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3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rhazouani\Documents\Holcim_OCP\Pricing\"/>
    </mc:Choice>
  </mc:AlternateContent>
  <xr:revisionPtr revIDLastSave="0" documentId="13_ncr:1_{C6BEB2A6-5E83-48B2-A6AC-038DAFC57B97}" xr6:coauthVersionLast="36" xr6:coauthVersionMax="47" xr10:uidLastSave="{00000000-0000-0000-0000-000000000000}"/>
  <bookViews>
    <workbookView xWindow="0" yWindow="0" windowWidth="19200" windowHeight="6270" firstSheet="13" activeTab="16" xr2:uid="{00000000-000D-0000-FFFF-FFFF00000000}"/>
  </bookViews>
  <sheets>
    <sheet name="Tabe of contents" sheetId="24" r:id="rId1"/>
    <sheet name="Inputs &gt;" sheetId="4" r:id="rId2"/>
    <sheet name="Prices S_ACS" sheetId="1" r:id="rId3"/>
    <sheet name="Phosphate historical prices" sheetId="3" r:id="rId4"/>
    <sheet name="Phosphate monthly prices" sheetId="14" r:id="rId5"/>
    <sheet name="Generated data" sheetId="34" r:id="rId6"/>
    <sheet name="Outputs &gt;" sheetId="5" r:id="rId7"/>
    <sheet name="Cockpit_monthly" sheetId="20" r:id="rId8"/>
    <sheet name="Cockpit_yearly" sheetId="23" r:id="rId9"/>
    <sheet name="Cockpit_Formula_7" sheetId="36" r:id="rId10"/>
    <sheet name="Simulators" sheetId="25" r:id="rId11"/>
    <sheet name="Yearly_prices_forecast_CRU" sheetId="21" r:id="rId12"/>
    <sheet name="Yearly_prices_forecast_S&amp;P" sheetId="22" r:id="rId13"/>
    <sheet name="Monthly_prices_forecast_direct" sheetId="19" r:id="rId14"/>
    <sheet name="Monthly_prices_forcast_variat" sheetId="18" r:id="rId15"/>
    <sheet name="Formula_7" sheetId="35" r:id="rId16"/>
    <sheet name="Feuil3" sheetId="37" r:id="rId17"/>
  </sheets>
  <definedNames>
    <definedName name="solver_adj" localSheetId="14" hidden="1">Monthly_prices_forcast_variat!$AG$2:$AG$5</definedName>
    <definedName name="solver_adj" localSheetId="13" hidden="1">Monthly_prices_forecast_direct!#REF!</definedName>
    <definedName name="solver_cvg" localSheetId="14" hidden="1">0.0001</definedName>
    <definedName name="solver_cvg" localSheetId="13" hidden="1">0.0001</definedName>
    <definedName name="solver_drv" localSheetId="14" hidden="1">1</definedName>
    <definedName name="solver_drv" localSheetId="13" hidden="1">1</definedName>
    <definedName name="solver_eng" localSheetId="14" hidden="1">2</definedName>
    <definedName name="solver_eng" localSheetId="13" hidden="1">2</definedName>
    <definedName name="solver_est" localSheetId="14" hidden="1">1</definedName>
    <definedName name="solver_est" localSheetId="13" hidden="1">1</definedName>
    <definedName name="solver_itr" localSheetId="14" hidden="1">2147483647</definedName>
    <definedName name="solver_itr" localSheetId="13" hidden="1">2147483647</definedName>
    <definedName name="solver_lhs1" localSheetId="14" hidden="1">Monthly_prices_forcast_variat!$AG$2:$AG$5</definedName>
    <definedName name="solver_lhs1" localSheetId="13" hidden="1">Monthly_prices_forecast_direct!#REF!</definedName>
    <definedName name="solver_lhs2" localSheetId="14" hidden="1">Monthly_prices_forcast_variat!$AG$4</definedName>
    <definedName name="solver_lhs2" localSheetId="13" hidden="1">Monthly_prices_forecast_direct!#REF!</definedName>
    <definedName name="solver_lhs3" localSheetId="14" hidden="1">Monthly_prices_forcast_variat!$AG$5</definedName>
    <definedName name="solver_lhs3" localSheetId="13" hidden="1">Monthly_prices_forecast_direct!#REF!</definedName>
    <definedName name="solver_mip" localSheetId="14" hidden="1">2147483647</definedName>
    <definedName name="solver_mip" localSheetId="13" hidden="1">2147483647</definedName>
    <definedName name="solver_mni" localSheetId="14" hidden="1">30</definedName>
    <definedName name="solver_mni" localSheetId="13" hidden="1">30</definedName>
    <definedName name="solver_mrt" localSheetId="14" hidden="1">0.075</definedName>
    <definedName name="solver_mrt" localSheetId="13" hidden="1">0.075</definedName>
    <definedName name="solver_msl" localSheetId="14" hidden="1">2</definedName>
    <definedName name="solver_msl" localSheetId="13" hidden="1">2</definedName>
    <definedName name="solver_neg" localSheetId="14" hidden="1">1</definedName>
    <definedName name="solver_neg" localSheetId="13" hidden="1">1</definedName>
    <definedName name="solver_nod" localSheetId="14" hidden="1">2147483647</definedName>
    <definedName name="solver_nod" localSheetId="13" hidden="1">2147483647</definedName>
    <definedName name="solver_num" localSheetId="14" hidden="1">3</definedName>
    <definedName name="solver_num" localSheetId="13" hidden="1">3</definedName>
    <definedName name="solver_nwt" localSheetId="14" hidden="1">1</definedName>
    <definedName name="solver_nwt" localSheetId="13" hidden="1">1</definedName>
    <definedName name="solver_opt" localSheetId="14" hidden="1">Monthly_prices_forcast_variat!#REF!</definedName>
    <definedName name="solver_opt" localSheetId="13" hidden="1">Monthly_prices_forecast_direct!#REF!</definedName>
    <definedName name="solver_pre" localSheetId="14" hidden="1">0.000001</definedName>
    <definedName name="solver_pre" localSheetId="13" hidden="1">0.000001</definedName>
    <definedName name="solver_rbv" localSheetId="14" hidden="1">1</definedName>
    <definedName name="solver_rbv" localSheetId="13" hidden="1">1</definedName>
    <definedName name="solver_rel1" localSheetId="14" hidden="1">3</definedName>
    <definedName name="solver_rel1" localSheetId="13" hidden="1">3</definedName>
    <definedName name="solver_rel2" localSheetId="14" hidden="1">3</definedName>
    <definedName name="solver_rel2" localSheetId="13" hidden="1">3</definedName>
    <definedName name="solver_rel3" localSheetId="14" hidden="1">3</definedName>
    <definedName name="solver_rel3" localSheetId="13" hidden="1">3</definedName>
    <definedName name="solver_rhs1" localSheetId="14" hidden="1">0</definedName>
    <definedName name="solver_rhs1" localSheetId="13" hidden="1">0</definedName>
    <definedName name="solver_rhs2" localSheetId="14" hidden="1">100</definedName>
    <definedName name="solver_rhs2" localSheetId="13" hidden="1">100</definedName>
    <definedName name="solver_rhs3" localSheetId="14" hidden="1">400</definedName>
    <definedName name="solver_rhs3" localSheetId="13" hidden="1">400</definedName>
    <definedName name="solver_rlx" localSheetId="14" hidden="1">2</definedName>
    <definedName name="solver_rlx" localSheetId="13" hidden="1">2</definedName>
    <definedName name="solver_rsd" localSheetId="14" hidden="1">0</definedName>
    <definedName name="solver_rsd" localSheetId="13" hidden="1">0</definedName>
    <definedName name="solver_scl" localSheetId="14" hidden="1">1</definedName>
    <definedName name="solver_scl" localSheetId="13" hidden="1">1</definedName>
    <definedName name="solver_sho" localSheetId="14" hidden="1">2</definedName>
    <definedName name="solver_sho" localSheetId="13" hidden="1">2</definedName>
    <definedName name="solver_ssz" localSheetId="14" hidden="1">100</definedName>
    <definedName name="solver_ssz" localSheetId="13" hidden="1">100</definedName>
    <definedName name="solver_tim" localSheetId="14" hidden="1">2147483647</definedName>
    <definedName name="solver_tim" localSheetId="13" hidden="1">2147483647</definedName>
    <definedName name="solver_tol" localSheetId="14" hidden="1">0.01</definedName>
    <definedName name="solver_tol" localSheetId="13" hidden="1">0.01</definedName>
    <definedName name="solver_typ" localSheetId="14" hidden="1">3</definedName>
    <definedName name="solver_typ" localSheetId="13" hidden="1">3</definedName>
    <definedName name="solver_val" localSheetId="14" hidden="1">0</definedName>
    <definedName name="solver_val" localSheetId="13" hidden="1">0</definedName>
    <definedName name="solver_ver" localSheetId="14" hidden="1">3</definedName>
    <definedName name="solver_ver" localSheetId="13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35" l="1"/>
  <c r="E58" i="35"/>
  <c r="E59" i="35"/>
  <c r="E60" i="35"/>
  <c r="E61" i="35"/>
  <c r="E62" i="35"/>
  <c r="E63" i="35"/>
  <c r="E64" i="35"/>
  <c r="E65" i="35"/>
  <c r="E66" i="35"/>
  <c r="E67" i="35"/>
  <c r="E68" i="35"/>
  <c r="E69" i="35"/>
  <c r="E70" i="35"/>
  <c r="E71" i="35"/>
  <c r="E72" i="35"/>
  <c r="E73" i="35"/>
  <c r="E74" i="35"/>
  <c r="E75" i="35"/>
  <c r="E76" i="35"/>
  <c r="E77" i="35"/>
  <c r="E78" i="35"/>
  <c r="E79" i="35"/>
  <c r="E80" i="35"/>
  <c r="E81" i="35"/>
  <c r="E82" i="35"/>
  <c r="E83" i="35"/>
  <c r="E84" i="35"/>
  <c r="E85" i="35"/>
  <c r="E86" i="35"/>
  <c r="E87" i="35"/>
  <c r="E88" i="35"/>
  <c r="E89" i="35"/>
  <c r="E90" i="35"/>
  <c r="E91" i="35"/>
  <c r="E92" i="35"/>
  <c r="E93" i="35"/>
  <c r="E94" i="35"/>
  <c r="E95" i="35"/>
  <c r="E96" i="35"/>
  <c r="E97" i="35"/>
  <c r="E98" i="35"/>
  <c r="E99" i="35"/>
  <c r="E100" i="35"/>
  <c r="E101" i="35"/>
  <c r="E102" i="35"/>
  <c r="E103" i="35"/>
  <c r="E104" i="35"/>
  <c r="E105" i="35"/>
  <c r="E106" i="35"/>
  <c r="E107" i="35"/>
  <c r="E108" i="35"/>
  <c r="E109" i="35"/>
  <c r="E110" i="35"/>
  <c r="E111" i="35"/>
  <c r="E112" i="35"/>
  <c r="E113" i="35"/>
  <c r="E114" i="35"/>
  <c r="E115" i="35"/>
  <c r="E116" i="35"/>
  <c r="E117" i="35"/>
  <c r="E118" i="35"/>
  <c r="E119" i="35"/>
  <c r="E120" i="35"/>
  <c r="E121" i="35"/>
  <c r="E122" i="35"/>
  <c r="E123" i="35"/>
  <c r="E124" i="35"/>
  <c r="E125" i="35"/>
  <c r="E126" i="35"/>
  <c r="E127" i="35"/>
  <c r="E128" i="35"/>
  <c r="E129" i="35"/>
  <c r="E130" i="35"/>
  <c r="E131" i="35"/>
  <c r="E132" i="35"/>
  <c r="E133" i="35"/>
  <c r="E134" i="35"/>
  <c r="E135" i="35"/>
  <c r="E136" i="35"/>
  <c r="E137" i="35"/>
  <c r="E138" i="35"/>
  <c r="E139" i="35"/>
  <c r="E140" i="35"/>
  <c r="E141" i="35"/>
  <c r="E142" i="35"/>
  <c r="E143" i="35"/>
  <c r="E144" i="35"/>
  <c r="E145" i="35"/>
  <c r="E146" i="35"/>
  <c r="E147" i="35"/>
  <c r="E148" i="35"/>
  <c r="E149" i="35"/>
  <c r="E150" i="35"/>
  <c r="E151" i="35"/>
  <c r="E152" i="35"/>
  <c r="E153" i="35"/>
  <c r="E154" i="35"/>
  <c r="E155" i="35"/>
  <c r="E156" i="35"/>
  <c r="E157" i="35"/>
  <c r="E158" i="35"/>
  <c r="E159" i="35"/>
  <c r="E160" i="35"/>
  <c r="E161" i="35"/>
  <c r="E162" i="35"/>
  <c r="E163" i="35"/>
  <c r="E164" i="35"/>
  <c r="E165" i="35"/>
  <c r="E166" i="35"/>
  <c r="E167" i="35"/>
  <c r="E168" i="35"/>
  <c r="E169" i="35"/>
  <c r="E170" i="35"/>
  <c r="E171" i="35"/>
  <c r="E172" i="35"/>
  <c r="E173" i="35"/>
  <c r="E174" i="35"/>
  <c r="E175" i="35"/>
  <c r="E176" i="35"/>
  <c r="E57" i="35"/>
  <c r="E32" i="35"/>
  <c r="E33" i="35"/>
  <c r="E34" i="35"/>
  <c r="E35" i="35"/>
  <c r="E36" i="35"/>
  <c r="E37" i="35"/>
  <c r="E38" i="35"/>
  <c r="E39" i="35"/>
  <c r="E40" i="35"/>
  <c r="E41" i="35"/>
  <c r="E42" i="35"/>
  <c r="E43" i="35"/>
  <c r="E44" i="35"/>
  <c r="E45" i="35"/>
  <c r="E46" i="35"/>
  <c r="E47" i="35"/>
  <c r="E48" i="35"/>
  <c r="E49" i="35"/>
  <c r="E50" i="35"/>
  <c r="E51" i="35"/>
  <c r="E52" i="35"/>
  <c r="E53" i="35"/>
  <c r="E54" i="35"/>
  <c r="E55" i="35"/>
  <c r="E56" i="35"/>
  <c r="E31" i="35"/>
  <c r="E30" i="35"/>
  <c r="E29" i="35"/>
  <c r="E28" i="35"/>
  <c r="E27" i="35"/>
  <c r="E26" i="35"/>
  <c r="E25" i="35"/>
  <c r="E24" i="35"/>
  <c r="E23" i="35"/>
  <c r="E22" i="35"/>
  <c r="E21" i="35"/>
  <c r="E20" i="35"/>
  <c r="E19" i="35"/>
  <c r="E18" i="35"/>
  <c r="E17" i="35"/>
  <c r="E16" i="35"/>
  <c r="E15" i="35"/>
  <c r="E14" i="35"/>
  <c r="E13" i="35"/>
  <c r="E12" i="35"/>
  <c r="E11" i="35"/>
  <c r="E10" i="35"/>
  <c r="E9" i="35"/>
  <c r="I10" i="35"/>
  <c r="I11" i="35"/>
  <c r="I12" i="35"/>
  <c r="I13" i="35"/>
  <c r="I14" i="35"/>
  <c r="I15" i="35"/>
  <c r="I16" i="35"/>
  <c r="I17" i="35"/>
  <c r="I18" i="35"/>
  <c r="I19" i="35"/>
  <c r="I20" i="35"/>
  <c r="I21" i="35"/>
  <c r="I22" i="35"/>
  <c r="I23" i="35"/>
  <c r="I24" i="35"/>
  <c r="I25" i="35"/>
  <c r="I26" i="35"/>
  <c r="I27" i="35"/>
  <c r="I28" i="35"/>
  <c r="I29" i="35"/>
  <c r="I30" i="35"/>
  <c r="I31" i="35"/>
  <c r="I32" i="35"/>
  <c r="I33" i="35"/>
  <c r="I34" i="35"/>
  <c r="I35" i="35"/>
  <c r="I36" i="35"/>
  <c r="I37" i="35"/>
  <c r="I38" i="35"/>
  <c r="I39" i="35"/>
  <c r="I40" i="35"/>
  <c r="I41" i="35"/>
  <c r="I42" i="35"/>
  <c r="I43" i="35"/>
  <c r="I44" i="35"/>
  <c r="I45" i="35"/>
  <c r="I46" i="35"/>
  <c r="I47" i="35"/>
  <c r="I48" i="35"/>
  <c r="I49" i="35"/>
  <c r="I50" i="35"/>
  <c r="I51" i="35"/>
  <c r="I52" i="35"/>
  <c r="I53" i="35"/>
  <c r="I54" i="35"/>
  <c r="I55" i="35"/>
  <c r="I56" i="35"/>
  <c r="I9" i="35"/>
  <c r="J5" i="35"/>
  <c r="J4" i="35"/>
  <c r="J3" i="35"/>
  <c r="J2" i="35"/>
  <c r="A236" i="35"/>
  <c r="A235" i="35"/>
  <c r="A234" i="35"/>
  <c r="A233" i="35"/>
  <c r="A232" i="35"/>
  <c r="A231" i="35"/>
  <c r="A230" i="35"/>
  <c r="A229" i="35"/>
  <c r="A228" i="35"/>
  <c r="A227" i="35"/>
  <c r="A226" i="35"/>
  <c r="A225" i="35"/>
  <c r="A224" i="35"/>
  <c r="A223" i="35"/>
  <c r="A222" i="35"/>
  <c r="A221" i="35"/>
  <c r="A220" i="35"/>
  <c r="A219" i="35"/>
  <c r="A218" i="35"/>
  <c r="A217" i="35"/>
  <c r="A216" i="35"/>
  <c r="A215" i="35"/>
  <c r="A214" i="35"/>
  <c r="A213" i="35"/>
  <c r="A212" i="35"/>
  <c r="A211" i="35"/>
  <c r="A210" i="35"/>
  <c r="A209" i="35"/>
  <c r="A208" i="35"/>
  <c r="A207" i="35"/>
  <c r="A206" i="35"/>
  <c r="A205" i="35"/>
  <c r="A204" i="35"/>
  <c r="A203" i="35"/>
  <c r="A202" i="35"/>
  <c r="A201" i="35"/>
  <c r="A200" i="35"/>
  <c r="A199" i="35"/>
  <c r="A198" i="35"/>
  <c r="A197" i="35"/>
  <c r="A196" i="35"/>
  <c r="A195" i="35"/>
  <c r="A194" i="35"/>
  <c r="A193" i="35"/>
  <c r="A192" i="35"/>
  <c r="A191" i="35"/>
  <c r="A190" i="35"/>
  <c r="A189" i="35"/>
  <c r="A188" i="35"/>
  <c r="A187" i="35"/>
  <c r="A186" i="35"/>
  <c r="A185" i="35"/>
  <c r="A184" i="35"/>
  <c r="A183" i="35"/>
  <c r="A182" i="35"/>
  <c r="A181" i="35"/>
  <c r="F58" i="35"/>
  <c r="F59" i="35"/>
  <c r="F60" i="35"/>
  <c r="F61" i="35"/>
  <c r="F62" i="35"/>
  <c r="F63" i="35"/>
  <c r="F64" i="35"/>
  <c r="F65" i="35"/>
  <c r="F66" i="35"/>
  <c r="F67" i="35"/>
  <c r="F68" i="35"/>
  <c r="F69" i="35"/>
  <c r="F70" i="35"/>
  <c r="F71" i="35"/>
  <c r="F72" i="35"/>
  <c r="F73" i="35"/>
  <c r="F74" i="35"/>
  <c r="F75" i="35"/>
  <c r="F76" i="35"/>
  <c r="F77" i="35"/>
  <c r="F78" i="35"/>
  <c r="F79" i="35"/>
  <c r="F80" i="35"/>
  <c r="F81" i="35"/>
  <c r="F82" i="35"/>
  <c r="F83" i="35"/>
  <c r="F84" i="35"/>
  <c r="F85" i="35"/>
  <c r="F86" i="35"/>
  <c r="F87" i="35"/>
  <c r="F88" i="35"/>
  <c r="F89" i="35"/>
  <c r="F90" i="35"/>
  <c r="F91" i="35"/>
  <c r="F92" i="35"/>
  <c r="F93" i="35"/>
  <c r="F94" i="35"/>
  <c r="F95" i="35"/>
  <c r="F96" i="35"/>
  <c r="F97" i="35"/>
  <c r="F98" i="35"/>
  <c r="F99" i="35"/>
  <c r="F100" i="35"/>
  <c r="F101" i="35"/>
  <c r="F102" i="35"/>
  <c r="F103" i="35"/>
  <c r="F104" i="35"/>
  <c r="F105" i="35"/>
  <c r="F106" i="35"/>
  <c r="F107" i="35"/>
  <c r="F108" i="35"/>
  <c r="F109" i="35"/>
  <c r="F110" i="35"/>
  <c r="F111" i="35"/>
  <c r="F112" i="35"/>
  <c r="F113" i="35"/>
  <c r="F114" i="35"/>
  <c r="F115" i="35"/>
  <c r="F116" i="35"/>
  <c r="F117" i="35"/>
  <c r="F118" i="35"/>
  <c r="F119" i="35"/>
  <c r="F120" i="35"/>
  <c r="F121" i="35"/>
  <c r="F122" i="35"/>
  <c r="F123" i="35"/>
  <c r="F124" i="35"/>
  <c r="F125" i="35"/>
  <c r="F126" i="35"/>
  <c r="F127" i="35"/>
  <c r="F128" i="35"/>
  <c r="F129" i="35"/>
  <c r="F130" i="35"/>
  <c r="F131" i="35"/>
  <c r="F132" i="35"/>
  <c r="F133" i="35"/>
  <c r="F134" i="35"/>
  <c r="F135" i="35"/>
  <c r="F136" i="35"/>
  <c r="F137" i="35"/>
  <c r="F138" i="35"/>
  <c r="F139" i="35"/>
  <c r="F140" i="35"/>
  <c r="F141" i="35"/>
  <c r="F142" i="35"/>
  <c r="F143" i="35"/>
  <c r="F144" i="35"/>
  <c r="F145" i="35"/>
  <c r="F146" i="35"/>
  <c r="F147" i="35"/>
  <c r="I147" i="35" s="1"/>
  <c r="F148" i="35"/>
  <c r="F149" i="35"/>
  <c r="F150" i="35"/>
  <c r="F151" i="35"/>
  <c r="F152" i="35"/>
  <c r="F153" i="35"/>
  <c r="F154" i="35"/>
  <c r="F155" i="35"/>
  <c r="I155" i="35" s="1"/>
  <c r="F156" i="35"/>
  <c r="F157" i="35"/>
  <c r="F158" i="35"/>
  <c r="F159" i="35"/>
  <c r="F160" i="35"/>
  <c r="F161" i="35"/>
  <c r="I161" i="35" s="1"/>
  <c r="F162" i="35"/>
  <c r="F163" i="35"/>
  <c r="I163" i="35" s="1"/>
  <c r="F164" i="35"/>
  <c r="F165" i="35"/>
  <c r="F166" i="35"/>
  <c r="F167" i="35"/>
  <c r="F168" i="35"/>
  <c r="F169" i="35"/>
  <c r="I169" i="35" s="1"/>
  <c r="F170" i="35"/>
  <c r="F171" i="35"/>
  <c r="I171" i="35" s="1"/>
  <c r="F172" i="35"/>
  <c r="I172" i="35" s="1"/>
  <c r="F173" i="35"/>
  <c r="F174" i="35"/>
  <c r="F175" i="35"/>
  <c r="F176" i="35"/>
  <c r="G58" i="35"/>
  <c r="G59" i="35"/>
  <c r="G60" i="35"/>
  <c r="G61" i="35"/>
  <c r="G62" i="35"/>
  <c r="G63" i="35"/>
  <c r="G64" i="35"/>
  <c r="G65" i="35"/>
  <c r="G66" i="35"/>
  <c r="G67" i="35"/>
  <c r="G68" i="35"/>
  <c r="G69" i="35"/>
  <c r="G70" i="35"/>
  <c r="G71" i="35"/>
  <c r="G72" i="35"/>
  <c r="G73" i="35"/>
  <c r="G74" i="35"/>
  <c r="G75" i="35"/>
  <c r="G76" i="35"/>
  <c r="G77" i="35"/>
  <c r="G78" i="35"/>
  <c r="G79" i="35"/>
  <c r="G80" i="35"/>
  <c r="G81" i="35"/>
  <c r="G82" i="35"/>
  <c r="G83" i="35"/>
  <c r="G84" i="35"/>
  <c r="G85" i="35"/>
  <c r="G86" i="35"/>
  <c r="G87" i="35"/>
  <c r="G88" i="35"/>
  <c r="G89" i="35"/>
  <c r="G90" i="35"/>
  <c r="G91" i="35"/>
  <c r="G92" i="35"/>
  <c r="G93" i="35"/>
  <c r="G94" i="35"/>
  <c r="G95" i="35"/>
  <c r="G96" i="35"/>
  <c r="G97" i="35"/>
  <c r="G98" i="35"/>
  <c r="G99" i="35"/>
  <c r="G100" i="35"/>
  <c r="G101" i="35"/>
  <c r="G102" i="35"/>
  <c r="G103" i="35"/>
  <c r="G104" i="35"/>
  <c r="G105" i="35"/>
  <c r="G106" i="35"/>
  <c r="G107" i="35"/>
  <c r="G108" i="35"/>
  <c r="G109" i="35"/>
  <c r="G110" i="35"/>
  <c r="G111" i="35"/>
  <c r="G112" i="35"/>
  <c r="G113" i="35"/>
  <c r="G114" i="35"/>
  <c r="G115" i="35"/>
  <c r="G116" i="35"/>
  <c r="G117" i="35"/>
  <c r="G118" i="35"/>
  <c r="G119" i="35"/>
  <c r="G120" i="35"/>
  <c r="G121" i="35"/>
  <c r="G122" i="35"/>
  <c r="G123" i="35"/>
  <c r="G124" i="35"/>
  <c r="G125" i="35"/>
  <c r="G126" i="35"/>
  <c r="G127" i="35"/>
  <c r="G128" i="35"/>
  <c r="G129" i="35"/>
  <c r="G130" i="35"/>
  <c r="G131" i="35"/>
  <c r="G132" i="35"/>
  <c r="G133" i="35"/>
  <c r="G134" i="35"/>
  <c r="G135" i="35"/>
  <c r="G136" i="35"/>
  <c r="G137" i="35"/>
  <c r="G138" i="35"/>
  <c r="G139" i="35"/>
  <c r="G140" i="35"/>
  <c r="G141" i="35"/>
  <c r="G142" i="35"/>
  <c r="G143" i="35"/>
  <c r="G144" i="35"/>
  <c r="G145" i="35"/>
  <c r="G146" i="35"/>
  <c r="G147" i="35"/>
  <c r="G148" i="35"/>
  <c r="G149" i="35"/>
  <c r="G150" i="35"/>
  <c r="G151" i="35"/>
  <c r="G152" i="35"/>
  <c r="G153" i="35"/>
  <c r="G154" i="35"/>
  <c r="G155" i="35"/>
  <c r="G156" i="35"/>
  <c r="G157" i="35"/>
  <c r="G158" i="35"/>
  <c r="G159" i="35"/>
  <c r="G160" i="35"/>
  <c r="G161" i="35"/>
  <c r="G162" i="35"/>
  <c r="G163" i="35"/>
  <c r="G164" i="35"/>
  <c r="G165" i="35"/>
  <c r="G166" i="35"/>
  <c r="G167" i="35"/>
  <c r="G168" i="35"/>
  <c r="G169" i="35"/>
  <c r="G170" i="35"/>
  <c r="G171" i="35"/>
  <c r="G172" i="35"/>
  <c r="G173" i="35"/>
  <c r="G174" i="35"/>
  <c r="G175" i="35"/>
  <c r="G176" i="35"/>
  <c r="G57" i="35"/>
  <c r="C14" i="34"/>
  <c r="F57" i="35"/>
  <c r="G10" i="35"/>
  <c r="G11" i="35"/>
  <c r="G12" i="35"/>
  <c r="G13" i="35"/>
  <c r="G14" i="35"/>
  <c r="G15" i="35"/>
  <c r="G16" i="35"/>
  <c r="G17" i="35"/>
  <c r="G18" i="35"/>
  <c r="G19" i="35"/>
  <c r="G20" i="35"/>
  <c r="G21" i="35"/>
  <c r="G22" i="35"/>
  <c r="G23" i="35"/>
  <c r="G24" i="35"/>
  <c r="G25" i="35"/>
  <c r="G26" i="35"/>
  <c r="G27" i="35"/>
  <c r="G28" i="35"/>
  <c r="G29" i="35"/>
  <c r="G30" i="35"/>
  <c r="G31" i="35"/>
  <c r="G32" i="35"/>
  <c r="G33" i="35"/>
  <c r="G34" i="35"/>
  <c r="G35" i="35"/>
  <c r="G36" i="35"/>
  <c r="G37" i="35"/>
  <c r="G38" i="35"/>
  <c r="G39" i="35"/>
  <c r="G40" i="35"/>
  <c r="G41" i="35"/>
  <c r="G42" i="35"/>
  <c r="G43" i="35"/>
  <c r="G44" i="35"/>
  <c r="G45" i="35"/>
  <c r="G46" i="35"/>
  <c r="G47" i="35"/>
  <c r="G48" i="35"/>
  <c r="G49" i="35"/>
  <c r="G50" i="35"/>
  <c r="G51" i="35"/>
  <c r="G52" i="35"/>
  <c r="G53" i="35"/>
  <c r="G54" i="35"/>
  <c r="G55" i="35"/>
  <c r="G56" i="35"/>
  <c r="F10" i="35"/>
  <c r="F11" i="35"/>
  <c r="F12" i="35"/>
  <c r="F13" i="35"/>
  <c r="F14" i="35"/>
  <c r="F15" i="35"/>
  <c r="F16" i="35"/>
  <c r="F17" i="35"/>
  <c r="F18" i="35"/>
  <c r="F19" i="35"/>
  <c r="F20" i="35"/>
  <c r="F21" i="35"/>
  <c r="F22" i="35"/>
  <c r="F23" i="35"/>
  <c r="F24" i="35"/>
  <c r="F25" i="35"/>
  <c r="F26" i="35"/>
  <c r="F27" i="35"/>
  <c r="F28" i="35"/>
  <c r="F29" i="35"/>
  <c r="F30" i="35"/>
  <c r="F31" i="35"/>
  <c r="F32" i="35"/>
  <c r="F33" i="35"/>
  <c r="F34" i="35"/>
  <c r="F35" i="35"/>
  <c r="F36" i="35"/>
  <c r="F37" i="35"/>
  <c r="F38" i="35"/>
  <c r="F39" i="35"/>
  <c r="F40" i="35"/>
  <c r="F41" i="35"/>
  <c r="F42" i="35"/>
  <c r="F43" i="35"/>
  <c r="F44" i="35"/>
  <c r="F45" i="35"/>
  <c r="F46" i="35"/>
  <c r="F47" i="35"/>
  <c r="F48" i="35"/>
  <c r="F49" i="35"/>
  <c r="F50" i="35"/>
  <c r="F51" i="35"/>
  <c r="F52" i="35"/>
  <c r="F53" i="35"/>
  <c r="F54" i="35"/>
  <c r="F55" i="35"/>
  <c r="F56" i="35"/>
  <c r="F9" i="35"/>
  <c r="G9" i="35"/>
  <c r="A176" i="35"/>
  <c r="A175" i="35"/>
  <c r="A174" i="35"/>
  <c r="A173" i="35"/>
  <c r="A172" i="35"/>
  <c r="A171" i="35"/>
  <c r="A170" i="35"/>
  <c r="A169" i="35"/>
  <c r="A168" i="35"/>
  <c r="A167" i="35"/>
  <c r="A166" i="35"/>
  <c r="A165" i="35"/>
  <c r="A164" i="35"/>
  <c r="A163" i="35"/>
  <c r="A162" i="35"/>
  <c r="A161" i="35"/>
  <c r="A160" i="35"/>
  <c r="A159" i="35"/>
  <c r="A158" i="35"/>
  <c r="A157" i="35"/>
  <c r="A156" i="35"/>
  <c r="A155" i="35"/>
  <c r="A154" i="35"/>
  <c r="A153" i="35"/>
  <c r="A152" i="35"/>
  <c r="A151" i="35"/>
  <c r="A150" i="35"/>
  <c r="A149" i="35"/>
  <c r="A148" i="35"/>
  <c r="A147" i="35"/>
  <c r="A146" i="35"/>
  <c r="A145" i="35"/>
  <c r="A144" i="35"/>
  <c r="A143" i="35"/>
  <c r="A142" i="35"/>
  <c r="A141" i="35"/>
  <c r="A140" i="35"/>
  <c r="A139" i="35"/>
  <c r="A138" i="35"/>
  <c r="A137" i="35"/>
  <c r="A136" i="35"/>
  <c r="A135" i="35"/>
  <c r="A134" i="35"/>
  <c r="A133" i="35"/>
  <c r="A132" i="35"/>
  <c r="A131" i="35"/>
  <c r="A130" i="35"/>
  <c r="A129" i="35"/>
  <c r="A128" i="35"/>
  <c r="A127" i="35"/>
  <c r="A126" i="35"/>
  <c r="A125" i="35"/>
  <c r="A124" i="35"/>
  <c r="A123" i="35"/>
  <c r="A122" i="35"/>
  <c r="A121" i="35"/>
  <c r="A120" i="35"/>
  <c r="A119" i="35"/>
  <c r="A118" i="35"/>
  <c r="A117" i="35"/>
  <c r="A116" i="35"/>
  <c r="A115" i="35"/>
  <c r="A114" i="35"/>
  <c r="A113" i="35"/>
  <c r="A112" i="35"/>
  <c r="A111" i="35"/>
  <c r="A110" i="35"/>
  <c r="A109" i="35"/>
  <c r="A108" i="35"/>
  <c r="A107" i="35"/>
  <c r="A106" i="35"/>
  <c r="A105" i="35"/>
  <c r="A104" i="35"/>
  <c r="A103" i="35"/>
  <c r="A102" i="35"/>
  <c r="A101" i="35"/>
  <c r="A100" i="35"/>
  <c r="A99" i="35"/>
  <c r="A98" i="35"/>
  <c r="A97" i="35"/>
  <c r="A96" i="35"/>
  <c r="A95" i="35"/>
  <c r="A94" i="35"/>
  <c r="A93" i="35"/>
  <c r="A92" i="35"/>
  <c r="A91" i="35"/>
  <c r="A90" i="35"/>
  <c r="A89" i="35"/>
  <c r="A88" i="35"/>
  <c r="A87" i="35"/>
  <c r="A86" i="35"/>
  <c r="A85" i="35"/>
  <c r="A84" i="35"/>
  <c r="A83" i="35"/>
  <c r="A82" i="35"/>
  <c r="A81" i="35"/>
  <c r="A80" i="35"/>
  <c r="A79" i="35"/>
  <c r="A78" i="35"/>
  <c r="A77" i="35"/>
  <c r="A76" i="35"/>
  <c r="A75" i="35"/>
  <c r="A74" i="35"/>
  <c r="A73" i="35"/>
  <c r="A72" i="35"/>
  <c r="A71" i="35"/>
  <c r="A70" i="35"/>
  <c r="A69" i="35"/>
  <c r="A68" i="35"/>
  <c r="A67" i="35"/>
  <c r="A66" i="35"/>
  <c r="A65" i="35"/>
  <c r="A64" i="35"/>
  <c r="A63" i="35"/>
  <c r="A62" i="35"/>
  <c r="A61" i="35"/>
  <c r="A60" i="35"/>
  <c r="A59" i="35"/>
  <c r="A58" i="35"/>
  <c r="A57" i="35"/>
  <c r="A56" i="35"/>
  <c r="A55" i="35"/>
  <c r="A54" i="35"/>
  <c r="A53" i="35"/>
  <c r="A52" i="35"/>
  <c r="A51" i="35"/>
  <c r="A50" i="35"/>
  <c r="A49" i="35"/>
  <c r="A48" i="35"/>
  <c r="A47" i="35"/>
  <c r="A46" i="35"/>
  <c r="A45" i="35"/>
  <c r="A44" i="35"/>
  <c r="A43" i="35"/>
  <c r="A42" i="35"/>
  <c r="A41" i="35"/>
  <c r="A40" i="35"/>
  <c r="A39" i="35"/>
  <c r="A38" i="35"/>
  <c r="A37" i="35"/>
  <c r="A36" i="35"/>
  <c r="A35" i="35"/>
  <c r="A34" i="35"/>
  <c r="A33" i="35"/>
  <c r="A32" i="35"/>
  <c r="A31" i="35"/>
  <c r="A30" i="35"/>
  <c r="A29" i="35"/>
  <c r="A28" i="35"/>
  <c r="A27" i="35"/>
  <c r="A26" i="35"/>
  <c r="A25" i="35"/>
  <c r="A24" i="35"/>
  <c r="A23" i="35"/>
  <c r="A22" i="35"/>
  <c r="A21" i="35"/>
  <c r="A20" i="35"/>
  <c r="A19" i="35"/>
  <c r="A18" i="35"/>
  <c r="A17" i="35"/>
  <c r="A16" i="35"/>
  <c r="A15" i="35"/>
  <c r="A14" i="35"/>
  <c r="A13" i="35"/>
  <c r="A12" i="35"/>
  <c r="A11" i="35"/>
  <c r="A10" i="35"/>
  <c r="A9" i="35"/>
  <c r="I153" i="35" l="1"/>
  <c r="I175" i="35"/>
  <c r="I167" i="35"/>
  <c r="I159" i="35"/>
  <c r="I151" i="35"/>
  <c r="I143" i="35"/>
  <c r="I135" i="35"/>
  <c r="I176" i="35"/>
  <c r="I168" i="35"/>
  <c r="I160" i="35"/>
  <c r="I170" i="35"/>
  <c r="I174" i="35"/>
  <c r="I166" i="35"/>
  <c r="I173" i="35"/>
  <c r="I165" i="35"/>
  <c r="I162" i="35"/>
  <c r="I154" i="35"/>
  <c r="I158" i="35"/>
  <c r="I157" i="35"/>
  <c r="I149" i="35"/>
  <c r="I141" i="35"/>
  <c r="I164" i="35"/>
  <c r="I156" i="35"/>
  <c r="I148" i="35"/>
  <c r="I146" i="35"/>
  <c r="I150" i="35"/>
  <c r="I142" i="35"/>
  <c r="I145" i="35"/>
  <c r="I137" i="35"/>
  <c r="I129" i="35"/>
  <c r="I152" i="35"/>
  <c r="I144" i="35"/>
  <c r="I136" i="35"/>
  <c r="I134" i="35"/>
  <c r="I138" i="35"/>
  <c r="I130" i="35"/>
  <c r="I133" i="35"/>
  <c r="I125" i="35"/>
  <c r="I117" i="35"/>
  <c r="I140" i="35"/>
  <c r="I132" i="35"/>
  <c r="I124" i="35"/>
  <c r="I116" i="35"/>
  <c r="I139" i="35"/>
  <c r="I131" i="35"/>
  <c r="I123" i="35"/>
  <c r="I126" i="35"/>
  <c r="I118" i="35"/>
  <c r="I122" i="35"/>
  <c r="I121" i="35"/>
  <c r="I128" i="35"/>
  <c r="I120" i="35"/>
  <c r="I127" i="35"/>
  <c r="I119" i="35"/>
  <c r="I110" i="35"/>
  <c r="I115" i="35"/>
  <c r="I107" i="35"/>
  <c r="I114" i="35"/>
  <c r="I106" i="35"/>
  <c r="I112" i="35"/>
  <c r="I113" i="35"/>
  <c r="I105" i="35"/>
  <c r="I108" i="35"/>
  <c r="I111" i="35"/>
  <c r="I109" i="35"/>
  <c r="I57" i="35"/>
  <c r="J57" i="35" s="1"/>
  <c r="J9" i="35"/>
  <c r="I103" i="35"/>
  <c r="I95" i="35"/>
  <c r="I87" i="35"/>
  <c r="I79" i="35"/>
  <c r="I71" i="35"/>
  <c r="I63" i="35"/>
  <c r="I81" i="35"/>
  <c r="I65" i="35"/>
  <c r="I104" i="35"/>
  <c r="I96" i="35"/>
  <c r="I88" i="35"/>
  <c r="I80" i="35"/>
  <c r="I72" i="35"/>
  <c r="I64" i="35"/>
  <c r="I73" i="35"/>
  <c r="I97" i="35"/>
  <c r="I89" i="35"/>
  <c r="I101" i="35"/>
  <c r="I93" i="35"/>
  <c r="I85" i="35"/>
  <c r="I77" i="35"/>
  <c r="I69" i="35"/>
  <c r="I61" i="35"/>
  <c r="I78" i="35"/>
  <c r="I100" i="35"/>
  <c r="I92" i="35"/>
  <c r="I84" i="35"/>
  <c r="I76" i="35"/>
  <c r="I68" i="35"/>
  <c r="I60" i="35"/>
  <c r="I102" i="35"/>
  <c r="I70" i="35"/>
  <c r="I99" i="35"/>
  <c r="I91" i="35"/>
  <c r="I83" i="35"/>
  <c r="I75" i="35"/>
  <c r="I67" i="35"/>
  <c r="I59" i="35"/>
  <c r="I94" i="35"/>
  <c r="I62" i="35"/>
  <c r="I98" i="35"/>
  <c r="I90" i="35"/>
  <c r="I82" i="35"/>
  <c r="I74" i="35"/>
  <c r="I66" i="35"/>
  <c r="I58" i="35"/>
  <c r="I86" i="35"/>
  <c r="J49" i="35"/>
  <c r="J41" i="35"/>
  <c r="J33" i="35"/>
  <c r="J25" i="35"/>
  <c r="J17" i="35"/>
  <c r="J50" i="35"/>
  <c r="J42" i="35"/>
  <c r="J34" i="35"/>
  <c r="J26" i="35"/>
  <c r="J18" i="35"/>
  <c r="J10" i="35"/>
  <c r="J56" i="35"/>
  <c r="J40" i="35"/>
  <c r="J16" i="35"/>
  <c r="J47" i="35"/>
  <c r="J31" i="35"/>
  <c r="J23" i="35"/>
  <c r="J46" i="35"/>
  <c r="J30" i="35"/>
  <c r="J14" i="35"/>
  <c r="J53" i="35"/>
  <c r="J45" i="35"/>
  <c r="J37" i="35"/>
  <c r="J29" i="35"/>
  <c r="J21" i="35"/>
  <c r="J13" i="35"/>
  <c r="J52" i="35"/>
  <c r="J36" i="35"/>
  <c r="J28" i="35"/>
  <c r="J12" i="35"/>
  <c r="J51" i="35"/>
  <c r="J43" i="35"/>
  <c r="J35" i="35"/>
  <c r="J27" i="35"/>
  <c r="J19" i="35"/>
  <c r="J11" i="35"/>
  <c r="J48" i="35"/>
  <c r="J32" i="35"/>
  <c r="J24" i="35"/>
  <c r="J55" i="35"/>
  <c r="J39" i="35"/>
  <c r="J15" i="35"/>
  <c r="J54" i="35"/>
  <c r="J38" i="35"/>
  <c r="J22" i="35"/>
  <c r="J44" i="35"/>
  <c r="J20" i="35"/>
  <c r="G236" i="35"/>
  <c r="F233" i="35"/>
  <c r="F189" i="35"/>
  <c r="F201" i="35"/>
  <c r="F213" i="35"/>
  <c r="F225" i="35"/>
  <c r="G181" i="35"/>
  <c r="G193" i="35"/>
  <c r="G205" i="35"/>
  <c r="G217" i="35"/>
  <c r="G225" i="35"/>
  <c r="F182" i="35"/>
  <c r="F194" i="35"/>
  <c r="F206" i="35"/>
  <c r="F218" i="35"/>
  <c r="F234" i="35"/>
  <c r="G186" i="35"/>
  <c r="F181" i="35"/>
  <c r="F193" i="35"/>
  <c r="F205" i="35"/>
  <c r="F217" i="35"/>
  <c r="F229" i="35"/>
  <c r="G185" i="35"/>
  <c r="G197" i="35"/>
  <c r="G209" i="35"/>
  <c r="G221" i="35"/>
  <c r="G233" i="35"/>
  <c r="F186" i="35"/>
  <c r="F198" i="35"/>
  <c r="F210" i="35"/>
  <c r="F222" i="35"/>
  <c r="F230" i="35"/>
  <c r="G190" i="35"/>
  <c r="G198" i="35"/>
  <c r="G206" i="35"/>
  <c r="G214" i="35"/>
  <c r="G222" i="35"/>
  <c r="G230" i="35"/>
  <c r="F183" i="35"/>
  <c r="F191" i="35"/>
  <c r="F199" i="35"/>
  <c r="F207" i="35"/>
  <c r="F215" i="35"/>
  <c r="F223" i="35"/>
  <c r="F231" i="35"/>
  <c r="G183" i="35"/>
  <c r="G191" i="35"/>
  <c r="G199" i="35"/>
  <c r="G207" i="35"/>
  <c r="G215" i="35"/>
  <c r="G223" i="35"/>
  <c r="G231" i="35"/>
  <c r="F184" i="35"/>
  <c r="F192" i="35"/>
  <c r="F196" i="35"/>
  <c r="F200" i="35"/>
  <c r="F204" i="35"/>
  <c r="F208" i="35"/>
  <c r="F212" i="35"/>
  <c r="F216" i="35"/>
  <c r="F220" i="35"/>
  <c r="F224" i="35"/>
  <c r="F228" i="35"/>
  <c r="F232" i="35"/>
  <c r="F236" i="35"/>
  <c r="F185" i="35"/>
  <c r="F197" i="35"/>
  <c r="F209" i="35"/>
  <c r="F221" i="35"/>
  <c r="G189" i="35"/>
  <c r="G201" i="35"/>
  <c r="G213" i="35"/>
  <c r="G229" i="35"/>
  <c r="F190" i="35"/>
  <c r="F202" i="35"/>
  <c r="F214" i="35"/>
  <c r="F226" i="35"/>
  <c r="G182" i="35"/>
  <c r="G194" i="35"/>
  <c r="G202" i="35"/>
  <c r="G210" i="35"/>
  <c r="G218" i="35"/>
  <c r="G226" i="35"/>
  <c r="G234" i="35"/>
  <c r="F187" i="35"/>
  <c r="F195" i="35"/>
  <c r="F203" i="35"/>
  <c r="F211" i="35"/>
  <c r="F219" i="35"/>
  <c r="F227" i="35"/>
  <c r="F235" i="35"/>
  <c r="G187" i="35"/>
  <c r="G195" i="35"/>
  <c r="G203" i="35"/>
  <c r="G211" i="35"/>
  <c r="G219" i="35"/>
  <c r="G227" i="35"/>
  <c r="G235" i="35"/>
  <c r="F188" i="35"/>
  <c r="G184" i="35"/>
  <c r="G188" i="35"/>
  <c r="G192" i="35"/>
  <c r="G196" i="35"/>
  <c r="G200" i="35"/>
  <c r="G204" i="35"/>
  <c r="G208" i="35"/>
  <c r="G212" i="35"/>
  <c r="G216" i="35"/>
  <c r="G220" i="35"/>
  <c r="G224" i="35"/>
  <c r="G228" i="35"/>
  <c r="G232" i="35"/>
  <c r="E181" i="35"/>
  <c r="J181" i="35" s="1"/>
  <c r="E236" i="35"/>
  <c r="J236" i="35" s="1"/>
  <c r="E189" i="35"/>
  <c r="J189" i="35" s="1"/>
  <c r="E205" i="35"/>
  <c r="J205" i="35" s="1"/>
  <c r="E221" i="35"/>
  <c r="J221" i="35" s="1"/>
  <c r="E182" i="35"/>
  <c r="J182" i="35" s="1"/>
  <c r="E198" i="35"/>
  <c r="J198" i="35" s="1"/>
  <c r="E214" i="35"/>
  <c r="J214" i="35" s="1"/>
  <c r="E222" i="35"/>
  <c r="J222" i="35" s="1"/>
  <c r="E183" i="35"/>
  <c r="J183" i="35" s="1"/>
  <c r="E199" i="35"/>
  <c r="J199" i="35" s="1"/>
  <c r="E215" i="35"/>
  <c r="J215" i="35" s="1"/>
  <c r="E231" i="35"/>
  <c r="J231" i="35" s="1"/>
  <c r="E184" i="35"/>
  <c r="J184" i="35" s="1"/>
  <c r="E200" i="35"/>
  <c r="J200" i="35" s="1"/>
  <c r="E216" i="35"/>
  <c r="J216" i="35" s="1"/>
  <c r="E232" i="35"/>
  <c r="J232" i="35" s="1"/>
  <c r="E185" i="35"/>
  <c r="J185" i="35" s="1"/>
  <c r="E201" i="35"/>
  <c r="J201" i="35" s="1"/>
  <c r="E225" i="35"/>
  <c r="J225" i="35" s="1"/>
  <c r="E194" i="35"/>
  <c r="J194" i="35" s="1"/>
  <c r="E210" i="35"/>
  <c r="J210" i="35" s="1"/>
  <c r="E226" i="35"/>
  <c r="J226" i="35" s="1"/>
  <c r="E195" i="35"/>
  <c r="J195" i="35" s="1"/>
  <c r="E211" i="35"/>
  <c r="J211" i="35" s="1"/>
  <c r="E227" i="35"/>
  <c r="J227" i="35" s="1"/>
  <c r="E197" i="35"/>
  <c r="J197" i="35" s="1"/>
  <c r="E213" i="35"/>
  <c r="J213" i="35" s="1"/>
  <c r="E229" i="35"/>
  <c r="J229" i="35" s="1"/>
  <c r="E190" i="35"/>
  <c r="J190" i="35" s="1"/>
  <c r="E206" i="35"/>
  <c r="J206" i="35" s="1"/>
  <c r="E230" i="35"/>
  <c r="J230" i="35" s="1"/>
  <c r="E191" i="35"/>
  <c r="J191" i="35" s="1"/>
  <c r="E207" i="35"/>
  <c r="J207" i="35" s="1"/>
  <c r="E223" i="35"/>
  <c r="J223" i="35" s="1"/>
  <c r="E192" i="35"/>
  <c r="J192" i="35" s="1"/>
  <c r="E208" i="35"/>
  <c r="J208" i="35" s="1"/>
  <c r="E224" i="35"/>
  <c r="J224" i="35" s="1"/>
  <c r="E193" i="35"/>
  <c r="J193" i="35" s="1"/>
  <c r="E209" i="35"/>
  <c r="J209" i="35" s="1"/>
  <c r="E217" i="35"/>
  <c r="J217" i="35" s="1"/>
  <c r="E233" i="35"/>
  <c r="J233" i="35" s="1"/>
  <c r="E186" i="35"/>
  <c r="J186" i="35" s="1"/>
  <c r="E202" i="35"/>
  <c r="J202" i="35" s="1"/>
  <c r="E218" i="35"/>
  <c r="J218" i="35" s="1"/>
  <c r="E234" i="35"/>
  <c r="J234" i="35" s="1"/>
  <c r="E187" i="35"/>
  <c r="J187" i="35" s="1"/>
  <c r="E203" i="35"/>
  <c r="J203" i="35" s="1"/>
  <c r="E219" i="35"/>
  <c r="J219" i="35" s="1"/>
  <c r="E235" i="35"/>
  <c r="J235" i="35" s="1"/>
  <c r="E188" i="35"/>
  <c r="J188" i="35" s="1"/>
  <c r="E196" i="35"/>
  <c r="J196" i="35" s="1"/>
  <c r="E204" i="35"/>
  <c r="J204" i="35" s="1"/>
  <c r="E212" i="35"/>
  <c r="J212" i="35" s="1"/>
  <c r="E220" i="35"/>
  <c r="J220" i="35" s="1"/>
  <c r="E228" i="35"/>
  <c r="J228" i="35" s="1"/>
  <c r="S188" i="19"/>
  <c r="S189" i="19"/>
  <c r="S190" i="19"/>
  <c r="S191" i="19"/>
  <c r="S192" i="19"/>
  <c r="S193" i="19"/>
  <c r="S194" i="19"/>
  <c r="S195" i="19"/>
  <c r="S196" i="19"/>
  <c r="S197" i="19"/>
  <c r="S198" i="19"/>
  <c r="S199" i="19"/>
  <c r="S200" i="19"/>
  <c r="S201" i="19"/>
  <c r="S202" i="19"/>
  <c r="S203" i="19"/>
  <c r="S204" i="19"/>
  <c r="S205" i="19"/>
  <c r="S206" i="19"/>
  <c r="S207" i="19"/>
  <c r="S208" i="19"/>
  <c r="S209" i="19"/>
  <c r="S210" i="19"/>
  <c r="S211" i="19"/>
  <c r="S212" i="19"/>
  <c r="S213" i="19"/>
  <c r="S214" i="19"/>
  <c r="S215" i="19"/>
  <c r="S216" i="19"/>
  <c r="S217" i="19"/>
  <c r="S218" i="19"/>
  <c r="S219" i="19"/>
  <c r="S220" i="19"/>
  <c r="S221" i="19"/>
  <c r="S222" i="19"/>
  <c r="S223" i="19"/>
  <c r="S224" i="19"/>
  <c r="S225" i="19"/>
  <c r="S226" i="19"/>
  <c r="S227" i="19"/>
  <c r="S228" i="19"/>
  <c r="S229" i="19"/>
  <c r="S230" i="19"/>
  <c r="S231" i="19"/>
  <c r="S232" i="19"/>
  <c r="S233" i="19"/>
  <c r="S234" i="19"/>
  <c r="S235" i="19"/>
  <c r="S236" i="19"/>
  <c r="S237" i="19"/>
  <c r="S238" i="19"/>
  <c r="S239" i="19"/>
  <c r="S240" i="19"/>
  <c r="S241" i="19"/>
  <c r="S242" i="19"/>
  <c r="R188" i="19"/>
  <c r="R189" i="19"/>
  <c r="R190" i="19"/>
  <c r="R191" i="19"/>
  <c r="R192" i="19"/>
  <c r="R193" i="19"/>
  <c r="R194" i="19"/>
  <c r="R195" i="19"/>
  <c r="R196" i="19"/>
  <c r="R197" i="19"/>
  <c r="R198" i="19"/>
  <c r="R199" i="19"/>
  <c r="R200" i="19"/>
  <c r="R201" i="19"/>
  <c r="R202" i="19"/>
  <c r="R203" i="19"/>
  <c r="R204" i="19"/>
  <c r="R205" i="19"/>
  <c r="R206" i="19"/>
  <c r="R207" i="19"/>
  <c r="R208" i="19"/>
  <c r="R209" i="19"/>
  <c r="R210" i="19"/>
  <c r="R211" i="19"/>
  <c r="R212" i="19"/>
  <c r="R213" i="19"/>
  <c r="R214" i="19"/>
  <c r="R215" i="19"/>
  <c r="R216" i="19"/>
  <c r="R217" i="19"/>
  <c r="R218" i="19"/>
  <c r="R219" i="19"/>
  <c r="R220" i="19"/>
  <c r="R221" i="19"/>
  <c r="R222" i="19"/>
  <c r="R223" i="19"/>
  <c r="R224" i="19"/>
  <c r="R225" i="19"/>
  <c r="R226" i="19"/>
  <c r="R227" i="19"/>
  <c r="R228" i="19"/>
  <c r="R229" i="19"/>
  <c r="R230" i="19"/>
  <c r="R231" i="19"/>
  <c r="R232" i="19"/>
  <c r="R233" i="19"/>
  <c r="R234" i="19"/>
  <c r="R235" i="19"/>
  <c r="R236" i="19"/>
  <c r="R237" i="19"/>
  <c r="R238" i="19"/>
  <c r="R239" i="19"/>
  <c r="R240" i="19"/>
  <c r="R241" i="19"/>
  <c r="R242" i="19"/>
  <c r="Y188" i="19"/>
  <c r="Y189" i="19"/>
  <c r="Y190" i="19"/>
  <c r="Y191" i="19"/>
  <c r="Y192" i="19"/>
  <c r="Y193" i="19"/>
  <c r="Y194" i="19"/>
  <c r="Y195" i="19"/>
  <c r="Y196" i="19"/>
  <c r="Y197" i="19"/>
  <c r="Y198" i="19"/>
  <c r="Y199" i="19"/>
  <c r="Y200" i="19"/>
  <c r="Y201" i="19"/>
  <c r="Y202" i="19"/>
  <c r="Y203" i="19"/>
  <c r="Y204" i="19"/>
  <c r="Y205" i="19"/>
  <c r="Y206" i="19"/>
  <c r="Y207" i="19"/>
  <c r="Y208" i="19"/>
  <c r="Y209" i="19"/>
  <c r="Y210" i="19"/>
  <c r="Y211" i="19"/>
  <c r="Y212" i="19"/>
  <c r="Y213" i="19"/>
  <c r="Y214" i="19"/>
  <c r="Y215" i="19"/>
  <c r="Y216" i="19"/>
  <c r="Y217" i="19"/>
  <c r="Y218" i="19"/>
  <c r="Y219" i="19"/>
  <c r="Y220" i="19"/>
  <c r="Y221" i="19"/>
  <c r="Y222" i="19"/>
  <c r="Y223" i="19"/>
  <c r="Y224" i="19"/>
  <c r="Y225" i="19"/>
  <c r="Y226" i="19"/>
  <c r="Y227" i="19"/>
  <c r="Y228" i="19"/>
  <c r="Y229" i="19"/>
  <c r="Y230" i="19"/>
  <c r="Y231" i="19"/>
  <c r="Y232" i="19"/>
  <c r="Y233" i="19"/>
  <c r="Y234" i="19"/>
  <c r="Y235" i="19"/>
  <c r="Y236" i="19"/>
  <c r="Y237" i="19"/>
  <c r="Y238" i="19"/>
  <c r="Y239" i="19"/>
  <c r="Y240" i="19"/>
  <c r="Y241" i="19"/>
  <c r="Y242" i="19"/>
  <c r="Z188" i="19"/>
  <c r="Z189" i="19"/>
  <c r="Z190" i="19"/>
  <c r="Z191" i="19"/>
  <c r="Z192" i="19"/>
  <c r="Z193" i="19"/>
  <c r="Z194" i="19"/>
  <c r="Z195" i="19"/>
  <c r="Z196" i="19"/>
  <c r="Z197" i="19"/>
  <c r="Z198" i="19"/>
  <c r="Z199" i="19"/>
  <c r="Z200" i="19"/>
  <c r="Z201" i="19"/>
  <c r="Z202" i="19"/>
  <c r="Z203" i="19"/>
  <c r="Z204" i="19"/>
  <c r="Z205" i="19"/>
  <c r="Z206" i="19"/>
  <c r="Z207" i="19"/>
  <c r="Z208" i="19"/>
  <c r="Z209" i="19"/>
  <c r="Z210" i="19"/>
  <c r="Z211" i="19"/>
  <c r="Z212" i="19"/>
  <c r="Z213" i="19"/>
  <c r="Z214" i="19"/>
  <c r="Z215" i="19"/>
  <c r="Z216" i="19"/>
  <c r="Z217" i="19"/>
  <c r="Z218" i="19"/>
  <c r="Z219" i="19"/>
  <c r="Z220" i="19"/>
  <c r="Z221" i="19"/>
  <c r="Z222" i="19"/>
  <c r="Z223" i="19"/>
  <c r="Z224" i="19"/>
  <c r="Z225" i="19"/>
  <c r="Z226" i="19"/>
  <c r="Z227" i="19"/>
  <c r="Z228" i="19"/>
  <c r="Z229" i="19"/>
  <c r="Z230" i="19"/>
  <c r="Z231" i="19"/>
  <c r="Z232" i="19"/>
  <c r="Z233" i="19"/>
  <c r="Z234" i="19"/>
  <c r="Z235" i="19"/>
  <c r="Z236" i="19"/>
  <c r="Z237" i="19"/>
  <c r="Z238" i="19"/>
  <c r="Z239" i="19"/>
  <c r="Z240" i="19"/>
  <c r="Z241" i="19"/>
  <c r="Z242" i="19"/>
  <c r="AF188" i="19"/>
  <c r="AF189" i="19"/>
  <c r="AF190" i="19"/>
  <c r="AF191" i="19"/>
  <c r="AF192" i="19"/>
  <c r="AF193" i="19"/>
  <c r="AF194" i="19"/>
  <c r="AF195" i="19"/>
  <c r="AF196" i="19"/>
  <c r="AF197" i="19"/>
  <c r="AF198" i="19"/>
  <c r="AF199" i="19"/>
  <c r="AF200" i="19"/>
  <c r="AF201" i="19"/>
  <c r="AF202" i="19"/>
  <c r="AF203" i="19"/>
  <c r="AF204" i="19"/>
  <c r="AF205" i="19"/>
  <c r="AF206" i="19"/>
  <c r="AF207" i="19"/>
  <c r="AF208" i="19"/>
  <c r="AF209" i="19"/>
  <c r="AF210" i="19"/>
  <c r="AF211" i="19"/>
  <c r="AF212" i="19"/>
  <c r="AF213" i="19"/>
  <c r="AF214" i="19"/>
  <c r="AF215" i="19"/>
  <c r="AF216" i="19"/>
  <c r="AF217" i="19"/>
  <c r="AF218" i="19"/>
  <c r="AF219" i="19"/>
  <c r="AF220" i="19"/>
  <c r="AF221" i="19"/>
  <c r="AF222" i="19"/>
  <c r="AF223" i="19"/>
  <c r="AF224" i="19"/>
  <c r="AF225" i="19"/>
  <c r="AF226" i="19"/>
  <c r="AF227" i="19"/>
  <c r="AF228" i="19"/>
  <c r="AF229" i="19"/>
  <c r="AF230" i="19"/>
  <c r="AF231" i="19"/>
  <c r="AF232" i="19"/>
  <c r="AF233" i="19"/>
  <c r="AF234" i="19"/>
  <c r="AF235" i="19"/>
  <c r="AF236" i="19"/>
  <c r="AF237" i="19"/>
  <c r="AF238" i="19"/>
  <c r="AF239" i="19"/>
  <c r="AF240" i="19"/>
  <c r="AF241" i="19"/>
  <c r="AF242" i="19"/>
  <c r="AG188" i="19"/>
  <c r="AG189" i="19"/>
  <c r="AG190" i="19"/>
  <c r="AG191" i="19"/>
  <c r="AG192" i="19"/>
  <c r="AG193" i="19"/>
  <c r="AG194" i="19"/>
  <c r="AG195" i="19"/>
  <c r="AG196" i="19"/>
  <c r="AG197" i="19"/>
  <c r="AG198" i="19"/>
  <c r="AG199" i="19"/>
  <c r="AG200" i="19"/>
  <c r="AG201" i="19"/>
  <c r="AG202" i="19"/>
  <c r="AG203" i="19"/>
  <c r="AG204" i="19"/>
  <c r="AG205" i="19"/>
  <c r="AG206" i="19"/>
  <c r="AG207" i="19"/>
  <c r="AG208" i="19"/>
  <c r="AG209" i="19"/>
  <c r="AG210" i="19"/>
  <c r="AG211" i="19"/>
  <c r="AG212" i="19"/>
  <c r="AG213" i="19"/>
  <c r="AG214" i="19"/>
  <c r="AG215" i="19"/>
  <c r="AG216" i="19"/>
  <c r="AG217" i="19"/>
  <c r="AG218" i="19"/>
  <c r="AG219" i="19"/>
  <c r="AG220" i="19"/>
  <c r="AG221" i="19"/>
  <c r="AG222" i="19"/>
  <c r="AG223" i="19"/>
  <c r="AG224" i="19"/>
  <c r="AG225" i="19"/>
  <c r="AG226" i="19"/>
  <c r="AG227" i="19"/>
  <c r="AG228" i="19"/>
  <c r="AG229" i="19"/>
  <c r="AG230" i="19"/>
  <c r="AG231" i="19"/>
  <c r="AG232" i="19"/>
  <c r="AG233" i="19"/>
  <c r="AG234" i="19"/>
  <c r="AG235" i="19"/>
  <c r="AG236" i="19"/>
  <c r="AG237" i="19"/>
  <c r="AG238" i="19"/>
  <c r="AG239" i="19"/>
  <c r="AG240" i="19"/>
  <c r="AG241" i="19"/>
  <c r="AG242" i="19"/>
  <c r="AG187" i="19"/>
  <c r="AF187" i="19"/>
  <c r="Z187" i="19"/>
  <c r="Y187" i="19"/>
  <c r="S187" i="19"/>
  <c r="R187" i="19"/>
  <c r="E14" i="18" l="1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49" i="18"/>
  <c r="E50" i="18"/>
  <c r="E51" i="18"/>
  <c r="E52" i="18"/>
  <c r="E53" i="18"/>
  <c r="E54" i="18"/>
  <c r="E55" i="18"/>
  <c r="E56" i="18"/>
  <c r="E57" i="18"/>
  <c r="E58" i="18"/>
  <c r="E59" i="18"/>
  <c r="E60" i="18"/>
  <c r="E61" i="18"/>
  <c r="E62" i="18"/>
  <c r="E63" i="18"/>
  <c r="E64" i="18"/>
  <c r="E65" i="18"/>
  <c r="E66" i="18"/>
  <c r="E67" i="18"/>
  <c r="E68" i="18"/>
  <c r="E69" i="18"/>
  <c r="E70" i="18"/>
  <c r="E71" i="18"/>
  <c r="E72" i="18"/>
  <c r="E73" i="18"/>
  <c r="E74" i="18"/>
  <c r="E75" i="18"/>
  <c r="E76" i="18"/>
  <c r="E77" i="18"/>
  <c r="E78" i="18"/>
  <c r="E79" i="18"/>
  <c r="E80" i="18"/>
  <c r="E81" i="18"/>
  <c r="E82" i="18"/>
  <c r="E83" i="18"/>
  <c r="E84" i="18"/>
  <c r="E85" i="18"/>
  <c r="E86" i="18"/>
  <c r="E87" i="18"/>
  <c r="E88" i="18"/>
  <c r="E89" i="18"/>
  <c r="E90" i="18"/>
  <c r="E91" i="18"/>
  <c r="E92" i="18"/>
  <c r="E93" i="18"/>
  <c r="E94" i="18"/>
  <c r="E95" i="18"/>
  <c r="E96" i="18"/>
  <c r="E97" i="18"/>
  <c r="E98" i="18"/>
  <c r="E99" i="18"/>
  <c r="E100" i="18"/>
  <c r="E101" i="18"/>
  <c r="E102" i="18"/>
  <c r="E103" i="18"/>
  <c r="E104" i="18"/>
  <c r="E105" i="18"/>
  <c r="E106" i="18"/>
  <c r="E107" i="18"/>
  <c r="E108" i="18"/>
  <c r="E109" i="18"/>
  <c r="E110" i="18"/>
  <c r="E111" i="18"/>
  <c r="E112" i="18"/>
  <c r="E113" i="18"/>
  <c r="E114" i="18"/>
  <c r="E115" i="18"/>
  <c r="E116" i="18"/>
  <c r="E117" i="18"/>
  <c r="E118" i="18"/>
  <c r="E119" i="18"/>
  <c r="E120" i="18"/>
  <c r="E121" i="18"/>
  <c r="E122" i="18"/>
  <c r="E123" i="18"/>
  <c r="E124" i="18"/>
  <c r="E125" i="18"/>
  <c r="E126" i="18"/>
  <c r="E127" i="18"/>
  <c r="E128" i="18"/>
  <c r="E129" i="18"/>
  <c r="E130" i="18"/>
  <c r="E131" i="18"/>
  <c r="E132" i="18"/>
  <c r="E133" i="18"/>
  <c r="E134" i="18"/>
  <c r="E135" i="18"/>
  <c r="E136" i="18"/>
  <c r="E137" i="18"/>
  <c r="E138" i="18"/>
  <c r="E139" i="18"/>
  <c r="E140" i="18"/>
  <c r="E141" i="18"/>
  <c r="E142" i="18"/>
  <c r="E143" i="18"/>
  <c r="E144" i="18"/>
  <c r="E145" i="18"/>
  <c r="E146" i="18"/>
  <c r="E147" i="18"/>
  <c r="E148" i="18"/>
  <c r="E149" i="18"/>
  <c r="E150" i="18"/>
  <c r="E151" i="18"/>
  <c r="E152" i="18"/>
  <c r="E153" i="18"/>
  <c r="E154" i="18"/>
  <c r="E155" i="18"/>
  <c r="E156" i="18"/>
  <c r="E157" i="18"/>
  <c r="E158" i="18"/>
  <c r="E159" i="18"/>
  <c r="E160" i="18"/>
  <c r="E161" i="18"/>
  <c r="E162" i="18"/>
  <c r="E163" i="18"/>
  <c r="E164" i="18"/>
  <c r="E165" i="18"/>
  <c r="E166" i="18"/>
  <c r="E167" i="18"/>
  <c r="E168" i="18"/>
  <c r="E169" i="18"/>
  <c r="E170" i="18"/>
  <c r="E171" i="18"/>
  <c r="E172" i="18"/>
  <c r="E173" i="18"/>
  <c r="E174" i="18"/>
  <c r="E175" i="18"/>
  <c r="E176" i="18"/>
  <c r="E177" i="18"/>
  <c r="E178" i="18"/>
  <c r="E179" i="18"/>
  <c r="E180" i="18"/>
  <c r="E181" i="18"/>
  <c r="C23" i="34"/>
  <c r="C22" i="34"/>
  <c r="C21" i="34"/>
  <c r="C20" i="34"/>
  <c r="C19" i="34"/>
  <c r="C18" i="34"/>
  <c r="C17" i="34"/>
  <c r="C16" i="34"/>
  <c r="C15" i="34"/>
  <c r="P10" i="22" l="1"/>
  <c r="P9" i="22"/>
  <c r="S9" i="22"/>
  <c r="S8" i="22"/>
  <c r="V10" i="22"/>
  <c r="V9" i="22"/>
  <c r="Y14" i="22"/>
  <c r="Y13" i="22"/>
  <c r="V14" i="21"/>
  <c r="V13" i="21"/>
  <c r="S10" i="21"/>
  <c r="S9" i="21"/>
  <c r="P9" i="21"/>
  <c r="P8" i="21"/>
  <c r="M10" i="21"/>
  <c r="M9" i="21"/>
  <c r="F14" i="18"/>
  <c r="G14" i="18"/>
  <c r="H14" i="18"/>
  <c r="I14" i="18"/>
  <c r="J14" i="18"/>
  <c r="L14" i="18" s="1"/>
  <c r="M14" i="18"/>
  <c r="N14" i="18" s="1"/>
  <c r="O14" i="18"/>
  <c r="P14" i="18"/>
  <c r="F15" i="18"/>
  <c r="G15" i="18"/>
  <c r="H15" i="18"/>
  <c r="I15" i="18"/>
  <c r="K15" i="18" s="1"/>
  <c r="J15" i="18"/>
  <c r="L15" i="18" s="1"/>
  <c r="M15" i="18"/>
  <c r="N15" i="18" s="1"/>
  <c r="O15" i="18"/>
  <c r="P15" i="18"/>
  <c r="F16" i="18"/>
  <c r="G16" i="18"/>
  <c r="H16" i="18"/>
  <c r="I16" i="18"/>
  <c r="J16" i="18"/>
  <c r="L16" i="18"/>
  <c r="M16" i="18"/>
  <c r="N16" i="18" s="1"/>
  <c r="O16" i="18"/>
  <c r="P16" i="18"/>
  <c r="F17" i="18"/>
  <c r="G17" i="18"/>
  <c r="H17" i="18"/>
  <c r="I17" i="18"/>
  <c r="J17" i="18"/>
  <c r="M17" i="18"/>
  <c r="O17" i="18"/>
  <c r="P17" i="18"/>
  <c r="F18" i="18"/>
  <c r="G18" i="18"/>
  <c r="H18" i="18"/>
  <c r="I18" i="18"/>
  <c r="J18" i="18"/>
  <c r="M18" i="18"/>
  <c r="O18" i="18"/>
  <c r="P18" i="18"/>
  <c r="F19" i="18"/>
  <c r="G19" i="18"/>
  <c r="H19" i="18"/>
  <c r="I19" i="18"/>
  <c r="J19" i="18"/>
  <c r="M19" i="18"/>
  <c r="O19" i="18"/>
  <c r="P19" i="18"/>
  <c r="F20" i="18"/>
  <c r="G20" i="18"/>
  <c r="H20" i="18"/>
  <c r="I20" i="18"/>
  <c r="J20" i="18"/>
  <c r="M20" i="18"/>
  <c r="O20" i="18"/>
  <c r="P20" i="18"/>
  <c r="F21" i="18"/>
  <c r="G21" i="18"/>
  <c r="H21" i="18"/>
  <c r="I21" i="18"/>
  <c r="J21" i="18"/>
  <c r="L21" i="18"/>
  <c r="M21" i="18"/>
  <c r="Z21" i="18" s="1"/>
  <c r="O21" i="18"/>
  <c r="P21" i="18"/>
  <c r="F22" i="18"/>
  <c r="G22" i="18"/>
  <c r="H22" i="18"/>
  <c r="I22" i="18"/>
  <c r="J22" i="18"/>
  <c r="M22" i="18"/>
  <c r="O22" i="18"/>
  <c r="P22" i="18"/>
  <c r="F23" i="18"/>
  <c r="G23" i="18"/>
  <c r="H23" i="18"/>
  <c r="I23" i="18"/>
  <c r="J23" i="18"/>
  <c r="M23" i="18"/>
  <c r="O23" i="18"/>
  <c r="P23" i="18"/>
  <c r="F24" i="18"/>
  <c r="G24" i="18"/>
  <c r="H24" i="18"/>
  <c r="I24" i="18"/>
  <c r="J24" i="18"/>
  <c r="M24" i="18"/>
  <c r="O24" i="18"/>
  <c r="P24" i="18"/>
  <c r="F25" i="18"/>
  <c r="G25" i="18"/>
  <c r="H25" i="18"/>
  <c r="I25" i="18"/>
  <c r="J25" i="18"/>
  <c r="M25" i="18"/>
  <c r="O25" i="18"/>
  <c r="P25" i="18"/>
  <c r="F26" i="18"/>
  <c r="G26" i="18"/>
  <c r="H26" i="18"/>
  <c r="I26" i="18"/>
  <c r="J26" i="18"/>
  <c r="M26" i="18"/>
  <c r="O26" i="18"/>
  <c r="P26" i="18"/>
  <c r="F27" i="18"/>
  <c r="G27" i="18"/>
  <c r="H27" i="18"/>
  <c r="I27" i="18"/>
  <c r="J27" i="18"/>
  <c r="M27" i="18"/>
  <c r="O27" i="18"/>
  <c r="P27" i="18"/>
  <c r="F28" i="18"/>
  <c r="G28" i="18"/>
  <c r="H28" i="18"/>
  <c r="I28" i="18"/>
  <c r="J28" i="18"/>
  <c r="M28" i="18"/>
  <c r="O28" i="18"/>
  <c r="P28" i="18"/>
  <c r="F29" i="18"/>
  <c r="G29" i="18"/>
  <c r="H29" i="18"/>
  <c r="I29" i="18"/>
  <c r="J29" i="18"/>
  <c r="M29" i="18"/>
  <c r="O29" i="18"/>
  <c r="P29" i="18"/>
  <c r="F30" i="18"/>
  <c r="G30" i="18"/>
  <c r="H30" i="18"/>
  <c r="I30" i="18"/>
  <c r="J30" i="18"/>
  <c r="M30" i="18"/>
  <c r="O30" i="18"/>
  <c r="P30" i="18"/>
  <c r="F31" i="18"/>
  <c r="G31" i="18"/>
  <c r="H31" i="18"/>
  <c r="I31" i="18"/>
  <c r="J31" i="18"/>
  <c r="M31" i="18"/>
  <c r="O31" i="18"/>
  <c r="P31" i="18"/>
  <c r="F32" i="18"/>
  <c r="G32" i="18"/>
  <c r="H32" i="18"/>
  <c r="I32" i="18"/>
  <c r="J32" i="18"/>
  <c r="M32" i="18"/>
  <c r="O32" i="18"/>
  <c r="P32" i="18"/>
  <c r="F33" i="18"/>
  <c r="G33" i="18"/>
  <c r="H33" i="18"/>
  <c r="I33" i="18"/>
  <c r="J33" i="18"/>
  <c r="M33" i="18"/>
  <c r="O33" i="18"/>
  <c r="P33" i="18"/>
  <c r="F34" i="18"/>
  <c r="G34" i="18"/>
  <c r="H34" i="18"/>
  <c r="I34" i="18"/>
  <c r="J34" i="18"/>
  <c r="M34" i="18"/>
  <c r="O34" i="18"/>
  <c r="P34" i="18"/>
  <c r="F35" i="18"/>
  <c r="G35" i="18"/>
  <c r="H35" i="18"/>
  <c r="I35" i="18"/>
  <c r="J35" i="18"/>
  <c r="M35" i="18"/>
  <c r="O35" i="18"/>
  <c r="P35" i="18"/>
  <c r="F36" i="18"/>
  <c r="G36" i="18"/>
  <c r="H36" i="18"/>
  <c r="I36" i="18"/>
  <c r="J36" i="18"/>
  <c r="M36" i="18"/>
  <c r="O36" i="18"/>
  <c r="P36" i="18"/>
  <c r="F37" i="18"/>
  <c r="G37" i="18"/>
  <c r="H37" i="18"/>
  <c r="I37" i="18"/>
  <c r="J37" i="18"/>
  <c r="M37" i="18"/>
  <c r="O37" i="18"/>
  <c r="P37" i="18"/>
  <c r="F38" i="18"/>
  <c r="G38" i="18"/>
  <c r="H38" i="18"/>
  <c r="I38" i="18"/>
  <c r="J38" i="18"/>
  <c r="M38" i="18"/>
  <c r="O38" i="18"/>
  <c r="P38" i="18"/>
  <c r="F39" i="18"/>
  <c r="G39" i="18"/>
  <c r="H39" i="18"/>
  <c r="I39" i="18"/>
  <c r="J39" i="18"/>
  <c r="M39" i="18"/>
  <c r="O39" i="18"/>
  <c r="P39" i="18"/>
  <c r="F40" i="18"/>
  <c r="G40" i="18"/>
  <c r="H40" i="18"/>
  <c r="I40" i="18"/>
  <c r="J40" i="18"/>
  <c r="M40" i="18"/>
  <c r="O40" i="18"/>
  <c r="P40" i="18"/>
  <c r="F41" i="18"/>
  <c r="G41" i="18"/>
  <c r="H41" i="18"/>
  <c r="I41" i="18"/>
  <c r="J41" i="18"/>
  <c r="M41" i="18"/>
  <c r="O41" i="18"/>
  <c r="P41" i="18"/>
  <c r="F42" i="18"/>
  <c r="G42" i="18"/>
  <c r="H42" i="18"/>
  <c r="I42" i="18"/>
  <c r="J42" i="18"/>
  <c r="M42" i="18"/>
  <c r="O42" i="18"/>
  <c r="P42" i="18"/>
  <c r="F43" i="18"/>
  <c r="G43" i="18"/>
  <c r="H43" i="18"/>
  <c r="I43" i="18"/>
  <c r="J43" i="18"/>
  <c r="M43" i="18"/>
  <c r="O43" i="18"/>
  <c r="P43" i="18"/>
  <c r="F44" i="18"/>
  <c r="G44" i="18"/>
  <c r="H44" i="18"/>
  <c r="I44" i="18"/>
  <c r="J44" i="18"/>
  <c r="M44" i="18"/>
  <c r="O44" i="18"/>
  <c r="P44" i="18"/>
  <c r="F45" i="18"/>
  <c r="G45" i="18"/>
  <c r="H45" i="18"/>
  <c r="I45" i="18"/>
  <c r="J45" i="18"/>
  <c r="M45" i="18"/>
  <c r="O45" i="18"/>
  <c r="P45" i="18"/>
  <c r="F46" i="18"/>
  <c r="G46" i="18"/>
  <c r="H46" i="18"/>
  <c r="I46" i="18"/>
  <c r="J46" i="18"/>
  <c r="M46" i="18"/>
  <c r="O46" i="18"/>
  <c r="P46" i="18"/>
  <c r="F47" i="18"/>
  <c r="G47" i="18"/>
  <c r="H47" i="18"/>
  <c r="I47" i="18"/>
  <c r="J47" i="18"/>
  <c r="M47" i="18"/>
  <c r="O47" i="18"/>
  <c r="P47" i="18"/>
  <c r="F48" i="18"/>
  <c r="G48" i="18"/>
  <c r="H48" i="18"/>
  <c r="I48" i="18"/>
  <c r="J48" i="18"/>
  <c r="M48" i="18"/>
  <c r="O48" i="18"/>
  <c r="P48" i="18"/>
  <c r="F49" i="18"/>
  <c r="G49" i="18"/>
  <c r="H49" i="18"/>
  <c r="I49" i="18"/>
  <c r="J49" i="18"/>
  <c r="M49" i="18"/>
  <c r="O49" i="18"/>
  <c r="P49" i="18"/>
  <c r="F50" i="18"/>
  <c r="G50" i="18"/>
  <c r="H50" i="18"/>
  <c r="I50" i="18"/>
  <c r="J50" i="18"/>
  <c r="M50" i="18"/>
  <c r="O50" i="18"/>
  <c r="P50" i="18"/>
  <c r="F51" i="18"/>
  <c r="G51" i="18"/>
  <c r="H51" i="18"/>
  <c r="I51" i="18"/>
  <c r="J51" i="18"/>
  <c r="M51" i="18"/>
  <c r="AE51" i="18" s="1"/>
  <c r="AH51" i="18" s="1"/>
  <c r="O51" i="18"/>
  <c r="P51" i="18"/>
  <c r="F52" i="18"/>
  <c r="G52" i="18"/>
  <c r="H52" i="18"/>
  <c r="I52" i="18"/>
  <c r="J52" i="18"/>
  <c r="M52" i="18"/>
  <c r="O52" i="18"/>
  <c r="P52" i="18"/>
  <c r="F53" i="18"/>
  <c r="G53" i="18"/>
  <c r="H53" i="18"/>
  <c r="I53" i="18"/>
  <c r="J53" i="18"/>
  <c r="L54" i="18" s="1"/>
  <c r="M53" i="18"/>
  <c r="O53" i="18"/>
  <c r="P53" i="18"/>
  <c r="F54" i="18"/>
  <c r="G54" i="18"/>
  <c r="H54" i="18"/>
  <c r="I54" i="18"/>
  <c r="J54" i="18"/>
  <c r="M54" i="18"/>
  <c r="O54" i="18"/>
  <c r="P54" i="18"/>
  <c r="F55" i="18"/>
  <c r="G55" i="18"/>
  <c r="H55" i="18"/>
  <c r="I55" i="18"/>
  <c r="J55" i="18"/>
  <c r="M55" i="18"/>
  <c r="O55" i="18"/>
  <c r="P55" i="18"/>
  <c r="F56" i="18"/>
  <c r="G56" i="18"/>
  <c r="H56" i="18"/>
  <c r="I56" i="18"/>
  <c r="J56" i="18"/>
  <c r="M56" i="18"/>
  <c r="O56" i="18"/>
  <c r="P56" i="18"/>
  <c r="F57" i="18"/>
  <c r="G57" i="18"/>
  <c r="H57" i="18"/>
  <c r="I57" i="18"/>
  <c r="J57" i="18"/>
  <c r="M57" i="18"/>
  <c r="O57" i="18"/>
  <c r="P57" i="18"/>
  <c r="F58" i="18"/>
  <c r="G58" i="18"/>
  <c r="H58" i="18"/>
  <c r="I58" i="18"/>
  <c r="J58" i="18"/>
  <c r="M58" i="18"/>
  <c r="AE58" i="18" s="1"/>
  <c r="O58" i="18"/>
  <c r="P58" i="18"/>
  <c r="F59" i="18"/>
  <c r="G59" i="18"/>
  <c r="H59" i="18"/>
  <c r="I59" i="18"/>
  <c r="J59" i="18"/>
  <c r="M59" i="18"/>
  <c r="O59" i="18"/>
  <c r="P59" i="18"/>
  <c r="F60" i="18"/>
  <c r="G60" i="18"/>
  <c r="H60" i="18"/>
  <c r="I60" i="18"/>
  <c r="J60" i="18"/>
  <c r="M60" i="18"/>
  <c r="O60" i="18"/>
  <c r="P60" i="18"/>
  <c r="F61" i="18"/>
  <c r="G61" i="18"/>
  <c r="H61" i="18"/>
  <c r="I61" i="18"/>
  <c r="J61" i="18"/>
  <c r="M61" i="18"/>
  <c r="O61" i="18"/>
  <c r="P61" i="18"/>
  <c r="E30" i="19"/>
  <c r="E29" i="19"/>
  <c r="E28" i="19"/>
  <c r="E27" i="19"/>
  <c r="E26" i="19"/>
  <c r="E25" i="19"/>
  <c r="E24" i="19"/>
  <c r="E23" i="19"/>
  <c r="E22" i="19"/>
  <c r="E21" i="19"/>
  <c r="E20" i="19"/>
  <c r="E19" i="19"/>
  <c r="E18" i="19"/>
  <c r="E17" i="19"/>
  <c r="E16" i="19"/>
  <c r="E15" i="19"/>
  <c r="E14" i="19"/>
  <c r="E13" i="19"/>
  <c r="E12" i="19"/>
  <c r="F63" i="19"/>
  <c r="E33" i="19"/>
  <c r="E34" i="19"/>
  <c r="E35" i="19"/>
  <c r="E36" i="19"/>
  <c r="E37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32" i="19"/>
  <c r="E31" i="19"/>
  <c r="C20" i="22"/>
  <c r="C19" i="22"/>
  <c r="C18" i="22"/>
  <c r="C17" i="22"/>
  <c r="R18" i="22"/>
  <c r="R19" i="22"/>
  <c r="R20" i="22"/>
  <c r="R21" i="22"/>
  <c r="R23" i="22"/>
  <c r="R24" i="22"/>
  <c r="R25" i="22"/>
  <c r="R26" i="22"/>
  <c r="R27" i="22"/>
  <c r="R28" i="22"/>
  <c r="R29" i="22"/>
  <c r="R30" i="22"/>
  <c r="R17" i="22"/>
  <c r="X18" i="22"/>
  <c r="X19" i="22"/>
  <c r="X20" i="22"/>
  <c r="X21" i="22"/>
  <c r="X22" i="22"/>
  <c r="X23" i="22"/>
  <c r="X24" i="22"/>
  <c r="X25" i="22"/>
  <c r="X26" i="22"/>
  <c r="X27" i="22"/>
  <c r="X28" i="22"/>
  <c r="X29" i="22"/>
  <c r="X30" i="22"/>
  <c r="X17" i="22"/>
  <c r="O18" i="22"/>
  <c r="O19" i="22"/>
  <c r="O20" i="22"/>
  <c r="O21" i="22"/>
  <c r="O22" i="22"/>
  <c r="O23" i="22"/>
  <c r="O24" i="22"/>
  <c r="O25" i="22"/>
  <c r="O26" i="22"/>
  <c r="O27" i="22"/>
  <c r="O28" i="22"/>
  <c r="O29" i="22"/>
  <c r="O30" i="22"/>
  <c r="O17" i="22"/>
  <c r="U18" i="21"/>
  <c r="U19" i="21"/>
  <c r="U20" i="21"/>
  <c r="U21" i="21"/>
  <c r="U22" i="21"/>
  <c r="U23" i="21"/>
  <c r="U24" i="21"/>
  <c r="U25" i="21"/>
  <c r="U17" i="21"/>
  <c r="B25" i="21"/>
  <c r="O25" i="21" s="1"/>
  <c r="B24" i="21"/>
  <c r="O24" i="21" s="1"/>
  <c r="B23" i="21"/>
  <c r="O23" i="21" s="1"/>
  <c r="B22" i="21"/>
  <c r="O22" i="21" s="1"/>
  <c r="B21" i="21"/>
  <c r="O21" i="21" s="1"/>
  <c r="B20" i="21"/>
  <c r="O20" i="21" s="1"/>
  <c r="B19" i="21"/>
  <c r="O19" i="21" s="1"/>
  <c r="B18" i="21"/>
  <c r="O18" i="21" s="1"/>
  <c r="B17" i="21"/>
  <c r="O17" i="21" s="1"/>
  <c r="L17" i="21"/>
  <c r="L18" i="21"/>
  <c r="L19" i="21"/>
  <c r="L20" i="21"/>
  <c r="L21" i="21"/>
  <c r="L22" i="21"/>
  <c r="L23" i="21"/>
  <c r="L24" i="21"/>
  <c r="L25" i="21"/>
  <c r="K36" i="18" l="1"/>
  <c r="Z58" i="18"/>
  <c r="AE29" i="18"/>
  <c r="AH29" i="18" s="1"/>
  <c r="Z27" i="18"/>
  <c r="AE26" i="18"/>
  <c r="Z25" i="18"/>
  <c r="AC25" i="18" s="1"/>
  <c r="AE42" i="18"/>
  <c r="AH42" i="18" s="1"/>
  <c r="Z37" i="18"/>
  <c r="AC37" i="18" s="1"/>
  <c r="Z31" i="18"/>
  <c r="AC31" i="18" s="1"/>
  <c r="AE23" i="18"/>
  <c r="AH23" i="18" s="1"/>
  <c r="AE19" i="18"/>
  <c r="AH19" i="18" s="1"/>
  <c r="AE38" i="18"/>
  <c r="AH38" i="18" s="1"/>
  <c r="L22" i="18"/>
  <c r="N51" i="18"/>
  <c r="N46" i="18"/>
  <c r="L58" i="18"/>
  <c r="L46" i="18"/>
  <c r="N43" i="18"/>
  <c r="Z57" i="18"/>
  <c r="AC57" i="18" s="1"/>
  <c r="Z47" i="18"/>
  <c r="AC47" i="18" s="1"/>
  <c r="K44" i="18"/>
  <c r="N52" i="18"/>
  <c r="K37" i="18"/>
  <c r="AE30" i="18"/>
  <c r="AH30" i="18" s="1"/>
  <c r="AE50" i="18"/>
  <c r="AH50" i="18" s="1"/>
  <c r="Z49" i="18"/>
  <c r="AC49" i="18" s="1"/>
  <c r="K49" i="18"/>
  <c r="L49" i="18"/>
  <c r="K40" i="18"/>
  <c r="N42" i="18"/>
  <c r="AE33" i="18"/>
  <c r="AH33" i="18" s="1"/>
  <c r="L30" i="18"/>
  <c r="AE61" i="18"/>
  <c r="AH61" i="18" s="1"/>
  <c r="K61" i="18"/>
  <c r="N59" i="18"/>
  <c r="AE47" i="18"/>
  <c r="AH47" i="18" s="1"/>
  <c r="N39" i="18"/>
  <c r="Z33" i="18"/>
  <c r="AC33" i="18" s="1"/>
  <c r="K24" i="18"/>
  <c r="AE15" i="18"/>
  <c r="AH15" i="18" s="1"/>
  <c r="L57" i="18"/>
  <c r="K53" i="18"/>
  <c r="Z29" i="18"/>
  <c r="AC29" i="18" s="1"/>
  <c r="N31" i="18"/>
  <c r="N27" i="18"/>
  <c r="AE14" i="18"/>
  <c r="Z14" i="18"/>
  <c r="AC14" i="18" s="1"/>
  <c r="K14" i="18"/>
  <c r="K17" i="18"/>
  <c r="AC58" i="18"/>
  <c r="Z53" i="18"/>
  <c r="AC53" i="18" s="1"/>
  <c r="Z17" i="18"/>
  <c r="AC17" i="18" s="1"/>
  <c r="N19" i="18"/>
  <c r="AE41" i="18"/>
  <c r="AH41" i="18" s="1"/>
  <c r="Z41" i="18"/>
  <c r="AC41" i="18" s="1"/>
  <c r="Z55" i="18"/>
  <c r="AC55" i="18" s="1"/>
  <c r="AE55" i="18"/>
  <c r="AH55" i="18" s="1"/>
  <c r="L38" i="18"/>
  <c r="AE18" i="18"/>
  <c r="AH18" i="18" s="1"/>
  <c r="K20" i="18"/>
  <c r="AC27" i="18"/>
  <c r="AE37" i="18"/>
  <c r="AH37" i="18" s="1"/>
  <c r="AE53" i="18"/>
  <c r="AH53" i="18" s="1"/>
  <c r="K52" i="18"/>
  <c r="N50" i="18"/>
  <c r="Z45" i="18"/>
  <c r="AC45" i="18" s="1"/>
  <c r="L45" i="18"/>
  <c r="L37" i="18"/>
  <c r="N32" i="18"/>
  <c r="AE21" i="18"/>
  <c r="AH21" i="18" s="1"/>
  <c r="N36" i="18"/>
  <c r="K29" i="18"/>
  <c r="K21" i="18"/>
  <c r="N22" i="18"/>
  <c r="AE17" i="18"/>
  <c r="AH17" i="18" s="1"/>
  <c r="L61" i="18"/>
  <c r="K48" i="18"/>
  <c r="AE45" i="18"/>
  <c r="AH45" i="18" s="1"/>
  <c r="AE49" i="18"/>
  <c r="AH49" i="18" s="1"/>
  <c r="L41" i="18"/>
  <c r="K32" i="18"/>
  <c r="K28" i="18"/>
  <c r="N26" i="18"/>
  <c r="AE22" i="18"/>
  <c r="AH22" i="18" s="1"/>
  <c r="L29" i="18"/>
  <c r="N38" i="18"/>
  <c r="L33" i="18"/>
  <c r="Z43" i="18"/>
  <c r="AC43" i="18" s="1"/>
  <c r="Z39" i="18"/>
  <c r="AC39" i="18" s="1"/>
  <c r="Z35" i="18"/>
  <c r="AC35" i="18" s="1"/>
  <c r="N54" i="18"/>
  <c r="L59" i="18"/>
  <c r="N58" i="18"/>
  <c r="L53" i="18"/>
  <c r="AE43" i="18"/>
  <c r="AH43" i="18" s="1"/>
  <c r="K41" i="18"/>
  <c r="N40" i="18"/>
  <c r="AE25" i="18"/>
  <c r="AH25" i="18" s="1"/>
  <c r="Z19" i="18"/>
  <c r="AC19" i="18" s="1"/>
  <c r="L18" i="18"/>
  <c r="N18" i="18"/>
  <c r="L17" i="18"/>
  <c r="N28" i="18"/>
  <c r="AE57" i="18"/>
  <c r="AH57" i="18" s="1"/>
  <c r="Z51" i="18"/>
  <c r="AC51" i="18" s="1"/>
  <c r="L50" i="18"/>
  <c r="N48" i="18"/>
  <c r="N34" i="18"/>
  <c r="N30" i="18"/>
  <c r="Z23" i="18"/>
  <c r="AC23" i="18" s="1"/>
  <c r="L25" i="18"/>
  <c r="AH14" i="18"/>
  <c r="N37" i="18"/>
  <c r="Z34" i="18"/>
  <c r="AC34" i="18" s="1"/>
  <c r="L36" i="18"/>
  <c r="L35" i="18"/>
  <c r="Z24" i="18"/>
  <c r="AC24" i="18" s="1"/>
  <c r="AE24" i="18"/>
  <c r="AH24" i="18" s="1"/>
  <c r="K27" i="18"/>
  <c r="K26" i="18"/>
  <c r="AC21" i="18"/>
  <c r="L24" i="18"/>
  <c r="L23" i="18"/>
  <c r="L44" i="18"/>
  <c r="L43" i="18"/>
  <c r="L48" i="18"/>
  <c r="L47" i="18"/>
  <c r="Z36" i="18"/>
  <c r="AC36" i="18" s="1"/>
  <c r="AE36" i="18"/>
  <c r="AH36" i="18" s="1"/>
  <c r="K39" i="18"/>
  <c r="K38" i="18"/>
  <c r="L34" i="18"/>
  <c r="AH26" i="18"/>
  <c r="K25" i="18"/>
  <c r="L42" i="18"/>
  <c r="N29" i="18"/>
  <c r="Z26" i="18"/>
  <c r="AC26" i="18" s="1"/>
  <c r="L28" i="18"/>
  <c r="L27" i="18"/>
  <c r="N57" i="18"/>
  <c r="Z54" i="18"/>
  <c r="AC54" i="18" s="1"/>
  <c r="Z32" i="18"/>
  <c r="AC32" i="18" s="1"/>
  <c r="AE32" i="18"/>
  <c r="AH32" i="18" s="1"/>
  <c r="K35" i="18"/>
  <c r="K34" i="18"/>
  <c r="N49" i="18"/>
  <c r="Z46" i="18"/>
  <c r="AC46" i="18" s="1"/>
  <c r="Z44" i="18"/>
  <c r="AC44" i="18" s="1"/>
  <c r="AE44" i="18"/>
  <c r="AH44" i="18" s="1"/>
  <c r="K47" i="18"/>
  <c r="K46" i="18"/>
  <c r="Z61" i="18"/>
  <c r="AC61" i="18" s="1"/>
  <c r="K45" i="18"/>
  <c r="Z48" i="18"/>
  <c r="AC48" i="18" s="1"/>
  <c r="AE48" i="18"/>
  <c r="AH48" i="18" s="1"/>
  <c r="K51" i="18"/>
  <c r="K50" i="18"/>
  <c r="Z59" i="18"/>
  <c r="AC59" i="18" s="1"/>
  <c r="AH58" i="18"/>
  <c r="L60" i="18"/>
  <c r="L55" i="18"/>
  <c r="L52" i="18"/>
  <c r="L51" i="18"/>
  <c r="N47" i="18"/>
  <c r="AE46" i="18"/>
  <c r="AH46" i="18" s="1"/>
  <c r="N41" i="18"/>
  <c r="Z38" i="18"/>
  <c r="AC38" i="18" s="1"/>
  <c r="L40" i="18"/>
  <c r="L39" i="18"/>
  <c r="Z28" i="18"/>
  <c r="AC28" i="18" s="1"/>
  <c r="AE28" i="18"/>
  <c r="AH28" i="18" s="1"/>
  <c r="K31" i="18"/>
  <c r="K30" i="18"/>
  <c r="L26" i="18"/>
  <c r="N23" i="18"/>
  <c r="K16" i="18"/>
  <c r="Z16" i="18"/>
  <c r="AC16" i="18" s="1"/>
  <c r="AE16" i="18"/>
  <c r="AH16" i="18" s="1"/>
  <c r="K19" i="18"/>
  <c r="K18" i="18"/>
  <c r="L56" i="18"/>
  <c r="Z20" i="18"/>
  <c r="AC20" i="18" s="1"/>
  <c r="AE20" i="18"/>
  <c r="AH20" i="18" s="1"/>
  <c r="K23" i="18"/>
  <c r="K22" i="18"/>
  <c r="K33" i="18"/>
  <c r="N25" i="18"/>
  <c r="Z22" i="18"/>
  <c r="AC22" i="18" s="1"/>
  <c r="Z56" i="18"/>
  <c r="AC56" i="18" s="1"/>
  <c r="AE56" i="18"/>
  <c r="AH56" i="18" s="1"/>
  <c r="K59" i="18"/>
  <c r="K58" i="18"/>
  <c r="N60" i="18"/>
  <c r="K57" i="18"/>
  <c r="N55" i="18"/>
  <c r="AE54" i="18"/>
  <c r="AH54" i="18" s="1"/>
  <c r="N53" i="18"/>
  <c r="Z50" i="18"/>
  <c r="AC50" i="18" s="1"/>
  <c r="AE59" i="18"/>
  <c r="AH59" i="18" s="1"/>
  <c r="N61" i="18"/>
  <c r="N56" i="18"/>
  <c r="Z52" i="18"/>
  <c r="AC52" i="18" s="1"/>
  <c r="AE52" i="18"/>
  <c r="AH52" i="18" s="1"/>
  <c r="K55" i="18"/>
  <c r="K54" i="18"/>
  <c r="N44" i="18"/>
  <c r="Z40" i="18"/>
  <c r="AC40" i="18" s="1"/>
  <c r="AE40" i="18"/>
  <c r="AH40" i="18" s="1"/>
  <c r="K43" i="18"/>
  <c r="K42" i="18"/>
  <c r="N35" i="18"/>
  <c r="AE34" i="18"/>
  <c r="AH34" i="18" s="1"/>
  <c r="N21" i="18"/>
  <c r="N20" i="18"/>
  <c r="Z18" i="18"/>
  <c r="AC18" i="18" s="1"/>
  <c r="Z60" i="18"/>
  <c r="AC60" i="18" s="1"/>
  <c r="AE60" i="18"/>
  <c r="AH60" i="18" s="1"/>
  <c r="N45" i="18"/>
  <c r="Z42" i="18"/>
  <c r="AC42" i="18" s="1"/>
  <c r="N33" i="18"/>
  <c r="Z30" i="18"/>
  <c r="AC30" i="18" s="1"/>
  <c r="L32" i="18"/>
  <c r="L31" i="18"/>
  <c r="N24" i="18"/>
  <c r="L20" i="18"/>
  <c r="L19" i="18"/>
  <c r="AE39" i="18"/>
  <c r="AH39" i="18" s="1"/>
  <c r="AE35" i="18"/>
  <c r="AH35" i="18" s="1"/>
  <c r="AE31" i="18"/>
  <c r="AH31" i="18" s="1"/>
  <c r="AE27" i="18"/>
  <c r="AH27" i="18" s="1"/>
  <c r="Z15" i="18"/>
  <c r="AC15" i="18" s="1"/>
  <c r="N17" i="18"/>
  <c r="K60" i="18"/>
  <c r="K56" i="18"/>
  <c r="A242" i="19"/>
  <c r="A241" i="19"/>
  <c r="A240" i="19"/>
  <c r="A239" i="19"/>
  <c r="A238" i="19"/>
  <c r="A237" i="19"/>
  <c r="A236" i="19"/>
  <c r="A235" i="19"/>
  <c r="A234" i="19"/>
  <c r="A233" i="19"/>
  <c r="A232" i="19"/>
  <c r="A231" i="19"/>
  <c r="A230" i="19"/>
  <c r="A229" i="19"/>
  <c r="A228" i="19"/>
  <c r="A227" i="19"/>
  <c r="A226" i="19"/>
  <c r="A225" i="19"/>
  <c r="A224" i="19"/>
  <c r="A223" i="19"/>
  <c r="A222" i="19"/>
  <c r="A221" i="19"/>
  <c r="A220" i="19"/>
  <c r="A219" i="19"/>
  <c r="A218" i="19"/>
  <c r="A217" i="19"/>
  <c r="A216" i="19"/>
  <c r="A215" i="19"/>
  <c r="A214" i="19"/>
  <c r="A213" i="19"/>
  <c r="A212" i="19"/>
  <c r="A211" i="19"/>
  <c r="A210" i="19"/>
  <c r="A209" i="19"/>
  <c r="A208" i="19"/>
  <c r="A207" i="19"/>
  <c r="A206" i="19"/>
  <c r="A205" i="19"/>
  <c r="A204" i="19"/>
  <c r="A203" i="19"/>
  <c r="M179" i="19"/>
  <c r="M178" i="19"/>
  <c r="M177" i="19"/>
  <c r="M176" i="19"/>
  <c r="M175" i="19"/>
  <c r="M174" i="19"/>
  <c r="M173" i="19"/>
  <c r="M172" i="19"/>
  <c r="M171" i="19"/>
  <c r="M170" i="19"/>
  <c r="M169" i="19"/>
  <c r="M168" i="19"/>
  <c r="M167" i="19"/>
  <c r="M166" i="19"/>
  <c r="M165" i="19"/>
  <c r="M164" i="19"/>
  <c r="M163" i="19"/>
  <c r="M162" i="19"/>
  <c r="M161" i="19"/>
  <c r="M160" i="19"/>
  <c r="M159" i="19"/>
  <c r="M158" i="19"/>
  <c r="M157" i="19"/>
  <c r="M156" i="19"/>
  <c r="M155" i="19"/>
  <c r="M154" i="19"/>
  <c r="M153" i="19"/>
  <c r="M152" i="19"/>
  <c r="M151" i="19"/>
  <c r="M150" i="19"/>
  <c r="M149" i="19"/>
  <c r="M148" i="19"/>
  <c r="M147" i="19"/>
  <c r="M146" i="19"/>
  <c r="M145" i="19"/>
  <c r="M144" i="19"/>
  <c r="M143" i="19"/>
  <c r="M142" i="19"/>
  <c r="M141" i="19"/>
  <c r="M140" i="19"/>
  <c r="M139" i="19"/>
  <c r="M138" i="19"/>
  <c r="M137" i="19"/>
  <c r="M136" i="19"/>
  <c r="M135" i="19"/>
  <c r="M134" i="19"/>
  <c r="M133" i="19"/>
  <c r="M132" i="19"/>
  <c r="M131" i="19"/>
  <c r="M130" i="19"/>
  <c r="M129" i="19"/>
  <c r="M128" i="19"/>
  <c r="M127" i="19"/>
  <c r="M126" i="19"/>
  <c r="M125" i="19"/>
  <c r="M124" i="19"/>
  <c r="M123" i="19"/>
  <c r="M122" i="19"/>
  <c r="M121" i="19"/>
  <c r="M120" i="19"/>
  <c r="M119" i="19"/>
  <c r="M118" i="19"/>
  <c r="M117" i="19"/>
  <c r="M116" i="19"/>
  <c r="M115" i="19"/>
  <c r="M114" i="19"/>
  <c r="M113" i="19"/>
  <c r="M112" i="19"/>
  <c r="M111" i="19"/>
  <c r="M110" i="19"/>
  <c r="M109" i="19"/>
  <c r="M108" i="19"/>
  <c r="M107" i="19"/>
  <c r="M106" i="19"/>
  <c r="M105" i="19"/>
  <c r="M104" i="19"/>
  <c r="M103" i="19"/>
  <c r="M102" i="19"/>
  <c r="M101" i="19"/>
  <c r="M100" i="19"/>
  <c r="M99" i="19"/>
  <c r="M98" i="19"/>
  <c r="M97" i="19"/>
  <c r="M96" i="19"/>
  <c r="M95" i="19"/>
  <c r="M94" i="19"/>
  <c r="M93" i="19"/>
  <c r="M92" i="19"/>
  <c r="M91" i="19"/>
  <c r="M90" i="19"/>
  <c r="M89" i="19"/>
  <c r="M88" i="19"/>
  <c r="M87" i="19"/>
  <c r="M86" i="19"/>
  <c r="M85" i="19"/>
  <c r="M84" i="19"/>
  <c r="M83" i="19"/>
  <c r="M82" i="19"/>
  <c r="M81" i="19"/>
  <c r="M80" i="19"/>
  <c r="M79" i="19"/>
  <c r="M78" i="19"/>
  <c r="M77" i="19"/>
  <c r="M76" i="19"/>
  <c r="M75" i="19"/>
  <c r="M74" i="19"/>
  <c r="M73" i="19"/>
  <c r="M72" i="19"/>
  <c r="M71" i="19"/>
  <c r="M70" i="19"/>
  <c r="M69" i="19"/>
  <c r="M68" i="19"/>
  <c r="M67" i="19"/>
  <c r="M66" i="19"/>
  <c r="M65" i="19"/>
  <c r="M64" i="19"/>
  <c r="M63" i="19"/>
  <c r="M62" i="19"/>
  <c r="M61" i="19"/>
  <c r="M60" i="19"/>
  <c r="J179" i="19"/>
  <c r="I179" i="19"/>
  <c r="H179" i="19"/>
  <c r="A179" i="19"/>
  <c r="J178" i="19"/>
  <c r="I178" i="19"/>
  <c r="H178" i="19"/>
  <c r="A178" i="19"/>
  <c r="J177" i="19"/>
  <c r="I177" i="19"/>
  <c r="H177" i="19"/>
  <c r="A177" i="19"/>
  <c r="J176" i="19"/>
  <c r="I176" i="19"/>
  <c r="H176" i="19"/>
  <c r="A176" i="19"/>
  <c r="J175" i="19"/>
  <c r="I175" i="19"/>
  <c r="H175" i="19"/>
  <c r="A175" i="19"/>
  <c r="J174" i="19"/>
  <c r="I174" i="19"/>
  <c r="H174" i="19"/>
  <c r="A174" i="19"/>
  <c r="J173" i="19"/>
  <c r="I173" i="19"/>
  <c r="H173" i="19"/>
  <c r="A173" i="19"/>
  <c r="J172" i="19"/>
  <c r="I172" i="19"/>
  <c r="H172" i="19"/>
  <c r="A172" i="19"/>
  <c r="J171" i="19"/>
  <c r="I171" i="19"/>
  <c r="H171" i="19"/>
  <c r="A171" i="19"/>
  <c r="J170" i="19"/>
  <c r="I170" i="19"/>
  <c r="H170" i="19"/>
  <c r="A170" i="19"/>
  <c r="J169" i="19"/>
  <c r="I169" i="19"/>
  <c r="H169" i="19"/>
  <c r="A169" i="19"/>
  <c r="J168" i="19"/>
  <c r="I168" i="19"/>
  <c r="H168" i="19"/>
  <c r="A168" i="19"/>
  <c r="J167" i="19"/>
  <c r="I167" i="19"/>
  <c r="H167" i="19"/>
  <c r="A167" i="19"/>
  <c r="J166" i="19"/>
  <c r="I166" i="19"/>
  <c r="H166" i="19"/>
  <c r="A166" i="19"/>
  <c r="J165" i="19"/>
  <c r="I165" i="19"/>
  <c r="H165" i="19"/>
  <c r="A165" i="19"/>
  <c r="J164" i="19"/>
  <c r="I164" i="19"/>
  <c r="H164" i="19"/>
  <c r="A164" i="19"/>
  <c r="J163" i="19"/>
  <c r="I163" i="19"/>
  <c r="H163" i="19"/>
  <c r="A163" i="19"/>
  <c r="J162" i="19"/>
  <c r="I162" i="19"/>
  <c r="H162" i="19"/>
  <c r="A162" i="19"/>
  <c r="J161" i="19"/>
  <c r="I161" i="19"/>
  <c r="H161" i="19"/>
  <c r="A161" i="19"/>
  <c r="J160" i="19"/>
  <c r="I160" i="19"/>
  <c r="H160" i="19"/>
  <c r="A160" i="19"/>
  <c r="J159" i="19"/>
  <c r="I159" i="19"/>
  <c r="H159" i="19"/>
  <c r="A159" i="19"/>
  <c r="J158" i="19"/>
  <c r="I158" i="19"/>
  <c r="H158" i="19"/>
  <c r="A158" i="19"/>
  <c r="J157" i="19"/>
  <c r="I157" i="19"/>
  <c r="H157" i="19"/>
  <c r="A157" i="19"/>
  <c r="J156" i="19"/>
  <c r="I156" i="19"/>
  <c r="H156" i="19"/>
  <c r="A156" i="19"/>
  <c r="J155" i="19"/>
  <c r="I155" i="19"/>
  <c r="H155" i="19"/>
  <c r="A155" i="19"/>
  <c r="J154" i="19"/>
  <c r="I154" i="19"/>
  <c r="H154" i="19"/>
  <c r="A154" i="19"/>
  <c r="J153" i="19"/>
  <c r="I153" i="19"/>
  <c r="H153" i="19"/>
  <c r="A153" i="19"/>
  <c r="J152" i="19"/>
  <c r="I152" i="19"/>
  <c r="H152" i="19"/>
  <c r="A152" i="19"/>
  <c r="J151" i="19"/>
  <c r="I151" i="19"/>
  <c r="H151" i="19"/>
  <c r="A151" i="19"/>
  <c r="J150" i="19"/>
  <c r="I150" i="19"/>
  <c r="H150" i="19"/>
  <c r="A150" i="19"/>
  <c r="J149" i="19"/>
  <c r="I149" i="19"/>
  <c r="H149" i="19"/>
  <c r="A149" i="19"/>
  <c r="J148" i="19"/>
  <c r="I148" i="19"/>
  <c r="H148" i="19"/>
  <c r="A148" i="19"/>
  <c r="J147" i="19"/>
  <c r="I147" i="19"/>
  <c r="H147" i="19"/>
  <c r="A147" i="19"/>
  <c r="J146" i="19"/>
  <c r="I146" i="19"/>
  <c r="H146" i="19"/>
  <c r="A146" i="19"/>
  <c r="J145" i="19"/>
  <c r="I145" i="19"/>
  <c r="H145" i="19"/>
  <c r="A145" i="19"/>
  <c r="J144" i="19"/>
  <c r="I144" i="19"/>
  <c r="H144" i="19"/>
  <c r="A144" i="19"/>
  <c r="J143" i="19"/>
  <c r="I143" i="19"/>
  <c r="H143" i="19"/>
  <c r="A143" i="19"/>
  <c r="J142" i="19"/>
  <c r="I142" i="19"/>
  <c r="H142" i="19"/>
  <c r="A142" i="19"/>
  <c r="J141" i="19"/>
  <c r="I141" i="19"/>
  <c r="H141" i="19"/>
  <c r="A141" i="19"/>
  <c r="J140" i="19"/>
  <c r="I140" i="19"/>
  <c r="H140" i="19"/>
  <c r="A140" i="19"/>
  <c r="J139" i="19"/>
  <c r="I139" i="19"/>
  <c r="H139" i="19"/>
  <c r="A139" i="19"/>
  <c r="J138" i="19"/>
  <c r="I138" i="19"/>
  <c r="H138" i="19"/>
  <c r="A138" i="19"/>
  <c r="J137" i="19"/>
  <c r="I137" i="19"/>
  <c r="H137" i="19"/>
  <c r="A137" i="19"/>
  <c r="J136" i="19"/>
  <c r="I136" i="19"/>
  <c r="H136" i="19"/>
  <c r="A136" i="19"/>
  <c r="J135" i="19"/>
  <c r="I135" i="19"/>
  <c r="H135" i="19"/>
  <c r="A135" i="19"/>
  <c r="J134" i="19"/>
  <c r="I134" i="19"/>
  <c r="H134" i="19"/>
  <c r="A134" i="19"/>
  <c r="J133" i="19"/>
  <c r="I133" i="19"/>
  <c r="H133" i="19"/>
  <c r="A133" i="19"/>
  <c r="J132" i="19"/>
  <c r="I132" i="19"/>
  <c r="H132" i="19"/>
  <c r="A132" i="19"/>
  <c r="J131" i="19"/>
  <c r="I131" i="19"/>
  <c r="H131" i="19"/>
  <c r="A131" i="19"/>
  <c r="J130" i="19"/>
  <c r="I130" i="19"/>
  <c r="H130" i="19"/>
  <c r="A130" i="19"/>
  <c r="J129" i="19"/>
  <c r="I129" i="19"/>
  <c r="H129" i="19"/>
  <c r="A129" i="19"/>
  <c r="J128" i="19"/>
  <c r="I128" i="19"/>
  <c r="H128" i="19"/>
  <c r="A128" i="19"/>
  <c r="J127" i="19"/>
  <c r="I127" i="19"/>
  <c r="H127" i="19"/>
  <c r="A127" i="19"/>
  <c r="J126" i="19"/>
  <c r="I126" i="19"/>
  <c r="H126" i="19"/>
  <c r="A126" i="19"/>
  <c r="J125" i="19"/>
  <c r="I125" i="19"/>
  <c r="H125" i="19"/>
  <c r="A125" i="19"/>
  <c r="J124" i="19"/>
  <c r="I124" i="19"/>
  <c r="H124" i="19"/>
  <c r="A124" i="19"/>
  <c r="J123" i="19"/>
  <c r="I123" i="19"/>
  <c r="H123" i="19"/>
  <c r="A123" i="19"/>
  <c r="J122" i="19"/>
  <c r="I122" i="19"/>
  <c r="H122" i="19"/>
  <c r="A122" i="19"/>
  <c r="J121" i="19"/>
  <c r="I121" i="19"/>
  <c r="H121" i="19"/>
  <c r="A121" i="19"/>
  <c r="J120" i="19"/>
  <c r="I120" i="19"/>
  <c r="H120" i="19"/>
  <c r="A120" i="19"/>
  <c r="J119" i="19"/>
  <c r="I119" i="19"/>
  <c r="H119" i="19"/>
  <c r="A119" i="19"/>
  <c r="J118" i="19"/>
  <c r="I118" i="19"/>
  <c r="H118" i="19"/>
  <c r="A118" i="19"/>
  <c r="J117" i="19"/>
  <c r="I117" i="19"/>
  <c r="H117" i="19"/>
  <c r="A117" i="19"/>
  <c r="J116" i="19"/>
  <c r="I116" i="19"/>
  <c r="H116" i="19"/>
  <c r="A116" i="19"/>
  <c r="J115" i="19"/>
  <c r="I115" i="19"/>
  <c r="H115" i="19"/>
  <c r="A115" i="19"/>
  <c r="J114" i="19"/>
  <c r="I114" i="19"/>
  <c r="H114" i="19"/>
  <c r="A114" i="19"/>
  <c r="J113" i="19"/>
  <c r="I113" i="19"/>
  <c r="H113" i="19"/>
  <c r="A113" i="19"/>
  <c r="J112" i="19"/>
  <c r="I112" i="19"/>
  <c r="H112" i="19"/>
  <c r="A112" i="19"/>
  <c r="J111" i="19"/>
  <c r="I111" i="19"/>
  <c r="H111" i="19"/>
  <c r="A111" i="19"/>
  <c r="J110" i="19"/>
  <c r="I110" i="19"/>
  <c r="H110" i="19"/>
  <c r="A110" i="19"/>
  <c r="J109" i="19"/>
  <c r="I109" i="19"/>
  <c r="H109" i="19"/>
  <c r="A109" i="19"/>
  <c r="J108" i="19"/>
  <c r="I108" i="19"/>
  <c r="H108" i="19"/>
  <c r="A108" i="19"/>
  <c r="J107" i="19"/>
  <c r="I107" i="19"/>
  <c r="H107" i="19"/>
  <c r="A107" i="19"/>
  <c r="J106" i="19"/>
  <c r="I106" i="19"/>
  <c r="H106" i="19"/>
  <c r="A106" i="19"/>
  <c r="J105" i="19"/>
  <c r="I105" i="19"/>
  <c r="H105" i="19"/>
  <c r="A105" i="19"/>
  <c r="J104" i="19"/>
  <c r="I104" i="19"/>
  <c r="H104" i="19"/>
  <c r="A104" i="19"/>
  <c r="J103" i="19"/>
  <c r="I103" i="19"/>
  <c r="H103" i="19"/>
  <c r="A103" i="19"/>
  <c r="J102" i="19"/>
  <c r="I102" i="19"/>
  <c r="H102" i="19"/>
  <c r="A102" i="19"/>
  <c r="J101" i="19"/>
  <c r="I101" i="19"/>
  <c r="H101" i="19"/>
  <c r="A101" i="19"/>
  <c r="J100" i="19"/>
  <c r="I100" i="19"/>
  <c r="H100" i="19"/>
  <c r="A100" i="19"/>
  <c r="J99" i="19"/>
  <c r="I99" i="19"/>
  <c r="H99" i="19"/>
  <c r="A99" i="19"/>
  <c r="J98" i="19"/>
  <c r="I98" i="19"/>
  <c r="H98" i="19"/>
  <c r="A98" i="19"/>
  <c r="J97" i="19"/>
  <c r="I97" i="19"/>
  <c r="H97" i="19"/>
  <c r="A97" i="19"/>
  <c r="J96" i="19"/>
  <c r="I96" i="19"/>
  <c r="H96" i="19"/>
  <c r="A96" i="19"/>
  <c r="J95" i="19"/>
  <c r="I95" i="19"/>
  <c r="H95" i="19"/>
  <c r="A95" i="19"/>
  <c r="J94" i="19"/>
  <c r="I94" i="19"/>
  <c r="H94" i="19"/>
  <c r="A94" i="19"/>
  <c r="J93" i="19"/>
  <c r="I93" i="19"/>
  <c r="H93" i="19"/>
  <c r="A93" i="19"/>
  <c r="J92" i="19"/>
  <c r="I92" i="19"/>
  <c r="H92" i="19"/>
  <c r="A92" i="19"/>
  <c r="J91" i="19"/>
  <c r="I91" i="19"/>
  <c r="H91" i="19"/>
  <c r="A91" i="19"/>
  <c r="J90" i="19"/>
  <c r="I90" i="19"/>
  <c r="H90" i="19"/>
  <c r="A90" i="19"/>
  <c r="J89" i="19"/>
  <c r="I89" i="19"/>
  <c r="H89" i="19"/>
  <c r="A89" i="19"/>
  <c r="J88" i="19"/>
  <c r="I88" i="19"/>
  <c r="H88" i="19"/>
  <c r="A88" i="19"/>
  <c r="J87" i="19"/>
  <c r="I87" i="19"/>
  <c r="H87" i="19"/>
  <c r="A87" i="19"/>
  <c r="J86" i="19"/>
  <c r="I86" i="19"/>
  <c r="H86" i="19"/>
  <c r="A86" i="19"/>
  <c r="J85" i="19"/>
  <c r="I85" i="19"/>
  <c r="H85" i="19"/>
  <c r="A85" i="19"/>
  <c r="J84" i="19"/>
  <c r="I84" i="19"/>
  <c r="H84" i="19"/>
  <c r="A84" i="19"/>
  <c r="J83" i="19"/>
  <c r="I83" i="19"/>
  <c r="H83" i="19"/>
  <c r="A83" i="19"/>
  <c r="J82" i="19"/>
  <c r="I82" i="19"/>
  <c r="H82" i="19"/>
  <c r="A82" i="19"/>
  <c r="J81" i="19"/>
  <c r="I81" i="19"/>
  <c r="H81" i="19"/>
  <c r="A81" i="19"/>
  <c r="J80" i="19"/>
  <c r="I80" i="19"/>
  <c r="H80" i="19"/>
  <c r="A80" i="19"/>
  <c r="J79" i="19"/>
  <c r="I79" i="19"/>
  <c r="H79" i="19"/>
  <c r="A79" i="19"/>
  <c r="J78" i="19"/>
  <c r="I78" i="19"/>
  <c r="H78" i="19"/>
  <c r="A78" i="19"/>
  <c r="J77" i="19"/>
  <c r="I77" i="19"/>
  <c r="H77" i="19"/>
  <c r="A77" i="19"/>
  <c r="J76" i="19"/>
  <c r="I76" i="19"/>
  <c r="H76" i="19"/>
  <c r="A76" i="19"/>
  <c r="J75" i="19"/>
  <c r="I75" i="19"/>
  <c r="H75" i="19"/>
  <c r="A75" i="19"/>
  <c r="J74" i="19"/>
  <c r="I74" i="19"/>
  <c r="H74" i="19"/>
  <c r="A74" i="19"/>
  <c r="J73" i="19"/>
  <c r="I73" i="19"/>
  <c r="H73" i="19"/>
  <c r="A73" i="19"/>
  <c r="J72" i="19"/>
  <c r="I72" i="19"/>
  <c r="H72" i="19"/>
  <c r="A72" i="19"/>
  <c r="J71" i="19"/>
  <c r="I71" i="19"/>
  <c r="H71" i="19"/>
  <c r="A71" i="19"/>
  <c r="J70" i="19"/>
  <c r="I70" i="19"/>
  <c r="H70" i="19"/>
  <c r="A70" i="19"/>
  <c r="J69" i="19"/>
  <c r="I69" i="19"/>
  <c r="H69" i="19"/>
  <c r="A69" i="19"/>
  <c r="J68" i="19"/>
  <c r="I68" i="19"/>
  <c r="H68" i="19"/>
  <c r="A68" i="19"/>
  <c r="J67" i="19"/>
  <c r="I67" i="19"/>
  <c r="H67" i="19"/>
  <c r="A67" i="19"/>
  <c r="J66" i="19"/>
  <c r="I66" i="19"/>
  <c r="H66" i="19"/>
  <c r="A66" i="19"/>
  <c r="J65" i="19"/>
  <c r="I65" i="19"/>
  <c r="H65" i="19"/>
  <c r="A65" i="19"/>
  <c r="J64" i="19"/>
  <c r="I64" i="19"/>
  <c r="H64" i="19"/>
  <c r="A64" i="19"/>
  <c r="J63" i="19"/>
  <c r="I63" i="19"/>
  <c r="H63" i="19"/>
  <c r="A63" i="19"/>
  <c r="J62" i="19"/>
  <c r="I62" i="19"/>
  <c r="H62" i="19"/>
  <c r="A62" i="19"/>
  <c r="J61" i="19"/>
  <c r="I61" i="19"/>
  <c r="H61" i="19"/>
  <c r="A61" i="19"/>
  <c r="J60" i="19"/>
  <c r="I60" i="19"/>
  <c r="H60" i="19"/>
  <c r="G60" i="19"/>
  <c r="A60" i="19"/>
  <c r="A241" i="18"/>
  <c r="A240" i="18"/>
  <c r="A239" i="18"/>
  <c r="A238" i="18"/>
  <c r="A237" i="18"/>
  <c r="A236" i="18"/>
  <c r="A235" i="18"/>
  <c r="A234" i="18"/>
  <c r="A233" i="18"/>
  <c r="A232" i="18"/>
  <c r="A231" i="18"/>
  <c r="A230" i="18"/>
  <c r="A229" i="18"/>
  <c r="A228" i="18"/>
  <c r="A227" i="18"/>
  <c r="A226" i="18"/>
  <c r="A225" i="18"/>
  <c r="A224" i="18"/>
  <c r="A223" i="18"/>
  <c r="A222" i="18"/>
  <c r="A221" i="18"/>
  <c r="A220" i="18"/>
  <c r="A219" i="18"/>
  <c r="A218" i="18"/>
  <c r="A217" i="18"/>
  <c r="A216" i="18"/>
  <c r="A215" i="18"/>
  <c r="A214" i="18"/>
  <c r="A213" i="18"/>
  <c r="A212" i="18"/>
  <c r="A211" i="18"/>
  <c r="A210" i="18"/>
  <c r="A209" i="18"/>
  <c r="A208" i="18"/>
  <c r="A207" i="18"/>
  <c r="A206" i="18"/>
  <c r="A205" i="18"/>
  <c r="A204" i="18"/>
  <c r="A203" i="18"/>
  <c r="A202" i="18"/>
  <c r="A201" i="18"/>
  <c r="A200" i="18"/>
  <c r="A199" i="18"/>
  <c r="A198" i="18"/>
  <c r="A197" i="18"/>
  <c r="A196" i="18"/>
  <c r="A195" i="18"/>
  <c r="A194" i="18"/>
  <c r="A193" i="18"/>
  <c r="A192" i="18"/>
  <c r="A191" i="18"/>
  <c r="A190" i="18"/>
  <c r="A189" i="18"/>
  <c r="A188" i="18"/>
  <c r="A187" i="18"/>
  <c r="A186" i="18"/>
  <c r="R181" i="18"/>
  <c r="Q181" i="18"/>
  <c r="M181" i="18"/>
  <c r="J181" i="18"/>
  <c r="I181" i="18"/>
  <c r="H181" i="18"/>
  <c r="A181" i="18"/>
  <c r="R180" i="18"/>
  <c r="Q180" i="18"/>
  <c r="M180" i="18"/>
  <c r="J180" i="18"/>
  <c r="I180" i="18"/>
  <c r="H180" i="18"/>
  <c r="A180" i="18"/>
  <c r="R179" i="18"/>
  <c r="Q179" i="18"/>
  <c r="M179" i="18"/>
  <c r="J179" i="18"/>
  <c r="I179" i="18"/>
  <c r="H179" i="18"/>
  <c r="A179" i="18"/>
  <c r="R178" i="18"/>
  <c r="Q178" i="18"/>
  <c r="M178" i="18"/>
  <c r="J178" i="18"/>
  <c r="I178" i="18"/>
  <c r="H178" i="18"/>
  <c r="A178" i="18"/>
  <c r="R177" i="18"/>
  <c r="Q177" i="18"/>
  <c r="M177" i="18"/>
  <c r="J177" i="18"/>
  <c r="I177" i="18"/>
  <c r="H177" i="18"/>
  <c r="A177" i="18"/>
  <c r="R176" i="18"/>
  <c r="Q176" i="18"/>
  <c r="M176" i="18"/>
  <c r="J176" i="18"/>
  <c r="I176" i="18"/>
  <c r="H176" i="18"/>
  <c r="A176" i="18"/>
  <c r="R175" i="18"/>
  <c r="Q175" i="18"/>
  <c r="M175" i="18"/>
  <c r="J175" i="18"/>
  <c r="I175" i="18"/>
  <c r="H175" i="18"/>
  <c r="A175" i="18"/>
  <c r="R174" i="18"/>
  <c r="Q174" i="18"/>
  <c r="M174" i="18"/>
  <c r="J174" i="18"/>
  <c r="I174" i="18"/>
  <c r="H174" i="18"/>
  <c r="A174" i="18"/>
  <c r="R173" i="18"/>
  <c r="Q173" i="18"/>
  <c r="M173" i="18"/>
  <c r="J173" i="18"/>
  <c r="I173" i="18"/>
  <c r="H173" i="18"/>
  <c r="A173" i="18"/>
  <c r="R172" i="18"/>
  <c r="Q172" i="18"/>
  <c r="M172" i="18"/>
  <c r="J172" i="18"/>
  <c r="I172" i="18"/>
  <c r="H172" i="18"/>
  <c r="A172" i="18"/>
  <c r="R171" i="18"/>
  <c r="Q171" i="18"/>
  <c r="M171" i="18"/>
  <c r="J171" i="18"/>
  <c r="I171" i="18"/>
  <c r="H171" i="18"/>
  <c r="A171" i="18"/>
  <c r="R170" i="18"/>
  <c r="Q170" i="18"/>
  <c r="M170" i="18"/>
  <c r="J170" i="18"/>
  <c r="I170" i="18"/>
  <c r="H170" i="18"/>
  <c r="A170" i="18"/>
  <c r="R169" i="18"/>
  <c r="Q169" i="18"/>
  <c r="M169" i="18"/>
  <c r="J169" i="18"/>
  <c r="I169" i="18"/>
  <c r="H169" i="18"/>
  <c r="A169" i="18"/>
  <c r="R168" i="18"/>
  <c r="Q168" i="18"/>
  <c r="M168" i="18"/>
  <c r="J168" i="18"/>
  <c r="I168" i="18"/>
  <c r="H168" i="18"/>
  <c r="A168" i="18"/>
  <c r="R167" i="18"/>
  <c r="Q167" i="18"/>
  <c r="M167" i="18"/>
  <c r="J167" i="18"/>
  <c r="I167" i="18"/>
  <c r="H167" i="18"/>
  <c r="A167" i="18"/>
  <c r="R166" i="18"/>
  <c r="Q166" i="18"/>
  <c r="M166" i="18"/>
  <c r="J166" i="18"/>
  <c r="I166" i="18"/>
  <c r="H166" i="18"/>
  <c r="A166" i="18"/>
  <c r="R165" i="18"/>
  <c r="Q165" i="18"/>
  <c r="M165" i="18"/>
  <c r="J165" i="18"/>
  <c r="I165" i="18"/>
  <c r="H165" i="18"/>
  <c r="A165" i="18"/>
  <c r="R164" i="18"/>
  <c r="Q164" i="18"/>
  <c r="M164" i="18"/>
  <c r="J164" i="18"/>
  <c r="I164" i="18"/>
  <c r="H164" i="18"/>
  <c r="A164" i="18"/>
  <c r="R163" i="18"/>
  <c r="Q163" i="18"/>
  <c r="M163" i="18"/>
  <c r="J163" i="18"/>
  <c r="I163" i="18"/>
  <c r="H163" i="18"/>
  <c r="A163" i="18"/>
  <c r="R162" i="18"/>
  <c r="Q162" i="18"/>
  <c r="M162" i="18"/>
  <c r="J162" i="18"/>
  <c r="I162" i="18"/>
  <c r="H162" i="18"/>
  <c r="A162" i="18"/>
  <c r="R161" i="18"/>
  <c r="Q161" i="18"/>
  <c r="M161" i="18"/>
  <c r="J161" i="18"/>
  <c r="I161" i="18"/>
  <c r="H161" i="18"/>
  <c r="A161" i="18"/>
  <c r="R160" i="18"/>
  <c r="Q160" i="18"/>
  <c r="M160" i="18"/>
  <c r="J160" i="18"/>
  <c r="I160" i="18"/>
  <c r="H160" i="18"/>
  <c r="A160" i="18"/>
  <c r="R159" i="18"/>
  <c r="Q159" i="18"/>
  <c r="M159" i="18"/>
  <c r="J159" i="18"/>
  <c r="I159" i="18"/>
  <c r="H159" i="18"/>
  <c r="A159" i="18"/>
  <c r="R158" i="18"/>
  <c r="Q158" i="18"/>
  <c r="M158" i="18"/>
  <c r="J158" i="18"/>
  <c r="I158" i="18"/>
  <c r="H158" i="18"/>
  <c r="A158" i="18"/>
  <c r="R157" i="18"/>
  <c r="Q157" i="18"/>
  <c r="M157" i="18"/>
  <c r="J157" i="18"/>
  <c r="I157" i="18"/>
  <c r="H157" i="18"/>
  <c r="A157" i="18"/>
  <c r="R156" i="18"/>
  <c r="Q156" i="18"/>
  <c r="M156" i="18"/>
  <c r="J156" i="18"/>
  <c r="I156" i="18"/>
  <c r="H156" i="18"/>
  <c r="A156" i="18"/>
  <c r="R155" i="18"/>
  <c r="Q155" i="18"/>
  <c r="M155" i="18"/>
  <c r="J155" i="18"/>
  <c r="I155" i="18"/>
  <c r="H155" i="18"/>
  <c r="A155" i="18"/>
  <c r="R154" i="18"/>
  <c r="Q154" i="18"/>
  <c r="M154" i="18"/>
  <c r="J154" i="18"/>
  <c r="I154" i="18"/>
  <c r="H154" i="18"/>
  <c r="A154" i="18"/>
  <c r="R153" i="18"/>
  <c r="Q153" i="18"/>
  <c r="M153" i="18"/>
  <c r="J153" i="18"/>
  <c r="I153" i="18"/>
  <c r="H153" i="18"/>
  <c r="A153" i="18"/>
  <c r="R152" i="18"/>
  <c r="Q152" i="18"/>
  <c r="M152" i="18"/>
  <c r="J152" i="18"/>
  <c r="I152" i="18"/>
  <c r="H152" i="18"/>
  <c r="A152" i="18"/>
  <c r="R151" i="18"/>
  <c r="Q151" i="18"/>
  <c r="M151" i="18"/>
  <c r="J151" i="18"/>
  <c r="I151" i="18"/>
  <c r="H151" i="18"/>
  <c r="A151" i="18"/>
  <c r="R150" i="18"/>
  <c r="Q150" i="18"/>
  <c r="M150" i="18"/>
  <c r="J150" i="18"/>
  <c r="I150" i="18"/>
  <c r="H150" i="18"/>
  <c r="A150" i="18"/>
  <c r="R149" i="18"/>
  <c r="Q149" i="18"/>
  <c r="M149" i="18"/>
  <c r="J149" i="18"/>
  <c r="I149" i="18"/>
  <c r="H149" i="18"/>
  <c r="A149" i="18"/>
  <c r="R148" i="18"/>
  <c r="Q148" i="18"/>
  <c r="M148" i="18"/>
  <c r="J148" i="18"/>
  <c r="I148" i="18"/>
  <c r="H148" i="18"/>
  <c r="A148" i="18"/>
  <c r="R147" i="18"/>
  <c r="Q147" i="18"/>
  <c r="M147" i="18"/>
  <c r="J147" i="18"/>
  <c r="I147" i="18"/>
  <c r="H147" i="18"/>
  <c r="A147" i="18"/>
  <c r="R146" i="18"/>
  <c r="Q146" i="18"/>
  <c r="M146" i="18"/>
  <c r="J146" i="18"/>
  <c r="I146" i="18"/>
  <c r="H146" i="18"/>
  <c r="A146" i="18"/>
  <c r="R145" i="18"/>
  <c r="Q145" i="18"/>
  <c r="M145" i="18"/>
  <c r="J145" i="18"/>
  <c r="I145" i="18"/>
  <c r="H145" i="18"/>
  <c r="A145" i="18"/>
  <c r="R144" i="18"/>
  <c r="Q144" i="18"/>
  <c r="M144" i="18"/>
  <c r="J144" i="18"/>
  <c r="I144" i="18"/>
  <c r="H144" i="18"/>
  <c r="A144" i="18"/>
  <c r="R143" i="18"/>
  <c r="Q143" i="18"/>
  <c r="M143" i="18"/>
  <c r="J143" i="18"/>
  <c r="I143" i="18"/>
  <c r="H143" i="18"/>
  <c r="A143" i="18"/>
  <c r="R142" i="18"/>
  <c r="Q142" i="18"/>
  <c r="M142" i="18"/>
  <c r="J142" i="18"/>
  <c r="I142" i="18"/>
  <c r="H142" i="18"/>
  <c r="A142" i="18"/>
  <c r="R141" i="18"/>
  <c r="Q141" i="18"/>
  <c r="M141" i="18"/>
  <c r="J141" i="18"/>
  <c r="I141" i="18"/>
  <c r="H141" i="18"/>
  <c r="A141" i="18"/>
  <c r="R140" i="18"/>
  <c r="Q140" i="18"/>
  <c r="M140" i="18"/>
  <c r="J140" i="18"/>
  <c r="I140" i="18"/>
  <c r="H140" i="18"/>
  <c r="A140" i="18"/>
  <c r="R139" i="18"/>
  <c r="Q139" i="18"/>
  <c r="M139" i="18"/>
  <c r="J139" i="18"/>
  <c r="I139" i="18"/>
  <c r="H139" i="18"/>
  <c r="A139" i="18"/>
  <c r="R138" i="18"/>
  <c r="Q138" i="18"/>
  <c r="M138" i="18"/>
  <c r="J138" i="18"/>
  <c r="I138" i="18"/>
  <c r="H138" i="18"/>
  <c r="A138" i="18"/>
  <c r="R137" i="18"/>
  <c r="Q137" i="18"/>
  <c r="M137" i="18"/>
  <c r="J137" i="18"/>
  <c r="I137" i="18"/>
  <c r="H137" i="18"/>
  <c r="A137" i="18"/>
  <c r="R136" i="18"/>
  <c r="Q136" i="18"/>
  <c r="M136" i="18"/>
  <c r="J136" i="18"/>
  <c r="I136" i="18"/>
  <c r="H136" i="18"/>
  <c r="A136" i="18"/>
  <c r="R135" i="18"/>
  <c r="Q135" i="18"/>
  <c r="M135" i="18"/>
  <c r="J135" i="18"/>
  <c r="I135" i="18"/>
  <c r="H135" i="18"/>
  <c r="A135" i="18"/>
  <c r="R134" i="18"/>
  <c r="Q134" i="18"/>
  <c r="M134" i="18"/>
  <c r="J134" i="18"/>
  <c r="I134" i="18"/>
  <c r="H134" i="18"/>
  <c r="A134" i="18"/>
  <c r="R133" i="18"/>
  <c r="Q133" i="18"/>
  <c r="M133" i="18"/>
  <c r="J133" i="18"/>
  <c r="I133" i="18"/>
  <c r="H133" i="18"/>
  <c r="A133" i="18"/>
  <c r="R132" i="18"/>
  <c r="Q132" i="18"/>
  <c r="M132" i="18"/>
  <c r="J132" i="18"/>
  <c r="I132" i="18"/>
  <c r="H132" i="18"/>
  <c r="A132" i="18"/>
  <c r="R131" i="18"/>
  <c r="Q131" i="18"/>
  <c r="M131" i="18"/>
  <c r="J131" i="18"/>
  <c r="I131" i="18"/>
  <c r="H131" i="18"/>
  <c r="A131" i="18"/>
  <c r="R130" i="18"/>
  <c r="Q130" i="18"/>
  <c r="M130" i="18"/>
  <c r="J130" i="18"/>
  <c r="I130" i="18"/>
  <c r="H130" i="18"/>
  <c r="A130" i="18"/>
  <c r="R129" i="18"/>
  <c r="Q129" i="18"/>
  <c r="M129" i="18"/>
  <c r="J129" i="18"/>
  <c r="I129" i="18"/>
  <c r="H129" i="18"/>
  <c r="A129" i="18"/>
  <c r="R128" i="18"/>
  <c r="Q128" i="18"/>
  <c r="M128" i="18"/>
  <c r="J128" i="18"/>
  <c r="I128" i="18"/>
  <c r="H128" i="18"/>
  <c r="A128" i="18"/>
  <c r="R127" i="18"/>
  <c r="Q127" i="18"/>
  <c r="M127" i="18"/>
  <c r="J127" i="18"/>
  <c r="I127" i="18"/>
  <c r="H127" i="18"/>
  <c r="A127" i="18"/>
  <c r="R126" i="18"/>
  <c r="Q126" i="18"/>
  <c r="M126" i="18"/>
  <c r="J126" i="18"/>
  <c r="I126" i="18"/>
  <c r="H126" i="18"/>
  <c r="A126" i="18"/>
  <c r="R125" i="18"/>
  <c r="Q125" i="18"/>
  <c r="M125" i="18"/>
  <c r="J125" i="18"/>
  <c r="I125" i="18"/>
  <c r="H125" i="18"/>
  <c r="A125" i="18"/>
  <c r="R124" i="18"/>
  <c r="Q124" i="18"/>
  <c r="M124" i="18"/>
  <c r="J124" i="18"/>
  <c r="I124" i="18"/>
  <c r="H124" i="18"/>
  <c r="A124" i="18"/>
  <c r="R123" i="18"/>
  <c r="Q123" i="18"/>
  <c r="M123" i="18"/>
  <c r="J123" i="18"/>
  <c r="I123" i="18"/>
  <c r="H123" i="18"/>
  <c r="A123" i="18"/>
  <c r="R122" i="18"/>
  <c r="Q122" i="18"/>
  <c r="M122" i="18"/>
  <c r="J122" i="18"/>
  <c r="I122" i="18"/>
  <c r="H122" i="18"/>
  <c r="A122" i="18"/>
  <c r="R121" i="18"/>
  <c r="Q121" i="18"/>
  <c r="M121" i="18"/>
  <c r="J121" i="18"/>
  <c r="I121" i="18"/>
  <c r="H121" i="18"/>
  <c r="A121" i="18"/>
  <c r="R120" i="18"/>
  <c r="Q120" i="18"/>
  <c r="M120" i="18"/>
  <c r="J120" i="18"/>
  <c r="I120" i="18"/>
  <c r="H120" i="18"/>
  <c r="A120" i="18"/>
  <c r="R119" i="18"/>
  <c r="Q119" i="18"/>
  <c r="M119" i="18"/>
  <c r="J119" i="18"/>
  <c r="I119" i="18"/>
  <c r="H119" i="18"/>
  <c r="A119" i="18"/>
  <c r="R118" i="18"/>
  <c r="Q118" i="18"/>
  <c r="M118" i="18"/>
  <c r="J118" i="18"/>
  <c r="I118" i="18"/>
  <c r="H118" i="18"/>
  <c r="A118" i="18"/>
  <c r="R117" i="18"/>
  <c r="Q117" i="18"/>
  <c r="M117" i="18"/>
  <c r="J117" i="18"/>
  <c r="I117" i="18"/>
  <c r="H117" i="18"/>
  <c r="A117" i="18"/>
  <c r="R116" i="18"/>
  <c r="Q116" i="18"/>
  <c r="M116" i="18"/>
  <c r="J116" i="18"/>
  <c r="I116" i="18"/>
  <c r="H116" i="18"/>
  <c r="A116" i="18"/>
  <c r="R115" i="18"/>
  <c r="Q115" i="18"/>
  <c r="M115" i="18"/>
  <c r="J115" i="18"/>
  <c r="I115" i="18"/>
  <c r="H115" i="18"/>
  <c r="A115" i="18"/>
  <c r="R114" i="18"/>
  <c r="Q114" i="18"/>
  <c r="M114" i="18"/>
  <c r="J114" i="18"/>
  <c r="I114" i="18"/>
  <c r="H114" i="18"/>
  <c r="A114" i="18"/>
  <c r="R113" i="18"/>
  <c r="Q113" i="18"/>
  <c r="M113" i="18"/>
  <c r="J113" i="18"/>
  <c r="I113" i="18"/>
  <c r="H113" i="18"/>
  <c r="A113" i="18"/>
  <c r="R112" i="18"/>
  <c r="Q112" i="18"/>
  <c r="M112" i="18"/>
  <c r="J112" i="18"/>
  <c r="I112" i="18"/>
  <c r="H112" i="18"/>
  <c r="A112" i="18"/>
  <c r="R111" i="18"/>
  <c r="Q111" i="18"/>
  <c r="M111" i="18"/>
  <c r="J111" i="18"/>
  <c r="I111" i="18"/>
  <c r="H111" i="18"/>
  <c r="A111" i="18"/>
  <c r="R110" i="18"/>
  <c r="Q110" i="18"/>
  <c r="M110" i="18"/>
  <c r="J110" i="18"/>
  <c r="I110" i="18"/>
  <c r="H110" i="18"/>
  <c r="A110" i="18"/>
  <c r="R109" i="18"/>
  <c r="Q109" i="18"/>
  <c r="M109" i="18"/>
  <c r="J109" i="18"/>
  <c r="I109" i="18"/>
  <c r="H109" i="18"/>
  <c r="A109" i="18"/>
  <c r="R108" i="18"/>
  <c r="Q108" i="18"/>
  <c r="M108" i="18"/>
  <c r="J108" i="18"/>
  <c r="I108" i="18"/>
  <c r="H108" i="18"/>
  <c r="A108" i="18"/>
  <c r="R107" i="18"/>
  <c r="Q107" i="18"/>
  <c r="M107" i="18"/>
  <c r="J107" i="18"/>
  <c r="I107" i="18"/>
  <c r="H107" i="18"/>
  <c r="A107" i="18"/>
  <c r="R106" i="18"/>
  <c r="Q106" i="18"/>
  <c r="M106" i="18"/>
  <c r="J106" i="18"/>
  <c r="I106" i="18"/>
  <c r="H106" i="18"/>
  <c r="A106" i="18"/>
  <c r="R105" i="18"/>
  <c r="Q105" i="18"/>
  <c r="M105" i="18"/>
  <c r="J105" i="18"/>
  <c r="I105" i="18"/>
  <c r="H105" i="18"/>
  <c r="A105" i="18"/>
  <c r="R104" i="18"/>
  <c r="Q104" i="18"/>
  <c r="M104" i="18"/>
  <c r="J104" i="18"/>
  <c r="I104" i="18"/>
  <c r="H104" i="18"/>
  <c r="A104" i="18"/>
  <c r="R103" i="18"/>
  <c r="Q103" i="18"/>
  <c r="M103" i="18"/>
  <c r="J103" i="18"/>
  <c r="I103" i="18"/>
  <c r="H103" i="18"/>
  <c r="A103" i="18"/>
  <c r="R102" i="18"/>
  <c r="Q102" i="18"/>
  <c r="M102" i="18"/>
  <c r="J102" i="18"/>
  <c r="I102" i="18"/>
  <c r="H102" i="18"/>
  <c r="A102" i="18"/>
  <c r="R101" i="18"/>
  <c r="Q101" i="18"/>
  <c r="M101" i="18"/>
  <c r="J101" i="18"/>
  <c r="I101" i="18"/>
  <c r="H101" i="18"/>
  <c r="A101" i="18"/>
  <c r="R100" i="18"/>
  <c r="Q100" i="18"/>
  <c r="M100" i="18"/>
  <c r="J100" i="18"/>
  <c r="I100" i="18"/>
  <c r="H100" i="18"/>
  <c r="A100" i="18"/>
  <c r="R99" i="18"/>
  <c r="Q99" i="18"/>
  <c r="M99" i="18"/>
  <c r="J99" i="18"/>
  <c r="I99" i="18"/>
  <c r="H99" i="18"/>
  <c r="A99" i="18"/>
  <c r="R98" i="18"/>
  <c r="Q98" i="18"/>
  <c r="M98" i="18"/>
  <c r="J98" i="18"/>
  <c r="I98" i="18"/>
  <c r="H98" i="18"/>
  <c r="A98" i="18"/>
  <c r="R97" i="18"/>
  <c r="Q97" i="18"/>
  <c r="M97" i="18"/>
  <c r="J97" i="18"/>
  <c r="I97" i="18"/>
  <c r="H97" i="18"/>
  <c r="A97" i="18"/>
  <c r="R96" i="18"/>
  <c r="Q96" i="18"/>
  <c r="M96" i="18"/>
  <c r="J96" i="18"/>
  <c r="I96" i="18"/>
  <c r="H96" i="18"/>
  <c r="A96" i="18"/>
  <c r="R95" i="18"/>
  <c r="Q95" i="18"/>
  <c r="M95" i="18"/>
  <c r="J95" i="18"/>
  <c r="I95" i="18"/>
  <c r="H95" i="18"/>
  <c r="A95" i="18"/>
  <c r="R94" i="18"/>
  <c r="Q94" i="18"/>
  <c r="M94" i="18"/>
  <c r="J94" i="18"/>
  <c r="I94" i="18"/>
  <c r="H94" i="18"/>
  <c r="A94" i="18"/>
  <c r="R93" i="18"/>
  <c r="Q93" i="18"/>
  <c r="M93" i="18"/>
  <c r="J93" i="18"/>
  <c r="I93" i="18"/>
  <c r="H93" i="18"/>
  <c r="A93" i="18"/>
  <c r="R92" i="18"/>
  <c r="Q92" i="18"/>
  <c r="M92" i="18"/>
  <c r="J92" i="18"/>
  <c r="I92" i="18"/>
  <c r="H92" i="18"/>
  <c r="A92" i="18"/>
  <c r="R91" i="18"/>
  <c r="Q91" i="18"/>
  <c r="M91" i="18"/>
  <c r="J91" i="18"/>
  <c r="I91" i="18"/>
  <c r="H91" i="18"/>
  <c r="A91" i="18"/>
  <c r="R90" i="18"/>
  <c r="Q90" i="18"/>
  <c r="M90" i="18"/>
  <c r="J90" i="18"/>
  <c r="I90" i="18"/>
  <c r="H90" i="18"/>
  <c r="A90" i="18"/>
  <c r="R89" i="18"/>
  <c r="Q89" i="18"/>
  <c r="M89" i="18"/>
  <c r="J89" i="18"/>
  <c r="I89" i="18"/>
  <c r="H89" i="18"/>
  <c r="A89" i="18"/>
  <c r="R88" i="18"/>
  <c r="Q88" i="18"/>
  <c r="M88" i="18"/>
  <c r="J88" i="18"/>
  <c r="I88" i="18"/>
  <c r="H88" i="18"/>
  <c r="A88" i="18"/>
  <c r="R87" i="18"/>
  <c r="Q87" i="18"/>
  <c r="M87" i="18"/>
  <c r="J87" i="18"/>
  <c r="I87" i="18"/>
  <c r="H87" i="18"/>
  <c r="A87" i="18"/>
  <c r="R86" i="18"/>
  <c r="Q86" i="18"/>
  <c r="M86" i="18"/>
  <c r="J86" i="18"/>
  <c r="I86" i="18"/>
  <c r="H86" i="18"/>
  <c r="A86" i="18"/>
  <c r="R85" i="18"/>
  <c r="Q85" i="18"/>
  <c r="M85" i="18"/>
  <c r="J85" i="18"/>
  <c r="I85" i="18"/>
  <c r="H85" i="18"/>
  <c r="A85" i="18"/>
  <c r="R84" i="18"/>
  <c r="Q84" i="18"/>
  <c r="M84" i="18"/>
  <c r="J84" i="18"/>
  <c r="I84" i="18"/>
  <c r="H84" i="18"/>
  <c r="A84" i="18"/>
  <c r="R83" i="18"/>
  <c r="Q83" i="18"/>
  <c r="M83" i="18"/>
  <c r="J83" i="18"/>
  <c r="I83" i="18"/>
  <c r="H83" i="18"/>
  <c r="A83" i="18"/>
  <c r="R82" i="18"/>
  <c r="Q82" i="18"/>
  <c r="M82" i="18"/>
  <c r="J82" i="18"/>
  <c r="I82" i="18"/>
  <c r="H82" i="18"/>
  <c r="A82" i="18"/>
  <c r="R81" i="18"/>
  <c r="Q81" i="18"/>
  <c r="M81" i="18"/>
  <c r="J81" i="18"/>
  <c r="I81" i="18"/>
  <c r="H81" i="18"/>
  <c r="A81" i="18"/>
  <c r="R80" i="18"/>
  <c r="Q80" i="18"/>
  <c r="M80" i="18"/>
  <c r="J80" i="18"/>
  <c r="I80" i="18"/>
  <c r="H80" i="18"/>
  <c r="A80" i="18"/>
  <c r="R79" i="18"/>
  <c r="Q79" i="18"/>
  <c r="M79" i="18"/>
  <c r="J79" i="18"/>
  <c r="I79" i="18"/>
  <c r="H79" i="18"/>
  <c r="A79" i="18"/>
  <c r="R78" i="18"/>
  <c r="Q78" i="18"/>
  <c r="M78" i="18"/>
  <c r="J78" i="18"/>
  <c r="I78" i="18"/>
  <c r="H78" i="18"/>
  <c r="A78" i="18"/>
  <c r="R77" i="18"/>
  <c r="Q77" i="18"/>
  <c r="M77" i="18"/>
  <c r="J77" i="18"/>
  <c r="I77" i="18"/>
  <c r="H77" i="18"/>
  <c r="A77" i="18"/>
  <c r="R76" i="18"/>
  <c r="Q76" i="18"/>
  <c r="M76" i="18"/>
  <c r="J76" i="18"/>
  <c r="I76" i="18"/>
  <c r="H76" i="18"/>
  <c r="A76" i="18"/>
  <c r="R75" i="18"/>
  <c r="Q75" i="18"/>
  <c r="M75" i="18"/>
  <c r="J75" i="18"/>
  <c r="I75" i="18"/>
  <c r="H75" i="18"/>
  <c r="A75" i="18"/>
  <c r="R74" i="18"/>
  <c r="Q74" i="18"/>
  <c r="M74" i="18"/>
  <c r="J74" i="18"/>
  <c r="I74" i="18"/>
  <c r="H74" i="18"/>
  <c r="A74" i="18"/>
  <c r="R73" i="18"/>
  <c r="Q73" i="18"/>
  <c r="M73" i="18"/>
  <c r="J73" i="18"/>
  <c r="I73" i="18"/>
  <c r="H73" i="18"/>
  <c r="A73" i="18"/>
  <c r="R72" i="18"/>
  <c r="Q72" i="18"/>
  <c r="M72" i="18"/>
  <c r="J72" i="18"/>
  <c r="I72" i="18"/>
  <c r="H72" i="18"/>
  <c r="A72" i="18"/>
  <c r="R71" i="18"/>
  <c r="Q71" i="18"/>
  <c r="M71" i="18"/>
  <c r="J71" i="18"/>
  <c r="I71" i="18"/>
  <c r="H71" i="18"/>
  <c r="A71" i="18"/>
  <c r="R70" i="18"/>
  <c r="Q70" i="18"/>
  <c r="M70" i="18"/>
  <c r="J70" i="18"/>
  <c r="I70" i="18"/>
  <c r="H70" i="18"/>
  <c r="A70" i="18"/>
  <c r="R69" i="18"/>
  <c r="Q69" i="18"/>
  <c r="M69" i="18"/>
  <c r="J69" i="18"/>
  <c r="I69" i="18"/>
  <c r="H69" i="18"/>
  <c r="A69" i="18"/>
  <c r="R68" i="18"/>
  <c r="Q68" i="18"/>
  <c r="M68" i="18"/>
  <c r="J68" i="18"/>
  <c r="I68" i="18"/>
  <c r="H68" i="18"/>
  <c r="A68" i="18"/>
  <c r="R67" i="18"/>
  <c r="Q67" i="18"/>
  <c r="M67" i="18"/>
  <c r="J67" i="18"/>
  <c r="I67" i="18"/>
  <c r="H67" i="18"/>
  <c r="A67" i="18"/>
  <c r="R66" i="18"/>
  <c r="Q66" i="18"/>
  <c r="M66" i="18"/>
  <c r="J66" i="18"/>
  <c r="I66" i="18"/>
  <c r="H66" i="18"/>
  <c r="A66" i="18"/>
  <c r="R65" i="18"/>
  <c r="Q65" i="18"/>
  <c r="M65" i="18"/>
  <c r="J65" i="18"/>
  <c r="I65" i="18"/>
  <c r="H65" i="18"/>
  <c r="A65" i="18"/>
  <c r="R64" i="18"/>
  <c r="Q64" i="18"/>
  <c r="M64" i="18"/>
  <c r="J64" i="18"/>
  <c r="I64" i="18"/>
  <c r="H64" i="18"/>
  <c r="A64" i="18"/>
  <c r="R63" i="18"/>
  <c r="Q63" i="18"/>
  <c r="M63" i="18"/>
  <c r="J63" i="18"/>
  <c r="I63" i="18"/>
  <c r="H63" i="18"/>
  <c r="A63" i="18"/>
  <c r="R62" i="18"/>
  <c r="Q62" i="18"/>
  <c r="M62" i="18"/>
  <c r="J62" i="18"/>
  <c r="I62" i="18"/>
  <c r="H62" i="18"/>
  <c r="G62" i="18"/>
  <c r="A62" i="18"/>
  <c r="A61" i="18"/>
  <c r="A60" i="18"/>
  <c r="L62" i="18"/>
  <c r="A59" i="18"/>
  <c r="A58" i="18"/>
  <c r="A57" i="18"/>
  <c r="A56" i="18"/>
  <c r="A55" i="18"/>
  <c r="A54" i="18"/>
  <c r="A53" i="18"/>
  <c r="A52" i="18"/>
  <c r="A51" i="18"/>
  <c r="A50" i="18"/>
  <c r="A49" i="18"/>
  <c r="A48" i="18"/>
  <c r="A47" i="18"/>
  <c r="A46" i="18"/>
  <c r="A45" i="18"/>
  <c r="A44" i="18"/>
  <c r="A43" i="18"/>
  <c r="A42" i="18"/>
  <c r="A41" i="18"/>
  <c r="A40" i="18"/>
  <c r="A39" i="18"/>
  <c r="A38" i="18"/>
  <c r="A37" i="18"/>
  <c r="A36" i="18"/>
  <c r="A35" i="18"/>
  <c r="A34" i="18"/>
  <c r="A33" i="18"/>
  <c r="A32" i="18"/>
  <c r="A31" i="18"/>
  <c r="A30" i="18"/>
  <c r="A29" i="18"/>
  <c r="A28" i="18"/>
  <c r="A27" i="18"/>
  <c r="A26" i="18"/>
  <c r="A25" i="18"/>
  <c r="A24" i="18"/>
  <c r="A23" i="18"/>
  <c r="A22" i="18"/>
  <c r="A21" i="18"/>
  <c r="A20" i="18"/>
  <c r="A19" i="18"/>
  <c r="A18" i="18"/>
  <c r="A17" i="18"/>
  <c r="A16" i="18"/>
  <c r="A15" i="18"/>
  <c r="A14" i="18"/>
  <c r="AM11" i="18"/>
  <c r="V11" i="18"/>
  <c r="AM10" i="18"/>
  <c r="V10" i="18"/>
  <c r="AS7" i="18"/>
  <c r="AM7" i="18"/>
  <c r="V7" i="18"/>
  <c r="AU6" i="18"/>
  <c r="AS6" i="18"/>
  <c r="AM6" i="18"/>
  <c r="V6" i="18"/>
  <c r="AU5" i="18"/>
  <c r="AS5" i="18"/>
  <c r="AM5" i="18"/>
  <c r="V5" i="18"/>
  <c r="AS4" i="18"/>
  <c r="AM4" i="18"/>
  <c r="V4" i="18"/>
  <c r="AU3" i="18"/>
  <c r="AS3" i="18"/>
  <c r="AM3" i="18"/>
  <c r="V3" i="18"/>
  <c r="AU2" i="18"/>
  <c r="AS2" i="18"/>
  <c r="AM2" i="18"/>
  <c r="V2" i="18"/>
  <c r="F70" i="19"/>
  <c r="AK15" i="18" l="1"/>
  <c r="AN15" i="18" s="1"/>
  <c r="AK20" i="18"/>
  <c r="AN20" i="18" s="1"/>
  <c r="AO189" i="18"/>
  <c r="AO197" i="18"/>
  <c r="AO205" i="18"/>
  <c r="AO213" i="18"/>
  <c r="AO221" i="18"/>
  <c r="AO229" i="18"/>
  <c r="AO237" i="18"/>
  <c r="AO190" i="18"/>
  <c r="AO198" i="18"/>
  <c r="AO206" i="18"/>
  <c r="AO214" i="18"/>
  <c r="AO222" i="18"/>
  <c r="AO230" i="18"/>
  <c r="AO238" i="18"/>
  <c r="AO191" i="18"/>
  <c r="AO199" i="18"/>
  <c r="AO207" i="18"/>
  <c r="AO215" i="18"/>
  <c r="AO223" i="18"/>
  <c r="AO231" i="18"/>
  <c r="AO239" i="18"/>
  <c r="AM15" i="18"/>
  <c r="AO192" i="18"/>
  <c r="AO200" i="18"/>
  <c r="AO208" i="18"/>
  <c r="AO216" i="18"/>
  <c r="AO224" i="18"/>
  <c r="AO232" i="18"/>
  <c r="AO240" i="18"/>
  <c r="AO201" i="18"/>
  <c r="AO217" i="18"/>
  <c r="AO233" i="18"/>
  <c r="AM19" i="18"/>
  <c r="AM23" i="18"/>
  <c r="AM27" i="18"/>
  <c r="AM31" i="18"/>
  <c r="AM35" i="18"/>
  <c r="AM39" i="18"/>
  <c r="AM43" i="18"/>
  <c r="AM47" i="18"/>
  <c r="AM51" i="18"/>
  <c r="AM55" i="18"/>
  <c r="AM59" i="18"/>
  <c r="AM63" i="18"/>
  <c r="AM67" i="18"/>
  <c r="AM71" i="18"/>
  <c r="AM75" i="18"/>
  <c r="AM79" i="18"/>
  <c r="AM83" i="18"/>
  <c r="AM87" i="18"/>
  <c r="AM91" i="18"/>
  <c r="AM95" i="18"/>
  <c r="AM99" i="18"/>
  <c r="AM103" i="18"/>
  <c r="AM107" i="18"/>
  <c r="AM111" i="18"/>
  <c r="AO202" i="18"/>
  <c r="AO218" i="18"/>
  <c r="AO234" i="18"/>
  <c r="AO187" i="18"/>
  <c r="AO203" i="18"/>
  <c r="AO219" i="18"/>
  <c r="AO235" i="18"/>
  <c r="AM16" i="18"/>
  <c r="AM20" i="18"/>
  <c r="AM24" i="18"/>
  <c r="AM28" i="18"/>
  <c r="AM32" i="18"/>
  <c r="AM36" i="18"/>
  <c r="AM40" i="18"/>
  <c r="AM44" i="18"/>
  <c r="AM48" i="18"/>
  <c r="AM52" i="18"/>
  <c r="AM56" i="18"/>
  <c r="AM60" i="18"/>
  <c r="AM64" i="18"/>
  <c r="AM68" i="18"/>
  <c r="AM72" i="18"/>
  <c r="AM76" i="18"/>
  <c r="AM80" i="18"/>
  <c r="AM84" i="18"/>
  <c r="AM88" i="18"/>
  <c r="AM92" i="18"/>
  <c r="AM96" i="18"/>
  <c r="AM100" i="18"/>
  <c r="AM104" i="18"/>
  <c r="AM108" i="18"/>
  <c r="AM112" i="18"/>
  <c r="AO188" i="18"/>
  <c r="AO204" i="18"/>
  <c r="AO220" i="18"/>
  <c r="AO236" i="18"/>
  <c r="AO186" i="18"/>
  <c r="AO193" i="18"/>
  <c r="AO209" i="18"/>
  <c r="AO225" i="18"/>
  <c r="AO241" i="18"/>
  <c r="AM17" i="18"/>
  <c r="AM21" i="18"/>
  <c r="AM25" i="18"/>
  <c r="AM29" i="18"/>
  <c r="AM33" i="18"/>
  <c r="AM37" i="18"/>
  <c r="AM41" i="18"/>
  <c r="AM45" i="18"/>
  <c r="AM49" i="18"/>
  <c r="AM53" i="18"/>
  <c r="AM57" i="18"/>
  <c r="AM61" i="18"/>
  <c r="AM65" i="18"/>
  <c r="AM69" i="18"/>
  <c r="AM73" i="18"/>
  <c r="AM77" i="18"/>
  <c r="AM81" i="18"/>
  <c r="AM85" i="18"/>
  <c r="AM89" i="18"/>
  <c r="AM93" i="18"/>
  <c r="AM97" i="18"/>
  <c r="AM101" i="18"/>
  <c r="AM105" i="18"/>
  <c r="AM109" i="18"/>
  <c r="AM113" i="18"/>
  <c r="AO212" i="18"/>
  <c r="AM26" i="18"/>
  <c r="AM58" i="18"/>
  <c r="AM90" i="18"/>
  <c r="AM122" i="18"/>
  <c r="AM131" i="18"/>
  <c r="AM140" i="18"/>
  <c r="AM145" i="18"/>
  <c r="AM14" i="18"/>
  <c r="AO226" i="18"/>
  <c r="AM38" i="18"/>
  <c r="AM70" i="18"/>
  <c r="AM102" i="18"/>
  <c r="AM118" i="18"/>
  <c r="AM127" i="18"/>
  <c r="AM136" i="18"/>
  <c r="AM141" i="18"/>
  <c r="AM150" i="18"/>
  <c r="AM154" i="18"/>
  <c r="AM158" i="18"/>
  <c r="AM162" i="18"/>
  <c r="AM166" i="18"/>
  <c r="AO227" i="18"/>
  <c r="AM18" i="18"/>
  <c r="AM50" i="18"/>
  <c r="AM82" i="18"/>
  <c r="AM114" i="18"/>
  <c r="AM123" i="18"/>
  <c r="AM132" i="18"/>
  <c r="AM137" i="18"/>
  <c r="AM146" i="18"/>
  <c r="AO194" i="18"/>
  <c r="AO228" i="18"/>
  <c r="AM30" i="18"/>
  <c r="AM62" i="18"/>
  <c r="AM94" i="18"/>
  <c r="AM119" i="18"/>
  <c r="AM128" i="18"/>
  <c r="AM133" i="18"/>
  <c r="AM142" i="18"/>
  <c r="AM151" i="18"/>
  <c r="AM155" i="18"/>
  <c r="AM159" i="18"/>
  <c r="AM163" i="18"/>
  <c r="AM167" i="18"/>
  <c r="AO195" i="18"/>
  <c r="AM42" i="18"/>
  <c r="AM74" i="18"/>
  <c r="AM106" i="18"/>
  <c r="AM115" i="18"/>
  <c r="AM124" i="18"/>
  <c r="AM129" i="18"/>
  <c r="AM138" i="18"/>
  <c r="AM147" i="18"/>
  <c r="AM121" i="18"/>
  <c r="AM134" i="18"/>
  <c r="AM144" i="18"/>
  <c r="AM168" i="18"/>
  <c r="AM173" i="18"/>
  <c r="AM117" i="18"/>
  <c r="AM177" i="18"/>
  <c r="AM178" i="18"/>
  <c r="AO196" i="18"/>
  <c r="AM22" i="18"/>
  <c r="AM46" i="18"/>
  <c r="AM157" i="18"/>
  <c r="AM174" i="18"/>
  <c r="AM179" i="18"/>
  <c r="AM171" i="18"/>
  <c r="AM130" i="18"/>
  <c r="AM153" i="18"/>
  <c r="AM172" i="18"/>
  <c r="AO210" i="18"/>
  <c r="AM54" i="18"/>
  <c r="AM78" i="18"/>
  <c r="AM125" i="18"/>
  <c r="AM135" i="18"/>
  <c r="AM148" i="18"/>
  <c r="AM160" i="18"/>
  <c r="AM169" i="18"/>
  <c r="AM180" i="18"/>
  <c r="AM164" i="18"/>
  <c r="AM143" i="18"/>
  <c r="AO211" i="18"/>
  <c r="AM86" i="18"/>
  <c r="AM110" i="18"/>
  <c r="AM149" i="18"/>
  <c r="AM170" i="18"/>
  <c r="AM175" i="18"/>
  <c r="AM126" i="18"/>
  <c r="AM139" i="18"/>
  <c r="AM152" i="18"/>
  <c r="AM161" i="18"/>
  <c r="AM176" i="18"/>
  <c r="AM181" i="18"/>
  <c r="AM34" i="18"/>
  <c r="AM116" i="18"/>
  <c r="AM66" i="18"/>
  <c r="AM98" i="18"/>
  <c r="AM120" i="18"/>
  <c r="AM156" i="18"/>
  <c r="AM165" i="18"/>
  <c r="X187" i="18"/>
  <c r="X195" i="18"/>
  <c r="X203" i="18"/>
  <c r="X211" i="18"/>
  <c r="X219" i="18"/>
  <c r="X227" i="18"/>
  <c r="X235" i="18"/>
  <c r="V18" i="18"/>
  <c r="V22" i="18"/>
  <c r="V26" i="18"/>
  <c r="V30" i="18"/>
  <c r="V34" i="18"/>
  <c r="V38" i="18"/>
  <c r="V42" i="18"/>
  <c r="V46" i="18"/>
  <c r="V50" i="18"/>
  <c r="V54" i="18"/>
  <c r="V58" i="18"/>
  <c r="V62" i="18"/>
  <c r="V66" i="18"/>
  <c r="V70" i="18"/>
  <c r="V74" i="18"/>
  <c r="V78" i="18"/>
  <c r="V82" i="18"/>
  <c r="V86" i="18"/>
  <c r="V90" i="18"/>
  <c r="V94" i="18"/>
  <c r="V98" i="18"/>
  <c r="V102" i="18"/>
  <c r="V106" i="18"/>
  <c r="V110" i="18"/>
  <c r="V114" i="18"/>
  <c r="V118" i="18"/>
  <c r="V122" i="18"/>
  <c r="V126" i="18"/>
  <c r="V130" i="18"/>
  <c r="V134" i="18"/>
  <c r="V138" i="18"/>
  <c r="V142" i="18"/>
  <c r="V146" i="18"/>
  <c r="V150" i="18"/>
  <c r="V154" i="18"/>
  <c r="V158" i="18"/>
  <c r="V162" i="18"/>
  <c r="V166" i="18"/>
  <c r="V170" i="18"/>
  <c r="V174" i="18"/>
  <c r="V178" i="18"/>
  <c r="X188" i="18"/>
  <c r="X196" i="18"/>
  <c r="X204" i="18"/>
  <c r="X212" i="18"/>
  <c r="X220" i="18"/>
  <c r="X228" i="18"/>
  <c r="X236" i="18"/>
  <c r="X189" i="18"/>
  <c r="X197" i="18"/>
  <c r="X205" i="18"/>
  <c r="X213" i="18"/>
  <c r="X221" i="18"/>
  <c r="X229" i="18"/>
  <c r="X237" i="18"/>
  <c r="V15" i="18"/>
  <c r="V19" i="18"/>
  <c r="V23" i="18"/>
  <c r="V27" i="18"/>
  <c r="V31" i="18"/>
  <c r="V35" i="18"/>
  <c r="V39" i="18"/>
  <c r="V43" i="18"/>
  <c r="V47" i="18"/>
  <c r="V51" i="18"/>
  <c r="V55" i="18"/>
  <c r="V59" i="18"/>
  <c r="V63" i="18"/>
  <c r="V67" i="18"/>
  <c r="V71" i="18"/>
  <c r="V75" i="18"/>
  <c r="V79" i="18"/>
  <c r="V83" i="18"/>
  <c r="V87" i="18"/>
  <c r="V91" i="18"/>
  <c r="V95" i="18"/>
  <c r="V99" i="18"/>
  <c r="V103" i="18"/>
  <c r="V107" i="18"/>
  <c r="V111" i="18"/>
  <c r="V115" i="18"/>
  <c r="V119" i="18"/>
  <c r="V123" i="18"/>
  <c r="V127" i="18"/>
  <c r="V131" i="18"/>
  <c r="V135" i="18"/>
  <c r="V139" i="18"/>
  <c r="V143" i="18"/>
  <c r="V147" i="18"/>
  <c r="V151" i="18"/>
  <c r="V155" i="18"/>
  <c r="V159" i="18"/>
  <c r="V163" i="18"/>
  <c r="V167" i="18"/>
  <c r="V171" i="18"/>
  <c r="V175" i="18"/>
  <c r="V179" i="18"/>
  <c r="X190" i="18"/>
  <c r="X198" i="18"/>
  <c r="X206" i="18"/>
  <c r="X214" i="18"/>
  <c r="X222" i="18"/>
  <c r="X230" i="18"/>
  <c r="X238" i="18"/>
  <c r="X191" i="18"/>
  <c r="X199" i="18"/>
  <c r="X215" i="18"/>
  <c r="X231" i="18"/>
  <c r="V29" i="18"/>
  <c r="V36" i="18"/>
  <c r="V61" i="18"/>
  <c r="V68" i="18"/>
  <c r="V92" i="18"/>
  <c r="V97" i="18"/>
  <c r="V108" i="18"/>
  <c r="V113" i="18"/>
  <c r="V124" i="18"/>
  <c r="V129" i="18"/>
  <c r="V140" i="18"/>
  <c r="V145" i="18"/>
  <c r="V156" i="18"/>
  <c r="V161" i="18"/>
  <c r="V172" i="18"/>
  <c r="V177" i="18"/>
  <c r="X200" i="18"/>
  <c r="X216" i="18"/>
  <c r="X232" i="18"/>
  <c r="V17" i="18"/>
  <c r="V24" i="18"/>
  <c r="V49" i="18"/>
  <c r="V56" i="18"/>
  <c r="V81" i="18"/>
  <c r="X201" i="18"/>
  <c r="X217" i="18"/>
  <c r="X233" i="18"/>
  <c r="V37" i="18"/>
  <c r="V44" i="18"/>
  <c r="V69" i="18"/>
  <c r="V76" i="18"/>
  <c r="V88" i="18"/>
  <c r="V93" i="18"/>
  <c r="V104" i="18"/>
  <c r="V109" i="18"/>
  <c r="V120" i="18"/>
  <c r="V125" i="18"/>
  <c r="V136" i="18"/>
  <c r="V141" i="18"/>
  <c r="V152" i="18"/>
  <c r="V157" i="18"/>
  <c r="V168" i="18"/>
  <c r="V173" i="18"/>
  <c r="X202" i="18"/>
  <c r="X218" i="18"/>
  <c r="X234" i="18"/>
  <c r="V25" i="18"/>
  <c r="V32" i="18"/>
  <c r="V57" i="18"/>
  <c r="V64" i="18"/>
  <c r="X207" i="18"/>
  <c r="X223" i="18"/>
  <c r="X239" i="18"/>
  <c r="V20" i="18"/>
  <c r="V45" i="18"/>
  <c r="V52" i="18"/>
  <c r="V77" i="18"/>
  <c r="V84" i="18"/>
  <c r="V89" i="18"/>
  <c r="V100" i="18"/>
  <c r="V105" i="18"/>
  <c r="V116" i="18"/>
  <c r="V121" i="18"/>
  <c r="V132" i="18"/>
  <c r="V137" i="18"/>
  <c r="V148" i="18"/>
  <c r="V153" i="18"/>
  <c r="V164" i="18"/>
  <c r="V169" i="18"/>
  <c r="V180" i="18"/>
  <c r="X194" i="18"/>
  <c r="X241" i="18"/>
  <c r="V33" i="18"/>
  <c r="V48" i="18"/>
  <c r="V112" i="18"/>
  <c r="V14" i="18"/>
  <c r="X208" i="18"/>
  <c r="V16" i="18"/>
  <c r="V85" i="18"/>
  <c r="V128" i="18"/>
  <c r="X209" i="18"/>
  <c r="V53" i="18"/>
  <c r="V72" i="18"/>
  <c r="V101" i="18"/>
  <c r="V144" i="18"/>
  <c r="X210" i="18"/>
  <c r="V21" i="18"/>
  <c r="V40" i="18"/>
  <c r="V117" i="18"/>
  <c r="V160" i="18"/>
  <c r="X224" i="18"/>
  <c r="V73" i="18"/>
  <c r="V133" i="18"/>
  <c r="V176" i="18"/>
  <c r="V65" i="18"/>
  <c r="V149" i="18"/>
  <c r="V181" i="18"/>
  <c r="X186" i="18"/>
  <c r="X192" i="18"/>
  <c r="V28" i="18"/>
  <c r="V60" i="18"/>
  <c r="X193" i="18"/>
  <c r="V96" i="18"/>
  <c r="X225" i="18"/>
  <c r="V41" i="18"/>
  <c r="V80" i="18"/>
  <c r="X226" i="18"/>
  <c r="V165" i="18"/>
  <c r="X240" i="18"/>
  <c r="T16" i="18"/>
  <c r="W16" i="18" s="1"/>
  <c r="AK28" i="18"/>
  <c r="AN28" i="18" s="1"/>
  <c r="AK16" i="18"/>
  <c r="AN16" i="18" s="1"/>
  <c r="AK38" i="18"/>
  <c r="AN38" i="18" s="1"/>
  <c r="W194" i="18"/>
  <c r="W202" i="18"/>
  <c r="W210" i="18"/>
  <c r="W218" i="18"/>
  <c r="W226" i="18"/>
  <c r="W234" i="18"/>
  <c r="W186" i="18"/>
  <c r="U14" i="18"/>
  <c r="W187" i="18"/>
  <c r="W195" i="18"/>
  <c r="W203" i="18"/>
  <c r="W211" i="18"/>
  <c r="W219" i="18"/>
  <c r="W227" i="18"/>
  <c r="W235" i="18"/>
  <c r="W188" i="18"/>
  <c r="W196" i="18"/>
  <c r="W204" i="18"/>
  <c r="W212" i="18"/>
  <c r="W220" i="18"/>
  <c r="W228" i="18"/>
  <c r="W236" i="18"/>
  <c r="W189" i="18"/>
  <c r="W197" i="18"/>
  <c r="W205" i="18"/>
  <c r="W213" i="18"/>
  <c r="W221" i="18"/>
  <c r="W229" i="18"/>
  <c r="W237" i="18"/>
  <c r="U16" i="18"/>
  <c r="U20" i="18"/>
  <c r="U24" i="18"/>
  <c r="U28" i="18"/>
  <c r="U32" i="18"/>
  <c r="U36" i="18"/>
  <c r="U40" i="18"/>
  <c r="U44" i="18"/>
  <c r="U48" i="18"/>
  <c r="U52" i="18"/>
  <c r="U56" i="18"/>
  <c r="U60" i="18"/>
  <c r="U64" i="18"/>
  <c r="U68" i="18"/>
  <c r="U72" i="18"/>
  <c r="U76" i="18"/>
  <c r="U80" i="18"/>
  <c r="U84" i="18"/>
  <c r="W190" i="18"/>
  <c r="W198" i="18"/>
  <c r="W206" i="18"/>
  <c r="W214" i="18"/>
  <c r="W222" i="18"/>
  <c r="W230" i="18"/>
  <c r="W238" i="18"/>
  <c r="W191" i="18"/>
  <c r="W209" i="18"/>
  <c r="W232" i="18"/>
  <c r="U17" i="18"/>
  <c r="U23" i="18"/>
  <c r="U42" i="18"/>
  <c r="U49" i="18"/>
  <c r="U55" i="18"/>
  <c r="U74" i="18"/>
  <c r="U81" i="18"/>
  <c r="U87" i="18"/>
  <c r="U103" i="18"/>
  <c r="U119" i="18"/>
  <c r="U135" i="18"/>
  <c r="U151" i="18"/>
  <c r="U167" i="18"/>
  <c r="W192" i="18"/>
  <c r="W215" i="18"/>
  <c r="W233" i="18"/>
  <c r="U30" i="18"/>
  <c r="U37" i="18"/>
  <c r="U43" i="18"/>
  <c r="U62" i="18"/>
  <c r="U69" i="18"/>
  <c r="U75" i="18"/>
  <c r="U88" i="18"/>
  <c r="U93" i="18"/>
  <c r="U98" i="18"/>
  <c r="U104" i="18"/>
  <c r="U109" i="18"/>
  <c r="U114" i="18"/>
  <c r="U120" i="18"/>
  <c r="U125" i="18"/>
  <c r="U130" i="18"/>
  <c r="U136" i="18"/>
  <c r="U141" i="18"/>
  <c r="U146" i="18"/>
  <c r="U152" i="18"/>
  <c r="U157" i="18"/>
  <c r="U162" i="18"/>
  <c r="U168" i="18"/>
  <c r="U173" i="18"/>
  <c r="U178" i="18"/>
  <c r="W193" i="18"/>
  <c r="W216" i="18"/>
  <c r="W239" i="18"/>
  <c r="U18" i="18"/>
  <c r="U25" i="18"/>
  <c r="U31" i="18"/>
  <c r="U50" i="18"/>
  <c r="U57" i="18"/>
  <c r="U63" i="18"/>
  <c r="U82" i="18"/>
  <c r="U99" i="18"/>
  <c r="U115" i="18"/>
  <c r="U131" i="18"/>
  <c r="U147" i="18"/>
  <c r="U163" i="18"/>
  <c r="U179" i="18"/>
  <c r="W199" i="18"/>
  <c r="W217" i="18"/>
  <c r="W240" i="18"/>
  <c r="U19" i="18"/>
  <c r="U38" i="18"/>
  <c r="U45" i="18"/>
  <c r="U51" i="18"/>
  <c r="U70" i="18"/>
  <c r="U77" i="18"/>
  <c r="U83" i="18"/>
  <c r="U89" i="18"/>
  <c r="U94" i="18"/>
  <c r="U100" i="18"/>
  <c r="U105" i="18"/>
  <c r="U110" i="18"/>
  <c r="U116" i="18"/>
  <c r="U121" i="18"/>
  <c r="U126" i="18"/>
  <c r="U132" i="18"/>
  <c r="U137" i="18"/>
  <c r="U142" i="18"/>
  <c r="U148" i="18"/>
  <c r="U153" i="18"/>
  <c r="U158" i="18"/>
  <c r="U164" i="18"/>
  <c r="U169" i="18"/>
  <c r="U174" i="18"/>
  <c r="U180" i="18"/>
  <c r="W200" i="18"/>
  <c r="W223" i="18"/>
  <c r="W241" i="18"/>
  <c r="U26" i="18"/>
  <c r="U33" i="18"/>
  <c r="U39" i="18"/>
  <c r="U58" i="18"/>
  <c r="U65" i="18"/>
  <c r="U71" i="18"/>
  <c r="U95" i="18"/>
  <c r="U111" i="18"/>
  <c r="U127" i="18"/>
  <c r="U143" i="18"/>
  <c r="U159" i="18"/>
  <c r="U175" i="18"/>
  <c r="W201" i="18"/>
  <c r="U15" i="18"/>
  <c r="U66" i="18"/>
  <c r="U85" i="18"/>
  <c r="U97" i="18"/>
  <c r="U128" i="18"/>
  <c r="U140" i="18"/>
  <c r="U155" i="18"/>
  <c r="U170" i="18"/>
  <c r="W207" i="18"/>
  <c r="U34" i="18"/>
  <c r="U53" i="18"/>
  <c r="U67" i="18"/>
  <c r="U101" i="18"/>
  <c r="U113" i="18"/>
  <c r="U144" i="18"/>
  <c r="U156" i="18"/>
  <c r="U171" i="18"/>
  <c r="W208" i="18"/>
  <c r="U21" i="18"/>
  <c r="U35" i="18"/>
  <c r="U86" i="18"/>
  <c r="U117" i="18"/>
  <c r="U129" i="18"/>
  <c r="U160" i="18"/>
  <c r="U172" i="18"/>
  <c r="W224" i="18"/>
  <c r="U54" i="18"/>
  <c r="U73" i="18"/>
  <c r="U90" i="18"/>
  <c r="U102" i="18"/>
  <c r="U133" i="18"/>
  <c r="U145" i="18"/>
  <c r="U176" i="18"/>
  <c r="W225" i="18"/>
  <c r="U22" i="18"/>
  <c r="U41" i="18"/>
  <c r="U59" i="18"/>
  <c r="U91" i="18"/>
  <c r="U106" i="18"/>
  <c r="U118" i="18"/>
  <c r="U149" i="18"/>
  <c r="U161" i="18"/>
  <c r="W231" i="18"/>
  <c r="U27" i="18"/>
  <c r="U108" i="18"/>
  <c r="U177" i="18"/>
  <c r="U78" i="18"/>
  <c r="U112" i="18"/>
  <c r="U150" i="18"/>
  <c r="U138" i="18"/>
  <c r="U29" i="18"/>
  <c r="U79" i="18"/>
  <c r="U122" i="18"/>
  <c r="U154" i="18"/>
  <c r="U123" i="18"/>
  <c r="U165" i="18"/>
  <c r="U46" i="18"/>
  <c r="U92" i="18"/>
  <c r="U124" i="18"/>
  <c r="U47" i="18"/>
  <c r="U96" i="18"/>
  <c r="U134" i="18"/>
  <c r="U166" i="18"/>
  <c r="U61" i="18"/>
  <c r="U107" i="18"/>
  <c r="U139" i="18"/>
  <c r="U181" i="18"/>
  <c r="AK42" i="18"/>
  <c r="AN42" i="18" s="1"/>
  <c r="AN188" i="18"/>
  <c r="AN196" i="18"/>
  <c r="AN204" i="18"/>
  <c r="AN212" i="18"/>
  <c r="AN220" i="18"/>
  <c r="AN228" i="18"/>
  <c r="AN236" i="18"/>
  <c r="AN189" i="18"/>
  <c r="AN197" i="18"/>
  <c r="AN205" i="18"/>
  <c r="AN213" i="18"/>
  <c r="AN221" i="18"/>
  <c r="AN229" i="18"/>
  <c r="AN237" i="18"/>
  <c r="AN190" i="18"/>
  <c r="AN198" i="18"/>
  <c r="AN206" i="18"/>
  <c r="AN214" i="18"/>
  <c r="AN222" i="18"/>
  <c r="AN230" i="18"/>
  <c r="AN238" i="18"/>
  <c r="AN191" i="18"/>
  <c r="AN199" i="18"/>
  <c r="AN207" i="18"/>
  <c r="AN215" i="18"/>
  <c r="AN223" i="18"/>
  <c r="AN231" i="18"/>
  <c r="AN239" i="18"/>
  <c r="AN192" i="18"/>
  <c r="AN208" i="18"/>
  <c r="AN224" i="18"/>
  <c r="AN240" i="18"/>
  <c r="AL15" i="18"/>
  <c r="AN193" i="18"/>
  <c r="AN209" i="18"/>
  <c r="AN225" i="18"/>
  <c r="AN241" i="18"/>
  <c r="AL16" i="18"/>
  <c r="AL20" i="18"/>
  <c r="AL24" i="18"/>
  <c r="AL28" i="18"/>
  <c r="AL32" i="18"/>
  <c r="AL36" i="18"/>
  <c r="AL40" i="18"/>
  <c r="AL44" i="18"/>
  <c r="AL48" i="18"/>
  <c r="AL52" i="18"/>
  <c r="AL56" i="18"/>
  <c r="AL60" i="18"/>
  <c r="AL64" i="18"/>
  <c r="AL68" i="18"/>
  <c r="AL72" i="18"/>
  <c r="AL76" i="18"/>
  <c r="AL80" i="18"/>
  <c r="AL84" i="18"/>
  <c r="AL88" i="18"/>
  <c r="AL92" i="18"/>
  <c r="AL96" i="18"/>
  <c r="AL100" i="18"/>
  <c r="AL104" i="18"/>
  <c r="AL108" i="18"/>
  <c r="AL112" i="18"/>
  <c r="AN194" i="18"/>
  <c r="AN210" i="18"/>
  <c r="AN226" i="18"/>
  <c r="AN195" i="18"/>
  <c r="AN211" i="18"/>
  <c r="AN227" i="18"/>
  <c r="AL17" i="18"/>
  <c r="AL21" i="18"/>
  <c r="AL25" i="18"/>
  <c r="AL29" i="18"/>
  <c r="AL33" i="18"/>
  <c r="AL37" i="18"/>
  <c r="AL41" i="18"/>
  <c r="AL45" i="18"/>
  <c r="AL49" i="18"/>
  <c r="AL53" i="18"/>
  <c r="AL57" i="18"/>
  <c r="AL61" i="18"/>
  <c r="AL65" i="18"/>
  <c r="AL69" i="18"/>
  <c r="AL73" i="18"/>
  <c r="AL77" i="18"/>
  <c r="AL81" i="18"/>
  <c r="AL85" i="18"/>
  <c r="AL89" i="18"/>
  <c r="AL93" i="18"/>
  <c r="AL97" i="18"/>
  <c r="AL101" i="18"/>
  <c r="AL105" i="18"/>
  <c r="AL109" i="18"/>
  <c r="AL113" i="18"/>
  <c r="AL117" i="18"/>
  <c r="AL121" i="18"/>
  <c r="AL125" i="18"/>
  <c r="AL129" i="18"/>
  <c r="AL133" i="18"/>
  <c r="AL137" i="18"/>
  <c r="AL141" i="18"/>
  <c r="AL145" i="18"/>
  <c r="AL149" i="18"/>
  <c r="AN200" i="18"/>
  <c r="AN216" i="18"/>
  <c r="AN232" i="18"/>
  <c r="AN186" i="18"/>
  <c r="AN233" i="18"/>
  <c r="AL38" i="18"/>
  <c r="AL47" i="18"/>
  <c r="AL70" i="18"/>
  <c r="AL79" i="18"/>
  <c r="AL102" i="18"/>
  <c r="AL111" i="18"/>
  <c r="AL118" i="18"/>
  <c r="AL127" i="18"/>
  <c r="AL136" i="18"/>
  <c r="AL150" i="18"/>
  <c r="AL154" i="18"/>
  <c r="AL158" i="18"/>
  <c r="AL162" i="18"/>
  <c r="AL166" i="18"/>
  <c r="AL170" i="18"/>
  <c r="AL174" i="18"/>
  <c r="AL178" i="18"/>
  <c r="AN187" i="18"/>
  <c r="AN234" i="18"/>
  <c r="AL18" i="18"/>
  <c r="AL27" i="18"/>
  <c r="AL50" i="18"/>
  <c r="AL59" i="18"/>
  <c r="AL82" i="18"/>
  <c r="AL91" i="18"/>
  <c r="AL114" i="18"/>
  <c r="AL123" i="18"/>
  <c r="AL132" i="18"/>
  <c r="AL146" i="18"/>
  <c r="AN201" i="18"/>
  <c r="AN235" i="18"/>
  <c r="AL30" i="18"/>
  <c r="AL39" i="18"/>
  <c r="AL62" i="18"/>
  <c r="AL71" i="18"/>
  <c r="AL94" i="18"/>
  <c r="AL103" i="18"/>
  <c r="AL119" i="18"/>
  <c r="AL128" i="18"/>
  <c r="AL142" i="18"/>
  <c r="AL151" i="18"/>
  <c r="AL155" i="18"/>
  <c r="AL159" i="18"/>
  <c r="AL163" i="18"/>
  <c r="AL167" i="18"/>
  <c r="AN202" i="18"/>
  <c r="AL19" i="18"/>
  <c r="AL42" i="18"/>
  <c r="AL51" i="18"/>
  <c r="AL74" i="18"/>
  <c r="AL83" i="18"/>
  <c r="AL106" i="18"/>
  <c r="AL115" i="18"/>
  <c r="AL124" i="18"/>
  <c r="AL138" i="18"/>
  <c r="AL147" i="18"/>
  <c r="AN203" i="18"/>
  <c r="AL22" i="18"/>
  <c r="AL31" i="18"/>
  <c r="AL54" i="18"/>
  <c r="AL63" i="18"/>
  <c r="AL86" i="18"/>
  <c r="AL95" i="18"/>
  <c r="AL120" i="18"/>
  <c r="AL134" i="18"/>
  <c r="AL143" i="18"/>
  <c r="AL152" i="18"/>
  <c r="AL156" i="18"/>
  <c r="AL160" i="18"/>
  <c r="AL164" i="18"/>
  <c r="AL168" i="18"/>
  <c r="AL172" i="18"/>
  <c r="AL176" i="18"/>
  <c r="AL180" i="18"/>
  <c r="AN219" i="18"/>
  <c r="AL46" i="18"/>
  <c r="AL75" i="18"/>
  <c r="AL99" i="18"/>
  <c r="AL157" i="18"/>
  <c r="AL179" i="18"/>
  <c r="AL14" i="18"/>
  <c r="AL165" i="18"/>
  <c r="AL78" i="18"/>
  <c r="AL107" i="18"/>
  <c r="AL122" i="18"/>
  <c r="AL135" i="18"/>
  <c r="AL148" i="18"/>
  <c r="AL169" i="18"/>
  <c r="AL35" i="18"/>
  <c r="AL98" i="18"/>
  <c r="AL173" i="18"/>
  <c r="AL23" i="18"/>
  <c r="AL110" i="18"/>
  <c r="AL175" i="18"/>
  <c r="AL131" i="18"/>
  <c r="AL26" i="18"/>
  <c r="AL55" i="18"/>
  <c r="AL126" i="18"/>
  <c r="AL139" i="18"/>
  <c r="AL161" i="18"/>
  <c r="AL181" i="18"/>
  <c r="AL34" i="18"/>
  <c r="AL58" i="18"/>
  <c r="AL87" i="18"/>
  <c r="AL116" i="18"/>
  <c r="AL171" i="18"/>
  <c r="AL66" i="18"/>
  <c r="AL90" i="18"/>
  <c r="AL130" i="18"/>
  <c r="AL140" i="18"/>
  <c r="AL153" i="18"/>
  <c r="AL177" i="18"/>
  <c r="AN217" i="18"/>
  <c r="AL43" i="18"/>
  <c r="AL67" i="18"/>
  <c r="AL144" i="18"/>
  <c r="AN218" i="18"/>
  <c r="AK17" i="18"/>
  <c r="AN17" i="18" s="1"/>
  <c r="AR41" i="18"/>
  <c r="AU41" i="18" s="1"/>
  <c r="AR43" i="18"/>
  <c r="AU43" i="18" s="1"/>
  <c r="T51" i="18"/>
  <c r="W51" i="18" s="1"/>
  <c r="T29" i="18"/>
  <c r="W29" i="18" s="1"/>
  <c r="T57" i="18"/>
  <c r="W57" i="18" s="1"/>
  <c r="T42" i="18"/>
  <c r="W42" i="18" s="1"/>
  <c r="AR18" i="18"/>
  <c r="AU18" i="18" s="1"/>
  <c r="AK43" i="18"/>
  <c r="AN43" i="18" s="1"/>
  <c r="T50" i="18"/>
  <c r="W50" i="18" s="1"/>
  <c r="T46" i="18"/>
  <c r="W46" i="18" s="1"/>
  <c r="T54" i="18"/>
  <c r="W54" i="18" s="1"/>
  <c r="T26" i="18"/>
  <c r="W26" i="18" s="1"/>
  <c r="AK39" i="18"/>
  <c r="AN39" i="18" s="1"/>
  <c r="AK48" i="18"/>
  <c r="AN48" i="18" s="1"/>
  <c r="T45" i="18"/>
  <c r="W45" i="18" s="1"/>
  <c r="T15" i="18"/>
  <c r="W15" i="18" s="1"/>
  <c r="AR51" i="18"/>
  <c r="AU51" i="18" s="1"/>
  <c r="T18" i="18"/>
  <c r="W18" i="18" s="1"/>
  <c r="AK58" i="18"/>
  <c r="AN58" i="18" s="1"/>
  <c r="T48" i="18"/>
  <c r="W48" i="18" s="1"/>
  <c r="AK49" i="18"/>
  <c r="AN49" i="18" s="1"/>
  <c r="AK27" i="18"/>
  <c r="AN27" i="18" s="1"/>
  <c r="T34" i="18"/>
  <c r="W34" i="18" s="1"/>
  <c r="T59" i="18"/>
  <c r="W59" i="18" s="1"/>
  <c r="T19" i="18"/>
  <c r="W19" i="18" s="1"/>
  <c r="T55" i="18"/>
  <c r="W55" i="18" s="1"/>
  <c r="T33" i="18"/>
  <c r="W33" i="18" s="1"/>
  <c r="AK53" i="18"/>
  <c r="AN53" i="18" s="1"/>
  <c r="AK21" i="18"/>
  <c r="AN21" i="18" s="1"/>
  <c r="T58" i="18"/>
  <c r="W58" i="18" s="1"/>
  <c r="AK59" i="18"/>
  <c r="AN59" i="18" s="1"/>
  <c r="AR49" i="18"/>
  <c r="AU49" i="18" s="1"/>
  <c r="AK46" i="18"/>
  <c r="AN46" i="18" s="1"/>
  <c r="AK34" i="18"/>
  <c r="AN34" i="18" s="1"/>
  <c r="AK37" i="18"/>
  <c r="AN37" i="18" s="1"/>
  <c r="AK52" i="18"/>
  <c r="AN52" i="18" s="1"/>
  <c r="AK36" i="18"/>
  <c r="AN36" i="18" s="1"/>
  <c r="T53" i="18"/>
  <c r="W53" i="18" s="1"/>
  <c r="AR19" i="18"/>
  <c r="AU19" i="18" s="1"/>
  <c r="AR55" i="18"/>
  <c r="AU55" i="18" s="1"/>
  <c r="AK29" i="18"/>
  <c r="AN29" i="18" s="1"/>
  <c r="AK44" i="18"/>
  <c r="AN44" i="18" s="1"/>
  <c r="AK61" i="18"/>
  <c r="AN61" i="18" s="1"/>
  <c r="AK22" i="18"/>
  <c r="AN22" i="18" s="1"/>
  <c r="AK31" i="18"/>
  <c r="AN31" i="18" s="1"/>
  <c r="AR38" i="18"/>
  <c r="AU38" i="18" s="1"/>
  <c r="AK50" i="18"/>
  <c r="AN50" i="18" s="1"/>
  <c r="T24" i="18"/>
  <c r="W24" i="18" s="1"/>
  <c r="T20" i="18"/>
  <c r="W20" i="18" s="1"/>
  <c r="T56" i="18"/>
  <c r="W56" i="18" s="1"/>
  <c r="AK40" i="18"/>
  <c r="AN40" i="18" s="1"/>
  <c r="T17" i="18"/>
  <c r="W17" i="18" s="1"/>
  <c r="T47" i="18"/>
  <c r="W47" i="18" s="1"/>
  <c r="AR42" i="18"/>
  <c r="AU42" i="18" s="1"/>
  <c r="AR50" i="18"/>
  <c r="AU50" i="18" s="1"/>
  <c r="AR46" i="18"/>
  <c r="AU46" i="18" s="1"/>
  <c r="T35" i="18"/>
  <c r="W35" i="18" s="1"/>
  <c r="T23" i="18"/>
  <c r="W23" i="18" s="1"/>
  <c r="AK56" i="18"/>
  <c r="AN56" i="18" s="1"/>
  <c r="AR30" i="18"/>
  <c r="AU30" i="18" s="1"/>
  <c r="T37" i="18"/>
  <c r="W37" i="18" s="1"/>
  <c r="T30" i="18"/>
  <c r="W30" i="18" s="1"/>
  <c r="AK57" i="18"/>
  <c r="AN57" i="18" s="1"/>
  <c r="AK19" i="18"/>
  <c r="AN19" i="18" s="1"/>
  <c r="T38" i="18"/>
  <c r="W38" i="18" s="1"/>
  <c r="AK51" i="18"/>
  <c r="AN51" i="18" s="1"/>
  <c r="AR21" i="18"/>
  <c r="AU21" i="18" s="1"/>
  <c r="AR33" i="18"/>
  <c r="AU33" i="18" s="1"/>
  <c r="T39" i="18"/>
  <c r="W39" i="18" s="1"/>
  <c r="T21" i="18"/>
  <c r="W21" i="18" s="1"/>
  <c r="T27" i="18"/>
  <c r="W27" i="18" s="1"/>
  <c r="T40" i="18"/>
  <c r="W40" i="18" s="1"/>
  <c r="T28" i="18"/>
  <c r="W28" i="18" s="1"/>
  <c r="T14" i="18"/>
  <c r="W14" i="18" s="1"/>
  <c r="T43" i="18"/>
  <c r="W43" i="18" s="1"/>
  <c r="AR59" i="18"/>
  <c r="AU59" i="18" s="1"/>
  <c r="AR34" i="18"/>
  <c r="AU34" i="18" s="1"/>
  <c r="T61" i="18"/>
  <c r="W61" i="18" s="1"/>
  <c r="AK41" i="18"/>
  <c r="AN41" i="18" s="1"/>
  <c r="T60" i="18"/>
  <c r="W60" i="18" s="1"/>
  <c r="T52" i="18"/>
  <c r="W52" i="18" s="1"/>
  <c r="T49" i="18"/>
  <c r="W49" i="18" s="1"/>
  <c r="AR54" i="18"/>
  <c r="AU54" i="18" s="1"/>
  <c r="T25" i="18"/>
  <c r="W25" i="18" s="1"/>
  <c r="T41" i="18"/>
  <c r="W41" i="18" s="1"/>
  <c r="AK24" i="18"/>
  <c r="AN24" i="18" s="1"/>
  <c r="AK55" i="18"/>
  <c r="AN55" i="18" s="1"/>
  <c r="T22" i="18"/>
  <c r="W22" i="18" s="1"/>
  <c r="T36" i="18"/>
  <c r="W36" i="18" s="1"/>
  <c r="T32" i="18"/>
  <c r="W32" i="18" s="1"/>
  <c r="T31" i="18"/>
  <c r="W31" i="18" s="1"/>
  <c r="AK14" i="18"/>
  <c r="T44" i="18"/>
  <c r="W44" i="18" s="1"/>
  <c r="AK33" i="18"/>
  <c r="AN33" i="18" s="1"/>
  <c r="AK60" i="18"/>
  <c r="AN60" i="18" s="1"/>
  <c r="AK18" i="18"/>
  <c r="AN18" i="18" s="1"/>
  <c r="AK30" i="18"/>
  <c r="AN30" i="18" s="1"/>
  <c r="AK26" i="18"/>
  <c r="AN26" i="18" s="1"/>
  <c r="AK32" i="18"/>
  <c r="AN32" i="18" s="1"/>
  <c r="AK54" i="18"/>
  <c r="AN54" i="18" s="1"/>
  <c r="AK23" i="18"/>
  <c r="AN23" i="18" s="1"/>
  <c r="AR16" i="18"/>
  <c r="AU16" i="18" s="1"/>
  <c r="AR32" i="18"/>
  <c r="AU32" i="18" s="1"/>
  <c r="AR40" i="18"/>
  <c r="AU40" i="18" s="1"/>
  <c r="AR44" i="18"/>
  <c r="AU44" i="18" s="1"/>
  <c r="AR52" i="18"/>
  <c r="AU52" i="18" s="1"/>
  <c r="AR14" i="18"/>
  <c r="AU14" i="18" s="1"/>
  <c r="AR23" i="18"/>
  <c r="AU23" i="18" s="1"/>
  <c r="AR27" i="18"/>
  <c r="AU27" i="18" s="1"/>
  <c r="AR35" i="18"/>
  <c r="AU35" i="18" s="1"/>
  <c r="AR20" i="18"/>
  <c r="AU20" i="18" s="1"/>
  <c r="AR24" i="18"/>
  <c r="AU24" i="18" s="1"/>
  <c r="AR28" i="18"/>
  <c r="AU28" i="18" s="1"/>
  <c r="AR31" i="18"/>
  <c r="AU31" i="18" s="1"/>
  <c r="AR36" i="18"/>
  <c r="AU36" i="18" s="1"/>
  <c r="AR56" i="18"/>
  <c r="AU56" i="18" s="1"/>
  <c r="AR60" i="18"/>
  <c r="AU60" i="18" s="1"/>
  <c r="AR48" i="18"/>
  <c r="AU48" i="18" s="1"/>
  <c r="AR58" i="18"/>
  <c r="AU58" i="18" s="1"/>
  <c r="AR47" i="18"/>
  <c r="AU47" i="18" s="1"/>
  <c r="AR22" i="18"/>
  <c r="AU22" i="18" s="1"/>
  <c r="AR29" i="18"/>
  <c r="AU29" i="18" s="1"/>
  <c r="AR53" i="18"/>
  <c r="AU53" i="18" s="1"/>
  <c r="AR37" i="18"/>
  <c r="AU37" i="18" s="1"/>
  <c r="AR61" i="18"/>
  <c r="AU61" i="18" s="1"/>
  <c r="AR15" i="18"/>
  <c r="AU15" i="18" s="1"/>
  <c r="AR26" i="18"/>
  <c r="AU26" i="18" s="1"/>
  <c r="AR17" i="18"/>
  <c r="AU17" i="18" s="1"/>
  <c r="AR57" i="18"/>
  <c r="AU57" i="18" s="1"/>
  <c r="AR25" i="18"/>
  <c r="AU25" i="18" s="1"/>
  <c r="AR45" i="18"/>
  <c r="AU45" i="18" s="1"/>
  <c r="AR39" i="18"/>
  <c r="AU39" i="18" s="1"/>
  <c r="AK45" i="18"/>
  <c r="AN45" i="18" s="1"/>
  <c r="AK47" i="18"/>
  <c r="AN47" i="18" s="1"/>
  <c r="AK25" i="18"/>
  <c r="AN25" i="18" s="1"/>
  <c r="AK35" i="18"/>
  <c r="AN35" i="18" s="1"/>
  <c r="C29" i="22"/>
  <c r="E157" i="19"/>
  <c r="E165" i="19"/>
  <c r="E167" i="19"/>
  <c r="E162" i="19"/>
  <c r="E158" i="19"/>
  <c r="E166" i="19"/>
  <c r="E159" i="19"/>
  <c r="E160" i="19"/>
  <c r="E163" i="19"/>
  <c r="E156" i="19"/>
  <c r="E164" i="19"/>
  <c r="E161" i="19"/>
  <c r="C28" i="22"/>
  <c r="E149" i="19"/>
  <c r="E151" i="19"/>
  <c r="E152" i="19"/>
  <c r="E145" i="19"/>
  <c r="E146" i="19"/>
  <c r="E150" i="19"/>
  <c r="E153" i="19"/>
  <c r="E154" i="19"/>
  <c r="E147" i="19"/>
  <c r="E155" i="19"/>
  <c r="E148" i="19"/>
  <c r="E144" i="19"/>
  <c r="C27" i="22"/>
  <c r="E133" i="19"/>
  <c r="E141" i="19"/>
  <c r="E135" i="19"/>
  <c r="E134" i="19"/>
  <c r="E142" i="19"/>
  <c r="E143" i="19"/>
  <c r="E136" i="19"/>
  <c r="E139" i="19"/>
  <c r="E132" i="19"/>
  <c r="E140" i="19"/>
  <c r="E137" i="19"/>
  <c r="E138" i="19"/>
  <c r="C26" i="22"/>
  <c r="E125" i="19"/>
  <c r="E128" i="19"/>
  <c r="E129" i="19"/>
  <c r="E126" i="19"/>
  <c r="E127" i="19"/>
  <c r="E120" i="19"/>
  <c r="E121" i="19"/>
  <c r="E122" i="19"/>
  <c r="E130" i="19"/>
  <c r="E123" i="19"/>
  <c r="E131" i="19"/>
  <c r="E124" i="19"/>
  <c r="C25" i="22"/>
  <c r="E109" i="19"/>
  <c r="E117" i="19"/>
  <c r="E119" i="19"/>
  <c r="E112" i="19"/>
  <c r="E114" i="19"/>
  <c r="E110" i="19"/>
  <c r="E118" i="19"/>
  <c r="E111" i="19"/>
  <c r="E115" i="19"/>
  <c r="E108" i="19"/>
  <c r="E116" i="19"/>
  <c r="E113" i="19"/>
  <c r="C24" i="22"/>
  <c r="E101" i="19"/>
  <c r="E103" i="19"/>
  <c r="E102" i="19"/>
  <c r="E104" i="19"/>
  <c r="E96" i="19"/>
  <c r="E105" i="19"/>
  <c r="E98" i="19"/>
  <c r="E99" i="19"/>
  <c r="E107" i="19"/>
  <c r="E100" i="19"/>
  <c r="E97" i="19"/>
  <c r="E106" i="19"/>
  <c r="E60" i="19"/>
  <c r="E61" i="19"/>
  <c r="E69" i="19"/>
  <c r="E62" i="19"/>
  <c r="E70" i="19"/>
  <c r="E71" i="19"/>
  <c r="E63" i="19"/>
  <c r="E64" i="19"/>
  <c r="E65" i="19"/>
  <c r="E66" i="19"/>
  <c r="E67" i="19"/>
  <c r="E68" i="19"/>
  <c r="C23" i="22"/>
  <c r="E85" i="19"/>
  <c r="E93" i="19"/>
  <c r="E87" i="19"/>
  <c r="E88" i="19"/>
  <c r="E86" i="19"/>
  <c r="E94" i="19"/>
  <c r="E95" i="19"/>
  <c r="E89" i="19"/>
  <c r="E90" i="19"/>
  <c r="E91" i="19"/>
  <c r="E84" i="19"/>
  <c r="E92" i="19"/>
  <c r="C30" i="22"/>
  <c r="E173" i="19"/>
  <c r="E168" i="19"/>
  <c r="E169" i="19"/>
  <c r="E174" i="19"/>
  <c r="E175" i="19"/>
  <c r="E176" i="19"/>
  <c r="E178" i="19"/>
  <c r="E177" i="19"/>
  <c r="E171" i="19"/>
  <c r="E179" i="19"/>
  <c r="E172" i="19"/>
  <c r="E170" i="19"/>
  <c r="C22" i="22"/>
  <c r="E77" i="19"/>
  <c r="E79" i="19"/>
  <c r="E72" i="19"/>
  <c r="E81" i="19"/>
  <c r="E78" i="19"/>
  <c r="E80" i="19"/>
  <c r="E73" i="19"/>
  <c r="E74" i="19"/>
  <c r="E82" i="19"/>
  <c r="E75" i="19"/>
  <c r="E83" i="19"/>
  <c r="E76" i="19"/>
  <c r="C21" i="22"/>
  <c r="AR66" i="18"/>
  <c r="AR74" i="18"/>
  <c r="AR82" i="18"/>
  <c r="AR90" i="18"/>
  <c r="AR98" i="18"/>
  <c r="AR106" i="18"/>
  <c r="AR114" i="18"/>
  <c r="AR122" i="18"/>
  <c r="AR130" i="18"/>
  <c r="AR138" i="18"/>
  <c r="T145" i="18"/>
  <c r="AR146" i="18"/>
  <c r="AR154" i="18"/>
  <c r="AR162" i="18"/>
  <c r="AR170" i="18"/>
  <c r="AR178" i="18"/>
  <c r="T148" i="18"/>
  <c r="T156" i="18"/>
  <c r="T164" i="18"/>
  <c r="T172" i="18"/>
  <c r="T84" i="18"/>
  <c r="T68" i="18"/>
  <c r="AR137" i="18"/>
  <c r="AR145" i="18"/>
  <c r="AR153" i="18"/>
  <c r="AR161" i="18"/>
  <c r="AR169" i="18"/>
  <c r="AR177" i="18"/>
  <c r="AR63" i="18"/>
  <c r="AR71" i="18"/>
  <c r="AR79" i="18"/>
  <c r="AR87" i="18"/>
  <c r="AR95" i="18"/>
  <c r="AR103" i="18"/>
  <c r="AR111" i="18"/>
  <c r="AR119" i="18"/>
  <c r="AR127" i="18"/>
  <c r="AR135" i="18"/>
  <c r="AR143" i="18"/>
  <c r="AR151" i="18"/>
  <c r="AR159" i="18"/>
  <c r="AR62" i="18"/>
  <c r="AR70" i="18"/>
  <c r="AR78" i="18"/>
  <c r="AR86" i="18"/>
  <c r="AR94" i="18"/>
  <c r="AR102" i="18"/>
  <c r="AR110" i="18"/>
  <c r="AR118" i="18"/>
  <c r="AR126" i="18"/>
  <c r="AR134" i="18"/>
  <c r="AR142" i="18"/>
  <c r="AR150" i="18"/>
  <c r="AR158" i="18"/>
  <c r="AR65" i="18"/>
  <c r="AR73" i="18"/>
  <c r="AR81" i="18"/>
  <c r="AR89" i="18"/>
  <c r="AR97" i="18"/>
  <c r="AR105" i="18"/>
  <c r="AR113" i="18"/>
  <c r="AR121" i="18"/>
  <c r="AR129" i="18"/>
  <c r="AR64" i="18"/>
  <c r="AR72" i="18"/>
  <c r="AR80" i="18"/>
  <c r="AR88" i="18"/>
  <c r="AR96" i="18"/>
  <c r="AR104" i="18"/>
  <c r="AR112" i="18"/>
  <c r="AR120" i="18"/>
  <c r="AR128" i="18"/>
  <c r="AR136" i="18"/>
  <c r="AR144" i="18"/>
  <c r="AR152" i="18"/>
  <c r="AR160" i="18"/>
  <c r="AR168" i="18"/>
  <c r="AR176" i="18"/>
  <c r="AR167" i="18"/>
  <c r="AR175" i="18"/>
  <c r="AR166" i="18"/>
  <c r="AR174" i="18"/>
  <c r="AR141" i="18"/>
  <c r="AR149" i="18"/>
  <c r="AR157" i="18"/>
  <c r="AR165" i="18"/>
  <c r="AR173" i="18"/>
  <c r="AR181" i="18"/>
  <c r="AR85" i="18"/>
  <c r="AR93" i="18"/>
  <c r="AR125" i="18"/>
  <c r="AR68" i="18"/>
  <c r="AR76" i="18"/>
  <c r="AR84" i="18"/>
  <c r="AR92" i="18"/>
  <c r="AR100" i="18"/>
  <c r="AR108" i="18"/>
  <c r="AR116" i="18"/>
  <c r="AR124" i="18"/>
  <c r="AR132" i="18"/>
  <c r="AR140" i="18"/>
  <c r="AR148" i="18"/>
  <c r="AR156" i="18"/>
  <c r="AR164" i="18"/>
  <c r="AR172" i="18"/>
  <c r="AR180" i="18"/>
  <c r="AR69" i="18"/>
  <c r="AR77" i="18"/>
  <c r="AR101" i="18"/>
  <c r="AR109" i="18"/>
  <c r="AR117" i="18"/>
  <c r="AR133" i="18"/>
  <c r="AR67" i="18"/>
  <c r="AR75" i="18"/>
  <c r="AR83" i="18"/>
  <c r="AR91" i="18"/>
  <c r="AR99" i="18"/>
  <c r="AR107" i="18"/>
  <c r="AR115" i="18"/>
  <c r="AR123" i="18"/>
  <c r="AR131" i="18"/>
  <c r="AR139" i="18"/>
  <c r="AR147" i="18"/>
  <c r="AR155" i="18"/>
  <c r="AR163" i="18"/>
  <c r="AR171" i="18"/>
  <c r="AR179" i="18"/>
  <c r="T62" i="18"/>
  <c r="T102" i="18"/>
  <c r="T110" i="18"/>
  <c r="T118" i="18"/>
  <c r="T126" i="18"/>
  <c r="T142" i="18"/>
  <c r="T63" i="18"/>
  <c r="T87" i="18"/>
  <c r="T95" i="18"/>
  <c r="T103" i="18"/>
  <c r="T111" i="18"/>
  <c r="T119" i="18"/>
  <c r="T143" i="18"/>
  <c r="T151" i="18"/>
  <c r="T159" i="18"/>
  <c r="T167" i="18"/>
  <c r="T66" i="18"/>
  <c r="T90" i="18"/>
  <c r="T98" i="18"/>
  <c r="T106" i="18"/>
  <c r="T114" i="18"/>
  <c r="T122" i="18"/>
  <c r="T130" i="18"/>
  <c r="T175" i="18"/>
  <c r="T94" i="18"/>
  <c r="AE81" i="18"/>
  <c r="T81" i="18"/>
  <c r="AE113" i="18"/>
  <c r="T113" i="18"/>
  <c r="AE153" i="18"/>
  <c r="T153" i="18"/>
  <c r="AE161" i="18"/>
  <c r="T161" i="18"/>
  <c r="AE169" i="18"/>
  <c r="T169" i="18"/>
  <c r="AE177" i="18"/>
  <c r="T177" i="18"/>
  <c r="AE64" i="18"/>
  <c r="T64" i="18"/>
  <c r="AE72" i="18"/>
  <c r="T72" i="18"/>
  <c r="AE80" i="18"/>
  <c r="T80" i="18"/>
  <c r="Z88" i="18"/>
  <c r="AC88" i="18" s="1"/>
  <c r="T88" i="18"/>
  <c r="AE96" i="18"/>
  <c r="T96" i="18"/>
  <c r="Z104" i="18"/>
  <c r="AC104" i="18" s="1"/>
  <c r="T104" i="18"/>
  <c r="AE112" i="18"/>
  <c r="T112" i="18"/>
  <c r="AE120" i="18"/>
  <c r="T120" i="18"/>
  <c r="AE128" i="18"/>
  <c r="T128" i="18"/>
  <c r="AE136" i="18"/>
  <c r="T136" i="18"/>
  <c r="AE144" i="18"/>
  <c r="T144" i="18"/>
  <c r="T152" i="18"/>
  <c r="T160" i="18"/>
  <c r="T168" i="18"/>
  <c r="T176" i="18"/>
  <c r="Z71" i="18"/>
  <c r="AC71" i="18" s="1"/>
  <c r="T71" i="18"/>
  <c r="Z79" i="18"/>
  <c r="AC79" i="18" s="1"/>
  <c r="T79" i="18"/>
  <c r="T127" i="18"/>
  <c r="T135" i="18"/>
  <c r="Z78" i="18"/>
  <c r="AC78" i="18" s="1"/>
  <c r="T78" i="18"/>
  <c r="Z86" i="18"/>
  <c r="AC86" i="18" s="1"/>
  <c r="T86" i="18"/>
  <c r="Z134" i="18"/>
  <c r="AC134" i="18" s="1"/>
  <c r="T134" i="18"/>
  <c r="Z150" i="18"/>
  <c r="AC150" i="18" s="1"/>
  <c r="T150" i="18"/>
  <c r="Z158" i="18"/>
  <c r="AC158" i="18" s="1"/>
  <c r="T158" i="18"/>
  <c r="Z166" i="18"/>
  <c r="AC166" i="18" s="1"/>
  <c r="T166" i="18"/>
  <c r="Z174" i="18"/>
  <c r="AC174" i="18" s="1"/>
  <c r="T174" i="18"/>
  <c r="AE97" i="18"/>
  <c r="T97" i="18"/>
  <c r="AE101" i="18"/>
  <c r="T101" i="18"/>
  <c r="AE109" i="18"/>
  <c r="T109" i="18"/>
  <c r="Z117" i="18"/>
  <c r="AC117" i="18" s="1"/>
  <c r="T117" i="18"/>
  <c r="AE125" i="18"/>
  <c r="T125" i="18"/>
  <c r="Z133" i="18"/>
  <c r="AC133" i="18" s="1"/>
  <c r="T133" i="18"/>
  <c r="Z141" i="18"/>
  <c r="AC141" i="18" s="1"/>
  <c r="T141" i="18"/>
  <c r="AE149" i="18"/>
  <c r="T149" i="18"/>
  <c r="AE157" i="18"/>
  <c r="T157" i="18"/>
  <c r="AE165" i="18"/>
  <c r="T165" i="18"/>
  <c r="AE173" i="18"/>
  <c r="T173" i="18"/>
  <c r="AE181" i="18"/>
  <c r="T181" i="18"/>
  <c r="AE132" i="18"/>
  <c r="T132" i="18"/>
  <c r="Z140" i="18"/>
  <c r="AC140" i="18" s="1"/>
  <c r="T140" i="18"/>
  <c r="AE180" i="18"/>
  <c r="T180" i="18"/>
  <c r="Z65" i="18"/>
  <c r="AC65" i="18" s="1"/>
  <c r="T65" i="18"/>
  <c r="AE73" i="18"/>
  <c r="T73" i="18"/>
  <c r="AE121" i="18"/>
  <c r="T121" i="18"/>
  <c r="Z137" i="18"/>
  <c r="AC137" i="18" s="1"/>
  <c r="T137" i="18"/>
  <c r="AE70" i="18"/>
  <c r="T70" i="18"/>
  <c r="W70" i="18" s="1"/>
  <c r="AE69" i="18"/>
  <c r="T69" i="18"/>
  <c r="Z100" i="18"/>
  <c r="AC100" i="18" s="1"/>
  <c r="T100" i="18"/>
  <c r="AE108" i="18"/>
  <c r="T108" i="18"/>
  <c r="AE124" i="18"/>
  <c r="T124" i="18"/>
  <c r="T67" i="18"/>
  <c r="T75" i="18"/>
  <c r="T83" i="18"/>
  <c r="T91" i="18"/>
  <c r="T99" i="18"/>
  <c r="T107" i="18"/>
  <c r="T115" i="18"/>
  <c r="T123" i="18"/>
  <c r="Z131" i="18"/>
  <c r="AC131" i="18" s="1"/>
  <c r="T131" i="18"/>
  <c r="T139" i="18"/>
  <c r="T147" i="18"/>
  <c r="T155" i="18"/>
  <c r="T163" i="18"/>
  <c r="T171" i="18"/>
  <c r="T179" i="18"/>
  <c r="AE89" i="18"/>
  <c r="T89" i="18"/>
  <c r="Z105" i="18"/>
  <c r="AC105" i="18" s="1"/>
  <c r="T105" i="18"/>
  <c r="Z129" i="18"/>
  <c r="AC129" i="18" s="1"/>
  <c r="T129" i="18"/>
  <c r="Z77" i="18"/>
  <c r="AC77" i="18" s="1"/>
  <c r="T77" i="18"/>
  <c r="AE85" i="18"/>
  <c r="T85" i="18"/>
  <c r="AE93" i="18"/>
  <c r="T93" i="18"/>
  <c r="AE76" i="18"/>
  <c r="T76" i="18"/>
  <c r="AE92" i="18"/>
  <c r="T92" i="18"/>
  <c r="AE116" i="18"/>
  <c r="T116" i="18"/>
  <c r="AE74" i="18"/>
  <c r="T74" i="18"/>
  <c r="Z82" i="18"/>
  <c r="AC82" i="18" s="1"/>
  <c r="T82" i="18"/>
  <c r="Z138" i="18"/>
  <c r="AC138" i="18" s="1"/>
  <c r="T138" i="18"/>
  <c r="Z146" i="18"/>
  <c r="AC146" i="18" s="1"/>
  <c r="T146" i="18"/>
  <c r="Z154" i="18"/>
  <c r="AC154" i="18" s="1"/>
  <c r="T154" i="18"/>
  <c r="Z162" i="18"/>
  <c r="AC162" i="18" s="1"/>
  <c r="T162" i="18"/>
  <c r="Z170" i="18"/>
  <c r="AC170" i="18" s="1"/>
  <c r="T170" i="18"/>
  <c r="Z178" i="18"/>
  <c r="AC178" i="18" s="1"/>
  <c r="T178" i="18"/>
  <c r="N68" i="18"/>
  <c r="N165" i="18"/>
  <c r="N173" i="18"/>
  <c r="N99" i="18"/>
  <c r="K64" i="18"/>
  <c r="L71" i="19"/>
  <c r="L79" i="19"/>
  <c r="L87" i="19"/>
  <c r="L95" i="19"/>
  <c r="L103" i="19"/>
  <c r="L111" i="19"/>
  <c r="L119" i="19"/>
  <c r="L127" i="19"/>
  <c r="L135" i="19"/>
  <c r="L143" i="19"/>
  <c r="L151" i="19"/>
  <c r="L159" i="19"/>
  <c r="L167" i="19"/>
  <c r="L175" i="19"/>
  <c r="L68" i="19"/>
  <c r="L76" i="19"/>
  <c r="L84" i="19"/>
  <c r="L92" i="19"/>
  <c r="L100" i="19"/>
  <c r="L108" i="19"/>
  <c r="L116" i="19"/>
  <c r="L124" i="19"/>
  <c r="L132" i="19"/>
  <c r="L140" i="19"/>
  <c r="L148" i="19"/>
  <c r="L156" i="19"/>
  <c r="L164" i="19"/>
  <c r="L172" i="19"/>
  <c r="N120" i="18"/>
  <c r="N161" i="18"/>
  <c r="L66" i="19"/>
  <c r="L74" i="19"/>
  <c r="L82" i="19"/>
  <c r="L90" i="19"/>
  <c r="L98" i="19"/>
  <c r="L106" i="19"/>
  <c r="L114" i="19"/>
  <c r="L122" i="19"/>
  <c r="L130" i="19"/>
  <c r="L138" i="19"/>
  <c r="L146" i="19"/>
  <c r="L154" i="19"/>
  <c r="L162" i="19"/>
  <c r="L170" i="19"/>
  <c r="L178" i="19"/>
  <c r="L167" i="18"/>
  <c r="J162" i="35" s="1"/>
  <c r="L69" i="19"/>
  <c r="L77" i="19"/>
  <c r="L85" i="19"/>
  <c r="L93" i="19"/>
  <c r="L101" i="19"/>
  <c r="L109" i="19"/>
  <c r="L117" i="19"/>
  <c r="L125" i="19"/>
  <c r="L133" i="19"/>
  <c r="L141" i="19"/>
  <c r="L149" i="19"/>
  <c r="L157" i="19"/>
  <c r="L165" i="19"/>
  <c r="L173" i="19"/>
  <c r="L64" i="19"/>
  <c r="L72" i="19"/>
  <c r="L80" i="19"/>
  <c r="L88" i="19"/>
  <c r="L96" i="19"/>
  <c r="L104" i="19"/>
  <c r="L112" i="19"/>
  <c r="L120" i="19"/>
  <c r="L128" i="19"/>
  <c r="L136" i="19"/>
  <c r="L144" i="19"/>
  <c r="L152" i="19"/>
  <c r="L160" i="19"/>
  <c r="L168" i="19"/>
  <c r="L176" i="19"/>
  <c r="K65" i="19"/>
  <c r="K73" i="19"/>
  <c r="K81" i="19"/>
  <c r="K89" i="19"/>
  <c r="K97" i="19"/>
  <c r="K105" i="19"/>
  <c r="K113" i="19"/>
  <c r="K121" i="19"/>
  <c r="K129" i="19"/>
  <c r="K137" i="19"/>
  <c r="K153" i="19"/>
  <c r="K161" i="19"/>
  <c r="L169" i="19"/>
  <c r="K177" i="19"/>
  <c r="K68" i="19"/>
  <c r="K76" i="19"/>
  <c r="K92" i="19"/>
  <c r="K100" i="19"/>
  <c r="K108" i="19"/>
  <c r="K124" i="19"/>
  <c r="K132" i="19"/>
  <c r="K140" i="19"/>
  <c r="K156" i="19"/>
  <c r="K164" i="19"/>
  <c r="K172" i="19"/>
  <c r="L179" i="19"/>
  <c r="L171" i="19"/>
  <c r="L163" i="19"/>
  <c r="L155" i="19"/>
  <c r="L147" i="19"/>
  <c r="L139" i="19"/>
  <c r="L131" i="19"/>
  <c r="L123" i="19"/>
  <c r="L115" i="19"/>
  <c r="L107" i="19"/>
  <c r="L99" i="19"/>
  <c r="L91" i="19"/>
  <c r="L83" i="19"/>
  <c r="L75" i="19"/>
  <c r="L67" i="19"/>
  <c r="K145" i="19"/>
  <c r="K70" i="19"/>
  <c r="K78" i="19"/>
  <c r="K86" i="19"/>
  <c r="K94" i="19"/>
  <c r="K102" i="19"/>
  <c r="K110" i="19"/>
  <c r="K118" i="19"/>
  <c r="K126" i="19"/>
  <c r="K134" i="19"/>
  <c r="K142" i="19"/>
  <c r="K150" i="19"/>
  <c r="K158" i="19"/>
  <c r="K166" i="19"/>
  <c r="K174" i="19"/>
  <c r="L177" i="19"/>
  <c r="L161" i="19"/>
  <c r="L153" i="19"/>
  <c r="L145" i="19"/>
  <c r="L137" i="19"/>
  <c r="L129" i="19"/>
  <c r="L121" i="19"/>
  <c r="L113" i="19"/>
  <c r="L105" i="19"/>
  <c r="L97" i="19"/>
  <c r="L89" i="19"/>
  <c r="L81" i="19"/>
  <c r="L73" i="19"/>
  <c r="L65" i="19"/>
  <c r="L63" i="19"/>
  <c r="L174" i="19"/>
  <c r="L166" i="19"/>
  <c r="L158" i="19"/>
  <c r="L150" i="19"/>
  <c r="L142" i="19"/>
  <c r="L134" i="19"/>
  <c r="L126" i="19"/>
  <c r="L118" i="19"/>
  <c r="L110" i="19"/>
  <c r="L102" i="19"/>
  <c r="L94" i="19"/>
  <c r="L86" i="19"/>
  <c r="L78" i="19"/>
  <c r="L70" i="19"/>
  <c r="K148" i="19"/>
  <c r="K116" i="19"/>
  <c r="K84" i="19"/>
  <c r="K64" i="19"/>
  <c r="K72" i="19"/>
  <c r="K80" i="19"/>
  <c r="K88" i="19"/>
  <c r="K96" i="19"/>
  <c r="K104" i="19"/>
  <c r="K112" i="19"/>
  <c r="K120" i="19"/>
  <c r="K128" i="19"/>
  <c r="K136" i="19"/>
  <c r="K144" i="19"/>
  <c r="K152" i="19"/>
  <c r="K160" i="19"/>
  <c r="K168" i="19"/>
  <c r="K176" i="19"/>
  <c r="K69" i="19"/>
  <c r="K77" i="19"/>
  <c r="K85" i="19"/>
  <c r="K93" i="19"/>
  <c r="K101" i="19"/>
  <c r="K109" i="19"/>
  <c r="K117" i="19"/>
  <c r="K125" i="19"/>
  <c r="K133" i="19"/>
  <c r="K141" i="19"/>
  <c r="K149" i="19"/>
  <c r="K157" i="19"/>
  <c r="K165" i="19"/>
  <c r="K173" i="19"/>
  <c r="K179" i="19"/>
  <c r="K66" i="19"/>
  <c r="K74" i="19"/>
  <c r="K82" i="19"/>
  <c r="K90" i="19"/>
  <c r="K98" i="19"/>
  <c r="K106" i="19"/>
  <c r="K114" i="19"/>
  <c r="K122" i="19"/>
  <c r="K130" i="19"/>
  <c r="K138" i="19"/>
  <c r="K146" i="19"/>
  <c r="K154" i="19"/>
  <c r="K162" i="19"/>
  <c r="K170" i="19"/>
  <c r="K178" i="19"/>
  <c r="K169" i="19"/>
  <c r="K71" i="19"/>
  <c r="K79" i="19"/>
  <c r="K87" i="19"/>
  <c r="K95" i="19"/>
  <c r="K103" i="19"/>
  <c r="K111" i="19"/>
  <c r="K119" i="19"/>
  <c r="K127" i="19"/>
  <c r="K135" i="19"/>
  <c r="K143" i="19"/>
  <c r="K151" i="19"/>
  <c r="K159" i="19"/>
  <c r="K167" i="19"/>
  <c r="K175" i="19"/>
  <c r="K171" i="19"/>
  <c r="K163" i="19"/>
  <c r="K155" i="19"/>
  <c r="K147" i="19"/>
  <c r="K139" i="19"/>
  <c r="K131" i="19"/>
  <c r="K123" i="19"/>
  <c r="K115" i="19"/>
  <c r="K107" i="19"/>
  <c r="K99" i="19"/>
  <c r="K91" i="19"/>
  <c r="K83" i="19"/>
  <c r="K75" i="19"/>
  <c r="K67" i="19"/>
  <c r="K63" i="19"/>
  <c r="N136" i="18"/>
  <c r="L163" i="18"/>
  <c r="J158" i="35" s="1"/>
  <c r="N69" i="18"/>
  <c r="N145" i="18"/>
  <c r="N162" i="18"/>
  <c r="L70" i="18"/>
  <c r="J65" i="35" s="1"/>
  <c r="L95" i="18"/>
  <c r="J90" i="35" s="1"/>
  <c r="L142" i="18"/>
  <c r="J137" i="35" s="1"/>
  <c r="N112" i="18"/>
  <c r="N170" i="18"/>
  <c r="L115" i="18"/>
  <c r="J110" i="35" s="1"/>
  <c r="L155" i="18"/>
  <c r="J150" i="35" s="1"/>
  <c r="L159" i="18"/>
  <c r="J154" i="35" s="1"/>
  <c r="N76" i="18"/>
  <c r="N67" i="18"/>
  <c r="N104" i="18"/>
  <c r="N103" i="18"/>
  <c r="N123" i="18"/>
  <c r="N167" i="18"/>
  <c r="N159" i="18"/>
  <c r="N108" i="18"/>
  <c r="N84" i="18"/>
  <c r="N85" i="18"/>
  <c r="L149" i="18"/>
  <c r="J144" i="35" s="1"/>
  <c r="F61" i="19"/>
  <c r="F68" i="19"/>
  <c r="F64" i="19"/>
  <c r="F71" i="19"/>
  <c r="F67" i="19"/>
  <c r="F65" i="19"/>
  <c r="F69" i="19"/>
  <c r="F60" i="19"/>
  <c r="F62" i="19"/>
  <c r="F66" i="19"/>
  <c r="L107" i="18"/>
  <c r="J102" i="35" s="1"/>
  <c r="K142" i="18"/>
  <c r="L108" i="18"/>
  <c r="J103" i="35" s="1"/>
  <c r="L120" i="18"/>
  <c r="J115" i="35" s="1"/>
  <c r="N93" i="18"/>
  <c r="N169" i="18"/>
  <c r="N168" i="18"/>
  <c r="N124" i="18"/>
  <c r="N148" i="18"/>
  <c r="N154" i="18"/>
  <c r="N160" i="18"/>
  <c r="N178" i="18"/>
  <c r="N149" i="18"/>
  <c r="K145" i="18"/>
  <c r="N64" i="18"/>
  <c r="Z132" i="18"/>
  <c r="AC132" i="18" s="1"/>
  <c r="AE100" i="18"/>
  <c r="Z112" i="18"/>
  <c r="AC112" i="18" s="1"/>
  <c r="N152" i="18"/>
  <c r="L175" i="18"/>
  <c r="J170" i="35" s="1"/>
  <c r="AE150" i="18"/>
  <c r="Z173" i="18"/>
  <c r="AC173" i="18" s="1"/>
  <c r="Z76" i="18"/>
  <c r="AC76" i="18" s="1"/>
  <c r="K96" i="18"/>
  <c r="Z124" i="18"/>
  <c r="AC124" i="18" s="1"/>
  <c r="AE154" i="18"/>
  <c r="AE158" i="18"/>
  <c r="AE88" i="18"/>
  <c r="AE141" i="18"/>
  <c r="Z177" i="18"/>
  <c r="AC177" i="18" s="1"/>
  <c r="N72" i="18"/>
  <c r="L79" i="18"/>
  <c r="J74" i="35" s="1"/>
  <c r="Z93" i="18"/>
  <c r="AC93" i="18" s="1"/>
  <c r="Z144" i="18"/>
  <c r="AC144" i="18" s="1"/>
  <c r="Z96" i="18"/>
  <c r="AC96" i="18" s="1"/>
  <c r="N127" i="18"/>
  <c r="AE77" i="18"/>
  <c r="AE104" i="18"/>
  <c r="AE137" i="18"/>
  <c r="K148" i="18"/>
  <c r="N157" i="18"/>
  <c r="AE166" i="18"/>
  <c r="K79" i="18"/>
  <c r="Z81" i="18"/>
  <c r="AC81" i="18" s="1"/>
  <c r="L99" i="18"/>
  <c r="J94" i="35" s="1"/>
  <c r="AE105" i="18"/>
  <c r="L133" i="18"/>
  <c r="J128" i="35" s="1"/>
  <c r="AE140" i="18"/>
  <c r="Z149" i="18"/>
  <c r="AC149" i="18" s="1"/>
  <c r="L100" i="18"/>
  <c r="J95" i="35" s="1"/>
  <c r="L148" i="18"/>
  <c r="J143" i="35" s="1"/>
  <c r="K108" i="18"/>
  <c r="N81" i="18"/>
  <c r="K116" i="18"/>
  <c r="N143" i="18"/>
  <c r="AE145" i="18"/>
  <c r="K180" i="18"/>
  <c r="AE178" i="18"/>
  <c r="N115" i="18"/>
  <c r="L127" i="18"/>
  <c r="J122" i="35" s="1"/>
  <c r="K128" i="18"/>
  <c r="L147" i="18"/>
  <c r="J142" i="35" s="1"/>
  <c r="N153" i="18"/>
  <c r="AE162" i="18"/>
  <c r="N175" i="18"/>
  <c r="N176" i="18"/>
  <c r="L179" i="18"/>
  <c r="J174" i="35" s="1"/>
  <c r="Z181" i="18"/>
  <c r="AC181" i="18" s="1"/>
  <c r="L145" i="18"/>
  <c r="J140" i="35" s="1"/>
  <c r="L67" i="18"/>
  <c r="J62" i="35" s="1"/>
  <c r="AE65" i="18"/>
  <c r="Z73" i="18"/>
  <c r="AC73" i="18" s="1"/>
  <c r="L83" i="18"/>
  <c r="J78" i="35" s="1"/>
  <c r="N95" i="18"/>
  <c r="N96" i="18"/>
  <c r="Z101" i="18"/>
  <c r="AC101" i="18" s="1"/>
  <c r="N107" i="18"/>
  <c r="L119" i="18"/>
  <c r="J114" i="35" s="1"/>
  <c r="AE117" i="18"/>
  <c r="L131" i="18"/>
  <c r="J126" i="35" s="1"/>
  <c r="AE129" i="18"/>
  <c r="AE133" i="18"/>
  <c r="AE146" i="18"/>
  <c r="N151" i="18"/>
  <c r="Z153" i="18"/>
  <c r="AC153" i="18" s="1"/>
  <c r="Z161" i="18"/>
  <c r="AC161" i="18" s="1"/>
  <c r="K80" i="18"/>
  <c r="L88" i="18"/>
  <c r="J83" i="35" s="1"/>
  <c r="L91" i="18"/>
  <c r="J86" i="35" s="1"/>
  <c r="Z89" i="18"/>
  <c r="AC89" i="18" s="1"/>
  <c r="Z97" i="18"/>
  <c r="AC97" i="18" s="1"/>
  <c r="L103" i="18"/>
  <c r="J98" i="35" s="1"/>
  <c r="Z113" i="18"/>
  <c r="AC113" i="18" s="1"/>
  <c r="Z125" i="18"/>
  <c r="AC125" i="18" s="1"/>
  <c r="N131" i="18"/>
  <c r="Z136" i="18"/>
  <c r="AC136" i="18" s="1"/>
  <c r="Z169" i="18"/>
  <c r="AC169" i="18" s="1"/>
  <c r="AE174" i="18"/>
  <c r="Z69" i="18"/>
  <c r="AC69" i="18" s="1"/>
  <c r="N80" i="18"/>
  <c r="L80" i="18"/>
  <c r="J75" i="35" s="1"/>
  <c r="Z85" i="18"/>
  <c r="AC85" i="18" s="1"/>
  <c r="K88" i="18"/>
  <c r="Z108" i="18"/>
  <c r="AC108" i="18" s="1"/>
  <c r="K112" i="18"/>
  <c r="Z120" i="18"/>
  <c r="AC120" i="18" s="1"/>
  <c r="L143" i="18"/>
  <c r="J138" i="35" s="1"/>
  <c r="Z180" i="18"/>
  <c r="AC180" i="18" s="1"/>
  <c r="N132" i="18"/>
  <c r="N181" i="18"/>
  <c r="Z64" i="18"/>
  <c r="AC64" i="18" s="1"/>
  <c r="Z109" i="18"/>
  <c r="AC109" i="18" s="1"/>
  <c r="Z116" i="18"/>
  <c r="AC116" i="18" s="1"/>
  <c r="K120" i="18"/>
  <c r="Z121" i="18"/>
  <c r="AC121" i="18" s="1"/>
  <c r="Z128" i="18"/>
  <c r="AC128" i="18" s="1"/>
  <c r="L85" i="18"/>
  <c r="J80" i="35" s="1"/>
  <c r="K89" i="18"/>
  <c r="L111" i="18"/>
  <c r="J106" i="35" s="1"/>
  <c r="L123" i="18"/>
  <c r="J118" i="35" s="1"/>
  <c r="L138" i="18"/>
  <c r="J133" i="35" s="1"/>
  <c r="L139" i="18"/>
  <c r="J134" i="35" s="1"/>
  <c r="N144" i="18"/>
  <c r="L151" i="18"/>
  <c r="J146" i="35" s="1"/>
  <c r="Z157" i="18"/>
  <c r="AC157" i="18" s="1"/>
  <c r="Z165" i="18"/>
  <c r="AC165" i="18" s="1"/>
  <c r="L171" i="18"/>
  <c r="J166" i="35" s="1"/>
  <c r="AE170" i="18"/>
  <c r="L180" i="18"/>
  <c r="J175" i="35" s="1"/>
  <c r="N70" i="18"/>
  <c r="N88" i="18"/>
  <c r="N100" i="18"/>
  <c r="N116" i="18"/>
  <c r="N128" i="18"/>
  <c r="K146" i="18"/>
  <c r="K147" i="18"/>
  <c r="Z145" i="18"/>
  <c r="AC145" i="18" s="1"/>
  <c r="N177" i="18"/>
  <c r="F72" i="18"/>
  <c r="F68" i="18"/>
  <c r="F73" i="18"/>
  <c r="F70" i="18"/>
  <c r="F67" i="18"/>
  <c r="F64" i="18"/>
  <c r="F69" i="18"/>
  <c r="F63" i="18"/>
  <c r="N63" i="18"/>
  <c r="L71" i="18"/>
  <c r="J66" i="35" s="1"/>
  <c r="F71" i="18"/>
  <c r="N75" i="18"/>
  <c r="N74" i="18"/>
  <c r="N86" i="18"/>
  <c r="Z90" i="18"/>
  <c r="AC90" i="18" s="1"/>
  <c r="K93" i="18"/>
  <c r="K92" i="18"/>
  <c r="L98" i="18"/>
  <c r="J93" i="35" s="1"/>
  <c r="L96" i="18"/>
  <c r="J91" i="35" s="1"/>
  <c r="N62" i="18"/>
  <c r="F65" i="18"/>
  <c r="F66" i="18"/>
  <c r="K70" i="18"/>
  <c r="AE67" i="18"/>
  <c r="Z67" i="18"/>
  <c r="AC67" i="18" s="1"/>
  <c r="N82" i="18"/>
  <c r="AE84" i="18"/>
  <c r="Z84" i="18"/>
  <c r="AC84" i="18" s="1"/>
  <c r="K74" i="18"/>
  <c r="AE71" i="18"/>
  <c r="Z74" i="18"/>
  <c r="AC74" i="18" s="1"/>
  <c r="K77" i="18"/>
  <c r="L87" i="18"/>
  <c r="J82" i="35" s="1"/>
  <c r="L90" i="18"/>
  <c r="J85" i="35" s="1"/>
  <c r="L89" i="18"/>
  <c r="J84" i="35" s="1"/>
  <c r="N91" i="18"/>
  <c r="N90" i="18"/>
  <c r="M240" i="18"/>
  <c r="O238" i="18"/>
  <c r="G238" i="18"/>
  <c r="P237" i="18"/>
  <c r="H237" i="18"/>
  <c r="Q236" i="18"/>
  <c r="I236" i="18"/>
  <c r="R235" i="18"/>
  <c r="J235" i="18"/>
  <c r="M232" i="18"/>
  <c r="O230" i="18"/>
  <c r="G230" i="18"/>
  <c r="P229" i="18"/>
  <c r="H229" i="18"/>
  <c r="Q228" i="18"/>
  <c r="I228" i="18"/>
  <c r="R227" i="18"/>
  <c r="J227" i="18"/>
  <c r="M224" i="18"/>
  <c r="O222" i="18"/>
  <c r="G222" i="18"/>
  <c r="P221" i="18"/>
  <c r="H221" i="18"/>
  <c r="M239" i="18"/>
  <c r="O237" i="18"/>
  <c r="G237" i="18"/>
  <c r="P236" i="18"/>
  <c r="H236" i="18"/>
  <c r="Q235" i="18"/>
  <c r="I235" i="18"/>
  <c r="R234" i="18"/>
  <c r="J234" i="18"/>
  <c r="M231" i="18"/>
  <c r="O229" i="18"/>
  <c r="G229" i="18"/>
  <c r="P228" i="18"/>
  <c r="H228" i="18"/>
  <c r="Q227" i="18"/>
  <c r="I227" i="18"/>
  <c r="R226" i="18"/>
  <c r="J226" i="18"/>
  <c r="M223" i="18"/>
  <c r="O221" i="18"/>
  <c r="G221" i="18"/>
  <c r="R241" i="18"/>
  <c r="J241" i="18"/>
  <c r="M238" i="18"/>
  <c r="O236" i="18"/>
  <c r="G236" i="18"/>
  <c r="P235" i="18"/>
  <c r="H235" i="18"/>
  <c r="Q241" i="18"/>
  <c r="I241" i="18"/>
  <c r="R240" i="18"/>
  <c r="J240" i="18"/>
  <c r="M237" i="18"/>
  <c r="O235" i="18"/>
  <c r="G235" i="18"/>
  <c r="P234" i="18"/>
  <c r="H234" i="18"/>
  <c r="Q233" i="18"/>
  <c r="I233" i="18"/>
  <c r="R232" i="18"/>
  <c r="J232" i="18"/>
  <c r="M229" i="18"/>
  <c r="O227" i="18"/>
  <c r="G227" i="18"/>
  <c r="P226" i="18"/>
  <c r="H226" i="18"/>
  <c r="P241" i="18"/>
  <c r="H241" i="18"/>
  <c r="Q240" i="18"/>
  <c r="I240" i="18"/>
  <c r="R239" i="18"/>
  <c r="J239" i="18"/>
  <c r="O241" i="18"/>
  <c r="G241" i="18"/>
  <c r="P240" i="18"/>
  <c r="H240" i="18"/>
  <c r="O240" i="18"/>
  <c r="G240" i="18"/>
  <c r="P239" i="18"/>
  <c r="H239" i="18"/>
  <c r="Q238" i="18"/>
  <c r="I238" i="18"/>
  <c r="R237" i="18"/>
  <c r="J237" i="18"/>
  <c r="R238" i="18"/>
  <c r="M235" i="18"/>
  <c r="Q234" i="18"/>
  <c r="M233" i="18"/>
  <c r="H232" i="18"/>
  <c r="Q231" i="18"/>
  <c r="I229" i="18"/>
  <c r="O228" i="18"/>
  <c r="Q226" i="18"/>
  <c r="P224" i="18"/>
  <c r="R223" i="18"/>
  <c r="H223" i="18"/>
  <c r="I222" i="18"/>
  <c r="J221" i="18"/>
  <c r="P220" i="18"/>
  <c r="H220" i="18"/>
  <c r="Q219" i="18"/>
  <c r="I219" i="18"/>
  <c r="R218" i="18"/>
  <c r="J218" i="18"/>
  <c r="M215" i="18"/>
  <c r="O213" i="18"/>
  <c r="G213" i="18"/>
  <c r="P212" i="18"/>
  <c r="H212" i="18"/>
  <c r="Q211" i="18"/>
  <c r="I211" i="18"/>
  <c r="P238" i="18"/>
  <c r="I237" i="18"/>
  <c r="O234" i="18"/>
  <c r="J233" i="18"/>
  <c r="G232" i="18"/>
  <c r="P231" i="18"/>
  <c r="J230" i="18"/>
  <c r="M228" i="18"/>
  <c r="H227" i="18"/>
  <c r="O226" i="18"/>
  <c r="M225" i="18"/>
  <c r="O224" i="18"/>
  <c r="Q223" i="18"/>
  <c r="G223" i="18"/>
  <c r="R222" i="18"/>
  <c r="H222" i="18"/>
  <c r="I221" i="18"/>
  <c r="O220" i="18"/>
  <c r="G220" i="18"/>
  <c r="P219" i="18"/>
  <c r="H219" i="18"/>
  <c r="Q218" i="18"/>
  <c r="I218" i="18"/>
  <c r="R217" i="18"/>
  <c r="J217" i="18"/>
  <c r="M214" i="18"/>
  <c r="O212" i="18"/>
  <c r="G212" i="18"/>
  <c r="M241" i="18"/>
  <c r="R236" i="18"/>
  <c r="H233" i="18"/>
  <c r="Q232" i="18"/>
  <c r="O231" i="18"/>
  <c r="I230" i="18"/>
  <c r="R229" i="18"/>
  <c r="J225" i="18"/>
  <c r="J238" i="18"/>
  <c r="M236" i="18"/>
  <c r="M234" i="18"/>
  <c r="G233" i="18"/>
  <c r="P232" i="18"/>
  <c r="H230" i="18"/>
  <c r="Q229" i="18"/>
  <c r="Q239" i="18"/>
  <c r="H238" i="18"/>
  <c r="R233" i="18"/>
  <c r="O232" i="18"/>
  <c r="J231" i="18"/>
  <c r="R230" i="18"/>
  <c r="J228" i="18"/>
  <c r="P227" i="18"/>
  <c r="R225" i="18"/>
  <c r="O239" i="18"/>
  <c r="J236" i="18"/>
  <c r="I234" i="18"/>
  <c r="P233" i="18"/>
  <c r="I231" i="18"/>
  <c r="Q230" i="18"/>
  <c r="G228" i="18"/>
  <c r="I226" i="18"/>
  <c r="Q225" i="18"/>
  <c r="G225" i="18"/>
  <c r="I239" i="18"/>
  <c r="Q237" i="18"/>
  <c r="G234" i="18"/>
  <c r="O233" i="18"/>
  <c r="H231" i="18"/>
  <c r="P230" i="18"/>
  <c r="M227" i="18"/>
  <c r="G226" i="18"/>
  <c r="P225" i="18"/>
  <c r="R224" i="18"/>
  <c r="H224" i="18"/>
  <c r="J223" i="18"/>
  <c r="R220" i="18"/>
  <c r="J220" i="18"/>
  <c r="M217" i="18"/>
  <c r="O215" i="18"/>
  <c r="G215" i="18"/>
  <c r="P214" i="18"/>
  <c r="H214" i="18"/>
  <c r="Q213" i="18"/>
  <c r="I213" i="18"/>
  <c r="R212" i="18"/>
  <c r="J212" i="18"/>
  <c r="O223" i="18"/>
  <c r="M222" i="18"/>
  <c r="M221" i="18"/>
  <c r="Q220" i="18"/>
  <c r="O217" i="18"/>
  <c r="I216" i="18"/>
  <c r="R215" i="18"/>
  <c r="O214" i="18"/>
  <c r="J213" i="18"/>
  <c r="Q212" i="18"/>
  <c r="O209" i="18"/>
  <c r="G209" i="18"/>
  <c r="P208" i="18"/>
  <c r="H208" i="18"/>
  <c r="Q207" i="18"/>
  <c r="I207" i="18"/>
  <c r="R206" i="18"/>
  <c r="J206" i="18"/>
  <c r="M203" i="18"/>
  <c r="O201" i="18"/>
  <c r="G201" i="18"/>
  <c r="P200" i="18"/>
  <c r="J224" i="18"/>
  <c r="J219" i="18"/>
  <c r="P218" i="18"/>
  <c r="H216" i="18"/>
  <c r="Q215" i="18"/>
  <c r="H213" i="18"/>
  <c r="M211" i="18"/>
  <c r="M210" i="18"/>
  <c r="O208" i="18"/>
  <c r="G208" i="18"/>
  <c r="P207" i="18"/>
  <c r="H207" i="18"/>
  <c r="Q206" i="18"/>
  <c r="I206" i="18"/>
  <c r="R205" i="18"/>
  <c r="J205" i="18"/>
  <c r="M202" i="18"/>
  <c r="O200" i="18"/>
  <c r="G200" i="18"/>
  <c r="R231" i="18"/>
  <c r="J229" i="18"/>
  <c r="O225" i="18"/>
  <c r="I224" i="18"/>
  <c r="J222" i="18"/>
  <c r="M220" i="18"/>
  <c r="G219" i="18"/>
  <c r="O218" i="18"/>
  <c r="R216" i="18"/>
  <c r="G216" i="18"/>
  <c r="P215" i="18"/>
  <c r="M212" i="18"/>
  <c r="M209" i="18"/>
  <c r="G239" i="18"/>
  <c r="G231" i="18"/>
  <c r="I225" i="18"/>
  <c r="G224" i="18"/>
  <c r="I223" i="18"/>
  <c r="I217" i="18"/>
  <c r="Q216" i="18"/>
  <c r="J214" i="18"/>
  <c r="R213" i="18"/>
  <c r="M226" i="18"/>
  <c r="H225" i="18"/>
  <c r="R219" i="18"/>
  <c r="M218" i="18"/>
  <c r="H217" i="18"/>
  <c r="P216" i="18"/>
  <c r="I214" i="18"/>
  <c r="P213" i="18"/>
  <c r="J211" i="18"/>
  <c r="R210" i="18"/>
  <c r="J210" i="18"/>
  <c r="M207" i="18"/>
  <c r="R228" i="18"/>
  <c r="R221" i="18"/>
  <c r="I220" i="18"/>
  <c r="O219" i="18"/>
  <c r="G217" i="18"/>
  <c r="O216" i="18"/>
  <c r="J215" i="18"/>
  <c r="G214" i="18"/>
  <c r="M213" i="18"/>
  <c r="I212" i="18"/>
  <c r="R211" i="18"/>
  <c r="H211" i="18"/>
  <c r="Q210" i="18"/>
  <c r="I210" i="18"/>
  <c r="R209" i="18"/>
  <c r="J209" i="18"/>
  <c r="M230" i="18"/>
  <c r="Q224" i="18"/>
  <c r="Q222" i="18"/>
  <c r="Q221" i="18"/>
  <c r="H218" i="18"/>
  <c r="Q217" i="18"/>
  <c r="M216" i="18"/>
  <c r="I215" i="18"/>
  <c r="R214" i="18"/>
  <c r="P211" i="18"/>
  <c r="G211" i="18"/>
  <c r="P210" i="18"/>
  <c r="H210" i="18"/>
  <c r="Q209" i="18"/>
  <c r="I209" i="18"/>
  <c r="R208" i="18"/>
  <c r="J208" i="18"/>
  <c r="M205" i="18"/>
  <c r="O203" i="18"/>
  <c r="G203" i="18"/>
  <c r="P202" i="18"/>
  <c r="H202" i="18"/>
  <c r="I232" i="18"/>
  <c r="P223" i="18"/>
  <c r="P222" i="18"/>
  <c r="M219" i="18"/>
  <c r="G218" i="18"/>
  <c r="P217" i="18"/>
  <c r="J216" i="18"/>
  <c r="H215" i="18"/>
  <c r="Q214" i="18"/>
  <c r="O211" i="18"/>
  <c r="O210" i="18"/>
  <c r="G210" i="18"/>
  <c r="P209" i="18"/>
  <c r="H209" i="18"/>
  <c r="Q208" i="18"/>
  <c r="I208" i="18"/>
  <c r="R207" i="18"/>
  <c r="J207" i="18"/>
  <c r="M208" i="18"/>
  <c r="P206" i="18"/>
  <c r="G205" i="18"/>
  <c r="O204" i="18"/>
  <c r="J203" i="18"/>
  <c r="G202" i="18"/>
  <c r="Q199" i="18"/>
  <c r="I199" i="18"/>
  <c r="R198" i="18"/>
  <c r="J198" i="18"/>
  <c r="M195" i="18"/>
  <c r="O193" i="18"/>
  <c r="G193" i="18"/>
  <c r="P192" i="18"/>
  <c r="H192" i="18"/>
  <c r="Q191" i="18"/>
  <c r="I191" i="18"/>
  <c r="R190" i="18"/>
  <c r="J190" i="18"/>
  <c r="M187" i="18"/>
  <c r="O206" i="18"/>
  <c r="Q205" i="18"/>
  <c r="M204" i="18"/>
  <c r="I203" i="18"/>
  <c r="R202" i="18"/>
  <c r="J200" i="18"/>
  <c r="P199" i="18"/>
  <c r="H199" i="18"/>
  <c r="Q198" i="18"/>
  <c r="I198" i="18"/>
  <c r="R197" i="18"/>
  <c r="J197" i="18"/>
  <c r="M194" i="18"/>
  <c r="O192" i="18"/>
  <c r="G192" i="18"/>
  <c r="P191" i="18"/>
  <c r="H191" i="18"/>
  <c r="Q190" i="18"/>
  <c r="I190" i="18"/>
  <c r="R189" i="18"/>
  <c r="J189" i="18"/>
  <c r="M206" i="18"/>
  <c r="P205" i="18"/>
  <c r="J204" i="18"/>
  <c r="H203" i="18"/>
  <c r="Q202" i="18"/>
  <c r="J201" i="18"/>
  <c r="I200" i="18"/>
  <c r="O199" i="18"/>
  <c r="G199" i="18"/>
  <c r="P198" i="18"/>
  <c r="H198" i="18"/>
  <c r="Q197" i="18"/>
  <c r="I197" i="18"/>
  <c r="R196" i="18"/>
  <c r="J196" i="18"/>
  <c r="M193" i="18"/>
  <c r="O191" i="18"/>
  <c r="G191" i="18"/>
  <c r="P190" i="18"/>
  <c r="H190" i="18"/>
  <c r="Q189" i="18"/>
  <c r="I189" i="18"/>
  <c r="R188" i="18"/>
  <c r="J188" i="18"/>
  <c r="H206" i="18"/>
  <c r="O205" i="18"/>
  <c r="I204" i="18"/>
  <c r="R203" i="18"/>
  <c r="O202" i="18"/>
  <c r="I201" i="18"/>
  <c r="R200" i="18"/>
  <c r="H200" i="18"/>
  <c r="O198" i="18"/>
  <c r="G198" i="18"/>
  <c r="P197" i="18"/>
  <c r="H197" i="18"/>
  <c r="Q196" i="18"/>
  <c r="I196" i="18"/>
  <c r="R195" i="18"/>
  <c r="J195" i="18"/>
  <c r="G206" i="18"/>
  <c r="H204" i="18"/>
  <c r="Q203" i="18"/>
  <c r="R201" i="18"/>
  <c r="H201" i="18"/>
  <c r="Q200" i="18"/>
  <c r="M199" i="18"/>
  <c r="O197" i="18"/>
  <c r="G197" i="18"/>
  <c r="P196" i="18"/>
  <c r="H196" i="18"/>
  <c r="Q195" i="18"/>
  <c r="I195" i="18"/>
  <c r="O207" i="18"/>
  <c r="R204" i="18"/>
  <c r="G204" i="18"/>
  <c r="P203" i="18"/>
  <c r="Q201" i="18"/>
  <c r="M198" i="18"/>
  <c r="O196" i="18"/>
  <c r="G196" i="18"/>
  <c r="P195" i="18"/>
  <c r="H195" i="18"/>
  <c r="I205" i="18"/>
  <c r="Q204" i="18"/>
  <c r="J202" i="18"/>
  <c r="P201" i="18"/>
  <c r="M200" i="18"/>
  <c r="M197" i="18"/>
  <c r="O195" i="18"/>
  <c r="G195" i="18"/>
  <c r="P194" i="18"/>
  <c r="H194" i="18"/>
  <c r="G207" i="18"/>
  <c r="H205" i="18"/>
  <c r="P204" i="18"/>
  <c r="I202" i="18"/>
  <c r="M201" i="18"/>
  <c r="R199" i="18"/>
  <c r="J199" i="18"/>
  <c r="M196" i="18"/>
  <c r="O194" i="18"/>
  <c r="G194" i="18"/>
  <c r="P193" i="18"/>
  <c r="H193" i="18"/>
  <c r="Q192" i="18"/>
  <c r="I192" i="18"/>
  <c r="R191" i="18"/>
  <c r="J191" i="18"/>
  <c r="M188" i="18"/>
  <c r="I193" i="18"/>
  <c r="R192" i="18"/>
  <c r="M189" i="18"/>
  <c r="G188" i="18"/>
  <c r="J187" i="18"/>
  <c r="R186" i="18"/>
  <c r="J186" i="18"/>
  <c r="R194" i="18"/>
  <c r="M192" i="18"/>
  <c r="O190" i="18"/>
  <c r="H189" i="18"/>
  <c r="I187" i="18"/>
  <c r="Q186" i="18"/>
  <c r="I186" i="18"/>
  <c r="Q194" i="18"/>
  <c r="G189" i="18"/>
  <c r="Q188" i="18"/>
  <c r="H187" i="18"/>
  <c r="P186" i="18"/>
  <c r="H186" i="18"/>
  <c r="R193" i="18"/>
  <c r="M190" i="18"/>
  <c r="P188" i="18"/>
  <c r="O186" i="18"/>
  <c r="J194" i="18"/>
  <c r="Q193" i="18"/>
  <c r="J192" i="18"/>
  <c r="O188" i="18"/>
  <c r="I194" i="18"/>
  <c r="G190" i="18"/>
  <c r="P189" i="18"/>
  <c r="M191" i="18"/>
  <c r="O189" i="18"/>
  <c r="I188" i="18"/>
  <c r="J193" i="18"/>
  <c r="H188" i="18"/>
  <c r="G186" i="18"/>
  <c r="Q187" i="18"/>
  <c r="P187" i="18"/>
  <c r="M186" i="18"/>
  <c r="F62" i="18"/>
  <c r="AE66" i="18"/>
  <c r="Z66" i="18"/>
  <c r="AC66" i="18" s="1"/>
  <c r="K68" i="18"/>
  <c r="K67" i="18"/>
  <c r="L74" i="18"/>
  <c r="J69" i="35" s="1"/>
  <c r="L77" i="18"/>
  <c r="J72" i="35" s="1"/>
  <c r="L75" i="18"/>
  <c r="J70" i="35" s="1"/>
  <c r="Z80" i="18"/>
  <c r="AC80" i="18" s="1"/>
  <c r="K86" i="18"/>
  <c r="AE83" i="18"/>
  <c r="K84" i="18"/>
  <c r="Z83" i="18"/>
  <c r="AC83" i="18" s="1"/>
  <c r="K87" i="18"/>
  <c r="K66" i="18"/>
  <c r="AE63" i="18"/>
  <c r="AH63" i="18" s="1"/>
  <c r="Z63" i="18"/>
  <c r="AC63" i="18" s="1"/>
  <c r="L68" i="18"/>
  <c r="J63" i="35" s="1"/>
  <c r="Z70" i="18"/>
  <c r="AC70" i="18" s="1"/>
  <c r="K72" i="18"/>
  <c r="L86" i="18"/>
  <c r="J81" i="35" s="1"/>
  <c r="L66" i="18"/>
  <c r="J61" i="35" s="1"/>
  <c r="L65" i="18"/>
  <c r="J60" i="35" s="1"/>
  <c r="K69" i="18"/>
  <c r="L72" i="18"/>
  <c r="J67" i="35" s="1"/>
  <c r="K73" i="18"/>
  <c r="K76" i="18"/>
  <c r="K83" i="18"/>
  <c r="AE90" i="18"/>
  <c r="L97" i="18"/>
  <c r="J92" i="35" s="1"/>
  <c r="Z62" i="18"/>
  <c r="AC62" i="18" s="1"/>
  <c r="K65" i="18"/>
  <c r="AE62" i="18"/>
  <c r="K63" i="18"/>
  <c r="L64" i="18"/>
  <c r="J59" i="35" s="1"/>
  <c r="N66" i="18"/>
  <c r="L69" i="18"/>
  <c r="J64" i="35" s="1"/>
  <c r="N73" i="18"/>
  <c r="K75" i="18"/>
  <c r="L73" i="18"/>
  <c r="J68" i="35" s="1"/>
  <c r="L76" i="18"/>
  <c r="J71" i="35" s="1"/>
  <c r="K91" i="18"/>
  <c r="N65" i="18"/>
  <c r="AE68" i="18"/>
  <c r="K71" i="18"/>
  <c r="Z68" i="18"/>
  <c r="AC68" i="18" s="1"/>
  <c r="N79" i="18"/>
  <c r="N78" i="18"/>
  <c r="N77" i="18"/>
  <c r="K85" i="18"/>
  <c r="N89" i="18"/>
  <c r="L82" i="18"/>
  <c r="J77" i="35" s="1"/>
  <c r="L81" i="18"/>
  <c r="J76" i="35" s="1"/>
  <c r="K90" i="18"/>
  <c r="AE87" i="18"/>
  <c r="Z87" i="18"/>
  <c r="AC87" i="18" s="1"/>
  <c r="Z98" i="18"/>
  <c r="AC98" i="18" s="1"/>
  <c r="K101" i="18"/>
  <c r="AE98" i="18"/>
  <c r="K99" i="18"/>
  <c r="N102" i="18"/>
  <c r="K110" i="18"/>
  <c r="AE107" i="18"/>
  <c r="Z107" i="18"/>
  <c r="AC107" i="18" s="1"/>
  <c r="N113" i="18"/>
  <c r="L122" i="18"/>
  <c r="J117" i="35" s="1"/>
  <c r="L121" i="18"/>
  <c r="J116" i="35" s="1"/>
  <c r="Z130" i="18"/>
  <c r="AC130" i="18" s="1"/>
  <c r="K133" i="18"/>
  <c r="AE130" i="18"/>
  <c r="K131" i="18"/>
  <c r="N134" i="18"/>
  <c r="K138" i="18"/>
  <c r="AE135" i="18"/>
  <c r="Z135" i="18"/>
  <c r="AC135" i="18" s="1"/>
  <c r="N140" i="18"/>
  <c r="N138" i="18"/>
  <c r="K98" i="18"/>
  <c r="AE95" i="18"/>
  <c r="Z95" i="18"/>
  <c r="AC95" i="18" s="1"/>
  <c r="N101" i="18"/>
  <c r="L110" i="18"/>
  <c r="J105" i="35" s="1"/>
  <c r="L109" i="18"/>
  <c r="J104" i="35" s="1"/>
  <c r="Z118" i="18"/>
  <c r="AC118" i="18" s="1"/>
  <c r="K121" i="18"/>
  <c r="AE118" i="18"/>
  <c r="K119" i="18"/>
  <c r="N122" i="18"/>
  <c r="K130" i="18"/>
  <c r="AE127" i="18"/>
  <c r="Z127" i="18"/>
  <c r="AC127" i="18" s="1"/>
  <c r="Z106" i="18"/>
  <c r="AC106" i="18" s="1"/>
  <c r="K109" i="18"/>
  <c r="AE106" i="18"/>
  <c r="K107" i="18"/>
  <c r="N110" i="18"/>
  <c r="K118" i="18"/>
  <c r="AE115" i="18"/>
  <c r="Z115" i="18"/>
  <c r="AC115" i="18" s="1"/>
  <c r="N121" i="18"/>
  <c r="L130" i="18"/>
  <c r="J125" i="35" s="1"/>
  <c r="L129" i="18"/>
  <c r="J124" i="35" s="1"/>
  <c r="K94" i="18"/>
  <c r="AE91" i="18"/>
  <c r="Z91" i="18"/>
  <c r="AC91" i="18" s="1"/>
  <c r="Z92" i="18"/>
  <c r="AC92" i="18" s="1"/>
  <c r="Z94" i="18"/>
  <c r="AC94" i="18" s="1"/>
  <c r="K97" i="18"/>
  <c r="AE94" i="18"/>
  <c r="K95" i="18"/>
  <c r="N98" i="18"/>
  <c r="K106" i="18"/>
  <c r="AE103" i="18"/>
  <c r="Z103" i="18"/>
  <c r="AC103" i="18" s="1"/>
  <c r="N111" i="18"/>
  <c r="N109" i="18"/>
  <c r="L118" i="18"/>
  <c r="J113" i="35" s="1"/>
  <c r="L117" i="18"/>
  <c r="J112" i="35" s="1"/>
  <c r="Z126" i="18"/>
  <c r="AC126" i="18" s="1"/>
  <c r="K129" i="18"/>
  <c r="AE126" i="18"/>
  <c r="K127" i="18"/>
  <c r="L128" i="18"/>
  <c r="J123" i="35" s="1"/>
  <c r="N130" i="18"/>
  <c r="L94" i="18"/>
  <c r="J89" i="35" s="1"/>
  <c r="N97" i="18"/>
  <c r="L106" i="18"/>
  <c r="J101" i="35" s="1"/>
  <c r="K104" i="18"/>
  <c r="L105" i="18"/>
  <c r="J100" i="35" s="1"/>
  <c r="Z114" i="18"/>
  <c r="AC114" i="18" s="1"/>
  <c r="K117" i="18"/>
  <c r="AE114" i="18"/>
  <c r="K115" i="18"/>
  <c r="L116" i="18"/>
  <c r="J111" i="35" s="1"/>
  <c r="N118" i="18"/>
  <c r="K126" i="18"/>
  <c r="AE123" i="18"/>
  <c r="Z123" i="18"/>
  <c r="AC123" i="18" s="1"/>
  <c r="N129" i="18"/>
  <c r="L135" i="18"/>
  <c r="J130" i="35" s="1"/>
  <c r="L63" i="18"/>
  <c r="J58" i="35" s="1"/>
  <c r="K78" i="18"/>
  <c r="AE75" i="18"/>
  <c r="AE78" i="18"/>
  <c r="N83" i="18"/>
  <c r="L93" i="18"/>
  <c r="J88" i="35" s="1"/>
  <c r="Z102" i="18"/>
  <c r="AC102" i="18" s="1"/>
  <c r="K105" i="18"/>
  <c r="AE102" i="18"/>
  <c r="K103" i="18"/>
  <c r="L104" i="18"/>
  <c r="J99" i="35" s="1"/>
  <c r="N106" i="18"/>
  <c r="K114" i="18"/>
  <c r="AE111" i="18"/>
  <c r="Z111" i="18"/>
  <c r="AC111" i="18" s="1"/>
  <c r="N119" i="18"/>
  <c r="N117" i="18"/>
  <c r="L126" i="18"/>
  <c r="J121" i="35" s="1"/>
  <c r="K124" i="18"/>
  <c r="L125" i="18"/>
  <c r="J120" i="35" s="1"/>
  <c r="K132" i="18"/>
  <c r="K136" i="18"/>
  <c r="K62" i="18"/>
  <c r="AK62" i="18" s="1"/>
  <c r="AN62" i="18" s="1"/>
  <c r="L78" i="18"/>
  <c r="J73" i="35" s="1"/>
  <c r="Z75" i="18"/>
  <c r="AC75" i="18" s="1"/>
  <c r="L84" i="18"/>
  <c r="J79" i="35" s="1"/>
  <c r="N92" i="18"/>
  <c r="L92" i="18"/>
  <c r="J87" i="35" s="1"/>
  <c r="N94" i="18"/>
  <c r="K102" i="18"/>
  <c r="AE99" i="18"/>
  <c r="Z99" i="18"/>
  <c r="AC99" i="18" s="1"/>
  <c r="N105" i="18"/>
  <c r="L114" i="18"/>
  <c r="J109" i="35" s="1"/>
  <c r="L113" i="18"/>
  <c r="J108" i="35" s="1"/>
  <c r="Z122" i="18"/>
  <c r="AC122" i="18" s="1"/>
  <c r="K125" i="18"/>
  <c r="AE122" i="18"/>
  <c r="K123" i="18"/>
  <c r="L124" i="18"/>
  <c r="J119" i="35" s="1"/>
  <c r="N126" i="18"/>
  <c r="K134" i="18"/>
  <c r="AE131" i="18"/>
  <c r="N135" i="18"/>
  <c r="N139" i="18"/>
  <c r="N71" i="18"/>
  <c r="Z72" i="18"/>
  <c r="AC72" i="18" s="1"/>
  <c r="K82" i="18"/>
  <c r="AE79" i="18"/>
  <c r="K81" i="18"/>
  <c r="AE82" i="18"/>
  <c r="N87" i="18"/>
  <c r="AE86" i="18"/>
  <c r="L102" i="18"/>
  <c r="J97" i="35" s="1"/>
  <c r="K100" i="18"/>
  <c r="L101" i="18"/>
  <c r="J96" i="35" s="1"/>
  <c r="Z110" i="18"/>
  <c r="AC110" i="18" s="1"/>
  <c r="K113" i="18"/>
  <c r="AE110" i="18"/>
  <c r="K111" i="18"/>
  <c r="L112" i="18"/>
  <c r="J107" i="35" s="1"/>
  <c r="N114" i="18"/>
  <c r="K122" i="18"/>
  <c r="AE119" i="18"/>
  <c r="Z119" i="18"/>
  <c r="AC119" i="18" s="1"/>
  <c r="N125" i="18"/>
  <c r="L134" i="18"/>
  <c r="J129" i="35" s="1"/>
  <c r="AE134" i="18"/>
  <c r="K137" i="18"/>
  <c r="AE138" i="18"/>
  <c r="K141" i="18"/>
  <c r="AE142" i="18"/>
  <c r="N150" i="18"/>
  <c r="L158" i="18"/>
  <c r="J153" i="35" s="1"/>
  <c r="L156" i="18"/>
  <c r="J151" i="35" s="1"/>
  <c r="L157" i="18"/>
  <c r="J152" i="35" s="1"/>
  <c r="N158" i="18"/>
  <c r="L166" i="18"/>
  <c r="J161" i="35" s="1"/>
  <c r="L164" i="18"/>
  <c r="J159" i="35" s="1"/>
  <c r="L165" i="18"/>
  <c r="J160" i="35" s="1"/>
  <c r="N166" i="18"/>
  <c r="L174" i="18"/>
  <c r="J169" i="35" s="1"/>
  <c r="L172" i="18"/>
  <c r="J167" i="35" s="1"/>
  <c r="L173" i="18"/>
  <c r="J168" i="35" s="1"/>
  <c r="N174" i="18"/>
  <c r="R187" i="18"/>
  <c r="G187" i="18"/>
  <c r="O187" i="18"/>
  <c r="L137" i="18"/>
  <c r="J132" i="35" s="1"/>
  <c r="L141" i="18"/>
  <c r="J136" i="35" s="1"/>
  <c r="N142" i="18"/>
  <c r="N146" i="18"/>
  <c r="K155" i="18"/>
  <c r="AE152" i="18"/>
  <c r="K163" i="18"/>
  <c r="AE160" i="18"/>
  <c r="K171" i="18"/>
  <c r="AE168" i="18"/>
  <c r="K179" i="18"/>
  <c r="AE176" i="18"/>
  <c r="K140" i="18"/>
  <c r="K144" i="18"/>
  <c r="Z152" i="18"/>
  <c r="AC152" i="18" s="1"/>
  <c r="Z160" i="18"/>
  <c r="AC160" i="18" s="1"/>
  <c r="Z168" i="18"/>
  <c r="AC168" i="18" s="1"/>
  <c r="Z176" i="18"/>
  <c r="AC176" i="18" s="1"/>
  <c r="L132" i="18"/>
  <c r="J127" i="35" s="1"/>
  <c r="N133" i="18"/>
  <c r="L136" i="18"/>
  <c r="J131" i="35" s="1"/>
  <c r="N137" i="18"/>
  <c r="L140" i="18"/>
  <c r="J135" i="35" s="1"/>
  <c r="N141" i="18"/>
  <c r="L146" i="18"/>
  <c r="J141" i="35" s="1"/>
  <c r="L144" i="18"/>
  <c r="J139" i="35" s="1"/>
  <c r="K154" i="18"/>
  <c r="AE151" i="18"/>
  <c r="Z151" i="18"/>
  <c r="AC151" i="18" s="1"/>
  <c r="K152" i="18"/>
  <c r="K153" i="18"/>
  <c r="K162" i="18"/>
  <c r="AE159" i="18"/>
  <c r="Z159" i="18"/>
  <c r="AC159" i="18" s="1"/>
  <c r="K160" i="18"/>
  <c r="K161" i="18"/>
  <c r="K170" i="18"/>
  <c r="AE167" i="18"/>
  <c r="Z167" i="18"/>
  <c r="AC167" i="18" s="1"/>
  <c r="K168" i="18"/>
  <c r="K169" i="18"/>
  <c r="K178" i="18"/>
  <c r="AE175" i="18"/>
  <c r="Z175" i="18"/>
  <c r="AC175" i="18" s="1"/>
  <c r="K176" i="18"/>
  <c r="K177" i="18"/>
  <c r="L181" i="18"/>
  <c r="J176" i="35" s="1"/>
  <c r="K135" i="18"/>
  <c r="K139" i="18"/>
  <c r="Z139" i="18"/>
  <c r="AC139" i="18" s="1"/>
  <c r="K143" i="18"/>
  <c r="Z143" i="18"/>
  <c r="AC143" i="18" s="1"/>
  <c r="N147" i="18"/>
  <c r="L154" i="18"/>
  <c r="J149" i="35" s="1"/>
  <c r="L152" i="18"/>
  <c r="J147" i="35" s="1"/>
  <c r="L153" i="18"/>
  <c r="J148" i="35" s="1"/>
  <c r="L162" i="18"/>
  <c r="J157" i="35" s="1"/>
  <c r="L160" i="18"/>
  <c r="J155" i="35" s="1"/>
  <c r="L161" i="18"/>
  <c r="J156" i="35" s="1"/>
  <c r="L170" i="18"/>
  <c r="J165" i="35" s="1"/>
  <c r="L168" i="18"/>
  <c r="J163" i="35" s="1"/>
  <c r="L169" i="18"/>
  <c r="J164" i="35" s="1"/>
  <c r="L178" i="18"/>
  <c r="J173" i="35" s="1"/>
  <c r="L176" i="18"/>
  <c r="J171" i="35" s="1"/>
  <c r="L177" i="18"/>
  <c r="J172" i="35" s="1"/>
  <c r="K151" i="18"/>
  <c r="AE148" i="18"/>
  <c r="N155" i="18"/>
  <c r="N156" i="18"/>
  <c r="K159" i="18"/>
  <c r="AE156" i="18"/>
  <c r="N163" i="18"/>
  <c r="N164" i="18"/>
  <c r="K167" i="18"/>
  <c r="AE164" i="18"/>
  <c r="N171" i="18"/>
  <c r="N172" i="18"/>
  <c r="K175" i="18"/>
  <c r="AE172" i="18"/>
  <c r="N179" i="18"/>
  <c r="N180" i="18"/>
  <c r="AE139" i="18"/>
  <c r="Z142" i="18"/>
  <c r="AC142" i="18" s="1"/>
  <c r="AE143" i="18"/>
  <c r="K150" i="18"/>
  <c r="AE147" i="18"/>
  <c r="Z147" i="18"/>
  <c r="AC147" i="18" s="1"/>
  <c r="Z148" i="18"/>
  <c r="AC148" i="18" s="1"/>
  <c r="Z156" i="18"/>
  <c r="AC156" i="18" s="1"/>
  <c r="Z164" i="18"/>
  <c r="AC164" i="18" s="1"/>
  <c r="Z172" i="18"/>
  <c r="AC172" i="18" s="1"/>
  <c r="AE179" i="18"/>
  <c r="Z179" i="18"/>
  <c r="AC179" i="18" s="1"/>
  <c r="K181" i="18"/>
  <c r="L150" i="18"/>
  <c r="J145" i="35" s="1"/>
  <c r="K149" i="18"/>
  <c r="K158" i="18"/>
  <c r="AE155" i="18"/>
  <c r="Z155" i="18"/>
  <c r="AC155" i="18" s="1"/>
  <c r="K156" i="18"/>
  <c r="K157" i="18"/>
  <c r="K166" i="18"/>
  <c r="AE163" i="18"/>
  <c r="Z163" i="18"/>
  <c r="AC163" i="18" s="1"/>
  <c r="K164" i="18"/>
  <c r="K165" i="18"/>
  <c r="K174" i="18"/>
  <c r="AE171" i="18"/>
  <c r="Z171" i="18"/>
  <c r="AC171" i="18" s="1"/>
  <c r="K172" i="18"/>
  <c r="K173" i="18"/>
  <c r="H93" i="20"/>
  <c r="AS11" i="18" s="1"/>
  <c r="E93" i="20"/>
  <c r="AS10" i="18" s="1"/>
  <c r="V12" i="21"/>
  <c r="V11" i="21"/>
  <c r="V10" i="21"/>
  <c r="V9" i="21"/>
  <c r="V8" i="21"/>
  <c r="V7" i="21"/>
  <c r="V6" i="21"/>
  <c r="V5" i="21"/>
  <c r="V4" i="21"/>
  <c r="V3" i="21"/>
  <c r="Y12" i="22"/>
  <c r="Y11" i="22"/>
  <c r="Y10" i="22"/>
  <c r="Y9" i="22"/>
  <c r="Y8" i="22"/>
  <c r="Y7" i="22"/>
  <c r="Y6" i="22"/>
  <c r="Y5" i="22"/>
  <c r="Y4" i="22"/>
  <c r="Y3" i="22"/>
  <c r="V8" i="22"/>
  <c r="V7" i="22"/>
  <c r="V6" i="22"/>
  <c r="V5" i="22"/>
  <c r="V4" i="22"/>
  <c r="V3" i="22"/>
  <c r="S7" i="22"/>
  <c r="S6" i="22"/>
  <c r="S5" i="22"/>
  <c r="S4" i="22"/>
  <c r="S3" i="22"/>
  <c r="K24" i="22"/>
  <c r="J18" i="22"/>
  <c r="P6" i="22"/>
  <c r="P5" i="22"/>
  <c r="P4" i="22"/>
  <c r="P3" i="22"/>
  <c r="H49" i="23"/>
  <c r="E49" i="23"/>
  <c r="H35" i="23"/>
  <c r="H65" i="23" s="1"/>
  <c r="E35" i="23"/>
  <c r="S8" i="21"/>
  <c r="S7" i="21"/>
  <c r="S6" i="21"/>
  <c r="S5" i="21"/>
  <c r="S4" i="21"/>
  <c r="S3" i="21"/>
  <c r="P7" i="21"/>
  <c r="P6" i="21"/>
  <c r="P5" i="21"/>
  <c r="P4" i="21"/>
  <c r="P3" i="21"/>
  <c r="M6" i="21"/>
  <c r="M5" i="21"/>
  <c r="M4" i="21"/>
  <c r="M3" i="21"/>
  <c r="AN14" i="18" l="1"/>
  <c r="AV191" i="18"/>
  <c r="AV199" i="18"/>
  <c r="AV207" i="18"/>
  <c r="AV215" i="18"/>
  <c r="AV223" i="18"/>
  <c r="AV231" i="18"/>
  <c r="AV239" i="18"/>
  <c r="AV193" i="18"/>
  <c r="AV201" i="18"/>
  <c r="AV209" i="18"/>
  <c r="AV217" i="18"/>
  <c r="AV225" i="18"/>
  <c r="AV233" i="18"/>
  <c r="AV241" i="18"/>
  <c r="AV194" i="18"/>
  <c r="AV202" i="18"/>
  <c r="AV210" i="18"/>
  <c r="AV218" i="18"/>
  <c r="AV226" i="18"/>
  <c r="AV234" i="18"/>
  <c r="AV186" i="18"/>
  <c r="AV188" i="18"/>
  <c r="AV200" i="18"/>
  <c r="AV213" i="18"/>
  <c r="AV227" i="18"/>
  <c r="AV238" i="18"/>
  <c r="AV189" i="18"/>
  <c r="AV203" i="18"/>
  <c r="AV214" i="18"/>
  <c r="AV228" i="18"/>
  <c r="AV240" i="18"/>
  <c r="AV190" i="18"/>
  <c r="AV204" i="18"/>
  <c r="AV216" i="18"/>
  <c r="AV229" i="18"/>
  <c r="AV192" i="18"/>
  <c r="AV205" i="18"/>
  <c r="AV219" i="18"/>
  <c r="AV230" i="18"/>
  <c r="AV195" i="18"/>
  <c r="AV206" i="18"/>
  <c r="AV220" i="18"/>
  <c r="AV232" i="18"/>
  <c r="AV212" i="18"/>
  <c r="AT21" i="18"/>
  <c r="AT29" i="18"/>
  <c r="AT37" i="18"/>
  <c r="AT45" i="18"/>
  <c r="AT53" i="18"/>
  <c r="AT61" i="18"/>
  <c r="AT69" i="18"/>
  <c r="AT77" i="18"/>
  <c r="AT85" i="18"/>
  <c r="AT93" i="18"/>
  <c r="AT101" i="18"/>
  <c r="AT109" i="18"/>
  <c r="AT117" i="18"/>
  <c r="AT125" i="18"/>
  <c r="AT133" i="18"/>
  <c r="AT141" i="18"/>
  <c r="AT149" i="18"/>
  <c r="AT157" i="18"/>
  <c r="AT165" i="18"/>
  <c r="AT173" i="18"/>
  <c r="AT181" i="18"/>
  <c r="AV221" i="18"/>
  <c r="AV187" i="18"/>
  <c r="AV222" i="18"/>
  <c r="AV196" i="18"/>
  <c r="AV224" i="18"/>
  <c r="AV197" i="18"/>
  <c r="AV235" i="18"/>
  <c r="AT17" i="18"/>
  <c r="AT25" i="18"/>
  <c r="AT33" i="18"/>
  <c r="AT41" i="18"/>
  <c r="AT49" i="18"/>
  <c r="AT57" i="18"/>
  <c r="AT65" i="18"/>
  <c r="AT73" i="18"/>
  <c r="AT81" i="18"/>
  <c r="AT89" i="18"/>
  <c r="AT97" i="18"/>
  <c r="AT105" i="18"/>
  <c r="AT113" i="18"/>
  <c r="AT121" i="18"/>
  <c r="AT129" i="18"/>
  <c r="AT137" i="18"/>
  <c r="AT145" i="18"/>
  <c r="AT153" i="18"/>
  <c r="AT161" i="18"/>
  <c r="AT169" i="18"/>
  <c r="AT177" i="18"/>
  <c r="AT18" i="18"/>
  <c r="AT28" i="18"/>
  <c r="AT39" i="18"/>
  <c r="AT50" i="18"/>
  <c r="AT60" i="18"/>
  <c r="AT71" i="18"/>
  <c r="AT82" i="18"/>
  <c r="AT92" i="18"/>
  <c r="AT103" i="18"/>
  <c r="AT114" i="18"/>
  <c r="AT124" i="18"/>
  <c r="AT135" i="18"/>
  <c r="AT146" i="18"/>
  <c r="AT156" i="18"/>
  <c r="AT167" i="18"/>
  <c r="AT178" i="18"/>
  <c r="AT126" i="18"/>
  <c r="AV236" i="18"/>
  <c r="AT120" i="18"/>
  <c r="AV237" i="18"/>
  <c r="AT47" i="18"/>
  <c r="AT79" i="18"/>
  <c r="AT111" i="18"/>
  <c r="AT154" i="18"/>
  <c r="AT175" i="18"/>
  <c r="AT144" i="18"/>
  <c r="AT19" i="18"/>
  <c r="AT30" i="18"/>
  <c r="AT40" i="18"/>
  <c r="AT51" i="18"/>
  <c r="AT62" i="18"/>
  <c r="AT72" i="18"/>
  <c r="AT83" i="18"/>
  <c r="AT94" i="18"/>
  <c r="AT104" i="18"/>
  <c r="AT115" i="18"/>
  <c r="AT136" i="18"/>
  <c r="AT147" i="18"/>
  <c r="AT158" i="18"/>
  <c r="AT168" i="18"/>
  <c r="AT179" i="18"/>
  <c r="AT99" i="18"/>
  <c r="AT174" i="18"/>
  <c r="AT15" i="18"/>
  <c r="AT58" i="18"/>
  <c r="AT90" i="18"/>
  <c r="AT132" i="18"/>
  <c r="AT164" i="18"/>
  <c r="AT134" i="18"/>
  <c r="AV198" i="18"/>
  <c r="AT20" i="18"/>
  <c r="AT31" i="18"/>
  <c r="AT42" i="18"/>
  <c r="AT52" i="18"/>
  <c r="AT63" i="18"/>
  <c r="AT74" i="18"/>
  <c r="AT84" i="18"/>
  <c r="AT95" i="18"/>
  <c r="AT106" i="18"/>
  <c r="AT116" i="18"/>
  <c r="AT127" i="18"/>
  <c r="AT138" i="18"/>
  <c r="AT148" i="18"/>
  <c r="AT159" i="18"/>
  <c r="AT170" i="18"/>
  <c r="AT180" i="18"/>
  <c r="AT88" i="18"/>
  <c r="AT163" i="18"/>
  <c r="AT36" i="18"/>
  <c r="AT68" i="18"/>
  <c r="AT100" i="18"/>
  <c r="AT143" i="18"/>
  <c r="AT91" i="18"/>
  <c r="AV208" i="18"/>
  <c r="AT22" i="18"/>
  <c r="AT32" i="18"/>
  <c r="AT43" i="18"/>
  <c r="AT54" i="18"/>
  <c r="AT64" i="18"/>
  <c r="AT75" i="18"/>
  <c r="AT86" i="18"/>
  <c r="AT96" i="18"/>
  <c r="AT107" i="18"/>
  <c r="AT118" i="18"/>
  <c r="AT128" i="18"/>
  <c r="AT139" i="18"/>
  <c r="AT150" i="18"/>
  <c r="AT160" i="18"/>
  <c r="AT171" i="18"/>
  <c r="AT14" i="18"/>
  <c r="AV211" i="18"/>
  <c r="AT23" i="18"/>
  <c r="AT34" i="18"/>
  <c r="AT44" i="18"/>
  <c r="AT55" i="18"/>
  <c r="AT66" i="18"/>
  <c r="AT76" i="18"/>
  <c r="AT87" i="18"/>
  <c r="AT98" i="18"/>
  <c r="AT108" i="18"/>
  <c r="AT119" i="18"/>
  <c r="AT130" i="18"/>
  <c r="AT140" i="18"/>
  <c r="AT151" i="18"/>
  <c r="AT162" i="18"/>
  <c r="AT172" i="18"/>
  <c r="AT24" i="18"/>
  <c r="AT35" i="18"/>
  <c r="AT46" i="18"/>
  <c r="AT56" i="18"/>
  <c r="AT67" i="18"/>
  <c r="AT78" i="18"/>
  <c r="AT110" i="18"/>
  <c r="AT131" i="18"/>
  <c r="AT142" i="18"/>
  <c r="AT152" i="18"/>
  <c r="AT26" i="18"/>
  <c r="AT122" i="18"/>
  <c r="AT16" i="18"/>
  <c r="AT27" i="18"/>
  <c r="AT38" i="18"/>
  <c r="AT48" i="18"/>
  <c r="AT59" i="18"/>
  <c r="AT70" i="18"/>
  <c r="AT80" i="18"/>
  <c r="AT102" i="18"/>
  <c r="AT112" i="18"/>
  <c r="AT123" i="18"/>
  <c r="AT155" i="18"/>
  <c r="AT166" i="18"/>
  <c r="AT176" i="18"/>
  <c r="AU190" i="18"/>
  <c r="AU198" i="18"/>
  <c r="AU206" i="18"/>
  <c r="AU214" i="18"/>
  <c r="AU222" i="18"/>
  <c r="AU230" i="18"/>
  <c r="AU238" i="18"/>
  <c r="AU192" i="18"/>
  <c r="AU200" i="18"/>
  <c r="AU208" i="18"/>
  <c r="AU216" i="18"/>
  <c r="AU224" i="18"/>
  <c r="AU232" i="18"/>
  <c r="AU240" i="18"/>
  <c r="AU193" i="18"/>
  <c r="AU201" i="18"/>
  <c r="AU209" i="18"/>
  <c r="AU217" i="18"/>
  <c r="AU225" i="18"/>
  <c r="AU233" i="18"/>
  <c r="AU241" i="18"/>
  <c r="AU191" i="18"/>
  <c r="AU204" i="18"/>
  <c r="AU218" i="18"/>
  <c r="AU229" i="18"/>
  <c r="AU194" i="18"/>
  <c r="AU205" i="18"/>
  <c r="AU219" i="18"/>
  <c r="AU231" i="18"/>
  <c r="AU195" i="18"/>
  <c r="AU207" i="18"/>
  <c r="AU220" i="18"/>
  <c r="AU234" i="18"/>
  <c r="AU186" i="18"/>
  <c r="AU196" i="18"/>
  <c r="AU210" i="18"/>
  <c r="AU221" i="18"/>
  <c r="AU235" i="18"/>
  <c r="AU197" i="18"/>
  <c r="AU211" i="18"/>
  <c r="AU223" i="18"/>
  <c r="AU236" i="18"/>
  <c r="AU202" i="18"/>
  <c r="AU237" i="18"/>
  <c r="AS21" i="18"/>
  <c r="AS29" i="18"/>
  <c r="AS37" i="18"/>
  <c r="AS45" i="18"/>
  <c r="AS53" i="18"/>
  <c r="AS61" i="18"/>
  <c r="AS69" i="18"/>
  <c r="AS77" i="18"/>
  <c r="AS85" i="18"/>
  <c r="AS93" i="18"/>
  <c r="AS101" i="18"/>
  <c r="AS109" i="18"/>
  <c r="AS117" i="18"/>
  <c r="AS125" i="18"/>
  <c r="AS133" i="18"/>
  <c r="AS141" i="18"/>
  <c r="AS149" i="18"/>
  <c r="AS157" i="18"/>
  <c r="AS165" i="18"/>
  <c r="AU203" i="18"/>
  <c r="AU239" i="18"/>
  <c r="AU212" i="18"/>
  <c r="AU213" i="18"/>
  <c r="AU187" i="18"/>
  <c r="AU215" i="18"/>
  <c r="AS17" i="18"/>
  <c r="AS25" i="18"/>
  <c r="AS33" i="18"/>
  <c r="AS41" i="18"/>
  <c r="AS49" i="18"/>
  <c r="AS57" i="18"/>
  <c r="AS65" i="18"/>
  <c r="AS73" i="18"/>
  <c r="AS81" i="18"/>
  <c r="AS89" i="18"/>
  <c r="AS97" i="18"/>
  <c r="AS105" i="18"/>
  <c r="AS113" i="18"/>
  <c r="AS121" i="18"/>
  <c r="AS129" i="18"/>
  <c r="AS137" i="18"/>
  <c r="AS145" i="18"/>
  <c r="AS153" i="18"/>
  <c r="AU227" i="18"/>
  <c r="AS20" i="18"/>
  <c r="AS31" i="18"/>
  <c r="AS42" i="18"/>
  <c r="AS52" i="18"/>
  <c r="AS63" i="18"/>
  <c r="AS74" i="18"/>
  <c r="AS84" i="18"/>
  <c r="AS95" i="18"/>
  <c r="AS106" i="18"/>
  <c r="AS116" i="18"/>
  <c r="AS127" i="18"/>
  <c r="AS138" i="18"/>
  <c r="AS148" i="18"/>
  <c r="AS159" i="18"/>
  <c r="AS168" i="18"/>
  <c r="AS176" i="18"/>
  <c r="AS54" i="18"/>
  <c r="AS86" i="18"/>
  <c r="AS107" i="18"/>
  <c r="AS128" i="18"/>
  <c r="AS139" i="18"/>
  <c r="AS160" i="18"/>
  <c r="AS177" i="18"/>
  <c r="AS27" i="18"/>
  <c r="AS112" i="18"/>
  <c r="AS181" i="18"/>
  <c r="AS50" i="18"/>
  <c r="AS82" i="18"/>
  <c r="AS103" i="18"/>
  <c r="AS135" i="18"/>
  <c r="AS166" i="18"/>
  <c r="AU228" i="18"/>
  <c r="AS22" i="18"/>
  <c r="AS32" i="18"/>
  <c r="AS43" i="18"/>
  <c r="AS64" i="18"/>
  <c r="AS75" i="18"/>
  <c r="AS96" i="18"/>
  <c r="AS118" i="18"/>
  <c r="AS150" i="18"/>
  <c r="AS169" i="18"/>
  <c r="AS91" i="18"/>
  <c r="AS173" i="18"/>
  <c r="AS28" i="18"/>
  <c r="AS71" i="18"/>
  <c r="AS114" i="18"/>
  <c r="AS156" i="18"/>
  <c r="AU226" i="18"/>
  <c r="AS23" i="18"/>
  <c r="AS34" i="18"/>
  <c r="AS44" i="18"/>
  <c r="AS55" i="18"/>
  <c r="AS66" i="18"/>
  <c r="AS76" i="18"/>
  <c r="AS87" i="18"/>
  <c r="AS98" i="18"/>
  <c r="AS108" i="18"/>
  <c r="AS119" i="18"/>
  <c r="AS130" i="18"/>
  <c r="AS140" i="18"/>
  <c r="AS151" i="18"/>
  <c r="AS161" i="18"/>
  <c r="AS170" i="18"/>
  <c r="AS178" i="18"/>
  <c r="AU189" i="18"/>
  <c r="AS80" i="18"/>
  <c r="AS155" i="18"/>
  <c r="AU199" i="18"/>
  <c r="AS18" i="18"/>
  <c r="AS60" i="18"/>
  <c r="AS92" i="18"/>
  <c r="AS146" i="18"/>
  <c r="AS14" i="18"/>
  <c r="AS24" i="18"/>
  <c r="AS35" i="18"/>
  <c r="AS46" i="18"/>
  <c r="AS56" i="18"/>
  <c r="AS67" i="18"/>
  <c r="AS78" i="18"/>
  <c r="AS88" i="18"/>
  <c r="AS99" i="18"/>
  <c r="AS110" i="18"/>
  <c r="AS120" i="18"/>
  <c r="AS131" i="18"/>
  <c r="AS142" i="18"/>
  <c r="AS152" i="18"/>
  <c r="AS162" i="18"/>
  <c r="AS171" i="18"/>
  <c r="AS179" i="18"/>
  <c r="AU188" i="18"/>
  <c r="AS15" i="18"/>
  <c r="AS26" i="18"/>
  <c r="AS36" i="18"/>
  <c r="AS47" i="18"/>
  <c r="AS58" i="18"/>
  <c r="AS68" i="18"/>
  <c r="AS79" i="18"/>
  <c r="AS90" i="18"/>
  <c r="AS100" i="18"/>
  <c r="AS111" i="18"/>
  <c r="AS122" i="18"/>
  <c r="AS132" i="18"/>
  <c r="AS143" i="18"/>
  <c r="AS154" i="18"/>
  <c r="AS163" i="18"/>
  <c r="AS172" i="18"/>
  <c r="AS180" i="18"/>
  <c r="AS16" i="18"/>
  <c r="AS38" i="18"/>
  <c r="AS48" i="18"/>
  <c r="AS59" i="18"/>
  <c r="AS70" i="18"/>
  <c r="AS102" i="18"/>
  <c r="AS123" i="18"/>
  <c r="AS134" i="18"/>
  <c r="AS144" i="18"/>
  <c r="AS164" i="18"/>
  <c r="AS39" i="18"/>
  <c r="AS124" i="18"/>
  <c r="AS174" i="18"/>
  <c r="AS19" i="18"/>
  <c r="AS30" i="18"/>
  <c r="AS40" i="18"/>
  <c r="AS51" i="18"/>
  <c r="AS72" i="18"/>
  <c r="AS83" i="18"/>
  <c r="AS62" i="18"/>
  <c r="AS167" i="18"/>
  <c r="AS136" i="18"/>
  <c r="AS94" i="18"/>
  <c r="AS175" i="18"/>
  <c r="AS104" i="18"/>
  <c r="AS115" i="18"/>
  <c r="AS147" i="18"/>
  <c r="AS126" i="18"/>
  <c r="AS158" i="18"/>
  <c r="AK123" i="18"/>
  <c r="AK124" i="18"/>
  <c r="U21" i="22"/>
  <c r="U29" i="22"/>
  <c r="U23" i="22"/>
  <c r="U17" i="22"/>
  <c r="U19" i="22"/>
  <c r="U22" i="22"/>
  <c r="U30" i="22"/>
  <c r="U24" i="22"/>
  <c r="U27" i="22"/>
  <c r="U25" i="22"/>
  <c r="U18" i="22"/>
  <c r="U26" i="22"/>
  <c r="U20" i="22"/>
  <c r="U28" i="22"/>
  <c r="R24" i="21"/>
  <c r="R18" i="21"/>
  <c r="R17" i="21"/>
  <c r="R22" i="21"/>
  <c r="R25" i="21"/>
  <c r="R19" i="21"/>
  <c r="R21" i="21"/>
  <c r="R20" i="21"/>
  <c r="R23" i="21"/>
  <c r="AK69" i="18"/>
  <c r="AN69" i="18" s="1"/>
  <c r="AK167" i="18"/>
  <c r="AH62" i="18"/>
  <c r="AU65" i="18"/>
  <c r="AK175" i="18"/>
  <c r="AK157" i="18"/>
  <c r="AK162" i="18"/>
  <c r="AU72" i="18"/>
  <c r="AK176" i="18"/>
  <c r="AK159" i="18"/>
  <c r="AK177" i="18"/>
  <c r="AK100" i="18"/>
  <c r="AK154" i="18"/>
  <c r="AU63" i="18"/>
  <c r="AU70" i="18"/>
  <c r="AK127" i="18"/>
  <c r="AK165" i="18"/>
  <c r="AK63" i="18"/>
  <c r="AN63" i="18" s="1"/>
  <c r="AK132" i="18"/>
  <c r="AK151" i="18"/>
  <c r="AK178" i="18"/>
  <c r="AK107" i="18"/>
  <c r="AK136" i="18"/>
  <c r="AK170" i="18"/>
  <c r="AK86" i="18"/>
  <c r="AK131" i="18"/>
  <c r="AK153" i="18"/>
  <c r="AK90" i="18"/>
  <c r="AK143" i="18"/>
  <c r="AK168" i="18"/>
  <c r="AK72" i="18"/>
  <c r="AN72" i="18" s="1"/>
  <c r="AK103" i="18"/>
  <c r="AU69" i="18"/>
  <c r="E201" i="18"/>
  <c r="E209" i="18"/>
  <c r="E217" i="18"/>
  <c r="E225" i="18"/>
  <c r="E233" i="18"/>
  <c r="E241" i="18"/>
  <c r="E230" i="18"/>
  <c r="E223" i="18"/>
  <c r="E224" i="18"/>
  <c r="E202" i="18"/>
  <c r="E210" i="18"/>
  <c r="E218" i="18"/>
  <c r="E226" i="18"/>
  <c r="E234" i="18"/>
  <c r="E222" i="18"/>
  <c r="E231" i="18"/>
  <c r="E232" i="18"/>
  <c r="E203" i="18"/>
  <c r="E211" i="18"/>
  <c r="E219" i="18"/>
  <c r="E227" i="18"/>
  <c r="E235" i="18"/>
  <c r="E214" i="18"/>
  <c r="E207" i="18"/>
  <c r="E216" i="18"/>
  <c r="E204" i="18"/>
  <c r="E212" i="18"/>
  <c r="E220" i="18"/>
  <c r="E228" i="18"/>
  <c r="E236" i="18"/>
  <c r="E237" i="18"/>
  <c r="E238" i="18"/>
  <c r="E208" i="18"/>
  <c r="E205" i="18"/>
  <c r="E213" i="18"/>
  <c r="E221" i="18"/>
  <c r="E229" i="18"/>
  <c r="E215" i="18"/>
  <c r="E239" i="18"/>
  <c r="E240" i="18"/>
  <c r="E206" i="18"/>
  <c r="AK81" i="18"/>
  <c r="AK75" i="18"/>
  <c r="AK85" i="18"/>
  <c r="AK104" i="18"/>
  <c r="W69" i="18"/>
  <c r="AH69" i="18"/>
  <c r="AK144" i="18"/>
  <c r="AK82" i="18"/>
  <c r="AK169" i="18"/>
  <c r="AU71" i="18"/>
  <c r="AK95" i="18"/>
  <c r="AK149" i="18"/>
  <c r="AK67" i="18"/>
  <c r="AN67" i="18" s="1"/>
  <c r="AK181" i="18"/>
  <c r="AK99" i="18"/>
  <c r="AK68" i="18"/>
  <c r="AN68" i="18" s="1"/>
  <c r="W68" i="18"/>
  <c r="AH71" i="18"/>
  <c r="W71" i="18"/>
  <c r="AK160" i="18"/>
  <c r="AK91" i="18"/>
  <c r="AU68" i="18"/>
  <c r="W62" i="18"/>
  <c r="AH68" i="18"/>
  <c r="AK84" i="18"/>
  <c r="AK152" i="18"/>
  <c r="AK173" i="18"/>
  <c r="AK161" i="18"/>
  <c r="AK115" i="18"/>
  <c r="AK76" i="18"/>
  <c r="AK166" i="18"/>
  <c r="AH73" i="18"/>
  <c r="AK112" i="18"/>
  <c r="AK106" i="18"/>
  <c r="AK156" i="18"/>
  <c r="AK73" i="18"/>
  <c r="AN73" i="18" s="1"/>
  <c r="AK130" i="18"/>
  <c r="AK140" i="18"/>
  <c r="AK94" i="18"/>
  <c r="AK164" i="18"/>
  <c r="AK111" i="18"/>
  <c r="AK105" i="18"/>
  <c r="AK66" i="18"/>
  <c r="AN66" i="18" s="1"/>
  <c r="AK113" i="18"/>
  <c r="AK97" i="18"/>
  <c r="AH72" i="18"/>
  <c r="AK172" i="18"/>
  <c r="AK148" i="18"/>
  <c r="AK145" i="18"/>
  <c r="AK126" i="18"/>
  <c r="AK64" i="18"/>
  <c r="AN64" i="18" s="1"/>
  <c r="AK155" i="18"/>
  <c r="AK137" i="18"/>
  <c r="AK120" i="18"/>
  <c r="AK108" i="18"/>
  <c r="AK116" i="18"/>
  <c r="AH64" i="18"/>
  <c r="AK179" i="18"/>
  <c r="AK125" i="18"/>
  <c r="AK102" i="18"/>
  <c r="AK117" i="18"/>
  <c r="AK109" i="18"/>
  <c r="AK98" i="18"/>
  <c r="AK110" i="18"/>
  <c r="AK87" i="18"/>
  <c r="AK74" i="18"/>
  <c r="AK96" i="18"/>
  <c r="AK119" i="18"/>
  <c r="AK135" i="18"/>
  <c r="AK114" i="18"/>
  <c r="AK89" i="18"/>
  <c r="AK79" i="18"/>
  <c r="AK158" i="18"/>
  <c r="AK147" i="18"/>
  <c r="AK88" i="18"/>
  <c r="AK180" i="18"/>
  <c r="AK171" i="18"/>
  <c r="AK134" i="18"/>
  <c r="AK71" i="18"/>
  <c r="AN71" i="18" s="1"/>
  <c r="AK65" i="18"/>
  <c r="AN65" i="18" s="1"/>
  <c r="AK150" i="18"/>
  <c r="AK163" i="18"/>
  <c r="AK141" i="18"/>
  <c r="AK122" i="18"/>
  <c r="AK129" i="18"/>
  <c r="AK118" i="18"/>
  <c r="AK101" i="18"/>
  <c r="AK83" i="18"/>
  <c r="AK92" i="18"/>
  <c r="AK146" i="18"/>
  <c r="AK80" i="18"/>
  <c r="AK142" i="18"/>
  <c r="AK139" i="18"/>
  <c r="AK121" i="18"/>
  <c r="AK133" i="18"/>
  <c r="AK174" i="18"/>
  <c r="AK78" i="18"/>
  <c r="AK138" i="18"/>
  <c r="AK77" i="18"/>
  <c r="AK70" i="18"/>
  <c r="AN70" i="18" s="1"/>
  <c r="AK93" i="18"/>
  <c r="AK128" i="18"/>
  <c r="AH70" i="18"/>
  <c r="W72" i="18"/>
  <c r="W64" i="18"/>
  <c r="AU64" i="18"/>
  <c r="AU73" i="18"/>
  <c r="W73" i="18"/>
  <c r="W65" i="18"/>
  <c r="W63" i="18"/>
  <c r="AU66" i="18"/>
  <c r="AH66" i="18"/>
  <c r="W66" i="18"/>
  <c r="AU67" i="18"/>
  <c r="W67" i="18"/>
  <c r="AH65" i="18"/>
  <c r="AH67" i="18"/>
  <c r="AU62" i="18"/>
  <c r="S192" i="18"/>
  <c r="T192" i="18" s="1"/>
  <c r="K199" i="18"/>
  <c r="L189" i="18"/>
  <c r="AQ189" i="18"/>
  <c r="AR189" i="18" s="1"/>
  <c r="AQ199" i="18"/>
  <c r="AR199" i="18" s="1"/>
  <c r="K194" i="18"/>
  <c r="N199" i="18"/>
  <c r="L186" i="18"/>
  <c r="L233" i="18"/>
  <c r="S186" i="18"/>
  <c r="T186" i="18" s="1"/>
  <c r="Z188" i="18"/>
  <c r="AA188" i="18" s="1"/>
  <c r="AE192" i="18"/>
  <c r="AF192" i="18" s="1"/>
  <c r="K191" i="18"/>
  <c r="L205" i="18"/>
  <c r="AQ187" i="18"/>
  <c r="AR187" i="18" s="1"/>
  <c r="AQ191" i="18"/>
  <c r="AR191" i="18" s="1"/>
  <c r="L187" i="18"/>
  <c r="L200" i="18"/>
  <c r="N200" i="18"/>
  <c r="Z196" i="18"/>
  <c r="AA196" i="18" s="1"/>
  <c r="AH11" i="18" a="1"/>
  <c r="AH11" i="18" s="1"/>
  <c r="AH10" i="18" a="1"/>
  <c r="AH10" i="18" s="1"/>
  <c r="AE201" i="18"/>
  <c r="AF201" i="18" s="1"/>
  <c r="AE197" i="18"/>
  <c r="AF197" i="18" s="1"/>
  <c r="AE195" i="18"/>
  <c r="AF195" i="18" s="1"/>
  <c r="AE198" i="18"/>
  <c r="AF198" i="18" s="1"/>
  <c r="AE190" i="18"/>
  <c r="AF190" i="18" s="1"/>
  <c r="AE187" i="18"/>
  <c r="AF187" i="18" s="1"/>
  <c r="AE194" i="18"/>
  <c r="AF194" i="18" s="1"/>
  <c r="AE200" i="18"/>
  <c r="AF200" i="18" s="1"/>
  <c r="AE193" i="18"/>
  <c r="AF193" i="18" s="1"/>
  <c r="Z187" i="18"/>
  <c r="AA187" i="18" s="1"/>
  <c r="Z186" i="18"/>
  <c r="AA186" i="18" s="1"/>
  <c r="S199" i="18"/>
  <c r="T199" i="18" s="1"/>
  <c r="N205" i="18"/>
  <c r="N192" i="18"/>
  <c r="AE191" i="18"/>
  <c r="AF191" i="18" s="1"/>
  <c r="S191" i="18"/>
  <c r="T191" i="18" s="1"/>
  <c r="Z193" i="18"/>
  <c r="AA193" i="18" s="1"/>
  <c r="N195" i="18"/>
  <c r="Z201" i="18"/>
  <c r="AA201" i="18" s="1"/>
  <c r="AE199" i="18"/>
  <c r="AF199" i="18" s="1"/>
  <c r="L194" i="18"/>
  <c r="AQ236" i="18"/>
  <c r="AR236" i="18" s="1"/>
  <c r="K193" i="18"/>
  <c r="N190" i="18"/>
  <c r="Z192" i="18"/>
  <c r="AA192" i="18" s="1"/>
  <c r="S232" i="18"/>
  <c r="T232" i="18" s="1"/>
  <c r="S221" i="18"/>
  <c r="T221" i="18" s="1"/>
  <c r="S228" i="18"/>
  <c r="T228" i="18" s="1"/>
  <c r="S205" i="18"/>
  <c r="T205" i="18" s="1"/>
  <c r="S214" i="18"/>
  <c r="T214" i="18" s="1"/>
  <c r="S200" i="18"/>
  <c r="T200" i="18" s="1"/>
  <c r="S240" i="18"/>
  <c r="T240" i="18" s="1"/>
  <c r="S236" i="18"/>
  <c r="T236" i="18" s="1"/>
  <c r="S218" i="18"/>
  <c r="T218" i="18" s="1"/>
  <c r="S223" i="18"/>
  <c r="T223" i="18" s="1"/>
  <c r="S189" i="18"/>
  <c r="T189" i="18" s="1"/>
  <c r="S201" i="18"/>
  <c r="T201" i="18" s="1"/>
  <c r="S194" i="18"/>
  <c r="T194" i="18" s="1"/>
  <c r="S239" i="18"/>
  <c r="T239" i="18" s="1"/>
  <c r="S222" i="18"/>
  <c r="T222" i="18" s="1"/>
  <c r="S230" i="18"/>
  <c r="T230" i="18" s="1"/>
  <c r="S207" i="18"/>
  <c r="T207" i="18" s="1"/>
  <c r="S215" i="18"/>
  <c r="T215" i="18" s="1"/>
  <c r="S241" i="18"/>
  <c r="T241" i="18" s="1"/>
  <c r="S231" i="18"/>
  <c r="T231" i="18" s="1"/>
  <c r="S237" i="18"/>
  <c r="T237" i="18" s="1"/>
  <c r="S224" i="18"/>
  <c r="T224" i="18" s="1"/>
  <c r="S204" i="18"/>
  <c r="T204" i="18" s="1"/>
  <c r="S210" i="18"/>
  <c r="T210" i="18" s="1"/>
  <c r="S208" i="18"/>
  <c r="T208" i="18" s="1"/>
  <c r="S196" i="18"/>
  <c r="T196" i="18" s="1"/>
  <c r="S203" i="18"/>
  <c r="T203" i="18" s="1"/>
  <c r="S233" i="18"/>
  <c r="T233" i="18" s="1"/>
  <c r="S217" i="18"/>
  <c r="T217" i="18" s="1"/>
  <c r="S229" i="18"/>
  <c r="T229" i="18" s="1"/>
  <c r="S216" i="18"/>
  <c r="T216" i="18" s="1"/>
  <c r="S220" i="18"/>
  <c r="T220" i="18" s="1"/>
  <c r="S206" i="18"/>
  <c r="T206" i="18" s="1"/>
  <c r="S202" i="18"/>
  <c r="T202" i="18" s="1"/>
  <c r="S195" i="18"/>
  <c r="T195" i="18" s="1"/>
  <c r="S225" i="18"/>
  <c r="T225" i="18" s="1"/>
  <c r="S219" i="18"/>
  <c r="T219" i="18" s="1"/>
  <c r="S209" i="18"/>
  <c r="T209" i="18" s="1"/>
  <c r="S238" i="18"/>
  <c r="T238" i="18" s="1"/>
  <c r="S234" i="18"/>
  <c r="T234" i="18" s="1"/>
  <c r="S227" i="18"/>
  <c r="T227" i="18" s="1"/>
  <c r="S211" i="18"/>
  <c r="T211" i="18" s="1"/>
  <c r="S213" i="18"/>
  <c r="T213" i="18" s="1"/>
  <c r="S212" i="18"/>
  <c r="T212" i="18" s="1"/>
  <c r="S197" i="18"/>
  <c r="T197" i="18" s="1"/>
  <c r="S188" i="18"/>
  <c r="T188" i="18" s="1"/>
  <c r="S226" i="18"/>
  <c r="T226" i="18" s="1"/>
  <c r="S235" i="18"/>
  <c r="T235" i="18" s="1"/>
  <c r="S187" i="18"/>
  <c r="T187" i="18" s="1"/>
  <c r="S198" i="18"/>
  <c r="T198" i="18" s="1"/>
  <c r="AE188" i="18"/>
  <c r="AF188" i="18" s="1"/>
  <c r="AQ195" i="18"/>
  <c r="AR195" i="18" s="1"/>
  <c r="AQ196" i="18"/>
  <c r="AR196" i="18" s="1"/>
  <c r="Z189" i="18"/>
  <c r="AA189" i="18" s="1"/>
  <c r="K226" i="18"/>
  <c r="K238" i="18"/>
  <c r="K221" i="18"/>
  <c r="K200" i="18"/>
  <c r="K201" i="18"/>
  <c r="K187" i="18"/>
  <c r="K203" i="18"/>
  <c r="K198" i="18"/>
  <c r="K192" i="18"/>
  <c r="K222" i="18"/>
  <c r="K205" i="18"/>
  <c r="K212" i="18"/>
  <c r="K240" i="18"/>
  <c r="K236" i="18"/>
  <c r="K227" i="18"/>
  <c r="K232" i="18"/>
  <c r="K224" i="18"/>
  <c r="K223" i="18"/>
  <c r="K211" i="18"/>
  <c r="K189" i="18"/>
  <c r="K239" i="18"/>
  <c r="K207" i="18"/>
  <c r="K202" i="18"/>
  <c r="K210" i="18"/>
  <c r="K190" i="18"/>
  <c r="K241" i="18"/>
  <c r="K231" i="18"/>
  <c r="K204" i="18"/>
  <c r="K218" i="18"/>
  <c r="K208" i="18"/>
  <c r="K196" i="18"/>
  <c r="K233" i="18"/>
  <c r="K217" i="18"/>
  <c r="K235" i="18"/>
  <c r="K216" i="18"/>
  <c r="K228" i="18"/>
  <c r="K214" i="18"/>
  <c r="K213" i="18"/>
  <c r="K206" i="18"/>
  <c r="K195" i="18"/>
  <c r="K225" i="18"/>
  <c r="K237" i="18"/>
  <c r="K229" i="18"/>
  <c r="K219" i="18"/>
  <c r="K215" i="18"/>
  <c r="K209" i="18"/>
  <c r="K234" i="18"/>
  <c r="K230" i="18"/>
  <c r="K220" i="18"/>
  <c r="K197" i="18"/>
  <c r="K188" i="18"/>
  <c r="K186" i="18"/>
  <c r="AE186" i="18"/>
  <c r="AF186" i="18" s="1"/>
  <c r="Z194" i="18"/>
  <c r="AA194" i="18" s="1"/>
  <c r="S193" i="18"/>
  <c r="T193" i="18" s="1"/>
  <c r="AE196" i="18"/>
  <c r="AF196" i="18" s="1"/>
  <c r="AQ190" i="18"/>
  <c r="AR190" i="18" s="1"/>
  <c r="AE189" i="18"/>
  <c r="AF189" i="18" s="1"/>
  <c r="S190" i="18"/>
  <c r="T190" i="18" s="1"/>
  <c r="AQ204" i="18"/>
  <c r="AR204" i="18" s="1"/>
  <c r="N197" i="18"/>
  <c r="N188" i="18"/>
  <c r="N186" i="18"/>
  <c r="L191" i="18"/>
  <c r="L193" i="18"/>
  <c r="AQ194" i="18"/>
  <c r="AR194" i="18" s="1"/>
  <c r="L198" i="18"/>
  <c r="Z197" i="18"/>
  <c r="AA197" i="18" s="1"/>
  <c r="N204" i="18"/>
  <c r="L213" i="18"/>
  <c r="AQ217" i="18"/>
  <c r="AR217" i="18" s="1"/>
  <c r="L208" i="18"/>
  <c r="N218" i="18"/>
  <c r="AQ207" i="18"/>
  <c r="AR207" i="18" s="1"/>
  <c r="AQ226" i="18"/>
  <c r="AR226" i="18" s="1"/>
  <c r="N209" i="18"/>
  <c r="L222" i="18"/>
  <c r="AQ201" i="18"/>
  <c r="AR201" i="18" s="1"/>
  <c r="L219" i="18"/>
  <c r="L237" i="18"/>
  <c r="L218" i="18"/>
  <c r="AQ228" i="18"/>
  <c r="AR228" i="18" s="1"/>
  <c r="L226" i="18"/>
  <c r="AQ239" i="18"/>
  <c r="AR239" i="18" s="1"/>
  <c r="AQ240" i="18"/>
  <c r="AR240" i="18" s="1"/>
  <c r="AQ241" i="18"/>
  <c r="AR241" i="18" s="1"/>
  <c r="N236" i="18"/>
  <c r="L224" i="18"/>
  <c r="L241" i="18"/>
  <c r="Z198" i="18"/>
  <c r="AA198" i="18" s="1"/>
  <c r="AQ202" i="18"/>
  <c r="AR202" i="18" s="1"/>
  <c r="AQ193" i="18"/>
  <c r="AR193" i="18" s="1"/>
  <c r="L201" i="18"/>
  <c r="AQ234" i="18"/>
  <c r="AR234" i="18" s="1"/>
  <c r="N217" i="18"/>
  <c r="L223" i="18"/>
  <c r="AQ209" i="18"/>
  <c r="AR209" i="18" s="1"/>
  <c r="N227" i="18"/>
  <c r="L215" i="18"/>
  <c r="L216" i="18"/>
  <c r="N237" i="18"/>
  <c r="L232" i="18"/>
  <c r="AQ222" i="18"/>
  <c r="AR222" i="18" s="1"/>
  <c r="L195" i="18"/>
  <c r="AQ214" i="18"/>
  <c r="AR214" i="18" s="1"/>
  <c r="N219" i="18"/>
  <c r="L207" i="18"/>
  <c r="AQ219" i="18"/>
  <c r="AR219" i="18" s="1"/>
  <c r="N208" i="18"/>
  <c r="L203" i="18"/>
  <c r="AQ223" i="18"/>
  <c r="AR223" i="18" s="1"/>
  <c r="N202" i="18"/>
  <c r="AQ233" i="18"/>
  <c r="AR233" i="18" s="1"/>
  <c r="N226" i="18"/>
  <c r="AQ232" i="18"/>
  <c r="AR232" i="18" s="1"/>
  <c r="N225" i="18"/>
  <c r="N241" i="18"/>
  <c r="L230" i="18"/>
  <c r="L240" i="18"/>
  <c r="AQ230" i="18"/>
  <c r="AR230" i="18" s="1"/>
  <c r="Z191" i="18"/>
  <c r="AA191" i="18" s="1"/>
  <c r="N194" i="18"/>
  <c r="L206" i="18"/>
  <c r="AQ205" i="18"/>
  <c r="AR205" i="18" s="1"/>
  <c r="N235" i="18"/>
  <c r="N215" i="18"/>
  <c r="L220" i="18"/>
  <c r="N210" i="18"/>
  <c r="AQ215" i="18"/>
  <c r="AR215" i="18" s="1"/>
  <c r="L229" i="18"/>
  <c r="N229" i="18"/>
  <c r="L234" i="18"/>
  <c r="AQ231" i="18"/>
  <c r="AR231" i="18" s="1"/>
  <c r="L238" i="18"/>
  <c r="AQ221" i="18"/>
  <c r="AR221" i="18" s="1"/>
  <c r="N223" i="18"/>
  <c r="AQ238" i="18"/>
  <c r="AR238" i="18" s="1"/>
  <c r="L190" i="18"/>
  <c r="L192" i="18"/>
  <c r="N196" i="18"/>
  <c r="Z200" i="18"/>
  <c r="AA200" i="18" s="1"/>
  <c r="N207" i="18"/>
  <c r="AQ197" i="18"/>
  <c r="AR197" i="18" s="1"/>
  <c r="L209" i="18"/>
  <c r="AQ192" i="18"/>
  <c r="AR192" i="18" s="1"/>
  <c r="L188" i="18"/>
  <c r="N221" i="18"/>
  <c r="N212" i="18"/>
  <c r="N240" i="18"/>
  <c r="L236" i="18"/>
  <c r="L228" i="18"/>
  <c r="N234" i="18"/>
  <c r="AQ212" i="18"/>
  <c r="AR212" i="18" s="1"/>
  <c r="AQ213" i="18"/>
  <c r="AR213" i="18" s="1"/>
  <c r="L235" i="18"/>
  <c r="L239" i="18"/>
  <c r="AQ229" i="18"/>
  <c r="AR229" i="18" s="1"/>
  <c r="N231" i="18"/>
  <c r="AC10" i="18" a="1"/>
  <c r="AC10" i="18" s="1"/>
  <c r="AQ210" i="18"/>
  <c r="AR210" i="18" s="1"/>
  <c r="N206" i="18"/>
  <c r="L210" i="18"/>
  <c r="AQ200" i="18"/>
  <c r="AR200" i="18" s="1"/>
  <c r="L204" i="18"/>
  <c r="N211" i="18"/>
  <c r="N216" i="18"/>
  <c r="L221" i="18"/>
  <c r="AQ224" i="18"/>
  <c r="AR224" i="18" s="1"/>
  <c r="AQ220" i="18"/>
  <c r="AR220" i="18" s="1"/>
  <c r="AQ227" i="18"/>
  <c r="AR227" i="18" s="1"/>
  <c r="N222" i="18"/>
  <c r="AQ237" i="18"/>
  <c r="AR237" i="18" s="1"/>
  <c r="N239" i="18"/>
  <c r="AQ186" i="18"/>
  <c r="AR186" i="18" s="1"/>
  <c r="N189" i="18"/>
  <c r="N191" i="18"/>
  <c r="L197" i="18"/>
  <c r="Z195" i="18"/>
  <c r="AA195" i="18" s="1"/>
  <c r="N198" i="18"/>
  <c r="L202" i="18"/>
  <c r="AQ206" i="18"/>
  <c r="AR206" i="18" s="1"/>
  <c r="Z190" i="18"/>
  <c r="AA190" i="18" s="1"/>
  <c r="N193" i="18"/>
  <c r="Z199" i="18"/>
  <c r="AA199" i="18" s="1"/>
  <c r="AQ203" i="18"/>
  <c r="AR203" i="18" s="1"/>
  <c r="AQ211" i="18"/>
  <c r="AR211" i="18" s="1"/>
  <c r="AQ216" i="18"/>
  <c r="AR216" i="18" s="1"/>
  <c r="N233" i="18"/>
  <c r="L211" i="18"/>
  <c r="AQ208" i="18"/>
  <c r="AR208" i="18" s="1"/>
  <c r="L214" i="18"/>
  <c r="N220" i="18"/>
  <c r="L227" i="18"/>
  <c r="N232" i="18"/>
  <c r="L231" i="18"/>
  <c r="N213" i="18"/>
  <c r="N214" i="18"/>
  <c r="AQ235" i="18"/>
  <c r="AR235" i="18" s="1"/>
  <c r="N230" i="18"/>
  <c r="L225" i="18"/>
  <c r="AC11" i="18" a="1"/>
  <c r="AC11" i="18" s="1"/>
  <c r="AQ188" i="18"/>
  <c r="AR188" i="18" s="1"/>
  <c r="N187" i="18"/>
  <c r="N203" i="18"/>
  <c r="L199" i="18"/>
  <c r="AQ198" i="18"/>
  <c r="AR198" i="18" s="1"/>
  <c r="L196" i="18"/>
  <c r="N224" i="18"/>
  <c r="L212" i="18"/>
  <c r="L217" i="18"/>
  <c r="N201" i="18"/>
  <c r="AQ218" i="18"/>
  <c r="AR218" i="18" s="1"/>
  <c r="AQ225" i="18"/>
  <c r="AR225" i="18" s="1"/>
  <c r="N228" i="18"/>
  <c r="N238" i="18"/>
  <c r="Y17" i="22"/>
  <c r="Y30" i="22"/>
  <c r="V20" i="21"/>
  <c r="Y28" i="22"/>
  <c r="Y29" i="22"/>
  <c r="Y18" i="22"/>
  <c r="Y27" i="22"/>
  <c r="Y20" i="22"/>
  <c r="Y26" i="22"/>
  <c r="Y19" i="22"/>
  <c r="Y25" i="22"/>
  <c r="Y21" i="22"/>
  <c r="Y22" i="22"/>
  <c r="Y23" i="22"/>
  <c r="Y24" i="22"/>
  <c r="K25" i="22"/>
  <c r="K21" i="22"/>
  <c r="K23" i="22"/>
  <c r="K22" i="22"/>
  <c r="K20" i="22"/>
  <c r="E65" i="23"/>
  <c r="K17" i="22"/>
  <c r="K19" i="22"/>
  <c r="K30" i="22"/>
  <c r="K18" i="22"/>
  <c r="K29" i="22"/>
  <c r="K28" i="22"/>
  <c r="K27" i="22"/>
  <c r="K26" i="22"/>
  <c r="J25" i="22"/>
  <c r="J17" i="22"/>
  <c r="J24" i="22"/>
  <c r="J23" i="22"/>
  <c r="J30" i="22"/>
  <c r="J21" i="22"/>
  <c r="J20" i="22"/>
  <c r="J27" i="22"/>
  <c r="J19" i="22"/>
  <c r="J22" i="22"/>
  <c r="J29" i="22"/>
  <c r="J28" i="22"/>
  <c r="J26" i="22"/>
  <c r="H220" i="35" l="1"/>
  <c r="H229" i="35"/>
  <c r="H209" i="35"/>
  <c r="H202" i="35"/>
  <c r="H233" i="35"/>
  <c r="H195" i="35"/>
  <c r="I195" i="35" s="1"/>
  <c r="H184" i="35"/>
  <c r="I184" i="35" s="1"/>
  <c r="H207" i="35"/>
  <c r="H211" i="35"/>
  <c r="H205" i="35"/>
  <c r="H201" i="35"/>
  <c r="H185" i="35"/>
  <c r="I185" i="35" s="1"/>
  <c r="H198" i="35"/>
  <c r="H235" i="35"/>
  <c r="H236" i="35"/>
  <c r="H196" i="35"/>
  <c r="H232" i="35"/>
  <c r="H204" i="35"/>
  <c r="H217" i="35"/>
  <c r="H206" i="35"/>
  <c r="H234" i="35"/>
  <c r="H192" i="35"/>
  <c r="I192" i="35" s="1"/>
  <c r="H183" i="35"/>
  <c r="I183" i="35" s="1"/>
  <c r="H228" i="35"/>
  <c r="H227" i="35"/>
  <c r="H191" i="35"/>
  <c r="I191" i="35" s="1"/>
  <c r="H186" i="35"/>
  <c r="I186" i="35" s="1"/>
  <c r="H188" i="35"/>
  <c r="I188" i="35" s="1"/>
  <c r="H213" i="35"/>
  <c r="H190" i="35"/>
  <c r="I190" i="35" s="1"/>
  <c r="H181" i="35"/>
  <c r="I181" i="35" s="1"/>
  <c r="H226" i="35"/>
  <c r="H214" i="35"/>
  <c r="H223" i="35"/>
  <c r="H187" i="35"/>
  <c r="I187" i="35" s="1"/>
  <c r="H194" i="35"/>
  <c r="I194" i="35" s="1"/>
  <c r="H203" i="35"/>
  <c r="H224" i="35"/>
  <c r="H216" i="35"/>
  <c r="H230" i="35"/>
  <c r="H189" i="35"/>
  <c r="I189" i="35" s="1"/>
  <c r="H222" i="35"/>
  <c r="H200" i="35"/>
  <c r="H199" i="35"/>
  <c r="H193" i="35"/>
  <c r="I193" i="35" s="1"/>
  <c r="H197" i="35"/>
  <c r="H231" i="35"/>
  <c r="H208" i="35"/>
  <c r="H218" i="35"/>
  <c r="H221" i="35"/>
  <c r="H182" i="35"/>
  <c r="I182" i="35" s="1"/>
  <c r="H215" i="35"/>
  <c r="H225" i="35"/>
  <c r="H212" i="35"/>
  <c r="H219" i="35"/>
  <c r="H210" i="35"/>
  <c r="AJ194" i="18"/>
  <c r="AK194" i="18" s="1"/>
  <c r="AJ208" i="18"/>
  <c r="AK208" i="18" s="1"/>
  <c r="AJ201" i="18"/>
  <c r="AK201" i="18" s="1"/>
  <c r="AJ223" i="18"/>
  <c r="AK223" i="18" s="1"/>
  <c r="AJ239" i="18"/>
  <c r="AK239" i="18" s="1"/>
  <c r="AJ240" i="18"/>
  <c r="AK240" i="18" s="1"/>
  <c r="AJ195" i="18"/>
  <c r="AK195" i="18" s="1"/>
  <c r="AJ212" i="18"/>
  <c r="AK212" i="18" s="1"/>
  <c r="AJ210" i="18"/>
  <c r="AK210" i="18" s="1"/>
  <c r="AJ217" i="18"/>
  <c r="AK217" i="18" s="1"/>
  <c r="AJ204" i="18"/>
  <c r="AK204" i="18" s="1"/>
  <c r="AJ228" i="18"/>
  <c r="AK228" i="18" s="1"/>
  <c r="AJ190" i="18"/>
  <c r="AK190" i="18" s="1"/>
  <c r="AT11" i="18"/>
  <c r="AJ202" i="18"/>
  <c r="AK202" i="18" s="1"/>
  <c r="AJ222" i="18"/>
  <c r="AK222" i="18" s="1"/>
  <c r="AJ206" i="18"/>
  <c r="AK206" i="18" s="1"/>
  <c r="AJ229" i="18"/>
  <c r="AK229" i="18" s="1"/>
  <c r="AJ191" i="18"/>
  <c r="AK191" i="18" s="1"/>
  <c r="AJ189" i="18"/>
  <c r="AK189" i="18" s="1"/>
  <c r="AJ232" i="18"/>
  <c r="AK232" i="18" s="1"/>
  <c r="AJ192" i="18"/>
  <c r="AK192" i="18" s="1"/>
  <c r="AJ218" i="18"/>
  <c r="AK218" i="18" s="1"/>
  <c r="AJ230" i="18"/>
  <c r="AK230" i="18" s="1"/>
  <c r="AJ241" i="18"/>
  <c r="AK241" i="18" s="1"/>
  <c r="AJ220" i="18"/>
  <c r="AK220" i="18" s="1"/>
  <c r="AJ221" i="18"/>
  <c r="AK221" i="18" s="1"/>
  <c r="AJ226" i="18"/>
  <c r="AK226" i="18" s="1"/>
  <c r="AJ186" i="18"/>
  <c r="AK186" i="18" s="1"/>
  <c r="AJ193" i="18"/>
  <c r="AK193" i="18" s="1"/>
  <c r="AJ219" i="18"/>
  <c r="AK219" i="18" s="1"/>
  <c r="AJ233" i="18"/>
  <c r="AK233" i="18" s="1"/>
  <c r="AJ207" i="18"/>
  <c r="AK207" i="18" s="1"/>
  <c r="AJ213" i="18"/>
  <c r="AK213" i="18" s="1"/>
  <c r="AJ231" i="18"/>
  <c r="AK231" i="18" s="1"/>
  <c r="AJ225" i="18"/>
  <c r="AK225" i="18" s="1"/>
  <c r="AJ198" i="18"/>
  <c r="AK198" i="18" s="1"/>
  <c r="AJ214" i="18"/>
  <c r="AK214" i="18" s="1"/>
  <c r="AJ199" i="18"/>
  <c r="AK199" i="18" s="1"/>
  <c r="AJ237" i="18"/>
  <c r="AK237" i="18" s="1"/>
  <c r="AJ211" i="18"/>
  <c r="AK211" i="18" s="1"/>
  <c r="AJ203" i="18"/>
  <c r="AK203" i="18" s="1"/>
  <c r="AJ235" i="18"/>
  <c r="AK235" i="18" s="1"/>
  <c r="AJ209" i="18"/>
  <c r="AK209" i="18" s="1"/>
  <c r="AJ234" i="18"/>
  <c r="AK234" i="18" s="1"/>
  <c r="AJ216" i="18"/>
  <c r="AK216" i="18" s="1"/>
  <c r="AJ236" i="18"/>
  <c r="AK236" i="18" s="1"/>
  <c r="AJ227" i="18"/>
  <c r="AK227" i="18" s="1"/>
  <c r="AJ187" i="18"/>
  <c r="AK187" i="18" s="1"/>
  <c r="AJ200" i="18"/>
  <c r="AK200" i="18" s="1"/>
  <c r="AJ197" i="18"/>
  <c r="AK197" i="18" s="1"/>
  <c r="AJ215" i="18"/>
  <c r="AK215" i="18" s="1"/>
  <c r="AJ238" i="18"/>
  <c r="AK238" i="18" s="1"/>
  <c r="AJ224" i="18"/>
  <c r="AK224" i="18" s="1"/>
  <c r="AJ188" i="18"/>
  <c r="AK188" i="18" s="1"/>
  <c r="AT10" i="18"/>
  <c r="AJ196" i="18"/>
  <c r="AK196" i="18" s="1"/>
  <c r="AJ205" i="18"/>
  <c r="AK205" i="18" s="1"/>
  <c r="B26" i="22"/>
  <c r="B27" i="22"/>
  <c r="B28" i="22"/>
  <c r="B29" i="22"/>
  <c r="B30" i="22"/>
  <c r="V20" i="22"/>
  <c r="P20" i="22"/>
  <c r="E20" i="22"/>
  <c r="B20" i="22"/>
  <c r="E19" i="22"/>
  <c r="B19" i="22"/>
  <c r="E18" i="22"/>
  <c r="B18" i="22"/>
  <c r="E17" i="22"/>
  <c r="B17" i="22"/>
  <c r="D25" i="21"/>
  <c r="D24" i="21"/>
  <c r="D23" i="21"/>
  <c r="D22" i="21"/>
  <c r="D21" i="21"/>
  <c r="D20" i="21"/>
  <c r="D19" i="21"/>
  <c r="D18" i="21"/>
  <c r="D17" i="21"/>
  <c r="I231" i="35" l="1"/>
  <c r="K231" i="35" s="1"/>
  <c r="I212" i="35"/>
  <c r="K212" i="35" s="1"/>
  <c r="I224" i="35"/>
  <c r="K224" i="35" s="1"/>
  <c r="I225" i="35"/>
  <c r="K225" i="35" s="1"/>
  <c r="I203" i="35"/>
  <c r="K203" i="35" s="1"/>
  <c r="I234" i="35"/>
  <c r="K234" i="35" s="1"/>
  <c r="I233" i="35"/>
  <c r="K233" i="35" s="1"/>
  <c r="I215" i="35"/>
  <c r="K215" i="35" s="1"/>
  <c r="I206" i="35"/>
  <c r="K206" i="35" s="1"/>
  <c r="I202" i="35"/>
  <c r="K202" i="35" s="1"/>
  <c r="I217" i="35"/>
  <c r="K217" i="35" s="1"/>
  <c r="I209" i="35"/>
  <c r="K209" i="35" s="1"/>
  <c r="I222" i="35"/>
  <c r="K222" i="35" s="1"/>
  <c r="I205" i="35"/>
  <c r="K205" i="35" s="1"/>
  <c r="I218" i="35"/>
  <c r="K218" i="35" s="1"/>
  <c r="I214" i="35"/>
  <c r="K214" i="35" s="1"/>
  <c r="I227" i="35"/>
  <c r="K227" i="35" s="1"/>
  <c r="I232" i="35"/>
  <c r="K232" i="35" s="1"/>
  <c r="I211" i="35"/>
  <c r="K211" i="35" s="1"/>
  <c r="I220" i="35"/>
  <c r="K220" i="35" s="1"/>
  <c r="I219" i="35"/>
  <c r="K219" i="35" s="1"/>
  <c r="I216" i="35"/>
  <c r="K216" i="35" s="1"/>
  <c r="I236" i="35"/>
  <c r="K236" i="35" s="1"/>
  <c r="I197" i="35"/>
  <c r="K197" i="35" s="1"/>
  <c r="I235" i="35"/>
  <c r="K235" i="35" s="1"/>
  <c r="I213" i="35"/>
  <c r="K213" i="35" s="1"/>
  <c r="I198" i="35"/>
  <c r="K198" i="35" s="1"/>
  <c r="I199" i="35"/>
  <c r="K199" i="35" s="1"/>
  <c r="I200" i="35"/>
  <c r="K200" i="35" s="1"/>
  <c r="I201" i="35"/>
  <c r="K201" i="35" s="1"/>
  <c r="I221" i="35"/>
  <c r="K221" i="35" s="1"/>
  <c r="I223" i="35"/>
  <c r="K223" i="35" s="1"/>
  <c r="I204" i="35"/>
  <c r="K204" i="35" s="1"/>
  <c r="I229" i="35"/>
  <c r="K229" i="35" s="1"/>
  <c r="I210" i="35"/>
  <c r="K210" i="35" s="1"/>
  <c r="I208" i="35"/>
  <c r="K208" i="35" s="1"/>
  <c r="I230" i="35"/>
  <c r="K230" i="35" s="1"/>
  <c r="I226" i="35"/>
  <c r="K226" i="35" s="1"/>
  <c r="I228" i="35"/>
  <c r="K228" i="35" s="1"/>
  <c r="I196" i="35"/>
  <c r="K196" i="35" s="1"/>
  <c r="I207" i="35"/>
  <c r="K207" i="35" s="1"/>
  <c r="S18" i="22"/>
  <c r="V19" i="22"/>
  <c r="P18" i="22"/>
  <c r="P19" i="22"/>
  <c r="V18" i="22"/>
  <c r="S20" i="22"/>
  <c r="V21" i="21" l="1"/>
  <c r="V18" i="21"/>
  <c r="V19" i="21"/>
  <c r="P17" i="22"/>
  <c r="V17" i="22"/>
  <c r="S17" i="22"/>
  <c r="S19" i="22"/>
  <c r="V17" i="21"/>
  <c r="V22" i="21" l="1"/>
  <c r="V23" i="21" l="1"/>
  <c r="P20" i="21"/>
  <c r="P18" i="21"/>
  <c r="P19" i="21"/>
  <c r="S19" i="21"/>
  <c r="M19" i="21"/>
  <c r="M18" i="21"/>
  <c r="P22" i="21"/>
  <c r="S17" i="21"/>
  <c r="M24" i="21"/>
  <c r="P21" i="21"/>
  <c r="M20" i="21"/>
  <c r="S22" i="21"/>
  <c r="S18" i="21"/>
  <c r="M17" i="21"/>
  <c r="P23" i="21"/>
  <c r="S24" i="21"/>
  <c r="S23" i="21"/>
  <c r="M23" i="21"/>
  <c r="S21" i="21"/>
  <c r="M22" i="21"/>
  <c r="S20" i="21"/>
  <c r="M21" i="21"/>
  <c r="AE8" i="19"/>
  <c r="AE7" i="19"/>
  <c r="X9" i="19"/>
  <c r="X8" i="19"/>
  <c r="Q9" i="19"/>
  <c r="Q8" i="19"/>
  <c r="P24" i="21" l="1"/>
  <c r="Q14" i="19"/>
  <c r="Q63" i="19"/>
  <c r="Q71" i="19"/>
  <c r="Q79" i="19"/>
  <c r="Q87" i="19"/>
  <c r="Q95" i="19"/>
  <c r="Q103" i="19"/>
  <c r="Q111" i="19"/>
  <c r="Q119" i="19"/>
  <c r="Q127" i="19"/>
  <c r="Q135" i="19"/>
  <c r="Q143" i="19"/>
  <c r="Q151" i="19"/>
  <c r="Q159" i="19"/>
  <c r="Q167" i="19"/>
  <c r="Q175" i="19"/>
  <c r="Q62" i="19"/>
  <c r="Q70" i="19"/>
  <c r="Q94" i="19"/>
  <c r="Q126" i="19"/>
  <c r="Q150" i="19"/>
  <c r="Q174" i="19"/>
  <c r="Q64" i="19"/>
  <c r="Q72" i="19"/>
  <c r="Q80" i="19"/>
  <c r="Q88" i="19"/>
  <c r="Q96" i="19"/>
  <c r="Q104" i="19"/>
  <c r="Q112" i="19"/>
  <c r="Q120" i="19"/>
  <c r="Q128" i="19"/>
  <c r="Q136" i="19"/>
  <c r="Q144" i="19"/>
  <c r="Q152" i="19"/>
  <c r="Q160" i="19"/>
  <c r="Q168" i="19"/>
  <c r="Q176" i="19"/>
  <c r="Q86" i="19"/>
  <c r="Q110" i="19"/>
  <c r="Q134" i="19"/>
  <c r="Q158" i="19"/>
  <c r="Q65" i="19"/>
  <c r="Q73" i="19"/>
  <c r="Q81" i="19"/>
  <c r="Q89" i="19"/>
  <c r="Q97" i="19"/>
  <c r="Q105" i="19"/>
  <c r="Q113" i="19"/>
  <c r="Q121" i="19"/>
  <c r="Q129" i="19"/>
  <c r="Q137" i="19"/>
  <c r="Q145" i="19"/>
  <c r="Q153" i="19"/>
  <c r="Q161" i="19"/>
  <c r="Q169" i="19"/>
  <c r="Q177" i="19"/>
  <c r="Q66" i="19"/>
  <c r="Q74" i="19"/>
  <c r="Q82" i="19"/>
  <c r="Q90" i="19"/>
  <c r="Q98" i="19"/>
  <c r="Q106" i="19"/>
  <c r="Q114" i="19"/>
  <c r="Q122" i="19"/>
  <c r="Q130" i="19"/>
  <c r="Q138" i="19"/>
  <c r="Q146" i="19"/>
  <c r="Q154" i="19"/>
  <c r="Q162" i="19"/>
  <c r="Q170" i="19"/>
  <c r="Q178" i="19"/>
  <c r="Q67" i="19"/>
  <c r="Q75" i="19"/>
  <c r="Q83" i="19"/>
  <c r="Q91" i="19"/>
  <c r="Q99" i="19"/>
  <c r="Q107" i="19"/>
  <c r="Q115" i="19"/>
  <c r="Q123" i="19"/>
  <c r="Q131" i="19"/>
  <c r="Q139" i="19"/>
  <c r="Q147" i="19"/>
  <c r="Q155" i="19"/>
  <c r="Q163" i="19"/>
  <c r="Q171" i="19"/>
  <c r="Q179" i="19"/>
  <c r="Q60" i="19"/>
  <c r="Q68" i="19"/>
  <c r="Q76" i="19"/>
  <c r="Q84" i="19"/>
  <c r="Q92" i="19"/>
  <c r="Q100" i="19"/>
  <c r="Q108" i="19"/>
  <c r="Q116" i="19"/>
  <c r="Q124" i="19"/>
  <c r="Q132" i="19"/>
  <c r="Q140" i="19"/>
  <c r="Q148" i="19"/>
  <c r="Q156" i="19"/>
  <c r="Q164" i="19"/>
  <c r="Q172" i="19"/>
  <c r="Q78" i="19"/>
  <c r="Q102" i="19"/>
  <c r="Q118" i="19"/>
  <c r="Q142" i="19"/>
  <c r="Q166" i="19"/>
  <c r="Q61" i="19"/>
  <c r="Q69" i="19"/>
  <c r="Q77" i="19"/>
  <c r="Q85" i="19"/>
  <c r="Q93" i="19"/>
  <c r="Q101" i="19"/>
  <c r="Q109" i="19"/>
  <c r="Q117" i="19"/>
  <c r="Q125" i="19"/>
  <c r="Q133" i="19"/>
  <c r="Q141" i="19"/>
  <c r="Q149" i="19"/>
  <c r="Q157" i="19"/>
  <c r="Q165" i="19"/>
  <c r="Q173" i="19"/>
  <c r="P23" i="19"/>
  <c r="P63" i="19"/>
  <c r="P71" i="19"/>
  <c r="P79" i="19"/>
  <c r="P87" i="19"/>
  <c r="P95" i="19"/>
  <c r="P103" i="19"/>
  <c r="P111" i="19"/>
  <c r="P119" i="19"/>
  <c r="P127" i="19"/>
  <c r="P135" i="19"/>
  <c r="P143" i="19"/>
  <c r="P151" i="19"/>
  <c r="P159" i="19"/>
  <c r="P167" i="19"/>
  <c r="P175" i="19"/>
  <c r="P86" i="19"/>
  <c r="P110" i="19"/>
  <c r="P134" i="19"/>
  <c r="P150" i="19"/>
  <c r="P166" i="19"/>
  <c r="P64" i="19"/>
  <c r="P72" i="19"/>
  <c r="P80" i="19"/>
  <c r="P88" i="19"/>
  <c r="P96" i="19"/>
  <c r="P104" i="19"/>
  <c r="P112" i="19"/>
  <c r="P120" i="19"/>
  <c r="P128" i="19"/>
  <c r="P136" i="19"/>
  <c r="P144" i="19"/>
  <c r="P152" i="19"/>
  <c r="P160" i="19"/>
  <c r="P168" i="19"/>
  <c r="P176" i="19"/>
  <c r="P62" i="19"/>
  <c r="P78" i="19"/>
  <c r="P94" i="19"/>
  <c r="P118" i="19"/>
  <c r="P142" i="19"/>
  <c r="P174" i="19"/>
  <c r="P65" i="19"/>
  <c r="P73" i="19"/>
  <c r="P81" i="19"/>
  <c r="P89" i="19"/>
  <c r="P97" i="19"/>
  <c r="P105" i="19"/>
  <c r="P113" i="19"/>
  <c r="P121" i="19"/>
  <c r="P129" i="19"/>
  <c r="P137" i="19"/>
  <c r="P145" i="19"/>
  <c r="P153" i="19"/>
  <c r="P161" i="19"/>
  <c r="P169" i="19"/>
  <c r="P177" i="19"/>
  <c r="P66" i="19"/>
  <c r="P74" i="19"/>
  <c r="P82" i="19"/>
  <c r="P90" i="19"/>
  <c r="P98" i="19"/>
  <c r="P106" i="19"/>
  <c r="P114" i="19"/>
  <c r="P122" i="19"/>
  <c r="P130" i="19"/>
  <c r="P138" i="19"/>
  <c r="P146" i="19"/>
  <c r="P154" i="19"/>
  <c r="P162" i="19"/>
  <c r="P170" i="19"/>
  <c r="P178" i="19"/>
  <c r="P67" i="19"/>
  <c r="P75" i="19"/>
  <c r="P83" i="19"/>
  <c r="P91" i="19"/>
  <c r="P99" i="19"/>
  <c r="P107" i="19"/>
  <c r="P115" i="19"/>
  <c r="P123" i="19"/>
  <c r="P131" i="19"/>
  <c r="P139" i="19"/>
  <c r="P147" i="19"/>
  <c r="P155" i="19"/>
  <c r="P163" i="19"/>
  <c r="P171" i="19"/>
  <c r="P179" i="19"/>
  <c r="P60" i="19"/>
  <c r="P68" i="19"/>
  <c r="P76" i="19"/>
  <c r="P84" i="19"/>
  <c r="P92" i="19"/>
  <c r="P100" i="19"/>
  <c r="P108" i="19"/>
  <c r="P116" i="19"/>
  <c r="P124" i="19"/>
  <c r="P132" i="19"/>
  <c r="P140" i="19"/>
  <c r="P148" i="19"/>
  <c r="P156" i="19"/>
  <c r="P164" i="19"/>
  <c r="P172" i="19"/>
  <c r="P70" i="19"/>
  <c r="P102" i="19"/>
  <c r="P126" i="19"/>
  <c r="P158" i="19"/>
  <c r="P61" i="19"/>
  <c r="P69" i="19"/>
  <c r="P77" i="19"/>
  <c r="P85" i="19"/>
  <c r="P93" i="19"/>
  <c r="P101" i="19"/>
  <c r="P109" i="19"/>
  <c r="P117" i="19"/>
  <c r="P125" i="19"/>
  <c r="P133" i="19"/>
  <c r="P141" i="19"/>
  <c r="P149" i="19"/>
  <c r="P157" i="19"/>
  <c r="P165" i="19"/>
  <c r="P173" i="19"/>
  <c r="V24" i="21"/>
  <c r="W16" i="19"/>
  <c r="W67" i="19"/>
  <c r="W75" i="19"/>
  <c r="W83" i="19"/>
  <c r="W91" i="19"/>
  <c r="W99" i="19"/>
  <c r="W107" i="19"/>
  <c r="W115" i="19"/>
  <c r="W123" i="19"/>
  <c r="W131" i="19"/>
  <c r="W139" i="19"/>
  <c r="W147" i="19"/>
  <c r="W155" i="19"/>
  <c r="W163" i="19"/>
  <c r="W171" i="19"/>
  <c r="W179" i="19"/>
  <c r="W60" i="19"/>
  <c r="W68" i="19"/>
  <c r="W76" i="19"/>
  <c r="W84" i="19"/>
  <c r="W92" i="19"/>
  <c r="W100" i="19"/>
  <c r="W108" i="19"/>
  <c r="W116" i="19"/>
  <c r="W124" i="19"/>
  <c r="W132" i="19"/>
  <c r="W140" i="19"/>
  <c r="W148" i="19"/>
  <c r="W156" i="19"/>
  <c r="W164" i="19"/>
  <c r="W172" i="19"/>
  <c r="W61" i="19"/>
  <c r="W69" i="19"/>
  <c r="W77" i="19"/>
  <c r="W85" i="19"/>
  <c r="W93" i="19"/>
  <c r="W101" i="19"/>
  <c r="W109" i="19"/>
  <c r="W117" i="19"/>
  <c r="W125" i="19"/>
  <c r="W133" i="19"/>
  <c r="W141" i="19"/>
  <c r="W149" i="19"/>
  <c r="W157" i="19"/>
  <c r="W165" i="19"/>
  <c r="W173" i="19"/>
  <c r="W62" i="19"/>
  <c r="W70" i="19"/>
  <c r="W78" i="19"/>
  <c r="W86" i="19"/>
  <c r="W94" i="19"/>
  <c r="W102" i="19"/>
  <c r="W110" i="19"/>
  <c r="W118" i="19"/>
  <c r="W126" i="19"/>
  <c r="W134" i="19"/>
  <c r="W142" i="19"/>
  <c r="W150" i="19"/>
  <c r="W158" i="19"/>
  <c r="W166" i="19"/>
  <c r="W174" i="19"/>
  <c r="W63" i="19"/>
  <c r="W71" i="19"/>
  <c r="W79" i="19"/>
  <c r="W87" i="19"/>
  <c r="W95" i="19"/>
  <c r="W103" i="19"/>
  <c r="W111" i="19"/>
  <c r="W119" i="19"/>
  <c r="W127" i="19"/>
  <c r="W135" i="19"/>
  <c r="W143" i="19"/>
  <c r="W151" i="19"/>
  <c r="W159" i="19"/>
  <c r="W167" i="19"/>
  <c r="W175" i="19"/>
  <c r="W64" i="19"/>
  <c r="W72" i="19"/>
  <c r="W80" i="19"/>
  <c r="W88" i="19"/>
  <c r="W96" i="19"/>
  <c r="W104" i="19"/>
  <c r="W112" i="19"/>
  <c r="W120" i="19"/>
  <c r="W128" i="19"/>
  <c r="W136" i="19"/>
  <c r="W144" i="19"/>
  <c r="W152" i="19"/>
  <c r="W160" i="19"/>
  <c r="W168" i="19"/>
  <c r="W176" i="19"/>
  <c r="W82" i="19"/>
  <c r="W114" i="19"/>
  <c r="W146" i="19"/>
  <c r="W178" i="19"/>
  <c r="W89" i="19"/>
  <c r="W121" i="19"/>
  <c r="W153" i="19"/>
  <c r="W145" i="19"/>
  <c r="W90" i="19"/>
  <c r="W122" i="19"/>
  <c r="W154" i="19"/>
  <c r="W113" i="19"/>
  <c r="W65" i="19"/>
  <c r="W97" i="19"/>
  <c r="W129" i="19"/>
  <c r="W161" i="19"/>
  <c r="W81" i="19"/>
  <c r="W177" i="19"/>
  <c r="W66" i="19"/>
  <c r="W98" i="19"/>
  <c r="W130" i="19"/>
  <c r="W162" i="19"/>
  <c r="W73" i="19"/>
  <c r="W105" i="19"/>
  <c r="W137" i="19"/>
  <c r="W169" i="19"/>
  <c r="W74" i="19"/>
  <c r="W106" i="19"/>
  <c r="W138" i="19"/>
  <c r="W170" i="19"/>
  <c r="X38" i="19"/>
  <c r="X67" i="19"/>
  <c r="X75" i="19"/>
  <c r="X83" i="19"/>
  <c r="X91" i="19"/>
  <c r="X99" i="19"/>
  <c r="X107" i="19"/>
  <c r="X115" i="19"/>
  <c r="X123" i="19"/>
  <c r="X131" i="19"/>
  <c r="X139" i="19"/>
  <c r="X147" i="19"/>
  <c r="X155" i="19"/>
  <c r="X163" i="19"/>
  <c r="X171" i="19"/>
  <c r="X179" i="19"/>
  <c r="X60" i="19"/>
  <c r="X68" i="19"/>
  <c r="X76" i="19"/>
  <c r="X84" i="19"/>
  <c r="X92" i="19"/>
  <c r="X100" i="19"/>
  <c r="X108" i="19"/>
  <c r="X116" i="19"/>
  <c r="X124" i="19"/>
  <c r="X132" i="19"/>
  <c r="X140" i="19"/>
  <c r="X148" i="19"/>
  <c r="X156" i="19"/>
  <c r="X164" i="19"/>
  <c r="X172" i="19"/>
  <c r="X61" i="19"/>
  <c r="X69" i="19"/>
  <c r="X77" i="19"/>
  <c r="X85" i="19"/>
  <c r="X93" i="19"/>
  <c r="X101" i="19"/>
  <c r="X109" i="19"/>
  <c r="X117" i="19"/>
  <c r="X125" i="19"/>
  <c r="X133" i="19"/>
  <c r="X141" i="19"/>
  <c r="X149" i="19"/>
  <c r="X157" i="19"/>
  <c r="X165" i="19"/>
  <c r="X173" i="19"/>
  <c r="X62" i="19"/>
  <c r="X70" i="19"/>
  <c r="X78" i="19"/>
  <c r="X86" i="19"/>
  <c r="X94" i="19"/>
  <c r="X102" i="19"/>
  <c r="X110" i="19"/>
  <c r="X118" i="19"/>
  <c r="X126" i="19"/>
  <c r="X134" i="19"/>
  <c r="X142" i="19"/>
  <c r="X150" i="19"/>
  <c r="X158" i="19"/>
  <c r="X166" i="19"/>
  <c r="X174" i="19"/>
  <c r="X63" i="19"/>
  <c r="X71" i="19"/>
  <c r="X79" i="19"/>
  <c r="X87" i="19"/>
  <c r="X95" i="19"/>
  <c r="X103" i="19"/>
  <c r="X111" i="19"/>
  <c r="X119" i="19"/>
  <c r="X127" i="19"/>
  <c r="X135" i="19"/>
  <c r="X143" i="19"/>
  <c r="X151" i="19"/>
  <c r="X159" i="19"/>
  <c r="X167" i="19"/>
  <c r="X175" i="19"/>
  <c r="X64" i="19"/>
  <c r="X72" i="19"/>
  <c r="X80" i="19"/>
  <c r="X88" i="19"/>
  <c r="X96" i="19"/>
  <c r="X104" i="19"/>
  <c r="X112" i="19"/>
  <c r="X120" i="19"/>
  <c r="X128" i="19"/>
  <c r="X136" i="19"/>
  <c r="X144" i="19"/>
  <c r="X152" i="19"/>
  <c r="X160" i="19"/>
  <c r="X168" i="19"/>
  <c r="X176" i="19"/>
  <c r="X74" i="19"/>
  <c r="X106" i="19"/>
  <c r="X138" i="19"/>
  <c r="X170" i="19"/>
  <c r="X81" i="19"/>
  <c r="X113" i="19"/>
  <c r="X145" i="19"/>
  <c r="X177" i="19"/>
  <c r="X82" i="19"/>
  <c r="X114" i="19"/>
  <c r="X146" i="19"/>
  <c r="X178" i="19"/>
  <c r="X89" i="19"/>
  <c r="X121" i="19"/>
  <c r="X153" i="19"/>
  <c r="X73" i="19"/>
  <c r="X105" i="19"/>
  <c r="X137" i="19"/>
  <c r="X169" i="19"/>
  <c r="X90" i="19"/>
  <c r="X122" i="19"/>
  <c r="X154" i="19"/>
  <c r="X65" i="19"/>
  <c r="X97" i="19"/>
  <c r="X129" i="19"/>
  <c r="X161" i="19"/>
  <c r="X66" i="19"/>
  <c r="X98" i="19"/>
  <c r="X130" i="19"/>
  <c r="X162" i="19"/>
  <c r="AD32" i="19"/>
  <c r="AD60" i="19"/>
  <c r="AD68" i="19"/>
  <c r="AD76" i="19"/>
  <c r="AD84" i="19"/>
  <c r="AD92" i="19"/>
  <c r="AD100" i="19"/>
  <c r="AD108" i="19"/>
  <c r="AD116" i="19"/>
  <c r="AD124" i="19"/>
  <c r="AD132" i="19"/>
  <c r="AD140" i="19"/>
  <c r="AD148" i="19"/>
  <c r="AD156" i="19"/>
  <c r="AD164" i="19"/>
  <c r="AD172" i="19"/>
  <c r="AD61" i="19"/>
  <c r="AD69" i="19"/>
  <c r="AD77" i="19"/>
  <c r="AD85" i="19"/>
  <c r="AD93" i="19"/>
  <c r="AD101" i="19"/>
  <c r="AD109" i="19"/>
  <c r="AD117" i="19"/>
  <c r="AD125" i="19"/>
  <c r="AD133" i="19"/>
  <c r="AD141" i="19"/>
  <c r="AD149" i="19"/>
  <c r="AD157" i="19"/>
  <c r="AD165" i="19"/>
  <c r="AD173" i="19"/>
  <c r="AD62" i="19"/>
  <c r="AD70" i="19"/>
  <c r="AD78" i="19"/>
  <c r="AD86" i="19"/>
  <c r="AD94" i="19"/>
  <c r="AD102" i="19"/>
  <c r="AD110" i="19"/>
  <c r="AD118" i="19"/>
  <c r="AD126" i="19"/>
  <c r="AD134" i="19"/>
  <c r="AD142" i="19"/>
  <c r="AD150" i="19"/>
  <c r="AD158" i="19"/>
  <c r="AD166" i="19"/>
  <c r="AD174" i="19"/>
  <c r="AD63" i="19"/>
  <c r="AD71" i="19"/>
  <c r="AD79" i="19"/>
  <c r="AD87" i="19"/>
  <c r="AD95" i="19"/>
  <c r="AD103" i="19"/>
  <c r="AD111" i="19"/>
  <c r="AD119" i="19"/>
  <c r="AD127" i="19"/>
  <c r="AD135" i="19"/>
  <c r="AD143" i="19"/>
  <c r="AD151" i="19"/>
  <c r="AD159" i="19"/>
  <c r="AD167" i="19"/>
  <c r="AD175" i="19"/>
  <c r="AD64" i="19"/>
  <c r="AD72" i="19"/>
  <c r="AD80" i="19"/>
  <c r="AD88" i="19"/>
  <c r="AD96" i="19"/>
  <c r="AD104" i="19"/>
  <c r="AD112" i="19"/>
  <c r="AD120" i="19"/>
  <c r="AD128" i="19"/>
  <c r="AD136" i="19"/>
  <c r="AD144" i="19"/>
  <c r="AD152" i="19"/>
  <c r="AD160" i="19"/>
  <c r="AD168" i="19"/>
  <c r="AD176" i="19"/>
  <c r="AD65" i="19"/>
  <c r="AD73" i="19"/>
  <c r="AD81" i="19"/>
  <c r="AD89" i="19"/>
  <c r="AD97" i="19"/>
  <c r="AD105" i="19"/>
  <c r="AD113" i="19"/>
  <c r="AD121" i="19"/>
  <c r="AD129" i="19"/>
  <c r="AD137" i="19"/>
  <c r="AD145" i="19"/>
  <c r="AD153" i="19"/>
  <c r="AD161" i="19"/>
  <c r="AD169" i="19"/>
  <c r="AD177" i="19"/>
  <c r="AD67" i="19"/>
  <c r="AD99" i="19"/>
  <c r="AD131" i="19"/>
  <c r="AD163" i="19"/>
  <c r="AD74" i="19"/>
  <c r="AD106" i="19"/>
  <c r="AD138" i="19"/>
  <c r="AD170" i="19"/>
  <c r="AD75" i="19"/>
  <c r="AD107" i="19"/>
  <c r="AD139" i="19"/>
  <c r="AD171" i="19"/>
  <c r="AD82" i="19"/>
  <c r="AD114" i="19"/>
  <c r="AD146" i="19"/>
  <c r="AD178" i="19"/>
  <c r="AD66" i="19"/>
  <c r="AD98" i="19"/>
  <c r="AD130" i="19"/>
  <c r="AD162" i="19"/>
  <c r="AD83" i="19"/>
  <c r="AD115" i="19"/>
  <c r="AD147" i="19"/>
  <c r="AD179" i="19"/>
  <c r="AD90" i="19"/>
  <c r="AD122" i="19"/>
  <c r="AD154" i="19"/>
  <c r="AD91" i="19"/>
  <c r="AD123" i="19"/>
  <c r="AD155" i="19"/>
  <c r="AE24" i="19"/>
  <c r="AE60" i="19"/>
  <c r="AE68" i="19"/>
  <c r="AE76" i="19"/>
  <c r="AE84" i="19"/>
  <c r="AE92" i="19"/>
  <c r="AE100" i="19"/>
  <c r="AE108" i="19"/>
  <c r="AE116" i="19"/>
  <c r="AE124" i="19"/>
  <c r="AE132" i="19"/>
  <c r="AE140" i="19"/>
  <c r="AE148" i="19"/>
  <c r="AE156" i="19"/>
  <c r="AE164" i="19"/>
  <c r="AE172" i="19"/>
  <c r="AE61" i="19"/>
  <c r="AE69" i="19"/>
  <c r="AE77" i="19"/>
  <c r="AE85" i="19"/>
  <c r="AE93" i="19"/>
  <c r="AE101" i="19"/>
  <c r="AE109" i="19"/>
  <c r="AE117" i="19"/>
  <c r="AE125" i="19"/>
  <c r="AE133" i="19"/>
  <c r="AE141" i="19"/>
  <c r="AE149" i="19"/>
  <c r="AE157" i="19"/>
  <c r="AE165" i="19"/>
  <c r="AE173" i="19"/>
  <c r="AE62" i="19"/>
  <c r="AE70" i="19"/>
  <c r="AE78" i="19"/>
  <c r="AE86" i="19"/>
  <c r="AE94" i="19"/>
  <c r="AE102" i="19"/>
  <c r="AE110" i="19"/>
  <c r="AE118" i="19"/>
  <c r="AE126" i="19"/>
  <c r="AE134" i="19"/>
  <c r="AE142" i="19"/>
  <c r="AE150" i="19"/>
  <c r="AE158" i="19"/>
  <c r="AE166" i="19"/>
  <c r="AE174" i="19"/>
  <c r="AE63" i="19"/>
  <c r="AE71" i="19"/>
  <c r="AE79" i="19"/>
  <c r="AE87" i="19"/>
  <c r="AE95" i="19"/>
  <c r="AE103" i="19"/>
  <c r="AE111" i="19"/>
  <c r="AE119" i="19"/>
  <c r="AE127" i="19"/>
  <c r="AE135" i="19"/>
  <c r="AE143" i="19"/>
  <c r="AE151" i="19"/>
  <c r="AE159" i="19"/>
  <c r="AE167" i="19"/>
  <c r="AE175" i="19"/>
  <c r="AE64" i="19"/>
  <c r="AE72" i="19"/>
  <c r="AE80" i="19"/>
  <c r="AE88" i="19"/>
  <c r="AE96" i="19"/>
  <c r="AE104" i="19"/>
  <c r="AE112" i="19"/>
  <c r="AE120" i="19"/>
  <c r="AE128" i="19"/>
  <c r="AE136" i="19"/>
  <c r="AE144" i="19"/>
  <c r="AE152" i="19"/>
  <c r="AE160" i="19"/>
  <c r="AE168" i="19"/>
  <c r="AE176" i="19"/>
  <c r="AE65" i="19"/>
  <c r="AE73" i="19"/>
  <c r="AE81" i="19"/>
  <c r="AE89" i="19"/>
  <c r="AE97" i="19"/>
  <c r="AE105" i="19"/>
  <c r="AE113" i="19"/>
  <c r="AE121" i="19"/>
  <c r="AE129" i="19"/>
  <c r="AE137" i="19"/>
  <c r="AE145" i="19"/>
  <c r="AE153" i="19"/>
  <c r="AE161" i="19"/>
  <c r="AE169" i="19"/>
  <c r="AE177" i="19"/>
  <c r="AE66" i="19"/>
  <c r="AE74" i="19"/>
  <c r="AE82" i="19"/>
  <c r="AE90" i="19"/>
  <c r="AE98" i="19"/>
  <c r="AE106" i="19"/>
  <c r="AE114" i="19"/>
  <c r="AE67" i="19"/>
  <c r="AE123" i="19"/>
  <c r="AE155" i="19"/>
  <c r="AE75" i="19"/>
  <c r="AE130" i="19"/>
  <c r="AE162" i="19"/>
  <c r="AE83" i="19"/>
  <c r="AE131" i="19"/>
  <c r="AE163" i="19"/>
  <c r="AE91" i="19"/>
  <c r="AE138" i="19"/>
  <c r="AE170" i="19"/>
  <c r="AE154" i="19"/>
  <c r="AE99" i="19"/>
  <c r="AE139" i="19"/>
  <c r="AE171" i="19"/>
  <c r="AE122" i="19"/>
  <c r="AE107" i="19"/>
  <c r="AE146" i="19"/>
  <c r="AE178" i="19"/>
  <c r="AE115" i="19"/>
  <c r="AE147" i="19"/>
  <c r="AE179" i="19"/>
  <c r="P17" i="21"/>
  <c r="X49" i="19"/>
  <c r="X50" i="19"/>
  <c r="P16" i="19"/>
  <c r="W26" i="19"/>
  <c r="P12" i="19"/>
  <c r="P39" i="19"/>
  <c r="P38" i="19"/>
  <c r="AE45" i="19"/>
  <c r="P37" i="19"/>
  <c r="Q33" i="19"/>
  <c r="W25" i="19"/>
  <c r="X48" i="19"/>
  <c r="P29" i="19"/>
  <c r="Q32" i="19"/>
  <c r="W24" i="19"/>
  <c r="X27" i="19"/>
  <c r="Q30" i="19"/>
  <c r="Q22" i="19"/>
  <c r="Q53" i="19"/>
  <c r="Q19" i="19"/>
  <c r="Q52" i="19"/>
  <c r="Q43" i="19"/>
  <c r="Q41" i="19"/>
  <c r="AD21" i="19"/>
  <c r="AE44" i="19"/>
  <c r="AE36" i="19"/>
  <c r="AE35" i="19"/>
  <c r="P57" i="19"/>
  <c r="P28" i="19"/>
  <c r="AE57" i="19"/>
  <c r="AE34" i="19"/>
  <c r="P50" i="19"/>
  <c r="P26" i="19"/>
  <c r="Q51" i="19"/>
  <c r="Q21" i="19"/>
  <c r="W57" i="19"/>
  <c r="X19" i="19"/>
  <c r="AD51" i="19"/>
  <c r="AE56" i="19"/>
  <c r="AE26" i="19"/>
  <c r="P48" i="19"/>
  <c r="P18" i="19"/>
  <c r="W55" i="19"/>
  <c r="X18" i="19"/>
  <c r="AD45" i="19"/>
  <c r="AE54" i="19"/>
  <c r="AE25" i="19"/>
  <c r="AD22" i="19"/>
  <c r="AD13" i="19"/>
  <c r="P47" i="19"/>
  <c r="P17" i="19"/>
  <c r="Q42" i="19"/>
  <c r="W48" i="19"/>
  <c r="AD42" i="19"/>
  <c r="AE46" i="19"/>
  <c r="W46" i="19"/>
  <c r="X40" i="19"/>
  <c r="X16" i="19"/>
  <c r="AD41" i="19"/>
  <c r="W20" i="19"/>
  <c r="W28" i="19"/>
  <c r="W36" i="19"/>
  <c r="W44" i="19"/>
  <c r="W52" i="19"/>
  <c r="W19" i="19"/>
  <c r="W29" i="19"/>
  <c r="W38" i="19"/>
  <c r="W47" i="19"/>
  <c r="W56" i="19"/>
  <c r="W17" i="19"/>
  <c r="W27" i="19"/>
  <c r="W39" i="19"/>
  <c r="W49" i="19"/>
  <c r="W59" i="19"/>
  <c r="W18" i="19"/>
  <c r="W30" i="19"/>
  <c r="W40" i="19"/>
  <c r="W50" i="19"/>
  <c r="W21" i="19"/>
  <c r="W31" i="19"/>
  <c r="W41" i="19"/>
  <c r="W51" i="19"/>
  <c r="W22" i="19"/>
  <c r="W32" i="19"/>
  <c r="W42" i="19"/>
  <c r="W53" i="19"/>
  <c r="W13" i="19"/>
  <c r="W23" i="19"/>
  <c r="W33" i="19"/>
  <c r="W43" i="19"/>
  <c r="W54" i="19"/>
  <c r="W45" i="19"/>
  <c r="W15" i="19"/>
  <c r="AD33" i="19"/>
  <c r="X15" i="19"/>
  <c r="X23" i="19"/>
  <c r="X31" i="19"/>
  <c r="X39" i="19"/>
  <c r="X47" i="19"/>
  <c r="X55" i="19"/>
  <c r="X17" i="19"/>
  <c r="X26" i="19"/>
  <c r="X35" i="19"/>
  <c r="X44" i="19"/>
  <c r="X53" i="19"/>
  <c r="X12" i="19"/>
  <c r="X20" i="19"/>
  <c r="X30" i="19"/>
  <c r="X41" i="19"/>
  <c r="X51" i="19"/>
  <c r="X21" i="19"/>
  <c r="X32" i="19"/>
  <c r="X42" i="19"/>
  <c r="X52" i="19"/>
  <c r="X22" i="19"/>
  <c r="X33" i="19"/>
  <c r="X43" i="19"/>
  <c r="X54" i="19"/>
  <c r="X13" i="19"/>
  <c r="X24" i="19"/>
  <c r="X34" i="19"/>
  <c r="X45" i="19"/>
  <c r="X56" i="19"/>
  <c r="X14" i="19"/>
  <c r="X25" i="19"/>
  <c r="X36" i="19"/>
  <c r="X46" i="19"/>
  <c r="X57" i="19"/>
  <c r="W12" i="19"/>
  <c r="W37" i="19"/>
  <c r="W14" i="19"/>
  <c r="X37" i="19"/>
  <c r="AD20" i="19"/>
  <c r="AD28" i="19"/>
  <c r="AD36" i="19"/>
  <c r="AD44" i="19"/>
  <c r="AD52" i="19"/>
  <c r="AD16" i="19"/>
  <c r="AD25" i="19"/>
  <c r="AD34" i="19"/>
  <c r="AD43" i="19"/>
  <c r="AD53" i="19"/>
  <c r="AD14" i="19"/>
  <c r="AD24" i="19"/>
  <c r="AD35" i="19"/>
  <c r="AD46" i="19"/>
  <c r="AD56" i="19"/>
  <c r="AD15" i="19"/>
  <c r="AD26" i="19"/>
  <c r="AD37" i="19"/>
  <c r="AD47" i="19"/>
  <c r="AD57" i="19"/>
  <c r="AD17" i="19"/>
  <c r="AD27" i="19"/>
  <c r="AD38" i="19"/>
  <c r="AD48" i="19"/>
  <c r="AD58" i="19"/>
  <c r="AD12" i="19"/>
  <c r="AD18" i="19"/>
  <c r="AD29" i="19"/>
  <c r="AD39" i="19"/>
  <c r="AD49" i="19"/>
  <c r="AD59" i="19"/>
  <c r="AD19" i="19"/>
  <c r="AD30" i="19"/>
  <c r="AD40" i="19"/>
  <c r="AD50" i="19"/>
  <c r="W35" i="19"/>
  <c r="X59" i="19"/>
  <c r="X29" i="19"/>
  <c r="AD55" i="19"/>
  <c r="AD31" i="19"/>
  <c r="W58" i="19"/>
  <c r="W34" i="19"/>
  <c r="X58" i="19"/>
  <c r="X28" i="19"/>
  <c r="AD54" i="19"/>
  <c r="AD23" i="19"/>
  <c r="AE15" i="19"/>
  <c r="AE23" i="19"/>
  <c r="AE31" i="19"/>
  <c r="AE39" i="19"/>
  <c r="AE47" i="19"/>
  <c r="AE55" i="19"/>
  <c r="AE13" i="19"/>
  <c r="AE22" i="19"/>
  <c r="AE32" i="19"/>
  <c r="AE41" i="19"/>
  <c r="AE50" i="19"/>
  <c r="AE59" i="19"/>
  <c r="AE14" i="19"/>
  <c r="AE17" i="19"/>
  <c r="P56" i="19"/>
  <c r="P46" i="19"/>
  <c r="P36" i="19"/>
  <c r="P25" i="19"/>
  <c r="P15" i="19"/>
  <c r="Q50" i="19"/>
  <c r="Q40" i="19"/>
  <c r="Q28" i="19"/>
  <c r="Q18" i="19"/>
  <c r="AE53" i="19"/>
  <c r="AE43" i="19"/>
  <c r="AE33" i="19"/>
  <c r="AE21" i="19"/>
  <c r="P55" i="19"/>
  <c r="P45" i="19"/>
  <c r="P34" i="19"/>
  <c r="P24" i="19"/>
  <c r="P14" i="19"/>
  <c r="Q59" i="19"/>
  <c r="Q49" i="19"/>
  <c r="Q37" i="19"/>
  <c r="Q27" i="19"/>
  <c r="Q17" i="19"/>
  <c r="AE52" i="19"/>
  <c r="AE42" i="19"/>
  <c r="AE30" i="19"/>
  <c r="AE20" i="19"/>
  <c r="P54" i="19"/>
  <c r="P44" i="19"/>
  <c r="P33" i="19"/>
  <c r="Q12" i="19"/>
  <c r="Q58" i="19"/>
  <c r="Q46" i="19"/>
  <c r="Q36" i="19"/>
  <c r="Q26" i="19"/>
  <c r="Q16" i="19"/>
  <c r="AE51" i="19"/>
  <c r="AE40" i="19"/>
  <c r="AE29" i="19"/>
  <c r="AE19" i="19"/>
  <c r="P19" i="19"/>
  <c r="P27" i="19"/>
  <c r="P35" i="19"/>
  <c r="P43" i="19"/>
  <c r="P51" i="19"/>
  <c r="P59" i="19"/>
  <c r="P13" i="19"/>
  <c r="P22" i="19"/>
  <c r="P31" i="19"/>
  <c r="P40" i="19"/>
  <c r="P49" i="19"/>
  <c r="P58" i="19"/>
  <c r="P53" i="19"/>
  <c r="P42" i="19"/>
  <c r="P32" i="19"/>
  <c r="P21" i="19"/>
  <c r="Q56" i="19"/>
  <c r="Q45" i="19"/>
  <c r="Q35" i="19"/>
  <c r="Q25" i="19"/>
  <c r="AE12" i="19"/>
  <c r="AE49" i="19"/>
  <c r="AE38" i="19"/>
  <c r="AE28" i="19"/>
  <c r="AE18" i="19"/>
  <c r="Q15" i="19"/>
  <c r="Q23" i="19"/>
  <c r="Q31" i="19"/>
  <c r="Q39" i="19"/>
  <c r="Q47" i="19"/>
  <c r="Q55" i="19"/>
  <c r="Q20" i="19"/>
  <c r="Q29" i="19"/>
  <c r="Q38" i="19"/>
  <c r="Q48" i="19"/>
  <c r="Q57" i="19"/>
  <c r="P52" i="19"/>
  <c r="P41" i="19"/>
  <c r="P30" i="19"/>
  <c r="P20" i="19"/>
  <c r="Q54" i="19"/>
  <c r="Q44" i="19"/>
  <c r="Q34" i="19"/>
  <c r="Q24" i="19"/>
  <c r="Q13" i="19"/>
  <c r="AE58" i="19"/>
  <c r="AE48" i="19"/>
  <c r="AE37" i="19"/>
  <c r="AE27" i="19"/>
  <c r="AE16" i="19"/>
  <c r="V25" i="21" l="1"/>
  <c r="M25" i="21"/>
  <c r="S25" i="21"/>
  <c r="P25" i="21"/>
  <c r="AE6" i="19"/>
  <c r="AE5" i="19"/>
  <c r="AE4" i="19"/>
  <c r="AE3" i="19"/>
  <c r="AE2" i="19"/>
  <c r="X7" i="19"/>
  <c r="X6" i="19"/>
  <c r="X5" i="19"/>
  <c r="X4" i="19"/>
  <c r="X3" i="19"/>
  <c r="X2" i="19"/>
  <c r="A187" i="19"/>
  <c r="A188" i="19"/>
  <c r="A189" i="19"/>
  <c r="A190" i="19"/>
  <c r="A13" i="19"/>
  <c r="A14" i="19"/>
  <c r="A15" i="19"/>
  <c r="A16" i="19"/>
  <c r="A17" i="19"/>
  <c r="A18" i="19"/>
  <c r="A19" i="19"/>
  <c r="A20" i="19"/>
  <c r="A21" i="19"/>
  <c r="A22" i="19"/>
  <c r="A23" i="19"/>
  <c r="A24" i="19"/>
  <c r="A25" i="19"/>
  <c r="A26" i="19"/>
  <c r="A27" i="19"/>
  <c r="A28" i="19"/>
  <c r="A29" i="19"/>
  <c r="A30" i="19"/>
  <c r="A31" i="19"/>
  <c r="A32" i="19"/>
  <c r="A33" i="19"/>
  <c r="A34" i="19"/>
  <c r="A35" i="19"/>
  <c r="A36" i="19"/>
  <c r="A37" i="19"/>
  <c r="A38" i="19"/>
  <c r="A39" i="19"/>
  <c r="A40" i="19"/>
  <c r="A41" i="19"/>
  <c r="A42" i="19"/>
  <c r="A43" i="19"/>
  <c r="A44" i="19"/>
  <c r="A45" i="19"/>
  <c r="A46" i="19"/>
  <c r="A47" i="19"/>
  <c r="A48" i="19"/>
  <c r="A49" i="19"/>
  <c r="A50" i="19"/>
  <c r="A51" i="19"/>
  <c r="A52" i="19"/>
  <c r="A53" i="19"/>
  <c r="A54" i="19"/>
  <c r="A55" i="19"/>
  <c r="A56" i="19"/>
  <c r="A57" i="19"/>
  <c r="A58" i="19"/>
  <c r="A59" i="19"/>
  <c r="A12" i="19"/>
  <c r="T91" i="1"/>
  <c r="M23" i="19"/>
  <c r="M22" i="19"/>
  <c r="M21" i="19"/>
  <c r="M20" i="19"/>
  <c r="M19" i="19"/>
  <c r="M18" i="19"/>
  <c r="M17" i="19"/>
  <c r="M16" i="19"/>
  <c r="M15" i="19"/>
  <c r="M14" i="19"/>
  <c r="M13" i="19"/>
  <c r="M12" i="19"/>
  <c r="M24" i="19"/>
  <c r="M25" i="19"/>
  <c r="M26" i="19"/>
  <c r="M27" i="19"/>
  <c r="M28" i="19"/>
  <c r="M29" i="19"/>
  <c r="Q7" i="19"/>
  <c r="Q6" i="19"/>
  <c r="Q5" i="19"/>
  <c r="Q4" i="19"/>
  <c r="Q3" i="19"/>
  <c r="Q2" i="19"/>
  <c r="V156" i="19" l="1"/>
  <c r="V108" i="19"/>
  <c r="V125" i="19"/>
  <c r="V119" i="19"/>
  <c r="V94" i="19"/>
  <c r="V83" i="19"/>
  <c r="V118" i="19"/>
  <c r="V122" i="19"/>
  <c r="V102" i="19"/>
  <c r="V152" i="19"/>
  <c r="V98" i="19"/>
  <c r="V131" i="19"/>
  <c r="V146" i="19"/>
  <c r="V92" i="19"/>
  <c r="V130" i="19"/>
  <c r="V159" i="19"/>
  <c r="V116" i="19"/>
  <c r="V178" i="19"/>
  <c r="V132" i="19"/>
  <c r="V147" i="19"/>
  <c r="V76" i="19"/>
  <c r="V179" i="19"/>
  <c r="V121" i="19"/>
  <c r="V177" i="19"/>
  <c r="V88" i="19"/>
  <c r="V157" i="19"/>
  <c r="V154" i="19"/>
  <c r="V82" i="19"/>
  <c r="V129" i="19"/>
  <c r="V66" i="19"/>
  <c r="Y66" i="19" s="1"/>
  <c r="V95" i="19"/>
  <c r="V144" i="19"/>
  <c r="V114" i="19"/>
  <c r="V97" i="19"/>
  <c r="V138" i="19"/>
  <c r="V135" i="19"/>
  <c r="V117" i="19"/>
  <c r="V174" i="19"/>
  <c r="V105" i="19"/>
  <c r="V150" i="19"/>
  <c r="V93" i="19"/>
  <c r="V90" i="19"/>
  <c r="V141" i="19"/>
  <c r="V65" i="19"/>
  <c r="Y65" i="19" s="1"/>
  <c r="V172" i="19"/>
  <c r="V167" i="19"/>
  <c r="V68" i="19"/>
  <c r="Y68" i="19" s="1"/>
  <c r="V80" i="19"/>
  <c r="V173" i="19"/>
  <c r="V63" i="19"/>
  <c r="Y63" i="19" s="1"/>
  <c r="V74" i="19"/>
  <c r="V71" i="19"/>
  <c r="Y71" i="19" s="1"/>
  <c r="V140" i="19"/>
  <c r="V110" i="19"/>
  <c r="V115" i="19"/>
  <c r="V86" i="19"/>
  <c r="V142" i="19"/>
  <c r="V100" i="19"/>
  <c r="V77" i="19"/>
  <c r="V143" i="19"/>
  <c r="V164" i="19"/>
  <c r="V103" i="19"/>
  <c r="V136" i="19"/>
  <c r="V109" i="19"/>
  <c r="V149" i="19"/>
  <c r="V133" i="19"/>
  <c r="V99" i="19"/>
  <c r="V113" i="19"/>
  <c r="V175" i="19"/>
  <c r="V124" i="19"/>
  <c r="V78" i="19"/>
  <c r="V75" i="19"/>
  <c r="V128" i="19"/>
  <c r="V79" i="19"/>
  <c r="V106" i="19"/>
  <c r="V72" i="19"/>
  <c r="V160" i="19"/>
  <c r="V85" i="19"/>
  <c r="V69" i="19"/>
  <c r="Y69" i="19" s="1"/>
  <c r="V163" i="19"/>
  <c r="V168" i="19"/>
  <c r="V111" i="19"/>
  <c r="V161" i="19"/>
  <c r="V153" i="19"/>
  <c r="V139" i="19"/>
  <c r="V64" i="19"/>
  <c r="Y64" i="19" s="1"/>
  <c r="V176" i="19"/>
  <c r="V170" i="19"/>
  <c r="V91" i="19"/>
  <c r="V107" i="19"/>
  <c r="V96" i="19"/>
  <c r="V134" i="19"/>
  <c r="V120" i="19"/>
  <c r="V127" i="19"/>
  <c r="V137" i="19"/>
  <c r="V104" i="19"/>
  <c r="V165" i="19"/>
  <c r="V89" i="19"/>
  <c r="V81" i="19"/>
  <c r="V151" i="19"/>
  <c r="V126" i="19"/>
  <c r="V148" i="19"/>
  <c r="V112" i="19"/>
  <c r="V123" i="19"/>
  <c r="V155" i="19"/>
  <c r="V171" i="19"/>
  <c r="V158" i="19"/>
  <c r="V70" i="19"/>
  <c r="Y70" i="19" s="1"/>
  <c r="V84" i="19"/>
  <c r="V169" i="19"/>
  <c r="V73" i="19"/>
  <c r="V166" i="19"/>
  <c r="V101" i="19"/>
  <c r="V162" i="19"/>
  <c r="V67" i="19"/>
  <c r="Y67" i="19" s="1"/>
  <c r="V87" i="19"/>
  <c r="V145" i="19"/>
  <c r="O75" i="19"/>
  <c r="O91" i="19"/>
  <c r="O107" i="19"/>
  <c r="O123" i="19"/>
  <c r="O139" i="19"/>
  <c r="O155" i="19"/>
  <c r="O171" i="19"/>
  <c r="O66" i="19"/>
  <c r="R66" i="19" s="1"/>
  <c r="O82" i="19"/>
  <c r="O98" i="19"/>
  <c r="O114" i="19"/>
  <c r="O130" i="19"/>
  <c r="O146" i="19"/>
  <c r="O162" i="19"/>
  <c r="O178" i="19"/>
  <c r="O61" i="19"/>
  <c r="R61" i="19" s="1"/>
  <c r="O77" i="19"/>
  <c r="O93" i="19"/>
  <c r="O109" i="19"/>
  <c r="O125" i="19"/>
  <c r="O141" i="19"/>
  <c r="O157" i="19"/>
  <c r="O173" i="19"/>
  <c r="O68" i="19"/>
  <c r="R68" i="19" s="1"/>
  <c r="O84" i="19"/>
  <c r="O100" i="19"/>
  <c r="O116" i="19"/>
  <c r="O132" i="19"/>
  <c r="O148" i="19"/>
  <c r="O164" i="19"/>
  <c r="O63" i="19"/>
  <c r="R63" i="19" s="1"/>
  <c r="O79" i="19"/>
  <c r="O95" i="19"/>
  <c r="O111" i="19"/>
  <c r="O127" i="19"/>
  <c r="O143" i="19"/>
  <c r="O159" i="19"/>
  <c r="O175" i="19"/>
  <c r="O70" i="19"/>
  <c r="R70" i="19" s="1"/>
  <c r="O86" i="19"/>
  <c r="O102" i="19"/>
  <c r="O118" i="19"/>
  <c r="O134" i="19"/>
  <c r="O150" i="19"/>
  <c r="O166" i="19"/>
  <c r="O65" i="19"/>
  <c r="R65" i="19" s="1"/>
  <c r="O81" i="19"/>
  <c r="O97" i="19"/>
  <c r="O113" i="19"/>
  <c r="O129" i="19"/>
  <c r="O145" i="19"/>
  <c r="O161" i="19"/>
  <c r="O177" i="19"/>
  <c r="O72" i="19"/>
  <c r="O88" i="19"/>
  <c r="O104" i="19"/>
  <c r="O120" i="19"/>
  <c r="O136" i="19"/>
  <c r="O152" i="19"/>
  <c r="O168" i="19"/>
  <c r="O67" i="19"/>
  <c r="R67" i="19" s="1"/>
  <c r="O83" i="19"/>
  <c r="O99" i="19"/>
  <c r="O115" i="19"/>
  <c r="O131" i="19"/>
  <c r="O147" i="19"/>
  <c r="O163" i="19"/>
  <c r="O179" i="19"/>
  <c r="O74" i="19"/>
  <c r="O90" i="19"/>
  <c r="O106" i="19"/>
  <c r="O122" i="19"/>
  <c r="O138" i="19"/>
  <c r="O154" i="19"/>
  <c r="O170" i="19"/>
  <c r="O69" i="19"/>
  <c r="R69" i="19" s="1"/>
  <c r="O85" i="19"/>
  <c r="O101" i="19"/>
  <c r="O117" i="19"/>
  <c r="O133" i="19"/>
  <c r="O149" i="19"/>
  <c r="O165" i="19"/>
  <c r="O60" i="19"/>
  <c r="O76" i="19"/>
  <c r="O92" i="19"/>
  <c r="O108" i="19"/>
  <c r="O124" i="19"/>
  <c r="O140" i="19"/>
  <c r="O156" i="19"/>
  <c r="O172" i="19"/>
  <c r="O71" i="19"/>
  <c r="R71" i="19" s="1"/>
  <c r="O87" i="19"/>
  <c r="O103" i="19"/>
  <c r="O119" i="19"/>
  <c r="O135" i="19"/>
  <c r="O151" i="19"/>
  <c r="O167" i="19"/>
  <c r="O62" i="19"/>
  <c r="R62" i="19" s="1"/>
  <c r="O78" i="19"/>
  <c r="O94" i="19"/>
  <c r="O110" i="19"/>
  <c r="O126" i="19"/>
  <c r="O142" i="19"/>
  <c r="O158" i="19"/>
  <c r="O174" i="19"/>
  <c r="O73" i="19"/>
  <c r="O89" i="19"/>
  <c r="O105" i="19"/>
  <c r="O121" i="19"/>
  <c r="O137" i="19"/>
  <c r="O153" i="19"/>
  <c r="O169" i="19"/>
  <c r="O64" i="19"/>
  <c r="R64" i="19" s="1"/>
  <c r="O80" i="19"/>
  <c r="O96" i="19"/>
  <c r="O112" i="19"/>
  <c r="O128" i="19"/>
  <c r="O144" i="19"/>
  <c r="O160" i="19"/>
  <c r="O176" i="19"/>
  <c r="AC67" i="19"/>
  <c r="AF67" i="19" s="1"/>
  <c r="AC72" i="19"/>
  <c r="AC64" i="19"/>
  <c r="AF64" i="19" s="1"/>
  <c r="AC62" i="19"/>
  <c r="AF62" i="19" s="1"/>
  <c r="AC69" i="19"/>
  <c r="AF69" i="19" s="1"/>
  <c r="AC71" i="19"/>
  <c r="AF71" i="19" s="1"/>
  <c r="AC66" i="19"/>
  <c r="AF66" i="19" s="1"/>
  <c r="AC63" i="19"/>
  <c r="AF63" i="19" s="1"/>
  <c r="AC68" i="19"/>
  <c r="AF68" i="19" s="1"/>
  <c r="AC70" i="19"/>
  <c r="AF70" i="19" s="1"/>
  <c r="AC61" i="19"/>
  <c r="AF61" i="19" s="1"/>
  <c r="AC65" i="19"/>
  <c r="AF65" i="19" s="1"/>
  <c r="S261" i="1"/>
  <c r="T223" i="1"/>
  <c r="A202" i="19"/>
  <c r="A201" i="19"/>
  <c r="A200" i="19"/>
  <c r="A199" i="19"/>
  <c r="A198" i="19"/>
  <c r="A197" i="19"/>
  <c r="A196" i="19"/>
  <c r="A195" i="19"/>
  <c r="A194" i="19"/>
  <c r="A193" i="19"/>
  <c r="A192" i="19"/>
  <c r="A191" i="19"/>
  <c r="M59" i="19"/>
  <c r="M58" i="19"/>
  <c r="M57" i="19"/>
  <c r="M56" i="19"/>
  <c r="M55" i="19"/>
  <c r="M54" i="19"/>
  <c r="M53" i="19"/>
  <c r="M52" i="19"/>
  <c r="M51" i="19"/>
  <c r="M50" i="19"/>
  <c r="M49" i="19"/>
  <c r="M48" i="19"/>
  <c r="M47" i="19"/>
  <c r="M46" i="19"/>
  <c r="M45" i="19"/>
  <c r="M44" i="19"/>
  <c r="M43" i="19"/>
  <c r="M42" i="19"/>
  <c r="M41" i="19"/>
  <c r="M40" i="19"/>
  <c r="M39" i="19"/>
  <c r="M38" i="19"/>
  <c r="M37" i="19"/>
  <c r="M36" i="19"/>
  <c r="M35" i="19"/>
  <c r="M34" i="19"/>
  <c r="M33" i="19"/>
  <c r="M32" i="19"/>
  <c r="M31" i="19"/>
  <c r="M30" i="19"/>
  <c r="M189" i="19" l="1"/>
  <c r="M190" i="19"/>
  <c r="R60" i="19"/>
  <c r="M203" i="19"/>
  <c r="M200" i="19"/>
  <c r="M193" i="19"/>
  <c r="M202" i="19"/>
  <c r="M217" i="19"/>
  <c r="M211" i="19"/>
  <c r="M221" i="19"/>
  <c r="M223" i="19"/>
  <c r="M187" i="19"/>
  <c r="M192" i="19"/>
  <c r="M201" i="19"/>
  <c r="M194" i="19"/>
  <c r="M195" i="19"/>
  <c r="M206" i="19"/>
  <c r="M228" i="19"/>
  <c r="M235" i="19"/>
  <c r="M207" i="19"/>
  <c r="M209" i="19"/>
  <c r="M214" i="19"/>
  <c r="M219" i="19"/>
  <c r="M213" i="19"/>
  <c r="M232" i="19"/>
  <c r="M242" i="19"/>
  <c r="M239" i="19"/>
  <c r="M236" i="19"/>
  <c r="M227" i="19"/>
  <c r="M238" i="19"/>
  <c r="M226" i="19"/>
  <c r="M204" i="19"/>
  <c r="M225" i="19"/>
  <c r="M222" i="19"/>
  <c r="M205" i="19"/>
  <c r="M224" i="19"/>
  <c r="M229" i="19"/>
  <c r="M188" i="19"/>
  <c r="M196" i="19"/>
  <c r="M210" i="19"/>
  <c r="M208" i="19"/>
  <c r="M230" i="19"/>
  <c r="M218" i="19"/>
  <c r="M215" i="19"/>
  <c r="M198" i="19"/>
  <c r="M199" i="19"/>
  <c r="M220" i="19"/>
  <c r="M233" i="19"/>
  <c r="M216" i="19"/>
  <c r="M240" i="19"/>
  <c r="M212" i="19"/>
  <c r="M197" i="19"/>
  <c r="M191" i="19"/>
  <c r="M231" i="19"/>
  <c r="M241" i="19"/>
  <c r="M234" i="19"/>
  <c r="M237" i="19"/>
  <c r="Z295" i="1" l="1"/>
  <c r="Z294" i="1"/>
  <c r="Z293" i="1"/>
  <c r="Z292" i="1"/>
  <c r="Z291" i="1"/>
  <c r="AB291" i="1"/>
  <c r="O289" i="1"/>
  <c r="K289" i="1"/>
  <c r="X289" i="1"/>
  <c r="S289" i="1"/>
  <c r="O288" i="1"/>
  <c r="K288" i="1"/>
  <c r="X288" i="1"/>
  <c r="S288" i="1"/>
  <c r="O287" i="1"/>
  <c r="K287" i="1"/>
  <c r="Z287" i="1"/>
  <c r="S287" i="1"/>
  <c r="O286" i="1"/>
  <c r="K286" i="1"/>
  <c r="Z286" i="1"/>
  <c r="S286" i="1"/>
  <c r="T285" i="1"/>
  <c r="O285" i="1"/>
  <c r="K285" i="1"/>
  <c r="X285" i="1"/>
  <c r="S285" i="1"/>
  <c r="O284" i="1"/>
  <c r="K284" i="1"/>
  <c r="Z284" i="1"/>
  <c r="S284" i="1"/>
  <c r="O283" i="1"/>
  <c r="K283" i="1"/>
  <c r="Z283" i="1"/>
  <c r="S283" i="1"/>
  <c r="S282" i="1"/>
  <c r="K282" i="1"/>
  <c r="Z282" i="1"/>
  <c r="W281" i="1"/>
  <c r="O281" i="1"/>
  <c r="K281" i="1"/>
  <c r="Z281" i="1"/>
  <c r="S281" i="1"/>
  <c r="O280" i="1"/>
  <c r="K280" i="1"/>
  <c r="S280" i="1"/>
  <c r="O279" i="1"/>
  <c r="K279" i="1"/>
  <c r="S279" i="1"/>
  <c r="O278" i="1"/>
  <c r="K278" i="1"/>
  <c r="Z278" i="1"/>
  <c r="S278" i="1"/>
  <c r="O277" i="1"/>
  <c r="K277" i="1"/>
  <c r="X277" i="1"/>
  <c r="S277" i="1"/>
  <c r="O276" i="1"/>
  <c r="K276" i="1"/>
  <c r="Z276" i="1"/>
  <c r="S276" i="1"/>
  <c r="W275" i="1"/>
  <c r="O275" i="1"/>
  <c r="K275" i="1"/>
  <c r="Z275" i="1"/>
  <c r="S275" i="1"/>
  <c r="O274" i="1"/>
  <c r="K274" i="1"/>
  <c r="Z274" i="1"/>
  <c r="S274" i="1"/>
  <c r="O273" i="1"/>
  <c r="K273" i="1"/>
  <c r="Z273" i="1"/>
  <c r="Y273" i="1"/>
  <c r="S273" i="1"/>
  <c r="O272" i="1"/>
  <c r="K272" i="1"/>
  <c r="Z272" i="1"/>
  <c r="S272" i="1"/>
  <c r="Z271" i="1"/>
  <c r="S271" i="1"/>
  <c r="O271" i="1"/>
  <c r="K271" i="1"/>
  <c r="X271" i="1"/>
  <c r="T271" i="1"/>
  <c r="O270" i="1"/>
  <c r="V270" i="1" s="1"/>
  <c r="K270" i="1"/>
  <c r="S270" i="1"/>
  <c r="O269" i="1"/>
  <c r="K269" i="1"/>
  <c r="Z269" i="1"/>
  <c r="Y269" i="1"/>
  <c r="S269" i="1"/>
  <c r="O268" i="1"/>
  <c r="K268" i="1"/>
  <c r="Z268" i="1"/>
  <c r="S268" i="1"/>
  <c r="S267" i="1"/>
  <c r="O267" i="1"/>
  <c r="K267" i="1"/>
  <c r="O266" i="1"/>
  <c r="K266" i="1"/>
  <c r="Z266" i="1"/>
  <c r="S266" i="1"/>
  <c r="K265" i="1"/>
  <c r="S265" i="1"/>
  <c r="O264" i="1"/>
  <c r="K264" i="1"/>
  <c r="S264" i="1"/>
  <c r="U264" i="1"/>
  <c r="O263" i="1"/>
  <c r="K263" i="1"/>
  <c r="Z263" i="1"/>
  <c r="S263" i="1"/>
  <c r="T263" i="1"/>
  <c r="Z262" i="1"/>
  <c r="W262" i="1"/>
  <c r="O262" i="1"/>
  <c r="K262" i="1"/>
  <c r="X262" i="1"/>
  <c r="S262" i="1"/>
  <c r="O261" i="1"/>
  <c r="K261" i="1"/>
  <c r="X261" i="1"/>
  <c r="Y260" i="1"/>
  <c r="O260" i="1"/>
  <c r="O259" i="1"/>
  <c r="Z259" i="1"/>
  <c r="V259" i="1"/>
  <c r="Y258" i="1"/>
  <c r="O258" i="1"/>
  <c r="T257" i="1"/>
  <c r="O257" i="1"/>
  <c r="Z257" i="1"/>
  <c r="O256" i="1"/>
  <c r="O255" i="1"/>
  <c r="X254" i="1"/>
  <c r="Z254" i="1"/>
  <c r="O253" i="1"/>
  <c r="X253" i="1"/>
  <c r="Z252" i="1"/>
  <c r="X250" i="1"/>
  <c r="O249" i="1"/>
  <c r="V249" i="1" s="1"/>
  <c r="Z249" i="1"/>
  <c r="O248" i="1"/>
  <c r="Z248" i="1"/>
  <c r="O247" i="1"/>
  <c r="Z247" i="1"/>
  <c r="X246" i="1"/>
  <c r="O245" i="1"/>
  <c r="Z245" i="1"/>
  <c r="U245" i="1"/>
  <c r="Y244" i="1"/>
  <c r="O244" i="1"/>
  <c r="O243" i="1"/>
  <c r="Z243" i="1"/>
  <c r="Z241" i="1"/>
  <c r="X241" i="1"/>
  <c r="J14" i="19" s="1"/>
  <c r="W241" i="1"/>
  <c r="I14" i="19" s="1"/>
  <c r="O241" i="1"/>
  <c r="T240" i="1"/>
  <c r="F13" i="19" s="1"/>
  <c r="Z239" i="1"/>
  <c r="X237" i="1"/>
  <c r="O237" i="1"/>
  <c r="Z237" i="1"/>
  <c r="O236" i="1"/>
  <c r="Z236" i="1"/>
  <c r="O235" i="1"/>
  <c r="Z235" i="1"/>
  <c r="X234" i="1"/>
  <c r="T234" i="1"/>
  <c r="O233" i="1"/>
  <c r="X233" i="1"/>
  <c r="O232" i="1"/>
  <c r="O231" i="1"/>
  <c r="Z231" i="1"/>
  <c r="U231" i="1"/>
  <c r="Z230" i="1"/>
  <c r="O229" i="1"/>
  <c r="V229" i="1" s="1"/>
  <c r="X229" i="1"/>
  <c r="O228" i="1"/>
  <c r="Z228" i="1"/>
  <c r="T226" i="1"/>
  <c r="O226" i="1"/>
  <c r="Z226" i="1"/>
  <c r="O225" i="1"/>
  <c r="Z225" i="1"/>
  <c r="O224" i="1"/>
  <c r="X224" i="1"/>
  <c r="T224" i="1"/>
  <c r="O223" i="1"/>
  <c r="X223" i="1"/>
  <c r="O222" i="1"/>
  <c r="Z222" i="1"/>
  <c r="O221" i="1"/>
  <c r="Y221" i="1"/>
  <c r="X220" i="1"/>
  <c r="O220" i="1"/>
  <c r="V220" i="1" s="1"/>
  <c r="Z220" i="1"/>
  <c r="U220" i="1"/>
  <c r="X219" i="1"/>
  <c r="O219" i="1"/>
  <c r="Z219" i="1"/>
  <c r="O217" i="1"/>
  <c r="Z216" i="1"/>
  <c r="X216" i="1"/>
  <c r="O216" i="1"/>
  <c r="U215" i="1"/>
  <c r="Y215" i="1"/>
  <c r="O214" i="1"/>
  <c r="V214" i="1" s="1"/>
  <c r="O213" i="1"/>
  <c r="O212" i="1"/>
  <c r="Z212" i="1"/>
  <c r="O211" i="1"/>
  <c r="X211" i="1"/>
  <c r="O210" i="1"/>
  <c r="X210" i="1"/>
  <c r="O209" i="1"/>
  <c r="O208" i="1"/>
  <c r="O207" i="1"/>
  <c r="Z207" i="1"/>
  <c r="X206" i="1"/>
  <c r="O205" i="1"/>
  <c r="V205" i="1" s="1"/>
  <c r="Z205" i="1"/>
  <c r="U205" i="1"/>
  <c r="X204" i="1"/>
  <c r="O204" i="1"/>
  <c r="Z204" i="1"/>
  <c r="X203" i="1"/>
  <c r="O202" i="1"/>
  <c r="X202" i="1"/>
  <c r="O201" i="1"/>
  <c r="X201" i="1"/>
  <c r="T201" i="1"/>
  <c r="O200" i="1"/>
  <c r="T199" i="1"/>
  <c r="O199" i="1"/>
  <c r="O198" i="1"/>
  <c r="Z198" i="1"/>
  <c r="U198" i="1"/>
  <c r="O197" i="1"/>
  <c r="O196" i="1"/>
  <c r="Z196" i="1"/>
  <c r="O195" i="1"/>
  <c r="Z195" i="1"/>
  <c r="O194" i="1"/>
  <c r="Z194" i="1"/>
  <c r="O193" i="1"/>
  <c r="O192" i="1"/>
  <c r="Z192" i="1"/>
  <c r="O191" i="1"/>
  <c r="X191" i="1"/>
  <c r="Y190" i="1"/>
  <c r="X190" i="1"/>
  <c r="O189" i="1"/>
  <c r="Z189" i="1"/>
  <c r="O188" i="1"/>
  <c r="Z188" i="1"/>
  <c r="O187" i="1"/>
  <c r="X187" i="1"/>
  <c r="T185" i="1"/>
  <c r="O185" i="1"/>
  <c r="Z185" i="1"/>
  <c r="O184" i="1"/>
  <c r="O183" i="1"/>
  <c r="T183" i="1"/>
  <c r="U183" i="1"/>
  <c r="O182" i="1"/>
  <c r="Z181" i="1"/>
  <c r="O180" i="1"/>
  <c r="X180" i="1"/>
  <c r="T180" i="1"/>
  <c r="O179" i="1"/>
  <c r="Z179" i="1"/>
  <c r="U179" i="1"/>
  <c r="Z178" i="1"/>
  <c r="W177" i="1"/>
  <c r="O177" i="1"/>
  <c r="X177" i="1"/>
  <c r="O176" i="1"/>
  <c r="V176" i="1" s="1"/>
  <c r="X176" i="1"/>
  <c r="O175" i="1"/>
  <c r="Z175" i="1"/>
  <c r="O173" i="1"/>
  <c r="Z173" i="1"/>
  <c r="O172" i="1"/>
  <c r="X172" i="1"/>
  <c r="O171" i="1"/>
  <c r="Z171" i="1"/>
  <c r="Z170" i="1"/>
  <c r="Z169" i="1"/>
  <c r="X169" i="1"/>
  <c r="T169" i="1"/>
  <c r="Y168" i="1"/>
  <c r="O168" i="1"/>
  <c r="O167" i="1"/>
  <c r="X167" i="1"/>
  <c r="Z166" i="1"/>
  <c r="Z165" i="1"/>
  <c r="T165" i="1"/>
  <c r="O165" i="1"/>
  <c r="X165" i="1"/>
  <c r="O164" i="1"/>
  <c r="Z164" i="1"/>
  <c r="O163" i="1"/>
  <c r="Z162" i="1"/>
  <c r="X162" i="1"/>
  <c r="X161" i="1"/>
  <c r="Z161" i="1"/>
  <c r="T160" i="1"/>
  <c r="O160" i="1"/>
  <c r="X160" i="1"/>
  <c r="X159" i="1"/>
  <c r="Y159" i="1"/>
  <c r="O158" i="1"/>
  <c r="Z158" i="1"/>
  <c r="U158" i="1"/>
  <c r="O157" i="1"/>
  <c r="Z157" i="1"/>
  <c r="O156" i="1"/>
  <c r="Z156" i="1"/>
  <c r="T156" i="1"/>
  <c r="O155" i="1"/>
  <c r="X155" i="1"/>
  <c r="Z154" i="1"/>
  <c r="X154" i="1"/>
  <c r="O154" i="1"/>
  <c r="V154" i="1" s="1"/>
  <c r="O153" i="1"/>
  <c r="Z152" i="1"/>
  <c r="T152" i="1"/>
  <c r="O150" i="1"/>
  <c r="X150" i="1"/>
  <c r="Z149" i="1"/>
  <c r="T148" i="1"/>
  <c r="O148" i="1"/>
  <c r="X148" i="1"/>
  <c r="O147" i="1"/>
  <c r="X147" i="1"/>
  <c r="O146" i="1"/>
  <c r="U146" i="1"/>
  <c r="O145" i="1"/>
  <c r="Z145" i="1"/>
  <c r="O144" i="1"/>
  <c r="Z144" i="1"/>
  <c r="O143" i="1"/>
  <c r="O142" i="1"/>
  <c r="Z142" i="1"/>
  <c r="T142" i="1"/>
  <c r="O140" i="1"/>
  <c r="X140" i="1"/>
  <c r="O138" i="1"/>
  <c r="X138" i="1"/>
  <c r="O137" i="1"/>
  <c r="X137" i="1"/>
  <c r="O136" i="1"/>
  <c r="X136" i="1"/>
  <c r="Y135" i="1"/>
  <c r="T134" i="1"/>
  <c r="O134" i="1"/>
  <c r="X134" i="1"/>
  <c r="O133" i="1"/>
  <c r="O132" i="1"/>
  <c r="Z132" i="1"/>
  <c r="O131" i="1"/>
  <c r="O130" i="1"/>
  <c r="Z130" i="1"/>
  <c r="X129" i="1"/>
  <c r="Z128" i="1"/>
  <c r="O127" i="1"/>
  <c r="X127" i="1"/>
  <c r="W126" i="1"/>
  <c r="O126" i="1"/>
  <c r="Z126" i="1"/>
  <c r="O125" i="1"/>
  <c r="Z125" i="1"/>
  <c r="O124" i="1"/>
  <c r="X124" i="1"/>
  <c r="O123" i="1"/>
  <c r="X123" i="1"/>
  <c r="Z121" i="1"/>
  <c r="W121" i="1"/>
  <c r="Z120" i="1"/>
  <c r="O119" i="1"/>
  <c r="Z119" i="1"/>
  <c r="O118" i="1"/>
  <c r="T117" i="1"/>
  <c r="Z117" i="1"/>
  <c r="O115" i="1"/>
  <c r="X115" i="1"/>
  <c r="O114" i="1"/>
  <c r="O113" i="1"/>
  <c r="Z113" i="1"/>
  <c r="O112" i="1"/>
  <c r="X112" i="1"/>
  <c r="T112" i="1"/>
  <c r="O111" i="1"/>
  <c r="V111" i="1" s="1"/>
  <c r="X111" i="1"/>
  <c r="O110" i="1"/>
  <c r="V110" i="1" s="1"/>
  <c r="O109" i="1"/>
  <c r="T108" i="1"/>
  <c r="O108" i="1"/>
  <c r="V108" i="1" s="1"/>
  <c r="Z108" i="1"/>
  <c r="U108" i="1"/>
  <c r="O107" i="1"/>
  <c r="X107" i="1"/>
  <c r="Z106" i="1"/>
  <c r="X105" i="1"/>
  <c r="Z104" i="1"/>
  <c r="W104" i="1"/>
  <c r="O103" i="1"/>
  <c r="O102" i="1"/>
  <c r="X102" i="1"/>
  <c r="X101" i="1"/>
  <c r="O101" i="1"/>
  <c r="Z101" i="1"/>
  <c r="O100" i="1"/>
  <c r="X100" i="1"/>
  <c r="T99" i="1"/>
  <c r="O99" i="1"/>
  <c r="W97" i="1"/>
  <c r="O97" i="1"/>
  <c r="Z97" i="1"/>
  <c r="Y96" i="1"/>
  <c r="Z96" i="1"/>
  <c r="O95" i="1"/>
  <c r="X95" i="1"/>
  <c r="O94" i="1"/>
  <c r="X94" i="1"/>
  <c r="W94" i="1"/>
  <c r="O93" i="1"/>
  <c r="Z93" i="1"/>
  <c r="X92" i="1"/>
  <c r="O91" i="1"/>
  <c r="Z91" i="1"/>
  <c r="O90" i="1"/>
  <c r="Z90" i="1"/>
  <c r="O89" i="1"/>
  <c r="Z89" i="1"/>
  <c r="O88" i="1"/>
  <c r="X88" i="1"/>
  <c r="O87" i="1"/>
  <c r="O86" i="1"/>
  <c r="V86" i="1" s="1"/>
  <c r="U86" i="1"/>
  <c r="O85" i="1"/>
  <c r="Z85" i="1"/>
  <c r="Y84" i="1"/>
  <c r="O83" i="1"/>
  <c r="U83" i="1"/>
  <c r="W82" i="1"/>
  <c r="O82" i="1"/>
  <c r="O81" i="1"/>
  <c r="X81" i="1"/>
  <c r="O80" i="1"/>
  <c r="X80" i="1"/>
  <c r="Y79" i="1"/>
  <c r="O79" i="1"/>
  <c r="X79" i="1"/>
  <c r="T78" i="1"/>
  <c r="O78" i="1"/>
  <c r="X78" i="1"/>
  <c r="O76" i="1"/>
  <c r="O75" i="1"/>
  <c r="O74" i="1"/>
  <c r="Z74" i="1"/>
  <c r="Z73" i="1"/>
  <c r="Z72" i="1"/>
  <c r="O71" i="1"/>
  <c r="X71" i="1"/>
  <c r="O70" i="1"/>
  <c r="X70" i="1"/>
  <c r="O69" i="1"/>
  <c r="Z69" i="1"/>
  <c r="O68" i="1"/>
  <c r="W68" i="1"/>
  <c r="O67" i="1"/>
  <c r="X67" i="1"/>
  <c r="T67" i="1"/>
  <c r="U67" i="1"/>
  <c r="O66" i="1"/>
  <c r="X66" i="1"/>
  <c r="O65" i="1"/>
  <c r="Z65" i="1"/>
  <c r="Z64" i="1"/>
  <c r="O63" i="1"/>
  <c r="Z63" i="1"/>
  <c r="O62" i="1"/>
  <c r="Z62" i="1"/>
  <c r="O61" i="1"/>
  <c r="X61" i="1"/>
  <c r="O60" i="1"/>
  <c r="X60" i="1"/>
  <c r="T59" i="1"/>
  <c r="O59" i="1"/>
  <c r="X59" i="1"/>
  <c r="Z58" i="1"/>
  <c r="Z57" i="1"/>
  <c r="T57" i="1"/>
  <c r="O56" i="1"/>
  <c r="V56" i="1" s="1"/>
  <c r="Z56" i="1"/>
  <c r="Y55" i="1"/>
  <c r="O55" i="1"/>
  <c r="Z55" i="1"/>
  <c r="Z54" i="1"/>
  <c r="O53" i="1"/>
  <c r="Z53" i="1"/>
  <c r="O52" i="1"/>
  <c r="X52" i="1"/>
  <c r="O51" i="1"/>
  <c r="Z51" i="1"/>
  <c r="O50" i="1"/>
  <c r="Z50" i="1"/>
  <c r="O49" i="1"/>
  <c r="X49" i="1"/>
  <c r="Z48" i="1"/>
  <c r="O48" i="1"/>
  <c r="X48" i="1"/>
  <c r="O47" i="1"/>
  <c r="X47" i="1"/>
  <c r="O46" i="1"/>
  <c r="Z46" i="1"/>
  <c r="O45" i="1"/>
  <c r="Z45" i="1"/>
  <c r="Y45" i="1"/>
  <c r="O44" i="1"/>
  <c r="X44" i="1"/>
  <c r="X43" i="1"/>
  <c r="Z42" i="1"/>
  <c r="X42" i="1"/>
  <c r="U41" i="1"/>
  <c r="X41" i="1"/>
  <c r="O40" i="1"/>
  <c r="Z40" i="1"/>
  <c r="O39" i="1"/>
  <c r="X39" i="1"/>
  <c r="O38" i="1"/>
  <c r="X38" i="1"/>
  <c r="O37" i="1"/>
  <c r="Z37" i="1"/>
  <c r="O36" i="1"/>
  <c r="V36" i="1" s="1"/>
  <c r="X36" i="1"/>
  <c r="O35" i="1"/>
  <c r="X35" i="1"/>
  <c r="O34" i="1"/>
  <c r="Z34" i="1"/>
  <c r="O33" i="1"/>
  <c r="Z33" i="1"/>
  <c r="U33" i="1"/>
  <c r="O32" i="1"/>
  <c r="Z32" i="1"/>
  <c r="O31" i="1"/>
  <c r="X31" i="1"/>
  <c r="T31" i="1"/>
  <c r="Z30" i="1"/>
  <c r="O29" i="1"/>
  <c r="V29" i="1" s="1"/>
  <c r="Z29" i="1"/>
  <c r="O28" i="1"/>
  <c r="Z28" i="1"/>
  <c r="O27" i="1"/>
  <c r="Z27" i="1"/>
  <c r="Z26" i="1"/>
  <c r="Z25" i="1"/>
  <c r="X24" i="1"/>
  <c r="Z23" i="1"/>
  <c r="O22" i="1"/>
  <c r="Z22" i="1"/>
  <c r="T22" i="1"/>
  <c r="X21" i="1"/>
  <c r="O20" i="1"/>
  <c r="V20" i="1" s="1"/>
  <c r="X20" i="1"/>
  <c r="O19" i="1"/>
  <c r="Z19" i="1"/>
  <c r="O18" i="1"/>
  <c r="X18" i="1"/>
  <c r="O17" i="1"/>
  <c r="X17" i="1"/>
  <c r="O16" i="1"/>
  <c r="Z16" i="1"/>
  <c r="Z15" i="1"/>
  <c r="O14" i="1"/>
  <c r="X14" i="1"/>
  <c r="X13" i="1"/>
  <c r="O12" i="1"/>
  <c r="Z12" i="1"/>
  <c r="O11" i="1"/>
  <c r="V11" i="1" s="1"/>
  <c r="Z11" i="1"/>
  <c r="O10" i="1"/>
  <c r="X10" i="1"/>
  <c r="O9" i="1"/>
  <c r="X9" i="1"/>
  <c r="X8" i="1"/>
  <c r="Z7" i="1"/>
  <c r="X6" i="1"/>
  <c r="O14" i="19" l="1"/>
  <c r="I51" i="19"/>
  <c r="J32" i="19"/>
  <c r="J24" i="19"/>
  <c r="J31" i="19"/>
  <c r="G34" i="19"/>
  <c r="J55" i="19"/>
  <c r="F27" i="19"/>
  <c r="K14" i="19"/>
  <c r="I45" i="19"/>
  <c r="L14" i="19"/>
  <c r="I32" i="19"/>
  <c r="H22" i="19"/>
  <c r="H29" i="19"/>
  <c r="J23" i="19"/>
  <c r="F33" i="19"/>
  <c r="H40" i="19"/>
  <c r="F41" i="19"/>
  <c r="J41" i="19"/>
  <c r="J47" i="19"/>
  <c r="G18" i="19"/>
  <c r="J58" i="19"/>
  <c r="J19" i="19"/>
  <c r="F55" i="19"/>
  <c r="J59" i="19"/>
  <c r="U187" i="1"/>
  <c r="V180" i="1"/>
  <c r="V65" i="1"/>
  <c r="V71" i="1"/>
  <c r="W88" i="1"/>
  <c r="V119" i="1"/>
  <c r="X164" i="1"/>
  <c r="X226" i="1"/>
  <c r="V236" i="1"/>
  <c r="V269" i="1"/>
  <c r="Y113" i="1"/>
  <c r="T218" i="1"/>
  <c r="V260" i="1"/>
  <c r="U145" i="1"/>
  <c r="X196" i="1"/>
  <c r="Y199" i="1"/>
  <c r="X62" i="1"/>
  <c r="T145" i="1"/>
  <c r="V163" i="1"/>
  <c r="V183" i="1"/>
  <c r="AB183" i="1" s="1"/>
  <c r="AC183" i="1" s="1"/>
  <c r="X222" i="1"/>
  <c r="T249" i="1"/>
  <c r="Z253" i="1"/>
  <c r="X257" i="1"/>
  <c r="Z261" i="1"/>
  <c r="Z17" i="1"/>
  <c r="V28" i="1"/>
  <c r="X40" i="1"/>
  <c r="T46" i="1"/>
  <c r="U77" i="1"/>
  <c r="T131" i="1"/>
  <c r="T21" i="1"/>
  <c r="U35" i="1"/>
  <c r="W46" i="1"/>
  <c r="T58" i="1"/>
  <c r="W122" i="1"/>
  <c r="Z160" i="1"/>
  <c r="T177" i="1"/>
  <c r="V201" i="1"/>
  <c r="T241" i="1"/>
  <c r="F14" i="19" s="1"/>
  <c r="U85" i="1"/>
  <c r="U59" i="1"/>
  <c r="Z61" i="1"/>
  <c r="V67" i="1"/>
  <c r="AB67" i="1" s="1"/>
  <c r="AC67" i="1" s="1"/>
  <c r="V70" i="1"/>
  <c r="U97" i="1"/>
  <c r="V102" i="1"/>
  <c r="Y103" i="1"/>
  <c r="X106" i="1"/>
  <c r="Z136" i="1"/>
  <c r="X156" i="1"/>
  <c r="Y192" i="1"/>
  <c r="V204" i="1"/>
  <c r="T208" i="1"/>
  <c r="T237" i="1"/>
  <c r="Y255" i="1"/>
  <c r="V276" i="1"/>
  <c r="Z277" i="1"/>
  <c r="X281" i="1"/>
  <c r="Z8" i="1"/>
  <c r="V39" i="1"/>
  <c r="U126" i="1"/>
  <c r="V127" i="1"/>
  <c r="T170" i="1"/>
  <c r="Y179" i="1"/>
  <c r="T231" i="1"/>
  <c r="T239" i="1"/>
  <c r="F12" i="19" s="1"/>
  <c r="V179" i="1"/>
  <c r="U196" i="1"/>
  <c r="AB196" i="1" s="1"/>
  <c r="AC196" i="1" s="1"/>
  <c r="Y197" i="1"/>
  <c r="Z201" i="1"/>
  <c r="T204" i="1"/>
  <c r="V233" i="1"/>
  <c r="X235" i="1"/>
  <c r="V248" i="1"/>
  <c r="Y252" i="1"/>
  <c r="T276" i="1"/>
  <c r="T288" i="1"/>
  <c r="V45" i="1"/>
  <c r="V51" i="1"/>
  <c r="W64" i="1"/>
  <c r="T75" i="1"/>
  <c r="Z80" i="1"/>
  <c r="X90" i="1"/>
  <c r="W118" i="1"/>
  <c r="V95" i="1"/>
  <c r="T140" i="1"/>
  <c r="Y166" i="1"/>
  <c r="Y175" i="1"/>
  <c r="Z187" i="1"/>
  <c r="Z191" i="1"/>
  <c r="T196" i="1"/>
  <c r="U209" i="1"/>
  <c r="Y217" i="1"/>
  <c r="U232" i="1"/>
  <c r="Y270" i="1"/>
  <c r="T118" i="1"/>
  <c r="U224" i="1"/>
  <c r="T66" i="1"/>
  <c r="Z71" i="1"/>
  <c r="W277" i="1"/>
  <c r="U62" i="1"/>
  <c r="U107" i="1"/>
  <c r="Z115" i="1"/>
  <c r="T132" i="1"/>
  <c r="Y63" i="1"/>
  <c r="X64" i="1"/>
  <c r="U34" i="1"/>
  <c r="V62" i="1"/>
  <c r="T89" i="1"/>
  <c r="T105" i="1"/>
  <c r="W124" i="1"/>
  <c r="T174" i="1"/>
  <c r="U188" i="1"/>
  <c r="V196" i="1"/>
  <c r="V197" i="1"/>
  <c r="V200" i="1"/>
  <c r="T206" i="1"/>
  <c r="V216" i="1"/>
  <c r="Z224" i="1"/>
  <c r="T232" i="1"/>
  <c r="Y237" i="1"/>
  <c r="X259" i="1"/>
  <c r="U277" i="1"/>
  <c r="W181" i="1"/>
  <c r="V17" i="1"/>
  <c r="U31" i="1"/>
  <c r="Y72" i="1"/>
  <c r="V91" i="1"/>
  <c r="U156" i="1"/>
  <c r="V172" i="1"/>
  <c r="W178" i="1"/>
  <c r="T192" i="1"/>
  <c r="V202" i="1"/>
  <c r="U273" i="1"/>
  <c r="Y90" i="1"/>
  <c r="W90" i="1"/>
  <c r="W105" i="1"/>
  <c r="T143" i="1"/>
  <c r="U28" i="1"/>
  <c r="Y194" i="1"/>
  <c r="V198" i="1"/>
  <c r="Y218" i="1"/>
  <c r="W230" i="1"/>
  <c r="Y250" i="1"/>
  <c r="U259" i="1"/>
  <c r="W260" i="1"/>
  <c r="Y262" i="1"/>
  <c r="V264" i="1"/>
  <c r="V279" i="1"/>
  <c r="AE292" i="1"/>
  <c r="Z10" i="1"/>
  <c r="W19" i="1"/>
  <c r="U23" i="1"/>
  <c r="Z36" i="1"/>
  <c r="W42" i="1"/>
  <c r="T49" i="1"/>
  <c r="T54" i="1"/>
  <c r="U57" i="1"/>
  <c r="Z70" i="1"/>
  <c r="V85" i="1"/>
  <c r="Z100" i="1"/>
  <c r="T102" i="1"/>
  <c r="X113" i="1"/>
  <c r="T121" i="1"/>
  <c r="Y122" i="1"/>
  <c r="Z124" i="1"/>
  <c r="U130" i="1"/>
  <c r="Z134" i="1"/>
  <c r="V145" i="1"/>
  <c r="Y20" i="1"/>
  <c r="T29" i="1"/>
  <c r="T32" i="1"/>
  <c r="V35" i="1"/>
  <c r="W61" i="1"/>
  <c r="T63" i="1"/>
  <c r="Z95" i="1"/>
  <c r="V137" i="1"/>
  <c r="Y146" i="1"/>
  <c r="W150" i="1"/>
  <c r="T153" i="1"/>
  <c r="U201" i="1"/>
  <c r="X286" i="1"/>
  <c r="O77" i="1"/>
  <c r="V77" i="1" s="1"/>
  <c r="W81" i="1"/>
  <c r="V82" i="1"/>
  <c r="T101" i="1"/>
  <c r="V115" i="1"/>
  <c r="Y119" i="1"/>
  <c r="T125" i="1"/>
  <c r="W151" i="1"/>
  <c r="W215" i="1"/>
  <c r="W229" i="1"/>
  <c r="AB293" i="1"/>
  <c r="T64" i="1"/>
  <c r="Y68" i="1"/>
  <c r="T76" i="1"/>
  <c r="X104" i="1"/>
  <c r="Z112" i="1"/>
  <c r="Y137" i="1"/>
  <c r="Z147" i="1"/>
  <c r="Y163" i="1"/>
  <c r="Y176" i="1"/>
  <c r="T178" i="1"/>
  <c r="X185" i="1"/>
  <c r="Y195" i="1"/>
  <c r="T209" i="1"/>
  <c r="V90" i="1"/>
  <c r="Y94" i="1"/>
  <c r="U100" i="1"/>
  <c r="T120" i="1"/>
  <c r="X128" i="1"/>
  <c r="T146" i="1"/>
  <c r="V184" i="1"/>
  <c r="Z190" i="1"/>
  <c r="Z285" i="1"/>
  <c r="T12" i="1"/>
  <c r="V12" i="1"/>
  <c r="Y9" i="1"/>
  <c r="Y16" i="1"/>
  <c r="X32" i="1"/>
  <c r="W77" i="1"/>
  <c r="T33" i="1"/>
  <c r="T61" i="1"/>
  <c r="V156" i="1"/>
  <c r="U166" i="1"/>
  <c r="U172" i="1"/>
  <c r="U182" i="1"/>
  <c r="Z203" i="1"/>
  <c r="T205" i="1"/>
  <c r="T210" i="1"/>
  <c r="T214" i="1"/>
  <c r="AB214" i="1" s="1"/>
  <c r="AC214" i="1" s="1"/>
  <c r="V237" i="1"/>
  <c r="X243" i="1"/>
  <c r="T254" i="1"/>
  <c r="W256" i="1"/>
  <c r="U266" i="1"/>
  <c r="T109" i="1"/>
  <c r="Y15" i="1"/>
  <c r="U47" i="1"/>
  <c r="Y56" i="1"/>
  <c r="V61" i="1"/>
  <c r="T95" i="1"/>
  <c r="V126" i="1"/>
  <c r="W127" i="1"/>
  <c r="Z167" i="1"/>
  <c r="Z176" i="1"/>
  <c r="X194" i="1"/>
  <c r="Y207" i="1"/>
  <c r="T219" i="1"/>
  <c r="U223" i="1"/>
  <c r="V225" i="1"/>
  <c r="W234" i="1"/>
  <c r="X239" i="1"/>
  <c r="J12" i="19" s="1"/>
  <c r="V245" i="1"/>
  <c r="U249" i="1"/>
  <c r="T250" i="1"/>
  <c r="X252" i="1"/>
  <c r="T279" i="1"/>
  <c r="Y59" i="1"/>
  <c r="U74" i="1"/>
  <c r="T124" i="1"/>
  <c r="U133" i="1"/>
  <c r="T136" i="1"/>
  <c r="T6" i="1"/>
  <c r="Y30" i="1"/>
  <c r="U32" i="1"/>
  <c r="Y202" i="1"/>
  <c r="V213" i="1"/>
  <c r="Y214" i="1"/>
  <c r="W216" i="1"/>
  <c r="V217" i="1"/>
  <c r="U244" i="1"/>
  <c r="U251" i="1"/>
  <c r="T264" i="1"/>
  <c r="Y267" i="1"/>
  <c r="Y275" i="1"/>
  <c r="Y43" i="1"/>
  <c r="T62" i="1"/>
  <c r="T17" i="1"/>
  <c r="W170" i="1"/>
  <c r="U178" i="1"/>
  <c r="U185" i="1"/>
  <c r="T187" i="1"/>
  <c r="T190" i="1"/>
  <c r="Y193" i="1"/>
  <c r="Y229" i="1"/>
  <c r="Z234" i="1"/>
  <c r="T244" i="1"/>
  <c r="X247" i="1"/>
  <c r="W264" i="1"/>
  <c r="U270" i="1"/>
  <c r="AE294" i="1"/>
  <c r="W10" i="1"/>
  <c r="X25" i="1"/>
  <c r="T47" i="1"/>
  <c r="V52" i="1"/>
  <c r="Y70" i="1"/>
  <c r="V74" i="1"/>
  <c r="Y152" i="1"/>
  <c r="V40" i="1"/>
  <c r="W58" i="1"/>
  <c r="Y80" i="1"/>
  <c r="Z81" i="1"/>
  <c r="V83" i="1"/>
  <c r="X85" i="1"/>
  <c r="W92" i="1"/>
  <c r="X97" i="1"/>
  <c r="Y105" i="1"/>
  <c r="Z107" i="1"/>
  <c r="W109" i="1"/>
  <c r="Y138" i="1"/>
  <c r="Y149" i="1"/>
  <c r="Y161" i="1"/>
  <c r="W172" i="1"/>
  <c r="W188" i="1"/>
  <c r="X198" i="1"/>
  <c r="Y206" i="1"/>
  <c r="U222" i="1"/>
  <c r="Z229" i="1"/>
  <c r="V232" i="1"/>
  <c r="V263" i="1"/>
  <c r="W268" i="1"/>
  <c r="T270" i="1"/>
  <c r="W283" i="1"/>
  <c r="W148" i="1"/>
  <c r="T151" i="1"/>
  <c r="T16" i="1"/>
  <c r="V32" i="1"/>
  <c r="T40" i="1"/>
  <c r="W41" i="1"/>
  <c r="T84" i="1"/>
  <c r="X89" i="1"/>
  <c r="Z102" i="1"/>
  <c r="W117" i="1"/>
  <c r="X121" i="1"/>
  <c r="U127" i="1"/>
  <c r="Y133" i="1"/>
  <c r="Y21" i="1"/>
  <c r="V33" i="1"/>
  <c r="V44" i="1"/>
  <c r="W52" i="1"/>
  <c r="U58" i="1"/>
  <c r="T60" i="1"/>
  <c r="Y65" i="1"/>
  <c r="T73" i="1"/>
  <c r="U76" i="1"/>
  <c r="T98" i="1"/>
  <c r="AB98" i="1" s="1"/>
  <c r="AC98" i="1" s="1"/>
  <c r="U111" i="1"/>
  <c r="Y116" i="1"/>
  <c r="X117" i="1"/>
  <c r="T123" i="1"/>
  <c r="W135" i="1"/>
  <c r="T141" i="1"/>
  <c r="U154" i="1"/>
  <c r="T167" i="1"/>
  <c r="T175" i="1"/>
  <c r="T181" i="1"/>
  <c r="X188" i="1"/>
  <c r="Z206" i="1"/>
  <c r="T222" i="1"/>
  <c r="U243" i="1"/>
  <c r="T273" i="1"/>
  <c r="U284" i="1"/>
  <c r="V287" i="1"/>
  <c r="Z288" i="1"/>
  <c r="AB295" i="1"/>
  <c r="V171" i="1"/>
  <c r="Y173" i="1"/>
  <c r="U180" i="1"/>
  <c r="AB180" i="1" s="1"/>
  <c r="AC180" i="1" s="1"/>
  <c r="U184" i="1"/>
  <c r="U214" i="1"/>
  <c r="T216" i="1"/>
  <c r="V222" i="1"/>
  <c r="X228" i="1"/>
  <c r="T267" i="1"/>
  <c r="X268" i="1"/>
  <c r="V243" i="1"/>
  <c r="W16" i="1"/>
  <c r="O24" i="1"/>
  <c r="V24" i="1" s="1"/>
  <c r="U24" i="1"/>
  <c r="U45" i="1"/>
  <c r="Y54" i="1"/>
  <c r="T7" i="1"/>
  <c r="T14" i="1"/>
  <c r="W43" i="1"/>
  <c r="Y48" i="1"/>
  <c r="Y40" i="1"/>
  <c r="W66" i="1"/>
  <c r="Y66" i="1"/>
  <c r="Z49" i="1"/>
  <c r="T52" i="1"/>
  <c r="W9" i="1"/>
  <c r="Z9" i="1"/>
  <c r="U12" i="1"/>
  <c r="Z13" i="1"/>
  <c r="X15" i="1"/>
  <c r="W32" i="1"/>
  <c r="Y34" i="1"/>
  <c r="Y36" i="1"/>
  <c r="Z43" i="1"/>
  <c r="V47" i="1"/>
  <c r="Z67" i="1"/>
  <c r="W71" i="1"/>
  <c r="W84" i="1"/>
  <c r="U98" i="1"/>
  <c r="O98" i="1"/>
  <c r="V98" i="1" s="1"/>
  <c r="Y110" i="1"/>
  <c r="O122" i="1"/>
  <c r="V122" i="1" s="1"/>
  <c r="U122" i="1"/>
  <c r="T35" i="1"/>
  <c r="X37" i="1"/>
  <c r="T41" i="1"/>
  <c r="U46" i="1"/>
  <c r="T50" i="1"/>
  <c r="W54" i="1"/>
  <c r="Y57" i="1"/>
  <c r="O58" i="1"/>
  <c r="V58" i="1" s="1"/>
  <c r="W59" i="1"/>
  <c r="Y61" i="1"/>
  <c r="W62" i="1"/>
  <c r="V76" i="1"/>
  <c r="Z78" i="1"/>
  <c r="Z87" i="1"/>
  <c r="X87" i="1"/>
  <c r="Y93" i="1"/>
  <c r="W31" i="1"/>
  <c r="Y6" i="1"/>
  <c r="O23" i="1"/>
  <c r="V23" i="1" s="1"/>
  <c r="T25" i="1"/>
  <c r="W7" i="1"/>
  <c r="Y7" i="1"/>
  <c r="T10" i="1"/>
  <c r="Y10" i="1"/>
  <c r="Y13" i="1"/>
  <c r="W15" i="1"/>
  <c r="U16" i="1"/>
  <c r="V34" i="1"/>
  <c r="T38" i="1"/>
  <c r="Z39" i="1"/>
  <c r="O41" i="1"/>
  <c r="V41" i="1" s="1"/>
  <c r="T44" i="1"/>
  <c r="Y47" i="1"/>
  <c r="X50" i="1"/>
  <c r="T53" i="1"/>
  <c r="X54" i="1"/>
  <c r="T56" i="1"/>
  <c r="U60" i="1"/>
  <c r="V66" i="1"/>
  <c r="Y75" i="1"/>
  <c r="W75" i="1"/>
  <c r="U84" i="1"/>
  <c r="Z111" i="1"/>
  <c r="Z116" i="1"/>
  <c r="X116" i="1"/>
  <c r="Y117" i="1"/>
  <c r="W17" i="1"/>
  <c r="U40" i="1"/>
  <c r="V46" i="1"/>
  <c r="V69" i="1"/>
  <c r="T81" i="1"/>
  <c r="Z99" i="1"/>
  <c r="X99" i="1"/>
  <c r="U116" i="1"/>
  <c r="W196" i="1"/>
  <c r="T43" i="1"/>
  <c r="U9" i="1"/>
  <c r="Y12" i="1"/>
  <c r="V16" i="1"/>
  <c r="Z18" i="1"/>
  <c r="Z21" i="1"/>
  <c r="T26" i="1"/>
  <c r="V27" i="1"/>
  <c r="Y28" i="1"/>
  <c r="U36" i="1"/>
  <c r="U37" i="1"/>
  <c r="Y41" i="1"/>
  <c r="T45" i="1"/>
  <c r="AB45" i="1" s="1"/>
  <c r="AC45" i="1" s="1"/>
  <c r="T48" i="1"/>
  <c r="V49" i="1"/>
  <c r="T51" i="1"/>
  <c r="U53" i="1"/>
  <c r="X56" i="1"/>
  <c r="Z60" i="1"/>
  <c r="Z76" i="1"/>
  <c r="X76" i="1"/>
  <c r="V103" i="1"/>
  <c r="Z14" i="1"/>
  <c r="W18" i="1"/>
  <c r="W20" i="1"/>
  <c r="T24" i="1"/>
  <c r="T27" i="1"/>
  <c r="Y29" i="1"/>
  <c r="V31" i="1"/>
  <c r="T34" i="1"/>
  <c r="T36" i="1"/>
  <c r="T37" i="1"/>
  <c r="Z38" i="1"/>
  <c r="Y44" i="1"/>
  <c r="X46" i="1"/>
  <c r="V48" i="1"/>
  <c r="U49" i="1"/>
  <c r="X53" i="1"/>
  <c r="U61" i="1"/>
  <c r="V63" i="1"/>
  <c r="W95" i="1"/>
  <c r="Y95" i="1"/>
  <c r="T110" i="1"/>
  <c r="Z118" i="1"/>
  <c r="X118" i="1"/>
  <c r="Y8" i="1"/>
  <c r="Y19" i="1"/>
  <c r="Y31" i="1"/>
  <c r="U52" i="1"/>
  <c r="W53" i="1"/>
  <c r="T55" i="1"/>
  <c r="Y60" i="1"/>
  <c r="Z68" i="1"/>
  <c r="X68" i="1"/>
  <c r="W73" i="1"/>
  <c r="Y73" i="1"/>
  <c r="W79" i="1"/>
  <c r="Z83" i="1"/>
  <c r="X83" i="1"/>
  <c r="X86" i="1"/>
  <c r="Z86" i="1"/>
  <c r="T71" i="1"/>
  <c r="Z79" i="1"/>
  <c r="Y92" i="1"/>
  <c r="Z94" i="1"/>
  <c r="Y101" i="1"/>
  <c r="Y106" i="1"/>
  <c r="W119" i="1"/>
  <c r="Z123" i="1"/>
  <c r="T127" i="1"/>
  <c r="V138" i="1"/>
  <c r="Z140" i="1"/>
  <c r="X142" i="1"/>
  <c r="Z148" i="1"/>
  <c r="V153" i="1"/>
  <c r="V158" i="1"/>
  <c r="X181" i="1"/>
  <c r="V192" i="1"/>
  <c r="T211" i="1"/>
  <c r="U219" i="1"/>
  <c r="U221" i="1"/>
  <c r="Z233" i="1"/>
  <c r="W246" i="1"/>
  <c r="Y246" i="1"/>
  <c r="Z280" i="1"/>
  <c r="X280" i="1"/>
  <c r="AB292" i="1"/>
  <c r="AB294" i="1"/>
  <c r="W74" i="1"/>
  <c r="U75" i="1"/>
  <c r="T80" i="1"/>
  <c r="T83" i="1"/>
  <c r="U88" i="1"/>
  <c r="U93" i="1"/>
  <c r="T93" i="1"/>
  <c r="T94" i="1" s="1"/>
  <c r="T103" i="1"/>
  <c r="V109" i="1"/>
  <c r="U110" i="1"/>
  <c r="U115" i="1"/>
  <c r="T115" i="1"/>
  <c r="X125" i="1"/>
  <c r="Y131" i="1"/>
  <c r="U135" i="1"/>
  <c r="W138" i="1"/>
  <c r="V147" i="1"/>
  <c r="Y178" i="1"/>
  <c r="Z217" i="1"/>
  <c r="X217" i="1"/>
  <c r="Z242" i="1"/>
  <c r="X242" i="1"/>
  <c r="T266" i="1"/>
  <c r="X273" i="1"/>
  <c r="T275" i="1"/>
  <c r="X267" i="1"/>
  <c r="Z267" i="1"/>
  <c r="Y69" i="1"/>
  <c r="U70" i="1"/>
  <c r="V75" i="1"/>
  <c r="T77" i="1"/>
  <c r="U79" i="1"/>
  <c r="V87" i="1"/>
  <c r="T88" i="1"/>
  <c r="U92" i="1"/>
  <c r="V93" i="1"/>
  <c r="V97" i="1"/>
  <c r="T100" i="1"/>
  <c r="T113" i="1"/>
  <c r="U123" i="1"/>
  <c r="W128" i="1"/>
  <c r="Y128" i="1"/>
  <c r="U132" i="1"/>
  <c r="W133" i="1"/>
  <c r="O135" i="1"/>
  <c r="V135" i="1" s="1"/>
  <c r="T139" i="1"/>
  <c r="T161" i="1"/>
  <c r="T179" i="1"/>
  <c r="T182" i="1"/>
  <c r="U191" i="1"/>
  <c r="U195" i="1"/>
  <c r="X215" i="1"/>
  <c r="Z215" i="1"/>
  <c r="Z240" i="1"/>
  <c r="X240" i="1"/>
  <c r="J13" i="19" s="1"/>
  <c r="U258" i="1"/>
  <c r="U278" i="1"/>
  <c r="Y71" i="1"/>
  <c r="T79" i="1"/>
  <c r="T85" i="1"/>
  <c r="W86" i="1"/>
  <c r="U90" i="1"/>
  <c r="X91" i="1"/>
  <c r="Y102" i="1"/>
  <c r="T106" i="1"/>
  <c r="Y107" i="1"/>
  <c r="V114" i="1"/>
  <c r="U119" i="1"/>
  <c r="T122" i="1"/>
  <c r="Y130" i="1"/>
  <c r="Z146" i="1"/>
  <c r="X146" i="1"/>
  <c r="W160" i="1"/>
  <c r="Y160" i="1"/>
  <c r="Y167" i="1"/>
  <c r="U168" i="1"/>
  <c r="X174" i="1"/>
  <c r="Z174" i="1"/>
  <c r="V175" i="1"/>
  <c r="W176" i="1"/>
  <c r="U177" i="1"/>
  <c r="Y188" i="1"/>
  <c r="T195" i="1"/>
  <c r="Z200" i="1"/>
  <c r="X200" i="1"/>
  <c r="U225" i="1"/>
  <c r="U253" i="1"/>
  <c r="T255" i="1"/>
  <c r="U256" i="1"/>
  <c r="T258" i="1"/>
  <c r="O265" i="1"/>
  <c r="V265" i="1" s="1"/>
  <c r="U265" i="1"/>
  <c r="T278" i="1"/>
  <c r="X279" i="1"/>
  <c r="Z279" i="1"/>
  <c r="U121" i="1"/>
  <c r="V123" i="1"/>
  <c r="X130" i="1"/>
  <c r="V132" i="1"/>
  <c r="X132" i="1"/>
  <c r="U134" i="1"/>
  <c r="Z137" i="1"/>
  <c r="Z151" i="1"/>
  <c r="X151" i="1"/>
  <c r="X152" i="1"/>
  <c r="U155" i="1"/>
  <c r="W159" i="1"/>
  <c r="T168" i="1"/>
  <c r="X173" i="1"/>
  <c r="X186" i="1"/>
  <c r="Z186" i="1"/>
  <c r="U194" i="1"/>
  <c r="T194" i="1"/>
  <c r="V195" i="1"/>
  <c r="X213" i="1"/>
  <c r="Z213" i="1"/>
  <c r="Y234" i="1"/>
  <c r="X238" i="1"/>
  <c r="Z238" i="1"/>
  <c r="Z251" i="1"/>
  <c r="X251" i="1"/>
  <c r="T253" i="1"/>
  <c r="T256" i="1"/>
  <c r="Y264" i="1"/>
  <c r="U271" i="1"/>
  <c r="V278" i="1"/>
  <c r="V59" i="1"/>
  <c r="V60" i="1"/>
  <c r="U63" i="1"/>
  <c r="Y64" i="1"/>
  <c r="T74" i="1"/>
  <c r="Y77" i="1"/>
  <c r="Y81" i="1"/>
  <c r="Y82" i="1"/>
  <c r="T87" i="1"/>
  <c r="T96" i="1"/>
  <c r="U101" i="1"/>
  <c r="V107" i="1"/>
  <c r="W120" i="1"/>
  <c r="Y120" i="1"/>
  <c r="U128" i="1"/>
  <c r="W129" i="1"/>
  <c r="U131" i="1"/>
  <c r="W139" i="1"/>
  <c r="W140" i="1"/>
  <c r="V142" i="1"/>
  <c r="U143" i="1"/>
  <c r="T144" i="1"/>
  <c r="AB145" i="1"/>
  <c r="AC145" i="1" s="1"/>
  <c r="Y150" i="1"/>
  <c r="U153" i="1"/>
  <c r="T166" i="1"/>
  <c r="V167" i="1"/>
  <c r="V168" i="1"/>
  <c r="W171" i="1"/>
  <c r="U174" i="1"/>
  <c r="V177" i="1"/>
  <c r="W183" i="1"/>
  <c r="W187" i="1"/>
  <c r="Y187" i="1"/>
  <c r="W193" i="1"/>
  <c r="T198" i="1"/>
  <c r="W199" i="1"/>
  <c r="W206" i="1"/>
  <c r="Z210" i="1"/>
  <c r="X212" i="1"/>
  <c r="W218" i="1"/>
  <c r="U248" i="1"/>
  <c r="T265" i="1"/>
  <c r="X274" i="1"/>
  <c r="T283" i="1"/>
  <c r="T111" i="1"/>
  <c r="AB111" i="1" s="1"/>
  <c r="AC111" i="1" s="1"/>
  <c r="T114" i="1"/>
  <c r="W114" i="1"/>
  <c r="Y125" i="1"/>
  <c r="Z129" i="1"/>
  <c r="V134" i="1"/>
  <c r="V140" i="1"/>
  <c r="Y148" i="1"/>
  <c r="Z150" i="1"/>
  <c r="T158" i="1"/>
  <c r="Z159" i="1"/>
  <c r="Z163" i="1"/>
  <c r="X163" i="1"/>
  <c r="Y170" i="1"/>
  <c r="Z182" i="1"/>
  <c r="X182" i="1"/>
  <c r="Z202" i="1"/>
  <c r="T207" i="1"/>
  <c r="U211" i="1"/>
  <c r="X227" i="1"/>
  <c r="Z227" i="1"/>
  <c r="W228" i="1"/>
  <c r="Y228" i="1"/>
  <c r="X269" i="1"/>
  <c r="T215" i="1"/>
  <c r="V219" i="1"/>
  <c r="Y226" i="1"/>
  <c r="T242" i="1"/>
  <c r="V256" i="1"/>
  <c r="V257" i="1"/>
  <c r="T260" i="1"/>
  <c r="U274" i="1"/>
  <c r="T277" i="1"/>
  <c r="V285" i="1"/>
  <c r="T138" i="1"/>
  <c r="X144" i="1"/>
  <c r="X149" i="1"/>
  <c r="V150" i="1"/>
  <c r="T155" i="1"/>
  <c r="U157" i="1"/>
  <c r="X158" i="1"/>
  <c r="Y164" i="1"/>
  <c r="Y172" i="1"/>
  <c r="U173" i="1"/>
  <c r="U176" i="1"/>
  <c r="T186" i="1"/>
  <c r="V189" i="1"/>
  <c r="T191" i="1"/>
  <c r="W192" i="1"/>
  <c r="V194" i="1"/>
  <c r="U197" i="1"/>
  <c r="U199" i="1"/>
  <c r="T202" i="1"/>
  <c r="U212" i="1"/>
  <c r="T212" i="1"/>
  <c r="Z214" i="1"/>
  <c r="X214" i="1"/>
  <c r="T217" i="1"/>
  <c r="W217" i="1"/>
  <c r="W231" i="1"/>
  <c r="T233" i="1"/>
  <c r="T236" i="1"/>
  <c r="U239" i="1"/>
  <c r="G12" i="19" s="1"/>
  <c r="T251" i="1"/>
  <c r="W258" i="1"/>
  <c r="T259" i="1"/>
  <c r="T262" i="1"/>
  <c r="X275" i="1"/>
  <c r="Y139" i="1"/>
  <c r="Y141" i="1"/>
  <c r="U142" i="1"/>
  <c r="T150" i="1"/>
  <c r="Y153" i="1"/>
  <c r="V155" i="1"/>
  <c r="U159" i="1"/>
  <c r="W166" i="1"/>
  <c r="U167" i="1"/>
  <c r="T173" i="1"/>
  <c r="T176" i="1"/>
  <c r="W186" i="1"/>
  <c r="T189" i="1"/>
  <c r="Y191" i="1"/>
  <c r="V193" i="1"/>
  <c r="W195" i="1"/>
  <c r="Y205" i="1"/>
  <c r="W205" i="1"/>
  <c r="T220" i="1"/>
  <c r="AB220" i="1" s="1"/>
  <c r="AC220" i="1" s="1"/>
  <c r="V226" i="1"/>
  <c r="V231" i="1"/>
  <c r="U233" i="1"/>
  <c r="U241" i="1"/>
  <c r="G14" i="19" s="1"/>
  <c r="T245" i="1"/>
  <c r="W250" i="1"/>
  <c r="X255" i="1"/>
  <c r="Z255" i="1"/>
  <c r="Y256" i="1"/>
  <c r="V267" i="1"/>
  <c r="T284" i="1"/>
  <c r="V143" i="1"/>
  <c r="U147" i="1"/>
  <c r="Y151" i="1"/>
  <c r="T154" i="1"/>
  <c r="W162" i="1"/>
  <c r="W163" i="1"/>
  <c r="V164" i="1"/>
  <c r="U175" i="1"/>
  <c r="W184" i="1"/>
  <c r="V185" i="1"/>
  <c r="V188" i="1"/>
  <c r="W189" i="1"/>
  <c r="V199" i="1"/>
  <c r="V210" i="1"/>
  <c r="V212" i="1"/>
  <c r="T228" i="1"/>
  <c r="Y238" i="1"/>
  <c r="W238" i="1"/>
  <c r="V247" i="1"/>
  <c r="T252" i="1"/>
  <c r="Z265" i="1"/>
  <c r="X265" i="1"/>
  <c r="U276" i="1"/>
  <c r="V281" i="1"/>
  <c r="V284" i="1"/>
  <c r="T238" i="1"/>
  <c r="W239" i="1"/>
  <c r="I12" i="19" s="1"/>
  <c r="V241" i="1"/>
  <c r="V244" i="1"/>
  <c r="Z246" i="1"/>
  <c r="X249" i="1"/>
  <c r="U255" i="1"/>
  <c r="V258" i="1"/>
  <c r="U261" i="1"/>
  <c r="V262" i="1"/>
  <c r="U272" i="1"/>
  <c r="V275" i="1"/>
  <c r="Y219" i="1"/>
  <c r="T221" i="1"/>
  <c r="V224" i="1"/>
  <c r="U226" i="1"/>
  <c r="W227" i="1"/>
  <c r="V228" i="1"/>
  <c r="X245" i="1"/>
  <c r="U257" i="1"/>
  <c r="T261" i="1"/>
  <c r="T272" i="1"/>
  <c r="U281" i="1"/>
  <c r="T282" i="1"/>
  <c r="X283" i="1"/>
  <c r="W286" i="1"/>
  <c r="AE291" i="1"/>
  <c r="AE293" i="1"/>
  <c r="AE295" i="1"/>
  <c r="T197" i="1"/>
  <c r="W214" i="1"/>
  <c r="W219" i="1"/>
  <c r="V221" i="1"/>
  <c r="Y230" i="1"/>
  <c r="U237" i="1"/>
  <c r="Y241" i="1"/>
  <c r="T243" i="1"/>
  <c r="W244" i="1"/>
  <c r="W251" i="1"/>
  <c r="V255" i="1"/>
  <c r="U260" i="1"/>
  <c r="V261" i="1"/>
  <c r="U267" i="1"/>
  <c r="U268" i="1"/>
  <c r="W269" i="1"/>
  <c r="W270" i="1"/>
  <c r="Y271" i="1"/>
  <c r="V272" i="1"/>
  <c r="W274" i="1"/>
  <c r="U279" i="1"/>
  <c r="U280" i="1"/>
  <c r="T281" i="1"/>
  <c r="Y282" i="1"/>
  <c r="W37" i="1"/>
  <c r="Y37" i="1"/>
  <c r="Y38" i="1"/>
  <c r="W38" i="1"/>
  <c r="O42" i="1"/>
  <c r="V42" i="1" s="1"/>
  <c r="U42" i="1"/>
  <c r="W49" i="1"/>
  <c r="Y49" i="1"/>
  <c r="O73" i="1"/>
  <c r="V73" i="1" s="1"/>
  <c r="U73" i="1"/>
  <c r="W11" i="1"/>
  <c r="Y11" i="1"/>
  <c r="T23" i="1"/>
  <c r="Y27" i="1"/>
  <c r="U25" i="1"/>
  <c r="O25" i="1"/>
  <c r="V25" i="1" s="1"/>
  <c r="U30" i="1"/>
  <c r="O30" i="1"/>
  <c r="V30" i="1" s="1"/>
  <c r="O64" i="1"/>
  <c r="V64" i="1" s="1"/>
  <c r="U64" i="1"/>
  <c r="Y26" i="1"/>
  <c r="W26" i="1"/>
  <c r="U54" i="1"/>
  <c r="O54" i="1"/>
  <c r="V54" i="1" s="1"/>
  <c r="U8" i="1"/>
  <c r="O8" i="1"/>
  <c r="V8" i="1" s="1"/>
  <c r="Y22" i="1"/>
  <c r="W22" i="1"/>
  <c r="U7" i="1"/>
  <c r="O7" i="1"/>
  <c r="V7" i="1" s="1"/>
  <c r="O13" i="1"/>
  <c r="V13" i="1" s="1"/>
  <c r="U13" i="1"/>
  <c r="O15" i="1"/>
  <c r="V15" i="1" s="1"/>
  <c r="U15" i="1"/>
  <c r="Y39" i="1"/>
  <c r="W39" i="1"/>
  <c r="Y50" i="1"/>
  <c r="W50" i="1"/>
  <c r="U6" i="1"/>
  <c r="O6" i="1"/>
  <c r="V6" i="1" s="1"/>
  <c r="Y14" i="1"/>
  <c r="W14" i="1"/>
  <c r="V22" i="1"/>
  <c r="T30" i="1"/>
  <c r="Y32" i="1"/>
  <c r="Y33" i="1"/>
  <c r="O43" i="1"/>
  <c r="V43" i="1" s="1"/>
  <c r="U43" i="1"/>
  <c r="V53" i="1"/>
  <c r="T9" i="1"/>
  <c r="U10" i="1"/>
  <c r="U19" i="1"/>
  <c r="U20" i="1"/>
  <c r="Y24" i="1"/>
  <c r="U29" i="1"/>
  <c r="AB29" i="1" s="1"/>
  <c r="AC29" i="1" s="1"/>
  <c r="T8" i="1"/>
  <c r="V9" i="1"/>
  <c r="U11" i="1"/>
  <c r="T18" i="1"/>
  <c r="T19" i="1"/>
  <c r="T20" i="1"/>
  <c r="T42" i="1"/>
  <c r="O21" i="1"/>
  <c r="V21" i="1" s="1"/>
  <c r="U21" i="1"/>
  <c r="V10" i="1"/>
  <c r="T11" i="1"/>
  <c r="T13" i="1"/>
  <c r="V14" i="1"/>
  <c r="T15" i="1"/>
  <c r="U17" i="1"/>
  <c r="V18" i="1"/>
  <c r="V19" i="1"/>
  <c r="W21" i="1"/>
  <c r="U26" i="1"/>
  <c r="O26" i="1"/>
  <c r="V26" i="1" s="1"/>
  <c r="W51" i="1"/>
  <c r="X11" i="1"/>
  <c r="W12" i="1"/>
  <c r="U14" i="1"/>
  <c r="U22" i="1"/>
  <c r="W25" i="1"/>
  <c r="W27" i="1"/>
  <c r="W28" i="1"/>
  <c r="W29" i="1"/>
  <c r="W30" i="1"/>
  <c r="V50" i="1"/>
  <c r="X12" i="1"/>
  <c r="W13" i="1"/>
  <c r="Y23" i="1"/>
  <c r="W23" i="1"/>
  <c r="W24" i="1"/>
  <c r="X26" i="1"/>
  <c r="X27" i="1"/>
  <c r="X28" i="1"/>
  <c r="X29" i="1"/>
  <c r="X30" i="1"/>
  <c r="Z31" i="1"/>
  <c r="Y35" i="1"/>
  <c r="W35" i="1"/>
  <c r="W57" i="1"/>
  <c r="Z66" i="1"/>
  <c r="W70" i="1"/>
  <c r="U18" i="1"/>
  <c r="X23" i="1"/>
  <c r="Z35" i="1"/>
  <c r="W47" i="1"/>
  <c r="U56" i="1"/>
  <c r="X57" i="1"/>
  <c r="W60" i="1"/>
  <c r="Z44" i="1"/>
  <c r="Y25" i="1"/>
  <c r="X22" i="1"/>
  <c r="Z24" i="1"/>
  <c r="W34" i="1"/>
  <c r="Z47" i="1"/>
  <c r="Y53" i="1"/>
  <c r="W56" i="1"/>
  <c r="O72" i="1"/>
  <c r="V72" i="1" s="1"/>
  <c r="U72" i="1"/>
  <c r="X16" i="1"/>
  <c r="X19" i="1"/>
  <c r="W33" i="1"/>
  <c r="U39" i="1"/>
  <c r="Y46" i="1"/>
  <c r="U71" i="1"/>
  <c r="W6" i="1"/>
  <c r="Y17" i="1"/>
  <c r="Y18" i="1"/>
  <c r="Z20" i="1"/>
  <c r="X33" i="1"/>
  <c r="U38" i="1"/>
  <c r="T39" i="1"/>
  <c r="Y42" i="1"/>
  <c r="U51" i="1"/>
  <c r="Y52" i="1"/>
  <c r="Z52" i="1"/>
  <c r="U55" i="1"/>
  <c r="W65" i="1"/>
  <c r="U68" i="1"/>
  <c r="W40" i="1"/>
  <c r="U44" i="1"/>
  <c r="W45" i="1"/>
  <c r="O57" i="1"/>
  <c r="V57" i="1" s="1"/>
  <c r="Y62" i="1"/>
  <c r="X65" i="1"/>
  <c r="W67" i="1"/>
  <c r="Y67" i="1"/>
  <c r="T68" i="1"/>
  <c r="W72" i="1"/>
  <c r="O96" i="1"/>
  <c r="V96" i="1" s="1"/>
  <c r="U96" i="1"/>
  <c r="U27" i="1"/>
  <c r="V38" i="1"/>
  <c r="Z41" i="1"/>
  <c r="X45" i="1"/>
  <c r="U48" i="1"/>
  <c r="V55" i="1"/>
  <c r="W55" i="1"/>
  <c r="Z59" i="1"/>
  <c r="U65" i="1"/>
  <c r="X72" i="1"/>
  <c r="Z6" i="1"/>
  <c r="T28" i="1"/>
  <c r="V37" i="1"/>
  <c r="W44" i="1"/>
  <c r="X51" i="1"/>
  <c r="X55" i="1"/>
  <c r="W63" i="1"/>
  <c r="T65" i="1"/>
  <c r="W69" i="1"/>
  <c r="T72" i="1"/>
  <c r="X34" i="1"/>
  <c r="X7" i="1"/>
  <c r="W8" i="1"/>
  <c r="W48" i="1"/>
  <c r="U50" i="1"/>
  <c r="Y51" i="1"/>
  <c r="X58" i="1"/>
  <c r="X63" i="1"/>
  <c r="T69" i="1"/>
  <c r="X69" i="1"/>
  <c r="V78" i="1"/>
  <c r="W36" i="1"/>
  <c r="Y58" i="1"/>
  <c r="U66" i="1"/>
  <c r="U69" i="1"/>
  <c r="W76" i="1"/>
  <c r="Y76" i="1"/>
  <c r="V80" i="1"/>
  <c r="T70" i="1"/>
  <c r="U87" i="1"/>
  <c r="V89" i="1"/>
  <c r="T97" i="1"/>
  <c r="W103" i="1"/>
  <c r="Y108" i="1"/>
  <c r="W108" i="1"/>
  <c r="Z114" i="1"/>
  <c r="X114" i="1"/>
  <c r="V68" i="1"/>
  <c r="Y78" i="1"/>
  <c r="W78" i="1"/>
  <c r="W80" i="1"/>
  <c r="W91" i="1"/>
  <c r="U94" i="1"/>
  <c r="W96" i="1"/>
  <c r="X73" i="1"/>
  <c r="Z82" i="1"/>
  <c r="X82" i="1"/>
  <c r="Z84" i="1"/>
  <c r="X84" i="1"/>
  <c r="X93" i="1"/>
  <c r="O117" i="1"/>
  <c r="V117" i="1" s="1"/>
  <c r="U117" i="1"/>
  <c r="Y87" i="1"/>
  <c r="W87" i="1"/>
  <c r="T90" i="1"/>
  <c r="W100" i="1"/>
  <c r="Y100" i="1"/>
  <c r="W112" i="1"/>
  <c r="Y112" i="1"/>
  <c r="X75" i="1"/>
  <c r="Z75" i="1"/>
  <c r="V79" i="1"/>
  <c r="U81" i="1"/>
  <c r="V94" i="1"/>
  <c r="U95" i="1"/>
  <c r="W98" i="1"/>
  <c r="Y98" i="1"/>
  <c r="U99" i="1"/>
  <c r="X103" i="1"/>
  <c r="Z103" i="1"/>
  <c r="Y145" i="1"/>
  <c r="W145" i="1"/>
  <c r="Y88" i="1"/>
  <c r="O120" i="1"/>
  <c r="V120" i="1" s="1"/>
  <c r="U120" i="1"/>
  <c r="Z77" i="1"/>
  <c r="X77" i="1"/>
  <c r="V81" i="1"/>
  <c r="O84" i="1"/>
  <c r="V84" i="1" s="1"/>
  <c r="Z88" i="1"/>
  <c r="V99" i="1"/>
  <c r="U112" i="1"/>
  <c r="T86" i="1"/>
  <c r="AB86" i="1" s="1"/>
  <c r="AC86" i="1" s="1"/>
  <c r="Y86" i="1"/>
  <c r="O92" i="1"/>
  <c r="V92" i="1" s="1"/>
  <c r="U104" i="1"/>
  <c r="O104" i="1"/>
  <c r="V104" i="1" s="1"/>
  <c r="U105" i="1"/>
  <c r="O105" i="1"/>
  <c r="V105" i="1" s="1"/>
  <c r="Z109" i="1"/>
  <c r="X109" i="1"/>
  <c r="X74" i="1"/>
  <c r="U78" i="1"/>
  <c r="U80" i="1"/>
  <c r="U82" i="1"/>
  <c r="Y83" i="1"/>
  <c r="W83" i="1"/>
  <c r="X96" i="1"/>
  <c r="W102" i="1"/>
  <c r="Y74" i="1"/>
  <c r="T82" i="1"/>
  <c r="U89" i="1"/>
  <c r="W101" i="1"/>
  <c r="T104" i="1"/>
  <c r="T107" i="1"/>
  <c r="V118" i="1"/>
  <c r="W125" i="1"/>
  <c r="Y157" i="1"/>
  <c r="W157" i="1"/>
  <c r="V88" i="1"/>
  <c r="Y91" i="1"/>
  <c r="Z92" i="1"/>
  <c r="Y97" i="1"/>
  <c r="Z105" i="1"/>
  <c r="W107" i="1"/>
  <c r="Z110" i="1"/>
  <c r="X110" i="1"/>
  <c r="W110" i="1"/>
  <c r="Y115" i="1"/>
  <c r="Y118" i="1"/>
  <c r="Z127" i="1"/>
  <c r="T129" i="1"/>
  <c r="W89" i="1"/>
  <c r="V100" i="1"/>
  <c r="U103" i="1"/>
  <c r="Y104" i="1"/>
  <c r="U109" i="1"/>
  <c r="AB109" i="1" s="1"/>
  <c r="AC109" i="1" s="1"/>
  <c r="V112" i="1"/>
  <c r="U114" i="1"/>
  <c r="X120" i="1"/>
  <c r="O121" i="1"/>
  <c r="V121" i="1" s="1"/>
  <c r="Y127" i="1"/>
  <c r="O128" i="1"/>
  <c r="V128" i="1" s="1"/>
  <c r="Z138" i="1"/>
  <c r="Y143" i="1"/>
  <c r="W143" i="1"/>
  <c r="Y89" i="1"/>
  <c r="O116" i="1"/>
  <c r="V116" i="1" s="1"/>
  <c r="U124" i="1"/>
  <c r="W147" i="1"/>
  <c r="Y147" i="1"/>
  <c r="Z122" i="1"/>
  <c r="X122" i="1"/>
  <c r="V124" i="1"/>
  <c r="Y124" i="1"/>
  <c r="Y129" i="1"/>
  <c r="W132" i="1"/>
  <c r="Y132" i="1"/>
  <c r="O141" i="1"/>
  <c r="V141" i="1" s="1"/>
  <c r="U141" i="1"/>
  <c r="O152" i="1"/>
  <c r="V152" i="1" s="1"/>
  <c r="U152" i="1"/>
  <c r="T119" i="1"/>
  <c r="T126" i="1"/>
  <c r="T130" i="1"/>
  <c r="X135" i="1"/>
  <c r="Z135" i="1"/>
  <c r="V136" i="1"/>
  <c r="Y142" i="1"/>
  <c r="W142" i="1"/>
  <c r="O149" i="1"/>
  <c r="V149" i="1" s="1"/>
  <c r="U149" i="1"/>
  <c r="O151" i="1"/>
  <c r="V151" i="1" s="1"/>
  <c r="U151" i="1"/>
  <c r="Y85" i="1"/>
  <c r="W85" i="1"/>
  <c r="U102" i="1"/>
  <c r="AB102" i="1" s="1"/>
  <c r="AC102" i="1" s="1"/>
  <c r="W106" i="1"/>
  <c r="AB108" i="1"/>
  <c r="AC108" i="1" s="1"/>
  <c r="Y109" i="1"/>
  <c r="U113" i="1"/>
  <c r="Y114" i="1"/>
  <c r="T116" i="1"/>
  <c r="X119" i="1"/>
  <c r="X126" i="1"/>
  <c r="T128" i="1"/>
  <c r="V130" i="1"/>
  <c r="U140" i="1"/>
  <c r="O129" i="1"/>
  <c r="V129" i="1" s="1"/>
  <c r="U129" i="1"/>
  <c r="U91" i="1"/>
  <c r="AB91" i="1" s="1"/>
  <c r="AC91" i="1" s="1"/>
  <c r="T92" i="1"/>
  <c r="Y99" i="1"/>
  <c r="W99" i="1"/>
  <c r="V113" i="1"/>
  <c r="U125" i="1"/>
  <c r="Y126" i="1"/>
  <c r="W130" i="1"/>
  <c r="Z133" i="1"/>
  <c r="X133" i="1"/>
  <c r="Z139" i="1"/>
  <c r="X139" i="1"/>
  <c r="W93" i="1"/>
  <c r="Y111" i="1"/>
  <c r="W111" i="1"/>
  <c r="W116" i="1"/>
  <c r="U137" i="1"/>
  <c r="O139" i="1"/>
  <c r="V139" i="1" s="1"/>
  <c r="U139" i="1"/>
  <c r="X143" i="1"/>
  <c r="Z143" i="1"/>
  <c r="V144" i="1"/>
  <c r="V148" i="1"/>
  <c r="V101" i="1"/>
  <c r="X108" i="1"/>
  <c r="W113" i="1"/>
  <c r="U118" i="1"/>
  <c r="Y121" i="1"/>
  <c r="V125" i="1"/>
  <c r="V131" i="1"/>
  <c r="W131" i="1"/>
  <c r="W141" i="1"/>
  <c r="W155" i="1"/>
  <c r="Y155" i="1"/>
  <c r="Z98" i="1"/>
  <c r="X98" i="1"/>
  <c r="O106" i="1"/>
  <c r="V106" i="1" s="1"/>
  <c r="U106" i="1"/>
  <c r="W115" i="1"/>
  <c r="Y123" i="1"/>
  <c r="W123" i="1"/>
  <c r="O161" i="1"/>
  <c r="V161" i="1" s="1"/>
  <c r="U161" i="1"/>
  <c r="O170" i="1"/>
  <c r="V170" i="1" s="1"/>
  <c r="U170" i="1"/>
  <c r="O181" i="1"/>
  <c r="V181" i="1" s="1"/>
  <c r="U181" i="1"/>
  <c r="T163" i="1"/>
  <c r="W165" i="1"/>
  <c r="Z177" i="1"/>
  <c r="Z183" i="1"/>
  <c r="X183" i="1"/>
  <c r="W136" i="1"/>
  <c r="W144" i="1"/>
  <c r="Y144" i="1"/>
  <c r="V146" i="1"/>
  <c r="U148" i="1"/>
  <c r="U150" i="1"/>
  <c r="U160" i="1"/>
  <c r="T135" i="1"/>
  <c r="Y136" i="1"/>
  <c r="U138" i="1"/>
  <c r="W153" i="1"/>
  <c r="V160" i="1"/>
  <c r="O162" i="1"/>
  <c r="V162" i="1" s="1"/>
  <c r="U162" i="1"/>
  <c r="U164" i="1"/>
  <c r="U186" i="1"/>
  <c r="O186" i="1"/>
  <c r="V186" i="1" s="1"/>
  <c r="O218" i="1"/>
  <c r="V218" i="1" s="1"/>
  <c r="U218" i="1"/>
  <c r="W182" i="1"/>
  <c r="Y182" i="1"/>
  <c r="Z141" i="1"/>
  <c r="X141" i="1"/>
  <c r="Z153" i="1"/>
  <c r="X153" i="1"/>
  <c r="Y177" i="1"/>
  <c r="W156" i="1"/>
  <c r="Y158" i="1"/>
  <c r="W168" i="1"/>
  <c r="O190" i="1"/>
  <c r="V190" i="1" s="1"/>
  <c r="U190" i="1"/>
  <c r="W201" i="1"/>
  <c r="Y201" i="1"/>
  <c r="O206" i="1"/>
  <c r="V206" i="1" s="1"/>
  <c r="U206" i="1"/>
  <c r="O159" i="1"/>
  <c r="V159" i="1" s="1"/>
  <c r="X168" i="1"/>
  <c r="Z168" i="1"/>
  <c r="W169" i="1"/>
  <c r="Y169" i="1"/>
  <c r="Y174" i="1"/>
  <c r="W174" i="1"/>
  <c r="Y189" i="1"/>
  <c r="T133" i="1"/>
  <c r="Y134" i="1"/>
  <c r="W134" i="1"/>
  <c r="T137" i="1"/>
  <c r="W137" i="1"/>
  <c r="T147" i="1"/>
  <c r="W149" i="1"/>
  <c r="Y154" i="1"/>
  <c r="W154" i="1"/>
  <c r="Y162" i="1"/>
  <c r="U165" i="1"/>
  <c r="O166" i="1"/>
  <c r="V166" i="1" s="1"/>
  <c r="T171" i="1"/>
  <c r="X131" i="1"/>
  <c r="Z131" i="1"/>
  <c r="V133" i="1"/>
  <c r="U136" i="1"/>
  <c r="Y140" i="1"/>
  <c r="U144" i="1"/>
  <c r="T149" i="1"/>
  <c r="T157" i="1"/>
  <c r="T162" i="1"/>
  <c r="W152" i="1"/>
  <c r="V157" i="1"/>
  <c r="T159" i="1"/>
  <c r="V165" i="1"/>
  <c r="O169" i="1"/>
  <c r="V169" i="1" s="1"/>
  <c r="U169" i="1"/>
  <c r="V173" i="1"/>
  <c r="X193" i="1"/>
  <c r="Z193" i="1"/>
  <c r="X178" i="1"/>
  <c r="U203" i="1"/>
  <c r="O203" i="1"/>
  <c r="V203" i="1" s="1"/>
  <c r="W204" i="1"/>
  <c r="Y204" i="1"/>
  <c r="X145" i="1"/>
  <c r="W146" i="1"/>
  <c r="Z155" i="1"/>
  <c r="Y156" i="1"/>
  <c r="X157" i="1"/>
  <c r="W158" i="1"/>
  <c r="W164" i="1"/>
  <c r="Y165" i="1"/>
  <c r="Y171" i="1"/>
  <c r="X171" i="1"/>
  <c r="Z172" i="1"/>
  <c r="Y181" i="1"/>
  <c r="T188" i="1"/>
  <c r="Y210" i="1"/>
  <c r="W210" i="1"/>
  <c r="Y211" i="1"/>
  <c r="W211" i="1"/>
  <c r="Y203" i="1"/>
  <c r="W203" i="1"/>
  <c r="AB205" i="1"/>
  <c r="AC205" i="1" s="1"/>
  <c r="W161" i="1"/>
  <c r="X170" i="1"/>
  <c r="O174" i="1"/>
  <c r="V174" i="1" s="1"/>
  <c r="Y183" i="1"/>
  <c r="X199" i="1"/>
  <c r="Z199" i="1"/>
  <c r="U208" i="1"/>
  <c r="Z218" i="1"/>
  <c r="X218" i="1"/>
  <c r="W284" i="1"/>
  <c r="Y284" i="1"/>
  <c r="O178" i="1"/>
  <c r="V178" i="1" s="1"/>
  <c r="Y180" i="1"/>
  <c r="W180" i="1"/>
  <c r="Y185" i="1"/>
  <c r="W185" i="1"/>
  <c r="W190" i="1"/>
  <c r="Y196" i="1"/>
  <c r="W197" i="1"/>
  <c r="U207" i="1"/>
  <c r="W213" i="1"/>
  <c r="Y213" i="1"/>
  <c r="W221" i="1"/>
  <c r="Y233" i="1"/>
  <c r="W233" i="1"/>
  <c r="Y236" i="1"/>
  <c r="W236" i="1"/>
  <c r="W272" i="1"/>
  <c r="Y272" i="1"/>
  <c r="Z180" i="1"/>
  <c r="V182" i="1"/>
  <c r="T184" i="1"/>
  <c r="V187" i="1"/>
  <c r="T200" i="1"/>
  <c r="W202" i="1"/>
  <c r="W263" i="1"/>
  <c r="Y263" i="1"/>
  <c r="W175" i="1"/>
  <c r="U189" i="1"/>
  <c r="X192" i="1"/>
  <c r="V207" i="1"/>
  <c r="U213" i="1"/>
  <c r="Y223" i="1"/>
  <c r="W223" i="1"/>
  <c r="W167" i="1"/>
  <c r="T172" i="1"/>
  <c r="X175" i="1"/>
  <c r="W179" i="1"/>
  <c r="X189" i="1"/>
  <c r="V208" i="1"/>
  <c r="V209" i="1"/>
  <c r="AB209" i="1" s="1"/>
  <c r="AC209" i="1" s="1"/>
  <c r="U217" i="1"/>
  <c r="U171" i="1"/>
  <c r="X179" i="1"/>
  <c r="Y184" i="1"/>
  <c r="W191" i="1"/>
  <c r="W207" i="1"/>
  <c r="U210" i="1"/>
  <c r="Z221" i="1"/>
  <c r="X221" i="1"/>
  <c r="Y254" i="1"/>
  <c r="W254" i="1"/>
  <c r="W173" i="1"/>
  <c r="Z184" i="1"/>
  <c r="X184" i="1"/>
  <c r="Y208" i="1"/>
  <c r="W208" i="1"/>
  <c r="W225" i="1"/>
  <c r="Y225" i="1"/>
  <c r="O242" i="1"/>
  <c r="V242" i="1" s="1"/>
  <c r="U242" i="1"/>
  <c r="U163" i="1"/>
  <c r="T164" i="1"/>
  <c r="X166" i="1"/>
  <c r="Y186" i="1"/>
  <c r="U193" i="1"/>
  <c r="X195" i="1"/>
  <c r="Z208" i="1"/>
  <c r="X208" i="1"/>
  <c r="V223" i="1"/>
  <c r="U227" i="1"/>
  <c r="O227" i="1"/>
  <c r="V227" i="1" s="1"/>
  <c r="T247" i="1"/>
  <c r="O250" i="1"/>
  <c r="V250" i="1" s="1"/>
  <c r="U250" i="1"/>
  <c r="U192" i="1"/>
  <c r="T193" i="1"/>
  <c r="W194" i="1"/>
  <c r="Z197" i="1"/>
  <c r="X197" i="1"/>
  <c r="W200" i="1"/>
  <c r="Y200" i="1"/>
  <c r="T203" i="1"/>
  <c r="T213" i="1"/>
  <c r="Y220" i="1"/>
  <c r="O238" i="1"/>
  <c r="V238" i="1" s="1"/>
  <c r="U238" i="1"/>
  <c r="Y240" i="1"/>
  <c r="W240" i="1"/>
  <c r="I13" i="19" s="1"/>
  <c r="Y242" i="1"/>
  <c r="W242" i="1"/>
  <c r="Y253" i="1"/>
  <c r="W253" i="1"/>
  <c r="O215" i="1"/>
  <c r="V215" i="1" s="1"/>
  <c r="Y216" i="1"/>
  <c r="U228" i="1"/>
  <c r="U236" i="1"/>
  <c r="O246" i="1"/>
  <c r="V246" i="1" s="1"/>
  <c r="U246" i="1"/>
  <c r="Y280" i="1"/>
  <c r="W280" i="1"/>
  <c r="V191" i="1"/>
  <c r="U202" i="1"/>
  <c r="T230" i="1"/>
  <c r="W237" i="1"/>
  <c r="O251" i="1"/>
  <c r="V251" i="1" s="1"/>
  <c r="O252" i="1"/>
  <c r="V252" i="1" s="1"/>
  <c r="U252" i="1"/>
  <c r="Z256" i="1"/>
  <c r="X256" i="1"/>
  <c r="Y249" i="1"/>
  <c r="W249" i="1"/>
  <c r="W266" i="1"/>
  <c r="Y266" i="1"/>
  <c r="Y276" i="1"/>
  <c r="W276" i="1"/>
  <c r="W224" i="1"/>
  <c r="O254" i="1"/>
  <c r="V254" i="1" s="1"/>
  <c r="U254" i="1"/>
  <c r="Y198" i="1"/>
  <c r="W198" i="1"/>
  <c r="U204" i="1"/>
  <c r="X205" i="1"/>
  <c r="W212" i="1"/>
  <c r="O239" i="1"/>
  <c r="V239" i="1" s="1"/>
  <c r="H12" i="19" s="1"/>
  <c r="Y245" i="1"/>
  <c r="W245" i="1"/>
  <c r="T246" i="1"/>
  <c r="U200" i="1"/>
  <c r="Y209" i="1"/>
  <c r="W209" i="1"/>
  <c r="Y222" i="1"/>
  <c r="W222" i="1"/>
  <c r="Y227" i="1"/>
  <c r="U229" i="1"/>
  <c r="O230" i="1"/>
  <c r="V230" i="1" s="1"/>
  <c r="U230" i="1"/>
  <c r="T235" i="1"/>
  <c r="X207" i="1"/>
  <c r="Z209" i="1"/>
  <c r="X209" i="1"/>
  <c r="V211" i="1"/>
  <c r="U216" i="1"/>
  <c r="W220" i="1"/>
  <c r="T225" i="1"/>
  <c r="T227" i="1"/>
  <c r="T229" i="1"/>
  <c r="V235" i="1"/>
  <c r="O240" i="1"/>
  <c r="V240" i="1" s="1"/>
  <c r="U240" i="1"/>
  <c r="G13" i="19" s="1"/>
  <c r="Y232" i="1"/>
  <c r="W232" i="1"/>
  <c r="O234" i="1"/>
  <c r="V234" i="1" s="1"/>
  <c r="U234" i="1"/>
  <c r="Y248" i="1"/>
  <c r="W248" i="1"/>
  <c r="V253" i="1"/>
  <c r="Z264" i="1"/>
  <c r="X264" i="1"/>
  <c r="Z211" i="1"/>
  <c r="Y212" i="1"/>
  <c r="Z223" i="1"/>
  <c r="Y224" i="1"/>
  <c r="X225" i="1"/>
  <c r="W226" i="1"/>
  <c r="W235" i="1"/>
  <c r="Y235" i="1"/>
  <c r="W247" i="1"/>
  <c r="Y247" i="1"/>
  <c r="Y257" i="1"/>
  <c r="W257" i="1"/>
  <c r="W271" i="1"/>
  <c r="X230" i="1"/>
  <c r="Y243" i="1"/>
  <c r="U282" i="1"/>
  <c r="O282" i="1"/>
  <c r="V282" i="1" s="1"/>
  <c r="Y239" i="1"/>
  <c r="Y251" i="1"/>
  <c r="U262" i="1"/>
  <c r="Y291" i="1"/>
  <c r="AC291" i="1" s="1"/>
  <c r="Y292" i="1"/>
  <c r="Y293" i="1"/>
  <c r="AC293" i="1" s="1"/>
  <c r="Y294" i="1"/>
  <c r="Y295" i="1"/>
  <c r="AC295" i="1" s="1"/>
  <c r="AB270" i="1"/>
  <c r="Y281" i="1"/>
  <c r="Z250" i="1"/>
  <c r="Z260" i="1"/>
  <c r="X260" i="1"/>
  <c r="V266" i="1"/>
  <c r="T268" i="1"/>
  <c r="T274" i="1"/>
  <c r="W278" i="1"/>
  <c r="Y278" i="1"/>
  <c r="W282" i="1"/>
  <c r="T248" i="1"/>
  <c r="X258" i="1"/>
  <c r="Z258" i="1"/>
  <c r="V268" i="1"/>
  <c r="Y268" i="1"/>
  <c r="V274" i="1"/>
  <c r="Y274" i="1"/>
  <c r="T286" i="1"/>
  <c r="T289" i="1"/>
  <c r="Y285" i="1"/>
  <c r="V286" i="1"/>
  <c r="T287" i="1"/>
  <c r="V288" i="1"/>
  <c r="V289" i="1"/>
  <c r="Z232" i="1"/>
  <c r="X232" i="1"/>
  <c r="U235" i="1"/>
  <c r="U247" i="1"/>
  <c r="U263" i="1"/>
  <c r="Z270" i="1"/>
  <c r="X270" i="1"/>
  <c r="Y279" i="1"/>
  <c r="U283" i="1"/>
  <c r="X236" i="1"/>
  <c r="X248" i="1"/>
  <c r="W252" i="1"/>
  <c r="V277" i="1"/>
  <c r="T280" i="1"/>
  <c r="V283" i="1"/>
  <c r="Y286" i="1"/>
  <c r="Y288" i="1"/>
  <c r="W289" i="1"/>
  <c r="Y231" i="1"/>
  <c r="X231" i="1"/>
  <c r="Z244" i="1"/>
  <c r="X244" i="1"/>
  <c r="W255" i="1"/>
  <c r="U269" i="1"/>
  <c r="V271" i="1"/>
  <c r="U275" i="1"/>
  <c r="V280" i="1"/>
  <c r="Y287" i="1"/>
  <c r="W243" i="1"/>
  <c r="W259" i="1"/>
  <c r="Y259" i="1"/>
  <c r="Y261" i="1"/>
  <c r="W261" i="1"/>
  <c r="X263" i="1"/>
  <c r="Y265" i="1"/>
  <c r="W265" i="1"/>
  <c r="T269" i="1"/>
  <c r="V273" i="1"/>
  <c r="AE276" i="1"/>
  <c r="Y277" i="1"/>
  <c r="Y283" i="1"/>
  <c r="X266" i="1"/>
  <c r="X272" i="1"/>
  <c r="X278" i="1"/>
  <c r="X284" i="1"/>
  <c r="Z289" i="1"/>
  <c r="W267" i="1"/>
  <c r="W273" i="1"/>
  <c r="W279" i="1"/>
  <c r="W285" i="1"/>
  <c r="W287" i="1"/>
  <c r="X287" i="1"/>
  <c r="W288" i="1"/>
  <c r="X276" i="1"/>
  <c r="X282" i="1"/>
  <c r="O12" i="19" l="1"/>
  <c r="L61" i="19"/>
  <c r="K61" i="19"/>
  <c r="AC12" i="19"/>
  <c r="AC13" i="19"/>
  <c r="O32" i="19"/>
  <c r="R32" i="19" s="1"/>
  <c r="O13" i="19"/>
  <c r="R13" i="19" s="1"/>
  <c r="K62" i="19"/>
  <c r="L62" i="19"/>
  <c r="V14" i="19"/>
  <c r="Y14" i="19" s="1"/>
  <c r="AE270" i="1"/>
  <c r="AB156" i="1"/>
  <c r="AC156" i="1" s="1"/>
  <c r="J51" i="19"/>
  <c r="O51" i="19" s="1"/>
  <c r="H18" i="19"/>
  <c r="H41" i="19"/>
  <c r="L12" i="19"/>
  <c r="L15" i="19"/>
  <c r="H34" i="19"/>
  <c r="J27" i="19"/>
  <c r="J57" i="19"/>
  <c r="H43" i="19"/>
  <c r="G39" i="19"/>
  <c r="F38" i="19"/>
  <c r="H13" i="19"/>
  <c r="AC14" i="19" s="1"/>
  <c r="G49" i="19"/>
  <c r="F42" i="19"/>
  <c r="H28" i="19"/>
  <c r="H20" i="19"/>
  <c r="H55" i="19"/>
  <c r="J49" i="19"/>
  <c r="F45" i="19"/>
  <c r="G40" i="19"/>
  <c r="R14" i="19"/>
  <c r="L24" i="19"/>
  <c r="I57" i="19"/>
  <c r="F39" i="19"/>
  <c r="I25" i="19"/>
  <c r="G53" i="19"/>
  <c r="F59" i="19"/>
  <c r="H36" i="19"/>
  <c r="H52" i="19"/>
  <c r="I54" i="19"/>
  <c r="I44" i="19"/>
  <c r="F31" i="19"/>
  <c r="G25" i="19"/>
  <c r="F47" i="19"/>
  <c r="F48" i="19"/>
  <c r="J43" i="19"/>
  <c r="G36" i="19"/>
  <c r="J56" i="19"/>
  <c r="I30" i="19"/>
  <c r="I47" i="19"/>
  <c r="O47" i="19" s="1"/>
  <c r="F46" i="19"/>
  <c r="H46" i="19"/>
  <c r="F22" i="19"/>
  <c r="H30" i="19"/>
  <c r="I55" i="19"/>
  <c r="O55" i="19" s="1"/>
  <c r="I35" i="19"/>
  <c r="J17" i="19"/>
  <c r="F56" i="19"/>
  <c r="J30" i="19"/>
  <c r="G52" i="19"/>
  <c r="G24" i="19"/>
  <c r="H42" i="19"/>
  <c r="G27" i="19"/>
  <c r="J22" i="19"/>
  <c r="G44" i="19"/>
  <c r="G35" i="19"/>
  <c r="F36" i="19"/>
  <c r="I19" i="19"/>
  <c r="O19" i="19" s="1"/>
  <c r="I34" i="19"/>
  <c r="G29" i="19"/>
  <c r="F57" i="19"/>
  <c r="F52" i="19"/>
  <c r="F16" i="19"/>
  <c r="G31" i="19"/>
  <c r="J18" i="19"/>
  <c r="S260" i="1"/>
  <c r="AB260" i="1" s="1"/>
  <c r="AC260" i="1" s="1"/>
  <c r="F30" i="19"/>
  <c r="H35" i="19"/>
  <c r="J15" i="19"/>
  <c r="AB16" i="1"/>
  <c r="AC16" i="1" s="1"/>
  <c r="J20" i="19"/>
  <c r="I43" i="19"/>
  <c r="J33" i="19"/>
  <c r="H44" i="19"/>
  <c r="J34" i="19"/>
  <c r="O34" i="19" s="1"/>
  <c r="I24" i="19"/>
  <c r="O24" i="19" s="1"/>
  <c r="I40" i="19"/>
  <c r="H17" i="19"/>
  <c r="H27" i="19"/>
  <c r="F28" i="19"/>
  <c r="F17" i="19"/>
  <c r="I26" i="19"/>
  <c r="H39" i="19"/>
  <c r="I37" i="19"/>
  <c r="I31" i="19"/>
  <c r="O31" i="19" s="1"/>
  <c r="G33" i="19"/>
  <c r="I41" i="19"/>
  <c r="O41" i="19" s="1"/>
  <c r="I46" i="19"/>
  <c r="I15" i="19"/>
  <c r="AB107" i="1"/>
  <c r="AC107" i="1" s="1"/>
  <c r="I39" i="19"/>
  <c r="H14" i="19"/>
  <c r="AC15" i="19" s="1"/>
  <c r="F54" i="19"/>
  <c r="H26" i="19"/>
  <c r="G26" i="19"/>
  <c r="AB179" i="1"/>
  <c r="AC179" i="1" s="1"/>
  <c r="F24" i="19"/>
  <c r="J52" i="19"/>
  <c r="H50" i="19"/>
  <c r="H47" i="19"/>
  <c r="H58" i="19"/>
  <c r="J26" i="19"/>
  <c r="H19" i="19"/>
  <c r="I42" i="19"/>
  <c r="J53" i="19"/>
  <c r="O53" i="19" s="1"/>
  <c r="G42" i="19"/>
  <c r="J35" i="19"/>
  <c r="O35" i="19" s="1"/>
  <c r="F18" i="19"/>
  <c r="I28" i="19"/>
  <c r="G41" i="19"/>
  <c r="L13" i="19"/>
  <c r="G16" i="19"/>
  <c r="G22" i="19"/>
  <c r="J46" i="19"/>
  <c r="O46" i="19" s="1"/>
  <c r="G45" i="19"/>
  <c r="I48" i="19"/>
  <c r="F51" i="19"/>
  <c r="I17" i="19"/>
  <c r="H32" i="19"/>
  <c r="H49" i="19"/>
  <c r="F58" i="19"/>
  <c r="I58" i="19"/>
  <c r="O58" i="19" s="1"/>
  <c r="F44" i="19"/>
  <c r="AC45" i="19" s="1"/>
  <c r="G50" i="19"/>
  <c r="G51" i="19"/>
  <c r="F26" i="19"/>
  <c r="J37" i="19"/>
  <c r="J50" i="19"/>
  <c r="I49" i="19"/>
  <c r="J40" i="19"/>
  <c r="O40" i="19" s="1"/>
  <c r="H24" i="19"/>
  <c r="I33" i="19"/>
  <c r="I59" i="19"/>
  <c r="O59" i="19" s="1"/>
  <c r="G20" i="19"/>
  <c r="H38" i="19"/>
  <c r="I27" i="19"/>
  <c r="G38" i="19"/>
  <c r="K12" i="19"/>
  <c r="K15" i="19"/>
  <c r="V15" i="19" s="1"/>
  <c r="H37" i="19"/>
  <c r="F15" i="19"/>
  <c r="F25" i="19"/>
  <c r="H57" i="19"/>
  <c r="F34" i="19"/>
  <c r="J16" i="19"/>
  <c r="G47" i="19"/>
  <c r="K13" i="19"/>
  <c r="V13" i="19" s="1"/>
  <c r="G37" i="19"/>
  <c r="F53" i="19"/>
  <c r="H16" i="19"/>
  <c r="G54" i="19"/>
  <c r="I53" i="19"/>
  <c r="G32" i="19"/>
  <c r="J21" i="19"/>
  <c r="H56" i="19"/>
  <c r="AB204" i="1"/>
  <c r="AC204" i="1" s="1"/>
  <c r="J54" i="19"/>
  <c r="I21" i="19"/>
  <c r="F19" i="19"/>
  <c r="I50" i="19"/>
  <c r="G23" i="19"/>
  <c r="G17" i="19"/>
  <c r="F49" i="19"/>
  <c r="AC50" i="19" s="1"/>
  <c r="G43" i="19"/>
  <c r="J29" i="19"/>
  <c r="J48" i="19"/>
  <c r="I29" i="19"/>
  <c r="J28" i="19"/>
  <c r="I18" i="19"/>
  <c r="I36" i="19"/>
  <c r="H23" i="19"/>
  <c r="G15" i="19"/>
  <c r="AB206" i="1"/>
  <c r="AC206" i="1" s="1"/>
  <c r="H31" i="19"/>
  <c r="H54" i="19"/>
  <c r="J45" i="19"/>
  <c r="O45" i="19" s="1"/>
  <c r="J44" i="19"/>
  <c r="O44" i="19" s="1"/>
  <c r="J38" i="19"/>
  <c r="F43" i="19"/>
  <c r="F40" i="19"/>
  <c r="AC41" i="19" s="1"/>
  <c r="H21" i="19"/>
  <c r="J42" i="19"/>
  <c r="I16" i="19"/>
  <c r="H53" i="19"/>
  <c r="F21" i="19"/>
  <c r="I20" i="19"/>
  <c r="I22" i="19"/>
  <c r="F20" i="19"/>
  <c r="H15" i="19"/>
  <c r="G30" i="19"/>
  <c r="H51" i="19"/>
  <c r="J25" i="19"/>
  <c r="F32" i="19"/>
  <c r="F35" i="19"/>
  <c r="AB59" i="1"/>
  <c r="AC59" i="1" s="1"/>
  <c r="AB194" i="1"/>
  <c r="AC194" i="1" s="1"/>
  <c r="G48" i="19"/>
  <c r="F37" i="19"/>
  <c r="I38" i="19"/>
  <c r="J36" i="19"/>
  <c r="F50" i="19"/>
  <c r="H59" i="19"/>
  <c r="I52" i="19"/>
  <c r="AC292" i="1"/>
  <c r="AF292" i="1" s="1"/>
  <c r="G19" i="19"/>
  <c r="AB218" i="1"/>
  <c r="AC218" i="1" s="1"/>
  <c r="H25" i="19"/>
  <c r="I56" i="19"/>
  <c r="H45" i="19"/>
  <c r="G46" i="19"/>
  <c r="I23" i="19"/>
  <c r="O23" i="19" s="1"/>
  <c r="F29" i="19"/>
  <c r="S259" i="1"/>
  <c r="AB259" i="1" s="1"/>
  <c r="AC259" i="1" s="1"/>
  <c r="J39" i="19"/>
  <c r="G21" i="19"/>
  <c r="H48" i="19"/>
  <c r="G28" i="19"/>
  <c r="H33" i="19"/>
  <c r="F23" i="19"/>
  <c r="AB150" i="1"/>
  <c r="AC150" i="1" s="1"/>
  <c r="AB176" i="1"/>
  <c r="AC176" i="1" s="1"/>
  <c r="AB127" i="1"/>
  <c r="AC127" i="1" s="1"/>
  <c r="AB38" i="1"/>
  <c r="AC38" i="1" s="1"/>
  <c r="AB35" i="1"/>
  <c r="AC35" i="1" s="1"/>
  <c r="AB62" i="1"/>
  <c r="AC62" i="1" s="1"/>
  <c r="AB44" i="1"/>
  <c r="AC44" i="1" s="1"/>
  <c r="AB142" i="1"/>
  <c r="AC142" i="1" s="1"/>
  <c r="AB93" i="1"/>
  <c r="AC93" i="1" s="1"/>
  <c r="AB32" i="1"/>
  <c r="AC32" i="1" s="1"/>
  <c r="AB61" i="1"/>
  <c r="AC61" i="1" s="1"/>
  <c r="AE269" i="1"/>
  <c r="AB154" i="1"/>
  <c r="AC154" i="1" s="1"/>
  <c r="AB140" i="1"/>
  <c r="AC140" i="1" s="1"/>
  <c r="AB151" i="1"/>
  <c r="AC151" i="1" s="1"/>
  <c r="AB216" i="1"/>
  <c r="AC216" i="1" s="1"/>
  <c r="AB28" i="1"/>
  <c r="AC28" i="1" s="1"/>
  <c r="AB201" i="1"/>
  <c r="AC201" i="1" s="1"/>
  <c r="AB76" i="1"/>
  <c r="AC76" i="1" s="1"/>
  <c r="AF293" i="1"/>
  <c r="AB272" i="1"/>
  <c r="AC272" i="1" s="1"/>
  <c r="AF272" i="1" s="1"/>
  <c r="AB138" i="1"/>
  <c r="AC138" i="1" s="1"/>
  <c r="AB276" i="1"/>
  <c r="AC276" i="1" s="1"/>
  <c r="AB88" i="1"/>
  <c r="AC88" i="1" s="1"/>
  <c r="Y289" i="1"/>
  <c r="AB74" i="1"/>
  <c r="AC74" i="1" s="1"/>
  <c r="AB224" i="1"/>
  <c r="AC224" i="1" s="1"/>
  <c r="AB36" i="1"/>
  <c r="AC36" i="1" s="1"/>
  <c r="AB77" i="1"/>
  <c r="AC77" i="1" s="1"/>
  <c r="AB181" i="1"/>
  <c r="AC181" i="1" s="1"/>
  <c r="AB75" i="1"/>
  <c r="AC75" i="1" s="1"/>
  <c r="AE261" i="1"/>
  <c r="AF295" i="1"/>
  <c r="AB185" i="1"/>
  <c r="AC185" i="1" s="1"/>
  <c r="AB163" i="1"/>
  <c r="AC163" i="1" s="1"/>
  <c r="AB112" i="1"/>
  <c r="AC112" i="1" s="1"/>
  <c r="AB202" i="1"/>
  <c r="AC202" i="1" s="1"/>
  <c r="AB33" i="1"/>
  <c r="AC33" i="1" s="1"/>
  <c r="AE271" i="1"/>
  <c r="U285" i="1"/>
  <c r="U286" i="1" s="1"/>
  <c r="AB31" i="1"/>
  <c r="AC31" i="1" s="1"/>
  <c r="AB279" i="1"/>
  <c r="AC279" i="1" s="1"/>
  <c r="AB132" i="1"/>
  <c r="AC132" i="1" s="1"/>
  <c r="AB106" i="1"/>
  <c r="AC106" i="1" s="1"/>
  <c r="AE273" i="1"/>
  <c r="AE284" i="1"/>
  <c r="AB94" i="1"/>
  <c r="AC94" i="1" s="1"/>
  <c r="AB282" i="1"/>
  <c r="AC282" i="1" s="1"/>
  <c r="AB192" i="1"/>
  <c r="AC192" i="1" s="1"/>
  <c r="AB190" i="1"/>
  <c r="AC190" i="1" s="1"/>
  <c r="AB130" i="1"/>
  <c r="AC130" i="1" s="1"/>
  <c r="AE272" i="1"/>
  <c r="AB168" i="1"/>
  <c r="AC168" i="1" s="1"/>
  <c r="AB177" i="1"/>
  <c r="AC177" i="1" s="1"/>
  <c r="AB266" i="1"/>
  <c r="AC266" i="1" s="1"/>
  <c r="AF266" i="1" s="1"/>
  <c r="AB197" i="1"/>
  <c r="AC197" i="1" s="1"/>
  <c r="AB274" i="1"/>
  <c r="AC274" i="1" s="1"/>
  <c r="AB17" i="1"/>
  <c r="AC17" i="1" s="1"/>
  <c r="AE285" i="1"/>
  <c r="AE279" i="1"/>
  <c r="AB40" i="1"/>
  <c r="AC40" i="1" s="1"/>
  <c r="AB169" i="1"/>
  <c r="AC169" i="1" s="1"/>
  <c r="AB95" i="1"/>
  <c r="AC95" i="1" s="1"/>
  <c r="AB221" i="1"/>
  <c r="AC221" i="1" s="1"/>
  <c r="AB278" i="1"/>
  <c r="AC278" i="1" s="1"/>
  <c r="AE263" i="1"/>
  <c r="AE264" i="1"/>
  <c r="AE265" i="1"/>
  <c r="AF265" i="1" s="1"/>
  <c r="AE282" i="1"/>
  <c r="AB222" i="1"/>
  <c r="AC222" i="1" s="1"/>
  <c r="AB51" i="1"/>
  <c r="AC51" i="1" s="1"/>
  <c r="AB264" i="1"/>
  <c r="AC264" i="1" s="1"/>
  <c r="AF264" i="1" s="1"/>
  <c r="AB153" i="1"/>
  <c r="AC153" i="1" s="1"/>
  <c r="AB58" i="1"/>
  <c r="AC58" i="1" s="1"/>
  <c r="AB96" i="1"/>
  <c r="AC96" i="1" s="1"/>
  <c r="AB12" i="1"/>
  <c r="AC12" i="1" s="1"/>
  <c r="AB120" i="1"/>
  <c r="AC120" i="1" s="1"/>
  <c r="AB284" i="1"/>
  <c r="AC284" i="1" s="1"/>
  <c r="AB219" i="1"/>
  <c r="AC219" i="1" s="1"/>
  <c r="AB135" i="1"/>
  <c r="AC135" i="1" s="1"/>
  <c r="AB118" i="1"/>
  <c r="AC118" i="1" s="1"/>
  <c r="AB126" i="1"/>
  <c r="AC126" i="1" s="1"/>
  <c r="AB131" i="1"/>
  <c r="AC131" i="1" s="1"/>
  <c r="AB66" i="1"/>
  <c r="AC66" i="1" s="1"/>
  <c r="AB123" i="1"/>
  <c r="AC123" i="1" s="1"/>
  <c r="AB122" i="1"/>
  <c r="AC122" i="1" s="1"/>
  <c r="AB262" i="1"/>
  <c r="AC262" i="1" s="1"/>
  <c r="AB273" i="1"/>
  <c r="AC273" i="1" s="1"/>
  <c r="AB119" i="1"/>
  <c r="AC119" i="1" s="1"/>
  <c r="AB195" i="1"/>
  <c r="AC195" i="1" s="1"/>
  <c r="AB100" i="1"/>
  <c r="AC100" i="1" s="1"/>
  <c r="AB115" i="1"/>
  <c r="AC115" i="1" s="1"/>
  <c r="AB136" i="1"/>
  <c r="AC136" i="1" s="1"/>
  <c r="AB53" i="1"/>
  <c r="AC53" i="1" s="1"/>
  <c r="AE275" i="1"/>
  <c r="AB63" i="1"/>
  <c r="AC63" i="1" s="1"/>
  <c r="AB134" i="1"/>
  <c r="AC134" i="1" s="1"/>
  <c r="AE266" i="1"/>
  <c r="AB232" i="1"/>
  <c r="AC232" i="1" s="1"/>
  <c r="AB231" i="1"/>
  <c r="AC231" i="1" s="1"/>
  <c r="AB114" i="1"/>
  <c r="AC114" i="1" s="1"/>
  <c r="AB11" i="1"/>
  <c r="AC11" i="1" s="1"/>
  <c r="AB189" i="1"/>
  <c r="AC189" i="1" s="1"/>
  <c r="AB198" i="1"/>
  <c r="AC198" i="1" s="1"/>
  <c r="AB188" i="1"/>
  <c r="AC188" i="1" s="1"/>
  <c r="AB34" i="1"/>
  <c r="AC34" i="1" s="1"/>
  <c r="AB175" i="1"/>
  <c r="AC175" i="1" s="1"/>
  <c r="AB60" i="1"/>
  <c r="AC60" i="1" s="1"/>
  <c r="AB85" i="1"/>
  <c r="AC85" i="1" s="1"/>
  <c r="AB275" i="1"/>
  <c r="AC275" i="1" s="1"/>
  <c r="AC294" i="1"/>
  <c r="AF294" i="1" s="1"/>
  <c r="AB89" i="1"/>
  <c r="AC89" i="1" s="1"/>
  <c r="AB70" i="1"/>
  <c r="AC70" i="1" s="1"/>
  <c r="AB27" i="1"/>
  <c r="AC27" i="1" s="1"/>
  <c r="AB281" i="1"/>
  <c r="AC281" i="1" s="1"/>
  <c r="AB158" i="1"/>
  <c r="AC158" i="1" s="1"/>
  <c r="AB227" i="1"/>
  <c r="AC227" i="1" s="1"/>
  <c r="AB184" i="1"/>
  <c r="AC184" i="1" s="1"/>
  <c r="AB207" i="1"/>
  <c r="AC207" i="1" s="1"/>
  <c r="AB217" i="1"/>
  <c r="AC217" i="1" s="1"/>
  <c r="AB90" i="1"/>
  <c r="AC90" i="1" s="1"/>
  <c r="AE288" i="1"/>
  <c r="AB228" i="1"/>
  <c r="AC228" i="1" s="1"/>
  <c r="AB157" i="1"/>
  <c r="AC157" i="1" s="1"/>
  <c r="AB261" i="1"/>
  <c r="AC261" i="1" s="1"/>
  <c r="AB167" i="1"/>
  <c r="AC167" i="1" s="1"/>
  <c r="AB46" i="1"/>
  <c r="AC46" i="1" s="1"/>
  <c r="AF291" i="1"/>
  <c r="AB210" i="1"/>
  <c r="AC210" i="1" s="1"/>
  <c r="AB125" i="1"/>
  <c r="AC125" i="1" s="1"/>
  <c r="AB71" i="1"/>
  <c r="AC71" i="1" s="1"/>
  <c r="AB52" i="1"/>
  <c r="AC52" i="1" s="1"/>
  <c r="AB83" i="1"/>
  <c r="AC83" i="1" s="1"/>
  <c r="AB268" i="1"/>
  <c r="AC268" i="1" s="1"/>
  <c r="AB160" i="1"/>
  <c r="AC160" i="1" s="1"/>
  <c r="AB117" i="1"/>
  <c r="AC117" i="1" s="1"/>
  <c r="AB55" i="1"/>
  <c r="AC55" i="1" s="1"/>
  <c r="AE283" i="1"/>
  <c r="AB149" i="1"/>
  <c r="AC149" i="1" s="1"/>
  <c r="AB147" i="1"/>
  <c r="AC147" i="1" s="1"/>
  <c r="AB22" i="1"/>
  <c r="AC22" i="1" s="1"/>
  <c r="AB6" i="1"/>
  <c r="AC6" i="1" s="1"/>
  <c r="AB25" i="1"/>
  <c r="AC25" i="1" s="1"/>
  <c r="AB143" i="1"/>
  <c r="AC143" i="1" s="1"/>
  <c r="AB269" i="1"/>
  <c r="AC269" i="1" s="1"/>
  <c r="AE281" i="1"/>
  <c r="AB283" i="1"/>
  <c r="AC283" i="1" s="1"/>
  <c r="AB229" i="1"/>
  <c r="AC229" i="1" s="1"/>
  <c r="AB144" i="1"/>
  <c r="AC144" i="1" s="1"/>
  <c r="AB171" i="1"/>
  <c r="AC171" i="1" s="1"/>
  <c r="AB152" i="1"/>
  <c r="AC152" i="1" s="1"/>
  <c r="AB124" i="1"/>
  <c r="AC124" i="1" s="1"/>
  <c r="AB78" i="1"/>
  <c r="AC78" i="1" s="1"/>
  <c r="AB87" i="1"/>
  <c r="AC87" i="1" s="1"/>
  <c r="AB14" i="1"/>
  <c r="AC14" i="1" s="1"/>
  <c r="AB13" i="1"/>
  <c r="AC13" i="1" s="1"/>
  <c r="AB9" i="1"/>
  <c r="AC9" i="1" s="1"/>
  <c r="AE262" i="1"/>
  <c r="AF262" i="1" s="1"/>
  <c r="AB212" i="1"/>
  <c r="AC212" i="1" s="1"/>
  <c r="AB155" i="1"/>
  <c r="AC155" i="1" s="1"/>
  <c r="AB110" i="1"/>
  <c r="AC110" i="1" s="1"/>
  <c r="AB41" i="1"/>
  <c r="AC41" i="1" s="1"/>
  <c r="AE280" i="1"/>
  <c r="AE277" i="1"/>
  <c r="AB225" i="1"/>
  <c r="AC225" i="1" s="1"/>
  <c r="AB193" i="1"/>
  <c r="AC193" i="1" s="1"/>
  <c r="AB208" i="1"/>
  <c r="AC208" i="1" s="1"/>
  <c r="AB165" i="1"/>
  <c r="AC165" i="1" s="1"/>
  <c r="AB173" i="1"/>
  <c r="AC173" i="1" s="1"/>
  <c r="AB103" i="1"/>
  <c r="AC103" i="1" s="1"/>
  <c r="AB57" i="1"/>
  <c r="AC57" i="1" s="1"/>
  <c r="AB72" i="1"/>
  <c r="AC72" i="1" s="1"/>
  <c r="AB48" i="1"/>
  <c r="AC48" i="1" s="1"/>
  <c r="AB56" i="1"/>
  <c r="AC56" i="1" s="1"/>
  <c r="AB64" i="1"/>
  <c r="AC64" i="1" s="1"/>
  <c r="AB7" i="1"/>
  <c r="AC7" i="1" s="1"/>
  <c r="AB226" i="1"/>
  <c r="AC226" i="1" s="1"/>
  <c r="AB24" i="1"/>
  <c r="AC24" i="1" s="1"/>
  <c r="AB39" i="1"/>
  <c r="AC39" i="1" s="1"/>
  <c r="AB99" i="1"/>
  <c r="AC99" i="1" s="1"/>
  <c r="AB21" i="1"/>
  <c r="AC21" i="1" s="1"/>
  <c r="AB18" i="1"/>
  <c r="AC18" i="1" s="1"/>
  <c r="AB54" i="1"/>
  <c r="AC54" i="1" s="1"/>
  <c r="AB199" i="1"/>
  <c r="AC199" i="1" s="1"/>
  <c r="AB79" i="1"/>
  <c r="AC79" i="1" s="1"/>
  <c r="AB271" i="1"/>
  <c r="AC271" i="1" s="1"/>
  <c r="AE278" i="1"/>
  <c r="AB133" i="1"/>
  <c r="AC133" i="1" s="1"/>
  <c r="AB146" i="1"/>
  <c r="AC146" i="1" s="1"/>
  <c r="AB23" i="1"/>
  <c r="AC23" i="1" s="1"/>
  <c r="AB267" i="1"/>
  <c r="AC267" i="1" s="1"/>
  <c r="AE267" i="1"/>
  <c r="AB105" i="1"/>
  <c r="AC105" i="1" s="1"/>
  <c r="AB81" i="1"/>
  <c r="AC81" i="1" s="1"/>
  <c r="AB50" i="1"/>
  <c r="AC50" i="1" s="1"/>
  <c r="AB73" i="1"/>
  <c r="AC73" i="1" s="1"/>
  <c r="AB47" i="1"/>
  <c r="AC47" i="1" s="1"/>
  <c r="AB49" i="1"/>
  <c r="AC49" i="1" s="1"/>
  <c r="AB121" i="1"/>
  <c r="AC121" i="1" s="1"/>
  <c r="AB186" i="1"/>
  <c r="AC186" i="1" s="1"/>
  <c r="AB215" i="1"/>
  <c r="AC215" i="1" s="1"/>
  <c r="AB141" i="1"/>
  <c r="AC141" i="1" s="1"/>
  <c r="AB170" i="1"/>
  <c r="AC170" i="1" s="1"/>
  <c r="AB26" i="1"/>
  <c r="AC26" i="1" s="1"/>
  <c r="AB43" i="1"/>
  <c r="AC43" i="1" s="1"/>
  <c r="AB139" i="1"/>
  <c r="AC139" i="1" s="1"/>
  <c r="AB65" i="1"/>
  <c r="AC65" i="1" s="1"/>
  <c r="AB10" i="1"/>
  <c r="AC10" i="1" s="1"/>
  <c r="AB97" i="1"/>
  <c r="AC97" i="1" s="1"/>
  <c r="AB37" i="1"/>
  <c r="AC37" i="1" s="1"/>
  <c r="AC270" i="1"/>
  <c r="AF270" i="1" s="1"/>
  <c r="AB182" i="1"/>
  <c r="AC182" i="1" s="1"/>
  <c r="AB128" i="1"/>
  <c r="AC128" i="1" s="1"/>
  <c r="AB80" i="1"/>
  <c r="AC80" i="1" s="1"/>
  <c r="AB148" i="1"/>
  <c r="AC148" i="1" s="1"/>
  <c r="AB82" i="1"/>
  <c r="AC82" i="1" s="1"/>
  <c r="AE268" i="1"/>
  <c r="AB159" i="1"/>
  <c r="AC159" i="1" s="1"/>
  <c r="AB92" i="1"/>
  <c r="AC92" i="1" s="1"/>
  <c r="AB116" i="1"/>
  <c r="AC116" i="1" s="1"/>
  <c r="AB84" i="1"/>
  <c r="AC84" i="1" s="1"/>
  <c r="AB30" i="1"/>
  <c r="AC30" i="1" s="1"/>
  <c r="AB129" i="1"/>
  <c r="AC129" i="1" s="1"/>
  <c r="AB68" i="1"/>
  <c r="AC68" i="1" s="1"/>
  <c r="AB113" i="1"/>
  <c r="AC113" i="1" s="1"/>
  <c r="AB263" i="1"/>
  <c r="AE289" i="1"/>
  <c r="AB280" i="1"/>
  <c r="AC280" i="1" s="1"/>
  <c r="AB230" i="1"/>
  <c r="AC230" i="1" s="1"/>
  <c r="AB213" i="1"/>
  <c r="AC213" i="1" s="1"/>
  <c r="AB200" i="1"/>
  <c r="AC200" i="1" s="1"/>
  <c r="AB15" i="1"/>
  <c r="AC15" i="1" s="1"/>
  <c r="AB162" i="1"/>
  <c r="AC162" i="1" s="1"/>
  <c r="AB161" i="1"/>
  <c r="AC161" i="1" s="1"/>
  <c r="AB8" i="1"/>
  <c r="AC8" i="1" s="1"/>
  <c r="AB223" i="1"/>
  <c r="AC223" i="1" s="1"/>
  <c r="AB277" i="1"/>
  <c r="AC277" i="1" s="1"/>
  <c r="AB203" i="1"/>
  <c r="AC203" i="1" s="1"/>
  <c r="AB164" i="1"/>
  <c r="AC164" i="1" s="1"/>
  <c r="AB178" i="1"/>
  <c r="AC178" i="1" s="1"/>
  <c r="AB211" i="1"/>
  <c r="AC211" i="1" s="1"/>
  <c r="AB101" i="1"/>
  <c r="AC101" i="1" s="1"/>
  <c r="AB20" i="1"/>
  <c r="AC20" i="1" s="1"/>
  <c r="AB174" i="1"/>
  <c r="AC174" i="1" s="1"/>
  <c r="AE274" i="1"/>
  <c r="AF274" i="1" s="1"/>
  <c r="AB166" i="1"/>
  <c r="AC166" i="1" s="1"/>
  <c r="AB42" i="1"/>
  <c r="AC42" i="1" s="1"/>
  <c r="AE286" i="1"/>
  <c r="AB265" i="1"/>
  <c r="AC265" i="1" s="1"/>
  <c r="AE287" i="1"/>
  <c r="AB191" i="1"/>
  <c r="AC191" i="1" s="1"/>
  <c r="AB172" i="1"/>
  <c r="AC172" i="1" s="1"/>
  <c r="AB137" i="1"/>
  <c r="AC137" i="1" s="1"/>
  <c r="AB187" i="1"/>
  <c r="AC187" i="1" s="1"/>
  <c r="AB104" i="1"/>
  <c r="AC104" i="1" s="1"/>
  <c r="AB69" i="1"/>
  <c r="AC69" i="1" s="1"/>
  <c r="AB19" i="1"/>
  <c r="AC19" i="1" s="1"/>
  <c r="O25" i="19" l="1"/>
  <c r="O42" i="19"/>
  <c r="I224" i="19"/>
  <c r="O30" i="19"/>
  <c r="V61" i="19"/>
  <c r="Y61" i="19" s="1"/>
  <c r="AC36" i="19"/>
  <c r="AF36" i="19" s="1"/>
  <c r="AC30" i="19"/>
  <c r="O36" i="19"/>
  <c r="R36" i="19" s="1"/>
  <c r="AC25" i="19"/>
  <c r="O28" i="19"/>
  <c r="AC44" i="19"/>
  <c r="V12" i="19"/>
  <c r="O33" i="19"/>
  <c r="R33" i="19" s="1"/>
  <c r="O39" i="19"/>
  <c r="AC38" i="19"/>
  <c r="AF38" i="19" s="1"/>
  <c r="O37" i="19"/>
  <c r="R37" i="19" s="1"/>
  <c r="AC28" i="19"/>
  <c r="AC17" i="19"/>
  <c r="AF17" i="19" s="1"/>
  <c r="O17" i="19"/>
  <c r="O27" i="19"/>
  <c r="O52" i="19"/>
  <c r="AC18" i="19"/>
  <c r="AC37" i="19"/>
  <c r="AF37" i="19" s="1"/>
  <c r="O48" i="19"/>
  <c r="R48" i="19" s="1"/>
  <c r="AC42" i="19"/>
  <c r="AF42" i="19" s="1"/>
  <c r="O26" i="19"/>
  <c r="AC34" i="19"/>
  <c r="AC53" i="19"/>
  <c r="O22" i="19"/>
  <c r="R22" i="19" s="1"/>
  <c r="AC43" i="19"/>
  <c r="AF43" i="19" s="1"/>
  <c r="AC31" i="19"/>
  <c r="AC23" i="19"/>
  <c r="AF23" i="19" s="1"/>
  <c r="AC49" i="19"/>
  <c r="AF49" i="19" s="1"/>
  <c r="AC46" i="19"/>
  <c r="AF46" i="19" s="1"/>
  <c r="AC39" i="19"/>
  <c r="AC51" i="19"/>
  <c r="AF51" i="19" s="1"/>
  <c r="AC33" i="19"/>
  <c r="AC22" i="19"/>
  <c r="AF22" i="19" s="1"/>
  <c r="O38" i="19"/>
  <c r="O21" i="19"/>
  <c r="R21" i="19" s="1"/>
  <c r="AC48" i="19"/>
  <c r="AF48" i="19" s="1"/>
  <c r="O49" i="19"/>
  <c r="R49" i="19" s="1"/>
  <c r="V62" i="19"/>
  <c r="Y62" i="19" s="1"/>
  <c r="J216" i="19"/>
  <c r="O16" i="19"/>
  <c r="O18" i="19"/>
  <c r="R18" i="19" s="1"/>
  <c r="AC47" i="19"/>
  <c r="AF47" i="19" s="1"/>
  <c r="AC35" i="19"/>
  <c r="AF35" i="19" s="1"/>
  <c r="O50" i="19"/>
  <c r="R50" i="19" s="1"/>
  <c r="AC29" i="19"/>
  <c r="AC32" i="19"/>
  <c r="AC40" i="19"/>
  <c r="O57" i="19"/>
  <c r="R57" i="19" s="1"/>
  <c r="K60" i="19"/>
  <c r="L60" i="19"/>
  <c r="AC27" i="19"/>
  <c r="AC21" i="19"/>
  <c r="O54" i="19"/>
  <c r="R54" i="19" s="1"/>
  <c r="AC16" i="19"/>
  <c r="AC55" i="19"/>
  <c r="J221" i="19"/>
  <c r="O15" i="19"/>
  <c r="AC20" i="19"/>
  <c r="AF20" i="19" s="1"/>
  <c r="O20" i="19"/>
  <c r="R20" i="19" s="1"/>
  <c r="AC26" i="19"/>
  <c r="O56" i="19"/>
  <c r="R56" i="19" s="1"/>
  <c r="O29" i="19"/>
  <c r="AC54" i="19"/>
  <c r="AC52" i="19"/>
  <c r="AC24" i="19"/>
  <c r="AC19" i="19"/>
  <c r="AF19" i="19" s="1"/>
  <c r="O43" i="19"/>
  <c r="R43" i="19" s="1"/>
  <c r="J198" i="19"/>
  <c r="J201" i="19"/>
  <c r="J230" i="19"/>
  <c r="J217" i="19"/>
  <c r="J219" i="19"/>
  <c r="J188" i="19"/>
  <c r="H199" i="19"/>
  <c r="H194" i="19"/>
  <c r="H203" i="19"/>
  <c r="H225" i="19"/>
  <c r="H207" i="19"/>
  <c r="H221" i="19"/>
  <c r="H213" i="19"/>
  <c r="I196" i="19"/>
  <c r="I193" i="19"/>
  <c r="I230" i="19"/>
  <c r="I208" i="19"/>
  <c r="I213" i="19"/>
  <c r="I239" i="19"/>
  <c r="I221" i="19"/>
  <c r="J191" i="19"/>
  <c r="J193" i="19"/>
  <c r="J227" i="19"/>
  <c r="J236" i="19"/>
  <c r="J205" i="19"/>
  <c r="J234" i="19"/>
  <c r="J228" i="19"/>
  <c r="H191" i="19"/>
  <c r="H195" i="19"/>
  <c r="H215" i="19"/>
  <c r="H220" i="19"/>
  <c r="H239" i="19"/>
  <c r="H214" i="19"/>
  <c r="H189" i="19"/>
  <c r="I192" i="19"/>
  <c r="I195" i="19"/>
  <c r="I218" i="19"/>
  <c r="I227" i="19"/>
  <c r="I229" i="19"/>
  <c r="I216" i="19"/>
  <c r="I226" i="19"/>
  <c r="J199" i="19"/>
  <c r="J196" i="19"/>
  <c r="J190" i="19"/>
  <c r="J235" i="19"/>
  <c r="J213" i="19"/>
  <c r="J215" i="19"/>
  <c r="J238" i="19"/>
  <c r="H198" i="19"/>
  <c r="H196" i="19"/>
  <c r="H210" i="19"/>
  <c r="H241" i="19"/>
  <c r="H227" i="19"/>
  <c r="H223" i="19"/>
  <c r="H232" i="19"/>
  <c r="I191" i="19"/>
  <c r="I197" i="19"/>
  <c r="I188" i="19"/>
  <c r="I204" i="19"/>
  <c r="I231" i="19"/>
  <c r="I235" i="19"/>
  <c r="I237" i="19"/>
  <c r="J194" i="19"/>
  <c r="J197" i="19"/>
  <c r="J208" i="19"/>
  <c r="J229" i="19"/>
  <c r="J218" i="19"/>
  <c r="J206" i="19"/>
  <c r="J224" i="19"/>
  <c r="H197" i="19"/>
  <c r="H202" i="19"/>
  <c r="H231" i="19"/>
  <c r="H237" i="19"/>
  <c r="H209" i="19"/>
  <c r="H228" i="19"/>
  <c r="H229" i="19"/>
  <c r="I199" i="19"/>
  <c r="I194" i="19"/>
  <c r="I232" i="19"/>
  <c r="I206" i="19"/>
  <c r="I214" i="19"/>
  <c r="I187" i="19"/>
  <c r="I219" i="19"/>
  <c r="J192" i="19"/>
  <c r="J237" i="19"/>
  <c r="J242" i="19"/>
  <c r="J226" i="19"/>
  <c r="J189" i="19"/>
  <c r="J231" i="19"/>
  <c r="J223" i="19"/>
  <c r="H201" i="19"/>
  <c r="H190" i="19"/>
  <c r="H224" i="19"/>
  <c r="H205" i="19"/>
  <c r="H216" i="19"/>
  <c r="H235" i="19"/>
  <c r="H234" i="19"/>
  <c r="I200" i="19"/>
  <c r="I190" i="19"/>
  <c r="I234" i="19"/>
  <c r="I228" i="19"/>
  <c r="I225" i="19"/>
  <c r="I212" i="19"/>
  <c r="I207" i="19"/>
  <c r="J195" i="19"/>
  <c r="J233" i="19"/>
  <c r="J241" i="19"/>
  <c r="J207" i="19"/>
  <c r="J225" i="19"/>
  <c r="J239" i="19"/>
  <c r="J240" i="19"/>
  <c r="H192" i="19"/>
  <c r="H233" i="19"/>
  <c r="H240" i="19"/>
  <c r="H218" i="19"/>
  <c r="H212" i="19"/>
  <c r="H242" i="19"/>
  <c r="H222" i="19"/>
  <c r="I198" i="19"/>
  <c r="I215" i="19"/>
  <c r="I220" i="19"/>
  <c r="I210" i="19"/>
  <c r="I238" i="19"/>
  <c r="I242" i="19"/>
  <c r="I223" i="19"/>
  <c r="J202" i="19"/>
  <c r="J232" i="19"/>
  <c r="J210" i="19"/>
  <c r="J204" i="19"/>
  <c r="J214" i="19"/>
  <c r="J212" i="19"/>
  <c r="J211" i="19"/>
  <c r="H193" i="19"/>
  <c r="H230" i="19"/>
  <c r="H236" i="19"/>
  <c r="H238" i="19"/>
  <c r="H187" i="19"/>
  <c r="H211" i="19"/>
  <c r="H219" i="19"/>
  <c r="I202" i="19"/>
  <c r="I240" i="19"/>
  <c r="I203" i="19"/>
  <c r="I222" i="19"/>
  <c r="I189" i="19"/>
  <c r="I217" i="19"/>
  <c r="I205" i="19"/>
  <c r="J200" i="19"/>
  <c r="J203" i="19"/>
  <c r="J220" i="19"/>
  <c r="J209" i="19"/>
  <c r="J222" i="19"/>
  <c r="J187" i="19"/>
  <c r="H200" i="19"/>
  <c r="H226" i="19"/>
  <c r="H204" i="19"/>
  <c r="H208" i="19"/>
  <c r="H188" i="19"/>
  <c r="H217" i="19"/>
  <c r="H206" i="19"/>
  <c r="I201" i="19"/>
  <c r="I211" i="19"/>
  <c r="I236" i="19"/>
  <c r="I233" i="19"/>
  <c r="I209" i="19"/>
  <c r="I241" i="19"/>
  <c r="R16" i="19"/>
  <c r="R39" i="19"/>
  <c r="AF18" i="19"/>
  <c r="AF32" i="19"/>
  <c r="R41" i="19"/>
  <c r="R17" i="19"/>
  <c r="R31" i="19"/>
  <c r="L16" i="19"/>
  <c r="R47" i="19"/>
  <c r="Y13" i="19"/>
  <c r="R55" i="19"/>
  <c r="AF54" i="19"/>
  <c r="AF33" i="19"/>
  <c r="AE259" i="1"/>
  <c r="AF21" i="19"/>
  <c r="AF39" i="19"/>
  <c r="AF41" i="19"/>
  <c r="AF281" i="1"/>
  <c r="AF44" i="19"/>
  <c r="AF34" i="19"/>
  <c r="AF276" i="1"/>
  <c r="AF45" i="19"/>
  <c r="AF52" i="19"/>
  <c r="AF40" i="19"/>
  <c r="AF14" i="19"/>
  <c r="AF13" i="19"/>
  <c r="AF12" i="19"/>
  <c r="K52" i="19"/>
  <c r="AF50" i="19"/>
  <c r="K35" i="19"/>
  <c r="R58" i="19"/>
  <c r="AF53" i="19"/>
  <c r="K48" i="19"/>
  <c r="L56" i="19"/>
  <c r="K43" i="19"/>
  <c r="R59" i="19"/>
  <c r="K23" i="19"/>
  <c r="K44" i="19"/>
  <c r="V44" i="19" s="1"/>
  <c r="K34" i="19"/>
  <c r="R40" i="19"/>
  <c r="L43" i="19"/>
  <c r="L21" i="19"/>
  <c r="L41" i="19"/>
  <c r="L51" i="19"/>
  <c r="L50" i="19"/>
  <c r="L25" i="19"/>
  <c r="L28" i="19"/>
  <c r="L27" i="19"/>
  <c r="K42" i="19"/>
  <c r="R42" i="19"/>
  <c r="L45" i="19"/>
  <c r="L44" i="19"/>
  <c r="R44" i="19"/>
  <c r="K47" i="19"/>
  <c r="G56" i="19"/>
  <c r="AC57" i="19" s="1"/>
  <c r="L36" i="19"/>
  <c r="L34" i="19"/>
  <c r="K38" i="19"/>
  <c r="L59" i="19"/>
  <c r="L35" i="19"/>
  <c r="L57" i="19"/>
  <c r="L19" i="19"/>
  <c r="R35" i="19"/>
  <c r="L38" i="19"/>
  <c r="K40" i="19"/>
  <c r="L52" i="19"/>
  <c r="AF279" i="1"/>
  <c r="K55" i="19"/>
  <c r="K57" i="19"/>
  <c r="V57" i="19" s="1"/>
  <c r="L42" i="19"/>
  <c r="R45" i="19"/>
  <c r="L48" i="19"/>
  <c r="K39" i="19"/>
  <c r="K24" i="19"/>
  <c r="V24" i="19" s="1"/>
  <c r="K27" i="19"/>
  <c r="L18" i="19"/>
  <c r="L17" i="19"/>
  <c r="G55" i="19"/>
  <c r="AC56" i="19" s="1"/>
  <c r="AB285" i="1"/>
  <c r="AC285" i="1" s="1"/>
  <c r="R53" i="19"/>
  <c r="K56" i="19"/>
  <c r="K36" i="19"/>
  <c r="L58" i="19"/>
  <c r="S258" i="1"/>
  <c r="R52" i="19"/>
  <c r="L55" i="19"/>
  <c r="AF282" i="1"/>
  <c r="K59" i="19"/>
  <c r="L53" i="19"/>
  <c r="K21" i="19"/>
  <c r="R34" i="19"/>
  <c r="L37" i="19"/>
  <c r="L33" i="19"/>
  <c r="L46" i="19"/>
  <c r="R46" i="19"/>
  <c r="L49" i="19"/>
  <c r="AE260" i="1"/>
  <c r="AF260" i="1" s="1"/>
  <c r="R19" i="19"/>
  <c r="K22" i="19"/>
  <c r="L26" i="19"/>
  <c r="L29" i="19"/>
  <c r="K18" i="19"/>
  <c r="K17" i="19"/>
  <c r="K54" i="19"/>
  <c r="K16" i="19"/>
  <c r="R23" i="19"/>
  <c r="K19" i="19"/>
  <c r="L31" i="19"/>
  <c r="L22" i="19"/>
  <c r="L32" i="19"/>
  <c r="K53" i="19"/>
  <c r="V53" i="19" s="1"/>
  <c r="K20" i="19"/>
  <c r="K26" i="19"/>
  <c r="K29" i="19"/>
  <c r="R12" i="19"/>
  <c r="K25" i="19"/>
  <c r="K28" i="19"/>
  <c r="L54" i="19"/>
  <c r="AF284" i="1"/>
  <c r="K32" i="19"/>
  <c r="K31" i="19"/>
  <c r="K49" i="19"/>
  <c r="V49" i="19" s="1"/>
  <c r="L20" i="19"/>
  <c r="K50" i="19"/>
  <c r="K41" i="19"/>
  <c r="L40" i="19"/>
  <c r="K51" i="19"/>
  <c r="K45" i="19"/>
  <c r="K46" i="19"/>
  <c r="K58" i="19"/>
  <c r="K33" i="19"/>
  <c r="L30" i="19"/>
  <c r="L39" i="19"/>
  <c r="L47" i="19"/>
  <c r="K30" i="19"/>
  <c r="L23" i="19"/>
  <c r="K37" i="19"/>
  <c r="AF259" i="1"/>
  <c r="AF275" i="1"/>
  <c r="AF280" i="1"/>
  <c r="AB286" i="1"/>
  <c r="AC286" i="1" s="1"/>
  <c r="AF278" i="1"/>
  <c r="AF271" i="1"/>
  <c r="AF273" i="1"/>
  <c r="AF261" i="1"/>
  <c r="AF268" i="1"/>
  <c r="AF283" i="1"/>
  <c r="AF269" i="1"/>
  <c r="AF267" i="1"/>
  <c r="AC263" i="1"/>
  <c r="AF263" i="1" s="1"/>
  <c r="U287" i="1"/>
  <c r="AF277" i="1"/>
  <c r="V58" i="19" l="1"/>
  <c r="V33" i="19"/>
  <c r="V51" i="19"/>
  <c r="V25" i="19"/>
  <c r="V37" i="19"/>
  <c r="V19" i="19"/>
  <c r="Y19" i="19" s="1"/>
  <c r="V22" i="19"/>
  <c r="Y22" i="19" s="1"/>
  <c r="V43" i="19"/>
  <c r="Y43" i="19" s="1"/>
  <c r="V52" i="19"/>
  <c r="Y52" i="19" s="1"/>
  <c r="V41" i="19"/>
  <c r="V38" i="19"/>
  <c r="V29" i="19"/>
  <c r="V46" i="19"/>
  <c r="V31" i="19"/>
  <c r="Y31" i="19" s="1"/>
  <c r="V26" i="19"/>
  <c r="V16" i="19"/>
  <c r="V55" i="19"/>
  <c r="Y55" i="19" s="1"/>
  <c r="V30" i="19"/>
  <c r="Y30" i="19" s="1"/>
  <c r="V45" i="19"/>
  <c r="Y45" i="19" s="1"/>
  <c r="V32" i="19"/>
  <c r="V20" i="19"/>
  <c r="V54" i="19"/>
  <c r="Y54" i="19" s="1"/>
  <c r="V21" i="19"/>
  <c r="Y21" i="19" s="1"/>
  <c r="V27" i="19"/>
  <c r="V47" i="19"/>
  <c r="Y47" i="19" s="1"/>
  <c r="V34" i="19"/>
  <c r="Y34" i="19" s="1"/>
  <c r="V48" i="19"/>
  <c r="Y48" i="19" s="1"/>
  <c r="V17" i="19"/>
  <c r="V36" i="19"/>
  <c r="Y36" i="19" s="1"/>
  <c r="V42" i="19"/>
  <c r="V18" i="19"/>
  <c r="Y18" i="19" s="1"/>
  <c r="V56" i="19"/>
  <c r="Y56" i="19" s="1"/>
  <c r="V39" i="19"/>
  <c r="Y39" i="19" s="1"/>
  <c r="V40" i="19"/>
  <c r="Y40" i="19" s="1"/>
  <c r="V28" i="19"/>
  <c r="V59" i="19"/>
  <c r="V23" i="19"/>
  <c r="V35" i="19"/>
  <c r="Y35" i="19" s="1"/>
  <c r="V50" i="19"/>
  <c r="Y50" i="19" s="1"/>
  <c r="V60" i="19"/>
  <c r="Y60" i="19" s="1"/>
  <c r="N212" i="19"/>
  <c r="O212" i="19" s="1"/>
  <c r="N194" i="19"/>
  <c r="O194" i="19" s="1"/>
  <c r="N197" i="19"/>
  <c r="O197" i="19" s="1"/>
  <c r="N241" i="19"/>
  <c r="O241" i="19" s="1"/>
  <c r="N208" i="19"/>
  <c r="O208" i="19" s="1"/>
  <c r="N214" i="19"/>
  <c r="O214" i="19" s="1"/>
  <c r="N228" i="19"/>
  <c r="O228" i="19" s="1"/>
  <c r="N203" i="19"/>
  <c r="O203" i="19" s="1"/>
  <c r="N190" i="19"/>
  <c r="O190" i="19" s="1"/>
  <c r="N210" i="19"/>
  <c r="O210" i="19" s="1"/>
  <c r="N216" i="19"/>
  <c r="O216" i="19" s="1"/>
  <c r="N222" i="19"/>
  <c r="O222" i="19" s="1"/>
  <c r="N236" i="19"/>
  <c r="O236" i="19" s="1"/>
  <c r="N211" i="19"/>
  <c r="O211" i="19" s="1"/>
  <c r="N202" i="19"/>
  <c r="O202" i="19" s="1"/>
  <c r="N218" i="19"/>
  <c r="O218" i="19" s="1"/>
  <c r="N224" i="19"/>
  <c r="O224" i="19" s="1"/>
  <c r="N230" i="19"/>
  <c r="O230" i="19" s="1"/>
  <c r="N242" i="19"/>
  <c r="O242" i="19" s="1"/>
  <c r="N219" i="19"/>
  <c r="O219" i="19" s="1"/>
  <c r="N195" i="19"/>
  <c r="O195" i="19" s="1"/>
  <c r="N198" i="19"/>
  <c r="O198" i="19" s="1"/>
  <c r="N232" i="19"/>
  <c r="O232" i="19" s="1"/>
  <c r="N238" i="19"/>
  <c r="O238" i="19" s="1"/>
  <c r="N205" i="19"/>
  <c r="O205" i="19" s="1"/>
  <c r="N227" i="19"/>
  <c r="O227" i="19" s="1"/>
  <c r="N187" i="19"/>
  <c r="O187" i="19" s="1"/>
  <c r="N191" i="19"/>
  <c r="O191" i="19" s="1"/>
  <c r="N226" i="19"/>
  <c r="O226" i="19" s="1"/>
  <c r="N207" i="19"/>
  <c r="O207" i="19" s="1"/>
  <c r="N213" i="19"/>
  <c r="O213" i="19" s="1"/>
  <c r="N235" i="19"/>
  <c r="O235" i="19" s="1"/>
  <c r="N192" i="19"/>
  <c r="O192" i="19" s="1"/>
  <c r="N199" i="19"/>
  <c r="O199" i="19" s="1"/>
  <c r="N209" i="19"/>
  <c r="O209" i="19" s="1"/>
  <c r="N240" i="19"/>
  <c r="O240" i="19" s="1"/>
  <c r="N221" i="19"/>
  <c r="O221" i="19" s="1"/>
  <c r="N234" i="19"/>
  <c r="O234" i="19" s="1"/>
  <c r="N200" i="19"/>
  <c r="O200" i="19" s="1"/>
  <c r="N188" i="19"/>
  <c r="O188" i="19" s="1"/>
  <c r="N217" i="19"/>
  <c r="O217" i="19" s="1"/>
  <c r="N223" i="19"/>
  <c r="O223" i="19" s="1"/>
  <c r="N215" i="19"/>
  <c r="O215" i="19" s="1"/>
  <c r="N204" i="19"/>
  <c r="O204" i="19" s="1"/>
  <c r="N193" i="19"/>
  <c r="O193" i="19" s="1"/>
  <c r="N196" i="19"/>
  <c r="O196" i="19" s="1"/>
  <c r="N225" i="19"/>
  <c r="O225" i="19" s="1"/>
  <c r="N231" i="19"/>
  <c r="O231" i="19" s="1"/>
  <c r="N237" i="19"/>
  <c r="O237" i="19" s="1"/>
  <c r="N229" i="19"/>
  <c r="O229" i="19" s="1"/>
  <c r="N201" i="19"/>
  <c r="O201" i="19" s="1"/>
  <c r="N189" i="19"/>
  <c r="O189" i="19" s="1"/>
  <c r="N233" i="19"/>
  <c r="O233" i="19" s="1"/>
  <c r="N239" i="19"/>
  <c r="O239" i="19" s="1"/>
  <c r="N206" i="19"/>
  <c r="O206" i="19" s="1"/>
  <c r="N220" i="19"/>
  <c r="O220" i="19" s="1"/>
  <c r="Y46" i="19"/>
  <c r="Y49" i="19"/>
  <c r="Y32" i="19"/>
  <c r="Y20" i="19"/>
  <c r="Y44" i="19"/>
  <c r="Y33" i="19"/>
  <c r="Y17" i="19"/>
  <c r="AF16" i="19"/>
  <c r="Y57" i="19"/>
  <c r="Y23" i="19"/>
  <c r="Y15" i="19"/>
  <c r="R15" i="19"/>
  <c r="AF15" i="19"/>
  <c r="Y12" i="19"/>
  <c r="Y58" i="19"/>
  <c r="Y42" i="19"/>
  <c r="Y59" i="19"/>
  <c r="Y41" i="19"/>
  <c r="Y37" i="19"/>
  <c r="AF56" i="19"/>
  <c r="AF55" i="19"/>
  <c r="R51" i="19"/>
  <c r="AF285" i="1"/>
  <c r="R38" i="19"/>
  <c r="S257" i="1"/>
  <c r="AE258" i="1"/>
  <c r="AB258" i="1"/>
  <c r="AC258" i="1" s="1"/>
  <c r="Y53" i="19"/>
  <c r="AF31" i="19"/>
  <c r="R30" i="19"/>
  <c r="G57" i="19"/>
  <c r="AC58" i="19" s="1"/>
  <c r="AF286" i="1"/>
  <c r="U288" i="1"/>
  <c r="AB287" i="1"/>
  <c r="U209" i="19" l="1"/>
  <c r="V209" i="19" s="1"/>
  <c r="U234" i="19"/>
  <c r="V234" i="19" s="1"/>
  <c r="U229" i="19"/>
  <c r="V229" i="19" s="1"/>
  <c r="U215" i="19"/>
  <c r="V215" i="19" s="1"/>
  <c r="U241" i="19"/>
  <c r="V241" i="19" s="1"/>
  <c r="U211" i="19"/>
  <c r="V211" i="19" s="1"/>
  <c r="U240" i="19"/>
  <c r="V240" i="19" s="1"/>
  <c r="U223" i="19"/>
  <c r="V223" i="19" s="1"/>
  <c r="U189" i="19"/>
  <c r="V189" i="19" s="1"/>
  <c r="U202" i="19"/>
  <c r="V202" i="19" s="1"/>
  <c r="Y16" i="19"/>
  <c r="U198" i="19"/>
  <c r="V198" i="19" s="1"/>
  <c r="U226" i="19"/>
  <c r="V226" i="19" s="1"/>
  <c r="U232" i="19"/>
  <c r="V232" i="19" s="1"/>
  <c r="U238" i="19"/>
  <c r="V238" i="19" s="1"/>
  <c r="U205" i="19"/>
  <c r="V205" i="19" s="1"/>
  <c r="U242" i="19"/>
  <c r="V242" i="19" s="1"/>
  <c r="U195" i="19"/>
  <c r="V195" i="19" s="1"/>
  <c r="U207" i="19"/>
  <c r="V207" i="19" s="1"/>
  <c r="U213" i="19"/>
  <c r="V213" i="19" s="1"/>
  <c r="U227" i="19"/>
  <c r="V227" i="19" s="1"/>
  <c r="U219" i="19"/>
  <c r="V219" i="19" s="1"/>
  <c r="U191" i="19"/>
  <c r="V191" i="19" s="1"/>
  <c r="U221" i="19"/>
  <c r="V221" i="19" s="1"/>
  <c r="U235" i="19"/>
  <c r="V235" i="19" s="1"/>
  <c r="U187" i="19"/>
  <c r="V187" i="19" s="1"/>
  <c r="U199" i="19"/>
  <c r="V199" i="19" s="1"/>
  <c r="U217" i="19"/>
  <c r="V217" i="19" s="1"/>
  <c r="U200" i="19"/>
  <c r="V200" i="19" s="1"/>
  <c r="U192" i="19"/>
  <c r="V192" i="19" s="1"/>
  <c r="U225" i="19"/>
  <c r="V225" i="19" s="1"/>
  <c r="U231" i="19"/>
  <c r="V231" i="19" s="1"/>
  <c r="U204" i="19"/>
  <c r="V204" i="19" s="1"/>
  <c r="U237" i="19"/>
  <c r="V237" i="19" s="1"/>
  <c r="U212" i="19"/>
  <c r="V212" i="19" s="1"/>
  <c r="U193" i="19"/>
  <c r="V193" i="19" s="1"/>
  <c r="U196" i="19"/>
  <c r="V196" i="19" s="1"/>
  <c r="U188" i="19"/>
  <c r="V188" i="19" s="1"/>
  <c r="U239" i="19"/>
  <c r="V239" i="19" s="1"/>
  <c r="U206" i="19"/>
  <c r="V206" i="19" s="1"/>
  <c r="U201" i="19"/>
  <c r="V201" i="19" s="1"/>
  <c r="U233" i="19"/>
  <c r="V233" i="19" s="1"/>
  <c r="U214" i="19"/>
  <c r="V214" i="19" s="1"/>
  <c r="U228" i="19"/>
  <c r="V228" i="19" s="1"/>
  <c r="U220" i="19"/>
  <c r="V220" i="19" s="1"/>
  <c r="U194" i="19"/>
  <c r="V194" i="19" s="1"/>
  <c r="U197" i="19"/>
  <c r="V197" i="19" s="1"/>
  <c r="U210" i="19"/>
  <c r="V210" i="19" s="1"/>
  <c r="U216" i="19"/>
  <c r="V216" i="19" s="1"/>
  <c r="U208" i="19"/>
  <c r="V208" i="19" s="1"/>
  <c r="U236" i="19"/>
  <c r="V236" i="19" s="1"/>
  <c r="U203" i="19"/>
  <c r="V203" i="19" s="1"/>
  <c r="U190" i="19"/>
  <c r="V190" i="19" s="1"/>
  <c r="U218" i="19"/>
  <c r="V218" i="19" s="1"/>
  <c r="U224" i="19"/>
  <c r="V224" i="19" s="1"/>
  <c r="U230" i="19"/>
  <c r="V230" i="19" s="1"/>
  <c r="U222" i="19"/>
  <c r="V222" i="19" s="1"/>
  <c r="AF57" i="19"/>
  <c r="Y51" i="19"/>
  <c r="AF258" i="1"/>
  <c r="AB257" i="1"/>
  <c r="AC257" i="1" s="1"/>
  <c r="S256" i="1"/>
  <c r="AE257" i="1"/>
  <c r="AF257" i="1" s="1"/>
  <c r="Y38" i="19"/>
  <c r="AF30" i="19"/>
  <c r="R29" i="19"/>
  <c r="Y29" i="19"/>
  <c r="G58" i="19"/>
  <c r="AC59" i="19" s="1"/>
  <c r="AC287" i="1"/>
  <c r="AF287" i="1" s="1"/>
  <c r="U289" i="1"/>
  <c r="AB288" i="1"/>
  <c r="AF29" i="19" l="1"/>
  <c r="AF58" i="19"/>
  <c r="AE256" i="1"/>
  <c r="S255" i="1"/>
  <c r="AB256" i="1"/>
  <c r="AC256" i="1" s="1"/>
  <c r="Y28" i="19"/>
  <c r="R28" i="19"/>
  <c r="G59" i="19"/>
  <c r="AC60" i="19" s="1"/>
  <c r="AF60" i="19" s="1"/>
  <c r="AB289" i="1"/>
  <c r="AF289" i="1" s="1"/>
  <c r="AC288" i="1"/>
  <c r="AF288" i="1" s="1"/>
  <c r="AC289" i="1"/>
  <c r="G196" i="19" l="1"/>
  <c r="G187" i="19"/>
  <c r="G188" i="19"/>
  <c r="G216" i="19"/>
  <c r="G212" i="19"/>
  <c r="G202" i="19"/>
  <c r="G242" i="19"/>
  <c r="G221" i="19"/>
  <c r="G203" i="19"/>
  <c r="G229" i="19"/>
  <c r="G224" i="19"/>
  <c r="G227" i="19"/>
  <c r="G233" i="19"/>
  <c r="G237" i="19"/>
  <c r="G200" i="19"/>
  <c r="G211" i="19"/>
  <c r="G232" i="19"/>
  <c r="G192" i="19"/>
  <c r="G214" i="19"/>
  <c r="G193" i="19"/>
  <c r="G236" i="19"/>
  <c r="G194" i="19"/>
  <c r="G205" i="19"/>
  <c r="G190" i="19"/>
  <c r="G220" i="19"/>
  <c r="G210" i="19"/>
  <c r="G191" i="19"/>
  <c r="G206" i="19"/>
  <c r="G218" i="19"/>
  <c r="G230" i="19"/>
  <c r="G241" i="19"/>
  <c r="G195" i="19"/>
  <c r="G201" i="19"/>
  <c r="G239" i="19"/>
  <c r="G189" i="19"/>
  <c r="G207" i="19"/>
  <c r="G213" i="19"/>
  <c r="G240" i="19"/>
  <c r="G225" i="19"/>
  <c r="G217" i="19"/>
  <c r="G223" i="19"/>
  <c r="G197" i="19"/>
  <c r="G199" i="19"/>
  <c r="G235" i="19"/>
  <c r="G198" i="19"/>
  <c r="G238" i="19"/>
  <c r="G226" i="19"/>
  <c r="G215" i="19"/>
  <c r="G222" i="19"/>
  <c r="G234" i="19"/>
  <c r="G231" i="19"/>
  <c r="G204" i="19"/>
  <c r="G219" i="19"/>
  <c r="G209" i="19"/>
  <c r="G208" i="19"/>
  <c r="G228" i="19"/>
  <c r="AF28" i="19"/>
  <c r="R27" i="19"/>
  <c r="Y27" i="19"/>
  <c r="AB255" i="1"/>
  <c r="AC255" i="1" s="1"/>
  <c r="AE255" i="1"/>
  <c r="S254" i="1"/>
  <c r="AF256" i="1"/>
  <c r="AF59" i="19" l="1"/>
  <c r="AE254" i="1"/>
  <c r="S253" i="1"/>
  <c r="AB254" i="1"/>
  <c r="AC254" i="1" s="1"/>
  <c r="AF27" i="19"/>
  <c r="Y26" i="19"/>
  <c r="R26" i="19"/>
  <c r="AF255" i="1"/>
  <c r="AF254" i="1" l="1"/>
  <c r="AB253" i="1"/>
  <c r="AC253" i="1" s="1"/>
  <c r="AE253" i="1"/>
  <c r="AF253" i="1" s="1"/>
  <c r="S252" i="1"/>
  <c r="AF26" i="19"/>
  <c r="Y25" i="19"/>
  <c r="R25" i="19"/>
  <c r="R24" i="19" l="1"/>
  <c r="AF24" i="19"/>
  <c r="Y24" i="19"/>
  <c r="AE252" i="1"/>
  <c r="S251" i="1"/>
  <c r="AB252" i="1"/>
  <c r="AC252" i="1" s="1"/>
  <c r="AF252" i="1" l="1"/>
  <c r="AB251" i="1"/>
  <c r="AC251" i="1" s="1"/>
  <c r="S250" i="1"/>
  <c r="AE251" i="1"/>
  <c r="AF25" i="19"/>
  <c r="AF251" i="1" l="1"/>
  <c r="S249" i="1"/>
  <c r="AE250" i="1"/>
  <c r="AB250" i="1"/>
  <c r="AC250" i="1" s="1"/>
  <c r="AF250" i="1" l="1"/>
  <c r="AE249" i="1"/>
  <c r="S248" i="1"/>
  <c r="AB249" i="1"/>
  <c r="AC249" i="1" s="1"/>
  <c r="AF249" i="1" s="1"/>
  <c r="S247" i="1" l="1"/>
  <c r="AB248" i="1"/>
  <c r="AC248" i="1" s="1"/>
  <c r="AE248" i="1"/>
  <c r="AF248" i="1" l="1"/>
  <c r="S246" i="1"/>
  <c r="AE247" i="1"/>
  <c r="AB247" i="1"/>
  <c r="AC247" i="1" s="1"/>
  <c r="AF247" i="1" l="1"/>
  <c r="S245" i="1"/>
  <c r="AB246" i="1"/>
  <c r="AC246" i="1" s="1"/>
  <c r="AE246" i="1"/>
  <c r="AF246" i="1" s="1"/>
  <c r="S244" i="1" l="1"/>
  <c r="AE245" i="1"/>
  <c r="AB245" i="1"/>
  <c r="AC245" i="1" s="1"/>
  <c r="AF245" i="1" s="1"/>
  <c r="S243" i="1" l="1"/>
  <c r="AB244" i="1"/>
  <c r="AC244" i="1" s="1"/>
  <c r="AE244" i="1"/>
  <c r="AF244" i="1" l="1"/>
  <c r="S242" i="1"/>
  <c r="AE243" i="1"/>
  <c r="AB243" i="1"/>
  <c r="AC243" i="1" s="1"/>
  <c r="AF243" i="1" s="1"/>
  <c r="S241" i="1" l="1"/>
  <c r="AE242" i="1"/>
  <c r="AB242" i="1"/>
  <c r="AC242" i="1" s="1"/>
  <c r="AF242" i="1" l="1"/>
  <c r="S240" i="1"/>
  <c r="AB241" i="1"/>
  <c r="AC241" i="1" s="1"/>
  <c r="AE241" i="1"/>
  <c r="AF241" i="1" l="1"/>
  <c r="S239" i="1"/>
  <c r="AE240" i="1"/>
  <c r="AB240" i="1"/>
  <c r="AC240" i="1" s="1"/>
  <c r="S238" i="1" l="1"/>
  <c r="AB239" i="1"/>
  <c r="AC239" i="1" s="1"/>
  <c r="AE239" i="1"/>
  <c r="AF240" i="1"/>
  <c r="AF239" i="1" l="1"/>
  <c r="S237" i="1"/>
  <c r="AE238" i="1"/>
  <c r="AB238" i="1"/>
  <c r="AC238" i="1" s="1"/>
  <c r="AF238" i="1" l="1"/>
  <c r="S236" i="1"/>
  <c r="AB237" i="1"/>
  <c r="AC237" i="1" s="1"/>
  <c r="AE237" i="1"/>
  <c r="AF237" i="1" l="1"/>
  <c r="S235" i="1"/>
  <c r="AE236" i="1"/>
  <c r="AB236" i="1"/>
  <c r="AC236" i="1" s="1"/>
  <c r="AF236" i="1" l="1"/>
  <c r="S234" i="1"/>
  <c r="AB235" i="1"/>
  <c r="AC235" i="1" s="1"/>
  <c r="AE235" i="1"/>
  <c r="AF235" i="1" s="1"/>
  <c r="S233" i="1" l="1"/>
  <c r="AB234" i="1"/>
  <c r="AC234" i="1" s="1"/>
  <c r="AE234" i="1"/>
  <c r="AF234" i="1" l="1"/>
  <c r="S232" i="1"/>
  <c r="AE233" i="1"/>
  <c r="AB233" i="1"/>
  <c r="AC233" i="1" s="1"/>
  <c r="AF233" i="1" l="1"/>
  <c r="S231" i="1"/>
  <c r="AE232" i="1"/>
  <c r="AF232" i="1" s="1"/>
  <c r="S230" i="1" l="1"/>
  <c r="AE231" i="1"/>
  <c r="AF231" i="1" s="1"/>
  <c r="S229" i="1" l="1"/>
  <c r="AE230" i="1"/>
  <c r="AF230" i="1" s="1"/>
  <c r="S228" i="1" l="1"/>
  <c r="AE229" i="1"/>
  <c r="AF229" i="1" s="1"/>
  <c r="S227" i="1" l="1"/>
  <c r="AE228" i="1"/>
  <c r="AF228" i="1" s="1"/>
  <c r="S226" i="1" l="1"/>
  <c r="AE227" i="1"/>
  <c r="AF227" i="1" s="1"/>
  <c r="S225" i="1" l="1"/>
  <c r="AE226" i="1"/>
  <c r="AF226" i="1" s="1"/>
  <c r="S224" i="1" l="1"/>
  <c r="AE225" i="1"/>
  <c r="AF225" i="1" s="1"/>
  <c r="S223" i="1" l="1"/>
  <c r="AE224" i="1"/>
  <c r="AF224" i="1" s="1"/>
  <c r="S222" i="1" l="1"/>
  <c r="AE223" i="1"/>
  <c r="AF223" i="1" s="1"/>
  <c r="S221" i="1" l="1"/>
  <c r="AE222" i="1"/>
  <c r="AF222" i="1" s="1"/>
  <c r="S220" i="1" l="1"/>
  <c r="AE221" i="1"/>
  <c r="AF221" i="1" s="1"/>
  <c r="S219" i="1" l="1"/>
  <c r="AE220" i="1"/>
  <c r="AF220" i="1" s="1"/>
  <c r="S218" i="1" l="1"/>
  <c r="AE219" i="1"/>
  <c r="AF219" i="1" s="1"/>
  <c r="S217" i="1" l="1"/>
  <c r="AE218" i="1"/>
  <c r="AF218" i="1" s="1"/>
  <c r="S216" i="1" l="1"/>
  <c r="AE217" i="1"/>
  <c r="AF217" i="1" s="1"/>
  <c r="S215" i="1" l="1"/>
  <c r="AE216" i="1"/>
  <c r="AF216" i="1" s="1"/>
  <c r="S214" i="1" l="1"/>
  <c r="AE215" i="1"/>
  <c r="AF215" i="1" s="1"/>
  <c r="S213" i="1" l="1"/>
  <c r="AE214" i="1"/>
  <c r="AF214" i="1" s="1"/>
  <c r="S212" i="1" l="1"/>
  <c r="AE213" i="1"/>
  <c r="AF213" i="1" s="1"/>
  <c r="S211" i="1" l="1"/>
  <c r="AE212" i="1"/>
  <c r="AF212" i="1" s="1"/>
  <c r="S210" i="1" l="1"/>
  <c r="AE211" i="1"/>
  <c r="AF211" i="1" s="1"/>
  <c r="S209" i="1" l="1"/>
  <c r="AE210" i="1"/>
  <c r="AF210" i="1" s="1"/>
  <c r="S208" i="1" l="1"/>
  <c r="AE209" i="1"/>
  <c r="AF209" i="1" s="1"/>
  <c r="S207" i="1" l="1"/>
  <c r="AE208" i="1"/>
  <c r="AF208" i="1" s="1"/>
  <c r="S206" i="1" l="1"/>
  <c r="AE207" i="1"/>
  <c r="AF207" i="1" s="1"/>
  <c r="S205" i="1" l="1"/>
  <c r="AE206" i="1"/>
  <c r="AF206" i="1" s="1"/>
  <c r="S204" i="1" l="1"/>
  <c r="AE205" i="1"/>
  <c r="AF205" i="1" s="1"/>
  <c r="S203" i="1" l="1"/>
  <c r="AE204" i="1"/>
  <c r="AF204" i="1" s="1"/>
  <c r="S202" i="1" l="1"/>
  <c r="AE203" i="1"/>
  <c r="AF203" i="1" s="1"/>
  <c r="S201" i="1" l="1"/>
  <c r="AE202" i="1"/>
  <c r="AF202" i="1" s="1"/>
  <c r="S200" i="1" l="1"/>
  <c r="AE201" i="1"/>
  <c r="AF201" i="1" s="1"/>
  <c r="S199" i="1" l="1"/>
  <c r="AE200" i="1"/>
  <c r="AF200" i="1" s="1"/>
  <c r="S198" i="1" l="1"/>
  <c r="AE199" i="1"/>
  <c r="AF199" i="1" s="1"/>
  <c r="S197" i="1" l="1"/>
  <c r="AE198" i="1"/>
  <c r="AF198" i="1" s="1"/>
  <c r="S196" i="1" l="1"/>
  <c r="AE197" i="1"/>
  <c r="AF197" i="1" s="1"/>
  <c r="S195" i="1" l="1"/>
  <c r="AE196" i="1"/>
  <c r="AF196" i="1" s="1"/>
  <c r="S194" i="1" l="1"/>
  <c r="AE195" i="1"/>
  <c r="AF195" i="1" s="1"/>
  <c r="S193" i="1" l="1"/>
  <c r="AE194" i="1"/>
  <c r="AF194" i="1" s="1"/>
  <c r="S192" i="1" l="1"/>
  <c r="AE193" i="1"/>
  <c r="AF193" i="1" s="1"/>
  <c r="S191" i="1" l="1"/>
  <c r="AE192" i="1"/>
  <c r="AF192" i="1" s="1"/>
  <c r="S190" i="1" l="1"/>
  <c r="AE191" i="1"/>
  <c r="AF191" i="1" s="1"/>
  <c r="S189" i="1" l="1"/>
  <c r="AE190" i="1"/>
  <c r="AF190" i="1" s="1"/>
  <c r="S188" i="1" l="1"/>
  <c r="AE189" i="1"/>
  <c r="AF189" i="1" s="1"/>
  <c r="S187" i="1" l="1"/>
  <c r="AE188" i="1"/>
  <c r="AF188" i="1" s="1"/>
  <c r="S186" i="1" l="1"/>
  <c r="AE187" i="1"/>
  <c r="AF187" i="1" s="1"/>
  <c r="S185" i="1" l="1"/>
  <c r="AE186" i="1"/>
  <c r="AF186" i="1" s="1"/>
  <c r="S184" i="1" l="1"/>
  <c r="AE185" i="1"/>
  <c r="AF185" i="1" s="1"/>
  <c r="S183" i="1" l="1"/>
  <c r="AE184" i="1"/>
  <c r="AF184" i="1" s="1"/>
  <c r="S182" i="1" l="1"/>
  <c r="AE183" i="1"/>
  <c r="AF183" i="1" s="1"/>
  <c r="S181" i="1" l="1"/>
  <c r="AE182" i="1"/>
  <c r="AF182" i="1" s="1"/>
  <c r="S180" i="1" l="1"/>
  <c r="AE181" i="1"/>
  <c r="AF181" i="1" s="1"/>
  <c r="S179" i="1" l="1"/>
  <c r="AE180" i="1"/>
  <c r="AF180" i="1" s="1"/>
  <c r="S178" i="1" l="1"/>
  <c r="AE179" i="1"/>
  <c r="AF179" i="1" s="1"/>
  <c r="S177" i="1" l="1"/>
  <c r="AE178" i="1"/>
  <c r="AF178" i="1" s="1"/>
  <c r="S176" i="1" l="1"/>
  <c r="AE177" i="1"/>
  <c r="AF177" i="1" s="1"/>
  <c r="S175" i="1" l="1"/>
  <c r="AE176" i="1"/>
  <c r="AF176" i="1" s="1"/>
  <c r="S174" i="1" l="1"/>
  <c r="AE175" i="1"/>
  <c r="AF175" i="1" s="1"/>
  <c r="S173" i="1" l="1"/>
  <c r="AE174" i="1"/>
  <c r="AF174" i="1" s="1"/>
  <c r="S172" i="1" l="1"/>
  <c r="AE173" i="1"/>
  <c r="AF173" i="1" s="1"/>
  <c r="S171" i="1" l="1"/>
  <c r="AE172" i="1"/>
  <c r="AF172" i="1" s="1"/>
  <c r="S170" i="1" l="1"/>
  <c r="AE171" i="1"/>
  <c r="AF171" i="1" s="1"/>
  <c r="S169" i="1" l="1"/>
  <c r="AE170" i="1"/>
  <c r="AF170" i="1" s="1"/>
  <c r="S168" i="1" l="1"/>
  <c r="AE169" i="1"/>
  <c r="AF169" i="1" s="1"/>
  <c r="S167" i="1" l="1"/>
  <c r="AE168" i="1"/>
  <c r="AF168" i="1" s="1"/>
  <c r="S166" i="1" l="1"/>
  <c r="AE167" i="1"/>
  <c r="AF167" i="1" s="1"/>
  <c r="S165" i="1" l="1"/>
  <c r="AE166" i="1"/>
  <c r="AF166" i="1" s="1"/>
  <c r="S164" i="1" l="1"/>
  <c r="AE165" i="1"/>
  <c r="AF165" i="1" s="1"/>
  <c r="S163" i="1" l="1"/>
  <c r="AE164" i="1"/>
  <c r="AF164" i="1" s="1"/>
  <c r="S162" i="1" l="1"/>
  <c r="AE163" i="1"/>
  <c r="AF163" i="1" s="1"/>
  <c r="S161" i="1" l="1"/>
  <c r="AE162" i="1"/>
  <c r="AF162" i="1" s="1"/>
  <c r="S160" i="1" l="1"/>
  <c r="AE161" i="1"/>
  <c r="AF161" i="1" s="1"/>
  <c r="S159" i="1" l="1"/>
  <c r="AE160" i="1"/>
  <c r="AF160" i="1" s="1"/>
  <c r="S158" i="1" l="1"/>
  <c r="AE159" i="1"/>
  <c r="AF159" i="1" s="1"/>
  <c r="S157" i="1" l="1"/>
  <c r="AE158" i="1"/>
  <c r="AF158" i="1" s="1"/>
  <c r="S156" i="1" l="1"/>
  <c r="AE157" i="1"/>
  <c r="AF157" i="1" s="1"/>
  <c r="S155" i="1" l="1"/>
  <c r="AE156" i="1"/>
  <c r="AF156" i="1" s="1"/>
  <c r="S154" i="1" l="1"/>
  <c r="AE155" i="1"/>
  <c r="AF155" i="1" s="1"/>
  <c r="S153" i="1" l="1"/>
  <c r="AE154" i="1"/>
  <c r="AF154" i="1" s="1"/>
  <c r="S152" i="1" l="1"/>
  <c r="AE153" i="1"/>
  <c r="AF153" i="1" s="1"/>
  <c r="S151" i="1" l="1"/>
  <c r="AE152" i="1"/>
  <c r="AF152" i="1" s="1"/>
  <c r="S150" i="1" l="1"/>
  <c r="AE151" i="1"/>
  <c r="AF151" i="1" s="1"/>
  <c r="S149" i="1" l="1"/>
  <c r="AE150" i="1"/>
  <c r="AF150" i="1" s="1"/>
  <c r="S148" i="1" l="1"/>
  <c r="AE149" i="1"/>
  <c r="AF149" i="1" s="1"/>
  <c r="S147" i="1" l="1"/>
  <c r="AE148" i="1"/>
  <c r="AF148" i="1" s="1"/>
  <c r="S146" i="1" l="1"/>
  <c r="AE147" i="1"/>
  <c r="AF147" i="1" s="1"/>
  <c r="S145" i="1" l="1"/>
  <c r="AE146" i="1"/>
  <c r="AF146" i="1" s="1"/>
  <c r="S144" i="1" l="1"/>
  <c r="AE145" i="1"/>
  <c r="AF145" i="1" s="1"/>
  <c r="S143" i="1" l="1"/>
  <c r="AE144" i="1"/>
  <c r="AF144" i="1" s="1"/>
  <c r="S142" i="1" l="1"/>
  <c r="AE143" i="1"/>
  <c r="AF143" i="1" s="1"/>
  <c r="S141" i="1" l="1"/>
  <c r="AE142" i="1"/>
  <c r="AF142" i="1" s="1"/>
  <c r="S140" i="1" l="1"/>
  <c r="AE141" i="1"/>
  <c r="AF141" i="1" s="1"/>
  <c r="S139" i="1" l="1"/>
  <c r="AE140" i="1"/>
  <c r="AF140" i="1" s="1"/>
  <c r="S138" i="1" l="1"/>
  <c r="AE139" i="1"/>
  <c r="AF139" i="1" s="1"/>
  <c r="S137" i="1" l="1"/>
  <c r="AE138" i="1"/>
  <c r="AF138" i="1" s="1"/>
  <c r="S136" i="1" l="1"/>
  <c r="AE137" i="1"/>
  <c r="AF137" i="1" s="1"/>
  <c r="S135" i="1" l="1"/>
  <c r="AE136" i="1"/>
  <c r="AF136" i="1" s="1"/>
  <c r="S134" i="1" l="1"/>
  <c r="AE135" i="1"/>
  <c r="AF135" i="1" s="1"/>
  <c r="S133" i="1" l="1"/>
  <c r="AE134" i="1"/>
  <c r="AF134" i="1" s="1"/>
  <c r="S132" i="1" l="1"/>
  <c r="AE133" i="1"/>
  <c r="AF133" i="1" s="1"/>
  <c r="S131" i="1" l="1"/>
  <c r="AE132" i="1"/>
  <c r="AF132" i="1" s="1"/>
  <c r="S130" i="1" l="1"/>
  <c r="AE131" i="1"/>
  <c r="AF131" i="1" s="1"/>
  <c r="S129" i="1" l="1"/>
  <c r="AE130" i="1"/>
  <c r="AF130" i="1" s="1"/>
  <c r="S128" i="1" l="1"/>
  <c r="AE129" i="1"/>
  <c r="AF129" i="1" s="1"/>
  <c r="S127" i="1" l="1"/>
  <c r="AE128" i="1"/>
  <c r="AF128" i="1" s="1"/>
  <c r="S126" i="1" l="1"/>
  <c r="AE127" i="1"/>
  <c r="AF127" i="1" s="1"/>
  <c r="S125" i="1" l="1"/>
  <c r="AE126" i="1"/>
  <c r="AF126" i="1" s="1"/>
  <c r="S124" i="1" l="1"/>
  <c r="AE125" i="1"/>
  <c r="AF125" i="1" s="1"/>
  <c r="S123" i="1" l="1"/>
  <c r="AE124" i="1"/>
  <c r="AF124" i="1" s="1"/>
  <c r="S122" i="1" l="1"/>
  <c r="AE123" i="1"/>
  <c r="AF123" i="1" s="1"/>
  <c r="S121" i="1" l="1"/>
  <c r="AE122" i="1"/>
  <c r="AF122" i="1" s="1"/>
  <c r="S120" i="1" l="1"/>
  <c r="AE121" i="1"/>
  <c r="AF121" i="1" s="1"/>
  <c r="S119" i="1" l="1"/>
  <c r="AE120" i="1"/>
  <c r="AF120" i="1" s="1"/>
  <c r="S118" i="1" l="1"/>
  <c r="AE119" i="1"/>
  <c r="AF119" i="1" s="1"/>
  <c r="S117" i="1" l="1"/>
  <c r="AE118" i="1"/>
  <c r="AF118" i="1" s="1"/>
  <c r="S116" i="1" l="1"/>
  <c r="AE117" i="1"/>
  <c r="AF117" i="1" s="1"/>
  <c r="S115" i="1" l="1"/>
  <c r="AE116" i="1"/>
  <c r="AF116" i="1" s="1"/>
  <c r="S114" i="1" l="1"/>
  <c r="AE115" i="1"/>
  <c r="AF115" i="1" s="1"/>
  <c r="S113" i="1" l="1"/>
  <c r="AE114" i="1"/>
  <c r="AF114" i="1" s="1"/>
  <c r="S112" i="1" l="1"/>
  <c r="AE113" i="1"/>
  <c r="AF113" i="1" s="1"/>
  <c r="S111" i="1" l="1"/>
  <c r="AE112" i="1"/>
  <c r="AF112" i="1" s="1"/>
  <c r="S110" i="1" l="1"/>
  <c r="AE111" i="1"/>
  <c r="AF111" i="1" s="1"/>
  <c r="S109" i="1" l="1"/>
  <c r="AE110" i="1"/>
  <c r="AF110" i="1" s="1"/>
  <c r="S108" i="1" l="1"/>
  <c r="AE109" i="1"/>
  <c r="AF109" i="1" s="1"/>
  <c r="S107" i="1" l="1"/>
  <c r="AE108" i="1"/>
  <c r="AF108" i="1" s="1"/>
  <c r="S106" i="1" l="1"/>
  <c r="AE107" i="1"/>
  <c r="AF107" i="1" s="1"/>
  <c r="S105" i="1" l="1"/>
  <c r="AE106" i="1"/>
  <c r="AF106" i="1" s="1"/>
  <c r="S104" i="1" l="1"/>
  <c r="AE105" i="1"/>
  <c r="AF105" i="1" s="1"/>
  <c r="S103" i="1" l="1"/>
  <c r="AE104" i="1"/>
  <c r="AF104" i="1" s="1"/>
  <c r="S102" i="1" l="1"/>
  <c r="AE103" i="1"/>
  <c r="AF103" i="1" s="1"/>
  <c r="S101" i="1" l="1"/>
  <c r="AE102" i="1"/>
  <c r="AF102" i="1" s="1"/>
  <c r="S100" i="1" l="1"/>
  <c r="AE101" i="1"/>
  <c r="AF101" i="1" s="1"/>
  <c r="S99" i="1" l="1"/>
  <c r="AE100" i="1"/>
  <c r="AF100" i="1" s="1"/>
  <c r="S98" i="1" l="1"/>
  <c r="AE99" i="1"/>
  <c r="AF99" i="1" s="1"/>
  <c r="S97" i="1" l="1"/>
  <c r="AE98" i="1"/>
  <c r="AF98" i="1" s="1"/>
  <c r="S96" i="1" l="1"/>
  <c r="AE97" i="1"/>
  <c r="AF97" i="1" s="1"/>
  <c r="S95" i="1" l="1"/>
  <c r="AE96" i="1"/>
  <c r="AF96" i="1" s="1"/>
  <c r="S94" i="1" l="1"/>
  <c r="AE95" i="1"/>
  <c r="AF95" i="1" s="1"/>
  <c r="S93" i="1" l="1"/>
  <c r="AE94" i="1"/>
  <c r="AF94" i="1" s="1"/>
  <c r="S92" i="1" l="1"/>
  <c r="AE93" i="1"/>
  <c r="AF93" i="1" s="1"/>
  <c r="S91" i="1" l="1"/>
  <c r="AE92" i="1"/>
  <c r="AF92" i="1" s="1"/>
  <c r="S90" i="1" l="1"/>
  <c r="AE91" i="1"/>
  <c r="AF91" i="1" s="1"/>
  <c r="S89" i="1" l="1"/>
  <c r="AE90" i="1"/>
  <c r="AF90" i="1" s="1"/>
  <c r="S88" i="1" l="1"/>
  <c r="AE89" i="1"/>
  <c r="AF89" i="1" s="1"/>
  <c r="S87" i="1" l="1"/>
  <c r="AE88" i="1"/>
  <c r="AF88" i="1" s="1"/>
  <c r="S86" i="1" l="1"/>
  <c r="AE87" i="1"/>
  <c r="AF87" i="1" s="1"/>
  <c r="S85" i="1" l="1"/>
  <c r="AE86" i="1"/>
  <c r="AF86" i="1" s="1"/>
  <c r="S84" i="1" l="1"/>
  <c r="AE85" i="1"/>
  <c r="AF85" i="1" s="1"/>
  <c r="S83" i="1" l="1"/>
  <c r="AE84" i="1"/>
  <c r="AF84" i="1" s="1"/>
  <c r="S82" i="1" l="1"/>
  <c r="AE83" i="1"/>
  <c r="AF83" i="1" s="1"/>
  <c r="S81" i="1" l="1"/>
  <c r="AE82" i="1"/>
  <c r="AF82" i="1" s="1"/>
  <c r="S80" i="1" l="1"/>
  <c r="AE81" i="1"/>
  <c r="AF81" i="1" s="1"/>
  <c r="S79" i="1" l="1"/>
  <c r="AE80" i="1"/>
  <c r="AF80" i="1" s="1"/>
  <c r="S78" i="1" l="1"/>
  <c r="AE79" i="1"/>
  <c r="AF79" i="1" s="1"/>
  <c r="S77" i="1" l="1"/>
  <c r="AE78" i="1"/>
  <c r="AF78" i="1" s="1"/>
  <c r="S76" i="1" l="1"/>
  <c r="AE77" i="1"/>
  <c r="AF77" i="1" s="1"/>
  <c r="S75" i="1" l="1"/>
  <c r="AE76" i="1"/>
  <c r="AF76" i="1" s="1"/>
  <c r="S74" i="1" l="1"/>
  <c r="AE75" i="1"/>
  <c r="AF75" i="1" s="1"/>
  <c r="S73" i="1" l="1"/>
  <c r="AE74" i="1"/>
  <c r="AF74" i="1" s="1"/>
  <c r="S72" i="1" l="1"/>
  <c r="AE73" i="1"/>
  <c r="AF73" i="1" s="1"/>
  <c r="S71" i="1" l="1"/>
  <c r="AE72" i="1"/>
  <c r="AF72" i="1" s="1"/>
  <c r="S70" i="1" l="1"/>
  <c r="AE71" i="1"/>
  <c r="AF71" i="1" s="1"/>
  <c r="S69" i="1" l="1"/>
  <c r="AE70" i="1"/>
  <c r="AF70" i="1" s="1"/>
  <c r="S68" i="1" l="1"/>
  <c r="AE69" i="1"/>
  <c r="AF69" i="1" s="1"/>
  <c r="S67" i="1" l="1"/>
  <c r="AE68" i="1"/>
  <c r="AF68" i="1" s="1"/>
  <c r="S66" i="1" l="1"/>
  <c r="AE67" i="1"/>
  <c r="AF67" i="1" s="1"/>
  <c r="S65" i="1" l="1"/>
  <c r="AE66" i="1"/>
  <c r="AF66" i="1" s="1"/>
  <c r="S64" i="1" l="1"/>
  <c r="AE65" i="1"/>
  <c r="AF65" i="1" s="1"/>
  <c r="S63" i="1" l="1"/>
  <c r="AE64" i="1"/>
  <c r="AF64" i="1" s="1"/>
  <c r="S62" i="1" l="1"/>
  <c r="AE63" i="1"/>
  <c r="AF63" i="1" s="1"/>
  <c r="S61" i="1" l="1"/>
  <c r="AE62" i="1"/>
  <c r="AF62" i="1" s="1"/>
  <c r="S60" i="1" l="1"/>
  <c r="AE61" i="1"/>
  <c r="AF61" i="1" s="1"/>
  <c r="S59" i="1" l="1"/>
  <c r="AE60" i="1"/>
  <c r="AF60" i="1" s="1"/>
  <c r="S58" i="1" l="1"/>
  <c r="AE59" i="1"/>
  <c r="AF59" i="1" s="1"/>
  <c r="S57" i="1" l="1"/>
  <c r="AE58" i="1"/>
  <c r="AF58" i="1" s="1"/>
  <c r="S56" i="1" l="1"/>
  <c r="AE57" i="1"/>
  <c r="AF57" i="1" s="1"/>
  <c r="S55" i="1" l="1"/>
  <c r="AE56" i="1"/>
  <c r="AF56" i="1" s="1"/>
  <c r="S54" i="1" l="1"/>
  <c r="AE55" i="1"/>
  <c r="AF55" i="1" s="1"/>
  <c r="S53" i="1" l="1"/>
  <c r="AE54" i="1"/>
  <c r="AF54" i="1" s="1"/>
  <c r="S52" i="1" l="1"/>
  <c r="AE53" i="1"/>
  <c r="AF53" i="1" s="1"/>
  <c r="S51" i="1" l="1"/>
  <c r="AE52" i="1"/>
  <c r="AF52" i="1" s="1"/>
  <c r="S50" i="1" l="1"/>
  <c r="AE51" i="1"/>
  <c r="AF51" i="1" s="1"/>
  <c r="S49" i="1" l="1"/>
  <c r="AE50" i="1"/>
  <c r="AF50" i="1" s="1"/>
  <c r="S48" i="1" l="1"/>
  <c r="AE49" i="1"/>
  <c r="AF49" i="1" s="1"/>
  <c r="S47" i="1" l="1"/>
  <c r="AE48" i="1"/>
  <c r="AF48" i="1" s="1"/>
  <c r="S46" i="1" l="1"/>
  <c r="AE47" i="1"/>
  <c r="AF47" i="1" s="1"/>
  <c r="S45" i="1" l="1"/>
  <c r="AE46" i="1"/>
  <c r="AF46" i="1" s="1"/>
  <c r="S44" i="1" l="1"/>
  <c r="AE45" i="1"/>
  <c r="AF45" i="1" s="1"/>
  <c r="S43" i="1" l="1"/>
  <c r="AE44" i="1"/>
  <c r="AF44" i="1" s="1"/>
  <c r="S42" i="1" l="1"/>
  <c r="AE43" i="1"/>
  <c r="AF43" i="1" s="1"/>
  <c r="S41" i="1" l="1"/>
  <c r="AE42" i="1"/>
  <c r="AF42" i="1" s="1"/>
  <c r="S40" i="1" l="1"/>
  <c r="AE41" i="1"/>
  <c r="AF41" i="1" s="1"/>
  <c r="S39" i="1" l="1"/>
  <c r="AE40" i="1"/>
  <c r="AF40" i="1" s="1"/>
  <c r="S38" i="1" l="1"/>
  <c r="AE39" i="1"/>
  <c r="AF39" i="1" s="1"/>
  <c r="S37" i="1" l="1"/>
  <c r="AE38" i="1"/>
  <c r="AF38" i="1" s="1"/>
  <c r="S36" i="1" l="1"/>
  <c r="AE37" i="1"/>
  <c r="AF37" i="1" s="1"/>
  <c r="S35" i="1" l="1"/>
  <c r="AE36" i="1"/>
  <c r="AF36" i="1" s="1"/>
  <c r="S34" i="1" l="1"/>
  <c r="AE35" i="1"/>
  <c r="AF35" i="1" s="1"/>
  <c r="S33" i="1" l="1"/>
  <c r="AE34" i="1"/>
  <c r="AF34" i="1" s="1"/>
  <c r="S32" i="1" l="1"/>
  <c r="AE33" i="1"/>
  <c r="AF33" i="1" s="1"/>
  <c r="S31" i="1" l="1"/>
  <c r="AE32" i="1"/>
  <c r="AF32" i="1" s="1"/>
  <c r="S30" i="1" l="1"/>
  <c r="AE31" i="1"/>
  <c r="AF31" i="1" s="1"/>
  <c r="S29" i="1" l="1"/>
  <c r="AE30" i="1"/>
  <c r="AF30" i="1" s="1"/>
  <c r="S28" i="1" l="1"/>
  <c r="AE29" i="1"/>
  <c r="AF29" i="1" s="1"/>
  <c r="S27" i="1" l="1"/>
  <c r="AE28" i="1"/>
  <c r="AF28" i="1" s="1"/>
  <c r="S26" i="1" l="1"/>
  <c r="AE27" i="1"/>
  <c r="AF27" i="1" s="1"/>
  <c r="S25" i="1" l="1"/>
  <c r="AE26" i="1"/>
  <c r="AF26" i="1" s="1"/>
  <c r="S24" i="1" l="1"/>
  <c r="AE25" i="1"/>
  <c r="AF25" i="1" s="1"/>
  <c r="S23" i="1" l="1"/>
  <c r="AE24" i="1"/>
  <c r="AF24" i="1" s="1"/>
  <c r="S22" i="1" l="1"/>
  <c r="AE23" i="1"/>
  <c r="AF23" i="1" s="1"/>
  <c r="S21" i="1" l="1"/>
  <c r="AE22" i="1"/>
  <c r="AF22" i="1" s="1"/>
  <c r="S20" i="1" l="1"/>
  <c r="AE21" i="1"/>
  <c r="AF21" i="1" s="1"/>
  <c r="S19" i="1" l="1"/>
  <c r="AE20" i="1"/>
  <c r="AF20" i="1" s="1"/>
  <c r="S18" i="1" l="1"/>
  <c r="AE19" i="1"/>
  <c r="AF19" i="1" s="1"/>
  <c r="S17" i="1" l="1"/>
  <c r="AE18" i="1"/>
  <c r="AF18" i="1" s="1"/>
  <c r="AE17" i="1" l="1"/>
  <c r="AF17" i="1" s="1"/>
  <c r="S16" i="1"/>
  <c r="S15" i="1" l="1"/>
  <c r="AE16" i="1"/>
  <c r="AF16" i="1" s="1"/>
  <c r="S14" i="1" l="1"/>
  <c r="AE15" i="1"/>
  <c r="AF15" i="1" s="1"/>
  <c r="S13" i="1" l="1"/>
  <c r="AE14" i="1"/>
  <c r="AF14" i="1" s="1"/>
  <c r="S12" i="1" l="1"/>
  <c r="AE13" i="1"/>
  <c r="AF13" i="1" s="1"/>
  <c r="S11" i="1" l="1"/>
  <c r="AE12" i="1"/>
  <c r="AF12" i="1" s="1"/>
  <c r="S10" i="1" l="1"/>
  <c r="AE11" i="1"/>
  <c r="AF11" i="1" s="1"/>
  <c r="S9" i="1" l="1"/>
  <c r="AE10" i="1"/>
  <c r="AF10" i="1" s="1"/>
  <c r="S8" i="1" l="1"/>
  <c r="AE9" i="1"/>
  <c r="AF9" i="1" s="1"/>
  <c r="S7" i="1" l="1"/>
  <c r="AE8" i="1"/>
  <c r="AF8" i="1" s="1"/>
  <c r="S6" i="1" l="1"/>
  <c r="AE6" i="1" s="1"/>
  <c r="AF6" i="1" s="1"/>
  <c r="AE7" i="1"/>
  <c r="AF7" i="1" s="1"/>
  <c r="B23" i="22" l="1"/>
  <c r="B22" i="22"/>
  <c r="R22" i="22" s="1"/>
  <c r="B21" i="22"/>
  <c r="B25" i="22"/>
  <c r="P21" i="22"/>
  <c r="B24" i="22"/>
  <c r="S21" i="22" l="1"/>
  <c r="V21" i="22"/>
  <c r="V22" i="22" l="1"/>
  <c r="S22" i="22"/>
  <c r="P22" i="22"/>
  <c r="V23" i="22" l="1"/>
  <c r="P23" i="22"/>
  <c r="S23" i="22"/>
  <c r="V24" i="22" l="1"/>
  <c r="S24" i="22"/>
  <c r="P24" i="22"/>
  <c r="V26" i="22" l="1"/>
  <c r="P26" i="22"/>
  <c r="S26" i="22"/>
  <c r="P25" i="22"/>
  <c r="V25" i="22"/>
  <c r="S25" i="22"/>
  <c r="V27" i="22" l="1"/>
  <c r="S27" i="22"/>
  <c r="P27" i="22"/>
  <c r="V28" i="22" l="1"/>
  <c r="S28" i="22"/>
  <c r="P28" i="22"/>
  <c r="V29" i="22" l="1"/>
  <c r="P29" i="22"/>
  <c r="S29" i="22"/>
  <c r="V30" i="22" l="1"/>
  <c r="P30" i="22"/>
  <c r="S30" i="22"/>
  <c r="F109" i="19"/>
  <c r="AC110" i="19" s="1"/>
  <c r="F132" i="19"/>
  <c r="AC133" i="19" s="1"/>
  <c r="F141" i="19"/>
  <c r="AC142" i="19" s="1"/>
  <c r="F142" i="18"/>
  <c r="F134" i="19"/>
  <c r="AC135" i="19" s="1"/>
  <c r="F100" i="19"/>
  <c r="AC101" i="19" s="1"/>
  <c r="AN89" i="18"/>
  <c r="W109" i="18"/>
  <c r="AN157" i="18"/>
  <c r="AH180" i="18"/>
  <c r="AH92" i="18"/>
  <c r="AH153" i="18"/>
  <c r="AU132" i="18"/>
  <c r="W149" i="18"/>
  <c r="AH181" i="18"/>
  <c r="W96" i="18"/>
  <c r="W177" i="18"/>
  <c r="W121" i="18"/>
  <c r="AH165" i="18"/>
  <c r="F157" i="19"/>
  <c r="AC158" i="19" s="1"/>
  <c r="AH169" i="18"/>
  <c r="AH161" i="18"/>
  <c r="AH93" i="18"/>
  <c r="AU124" i="18"/>
  <c r="AH101" i="18"/>
  <c r="AN136" i="18"/>
  <c r="AH108" i="18"/>
  <c r="AH81" i="18"/>
  <c r="AN85" i="18"/>
  <c r="AH76" i="18"/>
  <c r="W97" i="18"/>
  <c r="AN113" i="18"/>
  <c r="AH144" i="18"/>
  <c r="W125" i="18"/>
  <c r="AH98" i="18"/>
  <c r="W112" i="18"/>
  <c r="W143" i="18"/>
  <c r="AH102" i="18"/>
  <c r="AH147" i="18"/>
  <c r="W131" i="18"/>
  <c r="W91" i="18"/>
  <c r="W140" i="18"/>
  <c r="W174" i="18"/>
  <c r="AU170" i="18"/>
  <c r="AN167" i="18"/>
  <c r="AU159" i="18"/>
  <c r="AN87" i="18"/>
  <c r="AN179" i="18"/>
  <c r="AU77" i="18"/>
  <c r="W152" i="18"/>
  <c r="AN155" i="18"/>
  <c r="AU111" i="18"/>
  <c r="AU135" i="18"/>
  <c r="W156" i="18"/>
  <c r="W127" i="18"/>
  <c r="AU175" i="18"/>
  <c r="AU114" i="18"/>
  <c r="AN164" i="18"/>
  <c r="AN163" i="18"/>
  <c r="AH78" i="18"/>
  <c r="AN95" i="18"/>
  <c r="W151" i="18"/>
  <c r="AH162" i="18"/>
  <c r="W106" i="18"/>
  <c r="AN110" i="18"/>
  <c r="W150" i="18"/>
  <c r="AU145" i="18"/>
  <c r="AH75" i="18"/>
  <c r="AN104" i="18"/>
  <c r="AN139" i="18"/>
  <c r="AN146" i="18"/>
  <c r="AH82" i="18"/>
  <c r="AH176" i="18"/>
  <c r="W86" i="18"/>
  <c r="W100" i="18"/>
  <c r="AN122" i="18"/>
  <c r="W148" i="18"/>
  <c r="AU84" i="18"/>
  <c r="AH137" i="18"/>
  <c r="AU94" i="18"/>
  <c r="AN118" i="18"/>
  <c r="AH119" i="18"/>
  <c r="AU158" i="18"/>
  <c r="W142" i="18"/>
  <c r="AH141" i="18"/>
  <c r="AN160" i="18"/>
  <c r="AH79" i="18"/>
  <c r="AH134" i="18"/>
  <c r="AN130" i="18"/>
  <c r="AH99" i="18"/>
  <c r="AU88" i="18"/>
  <c r="R131" i="19" l="1"/>
  <c r="R179" i="19"/>
  <c r="Y142" i="19"/>
  <c r="Y115" i="19"/>
  <c r="Y130" i="19"/>
  <c r="Y119" i="19"/>
  <c r="Y126" i="19"/>
  <c r="R160" i="19"/>
  <c r="Y162" i="19"/>
  <c r="Y99" i="19"/>
  <c r="R91" i="19"/>
  <c r="Y171" i="19"/>
  <c r="Y137" i="19"/>
  <c r="Y164" i="19"/>
  <c r="R106" i="19"/>
  <c r="Y100" i="19"/>
  <c r="R128" i="19"/>
  <c r="Y156" i="19"/>
  <c r="R87" i="19"/>
  <c r="Y97" i="19"/>
  <c r="R140" i="19"/>
  <c r="Y107" i="19"/>
  <c r="Y146" i="19"/>
  <c r="R88" i="19"/>
  <c r="R90" i="19"/>
  <c r="R118" i="19"/>
  <c r="R143" i="19"/>
  <c r="Y120" i="19"/>
  <c r="R114" i="19"/>
  <c r="R124" i="19"/>
  <c r="R152" i="19"/>
  <c r="Y75" i="19"/>
  <c r="Y98" i="19"/>
  <c r="R89" i="19"/>
  <c r="Y155" i="19"/>
  <c r="R165" i="19"/>
  <c r="R125" i="19"/>
  <c r="Y175" i="19"/>
  <c r="Y159" i="19"/>
  <c r="R148" i="19"/>
  <c r="R93" i="19"/>
  <c r="Y149" i="19"/>
  <c r="R95" i="19"/>
  <c r="Y134" i="19"/>
  <c r="Y80" i="19"/>
  <c r="Y174" i="19"/>
  <c r="R117" i="19"/>
  <c r="Y135" i="19"/>
  <c r="Y104" i="19"/>
  <c r="R109" i="19"/>
  <c r="R73" i="19"/>
  <c r="R112" i="19"/>
  <c r="Y176" i="19"/>
  <c r="Y133" i="19"/>
  <c r="R167" i="19"/>
  <c r="R163" i="19"/>
  <c r="R158" i="19"/>
  <c r="R168" i="19"/>
  <c r="Y92" i="19"/>
  <c r="R122" i="19"/>
  <c r="R139" i="19"/>
  <c r="Y157" i="19"/>
  <c r="R123" i="19"/>
  <c r="Y145" i="19"/>
  <c r="Y78" i="19"/>
  <c r="R116" i="19"/>
  <c r="R169" i="19"/>
  <c r="R127" i="19"/>
  <c r="R166" i="19"/>
  <c r="R154" i="19"/>
  <c r="R147" i="19"/>
  <c r="Y105" i="19"/>
  <c r="Y108" i="19"/>
  <c r="W104" i="18"/>
  <c r="AN88" i="18"/>
  <c r="AH156" i="18"/>
  <c r="AH140" i="18"/>
  <c r="W141" i="18"/>
  <c r="AN82" i="18"/>
  <c r="W135" i="18"/>
  <c r="AU89" i="18"/>
  <c r="AN159" i="18"/>
  <c r="F133" i="19"/>
  <c r="AC134" i="19" s="1"/>
  <c r="W136" i="18"/>
  <c r="AN94" i="18"/>
  <c r="AU163" i="18"/>
  <c r="Y95" i="19"/>
  <c r="F151" i="19"/>
  <c r="AC152" i="19" s="1"/>
  <c r="F152" i="19"/>
  <c r="AC153" i="19" s="1"/>
  <c r="W163" i="18"/>
  <c r="F110" i="18"/>
  <c r="R135" i="19"/>
  <c r="AU97" i="18"/>
  <c r="W92" i="18"/>
  <c r="F117" i="19"/>
  <c r="AC118" i="19" s="1"/>
  <c r="AN131" i="18"/>
  <c r="AH88" i="18"/>
  <c r="R156" i="19"/>
  <c r="AH100" i="18"/>
  <c r="W82" i="18"/>
  <c r="E209" i="19"/>
  <c r="AD209" i="19" s="1"/>
  <c r="AU100" i="18"/>
  <c r="Y125" i="19"/>
  <c r="F140" i="18"/>
  <c r="AU161" i="18"/>
  <c r="Y147" i="19"/>
  <c r="AU85" i="18"/>
  <c r="AH131" i="18"/>
  <c r="R149" i="19"/>
  <c r="W153" i="18"/>
  <c r="R155" i="19"/>
  <c r="Y167" i="19"/>
  <c r="F112" i="18"/>
  <c r="E232" i="19"/>
  <c r="P232" i="19" s="1"/>
  <c r="Q232" i="19" s="1"/>
  <c r="AU164" i="18"/>
  <c r="AH77" i="18"/>
  <c r="W98" i="18"/>
  <c r="F97" i="19"/>
  <c r="AC98" i="19" s="1"/>
  <c r="F173" i="18"/>
  <c r="F121" i="18"/>
  <c r="AU160" i="18"/>
  <c r="W118" i="18"/>
  <c r="W75" i="18"/>
  <c r="AN127" i="18"/>
  <c r="AU87" i="18"/>
  <c r="AU131" i="18"/>
  <c r="AN143" i="18"/>
  <c r="Y109" i="19"/>
  <c r="F102" i="19"/>
  <c r="AC103" i="19" s="1"/>
  <c r="F139" i="19"/>
  <c r="AC140" i="19" s="1"/>
  <c r="Y131" i="19"/>
  <c r="F106" i="19"/>
  <c r="AC107" i="19" s="1"/>
  <c r="F99" i="18"/>
  <c r="F127" i="18"/>
  <c r="AN77" i="18"/>
  <c r="AU119" i="18"/>
  <c r="AN98" i="18"/>
  <c r="Y116" i="19"/>
  <c r="AU141" i="18"/>
  <c r="AN119" i="18"/>
  <c r="Y160" i="19"/>
  <c r="Y88" i="19"/>
  <c r="W159" i="18"/>
  <c r="AU180" i="18"/>
  <c r="Y89" i="19"/>
  <c r="F108" i="19"/>
  <c r="AC109" i="19" s="1"/>
  <c r="W79" i="18"/>
  <c r="AH146" i="18"/>
  <c r="AU151" i="18"/>
  <c r="AH127" i="18"/>
  <c r="AH159" i="18"/>
  <c r="AU144" i="18"/>
  <c r="R146" i="19"/>
  <c r="F180" i="18"/>
  <c r="AU98" i="18"/>
  <c r="AN141" i="18"/>
  <c r="W119" i="18"/>
  <c r="F108" i="18"/>
  <c r="W77" i="18"/>
  <c r="R137" i="19"/>
  <c r="AH143" i="18"/>
  <c r="AU112" i="18"/>
  <c r="R80" i="19"/>
  <c r="F101" i="19"/>
  <c r="AC102" i="19" s="1"/>
  <c r="F101" i="18"/>
  <c r="F145" i="18"/>
  <c r="AN171" i="18"/>
  <c r="AH171" i="18"/>
  <c r="AU171" i="18"/>
  <c r="W103" i="18"/>
  <c r="AH103" i="18"/>
  <c r="AH117" i="18"/>
  <c r="AN117" i="18"/>
  <c r="W117" i="18"/>
  <c r="Y83" i="19"/>
  <c r="R83" i="19"/>
  <c r="E235" i="19"/>
  <c r="W235" i="19" s="1"/>
  <c r="X235" i="19" s="1"/>
  <c r="E195" i="19"/>
  <c r="P195" i="19" s="1"/>
  <c r="Q195" i="19" s="1"/>
  <c r="E228" i="19"/>
  <c r="P228" i="19" s="1"/>
  <c r="Q228" i="19" s="1"/>
  <c r="W99" i="18"/>
  <c r="AH158" i="18"/>
  <c r="W158" i="18"/>
  <c r="W137" i="18"/>
  <c r="AN137" i="18"/>
  <c r="AN148" i="18"/>
  <c r="AU78" i="18"/>
  <c r="AH155" i="18"/>
  <c r="AU155" i="18"/>
  <c r="R170" i="19"/>
  <c r="Y170" i="19"/>
  <c r="R101" i="19"/>
  <c r="AH97" i="18"/>
  <c r="AN97" i="18"/>
  <c r="AH85" i="18"/>
  <c r="W93" i="18"/>
  <c r="AU93" i="18"/>
  <c r="AN93" i="18"/>
  <c r="AU149" i="18"/>
  <c r="R78" i="19"/>
  <c r="F93" i="18"/>
  <c r="R120" i="19"/>
  <c r="E227" i="19"/>
  <c r="W134" i="18"/>
  <c r="AN109" i="18"/>
  <c r="AU109" i="18"/>
  <c r="AH109" i="18"/>
  <c r="F128" i="19"/>
  <c r="AC129" i="19" s="1"/>
  <c r="F124" i="18"/>
  <c r="F125" i="18"/>
  <c r="F131" i="18"/>
  <c r="F126" i="19"/>
  <c r="AC127" i="19" s="1"/>
  <c r="F125" i="19"/>
  <c r="AC126" i="19" s="1"/>
  <c r="F129" i="19"/>
  <c r="AC130" i="19" s="1"/>
  <c r="F130" i="19"/>
  <c r="AC131" i="19" s="1"/>
  <c r="F133" i="18"/>
  <c r="F122" i="18"/>
  <c r="F130" i="18"/>
  <c r="AU148" i="18"/>
  <c r="AU150" i="18"/>
  <c r="AN150" i="18"/>
  <c r="AH150" i="18"/>
  <c r="AH149" i="18"/>
  <c r="E193" i="18"/>
  <c r="K188" i="35" s="1"/>
  <c r="AN158" i="18"/>
  <c r="W94" i="18"/>
  <c r="AH94" i="18"/>
  <c r="AU137" i="18"/>
  <c r="AU82" i="18"/>
  <c r="AN144" i="18"/>
  <c r="W144" i="18"/>
  <c r="Y94" i="19"/>
  <c r="R94" i="19"/>
  <c r="W161" i="18"/>
  <c r="AN161" i="18"/>
  <c r="AN81" i="18"/>
  <c r="E229" i="19"/>
  <c r="AD229" i="19" s="1"/>
  <c r="E241" i="19"/>
  <c r="AD241" i="19" s="1"/>
  <c r="E231" i="19"/>
  <c r="W231" i="19" s="1"/>
  <c r="X231" i="19" s="1"/>
  <c r="E201" i="19"/>
  <c r="P201" i="19" s="1"/>
  <c r="Q201" i="19" s="1"/>
  <c r="E208" i="19"/>
  <c r="W208" i="19" s="1"/>
  <c r="X208" i="19" s="1"/>
  <c r="E226" i="19"/>
  <c r="AD226" i="19" s="1"/>
  <c r="E205" i="19"/>
  <c r="AD205" i="19" s="1"/>
  <c r="E214" i="19"/>
  <c r="W214" i="19" s="1"/>
  <c r="X214" i="19" s="1"/>
  <c r="E213" i="19"/>
  <c r="AD213" i="19" s="1"/>
  <c r="E230" i="19"/>
  <c r="P230" i="19" s="1"/>
  <c r="Q230" i="19" s="1"/>
  <c r="E224" i="19"/>
  <c r="P224" i="19" s="1"/>
  <c r="Q224" i="19" s="1"/>
  <c r="E204" i="19"/>
  <c r="P204" i="19" s="1"/>
  <c r="Q204" i="19" s="1"/>
  <c r="E217" i="19"/>
  <c r="W217" i="19" s="1"/>
  <c r="X217" i="19" s="1"/>
  <c r="E202" i="19"/>
  <c r="W202" i="19" s="1"/>
  <c r="X202" i="19" s="1"/>
  <c r="E233" i="19"/>
  <c r="P233" i="19" s="1"/>
  <c r="Q233" i="19" s="1"/>
  <c r="AN166" i="18"/>
  <c r="AH166" i="18"/>
  <c r="R161" i="19"/>
  <c r="Y161" i="19"/>
  <c r="W85" i="18"/>
  <c r="R176" i="19"/>
  <c r="E193" i="19"/>
  <c r="AD193" i="19" s="1"/>
  <c r="E191" i="19"/>
  <c r="P191" i="19" s="1"/>
  <c r="Q191" i="19" s="1"/>
  <c r="E188" i="19"/>
  <c r="P188" i="19" s="1"/>
  <c r="Q188" i="19" s="1"/>
  <c r="E223" i="19"/>
  <c r="W223" i="19" s="1"/>
  <c r="X223" i="19" s="1"/>
  <c r="W162" i="18"/>
  <c r="AU162" i="18"/>
  <c r="Y121" i="19"/>
  <c r="W169" i="18"/>
  <c r="AU169" i="18"/>
  <c r="AU96" i="18"/>
  <c r="AH96" i="18"/>
  <c r="R100" i="19"/>
  <c r="W128" i="18"/>
  <c r="AU128" i="18"/>
  <c r="F172" i="19"/>
  <c r="AC173" i="19" s="1"/>
  <c r="F178" i="19"/>
  <c r="AC179" i="19" s="1"/>
  <c r="F169" i="19"/>
  <c r="AC170" i="19" s="1"/>
  <c r="F176" i="18"/>
  <c r="F121" i="19"/>
  <c r="AC122" i="19" s="1"/>
  <c r="AN134" i="18"/>
  <c r="AU134" i="18"/>
  <c r="AU83" i="18"/>
  <c r="AN83" i="18"/>
  <c r="W173" i="18"/>
  <c r="AH173" i="18"/>
  <c r="AN173" i="18"/>
  <c r="R132" i="19"/>
  <c r="F85" i="19"/>
  <c r="AC86" i="19" s="1"/>
  <c r="F89" i="18"/>
  <c r="F90" i="19"/>
  <c r="AC91" i="19" s="1"/>
  <c r="F90" i="18"/>
  <c r="F87" i="18"/>
  <c r="E190" i="19"/>
  <c r="P190" i="19" s="1"/>
  <c r="Q190" i="19" s="1"/>
  <c r="Y179" i="19"/>
  <c r="W83" i="18"/>
  <c r="AH148" i="18"/>
  <c r="AU117" i="18"/>
  <c r="AU126" i="18"/>
  <c r="W126" i="18"/>
  <c r="AN126" i="18"/>
  <c r="AH126" i="18"/>
  <c r="AU116" i="18"/>
  <c r="AH116" i="18"/>
  <c r="R171" i="19"/>
  <c r="AU173" i="18"/>
  <c r="Y122" i="19"/>
  <c r="Y132" i="19"/>
  <c r="F86" i="18"/>
  <c r="E198" i="19"/>
  <c r="AD198" i="19" s="1"/>
  <c r="AN99" i="18"/>
  <c r="AU99" i="18"/>
  <c r="AN108" i="18"/>
  <c r="AU108" i="18"/>
  <c r="F91" i="19"/>
  <c r="AC92" i="19" s="1"/>
  <c r="E192" i="19"/>
  <c r="W192" i="19" s="1"/>
  <c r="X192" i="19" s="1"/>
  <c r="E206" i="19"/>
  <c r="AD206" i="19" s="1"/>
  <c r="W171" i="18"/>
  <c r="AH83" i="18"/>
  <c r="AU103" i="18"/>
  <c r="Y173" i="19"/>
  <c r="AN162" i="18"/>
  <c r="R84" i="19"/>
  <c r="Y84" i="19"/>
  <c r="AU167" i="18"/>
  <c r="AN80" i="18"/>
  <c r="W80" i="18"/>
  <c r="Y166" i="19"/>
  <c r="Y138" i="19"/>
  <c r="R138" i="19"/>
  <c r="AN96" i="18"/>
  <c r="AN169" i="18"/>
  <c r="AH128" i="18"/>
  <c r="F173" i="19"/>
  <c r="AC174" i="19" s="1"/>
  <c r="F149" i="19"/>
  <c r="AC150" i="19" s="1"/>
  <c r="F154" i="18"/>
  <c r="F148" i="19"/>
  <c r="AC149" i="19" s="1"/>
  <c r="F127" i="19"/>
  <c r="AC128" i="19" s="1"/>
  <c r="AH86" i="18"/>
  <c r="Y165" i="19"/>
  <c r="AU101" i="18"/>
  <c r="Y128" i="19"/>
  <c r="W165" i="18"/>
  <c r="F104" i="18"/>
  <c r="F109" i="18"/>
  <c r="F102" i="18"/>
  <c r="F135" i="19"/>
  <c r="AC136" i="19" s="1"/>
  <c r="F143" i="19"/>
  <c r="AC144" i="19" s="1"/>
  <c r="F120" i="18"/>
  <c r="F110" i="19"/>
  <c r="AC111" i="19" s="1"/>
  <c r="F113" i="19"/>
  <c r="AC114" i="19" s="1"/>
  <c r="F113" i="18"/>
  <c r="W88" i="18"/>
  <c r="AN79" i="18"/>
  <c r="AH84" i="18"/>
  <c r="AN75" i="18"/>
  <c r="AH163" i="18"/>
  <c r="W164" i="18"/>
  <c r="AU127" i="18"/>
  <c r="Y123" i="19"/>
  <c r="R97" i="19"/>
  <c r="Y140" i="19"/>
  <c r="R174" i="19"/>
  <c r="W181" i="18"/>
  <c r="AU153" i="18"/>
  <c r="AU165" i="18"/>
  <c r="F100" i="18"/>
  <c r="F107" i="19"/>
  <c r="AC108" i="19" s="1"/>
  <c r="F138" i="18"/>
  <c r="F136" i="18"/>
  <c r="F111" i="18"/>
  <c r="F118" i="19"/>
  <c r="AC119" i="19" s="1"/>
  <c r="AU143" i="18"/>
  <c r="R142" i="19"/>
  <c r="Y127" i="19"/>
  <c r="W101" i="18"/>
  <c r="R115" i="19"/>
  <c r="W180" i="18"/>
  <c r="AH157" i="18"/>
  <c r="Y143" i="19"/>
  <c r="F103" i="18"/>
  <c r="F140" i="19"/>
  <c r="AC141" i="19" s="1"/>
  <c r="F136" i="19"/>
  <c r="AC137" i="19" s="1"/>
  <c r="F138" i="19"/>
  <c r="AC139" i="19" s="1"/>
  <c r="F112" i="19"/>
  <c r="AC113" i="19" s="1"/>
  <c r="E200" i="18"/>
  <c r="K195" i="35" s="1"/>
  <c r="AU79" i="18"/>
  <c r="AU122" i="18"/>
  <c r="AN100" i="18"/>
  <c r="AU176" i="18"/>
  <c r="AU75" i="18"/>
  <c r="AH164" i="18"/>
  <c r="AN101" i="18"/>
  <c r="AN181" i="18"/>
  <c r="R134" i="19"/>
  <c r="AN153" i="18"/>
  <c r="AH89" i="18"/>
  <c r="R130" i="19"/>
  <c r="F103" i="19"/>
  <c r="AC104" i="19" s="1"/>
  <c r="F104" i="19"/>
  <c r="AC105" i="19" s="1"/>
  <c r="F141" i="18"/>
  <c r="F142" i="19"/>
  <c r="AC143" i="19" s="1"/>
  <c r="F119" i="18"/>
  <c r="F119" i="19"/>
  <c r="AC120" i="19" s="1"/>
  <c r="F118" i="18"/>
  <c r="E225" i="19"/>
  <c r="E196" i="19"/>
  <c r="E216" i="19"/>
  <c r="E222" i="19"/>
  <c r="E187" i="19"/>
  <c r="E215" i="19"/>
  <c r="E238" i="19"/>
  <c r="E189" i="19"/>
  <c r="E199" i="19"/>
  <c r="E189" i="18"/>
  <c r="K184" i="35" s="1"/>
  <c r="E220" i="19"/>
  <c r="E187" i="18"/>
  <c r="K182" i="35" s="1"/>
  <c r="E186" i="18"/>
  <c r="K181" i="35" s="1"/>
  <c r="R72" i="19"/>
  <c r="Y72" i="19"/>
  <c r="E212" i="19"/>
  <c r="E194" i="19"/>
  <c r="E210" i="19"/>
  <c r="E236" i="19"/>
  <c r="E219" i="19"/>
  <c r="E211" i="19"/>
  <c r="E240" i="19"/>
  <c r="F73" i="19"/>
  <c r="AC74" i="19" s="1"/>
  <c r="F77" i="18"/>
  <c r="F81" i="18"/>
  <c r="F78" i="18"/>
  <c r="F79" i="18"/>
  <c r="F75" i="18"/>
  <c r="F84" i="18"/>
  <c r="F77" i="19"/>
  <c r="AC78" i="19" s="1"/>
  <c r="F81" i="19"/>
  <c r="AC82" i="19" s="1"/>
  <c r="F80" i="18"/>
  <c r="F83" i="19"/>
  <c r="AC84" i="19" s="1"/>
  <c r="F82" i="19"/>
  <c r="AC83" i="19" s="1"/>
  <c r="F83" i="18"/>
  <c r="F76" i="19"/>
  <c r="AC77" i="19" s="1"/>
  <c r="F78" i="19"/>
  <c r="AC79" i="19" s="1"/>
  <c r="F79" i="19"/>
  <c r="AC80" i="19" s="1"/>
  <c r="F74" i="19"/>
  <c r="AC75" i="19" s="1"/>
  <c r="F75" i="19"/>
  <c r="AC76" i="19" s="1"/>
  <c r="F80" i="19"/>
  <c r="AC81" i="19" s="1"/>
  <c r="F85" i="18"/>
  <c r="F76" i="18"/>
  <c r="F74" i="18"/>
  <c r="F82" i="18"/>
  <c r="F72" i="19"/>
  <c r="AC73" i="19" s="1"/>
  <c r="E221" i="19"/>
  <c r="E242" i="19"/>
  <c r="E218" i="19"/>
  <c r="E200" i="19"/>
  <c r="E197" i="18"/>
  <c r="K192" i="35" s="1"/>
  <c r="E197" i="19"/>
  <c r="E234" i="19"/>
  <c r="E203" i="19"/>
  <c r="AH74" i="18"/>
  <c r="W74" i="18"/>
  <c r="AN74" i="18"/>
  <c r="AU74" i="18"/>
  <c r="E198" i="18"/>
  <c r="K193" i="35" s="1"/>
  <c r="E188" i="18"/>
  <c r="K183" i="35" s="1"/>
  <c r="E195" i="18"/>
  <c r="K190" i="35" s="1"/>
  <c r="E190" i="18"/>
  <c r="K185" i="35" s="1"/>
  <c r="E194" i="18"/>
  <c r="K189" i="35" s="1"/>
  <c r="E199" i="18"/>
  <c r="K194" i="35" s="1"/>
  <c r="E196" i="18"/>
  <c r="K191" i="35" s="1"/>
  <c r="E192" i="18"/>
  <c r="K187" i="35" s="1"/>
  <c r="E237" i="19"/>
  <c r="E239" i="19"/>
  <c r="E207" i="19"/>
  <c r="E191" i="18"/>
  <c r="K186" i="35" s="1"/>
  <c r="AN154" i="18"/>
  <c r="W154" i="18"/>
  <c r="AU154" i="18"/>
  <c r="AU129" i="18"/>
  <c r="AH129" i="18"/>
  <c r="AN129" i="18"/>
  <c r="AU178" i="18"/>
  <c r="AH178" i="18"/>
  <c r="AN178" i="18"/>
  <c r="AH154" i="18"/>
  <c r="W129" i="18"/>
  <c r="AU168" i="18"/>
  <c r="AH168" i="18"/>
  <c r="W168" i="18"/>
  <c r="W123" i="18"/>
  <c r="AN123" i="18"/>
  <c r="AU123" i="18"/>
  <c r="W178" i="18"/>
  <c r="W130" i="18"/>
  <c r="AH130" i="18"/>
  <c r="AU130" i="18"/>
  <c r="AN168" i="18"/>
  <c r="AH123" i="18"/>
  <c r="AU107" i="18"/>
  <c r="AN107" i="18"/>
  <c r="AH107" i="18"/>
  <c r="W107" i="18"/>
  <c r="AN105" i="18"/>
  <c r="AH105" i="18"/>
  <c r="AU105" i="18"/>
  <c r="W105" i="18"/>
  <c r="AH90" i="18"/>
  <c r="AU90" i="18"/>
  <c r="W90" i="18"/>
  <c r="AN90" i="18"/>
  <c r="AH115" i="18"/>
  <c r="AU115" i="18"/>
  <c r="W115" i="18"/>
  <c r="AH142" i="18"/>
  <c r="AN142" i="18"/>
  <c r="AU142" i="18"/>
  <c r="AN115" i="18"/>
  <c r="AU118" i="18"/>
  <c r="AN84" i="18"/>
  <c r="W122" i="18"/>
  <c r="AN176" i="18"/>
  <c r="W146" i="18"/>
  <c r="W166" i="18"/>
  <c r="AU106" i="18"/>
  <c r="AN106" i="18"/>
  <c r="AH113" i="18"/>
  <c r="AU113" i="18"/>
  <c r="W113" i="18"/>
  <c r="R150" i="19"/>
  <c r="Y150" i="19"/>
  <c r="AH160" i="18"/>
  <c r="AU139" i="18"/>
  <c r="AH145" i="18"/>
  <c r="AN172" i="18"/>
  <c r="AH172" i="18"/>
  <c r="R86" i="19"/>
  <c r="R172" i="19"/>
  <c r="Y124" i="19"/>
  <c r="AU172" i="18"/>
  <c r="Y86" i="19"/>
  <c r="Y172" i="19"/>
  <c r="R153" i="19"/>
  <c r="Y153" i="19"/>
  <c r="W160" i="18"/>
  <c r="AH122" i="18"/>
  <c r="W176" i="18"/>
  <c r="W139" i="18"/>
  <c r="AU166" i="18"/>
  <c r="AN145" i="18"/>
  <c r="R173" i="19"/>
  <c r="W172" i="18"/>
  <c r="Y111" i="19"/>
  <c r="Y169" i="19"/>
  <c r="AH139" i="18"/>
  <c r="W145" i="18"/>
  <c r="R159" i="19"/>
  <c r="R111" i="19"/>
  <c r="Y148" i="19"/>
  <c r="R145" i="19"/>
  <c r="R141" i="19"/>
  <c r="Y112" i="19"/>
  <c r="F167" i="18"/>
  <c r="F158" i="19"/>
  <c r="AC159" i="19" s="1"/>
  <c r="F160" i="19"/>
  <c r="AC161" i="19" s="1"/>
  <c r="F169" i="18"/>
  <c r="F166" i="18"/>
  <c r="F160" i="18"/>
  <c r="F163" i="19"/>
  <c r="AC164" i="19" s="1"/>
  <c r="F156" i="19"/>
  <c r="AC157" i="19" s="1"/>
  <c r="F162" i="19"/>
  <c r="AC163" i="19" s="1"/>
  <c r="F164" i="19"/>
  <c r="AC165" i="19" s="1"/>
  <c r="F163" i="18"/>
  <c r="F165" i="18"/>
  <c r="F168" i="18"/>
  <c r="F161" i="19"/>
  <c r="AC162" i="19" s="1"/>
  <c r="F165" i="19"/>
  <c r="AC166" i="19" s="1"/>
  <c r="F164" i="18"/>
  <c r="F158" i="18"/>
  <c r="F159" i="18"/>
  <c r="F166" i="19"/>
  <c r="AC167" i="19" s="1"/>
  <c r="F167" i="19"/>
  <c r="AC168" i="19" s="1"/>
  <c r="AH118" i="18"/>
  <c r="AN103" i="18"/>
  <c r="AN86" i="18"/>
  <c r="AH104" i="18"/>
  <c r="AU152" i="18"/>
  <c r="AN152" i="18"/>
  <c r="AH152" i="18"/>
  <c r="AH138" i="18"/>
  <c r="AN138" i="18"/>
  <c r="R96" i="19"/>
  <c r="AU140" i="18"/>
  <c r="AN140" i="18"/>
  <c r="Y141" i="19"/>
  <c r="R178" i="19"/>
  <c r="F162" i="18"/>
  <c r="W84" i="18"/>
  <c r="AU86" i="18"/>
  <c r="AU146" i="18"/>
  <c r="AU104" i="18"/>
  <c r="AN175" i="18"/>
  <c r="W175" i="18"/>
  <c r="AN111" i="18"/>
  <c r="AH111" i="18"/>
  <c r="AU138" i="18"/>
  <c r="AN102" i="18"/>
  <c r="AU102" i="18"/>
  <c r="Y178" i="19"/>
  <c r="R98" i="19"/>
  <c r="R113" i="19"/>
  <c r="Y113" i="19"/>
  <c r="AH133" i="18"/>
  <c r="W133" i="18"/>
  <c r="AU133" i="18"/>
  <c r="AN133" i="18"/>
  <c r="F159" i="19"/>
  <c r="AC160" i="19" s="1"/>
  <c r="AH106" i="18"/>
  <c r="AN78" i="18"/>
  <c r="W78" i="18"/>
  <c r="AH175" i="18"/>
  <c r="W111" i="18"/>
  <c r="W138" i="18"/>
  <c r="Y96" i="19"/>
  <c r="R175" i="19"/>
  <c r="W167" i="18"/>
  <c r="AH167" i="18"/>
  <c r="W102" i="18"/>
  <c r="R75" i="19"/>
  <c r="R107" i="19"/>
  <c r="F161" i="18"/>
  <c r="W110" i="18"/>
  <c r="AH95" i="18"/>
  <c r="AN114" i="18"/>
  <c r="AH179" i="18"/>
  <c r="R136" i="19"/>
  <c r="AH170" i="18"/>
  <c r="AU91" i="18"/>
  <c r="Y77" i="19"/>
  <c r="R77" i="19"/>
  <c r="AH120" i="18"/>
  <c r="AN120" i="18"/>
  <c r="AU120" i="18"/>
  <c r="R177" i="19"/>
  <c r="Y177" i="19"/>
  <c r="AH177" i="18"/>
  <c r="AU177" i="18"/>
  <c r="AN177" i="18"/>
  <c r="AN165" i="18"/>
  <c r="AH151" i="18"/>
  <c r="AU156" i="18"/>
  <c r="AN135" i="18"/>
  <c r="W87" i="18"/>
  <c r="AU125" i="18"/>
  <c r="AH125" i="18"/>
  <c r="Y101" i="19"/>
  <c r="AN116" i="18"/>
  <c r="R81" i="19"/>
  <c r="R82" i="19"/>
  <c r="Y82" i="19"/>
  <c r="Y163" i="19"/>
  <c r="Y117" i="19"/>
  <c r="W120" i="18"/>
  <c r="Y102" i="19"/>
  <c r="R102" i="19"/>
  <c r="AU110" i="18"/>
  <c r="AN151" i="18"/>
  <c r="W95" i="18"/>
  <c r="AH114" i="18"/>
  <c r="AN156" i="18"/>
  <c r="AH135" i="18"/>
  <c r="AU179" i="18"/>
  <c r="AH87" i="18"/>
  <c r="Y136" i="19"/>
  <c r="R133" i="19"/>
  <c r="Y87" i="19"/>
  <c r="Y114" i="19"/>
  <c r="AN170" i="18"/>
  <c r="AN174" i="18"/>
  <c r="AN91" i="18"/>
  <c r="W147" i="18"/>
  <c r="AU147" i="18"/>
  <c r="AN112" i="18"/>
  <c r="AN125" i="18"/>
  <c r="R121" i="19"/>
  <c r="W116" i="18"/>
  <c r="Y74" i="19"/>
  <c r="R74" i="19"/>
  <c r="Y76" i="19"/>
  <c r="R76" i="19"/>
  <c r="Y93" i="19"/>
  <c r="R119" i="19"/>
  <c r="Y79" i="19"/>
  <c r="W76" i="18"/>
  <c r="R157" i="19"/>
  <c r="Y103" i="19"/>
  <c r="R92" i="19"/>
  <c r="Y81" i="19"/>
  <c r="AH132" i="18"/>
  <c r="Y91" i="19"/>
  <c r="AH110" i="18"/>
  <c r="AU95" i="18"/>
  <c r="W114" i="18"/>
  <c r="W155" i="18"/>
  <c r="W179" i="18"/>
  <c r="W170" i="18"/>
  <c r="AH174" i="18"/>
  <c r="AH91" i="18"/>
  <c r="AN147" i="18"/>
  <c r="AH112" i="18"/>
  <c r="AH80" i="18"/>
  <c r="AU80" i="18"/>
  <c r="R79" i="19"/>
  <c r="AU76" i="18"/>
  <c r="R103" i="19"/>
  <c r="Y110" i="19"/>
  <c r="R110" i="19"/>
  <c r="W132" i="18"/>
  <c r="F179" i="18"/>
  <c r="F181" i="18"/>
  <c r="F177" i="19"/>
  <c r="AC178" i="19" s="1"/>
  <c r="F171" i="19"/>
  <c r="AC172" i="19" s="1"/>
  <c r="F178" i="18"/>
  <c r="F175" i="18"/>
  <c r="F170" i="19"/>
  <c r="AC171" i="19" s="1"/>
  <c r="F170" i="18"/>
  <c r="F168" i="19"/>
  <c r="AC169" i="19" s="1"/>
  <c r="F172" i="18"/>
  <c r="F175" i="19"/>
  <c r="AC176" i="19" s="1"/>
  <c r="F176" i="19"/>
  <c r="AC177" i="19" s="1"/>
  <c r="F179" i="19"/>
  <c r="F174" i="18"/>
  <c r="F171" i="18"/>
  <c r="F177" i="18"/>
  <c r="AU174" i="18"/>
  <c r="AN76" i="18"/>
  <c r="Y106" i="19"/>
  <c r="AN132" i="18"/>
  <c r="F174" i="19"/>
  <c r="AC175" i="19" s="1"/>
  <c r="R104" i="19"/>
  <c r="Y151" i="19"/>
  <c r="R151" i="19"/>
  <c r="Y129" i="19"/>
  <c r="R129" i="19"/>
  <c r="F153" i="18"/>
  <c r="F156" i="18"/>
  <c r="F144" i="19"/>
  <c r="AC145" i="19" s="1"/>
  <c r="F154" i="19"/>
  <c r="AC155" i="19" s="1"/>
  <c r="F155" i="19"/>
  <c r="AC156" i="19" s="1"/>
  <c r="F153" i="19"/>
  <c r="AC154" i="19" s="1"/>
  <c r="F151" i="18"/>
  <c r="F146" i="18"/>
  <c r="F147" i="18"/>
  <c r="F149" i="18"/>
  <c r="F157" i="18"/>
  <c r="AH124" i="18"/>
  <c r="W124" i="18"/>
  <c r="Y158" i="19"/>
  <c r="AH121" i="18"/>
  <c r="AU121" i="18"/>
  <c r="Y90" i="19"/>
  <c r="R108" i="19"/>
  <c r="F92" i="18"/>
  <c r="F88" i="19"/>
  <c r="AC89" i="19" s="1"/>
  <c r="F93" i="19"/>
  <c r="AC94" i="19" s="1"/>
  <c r="F84" i="19"/>
  <c r="AC85" i="19" s="1"/>
  <c r="F97" i="18"/>
  <c r="F95" i="18"/>
  <c r="F96" i="18"/>
  <c r="F88" i="18"/>
  <c r="F92" i="19"/>
  <c r="AC93" i="19" s="1"/>
  <c r="F89" i="19"/>
  <c r="AC90" i="19" s="1"/>
  <c r="F87" i="19"/>
  <c r="AC88" i="19" s="1"/>
  <c r="F95" i="19"/>
  <c r="AC96" i="19" s="1"/>
  <c r="F155" i="18"/>
  <c r="F150" i="19"/>
  <c r="AC151" i="19" s="1"/>
  <c r="AU136" i="18"/>
  <c r="AN124" i="18"/>
  <c r="AN121" i="18"/>
  <c r="Y152" i="19"/>
  <c r="AN149" i="18"/>
  <c r="R99" i="19"/>
  <c r="Y118" i="19"/>
  <c r="AU92" i="18"/>
  <c r="AN92" i="18"/>
  <c r="AN128" i="18"/>
  <c r="W157" i="18"/>
  <c r="R144" i="19"/>
  <c r="F86" i="19"/>
  <c r="AC87" i="19" s="1"/>
  <c r="F94" i="19"/>
  <c r="AC95" i="19" s="1"/>
  <c r="F145" i="19"/>
  <c r="AC146" i="19" s="1"/>
  <c r="F152" i="18"/>
  <c r="F147" i="19"/>
  <c r="AC148" i="19" s="1"/>
  <c r="W81" i="18"/>
  <c r="AU81" i="18"/>
  <c r="AH136" i="18"/>
  <c r="R164" i="19"/>
  <c r="Y73" i="19"/>
  <c r="Y154" i="19"/>
  <c r="AU157" i="18"/>
  <c r="Y85" i="19"/>
  <c r="R85" i="19"/>
  <c r="Y144" i="19"/>
  <c r="F94" i="18"/>
  <c r="F91" i="18"/>
  <c r="F148" i="18"/>
  <c r="F146" i="19"/>
  <c r="AC147" i="19" s="1"/>
  <c r="F150" i="18"/>
  <c r="F96" i="19"/>
  <c r="AC97" i="19" s="1"/>
  <c r="F107" i="18"/>
  <c r="F106" i="18"/>
  <c r="F143" i="18"/>
  <c r="F134" i="18"/>
  <c r="F111" i="19"/>
  <c r="AC112" i="19" s="1"/>
  <c r="F115" i="18"/>
  <c r="F131" i="19"/>
  <c r="AC132" i="19" s="1"/>
  <c r="F132" i="18"/>
  <c r="F128" i="18"/>
  <c r="W108" i="18"/>
  <c r="AU181" i="18"/>
  <c r="R162" i="19"/>
  <c r="Y168" i="19"/>
  <c r="R126" i="19"/>
  <c r="AN180" i="18"/>
  <c r="W89" i="18"/>
  <c r="R105" i="19"/>
  <c r="F105" i="18"/>
  <c r="F98" i="18"/>
  <c r="F98" i="19"/>
  <c r="AC99" i="19" s="1"/>
  <c r="F99" i="19"/>
  <c r="AC100" i="19" s="1"/>
  <c r="F139" i="18"/>
  <c r="F137" i="19"/>
  <c r="AC138" i="19" s="1"/>
  <c r="F135" i="18"/>
  <c r="Y139" i="19"/>
  <c r="F116" i="18"/>
  <c r="F114" i="18"/>
  <c r="F115" i="19"/>
  <c r="AC116" i="19" s="1"/>
  <c r="F120" i="19"/>
  <c r="AC121" i="19" s="1"/>
  <c r="F129" i="18"/>
  <c r="F123" i="18"/>
  <c r="F122" i="19"/>
  <c r="AC123" i="19" s="1"/>
  <c r="F105" i="19"/>
  <c r="AC106" i="19" s="1"/>
  <c r="F144" i="18"/>
  <c r="F137" i="18"/>
  <c r="F114" i="19"/>
  <c r="AC115" i="19" s="1"/>
  <c r="F116" i="19"/>
  <c r="AC117" i="19" s="1"/>
  <c r="F117" i="18"/>
  <c r="F123" i="19"/>
  <c r="AC124" i="19" s="1"/>
  <c r="F126" i="18"/>
  <c r="F124" i="19"/>
  <c r="AC125" i="19" s="1"/>
  <c r="AL193" i="18" l="1"/>
  <c r="AM193" i="18" s="1"/>
  <c r="AS200" i="18"/>
  <c r="AT200" i="18" s="1"/>
  <c r="P208" i="19"/>
  <c r="Q208" i="19" s="1"/>
  <c r="AF158" i="19"/>
  <c r="AF142" i="19"/>
  <c r="AF133" i="19"/>
  <c r="AF72" i="19"/>
  <c r="AF110" i="19"/>
  <c r="AD232" i="19"/>
  <c r="AF135" i="19"/>
  <c r="AD208" i="19"/>
  <c r="AF101" i="19"/>
  <c r="W195" i="19"/>
  <c r="X195" i="19" s="1"/>
  <c r="W232" i="19"/>
  <c r="X232" i="19" s="1"/>
  <c r="W204" i="19"/>
  <c r="X204" i="19" s="1"/>
  <c r="AF103" i="19"/>
  <c r="AF134" i="19"/>
  <c r="AF102" i="19"/>
  <c r="AF153" i="19"/>
  <c r="AF113" i="19"/>
  <c r="AF173" i="19"/>
  <c r="AF114" i="19"/>
  <c r="AF92" i="19"/>
  <c r="AF179" i="19"/>
  <c r="AF127" i="19"/>
  <c r="AF159" i="19"/>
  <c r="AF143" i="19"/>
  <c r="AF170" i="19"/>
  <c r="AF136" i="19"/>
  <c r="AF141" i="19"/>
  <c r="AF174" i="19"/>
  <c r="AF157" i="19"/>
  <c r="AF132" i="19"/>
  <c r="AF111" i="19"/>
  <c r="AF154" i="19"/>
  <c r="AF125" i="19"/>
  <c r="AF108" i="19"/>
  <c r="AF112" i="19"/>
  <c r="AF95" i="19"/>
  <c r="AF79" i="19"/>
  <c r="AF162" i="19"/>
  <c r="AF124" i="19"/>
  <c r="AF94" i="19"/>
  <c r="AF87" i="19"/>
  <c r="AF77" i="19"/>
  <c r="W228" i="19"/>
  <c r="X228" i="19" s="1"/>
  <c r="AF120" i="19"/>
  <c r="AF109" i="19"/>
  <c r="AF107" i="19"/>
  <c r="AF144" i="19"/>
  <c r="AF119" i="19"/>
  <c r="AF83" i="19"/>
  <c r="AF91" i="19"/>
  <c r="AF82" i="19"/>
  <c r="AF172" i="19"/>
  <c r="AF168" i="19"/>
  <c r="AF81" i="19"/>
  <c r="AF84" i="19"/>
  <c r="AF152" i="19"/>
  <c r="AF151" i="19"/>
  <c r="AF161" i="19"/>
  <c r="AF106" i="19"/>
  <c r="AF177" i="19"/>
  <c r="AF76" i="19"/>
  <c r="AF139" i="19"/>
  <c r="AF149" i="19"/>
  <c r="AF98" i="19"/>
  <c r="AF118" i="19"/>
  <c r="AF140" i="19"/>
  <c r="AF123" i="19"/>
  <c r="AF178" i="19"/>
  <c r="AF167" i="19"/>
  <c r="AF138" i="19"/>
  <c r="AF97" i="19"/>
  <c r="AF96" i="19"/>
  <c r="AF85" i="19"/>
  <c r="AF165" i="19"/>
  <c r="AF148" i="19"/>
  <c r="AF88" i="19"/>
  <c r="AF156" i="19"/>
  <c r="AF169" i="19"/>
  <c r="AF117" i="19"/>
  <c r="AF121" i="19"/>
  <c r="AF100" i="19"/>
  <c r="AF147" i="19"/>
  <c r="AF90" i="19"/>
  <c r="AF155" i="19"/>
  <c r="AF160" i="19"/>
  <c r="AF75" i="19"/>
  <c r="AF74" i="19"/>
  <c r="AF104" i="19"/>
  <c r="AF130" i="19"/>
  <c r="AF166" i="19"/>
  <c r="AF176" i="19"/>
  <c r="AF129" i="19"/>
  <c r="AF128" i="19"/>
  <c r="AF137" i="19"/>
  <c r="AF131" i="19"/>
  <c r="AF115" i="19"/>
  <c r="AF116" i="19"/>
  <c r="AF99" i="19"/>
  <c r="AF146" i="19"/>
  <c r="AF93" i="19"/>
  <c r="AF145" i="19"/>
  <c r="AF175" i="19"/>
  <c r="AF171" i="19"/>
  <c r="AF164" i="19"/>
  <c r="AF80" i="19"/>
  <c r="AF78" i="19"/>
  <c r="AF150" i="19"/>
  <c r="AF122" i="19"/>
  <c r="AF126" i="19"/>
  <c r="AF105" i="19"/>
  <c r="AF163" i="19"/>
  <c r="AF86" i="19"/>
  <c r="AF89" i="19"/>
  <c r="P209" i="19"/>
  <c r="Q209" i="19" s="1"/>
  <c r="P231" i="19"/>
  <c r="Q231" i="19" s="1"/>
  <c r="W193" i="19"/>
  <c r="X193" i="19" s="1"/>
  <c r="W213" i="19"/>
  <c r="X213" i="19" s="1"/>
  <c r="U193" i="18"/>
  <c r="V193" i="18" s="1"/>
  <c r="AB193" i="18"/>
  <c r="AC193" i="18" s="1"/>
  <c r="AD235" i="19"/>
  <c r="AG193" i="18"/>
  <c r="AH193" i="18" s="1"/>
  <c r="P223" i="19"/>
  <c r="Q223" i="19" s="1"/>
  <c r="AS193" i="18"/>
  <c r="AT193" i="18" s="1"/>
  <c r="P235" i="19"/>
  <c r="Q235" i="19" s="1"/>
  <c r="W241" i="19"/>
  <c r="X241" i="19" s="1"/>
  <c r="P241" i="19"/>
  <c r="Q241" i="19" s="1"/>
  <c r="AD231" i="19"/>
  <c r="AD230" i="19"/>
  <c r="AD191" i="19"/>
  <c r="AD201" i="19"/>
  <c r="AD228" i="19"/>
  <c r="W201" i="19"/>
  <c r="X201" i="19" s="1"/>
  <c r="AD195" i="19"/>
  <c r="AD223" i="19"/>
  <c r="AD204" i="19"/>
  <c r="P213" i="19"/>
  <c r="Q213" i="19" s="1"/>
  <c r="W229" i="19"/>
  <c r="X229" i="19" s="1"/>
  <c r="P193" i="19"/>
  <c r="Q193" i="19" s="1"/>
  <c r="P229" i="19"/>
  <c r="Q229" i="19" s="1"/>
  <c r="W188" i="19"/>
  <c r="X188" i="19" s="1"/>
  <c r="AD192" i="19"/>
  <c r="P198" i="19"/>
  <c r="Q198" i="19" s="1"/>
  <c r="W205" i="19"/>
  <c r="X205" i="19" s="1"/>
  <c r="W209" i="19"/>
  <c r="X209" i="19" s="1"/>
  <c r="W198" i="19"/>
  <c r="X198" i="19" s="1"/>
  <c r="P205" i="19"/>
  <c r="Q205" i="19" s="1"/>
  <c r="P192" i="19"/>
  <c r="Q192" i="19" s="1"/>
  <c r="P206" i="19"/>
  <c r="Q206" i="19" s="1"/>
  <c r="W206" i="19"/>
  <c r="X206" i="19" s="1"/>
  <c r="U200" i="18"/>
  <c r="V200" i="18" s="1"/>
  <c r="AB200" i="18"/>
  <c r="AC200" i="18" s="1"/>
  <c r="AD188" i="19"/>
  <c r="AL200" i="18"/>
  <c r="AM200" i="18" s="1"/>
  <c r="AG200" i="18"/>
  <c r="AH200" i="18" s="1"/>
  <c r="W230" i="19"/>
  <c r="X230" i="19" s="1"/>
  <c r="W191" i="19"/>
  <c r="X191" i="19" s="1"/>
  <c r="AD227" i="19"/>
  <c r="W227" i="19"/>
  <c r="X227" i="19" s="1"/>
  <c r="P214" i="19"/>
  <c r="Q214" i="19" s="1"/>
  <c r="AD233" i="19"/>
  <c r="W233" i="19"/>
  <c r="X233" i="19" s="1"/>
  <c r="AD214" i="19"/>
  <c r="P202" i="19"/>
  <c r="Q202" i="19" s="1"/>
  <c r="AD202" i="19"/>
  <c r="W226" i="19"/>
  <c r="X226" i="19" s="1"/>
  <c r="P226" i="19"/>
  <c r="Q226" i="19" s="1"/>
  <c r="AD217" i="19"/>
  <c r="P217" i="19"/>
  <c r="Q217" i="19" s="1"/>
  <c r="W190" i="19"/>
  <c r="X190" i="19" s="1"/>
  <c r="AD190" i="19"/>
  <c r="P227" i="19"/>
  <c r="Q227" i="19" s="1"/>
  <c r="AD224" i="19"/>
  <c r="W224" i="19"/>
  <c r="X224" i="19" s="1"/>
  <c r="AL191" i="18"/>
  <c r="AM191" i="18" s="1"/>
  <c r="U191" i="18"/>
  <c r="V191" i="18" s="1"/>
  <c r="AB191" i="18"/>
  <c r="AC191" i="18" s="1"/>
  <c r="AG191" i="18"/>
  <c r="AH191" i="18" s="1"/>
  <c r="AS191" i="18"/>
  <c r="AT191" i="18" s="1"/>
  <c r="AL226" i="18"/>
  <c r="AM226" i="18" s="1"/>
  <c r="AS226" i="18"/>
  <c r="AT226" i="18" s="1"/>
  <c r="U226" i="18"/>
  <c r="V226" i="18" s="1"/>
  <c r="AL229" i="18"/>
  <c r="AM229" i="18" s="1"/>
  <c r="AS229" i="18"/>
  <c r="AT229" i="18" s="1"/>
  <c r="U229" i="18"/>
  <c r="V229" i="18" s="1"/>
  <c r="AS214" i="18"/>
  <c r="AT214" i="18" s="1"/>
  <c r="AL214" i="18"/>
  <c r="AM214" i="18" s="1"/>
  <c r="U214" i="18"/>
  <c r="V214" i="18" s="1"/>
  <c r="AB195" i="18"/>
  <c r="AC195" i="18" s="1"/>
  <c r="AL195" i="18"/>
  <c r="AM195" i="18" s="1"/>
  <c r="U195" i="18"/>
  <c r="V195" i="18" s="1"/>
  <c r="AS195" i="18"/>
  <c r="AT195" i="18" s="1"/>
  <c r="AG195" i="18"/>
  <c r="AH195" i="18" s="1"/>
  <c r="P218" i="19"/>
  <c r="Q218" i="19" s="1"/>
  <c r="AD218" i="19"/>
  <c r="W218" i="19"/>
  <c r="X218" i="19" s="1"/>
  <c r="W240" i="19"/>
  <c r="X240" i="19" s="1"/>
  <c r="P240" i="19"/>
  <c r="Q240" i="19" s="1"/>
  <c r="AD240" i="19"/>
  <c r="AD212" i="19"/>
  <c r="P212" i="19"/>
  <c r="Q212" i="19" s="1"/>
  <c r="W212" i="19"/>
  <c r="X212" i="19" s="1"/>
  <c r="AS203" i="18"/>
  <c r="AT203" i="18" s="1"/>
  <c r="U203" i="18"/>
  <c r="V203" i="18" s="1"/>
  <c r="AL203" i="18"/>
  <c r="AM203" i="18" s="1"/>
  <c r="AL220" i="18"/>
  <c r="AM220" i="18" s="1"/>
  <c r="U220" i="18"/>
  <c r="V220" i="18" s="1"/>
  <c r="AS220" i="18"/>
  <c r="AT220" i="18" s="1"/>
  <c r="P196" i="19"/>
  <c r="Q196" i="19" s="1"/>
  <c r="AD196" i="19"/>
  <c r="W196" i="19"/>
  <c r="X196" i="19" s="1"/>
  <c r="AD207" i="19"/>
  <c r="P207" i="19"/>
  <c r="Q207" i="19" s="1"/>
  <c r="W207" i="19"/>
  <c r="X207" i="19" s="1"/>
  <c r="U240" i="18"/>
  <c r="V240" i="18" s="1"/>
  <c r="AL240" i="18"/>
  <c r="AM240" i="18" s="1"/>
  <c r="AS240" i="18"/>
  <c r="AT240" i="18" s="1"/>
  <c r="AS233" i="18"/>
  <c r="AT233" i="18" s="1"/>
  <c r="U233" i="18"/>
  <c r="V233" i="18" s="1"/>
  <c r="AL233" i="18"/>
  <c r="AM233" i="18" s="1"/>
  <c r="AL222" i="18"/>
  <c r="AM222" i="18" s="1"/>
  <c r="U222" i="18"/>
  <c r="V222" i="18" s="1"/>
  <c r="AS222" i="18"/>
  <c r="AT222" i="18" s="1"/>
  <c r="U241" i="18"/>
  <c r="V241" i="18" s="1"/>
  <c r="AL241" i="18"/>
  <c r="AM241" i="18" s="1"/>
  <c r="AS241" i="18"/>
  <c r="AT241" i="18" s="1"/>
  <c r="AL197" i="18"/>
  <c r="AM197" i="18" s="1"/>
  <c r="AB197" i="18"/>
  <c r="AC197" i="18" s="1"/>
  <c r="AG197" i="18"/>
  <c r="AH197" i="18" s="1"/>
  <c r="AS197" i="18"/>
  <c r="AT197" i="18" s="1"/>
  <c r="U197" i="18"/>
  <c r="V197" i="18" s="1"/>
  <c r="U205" i="18"/>
  <c r="V205" i="18" s="1"/>
  <c r="AL205" i="18"/>
  <c r="AM205" i="18" s="1"/>
  <c r="AS205" i="18"/>
  <c r="AT205" i="18" s="1"/>
  <c r="AD211" i="19"/>
  <c r="P211" i="19"/>
  <c r="Q211" i="19" s="1"/>
  <c r="W211" i="19"/>
  <c r="X211" i="19" s="1"/>
  <c r="U210" i="18"/>
  <c r="V210" i="18" s="1"/>
  <c r="AL210" i="18"/>
  <c r="AM210" i="18" s="1"/>
  <c r="AS210" i="18"/>
  <c r="AT210" i="18" s="1"/>
  <c r="AS187" i="18"/>
  <c r="AT187" i="18" s="1"/>
  <c r="AL187" i="18"/>
  <c r="AM187" i="18" s="1"/>
  <c r="AG187" i="18"/>
  <c r="AH187" i="18" s="1"/>
  <c r="AB187" i="18"/>
  <c r="AC187" i="18" s="1"/>
  <c r="U187" i="18"/>
  <c r="V187" i="18" s="1"/>
  <c r="AS238" i="18"/>
  <c r="AT238" i="18" s="1"/>
  <c r="AL238" i="18"/>
  <c r="AM238" i="18" s="1"/>
  <c r="U238" i="18"/>
  <c r="V238" i="18" s="1"/>
  <c r="P199" i="19"/>
  <c r="Q199" i="19" s="1"/>
  <c r="W199" i="19"/>
  <c r="X199" i="19" s="1"/>
  <c r="AD199" i="19"/>
  <c r="P239" i="19"/>
  <c r="Q239" i="19" s="1"/>
  <c r="W239" i="19"/>
  <c r="X239" i="19" s="1"/>
  <c r="AD239" i="19"/>
  <c r="U213" i="18"/>
  <c r="V213" i="18" s="1"/>
  <c r="AS213" i="18"/>
  <c r="AT213" i="18" s="1"/>
  <c r="AL213" i="18"/>
  <c r="AM213" i="18" s="1"/>
  <c r="AS225" i="18"/>
  <c r="AT225" i="18" s="1"/>
  <c r="AL225" i="18"/>
  <c r="AM225" i="18" s="1"/>
  <c r="U225" i="18"/>
  <c r="V225" i="18" s="1"/>
  <c r="AL230" i="18"/>
  <c r="AM230" i="18" s="1"/>
  <c r="AS230" i="18"/>
  <c r="AT230" i="18" s="1"/>
  <c r="U230" i="18"/>
  <c r="V230" i="18" s="1"/>
  <c r="AG188" i="18"/>
  <c r="AH188" i="18" s="1"/>
  <c r="AL188" i="18"/>
  <c r="AM188" i="18" s="1"/>
  <c r="AS188" i="18"/>
  <c r="AT188" i="18" s="1"/>
  <c r="U188" i="18"/>
  <c r="V188" i="18" s="1"/>
  <c r="AB188" i="18"/>
  <c r="AC188" i="18" s="1"/>
  <c r="P242" i="19"/>
  <c r="Q242" i="19" s="1"/>
  <c r="W242" i="19"/>
  <c r="X242" i="19" s="1"/>
  <c r="AD242" i="19"/>
  <c r="AL237" i="18"/>
  <c r="AM237" i="18" s="1"/>
  <c r="U237" i="18"/>
  <c r="V237" i="18" s="1"/>
  <c r="AS237" i="18"/>
  <c r="AT237" i="18" s="1"/>
  <c r="AL186" i="18"/>
  <c r="AM186" i="18" s="1"/>
  <c r="AB186" i="18"/>
  <c r="AC186" i="18" s="1"/>
  <c r="AS186" i="18"/>
  <c r="AT186" i="18" s="1"/>
  <c r="AG186" i="18"/>
  <c r="AH186" i="18" s="1"/>
  <c r="U186" i="18"/>
  <c r="P225" i="19"/>
  <c r="Q225" i="19" s="1"/>
  <c r="W225" i="19"/>
  <c r="X225" i="19" s="1"/>
  <c r="AD225" i="19"/>
  <c r="W237" i="19"/>
  <c r="X237" i="19" s="1"/>
  <c r="P237" i="19"/>
  <c r="Q237" i="19" s="1"/>
  <c r="AD237" i="19"/>
  <c r="U196" i="18"/>
  <c r="V196" i="18" s="1"/>
  <c r="AS196" i="18"/>
  <c r="AT196" i="18" s="1"/>
  <c r="AB196" i="18"/>
  <c r="AC196" i="18" s="1"/>
  <c r="AL196" i="18"/>
  <c r="AM196" i="18" s="1"/>
  <c r="AG196" i="18"/>
  <c r="AH196" i="18" s="1"/>
  <c r="AS202" i="18"/>
  <c r="AT202" i="18" s="1"/>
  <c r="AL202" i="18"/>
  <c r="AM202" i="18" s="1"/>
  <c r="U202" i="18"/>
  <c r="V202" i="18" s="1"/>
  <c r="AS221" i="18"/>
  <c r="AT221" i="18" s="1"/>
  <c r="AL221" i="18"/>
  <c r="AM221" i="18" s="1"/>
  <c r="U221" i="18"/>
  <c r="V221" i="18" s="1"/>
  <c r="AB198" i="18"/>
  <c r="AC198" i="18" s="1"/>
  <c r="U198" i="18"/>
  <c r="V198" i="18" s="1"/>
  <c r="AS198" i="18"/>
  <c r="AT198" i="18" s="1"/>
  <c r="AL198" i="18"/>
  <c r="AM198" i="18" s="1"/>
  <c r="AG198" i="18"/>
  <c r="AH198" i="18" s="1"/>
  <c r="AD221" i="19"/>
  <c r="P221" i="19"/>
  <c r="Q221" i="19" s="1"/>
  <c r="W221" i="19"/>
  <c r="X221" i="19" s="1"/>
  <c r="P219" i="19"/>
  <c r="Q219" i="19" s="1"/>
  <c r="AD219" i="19"/>
  <c r="W219" i="19"/>
  <c r="X219" i="19" s="1"/>
  <c r="AS208" i="18"/>
  <c r="AT208" i="18" s="1"/>
  <c r="U208" i="18"/>
  <c r="V208" i="18" s="1"/>
  <c r="AL208" i="18"/>
  <c r="AM208" i="18" s="1"/>
  <c r="U232" i="18"/>
  <c r="V232" i="18" s="1"/>
  <c r="AS232" i="18"/>
  <c r="AT232" i="18" s="1"/>
  <c r="AL232" i="18"/>
  <c r="AM232" i="18" s="1"/>
  <c r="W189" i="19"/>
  <c r="X189" i="19" s="1"/>
  <c r="P189" i="19"/>
  <c r="Q189" i="19" s="1"/>
  <c r="AD189" i="19"/>
  <c r="W215" i="19"/>
  <c r="X215" i="19" s="1"/>
  <c r="P215" i="19"/>
  <c r="Q215" i="19" s="1"/>
  <c r="AD215" i="19"/>
  <c r="U209" i="18"/>
  <c r="V209" i="18" s="1"/>
  <c r="AL209" i="18"/>
  <c r="AM209" i="18" s="1"/>
  <c r="AS209" i="18"/>
  <c r="AT209" i="18" s="1"/>
  <c r="AS207" i="18"/>
  <c r="AT207" i="18" s="1"/>
  <c r="U207" i="18"/>
  <c r="V207" i="18" s="1"/>
  <c r="AL207" i="18"/>
  <c r="AM207" i="18" s="1"/>
  <c r="AL227" i="18"/>
  <c r="AM227" i="18" s="1"/>
  <c r="U227" i="18"/>
  <c r="V227" i="18" s="1"/>
  <c r="AS227" i="18"/>
  <c r="AT227" i="18" s="1"/>
  <c r="AS219" i="18"/>
  <c r="AT219" i="18" s="1"/>
  <c r="AL219" i="18"/>
  <c r="AM219" i="18" s="1"/>
  <c r="U219" i="18"/>
  <c r="V219" i="18" s="1"/>
  <c r="U212" i="18"/>
  <c r="V212" i="18" s="1"/>
  <c r="AL212" i="18"/>
  <c r="AM212" i="18" s="1"/>
  <c r="AS212" i="18"/>
  <c r="AT212" i="18" s="1"/>
  <c r="P203" i="19"/>
  <c r="Q203" i="19" s="1"/>
  <c r="W203" i="19"/>
  <c r="X203" i="19" s="1"/>
  <c r="AD203" i="19"/>
  <c r="F209" i="19"/>
  <c r="F235" i="19"/>
  <c r="F189" i="19"/>
  <c r="F238" i="19"/>
  <c r="F193" i="19"/>
  <c r="F192" i="19"/>
  <c r="F212" i="19"/>
  <c r="F219" i="19"/>
  <c r="F216" i="19"/>
  <c r="F218" i="19"/>
  <c r="F231" i="19"/>
  <c r="F228" i="19"/>
  <c r="F205" i="19"/>
  <c r="F208" i="19"/>
  <c r="F203" i="19"/>
  <c r="F210" i="19"/>
  <c r="F220" i="19"/>
  <c r="F236" i="19"/>
  <c r="F194" i="19"/>
  <c r="F200" i="19"/>
  <c r="F214" i="19"/>
  <c r="F237" i="19"/>
  <c r="F230" i="19"/>
  <c r="F215" i="19"/>
  <c r="F190" i="19"/>
  <c r="F217" i="19"/>
  <c r="F211" i="19"/>
  <c r="F241" i="19"/>
  <c r="F222" i="19"/>
  <c r="F207" i="19"/>
  <c r="F226" i="19"/>
  <c r="F232" i="19"/>
  <c r="F191" i="19"/>
  <c r="F195" i="19"/>
  <c r="F188" i="19"/>
  <c r="F221" i="19"/>
  <c r="F204" i="19"/>
  <c r="F197" i="19"/>
  <c r="F206" i="19"/>
  <c r="F233" i="19"/>
  <c r="F224" i="19"/>
  <c r="F225" i="19"/>
  <c r="F213" i="19"/>
  <c r="F201" i="19"/>
  <c r="F187" i="19"/>
  <c r="F229" i="19"/>
  <c r="F239" i="19"/>
  <c r="F242" i="19"/>
  <c r="F234" i="19"/>
  <c r="F227" i="19"/>
  <c r="F199" i="19"/>
  <c r="F240" i="19"/>
  <c r="F196" i="19"/>
  <c r="F223" i="19"/>
  <c r="F202" i="19"/>
  <c r="F198" i="19"/>
  <c r="AL215" i="18"/>
  <c r="AM215" i="18" s="1"/>
  <c r="U215" i="18"/>
  <c r="V215" i="18" s="1"/>
  <c r="AS215" i="18"/>
  <c r="AT215" i="18" s="1"/>
  <c r="AL234" i="18"/>
  <c r="AM234" i="18" s="1"/>
  <c r="AS234" i="18"/>
  <c r="AT234" i="18" s="1"/>
  <c r="U234" i="18"/>
  <c r="V234" i="18" s="1"/>
  <c r="AS236" i="18"/>
  <c r="AT236" i="18" s="1"/>
  <c r="AL236" i="18"/>
  <c r="AM236" i="18" s="1"/>
  <c r="U236" i="18"/>
  <c r="V236" i="18" s="1"/>
  <c r="U199" i="18"/>
  <c r="V199" i="18" s="1"/>
  <c r="AB199" i="18"/>
  <c r="AC199" i="18" s="1"/>
  <c r="AG199" i="18"/>
  <c r="AH199" i="18" s="1"/>
  <c r="AL199" i="18"/>
  <c r="AM199" i="18" s="1"/>
  <c r="AS199" i="18"/>
  <c r="AT199" i="18" s="1"/>
  <c r="AL216" i="18"/>
  <c r="AM216" i="18" s="1"/>
  <c r="U216" i="18"/>
  <c r="V216" i="18" s="1"/>
  <c r="AS216" i="18"/>
  <c r="AT216" i="18" s="1"/>
  <c r="U239" i="18"/>
  <c r="V239" i="18" s="1"/>
  <c r="AS239" i="18"/>
  <c r="AT239" i="18" s="1"/>
  <c r="AL239" i="18"/>
  <c r="AM239" i="18" s="1"/>
  <c r="AS218" i="18"/>
  <c r="AT218" i="18" s="1"/>
  <c r="AL218" i="18"/>
  <c r="AM218" i="18" s="1"/>
  <c r="U218" i="18"/>
  <c r="V218" i="18" s="1"/>
  <c r="W234" i="19"/>
  <c r="X234" i="19" s="1"/>
  <c r="P234" i="19"/>
  <c r="Q234" i="19" s="1"/>
  <c r="AD234" i="19"/>
  <c r="P236" i="19"/>
  <c r="Q236" i="19" s="1"/>
  <c r="W236" i="19"/>
  <c r="X236" i="19" s="1"/>
  <c r="AD236" i="19"/>
  <c r="AG189" i="18"/>
  <c r="AH189" i="18" s="1"/>
  <c r="U189" i="18"/>
  <c r="V189" i="18" s="1"/>
  <c r="AB189" i="18"/>
  <c r="AC189" i="18" s="1"/>
  <c r="AL189" i="18"/>
  <c r="AM189" i="18" s="1"/>
  <c r="AS189" i="18"/>
  <c r="AT189" i="18" s="1"/>
  <c r="AG201" i="18"/>
  <c r="AH201" i="18" s="1"/>
  <c r="AL201" i="18"/>
  <c r="AM201" i="18" s="1"/>
  <c r="AB201" i="18"/>
  <c r="AC201" i="18" s="1"/>
  <c r="AS201" i="18"/>
  <c r="AT201" i="18" s="1"/>
  <c r="U201" i="18"/>
  <c r="V201" i="18" s="1"/>
  <c r="W187" i="19"/>
  <c r="X187" i="19" s="1"/>
  <c r="P187" i="19"/>
  <c r="Q187" i="19" s="1"/>
  <c r="AD187" i="19"/>
  <c r="AS224" i="18"/>
  <c r="AT224" i="18" s="1"/>
  <c r="U224" i="18"/>
  <c r="V224" i="18" s="1"/>
  <c r="AL224" i="18"/>
  <c r="AM224" i="18" s="1"/>
  <c r="AB194" i="18"/>
  <c r="AC194" i="18" s="1"/>
  <c r="AS194" i="18"/>
  <c r="AT194" i="18" s="1"/>
  <c r="AL194" i="18"/>
  <c r="AM194" i="18" s="1"/>
  <c r="U194" i="18"/>
  <c r="V194" i="18" s="1"/>
  <c r="AG194" i="18"/>
  <c r="AH194" i="18" s="1"/>
  <c r="AL211" i="18"/>
  <c r="AM211" i="18" s="1"/>
  <c r="U211" i="18"/>
  <c r="V211" i="18" s="1"/>
  <c r="AS211" i="18"/>
  <c r="AT211" i="18" s="1"/>
  <c r="AG190" i="18"/>
  <c r="U190" i="18"/>
  <c r="V190" i="18" s="1"/>
  <c r="AB190" i="18"/>
  <c r="AS190" i="18"/>
  <c r="AL190" i="18"/>
  <c r="AL204" i="18"/>
  <c r="AM204" i="18" s="1"/>
  <c r="AS204" i="18"/>
  <c r="AT204" i="18" s="1"/>
  <c r="U204" i="18"/>
  <c r="V204" i="18" s="1"/>
  <c r="W200" i="19"/>
  <c r="X200" i="19" s="1"/>
  <c r="AD200" i="19"/>
  <c r="P200" i="19"/>
  <c r="Q200" i="19" s="1"/>
  <c r="AL217" i="18"/>
  <c r="AM217" i="18" s="1"/>
  <c r="U217" i="18"/>
  <c r="V217" i="18" s="1"/>
  <c r="AS217" i="18"/>
  <c r="AT217" i="18" s="1"/>
  <c r="AD210" i="19"/>
  <c r="P210" i="19"/>
  <c r="Q210" i="19" s="1"/>
  <c r="W210" i="19"/>
  <c r="X210" i="19" s="1"/>
  <c r="P220" i="19"/>
  <c r="Q220" i="19" s="1"/>
  <c r="AD220" i="19"/>
  <c r="W220" i="19"/>
  <c r="X220" i="19" s="1"/>
  <c r="AD238" i="19"/>
  <c r="P238" i="19"/>
  <c r="Q238" i="19" s="1"/>
  <c r="W238" i="19"/>
  <c r="X238" i="19" s="1"/>
  <c r="P222" i="19"/>
  <c r="Q222" i="19" s="1"/>
  <c r="AD222" i="19"/>
  <c r="W222" i="19"/>
  <c r="X222" i="19" s="1"/>
  <c r="AS235" i="18"/>
  <c r="AT235" i="18" s="1"/>
  <c r="AL235" i="18"/>
  <c r="AM235" i="18" s="1"/>
  <c r="U235" i="18"/>
  <c r="V235" i="18" s="1"/>
  <c r="AG192" i="18"/>
  <c r="AH192" i="18" s="1"/>
  <c r="AB192" i="18"/>
  <c r="AC192" i="18" s="1"/>
  <c r="AS192" i="18"/>
  <c r="AT192" i="18" s="1"/>
  <c r="U192" i="18"/>
  <c r="V192" i="18" s="1"/>
  <c r="AL192" i="18"/>
  <c r="AM192" i="18" s="1"/>
  <c r="AL231" i="18"/>
  <c r="AM231" i="18" s="1"/>
  <c r="AS231" i="18"/>
  <c r="AT231" i="18" s="1"/>
  <c r="U231" i="18"/>
  <c r="V231" i="18" s="1"/>
  <c r="AS223" i="18"/>
  <c r="AT223" i="18" s="1"/>
  <c r="AL223" i="18"/>
  <c r="AM223" i="18" s="1"/>
  <c r="U223" i="18"/>
  <c r="V223" i="18" s="1"/>
  <c r="U206" i="18"/>
  <c r="V206" i="18" s="1"/>
  <c r="AS206" i="18"/>
  <c r="AT206" i="18" s="1"/>
  <c r="AL206" i="18"/>
  <c r="AM206" i="18" s="1"/>
  <c r="U228" i="18"/>
  <c r="V228" i="18" s="1"/>
  <c r="AS228" i="18"/>
  <c r="AT228" i="18" s="1"/>
  <c r="AL228" i="18"/>
  <c r="AM228" i="18" s="1"/>
  <c r="W197" i="19"/>
  <c r="X197" i="19" s="1"/>
  <c r="AD197" i="19"/>
  <c r="P197" i="19"/>
  <c r="Q197" i="19" s="1"/>
  <c r="F199" i="18"/>
  <c r="F192" i="18"/>
  <c r="F225" i="18"/>
  <c r="F235" i="18"/>
  <c r="F211" i="18"/>
  <c r="F229" i="18"/>
  <c r="F227" i="18"/>
  <c r="F196" i="18"/>
  <c r="F226" i="18"/>
  <c r="F239" i="18"/>
  <c r="F209" i="18"/>
  <c r="F208" i="18"/>
  <c r="F203" i="18"/>
  <c r="F240" i="18"/>
  <c r="F219" i="18"/>
  <c r="F214" i="18"/>
  <c r="F206" i="18"/>
  <c r="F205" i="18"/>
  <c r="F238" i="18"/>
  <c r="F191" i="18"/>
  <c r="F207" i="18"/>
  <c r="F210" i="18"/>
  <c r="F212" i="18"/>
  <c r="F237" i="18"/>
  <c r="F230" i="18"/>
  <c r="F233" i="18"/>
  <c r="F231" i="18"/>
  <c r="F217" i="18"/>
  <c r="F189" i="18"/>
  <c r="F186" i="18"/>
  <c r="F201" i="18"/>
  <c r="F221" i="18"/>
  <c r="F241" i="18"/>
  <c r="F218" i="18"/>
  <c r="F215" i="18"/>
  <c r="F197" i="18"/>
  <c r="F213" i="18"/>
  <c r="F200" i="18"/>
  <c r="F234" i="18"/>
  <c r="F232" i="18"/>
  <c r="F188" i="18"/>
  <c r="F193" i="18"/>
  <c r="F228" i="18"/>
  <c r="F187" i="18"/>
  <c r="F194" i="18"/>
  <c r="F220" i="18"/>
  <c r="F204" i="18"/>
  <c r="F195" i="18"/>
  <c r="F236" i="18"/>
  <c r="F198" i="18"/>
  <c r="F216" i="18"/>
  <c r="F223" i="18"/>
  <c r="F222" i="18"/>
  <c r="F202" i="18"/>
  <c r="F190" i="18"/>
  <c r="F224" i="18"/>
  <c r="AD194" i="19"/>
  <c r="P194" i="19"/>
  <c r="Q194" i="19" s="1"/>
  <c r="W194" i="19"/>
  <c r="X194" i="19" s="1"/>
  <c r="AD216" i="19"/>
  <c r="W216" i="19"/>
  <c r="X216" i="19" s="1"/>
  <c r="P216" i="19"/>
  <c r="Q216" i="19" s="1"/>
  <c r="AF73" i="19" l="1"/>
  <c r="AB227" i="19"/>
  <c r="AC227" i="19" s="1"/>
  <c r="AE227" i="19" s="1"/>
  <c r="AB238" i="19"/>
  <c r="AC238" i="19" s="1"/>
  <c r="AE238" i="19" s="1"/>
  <c r="AB229" i="19"/>
  <c r="AC229" i="19" s="1"/>
  <c r="AE229" i="19" s="1"/>
  <c r="AB214" i="19"/>
  <c r="AC214" i="19" s="1"/>
  <c r="AE214" i="19" s="1"/>
  <c r="AB224" i="19"/>
  <c r="AC224" i="19" s="1"/>
  <c r="AE224" i="19" s="1"/>
  <c r="AB215" i="19"/>
  <c r="AC215" i="19" s="1"/>
  <c r="AE215" i="19" s="1"/>
  <c r="AB239" i="19"/>
  <c r="AC239" i="19" s="1"/>
  <c r="AE239" i="19" s="1"/>
  <c r="AB210" i="19"/>
  <c r="AC210" i="19" s="1"/>
  <c r="AE210" i="19" s="1"/>
  <c r="AB228" i="19"/>
  <c r="AC228" i="19" s="1"/>
  <c r="AE228" i="19" s="1"/>
  <c r="AB230" i="19"/>
  <c r="AC230" i="19" s="1"/>
  <c r="AE230" i="19" s="1"/>
  <c r="AB212" i="19"/>
  <c r="AC212" i="19" s="1"/>
  <c r="AE212" i="19" s="1"/>
  <c r="AB233" i="19"/>
  <c r="AC233" i="19" s="1"/>
  <c r="AE233" i="19" s="1"/>
  <c r="AB203" i="19"/>
  <c r="AC203" i="19" s="1"/>
  <c r="AE203" i="19" s="1"/>
  <c r="AB226" i="19"/>
  <c r="AC226" i="19" s="1"/>
  <c r="AE226" i="19" s="1"/>
  <c r="AB207" i="19"/>
  <c r="AC207" i="19" s="1"/>
  <c r="AE207" i="19" s="1"/>
  <c r="AB242" i="19"/>
  <c r="AC242" i="19" s="1"/>
  <c r="AE242" i="19" s="1"/>
  <c r="AB206" i="19"/>
  <c r="AC206" i="19" s="1"/>
  <c r="AE206" i="19" s="1"/>
  <c r="AB223" i="19"/>
  <c r="AC223" i="19" s="1"/>
  <c r="AE223" i="19" s="1"/>
  <c r="AB209" i="19"/>
  <c r="AC209" i="19" s="1"/>
  <c r="AE209" i="19" s="1"/>
  <c r="AB216" i="19"/>
  <c r="AC216" i="19" s="1"/>
  <c r="AE216" i="19" s="1"/>
  <c r="AB221" i="19"/>
  <c r="AC221" i="19" s="1"/>
  <c r="AE221" i="19" s="1"/>
  <c r="AB236" i="19"/>
  <c r="AC236" i="19" s="1"/>
  <c r="AE236" i="19" s="1"/>
  <c r="AB231" i="19"/>
  <c r="AC231" i="19" s="1"/>
  <c r="AE231" i="19" s="1"/>
  <c r="AB241" i="19"/>
  <c r="AC241" i="19" s="1"/>
  <c r="AE241" i="19" s="1"/>
  <c r="AB217" i="19"/>
  <c r="AC217" i="19" s="1"/>
  <c r="AE217" i="19" s="1"/>
  <c r="AB234" i="19"/>
  <c r="AC234" i="19" s="1"/>
  <c r="AE234" i="19" s="1"/>
  <c r="AB237" i="19"/>
  <c r="AC237" i="19" s="1"/>
  <c r="AE237" i="19" s="1"/>
  <c r="AB208" i="19"/>
  <c r="AC208" i="19" s="1"/>
  <c r="AE208" i="19" s="1"/>
  <c r="AB218" i="19"/>
  <c r="AC218" i="19" s="1"/>
  <c r="AE218" i="19" s="1"/>
  <c r="AB205" i="19"/>
  <c r="AC205" i="19" s="1"/>
  <c r="AE205" i="19" s="1"/>
  <c r="AB232" i="19"/>
  <c r="AC232" i="19" s="1"/>
  <c r="AE232" i="19" s="1"/>
  <c r="AB240" i="19"/>
  <c r="AC240" i="19" s="1"/>
  <c r="AE240" i="19" s="1"/>
  <c r="AB219" i="19"/>
  <c r="AC219" i="19" s="1"/>
  <c r="AE219" i="19" s="1"/>
  <c r="AB225" i="19"/>
  <c r="AC225" i="19" s="1"/>
  <c r="AE225" i="19" s="1"/>
  <c r="AB220" i="19"/>
  <c r="AC220" i="19" s="1"/>
  <c r="AE220" i="19" s="1"/>
  <c r="AB213" i="19"/>
  <c r="AC213" i="19" s="1"/>
  <c r="AE213" i="19" s="1"/>
  <c r="AB211" i="19"/>
  <c r="AC211" i="19" s="1"/>
  <c r="AE211" i="19" s="1"/>
  <c r="AB204" i="19"/>
  <c r="AC204" i="19" s="1"/>
  <c r="AE204" i="19" s="1"/>
  <c r="AB235" i="19"/>
  <c r="AC235" i="19" s="1"/>
  <c r="AE235" i="19" s="1"/>
  <c r="AB222" i="19"/>
  <c r="AC222" i="19" s="1"/>
  <c r="AE222" i="19" s="1"/>
  <c r="AB188" i="19"/>
  <c r="AC188" i="19" s="1"/>
  <c r="AE188" i="19" s="1"/>
  <c r="AB202" i="19"/>
  <c r="AC202" i="19" s="1"/>
  <c r="AE202" i="19" s="1"/>
  <c r="AB192" i="19"/>
  <c r="AC192" i="19" s="1"/>
  <c r="AE192" i="19" s="1"/>
  <c r="AB198" i="19"/>
  <c r="AC198" i="19" s="1"/>
  <c r="AE198" i="19" s="1"/>
  <c r="AB187" i="19"/>
  <c r="AB201" i="19"/>
  <c r="AC201" i="19" s="1"/>
  <c r="AE201" i="19" s="1"/>
  <c r="AB197" i="19"/>
  <c r="AC197" i="19" s="1"/>
  <c r="AE197" i="19" s="1"/>
  <c r="AB189" i="19"/>
  <c r="AC189" i="19" s="1"/>
  <c r="AE189" i="19" s="1"/>
  <c r="AB190" i="19"/>
  <c r="AC190" i="19" s="1"/>
  <c r="AE190" i="19" s="1"/>
  <c r="AB193" i="19"/>
  <c r="AC193" i="19" s="1"/>
  <c r="AE193" i="19" s="1"/>
  <c r="AB194" i="19"/>
  <c r="AC194" i="19" s="1"/>
  <c r="AE194" i="19" s="1"/>
  <c r="AB199" i="19"/>
  <c r="AC199" i="19" s="1"/>
  <c r="AE199" i="19" s="1"/>
  <c r="AB200" i="19"/>
  <c r="AC200" i="19" s="1"/>
  <c r="AE200" i="19" s="1"/>
  <c r="AB195" i="19"/>
  <c r="AC195" i="19" s="1"/>
  <c r="AE195" i="19" s="1"/>
  <c r="AB191" i="19"/>
  <c r="AC191" i="19" s="1"/>
  <c r="AE191" i="19" s="1"/>
  <c r="AB196" i="19"/>
  <c r="AC196" i="19" s="1"/>
  <c r="AE196" i="19" s="1"/>
  <c r="AM190" i="18"/>
  <c r="AT190" i="18"/>
  <c r="AC190" i="18"/>
  <c r="V186" i="18"/>
  <c r="AH190" i="18"/>
  <c r="AC187" i="19" l="1"/>
  <c r="AE187" i="19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<sst xmlns="http://schemas.openxmlformats.org/spreadsheetml/2006/main" count="61454" uniqueCount="308">
  <si>
    <t>ConvCost=20+0,05×(SFOBME​+Fret)</t>
  </si>
  <si>
    <t>used for ACS production cost estimation</t>
  </si>
  <si>
    <t>Sulphuric Acid Bulk FOB</t>
  </si>
  <si>
    <t>Sulphuric Acid Bulk CFR</t>
  </si>
  <si>
    <t>Sulphur Bulk FOB</t>
  </si>
  <si>
    <t>Sulphur Bulk CFR</t>
  </si>
  <si>
    <t>Japan/South Korea Spot</t>
  </si>
  <si>
    <t>NW Europe 30 days Spot</t>
  </si>
  <si>
    <t>China Spot</t>
  </si>
  <si>
    <t>North Africa, Spot</t>
  </si>
  <si>
    <t>Middle East Spot</t>
  </si>
  <si>
    <t>North Africa</t>
  </si>
  <si>
    <t>Prix cibles Sulphuric Acid</t>
  </si>
  <si>
    <t>Formule 1: Market Basket</t>
  </si>
  <si>
    <t>Formule 2: Indice Composite basé sur Europe, chine et acid base ME</t>
  </si>
  <si>
    <t>Year</t>
  </si>
  <si>
    <t>Quarter</t>
  </si>
  <si>
    <t>Month</t>
  </si>
  <si>
    <t>ACS FOB Japan</t>
  </si>
  <si>
    <t>ACS FOB NW Europe</t>
  </si>
  <si>
    <t>ACS FOB China Spot</t>
  </si>
  <si>
    <t>ACS CFR North Africa Spot</t>
  </si>
  <si>
    <t>Sulphur Bulk FOB Middle East</t>
  </si>
  <si>
    <t>Sulphur Bulk CFR North Africa</t>
  </si>
  <si>
    <t>Fret Japan to Morocco</t>
  </si>
  <si>
    <t>Fret NW EU to Morocco</t>
  </si>
  <si>
    <t>Fret China to Morocco</t>
  </si>
  <si>
    <t>Fret Middle East to Morocco</t>
  </si>
  <si>
    <t>Freight adjustment (CRU)</t>
  </si>
  <si>
    <t>ACS CFR North Africa</t>
  </si>
  <si>
    <t>IPP ACS Origine Europe</t>
  </si>
  <si>
    <t>IPP ACS origine Japon</t>
  </si>
  <si>
    <t>Ipp ACS Origine Chine</t>
  </si>
  <si>
    <t>Sulfur ME to CFR Morocco</t>
  </si>
  <si>
    <t>Sulfur North Africa to CFR Morocco</t>
  </si>
  <si>
    <t>ACS S based from Sulfur ME</t>
  </si>
  <si>
    <t>ACS S based from Sulfur North Africa</t>
  </si>
  <si>
    <t>IPP_Acid = 40% × IPP_NWE
         + 30% × IPP_Japan
         + 30% × IPP_China</t>
  </si>
  <si>
    <t>Gain par rapport à production sur place</t>
  </si>
  <si>
    <t>IPP_Acid = min((70% × IPP_NWE + 30% × IPP_China); Acid S Based ME)</t>
  </si>
  <si>
    <t>Floor</t>
  </si>
  <si>
    <t>CAP</t>
  </si>
  <si>
    <t>DAP</t>
  </si>
  <si>
    <t>MAP</t>
  </si>
  <si>
    <t>TSP</t>
  </si>
  <si>
    <t>Phosphoric acid  (100% P2O5)</t>
  </si>
  <si>
    <t>Phosphoric acid (100% P2O5)</t>
  </si>
  <si>
    <t>Phosphoric acid (100% P2O5) Non-food grade</t>
  </si>
  <si>
    <t>NOLA</t>
  </si>
  <si>
    <t>Morocco</t>
  </si>
  <si>
    <t>Jordan</t>
  </si>
  <si>
    <t>Saudi Arabia</t>
  </si>
  <si>
    <t>India</t>
  </si>
  <si>
    <t>China</t>
  </si>
  <si>
    <t>Baltic/Black Sea</t>
  </si>
  <si>
    <t>Brazil</t>
  </si>
  <si>
    <t>India 30 days</t>
  </si>
  <si>
    <t>NW Europe</t>
  </si>
  <si>
    <t>US Gulf/Tampa</t>
  </si>
  <si>
    <t>FOB</t>
  </si>
  <si>
    <t>CFR</t>
  </si>
  <si>
    <t>DAP FOB NOLA</t>
  </si>
  <si>
    <t>DAP FOB Morocco</t>
  </si>
  <si>
    <t>DAP FOB Jordan</t>
  </si>
  <si>
    <t>DAP FOB Saudi Arabia</t>
  </si>
  <si>
    <t>DAP CFR India</t>
  </si>
  <si>
    <t>DAP FOB China</t>
  </si>
  <si>
    <t>MAP FOB Baltic/Black Sea</t>
  </si>
  <si>
    <t>MAP CFR Brazil</t>
  </si>
  <si>
    <t>TSP FOB Morocco</t>
  </si>
  <si>
    <t>TSP CFR Brazil</t>
  </si>
  <si>
    <t>Phosphoric acid  (100% P2O5) FOB North Africa</t>
  </si>
  <si>
    <t>Phosphoric acid (100% P2O5) CFR India 30 days</t>
  </si>
  <si>
    <t>Phosphoric acid (100% P2O5) Non-food grade CFR NW Europe</t>
  </si>
  <si>
    <t>DAP FOB US Gulf/Tampa</t>
  </si>
  <si>
    <t>MAP FOB US Gulf/Tampa</t>
  </si>
  <si>
    <t>-</t>
  </si>
  <si>
    <t>$</t>
  </si>
  <si>
    <t>*</t>
  </si>
  <si>
    <t>GAP</t>
  </si>
  <si>
    <t>F5</t>
  </si>
  <si>
    <t>F6</t>
  </si>
  <si>
    <t>a</t>
  </si>
  <si>
    <t>b</t>
  </si>
  <si>
    <t>Coef S ME</t>
  </si>
  <si>
    <t>Coef ACS NA</t>
  </si>
  <si>
    <t>Coef S NA</t>
  </si>
  <si>
    <t>Coef ACS EU</t>
  </si>
  <si>
    <t>Coef ACS Jp</t>
  </si>
  <si>
    <t>Coef ACS Ch</t>
  </si>
  <si>
    <t>Cout de prod</t>
  </si>
  <si>
    <t>Date</t>
  </si>
  <si>
    <t>Conv cost</t>
  </si>
  <si>
    <t>DAP Bulk FOB</t>
  </si>
  <si>
    <t>DAP Bulk CFR</t>
  </si>
  <si>
    <t>DAP Bagged CFR</t>
  </si>
  <si>
    <t>DAP Bagged CPT</t>
  </si>
  <si>
    <t>DAP Bagged EXW</t>
  </si>
  <si>
    <t>DAP Bulk FCA</t>
  </si>
  <si>
    <t>DAP Bulk DEL</t>
  </si>
  <si>
    <t>MAP Granular Bulk FOB</t>
  </si>
  <si>
    <t>MAP Bulk FOB</t>
  </si>
  <si>
    <t>MAP Bagged EXW</t>
  </si>
  <si>
    <t>MAP Granular Bulk CFR</t>
  </si>
  <si>
    <t>MAP Granular Bulk DEL</t>
  </si>
  <si>
    <t>TSP Granular Bulk FOB</t>
  </si>
  <si>
    <t>TSP Granular Bulk FCA</t>
  </si>
  <si>
    <t>TSP Bulk FOB</t>
  </si>
  <si>
    <t>TSP Granular Bulk CFR</t>
  </si>
  <si>
    <t>Phosphoric Acid Bulk FOB</t>
  </si>
  <si>
    <t>Phosphoric Acid Bulk CFR</t>
  </si>
  <si>
    <t>Phosphate Rock Bulk FOB</t>
  </si>
  <si>
    <t>Phosphate Rock Bulk CFR</t>
  </si>
  <si>
    <t>US Gulf/Tampa Spot</t>
  </si>
  <si>
    <t>US Central Florida Spot</t>
  </si>
  <si>
    <t>US New Orleans barge Spot</t>
  </si>
  <si>
    <t>US Midwest Spot</t>
  </si>
  <si>
    <t>US Midwest East Spot</t>
  </si>
  <si>
    <t>US Midwest West Spot</t>
  </si>
  <si>
    <t>US Southern Plains Spot</t>
  </si>
  <si>
    <t>US South Spot</t>
  </si>
  <si>
    <t>US Twin Cities Spot</t>
  </si>
  <si>
    <t>US Tulsa Spot</t>
  </si>
  <si>
    <t>US Cincinnati Spot</t>
  </si>
  <si>
    <t>Mexico Spot/Contract</t>
  </si>
  <si>
    <t>NW Mexico Spot</t>
  </si>
  <si>
    <t>US Gulf 2x4mm Spot</t>
  </si>
  <si>
    <t>Argentina Spot</t>
  </si>
  <si>
    <t>Baltic/Black Sea Spot</t>
  </si>
  <si>
    <t>North Africa Spot</t>
  </si>
  <si>
    <t>Tunisia Spot</t>
  </si>
  <si>
    <t>Morocco Spot</t>
  </si>
  <si>
    <t>Jordan Spot</t>
  </si>
  <si>
    <t>Saudi Arabia Spot</t>
  </si>
  <si>
    <t>Australia Spot</t>
  </si>
  <si>
    <t>India Spot</t>
  </si>
  <si>
    <t>Pakistan Spot</t>
  </si>
  <si>
    <t>Argentina/Uruguay Spot</t>
  </si>
  <si>
    <t>China wholesale Spot</t>
  </si>
  <si>
    <t>China (excludes export sales) Spot</t>
  </si>
  <si>
    <t>Terneuzen/Ghent Spot</t>
  </si>
  <si>
    <t>US California Spot</t>
  </si>
  <si>
    <t>US Northwest Spot</t>
  </si>
  <si>
    <t>Brazil plant Spot</t>
  </si>
  <si>
    <t>China 11-44 Spot</t>
  </si>
  <si>
    <t>China 11-44-0 (excludes export sales) Spot</t>
  </si>
  <si>
    <t>China 10-50-0 (excludes export sales) Spot</t>
  </si>
  <si>
    <t>Brazil Spot</t>
  </si>
  <si>
    <t>Brazil 11-44 Spot</t>
  </si>
  <si>
    <t>Western Canada Spot</t>
  </si>
  <si>
    <t>Benelux Spot</t>
  </si>
  <si>
    <t>Tampa/US gulf Spot</t>
  </si>
  <si>
    <t>North Africa Quarterly 100% P2O5 Contract</t>
  </si>
  <si>
    <t>India Quarterly 100% P2O5 Contract</t>
  </si>
  <si>
    <t>NW Europe Quarterly 100% P2O5 Spot/Contract</t>
  </si>
  <si>
    <t>NW Europe (non-food grade) Quarterly 100% P2O5 Spot/Contract</t>
  </si>
  <si>
    <t>Mediterranean 100% P2O5 Spot</t>
  </si>
  <si>
    <t>US Tampa Spot</t>
  </si>
  <si>
    <t>Brazil Quarterly 100% P2O5 Spot/Contract</t>
  </si>
  <si>
    <t>US Gulf 100% P205 Spot</t>
  </si>
  <si>
    <t>Morocco (68-72% BPL) Spot/Contract</t>
  </si>
  <si>
    <t>India (71-75% BPL) Spot/Contract</t>
  </si>
  <si>
    <t>India (71-80% BPL) Spot/Contract</t>
  </si>
  <si>
    <t>India (65-70% BPL) Spot/Contract</t>
  </si>
  <si>
    <t>Egypt (60-68% BPL) Spot/Contract</t>
  </si>
  <si>
    <t>Jordan Quarterly (66-72% BPL) Contract</t>
  </si>
  <si>
    <t>Jordan Quarterly (73-75% BPL) Contract</t>
  </si>
  <si>
    <t>Russia (78-87% BPL) Spot/Contract</t>
  </si>
  <si>
    <t>Peru (63-68% BPL) Spot/Contract</t>
  </si>
  <si>
    <t>Algeria (63-66% BPL) Spot/Contract</t>
  </si>
  <si>
    <t>USD/t</t>
  </si>
  <si>
    <t>USD/st</t>
  </si>
  <si>
    <t>MXN/t</t>
  </si>
  <si>
    <t>ARS/t</t>
  </si>
  <si>
    <t>RMB/t</t>
  </si>
  <si>
    <t>BRL/t</t>
  </si>
  <si>
    <t>CAD/t</t>
  </si>
  <si>
    <t>Max</t>
  </si>
  <si>
    <t>Min</t>
  </si>
  <si>
    <t>Avg</t>
  </si>
  <si>
    <t xml:space="preserve"> </t>
  </si>
  <si>
    <t>S ME to CFR</t>
  </si>
  <si>
    <t>Smooth 3 mois S ME to CFR</t>
  </si>
  <si>
    <t>S North Africa to CFR Morocco</t>
  </si>
  <si>
    <t>Smooth S North Africa to CFR Morocco</t>
  </si>
  <si>
    <t>DAP Bulk North Africa</t>
  </si>
  <si>
    <t>MAP Bulk North Africa</t>
  </si>
  <si>
    <t>TSP Bulk North Africa</t>
  </si>
  <si>
    <t>ACS NW EU</t>
  </si>
  <si>
    <t>ACS Japan</t>
  </si>
  <si>
    <t>ACS China</t>
  </si>
  <si>
    <t>P= ACS0*(a+ bS/S0 + cDAP/DAP0)</t>
  </si>
  <si>
    <t>S0</t>
  </si>
  <si>
    <t>DAP0</t>
  </si>
  <si>
    <t>ACS0</t>
  </si>
  <si>
    <t>Vol Spot</t>
  </si>
  <si>
    <t>Vol Projet</t>
  </si>
  <si>
    <t>Quarterly prices et volumes vendus</t>
  </si>
  <si>
    <t>Prix</t>
  </si>
  <si>
    <t>Cap</t>
  </si>
  <si>
    <t>P = a·ACS(m-1)</t>
  </si>
  <si>
    <t>P = a·(Smooth(S)*coef + conv cost) + b</t>
  </si>
  <si>
    <t>P= ACS0*(a+ b*smooth(S)/S0 + c*smooth(DAP)/DAP0)</t>
  </si>
  <si>
    <t>Smooth DAP Bulk North Africa</t>
  </si>
  <si>
    <t>General inputs</t>
  </si>
  <si>
    <t>P = a·(S*coef*conv cost) + b</t>
  </si>
  <si>
    <t>Formula coefficient</t>
  </si>
  <si>
    <t>Sulfur index weighting</t>
  </si>
  <si>
    <t>Sulfur ME</t>
  </si>
  <si>
    <t>Sulfur NA</t>
  </si>
  <si>
    <t>Production cost</t>
  </si>
  <si>
    <t>Cost inputs</t>
  </si>
  <si>
    <t>Converstion ratio</t>
  </si>
  <si>
    <t>Parameters</t>
  </si>
  <si>
    <t>ACS NA</t>
  </si>
  <si>
    <t>ACS EU</t>
  </si>
  <si>
    <t>ACS JP</t>
  </si>
  <si>
    <t>ACS CH</t>
  </si>
  <si>
    <t>c</t>
  </si>
  <si>
    <t>Formula 1: Sulfur indexing only</t>
  </si>
  <si>
    <t>Formula 2: Smooth sulfur indexing</t>
  </si>
  <si>
    <t>Cost by formula</t>
  </si>
  <si>
    <t>Cost by spot</t>
  </si>
  <si>
    <t>Formula 3: Last month indexing</t>
  </si>
  <si>
    <t>Formula 4: Variation of S &amp; DAP indexing</t>
  </si>
  <si>
    <t>Formula 5: Variation of smooth S &amp; smooth DAP indexing</t>
  </si>
  <si>
    <t>Formula 3</t>
  </si>
  <si>
    <t>Formula 2</t>
  </si>
  <si>
    <t>Formula 1</t>
  </si>
  <si>
    <t>Floor&amp;Cap</t>
  </si>
  <si>
    <t>Gap</t>
  </si>
  <si>
    <t>ACS CFR North Africa (NW Europe+Freight)</t>
  </si>
  <si>
    <t>ACS CFR North Africa (NW Europe variation)</t>
  </si>
  <si>
    <t>Price</t>
  </si>
  <si>
    <t>S ME to CFR Morocco</t>
  </si>
  <si>
    <t>Formula 1: P = a·(S*coef*conv cost) + b</t>
  </si>
  <si>
    <t>FOB NW Europe</t>
  </si>
  <si>
    <t>Gap Formula 4_ACS2</t>
  </si>
  <si>
    <t>Gap Formula 1_ACS</t>
  </si>
  <si>
    <t>Gap Formula 3_ACS</t>
  </si>
  <si>
    <t>Gap Formula 4_ACS</t>
  </si>
  <si>
    <t>CRU data forecast</t>
  </si>
  <si>
    <t>S&amp;P data forecast</t>
  </si>
  <si>
    <t>GAP Between ACS Price and Pricing Formulas</t>
  </si>
  <si>
    <t>ACS Price vs Different Pricing Formulas</t>
  </si>
  <si>
    <t>Table of contents</t>
  </si>
  <si>
    <t>Tab</t>
  </si>
  <si>
    <t>Content</t>
  </si>
  <si>
    <t>Phosphate historical prices</t>
  </si>
  <si>
    <t>Phosphate monthly prices</t>
  </si>
  <si>
    <t>Yearly_prices_forecast_CRU</t>
  </si>
  <si>
    <t>Yearly_prices_forecast_S&amp;P</t>
  </si>
  <si>
    <t>Sulfur, ACS prices and the freight cost from different region to Morocco</t>
  </si>
  <si>
    <t xml:space="preserve">Annual phosphate prices </t>
  </si>
  <si>
    <t xml:space="preserve">Monthly phosphate prices </t>
  </si>
  <si>
    <t>Prices S_ACS</t>
  </si>
  <si>
    <t>P = a·ACS(y-1)</t>
  </si>
  <si>
    <t>Formula 3: Last year indexing</t>
  </si>
  <si>
    <t>Formula 3: P = a·ACS(y-1)</t>
  </si>
  <si>
    <t>Formula 4: P= ACS0*(a+ bS/S0 + cDAP/DAP0)</t>
  </si>
  <si>
    <t>Formula 1 : P =𝒂×(𝑺×𝑪_𝒓𝒂𝒕𝒊𝒐+𝑪_𝒄𝒐𝒔𝒕 )+𝒃</t>
  </si>
  <si>
    <t>Formula 2 : P = 𝒂×(𝒔𝒎𝒐𝒐𝒕𝒉(𝑺)×𝑪_𝒓𝒂𝒕𝒊𝒐+𝑪_𝒄𝒐𝒔𝒕 )+𝒃</t>
  </si>
  <si>
    <t>Formula 3 : P = 𝒂×ACS_(𝒎−𝟏)</t>
  </si>
  <si>
    <t>Petcoke CFR Morocco</t>
  </si>
  <si>
    <t>Clinker CFR Morocco</t>
  </si>
  <si>
    <t>d</t>
  </si>
  <si>
    <t>e</t>
  </si>
  <si>
    <t>PC0</t>
  </si>
  <si>
    <t>CLK0</t>
  </si>
  <si>
    <t>Gap Formula 6_ACS</t>
  </si>
  <si>
    <t>Formula 6: Variation of Sulfur, DAP, Cokepit and Clinker indexing</t>
  </si>
  <si>
    <t>Annual average data for forecasting base on S&amp;P</t>
  </si>
  <si>
    <t>Formula price</t>
  </si>
  <si>
    <t>Formula 6: P= ACS0*(a+b.S/S0 +c.DAP/DAP0 +d.PC/PC0 + e.(1-CLK/CLK0))</t>
  </si>
  <si>
    <t>Ratio €/$</t>
  </si>
  <si>
    <t>P= ACS0*(a+b.S/S0 +c.DAP/DAP0 +d.PC/PC0 + e.(1-CLK/CLK0))</t>
  </si>
  <si>
    <t>Formula 6: Variation of Sulfur, DAP, Petcoke and Clinker indexing</t>
  </si>
  <si>
    <t>Quarterly prices et volumes</t>
  </si>
  <si>
    <t>Gap Spot vs Formula</t>
  </si>
  <si>
    <t>Formula 4 : P= 𝐴𝐶𝑆0×(𝑎+𝑏  𝑆⁄𝑆0 +𝑐  𝐷𝐴𝑃⁄𝐷𝐴P0 )</t>
  </si>
  <si>
    <t>Formula 5 : P= 𝐴𝐶S0×(𝑎+𝑏× 𝑆𝑚𝑜𝑜𝑡ℎ(𝑆)⁄𝑆0 +𝑐× (𝑆𝑚𝑜𝑜𝑡ℎ(𝐷𝐴𝑃))⁄𝐷𝐴𝑃0 )</t>
  </si>
  <si>
    <t>Formula 6: P= 𝐴𝐶𝑆0×(𝑎+𝑏×𝑆⁄𝑆0 +𝑐×𝐷𝐴𝑃⁄𝐷𝐴𝑃0 +𝑑×𝑃𝐶⁄𝑃𝐶0+𝑒×(1−𝐶𝐿𝐾⁄𝐶𝐿𝐾0)</t>
  </si>
  <si>
    <t>Generated data</t>
  </si>
  <si>
    <t>Cockpit_monthly</t>
  </si>
  <si>
    <t>Cockpit_yearly</t>
  </si>
  <si>
    <t>Monthly_prices_forecast_direct</t>
  </si>
  <si>
    <t>Monthly_prices_forcast_variat</t>
  </si>
  <si>
    <t>Yearly forecasted formula prices from CRU</t>
  </si>
  <si>
    <t>Yearly forecasted formula prices from S&amp;P</t>
  </si>
  <si>
    <t>Monthly simulation result on forecasted data</t>
  </si>
  <si>
    <t>Data used to generate forecasts</t>
  </si>
  <si>
    <t>Monthly forecasted prices for linked index formulas</t>
  </si>
  <si>
    <t>Monthly forecasted prices for index variation formulas</t>
  </si>
  <si>
    <t>Formula 7: P= 𝑎×𝐴𝐶𝑆f+b×(ACS_FOB_EU+c×FRET_EU_MA)</t>
  </si>
  <si>
    <t>ACS FOB NW EU</t>
  </si>
  <si>
    <t>FRET EU-&gt;MA</t>
  </si>
  <si>
    <t>ACSf</t>
  </si>
  <si>
    <t>Formula 1: Fixed and sport prices combined</t>
  </si>
  <si>
    <t>ACS Fixed</t>
  </si>
  <si>
    <t>Inflation</t>
  </si>
  <si>
    <t>ACS Price S&amp;P vs Different Pricing Formulas</t>
  </si>
  <si>
    <t>GAP Between ACS S&amp;P Price and Pricing Formulas</t>
  </si>
  <si>
    <t>Infaltion</t>
  </si>
  <si>
    <t>Formula_7</t>
  </si>
  <si>
    <t>Cockpit_Formula_7</t>
  </si>
  <si>
    <t>Yearly simulation result on forecasted data</t>
  </si>
  <si>
    <t>Simulation result on forecasted data of formula 7</t>
  </si>
  <si>
    <t>Monthly forecasted prices for formula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</si>
</sst>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\ _€_-;\-* #,##0.00\ _€_-;_-* &quot;-&quot;??\ _€_-;_-@_-"/>
    <numFmt numFmtId="164" formatCode="_-* #,##0.00_-;\-* #,##0.00_-;_-* &quot;-&quot;??_-;_-@_-"/>
    <numFmt numFmtId="165" formatCode="_(* #,##0.00_);_(* \(#,##0.00\);_(* &quot;-&quot;??_);_(@_)"/>
    <numFmt numFmtId="166" formatCode="_-* #,##0.0_-;\-* #,##0.0_-;_-* &quot;-&quot;??_-;_-@_-"/>
    <numFmt numFmtId="167" formatCode="_-* #,##0_-;\-* #,##0_-;_-* &quot;-&quot;??_-;_-@_-"/>
    <numFmt numFmtId="168" formatCode="#,###;\-#,###"/>
    <numFmt numFmtId="169" formatCode="0.0"/>
    <numFmt numFmtId="170" formatCode="_-* #,##0\ _€_-;\-* #,##0\ _€_-;_-* &quot;-&quot;??\ _€_-;_-@_-"/>
    <numFmt numFmtId="171" formatCode="_(* #,##0_);_(* \(#,##0\);_(* &quot;-&quot;??_);_(@_)"/>
    <numFmt numFmtId="172" formatCode="#.#0,,&quot; k$&quot;"/>
    <numFmt numFmtId="173" formatCode="_-&quot;£&quot;* #,##0.00_-;\-&quot;£&quot;* #,##0.00_-;_-&quot;£&quot;* &quot;-&quot;??_-;_-@_-"/>
    <numFmt numFmtId="174" formatCode="General_)"/>
    <numFmt numFmtId="175" formatCode="0.0%"/>
  </numFmts>
  <fonts count="6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8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.5"/>
      <name val="Arial"/>
      <family val="2"/>
    </font>
    <font>
      <b/>
      <sz val="10"/>
      <color theme="1"/>
      <name val="Arial"/>
      <family val="2"/>
    </font>
    <font>
      <sz val="8.5"/>
      <color theme="3"/>
      <name val="Arial"/>
      <family val="2"/>
    </font>
    <font>
      <b/>
      <sz val="9"/>
      <color theme="3" tint="-0.499984740745262"/>
      <name val="Arial"/>
      <family val="2"/>
    </font>
    <font>
      <b/>
      <sz val="9"/>
      <color theme="6" tint="-0.249977111117893"/>
      <name val="Arial"/>
      <family val="2"/>
    </font>
    <font>
      <sz val="10"/>
      <color theme="1"/>
      <name val="Arial"/>
      <family val="2"/>
    </font>
    <font>
      <sz val="10"/>
      <color theme="0" tint="-0.499984740745262"/>
      <name val="Arial"/>
      <family val="2"/>
    </font>
    <font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62"/>
      <name val="Arial"/>
      <family val="2"/>
    </font>
    <font>
      <b/>
      <sz val="13"/>
      <color indexed="62"/>
      <name val="Arial"/>
      <family val="2"/>
    </font>
    <font>
      <b/>
      <sz val="11"/>
      <color indexed="62"/>
      <name val="Arial"/>
      <family val="2"/>
    </font>
    <font>
      <u/>
      <sz val="10"/>
      <color indexed="12"/>
      <name val="Tahoma"/>
      <family val="2"/>
    </font>
    <font>
      <u/>
      <sz val="10"/>
      <color indexed="12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sz val="12"/>
      <name val="Arial"/>
      <family val="2"/>
    </font>
    <font>
      <sz val="10"/>
      <name val="Tahoma"/>
      <family val="2"/>
    </font>
    <font>
      <sz val="8"/>
      <name val="Arial"/>
      <family val="2"/>
    </font>
    <font>
      <sz val="8.25"/>
      <name val="Microsoft Sans Serif"/>
      <family val="2"/>
    </font>
    <font>
      <sz val="11"/>
      <color indexed="8"/>
      <name val="Calibri"/>
      <family val="2"/>
    </font>
    <font>
      <b/>
      <sz val="10"/>
      <color indexed="63"/>
      <name val="Arial"/>
      <family val="2"/>
    </font>
    <font>
      <sz val="10"/>
      <name val="Times New Roman"/>
      <family val="1"/>
    </font>
    <font>
      <b/>
      <sz val="18"/>
      <color indexed="62"/>
      <name val="Cambria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name val="Courier"/>
      <family val="3"/>
    </font>
    <font>
      <sz val="8"/>
      <color theme="1"/>
      <name val="Calibri"/>
      <family val="2"/>
      <scheme val="minor"/>
    </font>
    <font>
      <b/>
      <sz val="18"/>
      <name val="Arial"/>
      <family val="2"/>
    </font>
    <font>
      <u/>
      <sz val="8"/>
      <color theme="10"/>
      <name val="Calibri"/>
      <family val="2"/>
      <scheme val="minor"/>
    </font>
    <font>
      <b/>
      <sz val="8"/>
      <name val="Arial"/>
      <family val="2"/>
      <charset val="238"/>
    </font>
    <font>
      <sz val="8"/>
      <name val="Arial"/>
      <family val="2"/>
      <charset val="238"/>
    </font>
    <font>
      <sz val="14"/>
      <name val="Arial"/>
      <family val="2"/>
    </font>
    <font>
      <b/>
      <sz val="10"/>
      <name val="Arial"/>
      <family val="2"/>
      <charset val="238"/>
    </font>
    <font>
      <sz val="8"/>
      <color theme="1"/>
      <name val="Arial"/>
      <family val="2"/>
      <charset val="238"/>
    </font>
    <font>
      <u/>
      <sz val="8"/>
      <color theme="11"/>
      <name val="Calibri"/>
      <family val="2"/>
      <scheme val="minor"/>
    </font>
    <font>
      <sz val="10"/>
      <color indexed="8"/>
      <name val="MS Sans Serif"/>
    </font>
    <font>
      <b/>
      <sz val="12"/>
      <color theme="0"/>
      <name val="Arial"/>
      <family val="2"/>
    </font>
    <font>
      <u/>
      <sz val="11"/>
      <color theme="10"/>
      <name val="Calibri"/>
      <family val="2"/>
      <scheme val="minor"/>
    </font>
    <font>
      <sz val="10"/>
      <color theme="0"/>
      <name val="Arial"/>
      <family val="2"/>
    </font>
    <font>
      <sz val="7"/>
      <color theme="1"/>
      <name val="Arial"/>
      <family val="2"/>
      <charset val="238"/>
    </font>
    <font>
      <sz val="8"/>
      <color rgb="FF00AB4E"/>
      <name val="Arial"/>
      <family val="2"/>
    </font>
    <font>
      <b/>
      <sz val="14"/>
      <color theme="1"/>
      <name val="Calibri"/>
      <family val="2"/>
      <scheme val="minor"/>
    </font>
    <font>
      <sz val="8"/>
      <color rgb="FF000000"/>
      <name val="Segoe UI"/>
      <family val="2"/>
    </font>
  </fonts>
  <fills count="3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7F8080"/>
        <bgColor indexed="64"/>
      </patternFill>
    </fill>
    <fill>
      <patternFill patternType="solid">
        <fgColor rgb="FFD8DCDB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double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medium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medium">
        <color rgb="FF7F7F7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theme="0"/>
      </left>
      <right style="double">
        <color theme="0"/>
      </right>
      <top style="double">
        <color theme="0"/>
      </top>
      <bottom style="double">
        <color theme="0"/>
      </bottom>
      <diagonal/>
    </border>
    <border>
      <left style="double">
        <color theme="0"/>
      </left>
      <right/>
      <top style="double">
        <color theme="0"/>
      </top>
      <bottom style="double">
        <color theme="0"/>
      </bottom>
      <diagonal/>
    </border>
    <border>
      <left/>
      <right/>
      <top style="double">
        <color theme="0"/>
      </top>
      <bottom style="double">
        <color theme="0"/>
      </bottom>
      <diagonal/>
    </border>
    <border>
      <left/>
      <right style="double">
        <color theme="0"/>
      </right>
      <top style="double">
        <color theme="0"/>
      </top>
      <bottom style="double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6829">
    <xf numFmtId="0" fontId="0" fillId="0" borderId="0"/>
    <xf numFmtId="165" fontId="1" fillId="0" borderId="0" applyFont="0" applyFill="0" applyBorder="0" applyAlignment="0" applyProtection="0"/>
    <xf numFmtId="0" fontId="5" fillId="0" borderId="0"/>
    <xf numFmtId="0" fontId="11" fillId="0" borderId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6" borderId="0" applyNumberFormat="0" applyBorder="0" applyAlignment="0" applyProtection="0"/>
    <xf numFmtId="0" fontId="20" fillId="19" borderId="0" applyNumberFormat="0" applyBorder="0" applyAlignment="0" applyProtection="0"/>
    <xf numFmtId="0" fontId="20" fillId="18" borderId="0" applyNumberFormat="0" applyBorder="0" applyAlignment="0" applyProtection="0"/>
    <xf numFmtId="0" fontId="20" fillId="20" borderId="0" applyNumberFormat="0" applyBorder="0" applyAlignment="0" applyProtection="0"/>
    <xf numFmtId="0" fontId="20" fillId="17" borderId="0" applyNumberFormat="0" applyBorder="0" applyAlignment="0" applyProtection="0"/>
    <xf numFmtId="0" fontId="20" fillId="21" borderId="0" applyNumberFormat="0" applyBorder="0" applyAlignment="0" applyProtection="0"/>
    <xf numFmtId="0" fontId="20" fillId="20" borderId="0" applyNumberFormat="0" applyBorder="0" applyAlignment="0" applyProtection="0"/>
    <xf numFmtId="0" fontId="20" fillId="22" borderId="0" applyNumberFormat="0" applyBorder="0" applyAlignment="0" applyProtection="0"/>
    <xf numFmtId="0" fontId="20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17" borderId="0" applyNumberFormat="0" applyBorder="0" applyAlignment="0" applyProtection="0"/>
    <xf numFmtId="0" fontId="21" fillId="21" borderId="0" applyNumberFormat="0" applyBorder="0" applyAlignment="0" applyProtection="0"/>
    <xf numFmtId="0" fontId="21" fillId="20" borderId="0" applyNumberFormat="0" applyBorder="0" applyAlignment="0" applyProtection="0"/>
    <xf numFmtId="0" fontId="21" fillId="23" borderId="0" applyNumberFormat="0" applyBorder="0" applyAlignment="0" applyProtection="0"/>
    <xf numFmtId="0" fontId="21" fillId="17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3" borderId="0" applyNumberFormat="0" applyBorder="0" applyAlignment="0" applyProtection="0"/>
    <xf numFmtId="0" fontId="21" fillId="27" borderId="0" applyNumberFormat="0" applyBorder="0" applyAlignment="0" applyProtection="0"/>
    <xf numFmtId="0" fontId="22" fillId="28" borderId="0" applyNumberFormat="0" applyBorder="0" applyAlignment="0" applyProtection="0"/>
    <xf numFmtId="0" fontId="23" fillId="29" borderId="18" applyNumberFormat="0" applyAlignment="0" applyProtection="0"/>
    <xf numFmtId="0" fontId="24" fillId="30" borderId="19" applyNumberFormat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6" fillId="31" borderId="0" applyNumberFormat="0" applyBorder="0" applyAlignment="0" applyProtection="0"/>
    <xf numFmtId="0" fontId="27" fillId="0" borderId="20" applyNumberFormat="0" applyFill="0" applyAlignment="0" applyProtection="0"/>
    <xf numFmtId="0" fontId="28" fillId="0" borderId="21" applyNumberFormat="0" applyFill="0" applyAlignment="0" applyProtection="0"/>
    <xf numFmtId="0" fontId="29" fillId="0" borderId="22" applyNumberFormat="0" applyFill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2" fillId="21" borderId="18" applyNumberFormat="0" applyAlignment="0" applyProtection="0"/>
    <xf numFmtId="0" fontId="33" fillId="0" borderId="23" applyNumberFormat="0" applyFill="0" applyAlignment="0" applyProtection="0"/>
    <xf numFmtId="0" fontId="34" fillId="2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2" fontId="37" fillId="0" borderId="0">
      <alignment vertical="center"/>
    </xf>
    <xf numFmtId="2" fontId="37" fillId="0" borderId="0">
      <alignment vertical="center"/>
    </xf>
    <xf numFmtId="0" fontId="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38" fillId="0" borderId="0">
      <protection locked="0"/>
    </xf>
    <xf numFmtId="0" fontId="38" fillId="0" borderId="0">
      <protection locked="0"/>
    </xf>
    <xf numFmtId="0" fontId="1" fillId="0" borderId="0"/>
    <xf numFmtId="0" fontId="38" fillId="0" borderId="0">
      <protection locked="0"/>
    </xf>
    <xf numFmtId="0" fontId="38" fillId="0" borderId="0"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36" fillId="0" borderId="0"/>
    <xf numFmtId="0" fontId="36" fillId="0" borderId="0"/>
    <xf numFmtId="0" fontId="1" fillId="0" borderId="0"/>
    <xf numFmtId="0" fontId="36" fillId="0" borderId="0"/>
    <xf numFmtId="0" fontId="36" fillId="0" borderId="0"/>
    <xf numFmtId="0" fontId="1" fillId="0" borderId="0"/>
    <xf numFmtId="0" fontId="36" fillId="0" borderId="0"/>
    <xf numFmtId="0" fontId="36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3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36" fillId="0" borderId="0"/>
    <xf numFmtId="0" fontId="36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5" fillId="18" borderId="24" applyNumberFormat="0" applyFont="0" applyAlignment="0" applyProtection="0"/>
    <xf numFmtId="0" fontId="40" fillId="29" borderId="25" applyNumberFormat="0" applyAlignment="0" applyProtection="0"/>
    <xf numFmtId="9" fontId="39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26" applyNumberFormat="0" applyFill="0" applyAlignment="0" applyProtection="0"/>
    <xf numFmtId="0" fontId="44" fillId="0" borderId="0" applyNumberFormat="0" applyFill="0" applyBorder="0" applyAlignment="0" applyProtection="0"/>
    <xf numFmtId="0" fontId="1" fillId="0" borderId="0"/>
    <xf numFmtId="0" fontId="5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45" fillId="0" borderId="0" applyBorder="0"/>
    <xf numFmtId="174" fontId="45" fillId="0" borderId="0" applyBorder="0"/>
    <xf numFmtId="174" fontId="45" fillId="0" borderId="0" applyBorder="0"/>
    <xf numFmtId="174" fontId="45" fillId="0" borderId="0" applyBorder="0"/>
    <xf numFmtId="174" fontId="45" fillId="0" borderId="0" applyBorder="0"/>
    <xf numFmtId="174" fontId="45" fillId="0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45" fillId="0" borderId="0" applyBorder="0"/>
    <xf numFmtId="174" fontId="45" fillId="0" borderId="0" applyBorder="0"/>
    <xf numFmtId="174" fontId="45" fillId="0" borderId="0" applyBorder="0"/>
    <xf numFmtId="174" fontId="45" fillId="0" borderId="0" applyBorder="0"/>
    <xf numFmtId="174" fontId="45" fillId="0" borderId="0" applyBorder="0"/>
    <xf numFmtId="174" fontId="45" fillId="0" borderId="0" applyBorder="0"/>
    <xf numFmtId="174" fontId="45" fillId="0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46" fillId="0" borderId="0" applyNumberFormat="0" applyProtection="0">
      <alignment vertical="top"/>
    </xf>
    <xf numFmtId="0" fontId="48" fillId="0" borderId="0" applyNumberFormat="0" applyFill="0" applyBorder="0" applyProtection="0">
      <alignment vertical="top"/>
    </xf>
    <xf numFmtId="49" fontId="53" fillId="0" borderId="0" applyNumberFormat="0">
      <alignment horizontal="left" vertical="top"/>
    </xf>
    <xf numFmtId="49" fontId="47" fillId="0" borderId="0" applyNumberFormat="0">
      <alignment horizontal="left" vertical="center"/>
    </xf>
    <xf numFmtId="0" fontId="54" fillId="0" borderId="0" applyNumberFormat="0" applyFill="0" applyBorder="0" applyProtection="0">
      <alignment vertical="top"/>
    </xf>
    <xf numFmtId="0" fontId="51" fillId="0" borderId="0" applyNumberFormat="0">
      <alignment horizontal="left" vertical="center"/>
    </xf>
    <xf numFmtId="0" fontId="52" fillId="0" borderId="0" applyNumberFormat="0"/>
    <xf numFmtId="0" fontId="52" fillId="0" borderId="28" applyNumberFormat="0"/>
    <xf numFmtId="0" fontId="4" fillId="33" borderId="0" applyNumberFormat="0" applyFont="0" applyBorder="0" applyAlignment="0">
      <alignment vertical="top"/>
    </xf>
    <xf numFmtId="49" fontId="50" fillId="0" borderId="0" applyNumberFormat="0">
      <alignment horizontal="left" vertical="top"/>
    </xf>
    <xf numFmtId="43" fontId="46" fillId="0" borderId="0" applyFont="0" applyFill="0" applyBorder="0" applyAlignment="0" applyProtection="0"/>
    <xf numFmtId="0" fontId="50" fillId="0" borderId="0" applyNumberFormat="0" applyFill="0" applyBorder="0">
      <alignment horizontal="left" vertical="top" wrapText="1" indent="2"/>
    </xf>
    <xf numFmtId="0" fontId="50" fillId="0" borderId="0" applyNumberFormat="0" applyFill="0" applyBorder="0">
      <alignment horizontal="left" vertical="top" wrapText="1" indent="3"/>
    </xf>
    <xf numFmtId="0" fontId="59" fillId="0" borderId="0" applyNumberFormat="0">
      <alignment horizontal="left" vertical="center"/>
    </xf>
    <xf numFmtId="0" fontId="49" fillId="0" borderId="29" applyNumberFormat="0" applyAlignment="0">
      <alignment vertical="top"/>
    </xf>
    <xf numFmtId="0" fontId="59" fillId="0" borderId="0">
      <alignment horizontal="left" vertical="top"/>
    </xf>
    <xf numFmtId="0" fontId="60" fillId="35" borderId="0">
      <alignment horizontal="center" vertical="center"/>
    </xf>
    <xf numFmtId="0" fontId="57" fillId="0" borderId="0" applyNumberFormat="0" applyFill="0" applyBorder="0" applyAlignment="0" applyProtection="0"/>
    <xf numFmtId="0" fontId="50" fillId="0" borderId="0" applyNumberFormat="0" applyFill="0" applyBorder="0">
      <alignment horizontal="left" vertical="top" indent="1"/>
    </xf>
    <xf numFmtId="0" fontId="50" fillId="0" borderId="0" applyNumberFormat="0" applyFill="0" applyBorder="0">
      <alignment horizontal="left" vertical="top" wrapText="1" indent="4"/>
    </xf>
    <xf numFmtId="3" fontId="49" fillId="0" borderId="0" applyNumberFormat="0">
      <alignment vertical="top"/>
    </xf>
    <xf numFmtId="0" fontId="57" fillId="0" borderId="0" applyNumberFormat="0" applyFill="0" applyBorder="0" applyAlignment="0" applyProtection="0"/>
    <xf numFmtId="0" fontId="5" fillId="0" borderId="0"/>
    <xf numFmtId="0" fontId="46" fillId="0" borderId="0" applyNumberFormat="0" applyProtection="0">
      <alignment vertical="top"/>
    </xf>
    <xf numFmtId="0" fontId="46" fillId="0" borderId="0" applyNumberFormat="0" applyProtection="0">
      <alignment vertical="top"/>
    </xf>
    <xf numFmtId="0" fontId="46" fillId="0" borderId="0" applyNumberFormat="0" applyProtection="0">
      <alignment vertical="top"/>
    </xf>
    <xf numFmtId="0" fontId="55" fillId="0" borderId="0"/>
    <xf numFmtId="0" fontId="46" fillId="0" borderId="0"/>
    <xf numFmtId="3" fontId="5" fillId="0" borderId="0">
      <alignment horizontal="left" vertical="top" wrapText="1"/>
    </xf>
    <xf numFmtId="0" fontId="46" fillId="0" borderId="0" applyNumberFormat="0" applyProtection="0">
      <alignment vertical="top"/>
    </xf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56" fillId="34" borderId="0" applyNumberFormat="0">
      <alignment horizontal="left" vertical="center"/>
    </xf>
    <xf numFmtId="0" fontId="58" fillId="34" borderId="0">
      <alignment vertical="center"/>
    </xf>
    <xf numFmtId="0" fontId="52" fillId="0" borderId="30">
      <alignment horizontal="left" wrapText="1"/>
    </xf>
    <xf numFmtId="0" fontId="46" fillId="0" borderId="0" applyNumberFormat="0" applyProtection="0">
      <alignment vertical="top"/>
    </xf>
    <xf numFmtId="0" fontId="46" fillId="0" borderId="0" applyNumberFormat="0" applyProtection="0">
      <alignment vertical="top"/>
    </xf>
    <xf numFmtId="0" fontId="57" fillId="0" borderId="0" applyNumberFormat="0" applyFill="0" applyBorder="0" applyAlignment="0" applyProtection="0"/>
  </cellStyleXfs>
  <cellXfs count="242">
    <xf numFmtId="0" fontId="0" fillId="0" borderId="0" xfId="0"/>
    <xf numFmtId="166" fontId="0" fillId="0" borderId="0" xfId="1" applyNumberFormat="1" applyFont="1"/>
    <xf numFmtId="165" fontId="0" fillId="0" borderId="0" xfId="1" applyFont="1"/>
    <xf numFmtId="167" fontId="0" fillId="0" borderId="0" xfId="1" applyNumberFormat="1" applyFont="1" applyAlignment="1">
      <alignment horizontal="center"/>
    </xf>
    <xf numFmtId="166" fontId="3" fillId="0" borderId="0" xfId="1" applyNumberFormat="1" applyFont="1"/>
    <xf numFmtId="166" fontId="4" fillId="2" borderId="1" xfId="1" applyNumberFormat="1" applyFont="1" applyFill="1" applyBorder="1" applyAlignment="1">
      <alignment horizontal="center" vertical="center" wrapText="1"/>
    </xf>
    <xf numFmtId="166" fontId="4" fillId="2" borderId="0" xfId="1" applyNumberFormat="1" applyFont="1" applyFill="1" applyBorder="1" applyAlignment="1">
      <alignment horizontal="center" vertical="center" wrapText="1"/>
    </xf>
    <xf numFmtId="166" fontId="4" fillId="3" borderId="1" xfId="1" applyNumberFormat="1" applyFont="1" applyFill="1" applyBorder="1" applyAlignment="1">
      <alignment horizontal="center" vertical="center" wrapText="1"/>
    </xf>
    <xf numFmtId="166" fontId="0" fillId="4" borderId="0" xfId="1" applyNumberFormat="1" applyFont="1" applyFill="1"/>
    <xf numFmtId="166" fontId="4" fillId="4" borderId="0" xfId="1" applyNumberFormat="1" applyFont="1" applyFill="1" applyBorder="1" applyAlignment="1">
      <alignment horizontal="centerContinuous" vertical="center" wrapText="1"/>
    </xf>
    <xf numFmtId="166" fontId="0" fillId="4" borderId="0" xfId="1" applyNumberFormat="1" applyFont="1" applyFill="1" applyAlignment="1">
      <alignment horizontal="centerContinuous"/>
    </xf>
    <xf numFmtId="167" fontId="2" fillId="0" borderId="0" xfId="1" applyNumberFormat="1" applyFont="1" applyAlignment="1">
      <alignment horizontal="center"/>
    </xf>
    <xf numFmtId="167" fontId="2" fillId="0" borderId="0" xfId="1" applyNumberFormat="1" applyFont="1" applyAlignment="1">
      <alignment horizontal="left"/>
    </xf>
    <xf numFmtId="168" fontId="4" fillId="5" borderId="2" xfId="2" applyNumberFormat="1" applyFont="1" applyFill="1" applyBorder="1" applyAlignment="1">
      <alignment horizontal="center"/>
    </xf>
    <xf numFmtId="166" fontId="4" fillId="2" borderId="2" xfId="1" applyNumberFormat="1" applyFont="1" applyFill="1" applyBorder="1" applyAlignment="1">
      <alignment horizontal="center"/>
    </xf>
    <xf numFmtId="166" fontId="4" fillId="2" borderId="0" xfId="1" applyNumberFormat="1" applyFont="1" applyFill="1" applyBorder="1" applyAlignment="1">
      <alignment horizontal="center"/>
    </xf>
    <xf numFmtId="166" fontId="4" fillId="3" borderId="2" xfId="1" applyNumberFormat="1" applyFont="1" applyFill="1" applyBorder="1" applyAlignment="1">
      <alignment horizontal="center"/>
    </xf>
    <xf numFmtId="166" fontId="4" fillId="4" borderId="3" xfId="1" applyNumberFormat="1" applyFont="1" applyFill="1" applyBorder="1" applyAlignment="1">
      <alignment horizontal="center" wrapText="1"/>
    </xf>
    <xf numFmtId="167" fontId="2" fillId="6" borderId="0" xfId="1" applyNumberFormat="1" applyFont="1" applyFill="1" applyAlignment="1">
      <alignment horizontal="center" wrapText="1"/>
    </xf>
    <xf numFmtId="165" fontId="4" fillId="6" borderId="0" xfId="1" applyFont="1" applyFill="1" applyBorder="1" applyAlignment="1">
      <alignment horizontal="center" wrapText="1"/>
    </xf>
    <xf numFmtId="0" fontId="6" fillId="5" borderId="0" xfId="0" applyFont="1" applyFill="1" applyAlignment="1">
      <alignment horizontal="center"/>
    </xf>
    <xf numFmtId="169" fontId="0" fillId="0" borderId="0" xfId="1" applyNumberFormat="1" applyFont="1"/>
    <xf numFmtId="169" fontId="0" fillId="0" borderId="0" xfId="0" applyNumberFormat="1"/>
    <xf numFmtId="169" fontId="0" fillId="0" borderId="0" xfId="1" applyNumberFormat="1" applyFont="1" applyAlignment="1">
      <alignment horizontal="center"/>
    </xf>
    <xf numFmtId="169" fontId="7" fillId="0" borderId="0" xfId="1" applyNumberFormat="1" applyFont="1"/>
    <xf numFmtId="0" fontId="0" fillId="3" borderId="0" xfId="0" applyFill="1"/>
    <xf numFmtId="0" fontId="0" fillId="9" borderId="0" xfId="0" applyFill="1"/>
    <xf numFmtId="0" fontId="12" fillId="0" borderId="0" xfId="3" quotePrefix="1" applyFont="1" applyAlignment="1">
      <alignment horizontal="left"/>
    </xf>
    <xf numFmtId="0" fontId="13" fillId="9" borderId="0" xfId="3" applyFont="1" applyFill="1" applyAlignment="1">
      <alignment horizontal="center"/>
    </xf>
    <xf numFmtId="3" fontId="14" fillId="0" borderId="0" xfId="3" applyNumberFormat="1" applyFont="1"/>
    <xf numFmtId="0" fontId="15" fillId="0" borderId="0" xfId="3" applyFont="1" applyAlignment="1">
      <alignment horizontal="center"/>
    </xf>
    <xf numFmtId="0" fontId="16" fillId="0" borderId="0" xfId="3" applyFont="1" applyAlignment="1">
      <alignment horizontal="center"/>
    </xf>
    <xf numFmtId="3" fontId="17" fillId="0" borderId="0" xfId="3" applyNumberFormat="1" applyFont="1" applyAlignment="1">
      <alignment horizontal="center" vertical="center"/>
    </xf>
    <xf numFmtId="3" fontId="17" fillId="0" borderId="1" xfId="3" applyNumberFormat="1" applyFont="1" applyBorder="1" applyAlignment="1">
      <alignment horizontal="center" vertical="center"/>
    </xf>
    <xf numFmtId="3" fontId="17" fillId="0" borderId="4" xfId="3" applyNumberFormat="1" applyFont="1" applyBorder="1" applyAlignment="1">
      <alignment horizontal="center" vertical="center"/>
    </xf>
    <xf numFmtId="0" fontId="16" fillId="0" borderId="5" xfId="3" applyFont="1" applyBorder="1" applyAlignment="1">
      <alignment horizontal="center"/>
    </xf>
    <xf numFmtId="3" fontId="17" fillId="0" borderId="5" xfId="3" applyNumberFormat="1" applyFont="1" applyBorder="1" applyAlignment="1">
      <alignment horizontal="center" vertical="center"/>
    </xf>
    <xf numFmtId="3" fontId="17" fillId="0" borderId="6" xfId="3" applyNumberFormat="1" applyFont="1" applyBorder="1" applyAlignment="1">
      <alignment horizontal="center" vertical="center"/>
    </xf>
    <xf numFmtId="3" fontId="18" fillId="0" borderId="0" xfId="3" applyNumberFormat="1" applyFont="1" applyAlignment="1">
      <alignment horizontal="center" vertical="center"/>
    </xf>
    <xf numFmtId="3" fontId="18" fillId="0" borderId="4" xfId="3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11" borderId="0" xfId="0" applyFill="1" applyAlignment="1">
      <alignment horizontal="center"/>
    </xf>
    <xf numFmtId="0" fontId="8" fillId="11" borderId="7" xfId="0" applyFont="1" applyFill="1" applyBorder="1" applyAlignment="1">
      <alignment vertical="center"/>
    </xf>
    <xf numFmtId="0" fontId="8" fillId="11" borderId="7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2" fontId="0" fillId="11" borderId="7" xfId="0" applyNumberForma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2" fillId="0" borderId="0" xfId="0" applyFont="1" applyAlignment="1">
      <alignment horizontal="center"/>
    </xf>
    <xf numFmtId="1" fontId="4" fillId="5" borderId="2" xfId="2" applyNumberFormat="1" applyFont="1" applyFill="1" applyBorder="1" applyAlignment="1">
      <alignment horizontal="center"/>
    </xf>
    <xf numFmtId="1" fontId="4" fillId="5" borderId="13" xfId="2" applyNumberFormat="1" applyFont="1" applyFill="1" applyBorder="1" applyAlignment="1">
      <alignment horizontal="center"/>
    </xf>
    <xf numFmtId="1" fontId="6" fillId="5" borderId="14" xfId="0" applyNumberFormat="1" applyFont="1" applyFill="1" applyBorder="1" applyAlignment="1">
      <alignment horizontal="center"/>
    </xf>
    <xf numFmtId="1" fontId="6" fillId="5" borderId="15" xfId="0" applyNumberFormat="1" applyFont="1" applyFill="1" applyBorder="1" applyAlignment="1">
      <alignment horizontal="center"/>
    </xf>
    <xf numFmtId="1" fontId="6" fillId="5" borderId="16" xfId="0" applyNumberFormat="1" applyFont="1" applyFill="1" applyBorder="1" applyAlignment="1">
      <alignment horizontal="center"/>
    </xf>
    <xf numFmtId="1" fontId="6" fillId="5" borderId="0" xfId="0" applyNumberFormat="1" applyFont="1" applyFill="1" applyAlignment="1">
      <alignment horizontal="center"/>
    </xf>
    <xf numFmtId="1" fontId="6" fillId="5" borderId="4" xfId="0" applyNumberFormat="1" applyFont="1" applyFill="1" applyBorder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5" borderId="0" xfId="0" applyFont="1" applyFill="1"/>
    <xf numFmtId="0" fontId="6" fillId="5" borderId="14" xfId="0" applyFont="1" applyFill="1" applyBorder="1" applyAlignment="1">
      <alignment horizontal="center"/>
    </xf>
    <xf numFmtId="2" fontId="0" fillId="11" borderId="0" xfId="0" applyNumberFormat="1" applyFill="1" applyAlignment="1">
      <alignment horizontal="center"/>
    </xf>
    <xf numFmtId="0" fontId="0" fillId="0" borderId="0" xfId="0" applyAlignment="1">
      <alignment horizontal="center" vertical="center"/>
    </xf>
    <xf numFmtId="165" fontId="0" fillId="11" borderId="7" xfId="1" applyFont="1" applyFill="1" applyBorder="1" applyAlignment="1">
      <alignment horizontal="center"/>
    </xf>
    <xf numFmtId="9" fontId="0" fillId="11" borderId="8" xfId="1" applyNumberFormat="1" applyFont="1" applyFill="1" applyBorder="1" applyAlignment="1">
      <alignment horizontal="center"/>
    </xf>
    <xf numFmtId="9" fontId="0" fillId="11" borderId="7" xfId="1" applyNumberFormat="1" applyFont="1" applyFill="1" applyBorder="1" applyAlignment="1">
      <alignment horizontal="center"/>
    </xf>
    <xf numFmtId="9" fontId="0" fillId="11" borderId="0" xfId="0" applyNumberFormat="1" applyFill="1" applyAlignment="1">
      <alignment horizontal="center"/>
    </xf>
    <xf numFmtId="170" fontId="0" fillId="0" borderId="0" xfId="0" applyNumberFormat="1"/>
    <xf numFmtId="0" fontId="0" fillId="12" borderId="0" xfId="0" applyFill="1"/>
    <xf numFmtId="0" fontId="0" fillId="13" borderId="0" xfId="0" applyFill="1"/>
    <xf numFmtId="0" fontId="0" fillId="5" borderId="0" xfId="0" applyFill="1"/>
    <xf numFmtId="9" fontId="0" fillId="5" borderId="17" xfId="5" applyFont="1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9" fillId="5" borderId="0" xfId="0" applyFont="1" applyFill="1"/>
    <xf numFmtId="0" fontId="0" fillId="5" borderId="0" xfId="0" applyFill="1" applyAlignment="1">
      <alignment horizontal="center" vertical="center"/>
    </xf>
    <xf numFmtId="9" fontId="0" fillId="5" borderId="0" xfId="5" applyFont="1" applyFill="1" applyBorder="1" applyAlignment="1">
      <alignment horizontal="center" vertical="center"/>
    </xf>
    <xf numFmtId="9" fontId="0" fillId="6" borderId="17" xfId="5" applyFont="1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10" fillId="14" borderId="0" xfId="0" applyFont="1" applyFill="1" applyAlignment="1">
      <alignment horizontal="centerContinuous" vertical="center"/>
    </xf>
    <xf numFmtId="0" fontId="10" fillId="5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Continuous" vertical="center"/>
    </xf>
    <xf numFmtId="0" fontId="9" fillId="14" borderId="0" xfId="0" applyFont="1" applyFill="1" applyAlignment="1">
      <alignment horizontal="centerContinuous"/>
    </xf>
    <xf numFmtId="0" fontId="0" fillId="14" borderId="0" xfId="0" applyFill="1" applyAlignment="1">
      <alignment horizontal="centerContinuous"/>
    </xf>
    <xf numFmtId="9" fontId="0" fillId="6" borderId="17" xfId="0" applyNumberFormat="1" applyFill="1" applyBorder="1" applyAlignment="1">
      <alignment horizontal="center" vertical="center"/>
    </xf>
    <xf numFmtId="0" fontId="0" fillId="6" borderId="17" xfId="5" applyNumberFormat="1" applyFont="1" applyFill="1" applyBorder="1" applyAlignment="1">
      <alignment horizontal="center" vertical="center"/>
    </xf>
    <xf numFmtId="0" fontId="10" fillId="15" borderId="0" xfId="0" applyFont="1" applyFill="1" applyAlignment="1">
      <alignment horizontal="left" vertical="center"/>
    </xf>
    <xf numFmtId="0" fontId="10" fillId="15" borderId="0" xfId="0" applyFont="1" applyFill="1" applyAlignment="1">
      <alignment horizontal="centerContinuous" vertical="center"/>
    </xf>
    <xf numFmtId="0" fontId="0" fillId="15" borderId="0" xfId="0" applyFill="1"/>
    <xf numFmtId="9" fontId="0" fillId="8" borderId="17" xfId="5" applyFont="1" applyFill="1" applyBorder="1" applyAlignment="1">
      <alignment horizontal="center" vertical="center"/>
    </xf>
    <xf numFmtId="0" fontId="0" fillId="8" borderId="17" xfId="0" applyFill="1" applyBorder="1" applyAlignment="1">
      <alignment horizontal="center" vertical="center"/>
    </xf>
    <xf numFmtId="172" fontId="0" fillId="0" borderId="0" xfId="0" applyNumberFormat="1"/>
    <xf numFmtId="0" fontId="0" fillId="13" borderId="0" xfId="0" applyFill="1" applyAlignment="1">
      <alignment horizontal="center" vertical="distributed"/>
    </xf>
    <xf numFmtId="2" fontId="0" fillId="0" borderId="0" xfId="0" applyNumberFormat="1" applyAlignment="1">
      <alignment horizontal="center"/>
    </xf>
    <xf numFmtId="0" fontId="0" fillId="13" borderId="0" xfId="0" applyFill="1" applyAlignment="1">
      <alignment horizontal="left"/>
    </xf>
    <xf numFmtId="0" fontId="0" fillId="13" borderId="0" xfId="0" applyFill="1" applyAlignment="1">
      <alignment horizontal="left" vertical="center"/>
    </xf>
    <xf numFmtId="165" fontId="0" fillId="5" borderId="0" xfId="1" applyFont="1" applyFill="1" applyBorder="1" applyAlignment="1">
      <alignment horizontal="center" vertical="center"/>
    </xf>
    <xf numFmtId="165" fontId="0" fillId="8" borderId="0" xfId="1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3" borderId="7" xfId="0" applyFill="1" applyBorder="1"/>
    <xf numFmtId="165" fontId="17" fillId="8" borderId="0" xfId="1" applyFont="1" applyFill="1" applyBorder="1" applyAlignment="1">
      <alignment horizontal="center" vertical="center"/>
    </xf>
    <xf numFmtId="0" fontId="8" fillId="32" borderId="8" xfId="0" applyFont="1" applyFill="1" applyBorder="1" applyAlignment="1">
      <alignment horizontal="center" vertical="center" wrapText="1"/>
    </xf>
    <xf numFmtId="0" fontId="0" fillId="32" borderId="0" xfId="0" applyFill="1" applyAlignment="1">
      <alignment wrapText="1"/>
    </xf>
    <xf numFmtId="0" fontId="0" fillId="5" borderId="0" xfId="0" applyFill="1" applyAlignment="1">
      <alignment horizontal="center"/>
    </xf>
    <xf numFmtId="0" fontId="0" fillId="5" borderId="0" xfId="0" applyFill="1" applyAlignment="1">
      <alignment vertical="center" wrapText="1"/>
    </xf>
    <xf numFmtId="0" fontId="8" fillId="32" borderId="27" xfId="0" applyFont="1" applyFill="1" applyBorder="1" applyAlignment="1">
      <alignment horizontal="center" vertical="center" wrapText="1"/>
    </xf>
    <xf numFmtId="0" fontId="0" fillId="0" borderId="31" xfId="0" applyBorder="1" applyAlignment="1">
      <alignment horizontal="centerContinuous"/>
    </xf>
    <xf numFmtId="0" fontId="0" fillId="0" borderId="32" xfId="0" applyBorder="1" applyAlignment="1">
      <alignment horizontal="centerContinuous"/>
    </xf>
    <xf numFmtId="0" fontId="0" fillId="0" borderId="33" xfId="0" applyBorder="1" applyAlignment="1">
      <alignment horizontal="centerContinuous"/>
    </xf>
    <xf numFmtId="0" fontId="57" fillId="0" borderId="0" xfId="16828"/>
    <xf numFmtId="0" fontId="57" fillId="0" borderId="0" xfId="16828" quotePrefix="1"/>
    <xf numFmtId="0" fontId="0" fillId="36" borderId="0" xfId="0" applyFill="1"/>
    <xf numFmtId="0" fontId="61" fillId="11" borderId="0" xfId="0" applyFont="1" applyFill="1" applyAlignment="1">
      <alignment horizontal="centerContinuous"/>
    </xf>
    <xf numFmtId="0" fontId="8" fillId="10" borderId="8" xfId="0" applyFont="1" applyFill="1" applyBorder="1" applyAlignment="1">
      <alignment horizontal="center" vertical="center" wrapText="1"/>
    </xf>
    <xf numFmtId="165" fontId="0" fillId="36" borderId="0" xfId="1" applyFont="1" applyFill="1" applyBorder="1" applyAlignment="1">
      <alignment horizontal="center" vertical="center"/>
    </xf>
    <xf numFmtId="0" fontId="8" fillId="14" borderId="8" xfId="0" applyFont="1" applyFill="1" applyBorder="1" applyAlignment="1">
      <alignment horizontal="center" vertical="center" wrapText="1"/>
    </xf>
    <xf numFmtId="165" fontId="0" fillId="3" borderId="0" xfId="1" applyFont="1" applyFill="1" applyBorder="1" applyAlignment="1">
      <alignment horizontal="center" vertical="center"/>
    </xf>
    <xf numFmtId="43" fontId="0" fillId="36" borderId="0" xfId="0" applyNumberFormat="1" applyFill="1" applyAlignment="1">
      <alignment horizontal="center" vertical="center"/>
    </xf>
    <xf numFmtId="165" fontId="19" fillId="8" borderId="0" xfId="1" applyFont="1" applyFill="1" applyBorder="1" applyAlignment="1">
      <alignment horizontal="center" vertical="center"/>
    </xf>
    <xf numFmtId="0" fontId="0" fillId="36" borderId="0" xfId="0" applyFill="1" applyAlignment="1">
      <alignment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175" fontId="0" fillId="6" borderId="17" xfId="0" applyNumberFormat="1" applyFill="1" applyBorder="1" applyAlignment="1">
      <alignment horizontal="center" vertical="center"/>
    </xf>
    <xf numFmtId="175" fontId="0" fillId="6" borderId="17" xfId="5" applyNumberFormat="1" applyFont="1" applyFill="1" applyBorder="1" applyAlignment="1">
      <alignment horizontal="center" vertical="center"/>
    </xf>
    <xf numFmtId="0" fontId="19" fillId="0" borderId="0" xfId="0" applyFont="1"/>
    <xf numFmtId="0" fontId="0" fillId="0" borderId="0" xfId="0"/>
    <xf numFmtId="0" fontId="10" fillId="15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 applyBorder="1" applyAlignment="1">
      <alignment horizontal="center"/>
    </xf>
    <xf numFmtId="2" fontId="0" fillId="11" borderId="0" xfId="0" applyNumberFormat="1" applyFill="1" applyBorder="1" applyAlignment="1">
      <alignment horizontal="center"/>
    </xf>
    <xf numFmtId="2" fontId="19" fillId="0" borderId="7" xfId="0" applyNumberFormat="1" applyFont="1" applyBorder="1" applyAlignment="1">
      <alignment horizontal="center"/>
    </xf>
    <xf numFmtId="2" fontId="19" fillId="0" borderId="0" xfId="1" applyNumberFormat="1" applyFont="1" applyAlignment="1">
      <alignment horizontal="center"/>
    </xf>
    <xf numFmtId="0" fontId="0" fillId="0" borderId="7" xfId="0" applyBorder="1" applyAlignment="1">
      <alignment horizontal="center"/>
    </xf>
    <xf numFmtId="0" fontId="19" fillId="0" borderId="0" xfId="0" applyFont="1" applyAlignment="1">
      <alignment horizontal="center"/>
    </xf>
    <xf numFmtId="0" fontId="9" fillId="37" borderId="0" xfId="0" applyFont="1" applyFill="1" applyAlignment="1">
      <alignment horizontal="centerContinuous"/>
    </xf>
    <xf numFmtId="0" fontId="0" fillId="8" borderId="0" xfId="1" applyNumberFormat="1" applyFont="1" applyFill="1" applyBorder="1" applyAlignment="1">
      <alignment horizontal="center" vertical="center"/>
    </xf>
    <xf numFmtId="0" fontId="9" fillId="0" borderId="0" xfId="0" applyFont="1"/>
    <xf numFmtId="43" fontId="0" fillId="0" borderId="0" xfId="0" applyNumberFormat="1"/>
    <xf numFmtId="2" fontId="19" fillId="0" borderId="7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9" fillId="37" borderId="7" xfId="0" applyFont="1" applyFill="1" applyBorder="1" applyAlignment="1">
      <alignment horizontal="centerContinuous"/>
    </xf>
    <xf numFmtId="0" fontId="0" fillId="0" borderId="0" xfId="0" applyAlignment="1">
      <alignment horizontal="center" vertical="center" wrapText="1"/>
    </xf>
    <xf numFmtId="0" fontId="0" fillId="38" borderId="0" xfId="0" applyFill="1" applyAlignment="1">
      <alignment horizontal="center"/>
    </xf>
    <xf numFmtId="0" fontId="0" fillId="38" borderId="0" xfId="0" applyFill="1" applyAlignment="1">
      <alignment horizontal="left"/>
    </xf>
    <xf numFmtId="2" fontId="0" fillId="38" borderId="0" xfId="0" applyNumberFormat="1" applyFill="1" applyAlignment="1">
      <alignment horizontal="center"/>
    </xf>
    <xf numFmtId="2" fontId="0" fillId="38" borderId="7" xfId="0" applyNumberFormat="1" applyFill="1" applyBorder="1" applyAlignment="1">
      <alignment horizontal="center"/>
    </xf>
    <xf numFmtId="9" fontId="0" fillId="38" borderId="7" xfId="5" applyFont="1" applyFill="1" applyBorder="1" applyAlignment="1">
      <alignment horizontal="center"/>
    </xf>
    <xf numFmtId="0" fontId="0" fillId="38" borderId="7" xfId="0" applyFill="1" applyBorder="1" applyAlignment="1">
      <alignment horizontal="center"/>
    </xf>
    <xf numFmtId="165" fontId="0" fillId="38" borderId="7" xfId="1" applyFont="1" applyFill="1" applyBorder="1" applyAlignment="1">
      <alignment horizontal="center"/>
    </xf>
    <xf numFmtId="0" fontId="0" fillId="38" borderId="0" xfId="0" applyFill="1" applyAlignment="1">
      <alignment wrapText="1"/>
    </xf>
    <xf numFmtId="0" fontId="8" fillId="38" borderId="7" xfId="0" applyFont="1" applyFill="1" applyBorder="1" applyAlignment="1">
      <alignment vertical="center"/>
    </xf>
    <xf numFmtId="0" fontId="8" fillId="38" borderId="7" xfId="0" applyFont="1" applyFill="1" applyBorder="1" applyAlignment="1">
      <alignment horizontal="center" vertical="center"/>
    </xf>
    <xf numFmtId="0" fontId="8" fillId="38" borderId="0" xfId="0" applyFont="1" applyFill="1" applyAlignment="1">
      <alignment horizontal="center" vertical="center"/>
    </xf>
    <xf numFmtId="2" fontId="0" fillId="38" borderId="0" xfId="0" applyNumberFormat="1" applyFill="1" applyBorder="1" applyAlignment="1">
      <alignment horizontal="center"/>
    </xf>
    <xf numFmtId="0" fontId="0" fillId="38" borderId="0" xfId="0" applyFill="1"/>
    <xf numFmtId="0" fontId="2" fillId="38" borderId="0" xfId="0" applyFont="1" applyFill="1" applyAlignment="1">
      <alignment horizontal="center"/>
    </xf>
    <xf numFmtId="165" fontId="0" fillId="38" borderId="0" xfId="1" applyFont="1" applyFill="1"/>
    <xf numFmtId="170" fontId="0" fillId="38" borderId="0" xfId="0" applyNumberFormat="1" applyFill="1"/>
    <xf numFmtId="171" fontId="0" fillId="38" borderId="0" xfId="1" applyNumberFormat="1" applyFont="1" applyFill="1"/>
    <xf numFmtId="171" fontId="0" fillId="38" borderId="0" xfId="0" applyNumberFormat="1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2" fontId="0" fillId="3" borderId="0" xfId="0" applyNumberFormat="1" applyFill="1" applyAlignment="1">
      <alignment horizontal="center"/>
    </xf>
    <xf numFmtId="2" fontId="0" fillId="3" borderId="7" xfId="0" applyNumberFormat="1" applyFill="1" applyBorder="1" applyAlignment="1">
      <alignment horizontal="center"/>
    </xf>
    <xf numFmtId="9" fontId="0" fillId="3" borderId="7" xfId="5" applyFon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165" fontId="0" fillId="3" borderId="7" xfId="1" applyFont="1" applyFill="1" applyBorder="1" applyAlignment="1">
      <alignment horizontal="center"/>
    </xf>
    <xf numFmtId="0" fontId="0" fillId="3" borderId="0" xfId="0" applyFill="1" applyAlignment="1">
      <alignment wrapText="1"/>
    </xf>
    <xf numFmtId="0" fontId="8" fillId="3" borderId="7" xfId="0" applyFont="1" applyFill="1" applyBorder="1" applyAlignment="1">
      <alignment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2" fontId="0" fillId="3" borderId="0" xfId="0" applyNumberForma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165" fontId="0" fillId="3" borderId="0" xfId="1" applyFont="1" applyFill="1"/>
    <xf numFmtId="170" fontId="0" fillId="3" borderId="0" xfId="0" applyNumberFormat="1" applyFill="1"/>
    <xf numFmtId="171" fontId="0" fillId="3" borderId="0" xfId="1" applyNumberFormat="1" applyFont="1" applyFill="1"/>
    <xf numFmtId="171" fontId="0" fillId="3" borderId="0" xfId="0" applyNumberFormat="1" applyFill="1"/>
    <xf numFmtId="2" fontId="0" fillId="38" borderId="8" xfId="0" applyNumberFormat="1" applyFill="1" applyBorder="1" applyAlignment="1">
      <alignment horizontal="center"/>
    </xf>
    <xf numFmtId="0" fontId="0" fillId="0" borderId="35" xfId="0" applyBorder="1" applyAlignment="1">
      <alignment vertical="center"/>
    </xf>
    <xf numFmtId="0" fontId="0" fillId="0" borderId="36" xfId="0" applyBorder="1" applyAlignment="1">
      <alignment vertical="center"/>
    </xf>
    <xf numFmtId="0" fontId="0" fillId="38" borderId="36" xfId="0" applyFill="1" applyBorder="1" applyAlignment="1">
      <alignment horizontal="centerContinuous" vertical="center"/>
    </xf>
    <xf numFmtId="0" fontId="0" fillId="0" borderId="36" xfId="0" applyBorder="1"/>
    <xf numFmtId="0" fontId="0" fillId="3" borderId="36" xfId="0" applyFill="1" applyBorder="1" applyAlignment="1">
      <alignment horizontal="centerContinuous" vertical="center"/>
    </xf>
    <xf numFmtId="0" fontId="0" fillId="0" borderId="0" xfId="0" applyBorder="1"/>
    <xf numFmtId="0" fontId="0" fillId="8" borderId="7" xfId="0" applyFill="1" applyBorder="1" applyAlignment="1">
      <alignment horizontal="center"/>
    </xf>
    <xf numFmtId="0" fontId="6" fillId="8" borderId="0" xfId="0" applyFont="1" applyFill="1" applyAlignment="1">
      <alignment horizontal="center"/>
    </xf>
    <xf numFmtId="2" fontId="19" fillId="8" borderId="7" xfId="0" applyNumberFormat="1" applyFont="1" applyFill="1" applyBorder="1" applyAlignment="1">
      <alignment horizontal="center"/>
    </xf>
    <xf numFmtId="2" fontId="0" fillId="8" borderId="7" xfId="0" applyNumberFormat="1" applyFill="1" applyBorder="1" applyAlignment="1">
      <alignment horizontal="center"/>
    </xf>
    <xf numFmtId="0" fontId="0" fillId="8" borderId="0" xfId="0" applyFill="1" applyAlignment="1">
      <alignment horizontal="center"/>
    </xf>
    <xf numFmtId="2" fontId="19" fillId="8" borderId="0" xfId="1" applyNumberFormat="1" applyFont="1" applyFill="1" applyAlignment="1">
      <alignment horizontal="center"/>
    </xf>
    <xf numFmtId="0" fontId="19" fillId="8" borderId="0" xfId="0" applyFont="1" applyFill="1" applyAlignment="1">
      <alignment horizontal="center"/>
    </xf>
    <xf numFmtId="0" fontId="0" fillId="8" borderId="0" xfId="0" applyFill="1"/>
    <xf numFmtId="165" fontId="0" fillId="8" borderId="0" xfId="1" applyFont="1" applyFill="1"/>
    <xf numFmtId="0" fontId="0" fillId="36" borderId="0" xfId="0" applyFill="1" applyAlignment="1">
      <alignment horizontal="center"/>
    </xf>
    <xf numFmtId="0" fontId="0" fillId="36" borderId="7" xfId="0" applyFill="1" applyBorder="1" applyAlignment="1">
      <alignment horizontal="center"/>
    </xf>
    <xf numFmtId="9" fontId="0" fillId="36" borderId="7" xfId="0" applyNumberFormat="1" applyFill="1" applyBorder="1" applyAlignment="1">
      <alignment horizontal="center"/>
    </xf>
    <xf numFmtId="9" fontId="0" fillId="3" borderId="7" xfId="0" applyNumberFormat="1" applyFill="1" applyBorder="1" applyAlignment="1">
      <alignment horizontal="center"/>
    </xf>
    <xf numFmtId="0" fontId="8" fillId="7" borderId="38" xfId="0" applyFont="1" applyFill="1" applyBorder="1" applyAlignment="1">
      <alignment horizontal="center" vertical="center"/>
    </xf>
    <xf numFmtId="0" fontId="0" fillId="0" borderId="7" xfId="0" applyBorder="1"/>
    <xf numFmtId="0" fontId="8" fillId="38" borderId="7" xfId="0" applyFont="1" applyFill="1" applyBorder="1" applyAlignment="1">
      <alignment horizontal="center"/>
    </xf>
    <xf numFmtId="0" fontId="9" fillId="0" borderId="7" xfId="0" applyFont="1" applyBorder="1"/>
    <xf numFmtId="0" fontId="8" fillId="3" borderId="7" xfId="0" applyFont="1" applyFill="1" applyBorder="1" applyAlignment="1">
      <alignment horizontal="center"/>
    </xf>
    <xf numFmtId="9" fontId="0" fillId="38" borderId="7" xfId="1" applyNumberFormat="1" applyFont="1" applyFill="1" applyBorder="1" applyAlignment="1">
      <alignment horizontal="center"/>
    </xf>
    <xf numFmtId="9" fontId="0" fillId="38" borderId="0" xfId="0" applyNumberFormat="1" applyFill="1" applyAlignment="1">
      <alignment horizontal="center"/>
    </xf>
    <xf numFmtId="165" fontId="0" fillId="38" borderId="0" xfId="1" applyFont="1" applyFill="1" applyAlignment="1">
      <alignment horizontal="center"/>
    </xf>
    <xf numFmtId="175" fontId="0" fillId="38" borderId="7" xfId="1" applyNumberFormat="1" applyFont="1" applyFill="1" applyBorder="1" applyAlignment="1">
      <alignment horizontal="center"/>
    </xf>
    <xf numFmtId="175" fontId="0" fillId="38" borderId="7" xfId="5" applyNumberFormat="1" applyFont="1" applyFill="1" applyBorder="1" applyAlignment="1">
      <alignment horizontal="center"/>
    </xf>
    <xf numFmtId="9" fontId="0" fillId="3" borderId="7" xfId="1" applyNumberFormat="1" applyFont="1" applyFill="1" applyBorder="1" applyAlignment="1">
      <alignment horizontal="center"/>
    </xf>
    <xf numFmtId="9" fontId="0" fillId="3" borderId="0" xfId="0" applyNumberFormat="1" applyFill="1" applyAlignment="1">
      <alignment horizontal="center"/>
    </xf>
    <xf numFmtId="165" fontId="0" fillId="3" borderId="0" xfId="1" applyFont="1" applyFill="1" applyAlignment="1">
      <alignment horizontal="center"/>
    </xf>
    <xf numFmtId="0" fontId="0" fillId="0" borderId="38" xfId="0" applyBorder="1" applyAlignment="1">
      <alignment horizontal="center"/>
    </xf>
    <xf numFmtId="2" fontId="19" fillId="0" borderId="38" xfId="0" applyNumberFormat="1" applyFont="1" applyBorder="1" applyAlignment="1">
      <alignment horizontal="center"/>
    </xf>
    <xf numFmtId="2" fontId="0" fillId="0" borderId="38" xfId="0" applyNumberFormat="1" applyBorder="1" applyAlignment="1">
      <alignment horizontal="center"/>
    </xf>
    <xf numFmtId="2" fontId="0" fillId="38" borderId="38" xfId="0" applyNumberFormat="1" applyFill="1" applyBorder="1" applyAlignment="1">
      <alignment horizontal="center"/>
    </xf>
    <xf numFmtId="2" fontId="0" fillId="11" borderId="38" xfId="0" applyNumberFormat="1" applyFill="1" applyBorder="1" applyAlignment="1">
      <alignment horizontal="center"/>
    </xf>
    <xf numFmtId="2" fontId="0" fillId="3" borderId="38" xfId="0" applyNumberFormat="1" applyFill="1" applyBorder="1" applyAlignment="1">
      <alignment horizontal="center"/>
    </xf>
    <xf numFmtId="0" fontId="0" fillId="38" borderId="7" xfId="0" applyFill="1" applyBorder="1"/>
    <xf numFmtId="0" fontId="2" fillId="0" borderId="0" xfId="0" applyFont="1" applyAlignment="1">
      <alignment horizontal="left"/>
    </xf>
    <xf numFmtId="0" fontId="2" fillId="3" borderId="36" xfId="0" applyFont="1" applyFill="1" applyBorder="1" applyAlignment="1">
      <alignment horizontal="centerContinuous" vertical="center"/>
    </xf>
    <xf numFmtId="0" fontId="2" fillId="38" borderId="36" xfId="0" applyFont="1" applyFill="1" applyBorder="1" applyAlignment="1">
      <alignment horizontal="centerContinuous" vertical="center"/>
    </xf>
    <xf numFmtId="9" fontId="0" fillId="3" borderId="38" xfId="1" applyNumberFormat="1" applyFont="1" applyFill="1" applyBorder="1" applyAlignment="1">
      <alignment horizontal="center"/>
    </xf>
    <xf numFmtId="175" fontId="0" fillId="38" borderId="38" xfId="1" applyNumberFormat="1" applyFont="1" applyFill="1" applyBorder="1" applyAlignment="1">
      <alignment horizontal="center"/>
    </xf>
    <xf numFmtId="175" fontId="0" fillId="38" borderId="38" xfId="5" applyNumberFormat="1" applyFont="1" applyFill="1" applyBorder="1" applyAlignment="1">
      <alignment horizontal="center"/>
    </xf>
    <xf numFmtId="9" fontId="0" fillId="38" borderId="38" xfId="1" applyNumberFormat="1" applyFont="1" applyFill="1" applyBorder="1" applyAlignment="1">
      <alignment horizontal="center"/>
    </xf>
    <xf numFmtId="0" fontId="2" fillId="0" borderId="35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2" fillId="0" borderId="34" xfId="0" applyFont="1" applyBorder="1"/>
    <xf numFmtId="0" fontId="2" fillId="0" borderId="37" xfId="0" applyFont="1" applyBorder="1"/>
    <xf numFmtId="0" fontId="0" fillId="5" borderId="0" xfId="0" applyFill="1" applyAlignment="1">
      <alignment vertical="center"/>
    </xf>
    <xf numFmtId="0" fontId="8" fillId="7" borderId="8" xfId="0" applyFont="1" applyFill="1" applyBorder="1" applyAlignment="1">
      <alignment horizontal="center" vertical="center"/>
    </xf>
    <xf numFmtId="165" fontId="19" fillId="0" borderId="0" xfId="1" applyFont="1"/>
    <xf numFmtId="0" fontId="0" fillId="38" borderId="7" xfId="1" applyNumberFormat="1" applyFont="1" applyFill="1" applyBorder="1" applyAlignment="1">
      <alignment horizontal="center"/>
    </xf>
    <xf numFmtId="1" fontId="4" fillId="5" borderId="1" xfId="2" applyNumberFormat="1" applyFont="1" applyFill="1" applyBorder="1" applyAlignment="1">
      <alignment horizontal="center" vertical="center" wrapText="1"/>
    </xf>
    <xf numFmtId="1" fontId="4" fillId="5" borderId="0" xfId="2" applyNumberFormat="1" applyFont="1" applyFill="1" applyAlignment="1">
      <alignment horizontal="center" vertical="center" wrapText="1"/>
    </xf>
    <xf numFmtId="1" fontId="4" fillId="5" borderId="4" xfId="2" applyNumberFormat="1" applyFont="1" applyFill="1" applyBorder="1" applyAlignment="1">
      <alignment horizontal="center" vertical="center" wrapText="1"/>
    </xf>
    <xf numFmtId="1" fontId="4" fillId="5" borderId="10" xfId="2" applyNumberFormat="1" applyFont="1" applyFill="1" applyBorder="1" applyAlignment="1">
      <alignment horizontal="center" vertical="center" wrapText="1"/>
    </xf>
    <xf numFmtId="1" fontId="4" fillId="5" borderId="11" xfId="2" applyNumberFormat="1" applyFont="1" applyFill="1" applyBorder="1" applyAlignment="1">
      <alignment horizontal="center" vertical="center" wrapText="1"/>
    </xf>
    <xf numFmtId="1" fontId="4" fillId="5" borderId="12" xfId="2" applyNumberFormat="1" applyFont="1" applyFill="1" applyBorder="1" applyAlignment="1">
      <alignment horizontal="center" vertical="center" wrapText="1"/>
    </xf>
    <xf numFmtId="0" fontId="2" fillId="36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11" borderId="9" xfId="0" applyFont="1" applyFill="1" applyBorder="1" applyAlignment="1">
      <alignment horizontal="center" vertical="center"/>
    </xf>
  </cellXfs>
  <cellStyles count="16829">
    <cellStyle name="20% - Accent1 2" xfId="9" xr:uid="{00000000-0005-0000-0000-000000000000}"/>
    <cellStyle name="20% - Accent2 2" xfId="10" xr:uid="{00000000-0005-0000-0000-000001000000}"/>
    <cellStyle name="20% - Accent3 2" xfId="11" xr:uid="{00000000-0005-0000-0000-000002000000}"/>
    <cellStyle name="20% - Accent4 2" xfId="12" xr:uid="{00000000-0005-0000-0000-000003000000}"/>
    <cellStyle name="20% - Accent5 2" xfId="13" xr:uid="{00000000-0005-0000-0000-000004000000}"/>
    <cellStyle name="20% - Accent6 2" xfId="14" xr:uid="{00000000-0005-0000-0000-000005000000}"/>
    <cellStyle name="40% - Accent1 2" xfId="15" xr:uid="{00000000-0005-0000-0000-000006000000}"/>
    <cellStyle name="40% - Accent2 2" xfId="16" xr:uid="{00000000-0005-0000-0000-000007000000}"/>
    <cellStyle name="40% - Accent3 2" xfId="17" xr:uid="{00000000-0005-0000-0000-000008000000}"/>
    <cellStyle name="40% - Accent4 2" xfId="18" xr:uid="{00000000-0005-0000-0000-000009000000}"/>
    <cellStyle name="40% - Accent5 2" xfId="19" xr:uid="{00000000-0005-0000-0000-00000A000000}"/>
    <cellStyle name="40% - Accent6 2" xfId="20" xr:uid="{00000000-0005-0000-0000-00000B000000}"/>
    <cellStyle name="60% - Accent1 2" xfId="21" xr:uid="{00000000-0005-0000-0000-00000C000000}"/>
    <cellStyle name="60% - Accent2 2" xfId="22" xr:uid="{00000000-0005-0000-0000-00000D000000}"/>
    <cellStyle name="60% - Accent3 2" xfId="23" xr:uid="{00000000-0005-0000-0000-00000E000000}"/>
    <cellStyle name="60% - Accent4 2" xfId="24" xr:uid="{00000000-0005-0000-0000-00000F000000}"/>
    <cellStyle name="60% - Accent5 2" xfId="25" xr:uid="{00000000-0005-0000-0000-000010000000}"/>
    <cellStyle name="60% - Accent6 2" xfId="26" xr:uid="{00000000-0005-0000-0000-000011000000}"/>
    <cellStyle name="Accent1 2" xfId="27" xr:uid="{00000000-0005-0000-0000-000012000000}"/>
    <cellStyle name="Accent2 2" xfId="28" xr:uid="{00000000-0005-0000-0000-000013000000}"/>
    <cellStyle name="Accent3 2" xfId="29" xr:uid="{00000000-0005-0000-0000-000014000000}"/>
    <cellStyle name="Accent4 2" xfId="30" xr:uid="{00000000-0005-0000-0000-000015000000}"/>
    <cellStyle name="Accent5 2" xfId="31" xr:uid="{00000000-0005-0000-0000-000016000000}"/>
    <cellStyle name="Accent6 2" xfId="32" xr:uid="{00000000-0005-0000-0000-000017000000}"/>
    <cellStyle name="Bad 2" xfId="33" xr:uid="{00000000-0005-0000-0000-000018000000}"/>
    <cellStyle name="Calculation 2" xfId="34" xr:uid="{00000000-0005-0000-0000-000019000000}"/>
    <cellStyle name="Check Cell 2" xfId="35" xr:uid="{00000000-0005-0000-0000-00001A000000}"/>
    <cellStyle name="Comma 2" xfId="36" xr:uid="{00000000-0005-0000-0000-00001C000000}"/>
    <cellStyle name="Comma 2 10" xfId="37" xr:uid="{00000000-0005-0000-0000-00001D000000}"/>
    <cellStyle name="Comma 2 11" xfId="38" xr:uid="{00000000-0005-0000-0000-00001E000000}"/>
    <cellStyle name="Comma 2 12" xfId="39" xr:uid="{00000000-0005-0000-0000-00001F000000}"/>
    <cellStyle name="Comma 2 13" xfId="40" xr:uid="{00000000-0005-0000-0000-000020000000}"/>
    <cellStyle name="Comma 2 14" xfId="41" xr:uid="{00000000-0005-0000-0000-000021000000}"/>
    <cellStyle name="Comma 2 15" xfId="42" xr:uid="{00000000-0005-0000-0000-000022000000}"/>
    <cellStyle name="Comma 2 16" xfId="16822" xr:uid="{00000000-0005-0000-0000-000018000000}"/>
    <cellStyle name="Comma 2 2" xfId="43" xr:uid="{00000000-0005-0000-0000-000023000000}"/>
    <cellStyle name="Comma 2 3" xfId="44" xr:uid="{00000000-0005-0000-0000-000024000000}"/>
    <cellStyle name="Comma 2 4" xfId="45" xr:uid="{00000000-0005-0000-0000-000025000000}"/>
    <cellStyle name="Comma 2 5" xfId="46" xr:uid="{00000000-0005-0000-0000-000026000000}"/>
    <cellStyle name="Comma 2 6" xfId="47" xr:uid="{00000000-0005-0000-0000-000027000000}"/>
    <cellStyle name="Comma 2 7" xfId="48" xr:uid="{00000000-0005-0000-0000-000028000000}"/>
    <cellStyle name="Comma 2 8" xfId="49" xr:uid="{00000000-0005-0000-0000-000029000000}"/>
    <cellStyle name="Comma 2 9" xfId="50" xr:uid="{00000000-0005-0000-0000-00002A000000}"/>
    <cellStyle name="Comma 3" xfId="51" xr:uid="{00000000-0005-0000-0000-00002B000000}"/>
    <cellStyle name="Comma 3 2" xfId="2393" xr:uid="{00000000-0005-0000-0000-00002C000000}"/>
    <cellStyle name="Comma 3 2 2" xfId="2394" xr:uid="{00000000-0005-0000-0000-00002D000000}"/>
    <cellStyle name="Comma 3 2 2 2" xfId="2395" xr:uid="{00000000-0005-0000-0000-00002E000000}"/>
    <cellStyle name="Comma 3 2 3" xfId="2396" xr:uid="{00000000-0005-0000-0000-00002F000000}"/>
    <cellStyle name="Comma 3 3" xfId="2397" xr:uid="{00000000-0005-0000-0000-000030000000}"/>
    <cellStyle name="Comma 3 3 2" xfId="2398" xr:uid="{00000000-0005-0000-0000-000031000000}"/>
    <cellStyle name="Comma 3 4" xfId="2399" xr:uid="{00000000-0005-0000-0000-000032000000}"/>
    <cellStyle name="Comma 4" xfId="52" xr:uid="{00000000-0005-0000-0000-000033000000}"/>
    <cellStyle name="Comma 4 2" xfId="2400" xr:uid="{00000000-0005-0000-0000-000034000000}"/>
    <cellStyle name="Comma 5" xfId="2401" xr:uid="{00000000-0005-0000-0000-000035000000}"/>
    <cellStyle name="Comma 6" xfId="2402" xr:uid="{00000000-0005-0000-0000-000036000000}"/>
    <cellStyle name="Comma 6 2" xfId="2403" xr:uid="{00000000-0005-0000-0000-000037000000}"/>
    <cellStyle name="Comma 7" xfId="2404" xr:uid="{00000000-0005-0000-0000-000038000000}"/>
    <cellStyle name="Comma 8" xfId="16788" xr:uid="{00000000-0005-0000-0000-000039000000}"/>
    <cellStyle name="Currency 2" xfId="53" xr:uid="{00000000-0005-0000-0000-00003A000000}"/>
    <cellStyle name="Currency 2 2" xfId="2405" xr:uid="{00000000-0005-0000-0000-00003B000000}"/>
    <cellStyle name="Explanatory Text 2" xfId="54" xr:uid="{00000000-0005-0000-0000-00003C000000}"/>
    <cellStyle name="Good 2" xfId="55" xr:uid="{00000000-0005-0000-0000-00003D000000}"/>
    <cellStyle name="Heading 1 2" xfId="56" xr:uid="{00000000-0005-0000-0000-00003E000000}"/>
    <cellStyle name="Heading 2 2" xfId="57" xr:uid="{00000000-0005-0000-0000-00003F000000}"/>
    <cellStyle name="Heading 3 2" xfId="58" xr:uid="{00000000-0005-0000-0000-000040000000}"/>
    <cellStyle name="Heading 4 2" xfId="59" xr:uid="{00000000-0005-0000-0000-000041000000}"/>
    <cellStyle name="Hyperlink 2" xfId="60" xr:uid="{00000000-0005-0000-0000-000043000000}"/>
    <cellStyle name="Hyperlink 2 2" xfId="16807" xr:uid="{00000000-0005-0000-0000-000019000000}"/>
    <cellStyle name="Hyperlink 3" xfId="61" xr:uid="{00000000-0005-0000-0000-000044000000}"/>
    <cellStyle name="Index Hyperlink" xfId="16806" xr:uid="{C2B8B6C3-A2DC-4BD8-969D-AC7F2233A372}"/>
    <cellStyle name="Input 2" xfId="62" xr:uid="{00000000-0005-0000-0000-000045000000}"/>
    <cellStyle name="Lien hypertexte" xfId="16828" builtinId="8"/>
    <cellStyle name="Lien hypertexte 2" xfId="16791" xr:uid="{00000000-0005-0000-0000-0000C6410000}"/>
    <cellStyle name="Lien hypertexte 3" xfId="16811" xr:uid="{00000000-0005-0000-0000-0000E8410000}"/>
    <cellStyle name="Lien hypertexte visité" xfId="16794" builtinId="9" customBuiltin="1"/>
    <cellStyle name="Linked Cell 2" xfId="63" xr:uid="{00000000-0005-0000-0000-000046000000}"/>
    <cellStyle name="Milliers" xfId="1" builtinId="3"/>
    <cellStyle name="Milliers 2" xfId="6" xr:uid="{151DEB72-6C22-4334-A373-169A0D4D9931}"/>
    <cellStyle name="Milliers 3" xfId="16800" xr:uid="{00000000-0005-0000-0000-0000C8410000}"/>
    <cellStyle name="Neutral 2" xfId="64" xr:uid="{00000000-0005-0000-0000-000047000000}"/>
    <cellStyle name="Normal" xfId="0" builtinId="0"/>
    <cellStyle name="Normal 10" xfId="65" xr:uid="{00000000-0005-0000-0000-000049000000}"/>
    <cellStyle name="Normal 10 10" xfId="66" xr:uid="{00000000-0005-0000-0000-00004A000000}"/>
    <cellStyle name="Normal 10 10 2" xfId="67" xr:uid="{00000000-0005-0000-0000-00004B000000}"/>
    <cellStyle name="Normal 10 10 2 2" xfId="2406" xr:uid="{00000000-0005-0000-0000-00004C000000}"/>
    <cellStyle name="Normal 10 10 2 2 2" xfId="2407" xr:uid="{00000000-0005-0000-0000-00004D000000}"/>
    <cellStyle name="Normal 10 10 2 2 2 2" xfId="2408" xr:uid="{00000000-0005-0000-0000-00004E000000}"/>
    <cellStyle name="Normal 10 10 2 2 3" xfId="2409" xr:uid="{00000000-0005-0000-0000-00004F000000}"/>
    <cellStyle name="Normal 10 10 2 3" xfId="2410" xr:uid="{00000000-0005-0000-0000-000050000000}"/>
    <cellStyle name="Normal 10 10 2 3 2" xfId="2411" xr:uid="{00000000-0005-0000-0000-000051000000}"/>
    <cellStyle name="Normal 10 10 2 4" xfId="2412" xr:uid="{00000000-0005-0000-0000-000052000000}"/>
    <cellStyle name="Normal 10 10 3" xfId="2413" xr:uid="{00000000-0005-0000-0000-000053000000}"/>
    <cellStyle name="Normal 10 10 3 2" xfId="2414" xr:uid="{00000000-0005-0000-0000-000054000000}"/>
    <cellStyle name="Normal 10 10 3 2 2" xfId="2415" xr:uid="{00000000-0005-0000-0000-000055000000}"/>
    <cellStyle name="Normal 10 10 3 3" xfId="2416" xr:uid="{00000000-0005-0000-0000-000056000000}"/>
    <cellStyle name="Normal 10 10 4" xfId="2417" xr:uid="{00000000-0005-0000-0000-000057000000}"/>
    <cellStyle name="Normal 10 10 4 2" xfId="2418" xr:uid="{00000000-0005-0000-0000-000058000000}"/>
    <cellStyle name="Normal 10 10 5" xfId="2419" xr:uid="{00000000-0005-0000-0000-000059000000}"/>
    <cellStyle name="Normal 10 11" xfId="68" xr:uid="{00000000-0005-0000-0000-00005A000000}"/>
    <cellStyle name="Normal 10 11 2" xfId="69" xr:uid="{00000000-0005-0000-0000-00005B000000}"/>
    <cellStyle name="Normal 10 11 2 2" xfId="2420" xr:uid="{00000000-0005-0000-0000-00005C000000}"/>
    <cellStyle name="Normal 10 11 2 2 2" xfId="2421" xr:uid="{00000000-0005-0000-0000-00005D000000}"/>
    <cellStyle name="Normal 10 11 2 2 2 2" xfId="2422" xr:uid="{00000000-0005-0000-0000-00005E000000}"/>
    <cellStyle name="Normal 10 11 2 2 3" xfId="2423" xr:uid="{00000000-0005-0000-0000-00005F000000}"/>
    <cellStyle name="Normal 10 11 2 3" xfId="2424" xr:uid="{00000000-0005-0000-0000-000060000000}"/>
    <cellStyle name="Normal 10 11 2 3 2" xfId="2425" xr:uid="{00000000-0005-0000-0000-000061000000}"/>
    <cellStyle name="Normal 10 11 2 4" xfId="2426" xr:uid="{00000000-0005-0000-0000-000062000000}"/>
    <cellStyle name="Normal 10 11 3" xfId="2427" xr:uid="{00000000-0005-0000-0000-000063000000}"/>
    <cellStyle name="Normal 10 11 3 2" xfId="2428" xr:uid="{00000000-0005-0000-0000-000064000000}"/>
    <cellStyle name="Normal 10 11 3 2 2" xfId="2429" xr:uid="{00000000-0005-0000-0000-000065000000}"/>
    <cellStyle name="Normal 10 11 3 3" xfId="2430" xr:uid="{00000000-0005-0000-0000-000066000000}"/>
    <cellStyle name="Normal 10 11 4" xfId="2431" xr:uid="{00000000-0005-0000-0000-000067000000}"/>
    <cellStyle name="Normal 10 11 4 2" xfId="2432" xr:uid="{00000000-0005-0000-0000-000068000000}"/>
    <cellStyle name="Normal 10 11 5" xfId="2433" xr:uid="{00000000-0005-0000-0000-000069000000}"/>
    <cellStyle name="Normal 10 12" xfId="70" xr:uid="{00000000-0005-0000-0000-00006A000000}"/>
    <cellStyle name="Normal 10 12 2" xfId="2434" xr:uid="{00000000-0005-0000-0000-00006B000000}"/>
    <cellStyle name="Normal 10 12 2 2" xfId="2435" xr:uid="{00000000-0005-0000-0000-00006C000000}"/>
    <cellStyle name="Normal 10 12 2 2 2" xfId="2436" xr:uid="{00000000-0005-0000-0000-00006D000000}"/>
    <cellStyle name="Normal 10 12 2 3" xfId="2437" xr:uid="{00000000-0005-0000-0000-00006E000000}"/>
    <cellStyle name="Normal 10 12 3" xfId="2438" xr:uid="{00000000-0005-0000-0000-00006F000000}"/>
    <cellStyle name="Normal 10 12 3 2" xfId="2439" xr:uid="{00000000-0005-0000-0000-000070000000}"/>
    <cellStyle name="Normal 10 12 4" xfId="2440" xr:uid="{00000000-0005-0000-0000-000071000000}"/>
    <cellStyle name="Normal 10 13" xfId="71" xr:uid="{00000000-0005-0000-0000-000072000000}"/>
    <cellStyle name="Normal 10 13 2" xfId="2441" xr:uid="{00000000-0005-0000-0000-000073000000}"/>
    <cellStyle name="Normal 10 13 2 2" xfId="2442" xr:uid="{00000000-0005-0000-0000-000074000000}"/>
    <cellStyle name="Normal 10 13 2 2 2" xfId="2443" xr:uid="{00000000-0005-0000-0000-000075000000}"/>
    <cellStyle name="Normal 10 13 2 3" xfId="2444" xr:uid="{00000000-0005-0000-0000-000076000000}"/>
    <cellStyle name="Normal 10 13 3" xfId="2445" xr:uid="{00000000-0005-0000-0000-000077000000}"/>
    <cellStyle name="Normal 10 13 3 2" xfId="2446" xr:uid="{00000000-0005-0000-0000-000078000000}"/>
    <cellStyle name="Normal 10 13 4" xfId="2447" xr:uid="{00000000-0005-0000-0000-000079000000}"/>
    <cellStyle name="Normal 10 14" xfId="2448" xr:uid="{00000000-0005-0000-0000-00007A000000}"/>
    <cellStyle name="Normal 10 14 2" xfId="2449" xr:uid="{00000000-0005-0000-0000-00007B000000}"/>
    <cellStyle name="Normal 10 14 2 2" xfId="2450" xr:uid="{00000000-0005-0000-0000-00007C000000}"/>
    <cellStyle name="Normal 10 14 3" xfId="2451" xr:uid="{00000000-0005-0000-0000-00007D000000}"/>
    <cellStyle name="Normal 10 15" xfId="2452" xr:uid="{00000000-0005-0000-0000-00007E000000}"/>
    <cellStyle name="Normal 10 15 2" xfId="2453" xr:uid="{00000000-0005-0000-0000-00007F000000}"/>
    <cellStyle name="Normal 10 16" xfId="2454" xr:uid="{00000000-0005-0000-0000-000080000000}"/>
    <cellStyle name="Normal 10 2" xfId="72" xr:uid="{00000000-0005-0000-0000-000081000000}"/>
    <cellStyle name="Normal 10 2 10" xfId="2455" xr:uid="{00000000-0005-0000-0000-000082000000}"/>
    <cellStyle name="Normal 10 2 10 2" xfId="2456" xr:uid="{00000000-0005-0000-0000-000083000000}"/>
    <cellStyle name="Normal 10 2 10 2 2" xfId="2457" xr:uid="{00000000-0005-0000-0000-000084000000}"/>
    <cellStyle name="Normal 10 2 10 3" xfId="2458" xr:uid="{00000000-0005-0000-0000-000085000000}"/>
    <cellStyle name="Normal 10 2 11" xfId="2459" xr:uid="{00000000-0005-0000-0000-000086000000}"/>
    <cellStyle name="Normal 10 2 11 2" xfId="2460" xr:uid="{00000000-0005-0000-0000-000087000000}"/>
    <cellStyle name="Normal 10 2 12" xfId="2461" xr:uid="{00000000-0005-0000-0000-000088000000}"/>
    <cellStyle name="Normal 10 2 2" xfId="73" xr:uid="{00000000-0005-0000-0000-000089000000}"/>
    <cellStyle name="Normal 10 2 2 2" xfId="74" xr:uid="{00000000-0005-0000-0000-00008A000000}"/>
    <cellStyle name="Normal 10 2 2 2 2" xfId="2462" xr:uid="{00000000-0005-0000-0000-00008B000000}"/>
    <cellStyle name="Normal 10 2 2 2 2 2" xfId="2463" xr:uid="{00000000-0005-0000-0000-00008C000000}"/>
    <cellStyle name="Normal 10 2 2 2 2 2 2" xfId="2464" xr:uid="{00000000-0005-0000-0000-00008D000000}"/>
    <cellStyle name="Normal 10 2 2 2 2 3" xfId="2465" xr:uid="{00000000-0005-0000-0000-00008E000000}"/>
    <cellStyle name="Normal 10 2 2 2 3" xfId="2466" xr:uid="{00000000-0005-0000-0000-00008F000000}"/>
    <cellStyle name="Normal 10 2 2 2 3 2" xfId="2467" xr:uid="{00000000-0005-0000-0000-000090000000}"/>
    <cellStyle name="Normal 10 2 2 2 4" xfId="2468" xr:uid="{00000000-0005-0000-0000-000091000000}"/>
    <cellStyle name="Normal 10 2 2 3" xfId="2469" xr:uid="{00000000-0005-0000-0000-000092000000}"/>
    <cellStyle name="Normal 10 2 2 3 2" xfId="2470" xr:uid="{00000000-0005-0000-0000-000093000000}"/>
    <cellStyle name="Normal 10 2 2 3 2 2" xfId="2471" xr:uid="{00000000-0005-0000-0000-000094000000}"/>
    <cellStyle name="Normal 10 2 2 3 3" xfId="2472" xr:uid="{00000000-0005-0000-0000-000095000000}"/>
    <cellStyle name="Normal 10 2 2 4" xfId="2473" xr:uid="{00000000-0005-0000-0000-000096000000}"/>
    <cellStyle name="Normal 10 2 2 4 2" xfId="2474" xr:uid="{00000000-0005-0000-0000-000097000000}"/>
    <cellStyle name="Normal 10 2 2 5" xfId="2475" xr:uid="{00000000-0005-0000-0000-000098000000}"/>
    <cellStyle name="Normal 10 2 3" xfId="75" xr:uid="{00000000-0005-0000-0000-000099000000}"/>
    <cellStyle name="Normal 10 2 3 2" xfId="76" xr:uid="{00000000-0005-0000-0000-00009A000000}"/>
    <cellStyle name="Normal 10 2 3 2 2" xfId="2476" xr:uid="{00000000-0005-0000-0000-00009B000000}"/>
    <cellStyle name="Normal 10 2 3 2 2 2" xfId="2477" xr:uid="{00000000-0005-0000-0000-00009C000000}"/>
    <cellStyle name="Normal 10 2 3 2 2 2 2" xfId="2478" xr:uid="{00000000-0005-0000-0000-00009D000000}"/>
    <cellStyle name="Normal 10 2 3 2 2 3" xfId="2479" xr:uid="{00000000-0005-0000-0000-00009E000000}"/>
    <cellStyle name="Normal 10 2 3 2 3" xfId="2480" xr:uid="{00000000-0005-0000-0000-00009F000000}"/>
    <cellStyle name="Normal 10 2 3 2 3 2" xfId="2481" xr:uid="{00000000-0005-0000-0000-0000A0000000}"/>
    <cellStyle name="Normal 10 2 3 2 4" xfId="2482" xr:uid="{00000000-0005-0000-0000-0000A1000000}"/>
    <cellStyle name="Normal 10 2 3 3" xfId="2483" xr:uid="{00000000-0005-0000-0000-0000A2000000}"/>
    <cellStyle name="Normal 10 2 3 3 2" xfId="2484" xr:uid="{00000000-0005-0000-0000-0000A3000000}"/>
    <cellStyle name="Normal 10 2 3 3 2 2" xfId="2485" xr:uid="{00000000-0005-0000-0000-0000A4000000}"/>
    <cellStyle name="Normal 10 2 3 3 3" xfId="2486" xr:uid="{00000000-0005-0000-0000-0000A5000000}"/>
    <cellStyle name="Normal 10 2 3 4" xfId="2487" xr:uid="{00000000-0005-0000-0000-0000A6000000}"/>
    <cellStyle name="Normal 10 2 3 4 2" xfId="2488" xr:uid="{00000000-0005-0000-0000-0000A7000000}"/>
    <cellStyle name="Normal 10 2 3 5" xfId="2489" xr:uid="{00000000-0005-0000-0000-0000A8000000}"/>
    <cellStyle name="Normal 10 2 4" xfId="77" xr:uid="{00000000-0005-0000-0000-0000A9000000}"/>
    <cellStyle name="Normal 10 2 4 2" xfId="78" xr:uid="{00000000-0005-0000-0000-0000AA000000}"/>
    <cellStyle name="Normal 10 2 4 2 2" xfId="2490" xr:uid="{00000000-0005-0000-0000-0000AB000000}"/>
    <cellStyle name="Normal 10 2 4 2 2 2" xfId="2491" xr:uid="{00000000-0005-0000-0000-0000AC000000}"/>
    <cellStyle name="Normal 10 2 4 2 2 2 2" xfId="2492" xr:uid="{00000000-0005-0000-0000-0000AD000000}"/>
    <cellStyle name="Normal 10 2 4 2 2 3" xfId="2493" xr:uid="{00000000-0005-0000-0000-0000AE000000}"/>
    <cellStyle name="Normal 10 2 4 2 3" xfId="2494" xr:uid="{00000000-0005-0000-0000-0000AF000000}"/>
    <cellStyle name="Normal 10 2 4 2 3 2" xfId="2495" xr:uid="{00000000-0005-0000-0000-0000B0000000}"/>
    <cellStyle name="Normal 10 2 4 2 4" xfId="2496" xr:uid="{00000000-0005-0000-0000-0000B1000000}"/>
    <cellStyle name="Normal 10 2 4 3" xfId="2497" xr:uid="{00000000-0005-0000-0000-0000B2000000}"/>
    <cellStyle name="Normal 10 2 4 3 2" xfId="2498" xr:uid="{00000000-0005-0000-0000-0000B3000000}"/>
    <cellStyle name="Normal 10 2 4 3 2 2" xfId="2499" xr:uid="{00000000-0005-0000-0000-0000B4000000}"/>
    <cellStyle name="Normal 10 2 4 3 3" xfId="2500" xr:uid="{00000000-0005-0000-0000-0000B5000000}"/>
    <cellStyle name="Normal 10 2 4 4" xfId="2501" xr:uid="{00000000-0005-0000-0000-0000B6000000}"/>
    <cellStyle name="Normal 10 2 4 4 2" xfId="2502" xr:uid="{00000000-0005-0000-0000-0000B7000000}"/>
    <cellStyle name="Normal 10 2 4 5" xfId="2503" xr:uid="{00000000-0005-0000-0000-0000B8000000}"/>
    <cellStyle name="Normal 10 2 5" xfId="79" xr:uid="{00000000-0005-0000-0000-0000B9000000}"/>
    <cellStyle name="Normal 10 2 5 2" xfId="80" xr:uid="{00000000-0005-0000-0000-0000BA000000}"/>
    <cellStyle name="Normal 10 2 5 2 2" xfId="2504" xr:uid="{00000000-0005-0000-0000-0000BB000000}"/>
    <cellStyle name="Normal 10 2 5 2 2 2" xfId="2505" xr:uid="{00000000-0005-0000-0000-0000BC000000}"/>
    <cellStyle name="Normal 10 2 5 2 2 2 2" xfId="2506" xr:uid="{00000000-0005-0000-0000-0000BD000000}"/>
    <cellStyle name="Normal 10 2 5 2 2 3" xfId="2507" xr:uid="{00000000-0005-0000-0000-0000BE000000}"/>
    <cellStyle name="Normal 10 2 5 2 3" xfId="2508" xr:uid="{00000000-0005-0000-0000-0000BF000000}"/>
    <cellStyle name="Normal 10 2 5 2 3 2" xfId="2509" xr:uid="{00000000-0005-0000-0000-0000C0000000}"/>
    <cellStyle name="Normal 10 2 5 2 4" xfId="2510" xr:uid="{00000000-0005-0000-0000-0000C1000000}"/>
    <cellStyle name="Normal 10 2 5 3" xfId="2511" xr:uid="{00000000-0005-0000-0000-0000C2000000}"/>
    <cellStyle name="Normal 10 2 5 3 2" xfId="2512" xr:uid="{00000000-0005-0000-0000-0000C3000000}"/>
    <cellStyle name="Normal 10 2 5 3 2 2" xfId="2513" xr:uid="{00000000-0005-0000-0000-0000C4000000}"/>
    <cellStyle name="Normal 10 2 5 3 3" xfId="2514" xr:uid="{00000000-0005-0000-0000-0000C5000000}"/>
    <cellStyle name="Normal 10 2 5 4" xfId="2515" xr:uid="{00000000-0005-0000-0000-0000C6000000}"/>
    <cellStyle name="Normal 10 2 5 4 2" xfId="2516" xr:uid="{00000000-0005-0000-0000-0000C7000000}"/>
    <cellStyle name="Normal 10 2 5 5" xfId="2517" xr:uid="{00000000-0005-0000-0000-0000C8000000}"/>
    <cellStyle name="Normal 10 2 6" xfId="81" xr:uid="{00000000-0005-0000-0000-0000C9000000}"/>
    <cellStyle name="Normal 10 2 6 2" xfId="82" xr:uid="{00000000-0005-0000-0000-0000CA000000}"/>
    <cellStyle name="Normal 10 2 6 2 2" xfId="2518" xr:uid="{00000000-0005-0000-0000-0000CB000000}"/>
    <cellStyle name="Normal 10 2 6 2 2 2" xfId="2519" xr:uid="{00000000-0005-0000-0000-0000CC000000}"/>
    <cellStyle name="Normal 10 2 6 2 2 2 2" xfId="2520" xr:uid="{00000000-0005-0000-0000-0000CD000000}"/>
    <cellStyle name="Normal 10 2 6 2 2 3" xfId="2521" xr:uid="{00000000-0005-0000-0000-0000CE000000}"/>
    <cellStyle name="Normal 10 2 6 2 3" xfId="2522" xr:uid="{00000000-0005-0000-0000-0000CF000000}"/>
    <cellStyle name="Normal 10 2 6 2 3 2" xfId="2523" xr:uid="{00000000-0005-0000-0000-0000D0000000}"/>
    <cellStyle name="Normal 10 2 6 2 4" xfId="2524" xr:uid="{00000000-0005-0000-0000-0000D1000000}"/>
    <cellStyle name="Normal 10 2 6 3" xfId="2525" xr:uid="{00000000-0005-0000-0000-0000D2000000}"/>
    <cellStyle name="Normal 10 2 6 3 2" xfId="2526" xr:uid="{00000000-0005-0000-0000-0000D3000000}"/>
    <cellStyle name="Normal 10 2 6 3 2 2" xfId="2527" xr:uid="{00000000-0005-0000-0000-0000D4000000}"/>
    <cellStyle name="Normal 10 2 6 3 3" xfId="2528" xr:uid="{00000000-0005-0000-0000-0000D5000000}"/>
    <cellStyle name="Normal 10 2 6 4" xfId="2529" xr:uid="{00000000-0005-0000-0000-0000D6000000}"/>
    <cellStyle name="Normal 10 2 6 4 2" xfId="2530" xr:uid="{00000000-0005-0000-0000-0000D7000000}"/>
    <cellStyle name="Normal 10 2 6 5" xfId="2531" xr:uid="{00000000-0005-0000-0000-0000D8000000}"/>
    <cellStyle name="Normal 10 2 7" xfId="83" xr:uid="{00000000-0005-0000-0000-0000D9000000}"/>
    <cellStyle name="Normal 10 2 7 2" xfId="84" xr:uid="{00000000-0005-0000-0000-0000DA000000}"/>
    <cellStyle name="Normal 10 2 7 2 2" xfId="2532" xr:uid="{00000000-0005-0000-0000-0000DB000000}"/>
    <cellStyle name="Normal 10 2 7 2 2 2" xfId="2533" xr:uid="{00000000-0005-0000-0000-0000DC000000}"/>
    <cellStyle name="Normal 10 2 7 2 2 2 2" xfId="2534" xr:uid="{00000000-0005-0000-0000-0000DD000000}"/>
    <cellStyle name="Normal 10 2 7 2 2 3" xfId="2535" xr:uid="{00000000-0005-0000-0000-0000DE000000}"/>
    <cellStyle name="Normal 10 2 7 2 3" xfId="2536" xr:uid="{00000000-0005-0000-0000-0000DF000000}"/>
    <cellStyle name="Normal 10 2 7 2 3 2" xfId="2537" xr:uid="{00000000-0005-0000-0000-0000E0000000}"/>
    <cellStyle name="Normal 10 2 7 2 4" xfId="2538" xr:uid="{00000000-0005-0000-0000-0000E1000000}"/>
    <cellStyle name="Normal 10 2 7 3" xfId="2539" xr:uid="{00000000-0005-0000-0000-0000E2000000}"/>
    <cellStyle name="Normal 10 2 7 3 2" xfId="2540" xr:uid="{00000000-0005-0000-0000-0000E3000000}"/>
    <cellStyle name="Normal 10 2 7 3 2 2" xfId="2541" xr:uid="{00000000-0005-0000-0000-0000E4000000}"/>
    <cellStyle name="Normal 10 2 7 3 3" xfId="2542" xr:uid="{00000000-0005-0000-0000-0000E5000000}"/>
    <cellStyle name="Normal 10 2 7 4" xfId="2543" xr:uid="{00000000-0005-0000-0000-0000E6000000}"/>
    <cellStyle name="Normal 10 2 7 4 2" xfId="2544" xr:uid="{00000000-0005-0000-0000-0000E7000000}"/>
    <cellStyle name="Normal 10 2 7 5" xfId="2545" xr:uid="{00000000-0005-0000-0000-0000E8000000}"/>
    <cellStyle name="Normal 10 2 8" xfId="85" xr:uid="{00000000-0005-0000-0000-0000E9000000}"/>
    <cellStyle name="Normal 10 2 8 2" xfId="86" xr:uid="{00000000-0005-0000-0000-0000EA000000}"/>
    <cellStyle name="Normal 10 2 8 2 2" xfId="2546" xr:uid="{00000000-0005-0000-0000-0000EB000000}"/>
    <cellStyle name="Normal 10 2 8 2 2 2" xfId="2547" xr:uid="{00000000-0005-0000-0000-0000EC000000}"/>
    <cellStyle name="Normal 10 2 8 2 2 2 2" xfId="2548" xr:uid="{00000000-0005-0000-0000-0000ED000000}"/>
    <cellStyle name="Normal 10 2 8 2 2 3" xfId="2549" xr:uid="{00000000-0005-0000-0000-0000EE000000}"/>
    <cellStyle name="Normal 10 2 8 2 3" xfId="2550" xr:uid="{00000000-0005-0000-0000-0000EF000000}"/>
    <cellStyle name="Normal 10 2 8 2 3 2" xfId="2551" xr:uid="{00000000-0005-0000-0000-0000F0000000}"/>
    <cellStyle name="Normal 10 2 8 2 4" xfId="2552" xr:uid="{00000000-0005-0000-0000-0000F1000000}"/>
    <cellStyle name="Normal 10 2 8 3" xfId="2553" xr:uid="{00000000-0005-0000-0000-0000F2000000}"/>
    <cellStyle name="Normal 10 2 8 3 2" xfId="2554" xr:uid="{00000000-0005-0000-0000-0000F3000000}"/>
    <cellStyle name="Normal 10 2 8 3 2 2" xfId="2555" xr:uid="{00000000-0005-0000-0000-0000F4000000}"/>
    <cellStyle name="Normal 10 2 8 3 3" xfId="2556" xr:uid="{00000000-0005-0000-0000-0000F5000000}"/>
    <cellStyle name="Normal 10 2 8 4" xfId="2557" xr:uid="{00000000-0005-0000-0000-0000F6000000}"/>
    <cellStyle name="Normal 10 2 8 4 2" xfId="2558" xr:uid="{00000000-0005-0000-0000-0000F7000000}"/>
    <cellStyle name="Normal 10 2 8 5" xfId="2559" xr:uid="{00000000-0005-0000-0000-0000F8000000}"/>
    <cellStyle name="Normal 10 2 9" xfId="87" xr:uid="{00000000-0005-0000-0000-0000F9000000}"/>
    <cellStyle name="Normal 10 2 9 2" xfId="2560" xr:uid="{00000000-0005-0000-0000-0000FA000000}"/>
    <cellStyle name="Normal 10 2 9 2 2" xfId="2561" xr:uid="{00000000-0005-0000-0000-0000FB000000}"/>
    <cellStyle name="Normal 10 2 9 2 2 2" xfId="2562" xr:uid="{00000000-0005-0000-0000-0000FC000000}"/>
    <cellStyle name="Normal 10 2 9 2 3" xfId="2563" xr:uid="{00000000-0005-0000-0000-0000FD000000}"/>
    <cellStyle name="Normal 10 2 9 3" xfId="2564" xr:uid="{00000000-0005-0000-0000-0000FE000000}"/>
    <cellStyle name="Normal 10 2 9 3 2" xfId="2565" xr:uid="{00000000-0005-0000-0000-0000FF000000}"/>
    <cellStyle name="Normal 10 2 9 4" xfId="2566" xr:uid="{00000000-0005-0000-0000-000000010000}"/>
    <cellStyle name="Normal 10 3" xfId="88" xr:uid="{00000000-0005-0000-0000-000001010000}"/>
    <cellStyle name="Normal 10 3 2" xfId="89" xr:uid="{00000000-0005-0000-0000-000002010000}"/>
    <cellStyle name="Normal 10 3 2 2" xfId="2567" xr:uid="{00000000-0005-0000-0000-000003010000}"/>
    <cellStyle name="Normal 10 3 2 2 2" xfId="2568" xr:uid="{00000000-0005-0000-0000-000004010000}"/>
    <cellStyle name="Normal 10 3 2 2 2 2" xfId="2569" xr:uid="{00000000-0005-0000-0000-000005010000}"/>
    <cellStyle name="Normal 10 3 2 2 3" xfId="2570" xr:uid="{00000000-0005-0000-0000-000006010000}"/>
    <cellStyle name="Normal 10 3 2 3" xfId="2571" xr:uid="{00000000-0005-0000-0000-000007010000}"/>
    <cellStyle name="Normal 10 3 2 3 2" xfId="2572" xr:uid="{00000000-0005-0000-0000-000008010000}"/>
    <cellStyle name="Normal 10 3 2 4" xfId="2573" xr:uid="{00000000-0005-0000-0000-000009010000}"/>
    <cellStyle name="Normal 10 3 3" xfId="2574" xr:uid="{00000000-0005-0000-0000-00000A010000}"/>
    <cellStyle name="Normal 10 3 3 2" xfId="2575" xr:uid="{00000000-0005-0000-0000-00000B010000}"/>
    <cellStyle name="Normal 10 3 3 2 2" xfId="2576" xr:uid="{00000000-0005-0000-0000-00000C010000}"/>
    <cellStyle name="Normal 10 3 3 3" xfId="2577" xr:uid="{00000000-0005-0000-0000-00000D010000}"/>
    <cellStyle name="Normal 10 3 4" xfId="2578" xr:uid="{00000000-0005-0000-0000-00000E010000}"/>
    <cellStyle name="Normal 10 3 4 2" xfId="2579" xr:uid="{00000000-0005-0000-0000-00000F010000}"/>
    <cellStyle name="Normal 10 3 5" xfId="2580" xr:uid="{00000000-0005-0000-0000-000010010000}"/>
    <cellStyle name="Normal 10 4" xfId="90" xr:uid="{00000000-0005-0000-0000-000011010000}"/>
    <cellStyle name="Normal 10 4 2" xfId="91" xr:uid="{00000000-0005-0000-0000-000012010000}"/>
    <cellStyle name="Normal 10 4 2 2" xfId="2581" xr:uid="{00000000-0005-0000-0000-000013010000}"/>
    <cellStyle name="Normal 10 4 2 2 2" xfId="2582" xr:uid="{00000000-0005-0000-0000-000014010000}"/>
    <cellStyle name="Normal 10 4 2 2 2 2" xfId="2583" xr:uid="{00000000-0005-0000-0000-000015010000}"/>
    <cellStyle name="Normal 10 4 2 2 3" xfId="2584" xr:uid="{00000000-0005-0000-0000-000016010000}"/>
    <cellStyle name="Normal 10 4 2 3" xfId="2585" xr:uid="{00000000-0005-0000-0000-000017010000}"/>
    <cellStyle name="Normal 10 4 2 3 2" xfId="2586" xr:uid="{00000000-0005-0000-0000-000018010000}"/>
    <cellStyle name="Normal 10 4 2 4" xfId="2587" xr:uid="{00000000-0005-0000-0000-000019010000}"/>
    <cellStyle name="Normal 10 4 3" xfId="2588" xr:uid="{00000000-0005-0000-0000-00001A010000}"/>
    <cellStyle name="Normal 10 4 3 2" xfId="2589" xr:uid="{00000000-0005-0000-0000-00001B010000}"/>
    <cellStyle name="Normal 10 4 3 2 2" xfId="2590" xr:uid="{00000000-0005-0000-0000-00001C010000}"/>
    <cellStyle name="Normal 10 4 3 3" xfId="2591" xr:uid="{00000000-0005-0000-0000-00001D010000}"/>
    <cellStyle name="Normal 10 4 4" xfId="2592" xr:uid="{00000000-0005-0000-0000-00001E010000}"/>
    <cellStyle name="Normal 10 4 4 2" xfId="2593" xr:uid="{00000000-0005-0000-0000-00001F010000}"/>
    <cellStyle name="Normal 10 4 5" xfId="2594" xr:uid="{00000000-0005-0000-0000-000020010000}"/>
    <cellStyle name="Normal 10 5" xfId="92" xr:uid="{00000000-0005-0000-0000-000021010000}"/>
    <cellStyle name="Normal 10 5 2" xfId="93" xr:uid="{00000000-0005-0000-0000-000022010000}"/>
    <cellStyle name="Normal 10 5 2 2" xfId="2595" xr:uid="{00000000-0005-0000-0000-000023010000}"/>
    <cellStyle name="Normal 10 5 2 2 2" xfId="2596" xr:uid="{00000000-0005-0000-0000-000024010000}"/>
    <cellStyle name="Normal 10 5 2 2 2 2" xfId="2597" xr:uid="{00000000-0005-0000-0000-000025010000}"/>
    <cellStyle name="Normal 10 5 2 2 3" xfId="2598" xr:uid="{00000000-0005-0000-0000-000026010000}"/>
    <cellStyle name="Normal 10 5 2 3" xfId="2599" xr:uid="{00000000-0005-0000-0000-000027010000}"/>
    <cellStyle name="Normal 10 5 2 3 2" xfId="2600" xr:uid="{00000000-0005-0000-0000-000028010000}"/>
    <cellStyle name="Normal 10 5 2 4" xfId="2601" xr:uid="{00000000-0005-0000-0000-000029010000}"/>
    <cellStyle name="Normal 10 5 3" xfId="2602" xr:uid="{00000000-0005-0000-0000-00002A010000}"/>
    <cellStyle name="Normal 10 5 3 2" xfId="2603" xr:uid="{00000000-0005-0000-0000-00002B010000}"/>
    <cellStyle name="Normal 10 5 3 2 2" xfId="2604" xr:uid="{00000000-0005-0000-0000-00002C010000}"/>
    <cellStyle name="Normal 10 5 3 3" xfId="2605" xr:uid="{00000000-0005-0000-0000-00002D010000}"/>
    <cellStyle name="Normal 10 5 4" xfId="2606" xr:uid="{00000000-0005-0000-0000-00002E010000}"/>
    <cellStyle name="Normal 10 5 4 2" xfId="2607" xr:uid="{00000000-0005-0000-0000-00002F010000}"/>
    <cellStyle name="Normal 10 5 5" xfId="2608" xr:uid="{00000000-0005-0000-0000-000030010000}"/>
    <cellStyle name="Normal 10 6" xfId="94" xr:uid="{00000000-0005-0000-0000-000031010000}"/>
    <cellStyle name="Normal 10 6 2" xfId="95" xr:uid="{00000000-0005-0000-0000-000032010000}"/>
    <cellStyle name="Normal 10 6 2 2" xfId="2609" xr:uid="{00000000-0005-0000-0000-000033010000}"/>
    <cellStyle name="Normal 10 6 2 2 2" xfId="2610" xr:uid="{00000000-0005-0000-0000-000034010000}"/>
    <cellStyle name="Normal 10 6 2 2 2 2" xfId="2611" xr:uid="{00000000-0005-0000-0000-000035010000}"/>
    <cellStyle name="Normal 10 6 2 2 3" xfId="2612" xr:uid="{00000000-0005-0000-0000-000036010000}"/>
    <cellStyle name="Normal 10 6 2 3" xfId="2613" xr:uid="{00000000-0005-0000-0000-000037010000}"/>
    <cellStyle name="Normal 10 6 2 3 2" xfId="2614" xr:uid="{00000000-0005-0000-0000-000038010000}"/>
    <cellStyle name="Normal 10 6 2 4" xfId="2615" xr:uid="{00000000-0005-0000-0000-000039010000}"/>
    <cellStyle name="Normal 10 6 3" xfId="2616" xr:uid="{00000000-0005-0000-0000-00003A010000}"/>
    <cellStyle name="Normal 10 6 3 2" xfId="2617" xr:uid="{00000000-0005-0000-0000-00003B010000}"/>
    <cellStyle name="Normal 10 6 3 2 2" xfId="2618" xr:uid="{00000000-0005-0000-0000-00003C010000}"/>
    <cellStyle name="Normal 10 6 3 3" xfId="2619" xr:uid="{00000000-0005-0000-0000-00003D010000}"/>
    <cellStyle name="Normal 10 6 4" xfId="2620" xr:uid="{00000000-0005-0000-0000-00003E010000}"/>
    <cellStyle name="Normal 10 6 4 2" xfId="2621" xr:uid="{00000000-0005-0000-0000-00003F010000}"/>
    <cellStyle name="Normal 10 6 5" xfId="2622" xr:uid="{00000000-0005-0000-0000-000040010000}"/>
    <cellStyle name="Normal 10 7" xfId="96" xr:uid="{00000000-0005-0000-0000-000041010000}"/>
    <cellStyle name="Normal 10 7 2" xfId="97" xr:uid="{00000000-0005-0000-0000-000042010000}"/>
    <cellStyle name="Normal 10 7 2 2" xfId="2623" xr:uid="{00000000-0005-0000-0000-000043010000}"/>
    <cellStyle name="Normal 10 7 2 2 2" xfId="2624" xr:uid="{00000000-0005-0000-0000-000044010000}"/>
    <cellStyle name="Normal 10 7 2 2 2 2" xfId="2625" xr:uid="{00000000-0005-0000-0000-000045010000}"/>
    <cellStyle name="Normal 10 7 2 2 3" xfId="2626" xr:uid="{00000000-0005-0000-0000-000046010000}"/>
    <cellStyle name="Normal 10 7 2 3" xfId="2627" xr:uid="{00000000-0005-0000-0000-000047010000}"/>
    <cellStyle name="Normal 10 7 2 3 2" xfId="2628" xr:uid="{00000000-0005-0000-0000-000048010000}"/>
    <cellStyle name="Normal 10 7 2 4" xfId="2629" xr:uid="{00000000-0005-0000-0000-000049010000}"/>
    <cellStyle name="Normal 10 7 3" xfId="2630" xr:uid="{00000000-0005-0000-0000-00004A010000}"/>
    <cellStyle name="Normal 10 7 3 2" xfId="2631" xr:uid="{00000000-0005-0000-0000-00004B010000}"/>
    <cellStyle name="Normal 10 7 3 2 2" xfId="2632" xr:uid="{00000000-0005-0000-0000-00004C010000}"/>
    <cellStyle name="Normal 10 7 3 3" xfId="2633" xr:uid="{00000000-0005-0000-0000-00004D010000}"/>
    <cellStyle name="Normal 10 7 4" xfId="2634" xr:uid="{00000000-0005-0000-0000-00004E010000}"/>
    <cellStyle name="Normal 10 7 4 2" xfId="2635" xr:uid="{00000000-0005-0000-0000-00004F010000}"/>
    <cellStyle name="Normal 10 7 5" xfId="2636" xr:uid="{00000000-0005-0000-0000-000050010000}"/>
    <cellStyle name="Normal 10 8" xfId="98" xr:uid="{00000000-0005-0000-0000-000051010000}"/>
    <cellStyle name="Normal 10 8 2" xfId="99" xr:uid="{00000000-0005-0000-0000-000052010000}"/>
    <cellStyle name="Normal 10 8 2 2" xfId="2637" xr:uid="{00000000-0005-0000-0000-000053010000}"/>
    <cellStyle name="Normal 10 8 2 2 2" xfId="2638" xr:uid="{00000000-0005-0000-0000-000054010000}"/>
    <cellStyle name="Normal 10 8 2 2 2 2" xfId="2639" xr:uid="{00000000-0005-0000-0000-000055010000}"/>
    <cellStyle name="Normal 10 8 2 2 3" xfId="2640" xr:uid="{00000000-0005-0000-0000-000056010000}"/>
    <cellStyle name="Normal 10 8 2 3" xfId="2641" xr:uid="{00000000-0005-0000-0000-000057010000}"/>
    <cellStyle name="Normal 10 8 2 3 2" xfId="2642" xr:uid="{00000000-0005-0000-0000-000058010000}"/>
    <cellStyle name="Normal 10 8 2 4" xfId="2643" xr:uid="{00000000-0005-0000-0000-000059010000}"/>
    <cellStyle name="Normal 10 8 3" xfId="2644" xr:uid="{00000000-0005-0000-0000-00005A010000}"/>
    <cellStyle name="Normal 10 8 3 2" xfId="2645" xr:uid="{00000000-0005-0000-0000-00005B010000}"/>
    <cellStyle name="Normal 10 8 3 2 2" xfId="2646" xr:uid="{00000000-0005-0000-0000-00005C010000}"/>
    <cellStyle name="Normal 10 8 3 3" xfId="2647" xr:uid="{00000000-0005-0000-0000-00005D010000}"/>
    <cellStyle name="Normal 10 8 4" xfId="2648" xr:uid="{00000000-0005-0000-0000-00005E010000}"/>
    <cellStyle name="Normal 10 8 4 2" xfId="2649" xr:uid="{00000000-0005-0000-0000-00005F010000}"/>
    <cellStyle name="Normal 10 8 5" xfId="2650" xr:uid="{00000000-0005-0000-0000-000060010000}"/>
    <cellStyle name="Normal 10 9" xfId="100" xr:uid="{00000000-0005-0000-0000-000061010000}"/>
    <cellStyle name="Normal 10 9 2" xfId="101" xr:uid="{00000000-0005-0000-0000-000062010000}"/>
    <cellStyle name="Normal 10 9 2 2" xfId="2651" xr:uid="{00000000-0005-0000-0000-000063010000}"/>
    <cellStyle name="Normal 10 9 2 2 2" xfId="2652" xr:uid="{00000000-0005-0000-0000-000064010000}"/>
    <cellStyle name="Normal 10 9 2 2 2 2" xfId="2653" xr:uid="{00000000-0005-0000-0000-000065010000}"/>
    <cellStyle name="Normal 10 9 2 2 3" xfId="2654" xr:uid="{00000000-0005-0000-0000-000066010000}"/>
    <cellStyle name="Normal 10 9 2 3" xfId="2655" xr:uid="{00000000-0005-0000-0000-000067010000}"/>
    <cellStyle name="Normal 10 9 2 3 2" xfId="2656" xr:uid="{00000000-0005-0000-0000-000068010000}"/>
    <cellStyle name="Normal 10 9 2 4" xfId="2657" xr:uid="{00000000-0005-0000-0000-000069010000}"/>
    <cellStyle name="Normal 10 9 3" xfId="2658" xr:uid="{00000000-0005-0000-0000-00006A010000}"/>
    <cellStyle name="Normal 10 9 3 2" xfId="2659" xr:uid="{00000000-0005-0000-0000-00006B010000}"/>
    <cellStyle name="Normal 10 9 3 2 2" xfId="2660" xr:uid="{00000000-0005-0000-0000-00006C010000}"/>
    <cellStyle name="Normal 10 9 3 3" xfId="2661" xr:uid="{00000000-0005-0000-0000-00006D010000}"/>
    <cellStyle name="Normal 10 9 4" xfId="2662" xr:uid="{00000000-0005-0000-0000-00006E010000}"/>
    <cellStyle name="Normal 10 9 4 2" xfId="2663" xr:uid="{00000000-0005-0000-0000-00006F010000}"/>
    <cellStyle name="Normal 10 9 5" xfId="2664" xr:uid="{00000000-0005-0000-0000-000070010000}"/>
    <cellStyle name="Normal 100" xfId="102" xr:uid="{00000000-0005-0000-0000-000071010000}"/>
    <cellStyle name="Normal 101" xfId="103" xr:uid="{00000000-0005-0000-0000-000072010000}"/>
    <cellStyle name="Normal 102" xfId="104" xr:uid="{00000000-0005-0000-0000-000073010000}"/>
    <cellStyle name="Normal 103" xfId="105" xr:uid="{00000000-0005-0000-0000-000074010000}"/>
    <cellStyle name="Normal 104" xfId="106" xr:uid="{00000000-0005-0000-0000-000075010000}"/>
    <cellStyle name="Normal 105" xfId="107" xr:uid="{00000000-0005-0000-0000-000076010000}"/>
    <cellStyle name="Normal 106" xfId="108" xr:uid="{00000000-0005-0000-0000-000077010000}"/>
    <cellStyle name="Normal 107" xfId="109" xr:uid="{00000000-0005-0000-0000-000078010000}"/>
    <cellStyle name="Normal 108" xfId="110" xr:uid="{00000000-0005-0000-0000-000079010000}"/>
    <cellStyle name="Normal 109" xfId="111" xr:uid="{00000000-0005-0000-0000-00007A010000}"/>
    <cellStyle name="Normal 11" xfId="112" xr:uid="{00000000-0005-0000-0000-00007B010000}"/>
    <cellStyle name="Normal 11 10" xfId="113" xr:uid="{00000000-0005-0000-0000-00007C010000}"/>
    <cellStyle name="Normal 11 10 2" xfId="114" xr:uid="{00000000-0005-0000-0000-00007D010000}"/>
    <cellStyle name="Normal 11 10 2 2" xfId="2665" xr:uid="{00000000-0005-0000-0000-00007E010000}"/>
    <cellStyle name="Normal 11 10 2 2 2" xfId="2666" xr:uid="{00000000-0005-0000-0000-00007F010000}"/>
    <cellStyle name="Normal 11 10 2 2 2 2" xfId="2667" xr:uid="{00000000-0005-0000-0000-000080010000}"/>
    <cellStyle name="Normal 11 10 2 2 3" xfId="2668" xr:uid="{00000000-0005-0000-0000-000081010000}"/>
    <cellStyle name="Normal 11 10 2 3" xfId="2669" xr:uid="{00000000-0005-0000-0000-000082010000}"/>
    <cellStyle name="Normal 11 10 2 3 2" xfId="2670" xr:uid="{00000000-0005-0000-0000-000083010000}"/>
    <cellStyle name="Normal 11 10 2 4" xfId="2671" xr:uid="{00000000-0005-0000-0000-000084010000}"/>
    <cellStyle name="Normal 11 10 3" xfId="2672" xr:uid="{00000000-0005-0000-0000-000085010000}"/>
    <cellStyle name="Normal 11 10 3 2" xfId="2673" xr:uid="{00000000-0005-0000-0000-000086010000}"/>
    <cellStyle name="Normal 11 10 3 2 2" xfId="2674" xr:uid="{00000000-0005-0000-0000-000087010000}"/>
    <cellStyle name="Normal 11 10 3 3" xfId="2675" xr:uid="{00000000-0005-0000-0000-000088010000}"/>
    <cellStyle name="Normal 11 10 4" xfId="2676" xr:uid="{00000000-0005-0000-0000-000089010000}"/>
    <cellStyle name="Normal 11 10 4 2" xfId="2677" xr:uid="{00000000-0005-0000-0000-00008A010000}"/>
    <cellStyle name="Normal 11 10 5" xfId="2678" xr:uid="{00000000-0005-0000-0000-00008B010000}"/>
    <cellStyle name="Normal 11 11" xfId="115" xr:uid="{00000000-0005-0000-0000-00008C010000}"/>
    <cellStyle name="Normal 11 11 2" xfId="116" xr:uid="{00000000-0005-0000-0000-00008D010000}"/>
    <cellStyle name="Normal 11 11 2 2" xfId="2679" xr:uid="{00000000-0005-0000-0000-00008E010000}"/>
    <cellStyle name="Normal 11 11 2 2 2" xfId="2680" xr:uid="{00000000-0005-0000-0000-00008F010000}"/>
    <cellStyle name="Normal 11 11 2 2 2 2" xfId="2681" xr:uid="{00000000-0005-0000-0000-000090010000}"/>
    <cellStyle name="Normal 11 11 2 2 3" xfId="2682" xr:uid="{00000000-0005-0000-0000-000091010000}"/>
    <cellStyle name="Normal 11 11 2 3" xfId="2683" xr:uid="{00000000-0005-0000-0000-000092010000}"/>
    <cellStyle name="Normal 11 11 2 3 2" xfId="2684" xr:uid="{00000000-0005-0000-0000-000093010000}"/>
    <cellStyle name="Normal 11 11 2 4" xfId="2685" xr:uid="{00000000-0005-0000-0000-000094010000}"/>
    <cellStyle name="Normal 11 11 3" xfId="2686" xr:uid="{00000000-0005-0000-0000-000095010000}"/>
    <cellStyle name="Normal 11 11 3 2" xfId="2687" xr:uid="{00000000-0005-0000-0000-000096010000}"/>
    <cellStyle name="Normal 11 11 3 2 2" xfId="2688" xr:uid="{00000000-0005-0000-0000-000097010000}"/>
    <cellStyle name="Normal 11 11 3 3" xfId="2689" xr:uid="{00000000-0005-0000-0000-000098010000}"/>
    <cellStyle name="Normal 11 11 4" xfId="2690" xr:uid="{00000000-0005-0000-0000-000099010000}"/>
    <cellStyle name="Normal 11 11 4 2" xfId="2691" xr:uid="{00000000-0005-0000-0000-00009A010000}"/>
    <cellStyle name="Normal 11 11 5" xfId="2692" xr:uid="{00000000-0005-0000-0000-00009B010000}"/>
    <cellStyle name="Normal 11 12" xfId="117" xr:uid="{00000000-0005-0000-0000-00009C010000}"/>
    <cellStyle name="Normal 11 13" xfId="118" xr:uid="{00000000-0005-0000-0000-00009D010000}"/>
    <cellStyle name="Normal 11 14" xfId="119" xr:uid="{00000000-0005-0000-0000-00009E010000}"/>
    <cellStyle name="Normal 11 15" xfId="120" xr:uid="{00000000-0005-0000-0000-00009F010000}"/>
    <cellStyle name="Normal 11 16" xfId="121" xr:uid="{00000000-0005-0000-0000-0000A0010000}"/>
    <cellStyle name="Normal 11 17" xfId="122" xr:uid="{00000000-0005-0000-0000-0000A1010000}"/>
    <cellStyle name="Normal 11 18" xfId="123" xr:uid="{00000000-0005-0000-0000-0000A2010000}"/>
    <cellStyle name="Normal 11 18 2" xfId="2693" xr:uid="{00000000-0005-0000-0000-0000A3010000}"/>
    <cellStyle name="Normal 11 18 2 2" xfId="2694" xr:uid="{00000000-0005-0000-0000-0000A4010000}"/>
    <cellStyle name="Normal 11 18 2 2 2" xfId="2695" xr:uid="{00000000-0005-0000-0000-0000A5010000}"/>
    <cellStyle name="Normal 11 18 2 3" xfId="2696" xr:uid="{00000000-0005-0000-0000-0000A6010000}"/>
    <cellStyle name="Normal 11 18 3" xfId="2697" xr:uid="{00000000-0005-0000-0000-0000A7010000}"/>
    <cellStyle name="Normal 11 18 3 2" xfId="2698" xr:uid="{00000000-0005-0000-0000-0000A8010000}"/>
    <cellStyle name="Normal 11 18 4" xfId="2699" xr:uid="{00000000-0005-0000-0000-0000A9010000}"/>
    <cellStyle name="Normal 11 19" xfId="2700" xr:uid="{00000000-0005-0000-0000-0000AA010000}"/>
    <cellStyle name="Normal 11 19 2" xfId="2701" xr:uid="{00000000-0005-0000-0000-0000AB010000}"/>
    <cellStyle name="Normal 11 19 2 2" xfId="2702" xr:uid="{00000000-0005-0000-0000-0000AC010000}"/>
    <cellStyle name="Normal 11 19 3" xfId="2703" xr:uid="{00000000-0005-0000-0000-0000AD010000}"/>
    <cellStyle name="Normal 11 2" xfId="124" xr:uid="{00000000-0005-0000-0000-0000AE010000}"/>
    <cellStyle name="Normal 11 2 10" xfId="2704" xr:uid="{00000000-0005-0000-0000-0000AF010000}"/>
    <cellStyle name="Normal 11 2 10 2" xfId="2705" xr:uid="{00000000-0005-0000-0000-0000B0010000}"/>
    <cellStyle name="Normal 11 2 10 2 2" xfId="2706" xr:uid="{00000000-0005-0000-0000-0000B1010000}"/>
    <cellStyle name="Normal 11 2 10 3" xfId="2707" xr:uid="{00000000-0005-0000-0000-0000B2010000}"/>
    <cellStyle name="Normal 11 2 11" xfId="2708" xr:uid="{00000000-0005-0000-0000-0000B3010000}"/>
    <cellStyle name="Normal 11 2 11 2" xfId="2709" xr:uid="{00000000-0005-0000-0000-0000B4010000}"/>
    <cellStyle name="Normal 11 2 12" xfId="2710" xr:uid="{00000000-0005-0000-0000-0000B5010000}"/>
    <cellStyle name="Normal 11 2 2" xfId="125" xr:uid="{00000000-0005-0000-0000-0000B6010000}"/>
    <cellStyle name="Normal 11 2 2 2" xfId="126" xr:uid="{00000000-0005-0000-0000-0000B7010000}"/>
    <cellStyle name="Normal 11 2 2 2 2" xfId="2711" xr:uid="{00000000-0005-0000-0000-0000B8010000}"/>
    <cellStyle name="Normal 11 2 2 2 2 2" xfId="2712" xr:uid="{00000000-0005-0000-0000-0000B9010000}"/>
    <cellStyle name="Normal 11 2 2 2 2 2 2" xfId="2713" xr:uid="{00000000-0005-0000-0000-0000BA010000}"/>
    <cellStyle name="Normal 11 2 2 2 2 3" xfId="2714" xr:uid="{00000000-0005-0000-0000-0000BB010000}"/>
    <cellStyle name="Normal 11 2 2 2 3" xfId="2715" xr:uid="{00000000-0005-0000-0000-0000BC010000}"/>
    <cellStyle name="Normal 11 2 2 2 3 2" xfId="2716" xr:uid="{00000000-0005-0000-0000-0000BD010000}"/>
    <cellStyle name="Normal 11 2 2 2 4" xfId="2717" xr:uid="{00000000-0005-0000-0000-0000BE010000}"/>
    <cellStyle name="Normal 11 2 2 3" xfId="2718" xr:uid="{00000000-0005-0000-0000-0000BF010000}"/>
    <cellStyle name="Normal 11 2 2 3 2" xfId="2719" xr:uid="{00000000-0005-0000-0000-0000C0010000}"/>
    <cellStyle name="Normal 11 2 2 3 2 2" xfId="2720" xr:uid="{00000000-0005-0000-0000-0000C1010000}"/>
    <cellStyle name="Normal 11 2 2 3 3" xfId="2721" xr:uid="{00000000-0005-0000-0000-0000C2010000}"/>
    <cellStyle name="Normal 11 2 2 4" xfId="2722" xr:uid="{00000000-0005-0000-0000-0000C3010000}"/>
    <cellStyle name="Normal 11 2 2 4 2" xfId="2723" xr:uid="{00000000-0005-0000-0000-0000C4010000}"/>
    <cellStyle name="Normal 11 2 2 5" xfId="2724" xr:uid="{00000000-0005-0000-0000-0000C5010000}"/>
    <cellStyle name="Normal 11 2 3" xfId="127" xr:uid="{00000000-0005-0000-0000-0000C6010000}"/>
    <cellStyle name="Normal 11 2 3 2" xfId="128" xr:uid="{00000000-0005-0000-0000-0000C7010000}"/>
    <cellStyle name="Normal 11 2 3 2 2" xfId="2725" xr:uid="{00000000-0005-0000-0000-0000C8010000}"/>
    <cellStyle name="Normal 11 2 3 2 2 2" xfId="2726" xr:uid="{00000000-0005-0000-0000-0000C9010000}"/>
    <cellStyle name="Normal 11 2 3 2 2 2 2" xfId="2727" xr:uid="{00000000-0005-0000-0000-0000CA010000}"/>
    <cellStyle name="Normal 11 2 3 2 2 3" xfId="2728" xr:uid="{00000000-0005-0000-0000-0000CB010000}"/>
    <cellStyle name="Normal 11 2 3 2 3" xfId="2729" xr:uid="{00000000-0005-0000-0000-0000CC010000}"/>
    <cellStyle name="Normal 11 2 3 2 3 2" xfId="2730" xr:uid="{00000000-0005-0000-0000-0000CD010000}"/>
    <cellStyle name="Normal 11 2 3 2 4" xfId="2731" xr:uid="{00000000-0005-0000-0000-0000CE010000}"/>
    <cellStyle name="Normal 11 2 3 3" xfId="2732" xr:uid="{00000000-0005-0000-0000-0000CF010000}"/>
    <cellStyle name="Normal 11 2 3 3 2" xfId="2733" xr:uid="{00000000-0005-0000-0000-0000D0010000}"/>
    <cellStyle name="Normal 11 2 3 3 2 2" xfId="2734" xr:uid="{00000000-0005-0000-0000-0000D1010000}"/>
    <cellStyle name="Normal 11 2 3 3 3" xfId="2735" xr:uid="{00000000-0005-0000-0000-0000D2010000}"/>
    <cellStyle name="Normal 11 2 3 4" xfId="2736" xr:uid="{00000000-0005-0000-0000-0000D3010000}"/>
    <cellStyle name="Normal 11 2 3 4 2" xfId="2737" xr:uid="{00000000-0005-0000-0000-0000D4010000}"/>
    <cellStyle name="Normal 11 2 3 5" xfId="2738" xr:uid="{00000000-0005-0000-0000-0000D5010000}"/>
    <cellStyle name="Normal 11 2 4" xfId="129" xr:uid="{00000000-0005-0000-0000-0000D6010000}"/>
    <cellStyle name="Normal 11 2 4 2" xfId="130" xr:uid="{00000000-0005-0000-0000-0000D7010000}"/>
    <cellStyle name="Normal 11 2 4 2 2" xfId="2739" xr:uid="{00000000-0005-0000-0000-0000D8010000}"/>
    <cellStyle name="Normal 11 2 4 2 2 2" xfId="2740" xr:uid="{00000000-0005-0000-0000-0000D9010000}"/>
    <cellStyle name="Normal 11 2 4 2 2 2 2" xfId="2741" xr:uid="{00000000-0005-0000-0000-0000DA010000}"/>
    <cellStyle name="Normal 11 2 4 2 2 3" xfId="2742" xr:uid="{00000000-0005-0000-0000-0000DB010000}"/>
    <cellStyle name="Normal 11 2 4 2 3" xfId="2743" xr:uid="{00000000-0005-0000-0000-0000DC010000}"/>
    <cellStyle name="Normal 11 2 4 2 3 2" xfId="2744" xr:uid="{00000000-0005-0000-0000-0000DD010000}"/>
    <cellStyle name="Normal 11 2 4 2 4" xfId="2745" xr:uid="{00000000-0005-0000-0000-0000DE010000}"/>
    <cellStyle name="Normal 11 2 4 3" xfId="2746" xr:uid="{00000000-0005-0000-0000-0000DF010000}"/>
    <cellStyle name="Normal 11 2 4 3 2" xfId="2747" xr:uid="{00000000-0005-0000-0000-0000E0010000}"/>
    <cellStyle name="Normal 11 2 4 3 2 2" xfId="2748" xr:uid="{00000000-0005-0000-0000-0000E1010000}"/>
    <cellStyle name="Normal 11 2 4 3 3" xfId="2749" xr:uid="{00000000-0005-0000-0000-0000E2010000}"/>
    <cellStyle name="Normal 11 2 4 4" xfId="2750" xr:uid="{00000000-0005-0000-0000-0000E3010000}"/>
    <cellStyle name="Normal 11 2 4 4 2" xfId="2751" xr:uid="{00000000-0005-0000-0000-0000E4010000}"/>
    <cellStyle name="Normal 11 2 4 5" xfId="2752" xr:uid="{00000000-0005-0000-0000-0000E5010000}"/>
    <cellStyle name="Normal 11 2 5" xfId="131" xr:uid="{00000000-0005-0000-0000-0000E6010000}"/>
    <cellStyle name="Normal 11 2 5 2" xfId="132" xr:uid="{00000000-0005-0000-0000-0000E7010000}"/>
    <cellStyle name="Normal 11 2 5 2 2" xfId="2753" xr:uid="{00000000-0005-0000-0000-0000E8010000}"/>
    <cellStyle name="Normal 11 2 5 2 2 2" xfId="2754" xr:uid="{00000000-0005-0000-0000-0000E9010000}"/>
    <cellStyle name="Normal 11 2 5 2 2 2 2" xfId="2755" xr:uid="{00000000-0005-0000-0000-0000EA010000}"/>
    <cellStyle name="Normal 11 2 5 2 2 3" xfId="2756" xr:uid="{00000000-0005-0000-0000-0000EB010000}"/>
    <cellStyle name="Normal 11 2 5 2 3" xfId="2757" xr:uid="{00000000-0005-0000-0000-0000EC010000}"/>
    <cellStyle name="Normal 11 2 5 2 3 2" xfId="2758" xr:uid="{00000000-0005-0000-0000-0000ED010000}"/>
    <cellStyle name="Normal 11 2 5 2 4" xfId="2759" xr:uid="{00000000-0005-0000-0000-0000EE010000}"/>
    <cellStyle name="Normal 11 2 5 3" xfId="2760" xr:uid="{00000000-0005-0000-0000-0000EF010000}"/>
    <cellStyle name="Normal 11 2 5 3 2" xfId="2761" xr:uid="{00000000-0005-0000-0000-0000F0010000}"/>
    <cellStyle name="Normal 11 2 5 3 2 2" xfId="2762" xr:uid="{00000000-0005-0000-0000-0000F1010000}"/>
    <cellStyle name="Normal 11 2 5 3 3" xfId="2763" xr:uid="{00000000-0005-0000-0000-0000F2010000}"/>
    <cellStyle name="Normal 11 2 5 4" xfId="2764" xr:uid="{00000000-0005-0000-0000-0000F3010000}"/>
    <cellStyle name="Normal 11 2 5 4 2" xfId="2765" xr:uid="{00000000-0005-0000-0000-0000F4010000}"/>
    <cellStyle name="Normal 11 2 5 5" xfId="2766" xr:uid="{00000000-0005-0000-0000-0000F5010000}"/>
    <cellStyle name="Normal 11 2 6" xfId="133" xr:uid="{00000000-0005-0000-0000-0000F6010000}"/>
    <cellStyle name="Normal 11 2 6 2" xfId="134" xr:uid="{00000000-0005-0000-0000-0000F7010000}"/>
    <cellStyle name="Normal 11 2 6 2 2" xfId="2767" xr:uid="{00000000-0005-0000-0000-0000F8010000}"/>
    <cellStyle name="Normal 11 2 6 2 2 2" xfId="2768" xr:uid="{00000000-0005-0000-0000-0000F9010000}"/>
    <cellStyle name="Normal 11 2 6 2 2 2 2" xfId="2769" xr:uid="{00000000-0005-0000-0000-0000FA010000}"/>
    <cellStyle name="Normal 11 2 6 2 2 3" xfId="2770" xr:uid="{00000000-0005-0000-0000-0000FB010000}"/>
    <cellStyle name="Normal 11 2 6 2 3" xfId="2771" xr:uid="{00000000-0005-0000-0000-0000FC010000}"/>
    <cellStyle name="Normal 11 2 6 2 3 2" xfId="2772" xr:uid="{00000000-0005-0000-0000-0000FD010000}"/>
    <cellStyle name="Normal 11 2 6 2 4" xfId="2773" xr:uid="{00000000-0005-0000-0000-0000FE010000}"/>
    <cellStyle name="Normal 11 2 6 3" xfId="2774" xr:uid="{00000000-0005-0000-0000-0000FF010000}"/>
    <cellStyle name="Normal 11 2 6 3 2" xfId="2775" xr:uid="{00000000-0005-0000-0000-000000020000}"/>
    <cellStyle name="Normal 11 2 6 3 2 2" xfId="2776" xr:uid="{00000000-0005-0000-0000-000001020000}"/>
    <cellStyle name="Normal 11 2 6 3 3" xfId="2777" xr:uid="{00000000-0005-0000-0000-000002020000}"/>
    <cellStyle name="Normal 11 2 6 4" xfId="2778" xr:uid="{00000000-0005-0000-0000-000003020000}"/>
    <cellStyle name="Normal 11 2 6 4 2" xfId="2779" xr:uid="{00000000-0005-0000-0000-000004020000}"/>
    <cellStyle name="Normal 11 2 6 5" xfId="2780" xr:uid="{00000000-0005-0000-0000-000005020000}"/>
    <cellStyle name="Normal 11 2 7" xfId="135" xr:uid="{00000000-0005-0000-0000-000006020000}"/>
    <cellStyle name="Normal 11 2 7 2" xfId="136" xr:uid="{00000000-0005-0000-0000-000007020000}"/>
    <cellStyle name="Normal 11 2 7 2 2" xfId="2781" xr:uid="{00000000-0005-0000-0000-000008020000}"/>
    <cellStyle name="Normal 11 2 7 2 2 2" xfId="2782" xr:uid="{00000000-0005-0000-0000-000009020000}"/>
    <cellStyle name="Normal 11 2 7 2 2 2 2" xfId="2783" xr:uid="{00000000-0005-0000-0000-00000A020000}"/>
    <cellStyle name="Normal 11 2 7 2 2 3" xfId="2784" xr:uid="{00000000-0005-0000-0000-00000B020000}"/>
    <cellStyle name="Normal 11 2 7 2 3" xfId="2785" xr:uid="{00000000-0005-0000-0000-00000C020000}"/>
    <cellStyle name="Normal 11 2 7 2 3 2" xfId="2786" xr:uid="{00000000-0005-0000-0000-00000D020000}"/>
    <cellStyle name="Normal 11 2 7 2 4" xfId="2787" xr:uid="{00000000-0005-0000-0000-00000E020000}"/>
    <cellStyle name="Normal 11 2 7 3" xfId="2788" xr:uid="{00000000-0005-0000-0000-00000F020000}"/>
    <cellStyle name="Normal 11 2 7 3 2" xfId="2789" xr:uid="{00000000-0005-0000-0000-000010020000}"/>
    <cellStyle name="Normal 11 2 7 3 2 2" xfId="2790" xr:uid="{00000000-0005-0000-0000-000011020000}"/>
    <cellStyle name="Normal 11 2 7 3 3" xfId="2791" xr:uid="{00000000-0005-0000-0000-000012020000}"/>
    <cellStyle name="Normal 11 2 7 4" xfId="2792" xr:uid="{00000000-0005-0000-0000-000013020000}"/>
    <cellStyle name="Normal 11 2 7 4 2" xfId="2793" xr:uid="{00000000-0005-0000-0000-000014020000}"/>
    <cellStyle name="Normal 11 2 7 5" xfId="2794" xr:uid="{00000000-0005-0000-0000-000015020000}"/>
    <cellStyle name="Normal 11 2 8" xfId="137" xr:uid="{00000000-0005-0000-0000-000016020000}"/>
    <cellStyle name="Normal 11 2 8 2" xfId="138" xr:uid="{00000000-0005-0000-0000-000017020000}"/>
    <cellStyle name="Normal 11 2 8 2 2" xfId="2795" xr:uid="{00000000-0005-0000-0000-000018020000}"/>
    <cellStyle name="Normal 11 2 8 2 2 2" xfId="2796" xr:uid="{00000000-0005-0000-0000-000019020000}"/>
    <cellStyle name="Normal 11 2 8 2 2 2 2" xfId="2797" xr:uid="{00000000-0005-0000-0000-00001A020000}"/>
    <cellStyle name="Normal 11 2 8 2 2 3" xfId="2798" xr:uid="{00000000-0005-0000-0000-00001B020000}"/>
    <cellStyle name="Normal 11 2 8 2 3" xfId="2799" xr:uid="{00000000-0005-0000-0000-00001C020000}"/>
    <cellStyle name="Normal 11 2 8 2 3 2" xfId="2800" xr:uid="{00000000-0005-0000-0000-00001D020000}"/>
    <cellStyle name="Normal 11 2 8 2 4" xfId="2801" xr:uid="{00000000-0005-0000-0000-00001E020000}"/>
    <cellStyle name="Normal 11 2 8 3" xfId="2802" xr:uid="{00000000-0005-0000-0000-00001F020000}"/>
    <cellStyle name="Normal 11 2 8 3 2" xfId="2803" xr:uid="{00000000-0005-0000-0000-000020020000}"/>
    <cellStyle name="Normal 11 2 8 3 2 2" xfId="2804" xr:uid="{00000000-0005-0000-0000-000021020000}"/>
    <cellStyle name="Normal 11 2 8 3 3" xfId="2805" xr:uid="{00000000-0005-0000-0000-000022020000}"/>
    <cellStyle name="Normal 11 2 8 4" xfId="2806" xr:uid="{00000000-0005-0000-0000-000023020000}"/>
    <cellStyle name="Normal 11 2 8 4 2" xfId="2807" xr:uid="{00000000-0005-0000-0000-000024020000}"/>
    <cellStyle name="Normal 11 2 8 5" xfId="2808" xr:uid="{00000000-0005-0000-0000-000025020000}"/>
    <cellStyle name="Normal 11 2 9" xfId="139" xr:uid="{00000000-0005-0000-0000-000026020000}"/>
    <cellStyle name="Normal 11 2 9 2" xfId="2809" xr:uid="{00000000-0005-0000-0000-000027020000}"/>
    <cellStyle name="Normal 11 2 9 2 2" xfId="2810" xr:uid="{00000000-0005-0000-0000-000028020000}"/>
    <cellStyle name="Normal 11 2 9 2 2 2" xfId="2811" xr:uid="{00000000-0005-0000-0000-000029020000}"/>
    <cellStyle name="Normal 11 2 9 2 3" xfId="2812" xr:uid="{00000000-0005-0000-0000-00002A020000}"/>
    <cellStyle name="Normal 11 2 9 3" xfId="2813" xr:uid="{00000000-0005-0000-0000-00002B020000}"/>
    <cellStyle name="Normal 11 2 9 3 2" xfId="2814" xr:uid="{00000000-0005-0000-0000-00002C020000}"/>
    <cellStyle name="Normal 11 2 9 4" xfId="2815" xr:uid="{00000000-0005-0000-0000-00002D020000}"/>
    <cellStyle name="Normal 11 20" xfId="2816" xr:uid="{00000000-0005-0000-0000-00002E020000}"/>
    <cellStyle name="Normal 11 20 2" xfId="2817" xr:uid="{00000000-0005-0000-0000-00002F020000}"/>
    <cellStyle name="Normal 11 21" xfId="2818" xr:uid="{00000000-0005-0000-0000-000030020000}"/>
    <cellStyle name="Normal 11 3" xfId="140" xr:uid="{00000000-0005-0000-0000-000031020000}"/>
    <cellStyle name="Normal 11 3 2" xfId="141" xr:uid="{00000000-0005-0000-0000-000032020000}"/>
    <cellStyle name="Normal 11 3 2 2" xfId="2819" xr:uid="{00000000-0005-0000-0000-000033020000}"/>
    <cellStyle name="Normal 11 3 2 2 2" xfId="2820" xr:uid="{00000000-0005-0000-0000-000034020000}"/>
    <cellStyle name="Normal 11 3 2 2 2 2" xfId="2821" xr:uid="{00000000-0005-0000-0000-000035020000}"/>
    <cellStyle name="Normal 11 3 2 2 3" xfId="2822" xr:uid="{00000000-0005-0000-0000-000036020000}"/>
    <cellStyle name="Normal 11 3 2 3" xfId="2823" xr:uid="{00000000-0005-0000-0000-000037020000}"/>
    <cellStyle name="Normal 11 3 2 3 2" xfId="2824" xr:uid="{00000000-0005-0000-0000-000038020000}"/>
    <cellStyle name="Normal 11 3 2 4" xfId="2825" xr:uid="{00000000-0005-0000-0000-000039020000}"/>
    <cellStyle name="Normal 11 3 3" xfId="2826" xr:uid="{00000000-0005-0000-0000-00003A020000}"/>
    <cellStyle name="Normal 11 3 3 2" xfId="2827" xr:uid="{00000000-0005-0000-0000-00003B020000}"/>
    <cellStyle name="Normal 11 3 3 2 2" xfId="2828" xr:uid="{00000000-0005-0000-0000-00003C020000}"/>
    <cellStyle name="Normal 11 3 3 3" xfId="2829" xr:uid="{00000000-0005-0000-0000-00003D020000}"/>
    <cellStyle name="Normal 11 3 4" xfId="2830" xr:uid="{00000000-0005-0000-0000-00003E020000}"/>
    <cellStyle name="Normal 11 3 4 2" xfId="2831" xr:uid="{00000000-0005-0000-0000-00003F020000}"/>
    <cellStyle name="Normal 11 3 5" xfId="2832" xr:uid="{00000000-0005-0000-0000-000040020000}"/>
    <cellStyle name="Normal 11 4" xfId="142" xr:uid="{00000000-0005-0000-0000-000041020000}"/>
    <cellStyle name="Normal 11 4 2" xfId="143" xr:uid="{00000000-0005-0000-0000-000042020000}"/>
    <cellStyle name="Normal 11 4 2 2" xfId="2833" xr:uid="{00000000-0005-0000-0000-000043020000}"/>
    <cellStyle name="Normal 11 4 2 2 2" xfId="2834" xr:uid="{00000000-0005-0000-0000-000044020000}"/>
    <cellStyle name="Normal 11 4 2 2 2 2" xfId="2835" xr:uid="{00000000-0005-0000-0000-000045020000}"/>
    <cellStyle name="Normal 11 4 2 2 3" xfId="2836" xr:uid="{00000000-0005-0000-0000-000046020000}"/>
    <cellStyle name="Normal 11 4 2 3" xfId="2837" xr:uid="{00000000-0005-0000-0000-000047020000}"/>
    <cellStyle name="Normal 11 4 2 3 2" xfId="2838" xr:uid="{00000000-0005-0000-0000-000048020000}"/>
    <cellStyle name="Normal 11 4 2 4" xfId="2839" xr:uid="{00000000-0005-0000-0000-000049020000}"/>
    <cellStyle name="Normal 11 4 3" xfId="2840" xr:uid="{00000000-0005-0000-0000-00004A020000}"/>
    <cellStyle name="Normal 11 4 3 2" xfId="2841" xr:uid="{00000000-0005-0000-0000-00004B020000}"/>
    <cellStyle name="Normal 11 4 3 2 2" xfId="2842" xr:uid="{00000000-0005-0000-0000-00004C020000}"/>
    <cellStyle name="Normal 11 4 3 3" xfId="2843" xr:uid="{00000000-0005-0000-0000-00004D020000}"/>
    <cellStyle name="Normal 11 4 4" xfId="2844" xr:uid="{00000000-0005-0000-0000-00004E020000}"/>
    <cellStyle name="Normal 11 4 4 2" xfId="2845" xr:uid="{00000000-0005-0000-0000-00004F020000}"/>
    <cellStyle name="Normal 11 4 5" xfId="2846" xr:uid="{00000000-0005-0000-0000-000050020000}"/>
    <cellStyle name="Normal 11 5" xfId="144" xr:uid="{00000000-0005-0000-0000-000051020000}"/>
    <cellStyle name="Normal 11 5 2" xfId="145" xr:uid="{00000000-0005-0000-0000-000052020000}"/>
    <cellStyle name="Normal 11 5 2 2" xfId="2847" xr:uid="{00000000-0005-0000-0000-000053020000}"/>
    <cellStyle name="Normal 11 5 2 2 2" xfId="2848" xr:uid="{00000000-0005-0000-0000-000054020000}"/>
    <cellStyle name="Normal 11 5 2 2 2 2" xfId="2849" xr:uid="{00000000-0005-0000-0000-000055020000}"/>
    <cellStyle name="Normal 11 5 2 2 3" xfId="2850" xr:uid="{00000000-0005-0000-0000-000056020000}"/>
    <cellStyle name="Normal 11 5 2 3" xfId="2851" xr:uid="{00000000-0005-0000-0000-000057020000}"/>
    <cellStyle name="Normal 11 5 2 3 2" xfId="2852" xr:uid="{00000000-0005-0000-0000-000058020000}"/>
    <cellStyle name="Normal 11 5 2 4" xfId="2853" xr:uid="{00000000-0005-0000-0000-000059020000}"/>
    <cellStyle name="Normal 11 5 3" xfId="2854" xr:uid="{00000000-0005-0000-0000-00005A020000}"/>
    <cellStyle name="Normal 11 5 3 2" xfId="2855" xr:uid="{00000000-0005-0000-0000-00005B020000}"/>
    <cellStyle name="Normal 11 5 3 2 2" xfId="2856" xr:uid="{00000000-0005-0000-0000-00005C020000}"/>
    <cellStyle name="Normal 11 5 3 3" xfId="2857" xr:uid="{00000000-0005-0000-0000-00005D020000}"/>
    <cellStyle name="Normal 11 5 4" xfId="2858" xr:uid="{00000000-0005-0000-0000-00005E020000}"/>
    <cellStyle name="Normal 11 5 4 2" xfId="2859" xr:uid="{00000000-0005-0000-0000-00005F020000}"/>
    <cellStyle name="Normal 11 5 5" xfId="2860" xr:uid="{00000000-0005-0000-0000-000060020000}"/>
    <cellStyle name="Normal 11 6" xfId="146" xr:uid="{00000000-0005-0000-0000-000061020000}"/>
    <cellStyle name="Normal 11 6 2" xfId="147" xr:uid="{00000000-0005-0000-0000-000062020000}"/>
    <cellStyle name="Normal 11 6 2 2" xfId="2861" xr:uid="{00000000-0005-0000-0000-000063020000}"/>
    <cellStyle name="Normal 11 6 2 2 2" xfId="2862" xr:uid="{00000000-0005-0000-0000-000064020000}"/>
    <cellStyle name="Normal 11 6 2 2 2 2" xfId="2863" xr:uid="{00000000-0005-0000-0000-000065020000}"/>
    <cellStyle name="Normal 11 6 2 2 3" xfId="2864" xr:uid="{00000000-0005-0000-0000-000066020000}"/>
    <cellStyle name="Normal 11 6 2 3" xfId="2865" xr:uid="{00000000-0005-0000-0000-000067020000}"/>
    <cellStyle name="Normal 11 6 2 3 2" xfId="2866" xr:uid="{00000000-0005-0000-0000-000068020000}"/>
    <cellStyle name="Normal 11 6 2 4" xfId="2867" xr:uid="{00000000-0005-0000-0000-000069020000}"/>
    <cellStyle name="Normal 11 6 3" xfId="2868" xr:uid="{00000000-0005-0000-0000-00006A020000}"/>
    <cellStyle name="Normal 11 6 3 2" xfId="2869" xr:uid="{00000000-0005-0000-0000-00006B020000}"/>
    <cellStyle name="Normal 11 6 3 2 2" xfId="2870" xr:uid="{00000000-0005-0000-0000-00006C020000}"/>
    <cellStyle name="Normal 11 6 3 3" xfId="2871" xr:uid="{00000000-0005-0000-0000-00006D020000}"/>
    <cellStyle name="Normal 11 6 4" xfId="2872" xr:uid="{00000000-0005-0000-0000-00006E020000}"/>
    <cellStyle name="Normal 11 6 4 2" xfId="2873" xr:uid="{00000000-0005-0000-0000-00006F020000}"/>
    <cellStyle name="Normal 11 6 5" xfId="2874" xr:uid="{00000000-0005-0000-0000-000070020000}"/>
    <cellStyle name="Normal 11 7" xfId="148" xr:uid="{00000000-0005-0000-0000-000071020000}"/>
    <cellStyle name="Normal 11 7 2" xfId="149" xr:uid="{00000000-0005-0000-0000-000072020000}"/>
    <cellStyle name="Normal 11 7 2 2" xfId="2875" xr:uid="{00000000-0005-0000-0000-000073020000}"/>
    <cellStyle name="Normal 11 7 2 2 2" xfId="2876" xr:uid="{00000000-0005-0000-0000-000074020000}"/>
    <cellStyle name="Normal 11 7 2 2 2 2" xfId="2877" xr:uid="{00000000-0005-0000-0000-000075020000}"/>
    <cellStyle name="Normal 11 7 2 2 3" xfId="2878" xr:uid="{00000000-0005-0000-0000-000076020000}"/>
    <cellStyle name="Normal 11 7 2 3" xfId="2879" xr:uid="{00000000-0005-0000-0000-000077020000}"/>
    <cellStyle name="Normal 11 7 2 3 2" xfId="2880" xr:uid="{00000000-0005-0000-0000-000078020000}"/>
    <cellStyle name="Normal 11 7 2 4" xfId="2881" xr:uid="{00000000-0005-0000-0000-000079020000}"/>
    <cellStyle name="Normal 11 7 3" xfId="2882" xr:uid="{00000000-0005-0000-0000-00007A020000}"/>
    <cellStyle name="Normal 11 7 3 2" xfId="2883" xr:uid="{00000000-0005-0000-0000-00007B020000}"/>
    <cellStyle name="Normal 11 7 3 2 2" xfId="2884" xr:uid="{00000000-0005-0000-0000-00007C020000}"/>
    <cellStyle name="Normal 11 7 3 3" xfId="2885" xr:uid="{00000000-0005-0000-0000-00007D020000}"/>
    <cellStyle name="Normal 11 7 4" xfId="2886" xr:uid="{00000000-0005-0000-0000-00007E020000}"/>
    <cellStyle name="Normal 11 7 4 2" xfId="2887" xr:uid="{00000000-0005-0000-0000-00007F020000}"/>
    <cellStyle name="Normal 11 7 5" xfId="2888" xr:uid="{00000000-0005-0000-0000-000080020000}"/>
    <cellStyle name="Normal 11 8" xfId="150" xr:uid="{00000000-0005-0000-0000-000081020000}"/>
    <cellStyle name="Normal 11 8 2" xfId="151" xr:uid="{00000000-0005-0000-0000-000082020000}"/>
    <cellStyle name="Normal 11 8 2 2" xfId="2889" xr:uid="{00000000-0005-0000-0000-000083020000}"/>
    <cellStyle name="Normal 11 8 2 2 2" xfId="2890" xr:uid="{00000000-0005-0000-0000-000084020000}"/>
    <cellStyle name="Normal 11 8 2 2 2 2" xfId="2891" xr:uid="{00000000-0005-0000-0000-000085020000}"/>
    <cellStyle name="Normal 11 8 2 2 3" xfId="2892" xr:uid="{00000000-0005-0000-0000-000086020000}"/>
    <cellStyle name="Normal 11 8 2 3" xfId="2893" xr:uid="{00000000-0005-0000-0000-000087020000}"/>
    <cellStyle name="Normal 11 8 2 3 2" xfId="2894" xr:uid="{00000000-0005-0000-0000-000088020000}"/>
    <cellStyle name="Normal 11 8 2 4" xfId="2895" xr:uid="{00000000-0005-0000-0000-000089020000}"/>
    <cellStyle name="Normal 11 8 3" xfId="2896" xr:uid="{00000000-0005-0000-0000-00008A020000}"/>
    <cellStyle name="Normal 11 8 3 2" xfId="2897" xr:uid="{00000000-0005-0000-0000-00008B020000}"/>
    <cellStyle name="Normal 11 8 3 2 2" xfId="2898" xr:uid="{00000000-0005-0000-0000-00008C020000}"/>
    <cellStyle name="Normal 11 8 3 3" xfId="2899" xr:uid="{00000000-0005-0000-0000-00008D020000}"/>
    <cellStyle name="Normal 11 8 4" xfId="2900" xr:uid="{00000000-0005-0000-0000-00008E020000}"/>
    <cellStyle name="Normal 11 8 4 2" xfId="2901" xr:uid="{00000000-0005-0000-0000-00008F020000}"/>
    <cellStyle name="Normal 11 8 5" xfId="2902" xr:uid="{00000000-0005-0000-0000-000090020000}"/>
    <cellStyle name="Normal 11 9" xfId="152" xr:uid="{00000000-0005-0000-0000-000091020000}"/>
    <cellStyle name="Normal 11 9 2" xfId="153" xr:uid="{00000000-0005-0000-0000-000092020000}"/>
    <cellStyle name="Normal 11 9 2 2" xfId="2903" xr:uid="{00000000-0005-0000-0000-000093020000}"/>
    <cellStyle name="Normal 11 9 2 2 2" xfId="2904" xr:uid="{00000000-0005-0000-0000-000094020000}"/>
    <cellStyle name="Normal 11 9 2 2 2 2" xfId="2905" xr:uid="{00000000-0005-0000-0000-000095020000}"/>
    <cellStyle name="Normal 11 9 2 2 3" xfId="2906" xr:uid="{00000000-0005-0000-0000-000096020000}"/>
    <cellStyle name="Normal 11 9 2 3" xfId="2907" xr:uid="{00000000-0005-0000-0000-000097020000}"/>
    <cellStyle name="Normal 11 9 2 3 2" xfId="2908" xr:uid="{00000000-0005-0000-0000-000098020000}"/>
    <cellStyle name="Normal 11 9 2 4" xfId="2909" xr:uid="{00000000-0005-0000-0000-000099020000}"/>
    <cellStyle name="Normal 11 9 3" xfId="2910" xr:uid="{00000000-0005-0000-0000-00009A020000}"/>
    <cellStyle name="Normal 11 9 3 2" xfId="2911" xr:uid="{00000000-0005-0000-0000-00009B020000}"/>
    <cellStyle name="Normal 11 9 3 2 2" xfId="2912" xr:uid="{00000000-0005-0000-0000-00009C020000}"/>
    <cellStyle name="Normal 11 9 3 3" xfId="2913" xr:uid="{00000000-0005-0000-0000-00009D020000}"/>
    <cellStyle name="Normal 11 9 4" xfId="2914" xr:uid="{00000000-0005-0000-0000-00009E020000}"/>
    <cellStyle name="Normal 11 9 4 2" xfId="2915" xr:uid="{00000000-0005-0000-0000-00009F020000}"/>
    <cellStyle name="Normal 11 9 5" xfId="2916" xr:uid="{00000000-0005-0000-0000-0000A0020000}"/>
    <cellStyle name="Normal 110" xfId="154" xr:uid="{00000000-0005-0000-0000-0000A1020000}"/>
    <cellStyle name="Normal 111" xfId="155" xr:uid="{00000000-0005-0000-0000-0000A2020000}"/>
    <cellStyle name="Normal 112" xfId="156" xr:uid="{00000000-0005-0000-0000-0000A3020000}"/>
    <cellStyle name="Normal 113" xfId="157" xr:uid="{00000000-0005-0000-0000-0000A4020000}"/>
    <cellStyle name="Normal 114" xfId="158" xr:uid="{00000000-0005-0000-0000-0000A5020000}"/>
    <cellStyle name="Normal 114 2" xfId="159" xr:uid="{00000000-0005-0000-0000-0000A6020000}"/>
    <cellStyle name="Normal 114 3" xfId="160" xr:uid="{00000000-0005-0000-0000-0000A7020000}"/>
    <cellStyle name="Normal 114 4" xfId="161" xr:uid="{00000000-0005-0000-0000-0000A8020000}"/>
    <cellStyle name="Normal 114 4 2" xfId="2917" xr:uid="{00000000-0005-0000-0000-0000A9020000}"/>
    <cellStyle name="Normal 114 4 2 2" xfId="2918" xr:uid="{00000000-0005-0000-0000-0000AA020000}"/>
    <cellStyle name="Normal 114 4 2 2 2" xfId="2919" xr:uid="{00000000-0005-0000-0000-0000AB020000}"/>
    <cellStyle name="Normal 114 4 2 3" xfId="2920" xr:uid="{00000000-0005-0000-0000-0000AC020000}"/>
    <cellStyle name="Normal 114 4 3" xfId="2921" xr:uid="{00000000-0005-0000-0000-0000AD020000}"/>
    <cellStyle name="Normal 114 4 3 2" xfId="2922" xr:uid="{00000000-0005-0000-0000-0000AE020000}"/>
    <cellStyle name="Normal 114 4 4" xfId="2923" xr:uid="{00000000-0005-0000-0000-0000AF020000}"/>
    <cellStyle name="Normal 114 5" xfId="2924" xr:uid="{00000000-0005-0000-0000-0000B0020000}"/>
    <cellStyle name="Normal 114 5 2" xfId="2925" xr:uid="{00000000-0005-0000-0000-0000B1020000}"/>
    <cellStyle name="Normal 114 5 2 2" xfId="2926" xr:uid="{00000000-0005-0000-0000-0000B2020000}"/>
    <cellStyle name="Normal 114 5 3" xfId="2927" xr:uid="{00000000-0005-0000-0000-0000B3020000}"/>
    <cellStyle name="Normal 114 6" xfId="2928" xr:uid="{00000000-0005-0000-0000-0000B4020000}"/>
    <cellStyle name="Normal 114 6 2" xfId="2929" xr:uid="{00000000-0005-0000-0000-0000B5020000}"/>
    <cellStyle name="Normal 114 7" xfId="2930" xr:uid="{00000000-0005-0000-0000-0000B6020000}"/>
    <cellStyle name="Normal 115" xfId="162" xr:uid="{00000000-0005-0000-0000-0000B7020000}"/>
    <cellStyle name="Normal 116" xfId="163" xr:uid="{00000000-0005-0000-0000-0000B8020000}"/>
    <cellStyle name="Normal 117" xfId="164" xr:uid="{00000000-0005-0000-0000-0000B9020000}"/>
    <cellStyle name="Normal 118" xfId="165" xr:uid="{00000000-0005-0000-0000-0000BA020000}"/>
    <cellStyle name="Normal 119" xfId="166" xr:uid="{00000000-0005-0000-0000-0000BB020000}"/>
    <cellStyle name="Normal 12" xfId="167" xr:uid="{00000000-0005-0000-0000-0000BC020000}"/>
    <cellStyle name="Normal 12 10" xfId="168" xr:uid="{00000000-0005-0000-0000-0000BD020000}"/>
    <cellStyle name="Normal 12 10 2" xfId="169" xr:uid="{00000000-0005-0000-0000-0000BE020000}"/>
    <cellStyle name="Normal 12 10 2 2" xfId="2931" xr:uid="{00000000-0005-0000-0000-0000BF020000}"/>
    <cellStyle name="Normal 12 10 2 2 2" xfId="2932" xr:uid="{00000000-0005-0000-0000-0000C0020000}"/>
    <cellStyle name="Normal 12 10 2 2 2 2" xfId="2933" xr:uid="{00000000-0005-0000-0000-0000C1020000}"/>
    <cellStyle name="Normal 12 10 2 2 3" xfId="2934" xr:uid="{00000000-0005-0000-0000-0000C2020000}"/>
    <cellStyle name="Normal 12 10 2 3" xfId="2935" xr:uid="{00000000-0005-0000-0000-0000C3020000}"/>
    <cellStyle name="Normal 12 10 2 3 2" xfId="2936" xr:uid="{00000000-0005-0000-0000-0000C4020000}"/>
    <cellStyle name="Normal 12 10 2 4" xfId="2937" xr:uid="{00000000-0005-0000-0000-0000C5020000}"/>
    <cellStyle name="Normal 12 10 3" xfId="2938" xr:uid="{00000000-0005-0000-0000-0000C6020000}"/>
    <cellStyle name="Normal 12 10 3 2" xfId="2939" xr:uid="{00000000-0005-0000-0000-0000C7020000}"/>
    <cellStyle name="Normal 12 10 3 2 2" xfId="2940" xr:uid="{00000000-0005-0000-0000-0000C8020000}"/>
    <cellStyle name="Normal 12 10 3 3" xfId="2941" xr:uid="{00000000-0005-0000-0000-0000C9020000}"/>
    <cellStyle name="Normal 12 10 4" xfId="2942" xr:uid="{00000000-0005-0000-0000-0000CA020000}"/>
    <cellStyle name="Normal 12 10 4 2" xfId="2943" xr:uid="{00000000-0005-0000-0000-0000CB020000}"/>
    <cellStyle name="Normal 12 10 5" xfId="2944" xr:uid="{00000000-0005-0000-0000-0000CC020000}"/>
    <cellStyle name="Normal 12 11" xfId="170" xr:uid="{00000000-0005-0000-0000-0000CD020000}"/>
    <cellStyle name="Normal 12 11 2" xfId="171" xr:uid="{00000000-0005-0000-0000-0000CE020000}"/>
    <cellStyle name="Normal 12 11 2 2" xfId="2945" xr:uid="{00000000-0005-0000-0000-0000CF020000}"/>
    <cellStyle name="Normal 12 11 2 2 2" xfId="2946" xr:uid="{00000000-0005-0000-0000-0000D0020000}"/>
    <cellStyle name="Normal 12 11 2 2 2 2" xfId="2947" xr:uid="{00000000-0005-0000-0000-0000D1020000}"/>
    <cellStyle name="Normal 12 11 2 2 3" xfId="2948" xr:uid="{00000000-0005-0000-0000-0000D2020000}"/>
    <cellStyle name="Normal 12 11 2 3" xfId="2949" xr:uid="{00000000-0005-0000-0000-0000D3020000}"/>
    <cellStyle name="Normal 12 11 2 3 2" xfId="2950" xr:uid="{00000000-0005-0000-0000-0000D4020000}"/>
    <cellStyle name="Normal 12 11 2 4" xfId="2951" xr:uid="{00000000-0005-0000-0000-0000D5020000}"/>
    <cellStyle name="Normal 12 11 3" xfId="2952" xr:uid="{00000000-0005-0000-0000-0000D6020000}"/>
    <cellStyle name="Normal 12 11 3 2" xfId="2953" xr:uid="{00000000-0005-0000-0000-0000D7020000}"/>
    <cellStyle name="Normal 12 11 3 2 2" xfId="2954" xr:uid="{00000000-0005-0000-0000-0000D8020000}"/>
    <cellStyle name="Normal 12 11 3 3" xfId="2955" xr:uid="{00000000-0005-0000-0000-0000D9020000}"/>
    <cellStyle name="Normal 12 11 4" xfId="2956" xr:uid="{00000000-0005-0000-0000-0000DA020000}"/>
    <cellStyle name="Normal 12 11 4 2" xfId="2957" xr:uid="{00000000-0005-0000-0000-0000DB020000}"/>
    <cellStyle name="Normal 12 11 5" xfId="2958" xr:uid="{00000000-0005-0000-0000-0000DC020000}"/>
    <cellStyle name="Normal 12 12" xfId="172" xr:uid="{00000000-0005-0000-0000-0000DD020000}"/>
    <cellStyle name="Normal 12 13" xfId="173" xr:uid="{00000000-0005-0000-0000-0000DE020000}"/>
    <cellStyle name="Normal 12 14" xfId="174" xr:uid="{00000000-0005-0000-0000-0000DF020000}"/>
    <cellStyle name="Normal 12 15" xfId="175" xr:uid="{00000000-0005-0000-0000-0000E0020000}"/>
    <cellStyle name="Normal 12 16" xfId="176" xr:uid="{00000000-0005-0000-0000-0000E1020000}"/>
    <cellStyle name="Normal 12 17" xfId="177" xr:uid="{00000000-0005-0000-0000-0000E2020000}"/>
    <cellStyle name="Normal 12 18" xfId="178" xr:uid="{00000000-0005-0000-0000-0000E3020000}"/>
    <cellStyle name="Normal 12 18 2" xfId="2959" xr:uid="{00000000-0005-0000-0000-0000E4020000}"/>
    <cellStyle name="Normal 12 18 2 2" xfId="2960" xr:uid="{00000000-0005-0000-0000-0000E5020000}"/>
    <cellStyle name="Normal 12 18 2 2 2" xfId="2961" xr:uid="{00000000-0005-0000-0000-0000E6020000}"/>
    <cellStyle name="Normal 12 18 2 3" xfId="2962" xr:uid="{00000000-0005-0000-0000-0000E7020000}"/>
    <cellStyle name="Normal 12 18 3" xfId="2963" xr:uid="{00000000-0005-0000-0000-0000E8020000}"/>
    <cellStyle name="Normal 12 18 3 2" xfId="2964" xr:uid="{00000000-0005-0000-0000-0000E9020000}"/>
    <cellStyle name="Normal 12 18 4" xfId="2965" xr:uid="{00000000-0005-0000-0000-0000EA020000}"/>
    <cellStyle name="Normal 12 19" xfId="2966" xr:uid="{00000000-0005-0000-0000-0000EB020000}"/>
    <cellStyle name="Normal 12 19 2" xfId="2967" xr:uid="{00000000-0005-0000-0000-0000EC020000}"/>
    <cellStyle name="Normal 12 19 2 2" xfId="2968" xr:uid="{00000000-0005-0000-0000-0000ED020000}"/>
    <cellStyle name="Normal 12 19 3" xfId="2969" xr:uid="{00000000-0005-0000-0000-0000EE020000}"/>
    <cellStyle name="Normal 12 2" xfId="179" xr:uid="{00000000-0005-0000-0000-0000EF020000}"/>
    <cellStyle name="Normal 12 2 10" xfId="2970" xr:uid="{00000000-0005-0000-0000-0000F0020000}"/>
    <cellStyle name="Normal 12 2 10 2" xfId="2971" xr:uid="{00000000-0005-0000-0000-0000F1020000}"/>
    <cellStyle name="Normal 12 2 10 2 2" xfId="2972" xr:uid="{00000000-0005-0000-0000-0000F2020000}"/>
    <cellStyle name="Normal 12 2 10 3" xfId="2973" xr:uid="{00000000-0005-0000-0000-0000F3020000}"/>
    <cellStyle name="Normal 12 2 11" xfId="2974" xr:uid="{00000000-0005-0000-0000-0000F4020000}"/>
    <cellStyle name="Normal 12 2 11 2" xfId="2975" xr:uid="{00000000-0005-0000-0000-0000F5020000}"/>
    <cellStyle name="Normal 12 2 12" xfId="2976" xr:uid="{00000000-0005-0000-0000-0000F6020000}"/>
    <cellStyle name="Normal 12 2 2" xfId="180" xr:uid="{00000000-0005-0000-0000-0000F7020000}"/>
    <cellStyle name="Normal 12 2 2 2" xfId="181" xr:uid="{00000000-0005-0000-0000-0000F8020000}"/>
    <cellStyle name="Normal 12 2 2 2 2" xfId="2977" xr:uid="{00000000-0005-0000-0000-0000F9020000}"/>
    <cellStyle name="Normal 12 2 2 2 2 2" xfId="2978" xr:uid="{00000000-0005-0000-0000-0000FA020000}"/>
    <cellStyle name="Normal 12 2 2 2 2 2 2" xfId="2979" xr:uid="{00000000-0005-0000-0000-0000FB020000}"/>
    <cellStyle name="Normal 12 2 2 2 2 3" xfId="2980" xr:uid="{00000000-0005-0000-0000-0000FC020000}"/>
    <cellStyle name="Normal 12 2 2 2 3" xfId="2981" xr:uid="{00000000-0005-0000-0000-0000FD020000}"/>
    <cellStyle name="Normal 12 2 2 2 3 2" xfId="2982" xr:uid="{00000000-0005-0000-0000-0000FE020000}"/>
    <cellStyle name="Normal 12 2 2 2 4" xfId="2983" xr:uid="{00000000-0005-0000-0000-0000FF020000}"/>
    <cellStyle name="Normal 12 2 2 3" xfId="2984" xr:uid="{00000000-0005-0000-0000-000000030000}"/>
    <cellStyle name="Normal 12 2 2 3 2" xfId="2985" xr:uid="{00000000-0005-0000-0000-000001030000}"/>
    <cellStyle name="Normal 12 2 2 3 2 2" xfId="2986" xr:uid="{00000000-0005-0000-0000-000002030000}"/>
    <cellStyle name="Normal 12 2 2 3 3" xfId="2987" xr:uid="{00000000-0005-0000-0000-000003030000}"/>
    <cellStyle name="Normal 12 2 2 4" xfId="2988" xr:uid="{00000000-0005-0000-0000-000004030000}"/>
    <cellStyle name="Normal 12 2 2 4 2" xfId="2989" xr:uid="{00000000-0005-0000-0000-000005030000}"/>
    <cellStyle name="Normal 12 2 2 5" xfId="2990" xr:uid="{00000000-0005-0000-0000-000006030000}"/>
    <cellStyle name="Normal 12 2 3" xfId="182" xr:uid="{00000000-0005-0000-0000-000007030000}"/>
    <cellStyle name="Normal 12 2 3 2" xfId="183" xr:uid="{00000000-0005-0000-0000-000008030000}"/>
    <cellStyle name="Normal 12 2 3 2 2" xfId="2991" xr:uid="{00000000-0005-0000-0000-000009030000}"/>
    <cellStyle name="Normal 12 2 3 2 2 2" xfId="2992" xr:uid="{00000000-0005-0000-0000-00000A030000}"/>
    <cellStyle name="Normal 12 2 3 2 2 2 2" xfId="2993" xr:uid="{00000000-0005-0000-0000-00000B030000}"/>
    <cellStyle name="Normal 12 2 3 2 2 3" xfId="2994" xr:uid="{00000000-0005-0000-0000-00000C030000}"/>
    <cellStyle name="Normal 12 2 3 2 3" xfId="2995" xr:uid="{00000000-0005-0000-0000-00000D030000}"/>
    <cellStyle name="Normal 12 2 3 2 3 2" xfId="2996" xr:uid="{00000000-0005-0000-0000-00000E030000}"/>
    <cellStyle name="Normal 12 2 3 2 4" xfId="2997" xr:uid="{00000000-0005-0000-0000-00000F030000}"/>
    <cellStyle name="Normal 12 2 3 3" xfId="2998" xr:uid="{00000000-0005-0000-0000-000010030000}"/>
    <cellStyle name="Normal 12 2 3 3 2" xfId="2999" xr:uid="{00000000-0005-0000-0000-000011030000}"/>
    <cellStyle name="Normal 12 2 3 3 2 2" xfId="3000" xr:uid="{00000000-0005-0000-0000-000012030000}"/>
    <cellStyle name="Normal 12 2 3 3 3" xfId="3001" xr:uid="{00000000-0005-0000-0000-000013030000}"/>
    <cellStyle name="Normal 12 2 3 4" xfId="3002" xr:uid="{00000000-0005-0000-0000-000014030000}"/>
    <cellStyle name="Normal 12 2 3 4 2" xfId="3003" xr:uid="{00000000-0005-0000-0000-000015030000}"/>
    <cellStyle name="Normal 12 2 3 5" xfId="3004" xr:uid="{00000000-0005-0000-0000-000016030000}"/>
    <cellStyle name="Normal 12 2 4" xfId="184" xr:uid="{00000000-0005-0000-0000-000017030000}"/>
    <cellStyle name="Normal 12 2 4 2" xfId="185" xr:uid="{00000000-0005-0000-0000-000018030000}"/>
    <cellStyle name="Normal 12 2 4 2 2" xfId="3005" xr:uid="{00000000-0005-0000-0000-000019030000}"/>
    <cellStyle name="Normal 12 2 4 2 2 2" xfId="3006" xr:uid="{00000000-0005-0000-0000-00001A030000}"/>
    <cellStyle name="Normal 12 2 4 2 2 2 2" xfId="3007" xr:uid="{00000000-0005-0000-0000-00001B030000}"/>
    <cellStyle name="Normal 12 2 4 2 2 3" xfId="3008" xr:uid="{00000000-0005-0000-0000-00001C030000}"/>
    <cellStyle name="Normal 12 2 4 2 3" xfId="3009" xr:uid="{00000000-0005-0000-0000-00001D030000}"/>
    <cellStyle name="Normal 12 2 4 2 3 2" xfId="3010" xr:uid="{00000000-0005-0000-0000-00001E030000}"/>
    <cellStyle name="Normal 12 2 4 2 4" xfId="3011" xr:uid="{00000000-0005-0000-0000-00001F030000}"/>
    <cellStyle name="Normal 12 2 4 3" xfId="3012" xr:uid="{00000000-0005-0000-0000-000020030000}"/>
    <cellStyle name="Normal 12 2 4 3 2" xfId="3013" xr:uid="{00000000-0005-0000-0000-000021030000}"/>
    <cellStyle name="Normal 12 2 4 3 2 2" xfId="3014" xr:uid="{00000000-0005-0000-0000-000022030000}"/>
    <cellStyle name="Normal 12 2 4 3 3" xfId="3015" xr:uid="{00000000-0005-0000-0000-000023030000}"/>
    <cellStyle name="Normal 12 2 4 4" xfId="3016" xr:uid="{00000000-0005-0000-0000-000024030000}"/>
    <cellStyle name="Normal 12 2 4 4 2" xfId="3017" xr:uid="{00000000-0005-0000-0000-000025030000}"/>
    <cellStyle name="Normal 12 2 4 5" xfId="3018" xr:uid="{00000000-0005-0000-0000-000026030000}"/>
    <cellStyle name="Normal 12 2 5" xfId="186" xr:uid="{00000000-0005-0000-0000-000027030000}"/>
    <cellStyle name="Normal 12 2 5 2" xfId="187" xr:uid="{00000000-0005-0000-0000-000028030000}"/>
    <cellStyle name="Normal 12 2 5 2 2" xfId="3019" xr:uid="{00000000-0005-0000-0000-000029030000}"/>
    <cellStyle name="Normal 12 2 5 2 2 2" xfId="3020" xr:uid="{00000000-0005-0000-0000-00002A030000}"/>
    <cellStyle name="Normal 12 2 5 2 2 2 2" xfId="3021" xr:uid="{00000000-0005-0000-0000-00002B030000}"/>
    <cellStyle name="Normal 12 2 5 2 2 3" xfId="3022" xr:uid="{00000000-0005-0000-0000-00002C030000}"/>
    <cellStyle name="Normal 12 2 5 2 3" xfId="3023" xr:uid="{00000000-0005-0000-0000-00002D030000}"/>
    <cellStyle name="Normal 12 2 5 2 3 2" xfId="3024" xr:uid="{00000000-0005-0000-0000-00002E030000}"/>
    <cellStyle name="Normal 12 2 5 2 4" xfId="3025" xr:uid="{00000000-0005-0000-0000-00002F030000}"/>
    <cellStyle name="Normal 12 2 5 3" xfId="3026" xr:uid="{00000000-0005-0000-0000-000030030000}"/>
    <cellStyle name="Normal 12 2 5 3 2" xfId="3027" xr:uid="{00000000-0005-0000-0000-000031030000}"/>
    <cellStyle name="Normal 12 2 5 3 2 2" xfId="3028" xr:uid="{00000000-0005-0000-0000-000032030000}"/>
    <cellStyle name="Normal 12 2 5 3 3" xfId="3029" xr:uid="{00000000-0005-0000-0000-000033030000}"/>
    <cellStyle name="Normal 12 2 5 4" xfId="3030" xr:uid="{00000000-0005-0000-0000-000034030000}"/>
    <cellStyle name="Normal 12 2 5 4 2" xfId="3031" xr:uid="{00000000-0005-0000-0000-000035030000}"/>
    <cellStyle name="Normal 12 2 5 5" xfId="3032" xr:uid="{00000000-0005-0000-0000-000036030000}"/>
    <cellStyle name="Normal 12 2 6" xfId="188" xr:uid="{00000000-0005-0000-0000-000037030000}"/>
    <cellStyle name="Normal 12 2 6 2" xfId="189" xr:uid="{00000000-0005-0000-0000-000038030000}"/>
    <cellStyle name="Normal 12 2 6 2 2" xfId="3033" xr:uid="{00000000-0005-0000-0000-000039030000}"/>
    <cellStyle name="Normal 12 2 6 2 2 2" xfId="3034" xr:uid="{00000000-0005-0000-0000-00003A030000}"/>
    <cellStyle name="Normal 12 2 6 2 2 2 2" xfId="3035" xr:uid="{00000000-0005-0000-0000-00003B030000}"/>
    <cellStyle name="Normal 12 2 6 2 2 3" xfId="3036" xr:uid="{00000000-0005-0000-0000-00003C030000}"/>
    <cellStyle name="Normal 12 2 6 2 3" xfId="3037" xr:uid="{00000000-0005-0000-0000-00003D030000}"/>
    <cellStyle name="Normal 12 2 6 2 3 2" xfId="3038" xr:uid="{00000000-0005-0000-0000-00003E030000}"/>
    <cellStyle name="Normal 12 2 6 2 4" xfId="3039" xr:uid="{00000000-0005-0000-0000-00003F030000}"/>
    <cellStyle name="Normal 12 2 6 3" xfId="3040" xr:uid="{00000000-0005-0000-0000-000040030000}"/>
    <cellStyle name="Normal 12 2 6 3 2" xfId="3041" xr:uid="{00000000-0005-0000-0000-000041030000}"/>
    <cellStyle name="Normal 12 2 6 3 2 2" xfId="3042" xr:uid="{00000000-0005-0000-0000-000042030000}"/>
    <cellStyle name="Normal 12 2 6 3 3" xfId="3043" xr:uid="{00000000-0005-0000-0000-000043030000}"/>
    <cellStyle name="Normal 12 2 6 4" xfId="3044" xr:uid="{00000000-0005-0000-0000-000044030000}"/>
    <cellStyle name="Normal 12 2 6 4 2" xfId="3045" xr:uid="{00000000-0005-0000-0000-000045030000}"/>
    <cellStyle name="Normal 12 2 6 5" xfId="3046" xr:uid="{00000000-0005-0000-0000-000046030000}"/>
    <cellStyle name="Normal 12 2 7" xfId="190" xr:uid="{00000000-0005-0000-0000-000047030000}"/>
    <cellStyle name="Normal 12 2 7 2" xfId="191" xr:uid="{00000000-0005-0000-0000-000048030000}"/>
    <cellStyle name="Normal 12 2 7 2 2" xfId="3047" xr:uid="{00000000-0005-0000-0000-000049030000}"/>
    <cellStyle name="Normal 12 2 7 2 2 2" xfId="3048" xr:uid="{00000000-0005-0000-0000-00004A030000}"/>
    <cellStyle name="Normal 12 2 7 2 2 2 2" xfId="3049" xr:uid="{00000000-0005-0000-0000-00004B030000}"/>
    <cellStyle name="Normal 12 2 7 2 2 3" xfId="3050" xr:uid="{00000000-0005-0000-0000-00004C030000}"/>
    <cellStyle name="Normal 12 2 7 2 3" xfId="3051" xr:uid="{00000000-0005-0000-0000-00004D030000}"/>
    <cellStyle name="Normal 12 2 7 2 3 2" xfId="3052" xr:uid="{00000000-0005-0000-0000-00004E030000}"/>
    <cellStyle name="Normal 12 2 7 2 4" xfId="3053" xr:uid="{00000000-0005-0000-0000-00004F030000}"/>
    <cellStyle name="Normal 12 2 7 3" xfId="3054" xr:uid="{00000000-0005-0000-0000-000050030000}"/>
    <cellStyle name="Normal 12 2 7 3 2" xfId="3055" xr:uid="{00000000-0005-0000-0000-000051030000}"/>
    <cellStyle name="Normal 12 2 7 3 2 2" xfId="3056" xr:uid="{00000000-0005-0000-0000-000052030000}"/>
    <cellStyle name="Normal 12 2 7 3 3" xfId="3057" xr:uid="{00000000-0005-0000-0000-000053030000}"/>
    <cellStyle name="Normal 12 2 7 4" xfId="3058" xr:uid="{00000000-0005-0000-0000-000054030000}"/>
    <cellStyle name="Normal 12 2 7 4 2" xfId="3059" xr:uid="{00000000-0005-0000-0000-000055030000}"/>
    <cellStyle name="Normal 12 2 7 5" xfId="3060" xr:uid="{00000000-0005-0000-0000-000056030000}"/>
    <cellStyle name="Normal 12 2 8" xfId="192" xr:uid="{00000000-0005-0000-0000-000057030000}"/>
    <cellStyle name="Normal 12 2 8 2" xfId="193" xr:uid="{00000000-0005-0000-0000-000058030000}"/>
    <cellStyle name="Normal 12 2 8 2 2" xfId="3061" xr:uid="{00000000-0005-0000-0000-000059030000}"/>
    <cellStyle name="Normal 12 2 8 2 2 2" xfId="3062" xr:uid="{00000000-0005-0000-0000-00005A030000}"/>
    <cellStyle name="Normal 12 2 8 2 2 2 2" xfId="3063" xr:uid="{00000000-0005-0000-0000-00005B030000}"/>
    <cellStyle name="Normal 12 2 8 2 2 3" xfId="3064" xr:uid="{00000000-0005-0000-0000-00005C030000}"/>
    <cellStyle name="Normal 12 2 8 2 3" xfId="3065" xr:uid="{00000000-0005-0000-0000-00005D030000}"/>
    <cellStyle name="Normal 12 2 8 2 3 2" xfId="3066" xr:uid="{00000000-0005-0000-0000-00005E030000}"/>
    <cellStyle name="Normal 12 2 8 2 4" xfId="3067" xr:uid="{00000000-0005-0000-0000-00005F030000}"/>
    <cellStyle name="Normal 12 2 8 3" xfId="3068" xr:uid="{00000000-0005-0000-0000-000060030000}"/>
    <cellStyle name="Normal 12 2 8 3 2" xfId="3069" xr:uid="{00000000-0005-0000-0000-000061030000}"/>
    <cellStyle name="Normal 12 2 8 3 2 2" xfId="3070" xr:uid="{00000000-0005-0000-0000-000062030000}"/>
    <cellStyle name="Normal 12 2 8 3 3" xfId="3071" xr:uid="{00000000-0005-0000-0000-000063030000}"/>
    <cellStyle name="Normal 12 2 8 4" xfId="3072" xr:uid="{00000000-0005-0000-0000-000064030000}"/>
    <cellStyle name="Normal 12 2 8 4 2" xfId="3073" xr:uid="{00000000-0005-0000-0000-000065030000}"/>
    <cellStyle name="Normal 12 2 8 5" xfId="3074" xr:uid="{00000000-0005-0000-0000-000066030000}"/>
    <cellStyle name="Normal 12 2 9" xfId="194" xr:uid="{00000000-0005-0000-0000-000067030000}"/>
    <cellStyle name="Normal 12 2 9 2" xfId="3075" xr:uid="{00000000-0005-0000-0000-000068030000}"/>
    <cellStyle name="Normal 12 2 9 2 2" xfId="3076" xr:uid="{00000000-0005-0000-0000-000069030000}"/>
    <cellStyle name="Normal 12 2 9 2 2 2" xfId="3077" xr:uid="{00000000-0005-0000-0000-00006A030000}"/>
    <cellStyle name="Normal 12 2 9 2 3" xfId="3078" xr:uid="{00000000-0005-0000-0000-00006B030000}"/>
    <cellStyle name="Normal 12 2 9 3" xfId="3079" xr:uid="{00000000-0005-0000-0000-00006C030000}"/>
    <cellStyle name="Normal 12 2 9 3 2" xfId="3080" xr:uid="{00000000-0005-0000-0000-00006D030000}"/>
    <cellStyle name="Normal 12 2 9 4" xfId="3081" xr:uid="{00000000-0005-0000-0000-00006E030000}"/>
    <cellStyle name="Normal 12 20" xfId="3082" xr:uid="{00000000-0005-0000-0000-00006F030000}"/>
    <cellStyle name="Normal 12 20 2" xfId="3083" xr:uid="{00000000-0005-0000-0000-000070030000}"/>
    <cellStyle name="Normal 12 21" xfId="3084" xr:uid="{00000000-0005-0000-0000-000071030000}"/>
    <cellStyle name="Normal 12 3" xfId="195" xr:uid="{00000000-0005-0000-0000-000072030000}"/>
    <cellStyle name="Normal 12 3 2" xfId="196" xr:uid="{00000000-0005-0000-0000-000073030000}"/>
    <cellStyle name="Normal 12 3 2 2" xfId="3085" xr:uid="{00000000-0005-0000-0000-000074030000}"/>
    <cellStyle name="Normal 12 3 2 2 2" xfId="3086" xr:uid="{00000000-0005-0000-0000-000075030000}"/>
    <cellStyle name="Normal 12 3 2 2 2 2" xfId="3087" xr:uid="{00000000-0005-0000-0000-000076030000}"/>
    <cellStyle name="Normal 12 3 2 2 3" xfId="3088" xr:uid="{00000000-0005-0000-0000-000077030000}"/>
    <cellStyle name="Normal 12 3 2 3" xfId="3089" xr:uid="{00000000-0005-0000-0000-000078030000}"/>
    <cellStyle name="Normal 12 3 2 3 2" xfId="3090" xr:uid="{00000000-0005-0000-0000-000079030000}"/>
    <cellStyle name="Normal 12 3 2 4" xfId="3091" xr:uid="{00000000-0005-0000-0000-00007A030000}"/>
    <cellStyle name="Normal 12 3 3" xfId="3092" xr:uid="{00000000-0005-0000-0000-00007B030000}"/>
    <cellStyle name="Normal 12 3 3 2" xfId="3093" xr:uid="{00000000-0005-0000-0000-00007C030000}"/>
    <cellStyle name="Normal 12 3 3 2 2" xfId="3094" xr:uid="{00000000-0005-0000-0000-00007D030000}"/>
    <cellStyle name="Normal 12 3 3 3" xfId="3095" xr:uid="{00000000-0005-0000-0000-00007E030000}"/>
    <cellStyle name="Normal 12 3 4" xfId="3096" xr:uid="{00000000-0005-0000-0000-00007F030000}"/>
    <cellStyle name="Normal 12 3 4 2" xfId="3097" xr:uid="{00000000-0005-0000-0000-000080030000}"/>
    <cellStyle name="Normal 12 3 5" xfId="3098" xr:uid="{00000000-0005-0000-0000-000081030000}"/>
    <cellStyle name="Normal 12 4" xfId="197" xr:uid="{00000000-0005-0000-0000-000082030000}"/>
    <cellStyle name="Normal 12 4 2" xfId="198" xr:uid="{00000000-0005-0000-0000-000083030000}"/>
    <cellStyle name="Normal 12 4 2 2" xfId="3099" xr:uid="{00000000-0005-0000-0000-000084030000}"/>
    <cellStyle name="Normal 12 4 2 2 2" xfId="3100" xr:uid="{00000000-0005-0000-0000-000085030000}"/>
    <cellStyle name="Normal 12 4 2 2 2 2" xfId="3101" xr:uid="{00000000-0005-0000-0000-000086030000}"/>
    <cellStyle name="Normal 12 4 2 2 3" xfId="3102" xr:uid="{00000000-0005-0000-0000-000087030000}"/>
    <cellStyle name="Normal 12 4 2 3" xfId="3103" xr:uid="{00000000-0005-0000-0000-000088030000}"/>
    <cellStyle name="Normal 12 4 2 3 2" xfId="3104" xr:uid="{00000000-0005-0000-0000-000089030000}"/>
    <cellStyle name="Normal 12 4 2 4" xfId="3105" xr:uid="{00000000-0005-0000-0000-00008A030000}"/>
    <cellStyle name="Normal 12 4 3" xfId="3106" xr:uid="{00000000-0005-0000-0000-00008B030000}"/>
    <cellStyle name="Normal 12 4 3 2" xfId="3107" xr:uid="{00000000-0005-0000-0000-00008C030000}"/>
    <cellStyle name="Normal 12 4 3 2 2" xfId="3108" xr:uid="{00000000-0005-0000-0000-00008D030000}"/>
    <cellStyle name="Normal 12 4 3 3" xfId="3109" xr:uid="{00000000-0005-0000-0000-00008E030000}"/>
    <cellStyle name="Normal 12 4 4" xfId="3110" xr:uid="{00000000-0005-0000-0000-00008F030000}"/>
    <cellStyle name="Normal 12 4 4 2" xfId="3111" xr:uid="{00000000-0005-0000-0000-000090030000}"/>
    <cellStyle name="Normal 12 4 5" xfId="3112" xr:uid="{00000000-0005-0000-0000-000091030000}"/>
    <cellStyle name="Normal 12 5" xfId="199" xr:uid="{00000000-0005-0000-0000-000092030000}"/>
    <cellStyle name="Normal 12 5 2" xfId="200" xr:uid="{00000000-0005-0000-0000-000093030000}"/>
    <cellStyle name="Normal 12 5 2 2" xfId="3113" xr:uid="{00000000-0005-0000-0000-000094030000}"/>
    <cellStyle name="Normal 12 5 2 2 2" xfId="3114" xr:uid="{00000000-0005-0000-0000-000095030000}"/>
    <cellStyle name="Normal 12 5 2 2 2 2" xfId="3115" xr:uid="{00000000-0005-0000-0000-000096030000}"/>
    <cellStyle name="Normal 12 5 2 2 3" xfId="3116" xr:uid="{00000000-0005-0000-0000-000097030000}"/>
    <cellStyle name="Normal 12 5 2 3" xfId="3117" xr:uid="{00000000-0005-0000-0000-000098030000}"/>
    <cellStyle name="Normal 12 5 2 3 2" xfId="3118" xr:uid="{00000000-0005-0000-0000-000099030000}"/>
    <cellStyle name="Normal 12 5 2 4" xfId="3119" xr:uid="{00000000-0005-0000-0000-00009A030000}"/>
    <cellStyle name="Normal 12 5 3" xfId="3120" xr:uid="{00000000-0005-0000-0000-00009B030000}"/>
    <cellStyle name="Normal 12 5 3 2" xfId="3121" xr:uid="{00000000-0005-0000-0000-00009C030000}"/>
    <cellStyle name="Normal 12 5 3 2 2" xfId="3122" xr:uid="{00000000-0005-0000-0000-00009D030000}"/>
    <cellStyle name="Normal 12 5 3 3" xfId="3123" xr:uid="{00000000-0005-0000-0000-00009E030000}"/>
    <cellStyle name="Normal 12 5 4" xfId="3124" xr:uid="{00000000-0005-0000-0000-00009F030000}"/>
    <cellStyle name="Normal 12 5 4 2" xfId="3125" xr:uid="{00000000-0005-0000-0000-0000A0030000}"/>
    <cellStyle name="Normal 12 5 5" xfId="3126" xr:uid="{00000000-0005-0000-0000-0000A1030000}"/>
    <cellStyle name="Normal 12 6" xfId="201" xr:uid="{00000000-0005-0000-0000-0000A2030000}"/>
    <cellStyle name="Normal 12 6 2" xfId="202" xr:uid="{00000000-0005-0000-0000-0000A3030000}"/>
    <cellStyle name="Normal 12 6 2 2" xfId="3127" xr:uid="{00000000-0005-0000-0000-0000A4030000}"/>
    <cellStyle name="Normal 12 6 2 2 2" xfId="3128" xr:uid="{00000000-0005-0000-0000-0000A5030000}"/>
    <cellStyle name="Normal 12 6 2 2 2 2" xfId="3129" xr:uid="{00000000-0005-0000-0000-0000A6030000}"/>
    <cellStyle name="Normal 12 6 2 2 3" xfId="3130" xr:uid="{00000000-0005-0000-0000-0000A7030000}"/>
    <cellStyle name="Normal 12 6 2 3" xfId="3131" xr:uid="{00000000-0005-0000-0000-0000A8030000}"/>
    <cellStyle name="Normal 12 6 2 3 2" xfId="3132" xr:uid="{00000000-0005-0000-0000-0000A9030000}"/>
    <cellStyle name="Normal 12 6 2 4" xfId="3133" xr:uid="{00000000-0005-0000-0000-0000AA030000}"/>
    <cellStyle name="Normal 12 6 3" xfId="3134" xr:uid="{00000000-0005-0000-0000-0000AB030000}"/>
    <cellStyle name="Normal 12 6 3 2" xfId="3135" xr:uid="{00000000-0005-0000-0000-0000AC030000}"/>
    <cellStyle name="Normal 12 6 3 2 2" xfId="3136" xr:uid="{00000000-0005-0000-0000-0000AD030000}"/>
    <cellStyle name="Normal 12 6 3 3" xfId="3137" xr:uid="{00000000-0005-0000-0000-0000AE030000}"/>
    <cellStyle name="Normal 12 6 4" xfId="3138" xr:uid="{00000000-0005-0000-0000-0000AF030000}"/>
    <cellStyle name="Normal 12 6 4 2" xfId="3139" xr:uid="{00000000-0005-0000-0000-0000B0030000}"/>
    <cellStyle name="Normal 12 6 5" xfId="3140" xr:uid="{00000000-0005-0000-0000-0000B1030000}"/>
    <cellStyle name="Normal 12 7" xfId="203" xr:uid="{00000000-0005-0000-0000-0000B2030000}"/>
    <cellStyle name="Normal 12 7 2" xfId="204" xr:uid="{00000000-0005-0000-0000-0000B3030000}"/>
    <cellStyle name="Normal 12 7 2 2" xfId="3141" xr:uid="{00000000-0005-0000-0000-0000B4030000}"/>
    <cellStyle name="Normal 12 7 2 2 2" xfId="3142" xr:uid="{00000000-0005-0000-0000-0000B5030000}"/>
    <cellStyle name="Normal 12 7 2 2 2 2" xfId="3143" xr:uid="{00000000-0005-0000-0000-0000B6030000}"/>
    <cellStyle name="Normal 12 7 2 2 3" xfId="3144" xr:uid="{00000000-0005-0000-0000-0000B7030000}"/>
    <cellStyle name="Normal 12 7 2 3" xfId="3145" xr:uid="{00000000-0005-0000-0000-0000B8030000}"/>
    <cellStyle name="Normal 12 7 2 3 2" xfId="3146" xr:uid="{00000000-0005-0000-0000-0000B9030000}"/>
    <cellStyle name="Normal 12 7 2 4" xfId="3147" xr:uid="{00000000-0005-0000-0000-0000BA030000}"/>
    <cellStyle name="Normal 12 7 3" xfId="3148" xr:uid="{00000000-0005-0000-0000-0000BB030000}"/>
    <cellStyle name="Normal 12 7 3 2" xfId="3149" xr:uid="{00000000-0005-0000-0000-0000BC030000}"/>
    <cellStyle name="Normal 12 7 3 2 2" xfId="3150" xr:uid="{00000000-0005-0000-0000-0000BD030000}"/>
    <cellStyle name="Normal 12 7 3 3" xfId="3151" xr:uid="{00000000-0005-0000-0000-0000BE030000}"/>
    <cellStyle name="Normal 12 7 4" xfId="3152" xr:uid="{00000000-0005-0000-0000-0000BF030000}"/>
    <cellStyle name="Normal 12 7 4 2" xfId="3153" xr:uid="{00000000-0005-0000-0000-0000C0030000}"/>
    <cellStyle name="Normal 12 7 5" xfId="3154" xr:uid="{00000000-0005-0000-0000-0000C1030000}"/>
    <cellStyle name="Normal 12 8" xfId="205" xr:uid="{00000000-0005-0000-0000-0000C2030000}"/>
    <cellStyle name="Normal 12 8 2" xfId="206" xr:uid="{00000000-0005-0000-0000-0000C3030000}"/>
    <cellStyle name="Normal 12 8 2 2" xfId="3155" xr:uid="{00000000-0005-0000-0000-0000C4030000}"/>
    <cellStyle name="Normal 12 8 2 2 2" xfId="3156" xr:uid="{00000000-0005-0000-0000-0000C5030000}"/>
    <cellStyle name="Normal 12 8 2 2 2 2" xfId="3157" xr:uid="{00000000-0005-0000-0000-0000C6030000}"/>
    <cellStyle name="Normal 12 8 2 2 3" xfId="3158" xr:uid="{00000000-0005-0000-0000-0000C7030000}"/>
    <cellStyle name="Normal 12 8 2 3" xfId="3159" xr:uid="{00000000-0005-0000-0000-0000C8030000}"/>
    <cellStyle name="Normal 12 8 2 3 2" xfId="3160" xr:uid="{00000000-0005-0000-0000-0000C9030000}"/>
    <cellStyle name="Normal 12 8 2 4" xfId="3161" xr:uid="{00000000-0005-0000-0000-0000CA030000}"/>
    <cellStyle name="Normal 12 8 3" xfId="3162" xr:uid="{00000000-0005-0000-0000-0000CB030000}"/>
    <cellStyle name="Normal 12 8 3 2" xfId="3163" xr:uid="{00000000-0005-0000-0000-0000CC030000}"/>
    <cellStyle name="Normal 12 8 3 2 2" xfId="3164" xr:uid="{00000000-0005-0000-0000-0000CD030000}"/>
    <cellStyle name="Normal 12 8 3 3" xfId="3165" xr:uid="{00000000-0005-0000-0000-0000CE030000}"/>
    <cellStyle name="Normal 12 8 4" xfId="3166" xr:uid="{00000000-0005-0000-0000-0000CF030000}"/>
    <cellStyle name="Normal 12 8 4 2" xfId="3167" xr:uid="{00000000-0005-0000-0000-0000D0030000}"/>
    <cellStyle name="Normal 12 8 5" xfId="3168" xr:uid="{00000000-0005-0000-0000-0000D1030000}"/>
    <cellStyle name="Normal 12 9" xfId="207" xr:uid="{00000000-0005-0000-0000-0000D2030000}"/>
    <cellStyle name="Normal 12 9 2" xfId="208" xr:uid="{00000000-0005-0000-0000-0000D3030000}"/>
    <cellStyle name="Normal 12 9 2 2" xfId="3169" xr:uid="{00000000-0005-0000-0000-0000D4030000}"/>
    <cellStyle name="Normal 12 9 2 2 2" xfId="3170" xr:uid="{00000000-0005-0000-0000-0000D5030000}"/>
    <cellStyle name="Normal 12 9 2 2 2 2" xfId="3171" xr:uid="{00000000-0005-0000-0000-0000D6030000}"/>
    <cellStyle name="Normal 12 9 2 2 3" xfId="3172" xr:uid="{00000000-0005-0000-0000-0000D7030000}"/>
    <cellStyle name="Normal 12 9 2 3" xfId="3173" xr:uid="{00000000-0005-0000-0000-0000D8030000}"/>
    <cellStyle name="Normal 12 9 2 3 2" xfId="3174" xr:uid="{00000000-0005-0000-0000-0000D9030000}"/>
    <cellStyle name="Normal 12 9 2 4" xfId="3175" xr:uid="{00000000-0005-0000-0000-0000DA030000}"/>
    <cellStyle name="Normal 12 9 3" xfId="3176" xr:uid="{00000000-0005-0000-0000-0000DB030000}"/>
    <cellStyle name="Normal 12 9 3 2" xfId="3177" xr:uid="{00000000-0005-0000-0000-0000DC030000}"/>
    <cellStyle name="Normal 12 9 3 2 2" xfId="3178" xr:uid="{00000000-0005-0000-0000-0000DD030000}"/>
    <cellStyle name="Normal 12 9 3 3" xfId="3179" xr:uid="{00000000-0005-0000-0000-0000DE030000}"/>
    <cellStyle name="Normal 12 9 4" xfId="3180" xr:uid="{00000000-0005-0000-0000-0000DF030000}"/>
    <cellStyle name="Normal 12 9 4 2" xfId="3181" xr:uid="{00000000-0005-0000-0000-0000E0030000}"/>
    <cellStyle name="Normal 12 9 5" xfId="3182" xr:uid="{00000000-0005-0000-0000-0000E1030000}"/>
    <cellStyle name="Normal 120" xfId="209" xr:uid="{00000000-0005-0000-0000-0000E2030000}"/>
    <cellStyle name="Normal 121" xfId="210" xr:uid="{00000000-0005-0000-0000-0000E3030000}"/>
    <cellStyle name="Normal 122" xfId="211" xr:uid="{00000000-0005-0000-0000-0000E4030000}"/>
    <cellStyle name="Normal 123" xfId="212" xr:uid="{00000000-0005-0000-0000-0000E5030000}"/>
    <cellStyle name="Normal 124" xfId="213" xr:uid="{00000000-0005-0000-0000-0000E6030000}"/>
    <cellStyle name="Normal 125" xfId="214" xr:uid="{00000000-0005-0000-0000-0000E7030000}"/>
    <cellStyle name="Normal 126" xfId="215" xr:uid="{00000000-0005-0000-0000-0000E8030000}"/>
    <cellStyle name="Normal 127" xfId="216" xr:uid="{00000000-0005-0000-0000-0000E9030000}"/>
    <cellStyle name="Normal 128" xfId="217" xr:uid="{00000000-0005-0000-0000-0000EA030000}"/>
    <cellStyle name="Normal 129" xfId="218" xr:uid="{00000000-0005-0000-0000-0000EB030000}"/>
    <cellStyle name="Normal 13" xfId="219" xr:uid="{00000000-0005-0000-0000-0000EC030000}"/>
    <cellStyle name="Normal 13 10" xfId="220" xr:uid="{00000000-0005-0000-0000-0000ED030000}"/>
    <cellStyle name="Normal 13 10 2" xfId="221" xr:uid="{00000000-0005-0000-0000-0000EE030000}"/>
    <cellStyle name="Normal 13 10 2 2" xfId="3183" xr:uid="{00000000-0005-0000-0000-0000EF030000}"/>
    <cellStyle name="Normal 13 10 2 2 2" xfId="3184" xr:uid="{00000000-0005-0000-0000-0000F0030000}"/>
    <cellStyle name="Normal 13 10 2 2 2 2" xfId="3185" xr:uid="{00000000-0005-0000-0000-0000F1030000}"/>
    <cellStyle name="Normal 13 10 2 2 3" xfId="3186" xr:uid="{00000000-0005-0000-0000-0000F2030000}"/>
    <cellStyle name="Normal 13 10 2 3" xfId="3187" xr:uid="{00000000-0005-0000-0000-0000F3030000}"/>
    <cellStyle name="Normal 13 10 2 3 2" xfId="3188" xr:uid="{00000000-0005-0000-0000-0000F4030000}"/>
    <cellStyle name="Normal 13 10 2 4" xfId="3189" xr:uid="{00000000-0005-0000-0000-0000F5030000}"/>
    <cellStyle name="Normal 13 10 3" xfId="3190" xr:uid="{00000000-0005-0000-0000-0000F6030000}"/>
    <cellStyle name="Normal 13 10 3 2" xfId="3191" xr:uid="{00000000-0005-0000-0000-0000F7030000}"/>
    <cellStyle name="Normal 13 10 3 2 2" xfId="3192" xr:uid="{00000000-0005-0000-0000-0000F8030000}"/>
    <cellStyle name="Normal 13 10 3 3" xfId="3193" xr:uid="{00000000-0005-0000-0000-0000F9030000}"/>
    <cellStyle name="Normal 13 10 4" xfId="3194" xr:uid="{00000000-0005-0000-0000-0000FA030000}"/>
    <cellStyle name="Normal 13 10 4 2" xfId="3195" xr:uid="{00000000-0005-0000-0000-0000FB030000}"/>
    <cellStyle name="Normal 13 10 5" xfId="3196" xr:uid="{00000000-0005-0000-0000-0000FC030000}"/>
    <cellStyle name="Normal 13 11" xfId="222" xr:uid="{00000000-0005-0000-0000-0000FD030000}"/>
    <cellStyle name="Normal 13 11 2" xfId="223" xr:uid="{00000000-0005-0000-0000-0000FE030000}"/>
    <cellStyle name="Normal 13 11 2 2" xfId="3197" xr:uid="{00000000-0005-0000-0000-0000FF030000}"/>
    <cellStyle name="Normal 13 11 2 2 2" xfId="3198" xr:uid="{00000000-0005-0000-0000-000000040000}"/>
    <cellStyle name="Normal 13 11 2 2 2 2" xfId="3199" xr:uid="{00000000-0005-0000-0000-000001040000}"/>
    <cellStyle name="Normal 13 11 2 2 3" xfId="3200" xr:uid="{00000000-0005-0000-0000-000002040000}"/>
    <cellStyle name="Normal 13 11 2 3" xfId="3201" xr:uid="{00000000-0005-0000-0000-000003040000}"/>
    <cellStyle name="Normal 13 11 2 3 2" xfId="3202" xr:uid="{00000000-0005-0000-0000-000004040000}"/>
    <cellStyle name="Normal 13 11 2 4" xfId="3203" xr:uid="{00000000-0005-0000-0000-000005040000}"/>
    <cellStyle name="Normal 13 11 3" xfId="3204" xr:uid="{00000000-0005-0000-0000-000006040000}"/>
    <cellStyle name="Normal 13 11 3 2" xfId="3205" xr:uid="{00000000-0005-0000-0000-000007040000}"/>
    <cellStyle name="Normal 13 11 3 2 2" xfId="3206" xr:uid="{00000000-0005-0000-0000-000008040000}"/>
    <cellStyle name="Normal 13 11 3 3" xfId="3207" xr:uid="{00000000-0005-0000-0000-000009040000}"/>
    <cellStyle name="Normal 13 11 4" xfId="3208" xr:uid="{00000000-0005-0000-0000-00000A040000}"/>
    <cellStyle name="Normal 13 11 4 2" xfId="3209" xr:uid="{00000000-0005-0000-0000-00000B040000}"/>
    <cellStyle name="Normal 13 11 5" xfId="3210" xr:uid="{00000000-0005-0000-0000-00000C040000}"/>
    <cellStyle name="Normal 13 12" xfId="224" xr:uid="{00000000-0005-0000-0000-00000D040000}"/>
    <cellStyle name="Normal 13 12 2" xfId="3211" xr:uid="{00000000-0005-0000-0000-00000E040000}"/>
    <cellStyle name="Normal 13 12 2 2" xfId="3212" xr:uid="{00000000-0005-0000-0000-00000F040000}"/>
    <cellStyle name="Normal 13 12 2 2 2" xfId="3213" xr:uid="{00000000-0005-0000-0000-000010040000}"/>
    <cellStyle name="Normal 13 12 2 3" xfId="3214" xr:uid="{00000000-0005-0000-0000-000011040000}"/>
    <cellStyle name="Normal 13 12 3" xfId="3215" xr:uid="{00000000-0005-0000-0000-000012040000}"/>
    <cellStyle name="Normal 13 12 3 2" xfId="3216" xr:uid="{00000000-0005-0000-0000-000013040000}"/>
    <cellStyle name="Normal 13 12 4" xfId="3217" xr:uid="{00000000-0005-0000-0000-000014040000}"/>
    <cellStyle name="Normal 13 13" xfId="3218" xr:uid="{00000000-0005-0000-0000-000015040000}"/>
    <cellStyle name="Normal 13 13 2" xfId="3219" xr:uid="{00000000-0005-0000-0000-000016040000}"/>
    <cellStyle name="Normal 13 13 2 2" xfId="3220" xr:uid="{00000000-0005-0000-0000-000017040000}"/>
    <cellStyle name="Normal 13 13 3" xfId="3221" xr:uid="{00000000-0005-0000-0000-000018040000}"/>
    <cellStyle name="Normal 13 14" xfId="3222" xr:uid="{00000000-0005-0000-0000-000019040000}"/>
    <cellStyle name="Normal 13 14 2" xfId="3223" xr:uid="{00000000-0005-0000-0000-00001A040000}"/>
    <cellStyle name="Normal 13 15" xfId="3224" xr:uid="{00000000-0005-0000-0000-00001B040000}"/>
    <cellStyle name="Normal 13 2" xfId="225" xr:uid="{00000000-0005-0000-0000-00001C040000}"/>
    <cellStyle name="Normal 13 2 10" xfId="3225" xr:uid="{00000000-0005-0000-0000-00001D040000}"/>
    <cellStyle name="Normal 13 2 10 2" xfId="3226" xr:uid="{00000000-0005-0000-0000-00001E040000}"/>
    <cellStyle name="Normal 13 2 10 2 2" xfId="3227" xr:uid="{00000000-0005-0000-0000-00001F040000}"/>
    <cellStyle name="Normal 13 2 10 3" xfId="3228" xr:uid="{00000000-0005-0000-0000-000020040000}"/>
    <cellStyle name="Normal 13 2 11" xfId="3229" xr:uid="{00000000-0005-0000-0000-000021040000}"/>
    <cellStyle name="Normal 13 2 11 2" xfId="3230" xr:uid="{00000000-0005-0000-0000-000022040000}"/>
    <cellStyle name="Normal 13 2 12" xfId="3231" xr:uid="{00000000-0005-0000-0000-000023040000}"/>
    <cellStyle name="Normal 13 2 2" xfId="226" xr:uid="{00000000-0005-0000-0000-000024040000}"/>
    <cellStyle name="Normal 13 2 2 2" xfId="227" xr:uid="{00000000-0005-0000-0000-000025040000}"/>
    <cellStyle name="Normal 13 2 2 2 2" xfId="3232" xr:uid="{00000000-0005-0000-0000-000026040000}"/>
    <cellStyle name="Normal 13 2 2 2 2 2" xfId="3233" xr:uid="{00000000-0005-0000-0000-000027040000}"/>
    <cellStyle name="Normal 13 2 2 2 2 2 2" xfId="3234" xr:uid="{00000000-0005-0000-0000-000028040000}"/>
    <cellStyle name="Normal 13 2 2 2 2 3" xfId="3235" xr:uid="{00000000-0005-0000-0000-000029040000}"/>
    <cellStyle name="Normal 13 2 2 2 3" xfId="3236" xr:uid="{00000000-0005-0000-0000-00002A040000}"/>
    <cellStyle name="Normal 13 2 2 2 3 2" xfId="3237" xr:uid="{00000000-0005-0000-0000-00002B040000}"/>
    <cellStyle name="Normal 13 2 2 2 4" xfId="3238" xr:uid="{00000000-0005-0000-0000-00002C040000}"/>
    <cellStyle name="Normal 13 2 2 3" xfId="3239" xr:uid="{00000000-0005-0000-0000-00002D040000}"/>
    <cellStyle name="Normal 13 2 2 3 2" xfId="3240" xr:uid="{00000000-0005-0000-0000-00002E040000}"/>
    <cellStyle name="Normal 13 2 2 3 2 2" xfId="3241" xr:uid="{00000000-0005-0000-0000-00002F040000}"/>
    <cellStyle name="Normal 13 2 2 3 3" xfId="3242" xr:uid="{00000000-0005-0000-0000-000030040000}"/>
    <cellStyle name="Normal 13 2 2 4" xfId="3243" xr:uid="{00000000-0005-0000-0000-000031040000}"/>
    <cellStyle name="Normal 13 2 2 4 2" xfId="3244" xr:uid="{00000000-0005-0000-0000-000032040000}"/>
    <cellStyle name="Normal 13 2 2 5" xfId="3245" xr:uid="{00000000-0005-0000-0000-000033040000}"/>
    <cellStyle name="Normal 13 2 3" xfId="228" xr:uid="{00000000-0005-0000-0000-000034040000}"/>
    <cellStyle name="Normal 13 2 3 2" xfId="229" xr:uid="{00000000-0005-0000-0000-000035040000}"/>
    <cellStyle name="Normal 13 2 3 2 2" xfId="3246" xr:uid="{00000000-0005-0000-0000-000036040000}"/>
    <cellStyle name="Normal 13 2 3 2 2 2" xfId="3247" xr:uid="{00000000-0005-0000-0000-000037040000}"/>
    <cellStyle name="Normal 13 2 3 2 2 2 2" xfId="3248" xr:uid="{00000000-0005-0000-0000-000038040000}"/>
    <cellStyle name="Normal 13 2 3 2 2 3" xfId="3249" xr:uid="{00000000-0005-0000-0000-000039040000}"/>
    <cellStyle name="Normal 13 2 3 2 3" xfId="3250" xr:uid="{00000000-0005-0000-0000-00003A040000}"/>
    <cellStyle name="Normal 13 2 3 2 3 2" xfId="3251" xr:uid="{00000000-0005-0000-0000-00003B040000}"/>
    <cellStyle name="Normal 13 2 3 2 4" xfId="3252" xr:uid="{00000000-0005-0000-0000-00003C040000}"/>
    <cellStyle name="Normal 13 2 3 3" xfId="3253" xr:uid="{00000000-0005-0000-0000-00003D040000}"/>
    <cellStyle name="Normal 13 2 3 3 2" xfId="3254" xr:uid="{00000000-0005-0000-0000-00003E040000}"/>
    <cellStyle name="Normal 13 2 3 3 2 2" xfId="3255" xr:uid="{00000000-0005-0000-0000-00003F040000}"/>
    <cellStyle name="Normal 13 2 3 3 3" xfId="3256" xr:uid="{00000000-0005-0000-0000-000040040000}"/>
    <cellStyle name="Normal 13 2 3 4" xfId="3257" xr:uid="{00000000-0005-0000-0000-000041040000}"/>
    <cellStyle name="Normal 13 2 3 4 2" xfId="3258" xr:uid="{00000000-0005-0000-0000-000042040000}"/>
    <cellStyle name="Normal 13 2 3 5" xfId="3259" xr:uid="{00000000-0005-0000-0000-000043040000}"/>
    <cellStyle name="Normal 13 2 4" xfId="230" xr:uid="{00000000-0005-0000-0000-000044040000}"/>
    <cellStyle name="Normal 13 2 4 2" xfId="231" xr:uid="{00000000-0005-0000-0000-000045040000}"/>
    <cellStyle name="Normal 13 2 4 2 2" xfId="3260" xr:uid="{00000000-0005-0000-0000-000046040000}"/>
    <cellStyle name="Normal 13 2 4 2 2 2" xfId="3261" xr:uid="{00000000-0005-0000-0000-000047040000}"/>
    <cellStyle name="Normal 13 2 4 2 2 2 2" xfId="3262" xr:uid="{00000000-0005-0000-0000-000048040000}"/>
    <cellStyle name="Normal 13 2 4 2 2 3" xfId="3263" xr:uid="{00000000-0005-0000-0000-000049040000}"/>
    <cellStyle name="Normal 13 2 4 2 3" xfId="3264" xr:uid="{00000000-0005-0000-0000-00004A040000}"/>
    <cellStyle name="Normal 13 2 4 2 3 2" xfId="3265" xr:uid="{00000000-0005-0000-0000-00004B040000}"/>
    <cellStyle name="Normal 13 2 4 2 4" xfId="3266" xr:uid="{00000000-0005-0000-0000-00004C040000}"/>
    <cellStyle name="Normal 13 2 4 3" xfId="3267" xr:uid="{00000000-0005-0000-0000-00004D040000}"/>
    <cellStyle name="Normal 13 2 4 3 2" xfId="3268" xr:uid="{00000000-0005-0000-0000-00004E040000}"/>
    <cellStyle name="Normal 13 2 4 3 2 2" xfId="3269" xr:uid="{00000000-0005-0000-0000-00004F040000}"/>
    <cellStyle name="Normal 13 2 4 3 3" xfId="3270" xr:uid="{00000000-0005-0000-0000-000050040000}"/>
    <cellStyle name="Normal 13 2 4 4" xfId="3271" xr:uid="{00000000-0005-0000-0000-000051040000}"/>
    <cellStyle name="Normal 13 2 4 4 2" xfId="3272" xr:uid="{00000000-0005-0000-0000-000052040000}"/>
    <cellStyle name="Normal 13 2 4 5" xfId="3273" xr:uid="{00000000-0005-0000-0000-000053040000}"/>
    <cellStyle name="Normal 13 2 5" xfId="232" xr:uid="{00000000-0005-0000-0000-000054040000}"/>
    <cellStyle name="Normal 13 2 5 2" xfId="233" xr:uid="{00000000-0005-0000-0000-000055040000}"/>
    <cellStyle name="Normal 13 2 5 2 2" xfId="3274" xr:uid="{00000000-0005-0000-0000-000056040000}"/>
    <cellStyle name="Normal 13 2 5 2 2 2" xfId="3275" xr:uid="{00000000-0005-0000-0000-000057040000}"/>
    <cellStyle name="Normal 13 2 5 2 2 2 2" xfId="3276" xr:uid="{00000000-0005-0000-0000-000058040000}"/>
    <cellStyle name="Normal 13 2 5 2 2 3" xfId="3277" xr:uid="{00000000-0005-0000-0000-000059040000}"/>
    <cellStyle name="Normal 13 2 5 2 3" xfId="3278" xr:uid="{00000000-0005-0000-0000-00005A040000}"/>
    <cellStyle name="Normal 13 2 5 2 3 2" xfId="3279" xr:uid="{00000000-0005-0000-0000-00005B040000}"/>
    <cellStyle name="Normal 13 2 5 2 4" xfId="3280" xr:uid="{00000000-0005-0000-0000-00005C040000}"/>
    <cellStyle name="Normal 13 2 5 3" xfId="3281" xr:uid="{00000000-0005-0000-0000-00005D040000}"/>
    <cellStyle name="Normal 13 2 5 3 2" xfId="3282" xr:uid="{00000000-0005-0000-0000-00005E040000}"/>
    <cellStyle name="Normal 13 2 5 3 2 2" xfId="3283" xr:uid="{00000000-0005-0000-0000-00005F040000}"/>
    <cellStyle name="Normal 13 2 5 3 3" xfId="3284" xr:uid="{00000000-0005-0000-0000-000060040000}"/>
    <cellStyle name="Normal 13 2 5 4" xfId="3285" xr:uid="{00000000-0005-0000-0000-000061040000}"/>
    <cellStyle name="Normal 13 2 5 4 2" xfId="3286" xr:uid="{00000000-0005-0000-0000-000062040000}"/>
    <cellStyle name="Normal 13 2 5 5" xfId="3287" xr:uid="{00000000-0005-0000-0000-000063040000}"/>
    <cellStyle name="Normal 13 2 6" xfId="234" xr:uid="{00000000-0005-0000-0000-000064040000}"/>
    <cellStyle name="Normal 13 2 6 2" xfId="235" xr:uid="{00000000-0005-0000-0000-000065040000}"/>
    <cellStyle name="Normal 13 2 6 2 2" xfId="3288" xr:uid="{00000000-0005-0000-0000-000066040000}"/>
    <cellStyle name="Normal 13 2 6 2 2 2" xfId="3289" xr:uid="{00000000-0005-0000-0000-000067040000}"/>
    <cellStyle name="Normal 13 2 6 2 2 2 2" xfId="3290" xr:uid="{00000000-0005-0000-0000-000068040000}"/>
    <cellStyle name="Normal 13 2 6 2 2 3" xfId="3291" xr:uid="{00000000-0005-0000-0000-000069040000}"/>
    <cellStyle name="Normal 13 2 6 2 3" xfId="3292" xr:uid="{00000000-0005-0000-0000-00006A040000}"/>
    <cellStyle name="Normal 13 2 6 2 3 2" xfId="3293" xr:uid="{00000000-0005-0000-0000-00006B040000}"/>
    <cellStyle name="Normal 13 2 6 2 4" xfId="3294" xr:uid="{00000000-0005-0000-0000-00006C040000}"/>
    <cellStyle name="Normal 13 2 6 3" xfId="3295" xr:uid="{00000000-0005-0000-0000-00006D040000}"/>
    <cellStyle name="Normal 13 2 6 3 2" xfId="3296" xr:uid="{00000000-0005-0000-0000-00006E040000}"/>
    <cellStyle name="Normal 13 2 6 3 2 2" xfId="3297" xr:uid="{00000000-0005-0000-0000-00006F040000}"/>
    <cellStyle name="Normal 13 2 6 3 3" xfId="3298" xr:uid="{00000000-0005-0000-0000-000070040000}"/>
    <cellStyle name="Normal 13 2 6 4" xfId="3299" xr:uid="{00000000-0005-0000-0000-000071040000}"/>
    <cellStyle name="Normal 13 2 6 4 2" xfId="3300" xr:uid="{00000000-0005-0000-0000-000072040000}"/>
    <cellStyle name="Normal 13 2 6 5" xfId="3301" xr:uid="{00000000-0005-0000-0000-000073040000}"/>
    <cellStyle name="Normal 13 2 7" xfId="236" xr:uid="{00000000-0005-0000-0000-000074040000}"/>
    <cellStyle name="Normal 13 2 7 2" xfId="237" xr:uid="{00000000-0005-0000-0000-000075040000}"/>
    <cellStyle name="Normal 13 2 7 2 2" xfId="3302" xr:uid="{00000000-0005-0000-0000-000076040000}"/>
    <cellStyle name="Normal 13 2 7 2 2 2" xfId="3303" xr:uid="{00000000-0005-0000-0000-000077040000}"/>
    <cellStyle name="Normal 13 2 7 2 2 2 2" xfId="3304" xr:uid="{00000000-0005-0000-0000-000078040000}"/>
    <cellStyle name="Normal 13 2 7 2 2 3" xfId="3305" xr:uid="{00000000-0005-0000-0000-000079040000}"/>
    <cellStyle name="Normal 13 2 7 2 3" xfId="3306" xr:uid="{00000000-0005-0000-0000-00007A040000}"/>
    <cellStyle name="Normal 13 2 7 2 3 2" xfId="3307" xr:uid="{00000000-0005-0000-0000-00007B040000}"/>
    <cellStyle name="Normal 13 2 7 2 4" xfId="3308" xr:uid="{00000000-0005-0000-0000-00007C040000}"/>
    <cellStyle name="Normal 13 2 7 3" xfId="3309" xr:uid="{00000000-0005-0000-0000-00007D040000}"/>
    <cellStyle name="Normal 13 2 7 3 2" xfId="3310" xr:uid="{00000000-0005-0000-0000-00007E040000}"/>
    <cellStyle name="Normal 13 2 7 3 2 2" xfId="3311" xr:uid="{00000000-0005-0000-0000-00007F040000}"/>
    <cellStyle name="Normal 13 2 7 3 3" xfId="3312" xr:uid="{00000000-0005-0000-0000-000080040000}"/>
    <cellStyle name="Normal 13 2 7 4" xfId="3313" xr:uid="{00000000-0005-0000-0000-000081040000}"/>
    <cellStyle name="Normal 13 2 7 4 2" xfId="3314" xr:uid="{00000000-0005-0000-0000-000082040000}"/>
    <cellStyle name="Normal 13 2 7 5" xfId="3315" xr:uid="{00000000-0005-0000-0000-000083040000}"/>
    <cellStyle name="Normal 13 2 8" xfId="238" xr:uid="{00000000-0005-0000-0000-000084040000}"/>
    <cellStyle name="Normal 13 2 8 2" xfId="239" xr:uid="{00000000-0005-0000-0000-000085040000}"/>
    <cellStyle name="Normal 13 2 8 2 2" xfId="3316" xr:uid="{00000000-0005-0000-0000-000086040000}"/>
    <cellStyle name="Normal 13 2 8 2 2 2" xfId="3317" xr:uid="{00000000-0005-0000-0000-000087040000}"/>
    <cellStyle name="Normal 13 2 8 2 2 2 2" xfId="3318" xr:uid="{00000000-0005-0000-0000-000088040000}"/>
    <cellStyle name="Normal 13 2 8 2 2 3" xfId="3319" xr:uid="{00000000-0005-0000-0000-000089040000}"/>
    <cellStyle name="Normal 13 2 8 2 3" xfId="3320" xr:uid="{00000000-0005-0000-0000-00008A040000}"/>
    <cellStyle name="Normal 13 2 8 2 3 2" xfId="3321" xr:uid="{00000000-0005-0000-0000-00008B040000}"/>
    <cellStyle name="Normal 13 2 8 2 4" xfId="3322" xr:uid="{00000000-0005-0000-0000-00008C040000}"/>
    <cellStyle name="Normal 13 2 8 3" xfId="3323" xr:uid="{00000000-0005-0000-0000-00008D040000}"/>
    <cellStyle name="Normal 13 2 8 3 2" xfId="3324" xr:uid="{00000000-0005-0000-0000-00008E040000}"/>
    <cellStyle name="Normal 13 2 8 3 2 2" xfId="3325" xr:uid="{00000000-0005-0000-0000-00008F040000}"/>
    <cellStyle name="Normal 13 2 8 3 3" xfId="3326" xr:uid="{00000000-0005-0000-0000-000090040000}"/>
    <cellStyle name="Normal 13 2 8 4" xfId="3327" xr:uid="{00000000-0005-0000-0000-000091040000}"/>
    <cellStyle name="Normal 13 2 8 4 2" xfId="3328" xr:uid="{00000000-0005-0000-0000-000092040000}"/>
    <cellStyle name="Normal 13 2 8 5" xfId="3329" xr:uid="{00000000-0005-0000-0000-000093040000}"/>
    <cellStyle name="Normal 13 2 9" xfId="240" xr:uid="{00000000-0005-0000-0000-000094040000}"/>
    <cellStyle name="Normal 13 2 9 2" xfId="3330" xr:uid="{00000000-0005-0000-0000-000095040000}"/>
    <cellStyle name="Normal 13 2 9 2 2" xfId="3331" xr:uid="{00000000-0005-0000-0000-000096040000}"/>
    <cellStyle name="Normal 13 2 9 2 2 2" xfId="3332" xr:uid="{00000000-0005-0000-0000-000097040000}"/>
    <cellStyle name="Normal 13 2 9 2 3" xfId="3333" xr:uid="{00000000-0005-0000-0000-000098040000}"/>
    <cellStyle name="Normal 13 2 9 3" xfId="3334" xr:uid="{00000000-0005-0000-0000-000099040000}"/>
    <cellStyle name="Normal 13 2 9 3 2" xfId="3335" xr:uid="{00000000-0005-0000-0000-00009A040000}"/>
    <cellStyle name="Normal 13 2 9 4" xfId="3336" xr:uid="{00000000-0005-0000-0000-00009B040000}"/>
    <cellStyle name="Normal 13 3" xfId="241" xr:uid="{00000000-0005-0000-0000-00009C040000}"/>
    <cellStyle name="Normal 13 3 2" xfId="242" xr:uid="{00000000-0005-0000-0000-00009D040000}"/>
    <cellStyle name="Normal 13 3 2 2" xfId="3337" xr:uid="{00000000-0005-0000-0000-00009E040000}"/>
    <cellStyle name="Normal 13 3 2 2 2" xfId="3338" xr:uid="{00000000-0005-0000-0000-00009F040000}"/>
    <cellStyle name="Normal 13 3 2 2 2 2" xfId="3339" xr:uid="{00000000-0005-0000-0000-0000A0040000}"/>
    <cellStyle name="Normal 13 3 2 2 3" xfId="3340" xr:uid="{00000000-0005-0000-0000-0000A1040000}"/>
    <cellStyle name="Normal 13 3 2 3" xfId="3341" xr:uid="{00000000-0005-0000-0000-0000A2040000}"/>
    <cellStyle name="Normal 13 3 2 3 2" xfId="3342" xr:uid="{00000000-0005-0000-0000-0000A3040000}"/>
    <cellStyle name="Normal 13 3 2 4" xfId="3343" xr:uid="{00000000-0005-0000-0000-0000A4040000}"/>
    <cellStyle name="Normal 13 3 3" xfId="3344" xr:uid="{00000000-0005-0000-0000-0000A5040000}"/>
    <cellStyle name="Normal 13 3 3 2" xfId="3345" xr:uid="{00000000-0005-0000-0000-0000A6040000}"/>
    <cellStyle name="Normal 13 3 3 2 2" xfId="3346" xr:uid="{00000000-0005-0000-0000-0000A7040000}"/>
    <cellStyle name="Normal 13 3 3 3" xfId="3347" xr:uid="{00000000-0005-0000-0000-0000A8040000}"/>
    <cellStyle name="Normal 13 3 4" xfId="3348" xr:uid="{00000000-0005-0000-0000-0000A9040000}"/>
    <cellStyle name="Normal 13 3 4 2" xfId="3349" xr:uid="{00000000-0005-0000-0000-0000AA040000}"/>
    <cellStyle name="Normal 13 3 5" xfId="3350" xr:uid="{00000000-0005-0000-0000-0000AB040000}"/>
    <cellStyle name="Normal 13 4" xfId="243" xr:uid="{00000000-0005-0000-0000-0000AC040000}"/>
    <cellStyle name="Normal 13 4 2" xfId="244" xr:uid="{00000000-0005-0000-0000-0000AD040000}"/>
    <cellStyle name="Normal 13 4 2 2" xfId="3351" xr:uid="{00000000-0005-0000-0000-0000AE040000}"/>
    <cellStyle name="Normal 13 4 2 2 2" xfId="3352" xr:uid="{00000000-0005-0000-0000-0000AF040000}"/>
    <cellStyle name="Normal 13 4 2 2 2 2" xfId="3353" xr:uid="{00000000-0005-0000-0000-0000B0040000}"/>
    <cellStyle name="Normal 13 4 2 2 3" xfId="3354" xr:uid="{00000000-0005-0000-0000-0000B1040000}"/>
    <cellStyle name="Normal 13 4 2 3" xfId="3355" xr:uid="{00000000-0005-0000-0000-0000B2040000}"/>
    <cellStyle name="Normal 13 4 2 3 2" xfId="3356" xr:uid="{00000000-0005-0000-0000-0000B3040000}"/>
    <cellStyle name="Normal 13 4 2 4" xfId="3357" xr:uid="{00000000-0005-0000-0000-0000B4040000}"/>
    <cellStyle name="Normal 13 4 3" xfId="3358" xr:uid="{00000000-0005-0000-0000-0000B5040000}"/>
    <cellStyle name="Normal 13 4 3 2" xfId="3359" xr:uid="{00000000-0005-0000-0000-0000B6040000}"/>
    <cellStyle name="Normal 13 4 3 2 2" xfId="3360" xr:uid="{00000000-0005-0000-0000-0000B7040000}"/>
    <cellStyle name="Normal 13 4 3 3" xfId="3361" xr:uid="{00000000-0005-0000-0000-0000B8040000}"/>
    <cellStyle name="Normal 13 4 4" xfId="3362" xr:uid="{00000000-0005-0000-0000-0000B9040000}"/>
    <cellStyle name="Normal 13 4 4 2" xfId="3363" xr:uid="{00000000-0005-0000-0000-0000BA040000}"/>
    <cellStyle name="Normal 13 4 5" xfId="3364" xr:uid="{00000000-0005-0000-0000-0000BB040000}"/>
    <cellStyle name="Normal 13 5" xfId="245" xr:uid="{00000000-0005-0000-0000-0000BC040000}"/>
    <cellStyle name="Normal 13 5 2" xfId="246" xr:uid="{00000000-0005-0000-0000-0000BD040000}"/>
    <cellStyle name="Normal 13 5 2 2" xfId="3365" xr:uid="{00000000-0005-0000-0000-0000BE040000}"/>
    <cellStyle name="Normal 13 5 2 2 2" xfId="3366" xr:uid="{00000000-0005-0000-0000-0000BF040000}"/>
    <cellStyle name="Normal 13 5 2 2 2 2" xfId="3367" xr:uid="{00000000-0005-0000-0000-0000C0040000}"/>
    <cellStyle name="Normal 13 5 2 2 3" xfId="3368" xr:uid="{00000000-0005-0000-0000-0000C1040000}"/>
    <cellStyle name="Normal 13 5 2 3" xfId="3369" xr:uid="{00000000-0005-0000-0000-0000C2040000}"/>
    <cellStyle name="Normal 13 5 2 3 2" xfId="3370" xr:uid="{00000000-0005-0000-0000-0000C3040000}"/>
    <cellStyle name="Normal 13 5 2 4" xfId="3371" xr:uid="{00000000-0005-0000-0000-0000C4040000}"/>
    <cellStyle name="Normal 13 5 3" xfId="3372" xr:uid="{00000000-0005-0000-0000-0000C5040000}"/>
    <cellStyle name="Normal 13 5 3 2" xfId="3373" xr:uid="{00000000-0005-0000-0000-0000C6040000}"/>
    <cellStyle name="Normal 13 5 3 2 2" xfId="3374" xr:uid="{00000000-0005-0000-0000-0000C7040000}"/>
    <cellStyle name="Normal 13 5 3 3" xfId="3375" xr:uid="{00000000-0005-0000-0000-0000C8040000}"/>
    <cellStyle name="Normal 13 5 4" xfId="3376" xr:uid="{00000000-0005-0000-0000-0000C9040000}"/>
    <cellStyle name="Normal 13 5 4 2" xfId="3377" xr:uid="{00000000-0005-0000-0000-0000CA040000}"/>
    <cellStyle name="Normal 13 5 5" xfId="3378" xr:uid="{00000000-0005-0000-0000-0000CB040000}"/>
    <cellStyle name="Normal 13 6" xfId="247" xr:uid="{00000000-0005-0000-0000-0000CC040000}"/>
    <cellStyle name="Normal 13 6 2" xfId="248" xr:uid="{00000000-0005-0000-0000-0000CD040000}"/>
    <cellStyle name="Normal 13 6 2 2" xfId="3379" xr:uid="{00000000-0005-0000-0000-0000CE040000}"/>
    <cellStyle name="Normal 13 6 2 2 2" xfId="3380" xr:uid="{00000000-0005-0000-0000-0000CF040000}"/>
    <cellStyle name="Normal 13 6 2 2 2 2" xfId="3381" xr:uid="{00000000-0005-0000-0000-0000D0040000}"/>
    <cellStyle name="Normal 13 6 2 2 3" xfId="3382" xr:uid="{00000000-0005-0000-0000-0000D1040000}"/>
    <cellStyle name="Normal 13 6 2 3" xfId="3383" xr:uid="{00000000-0005-0000-0000-0000D2040000}"/>
    <cellStyle name="Normal 13 6 2 3 2" xfId="3384" xr:uid="{00000000-0005-0000-0000-0000D3040000}"/>
    <cellStyle name="Normal 13 6 2 4" xfId="3385" xr:uid="{00000000-0005-0000-0000-0000D4040000}"/>
    <cellStyle name="Normal 13 6 3" xfId="3386" xr:uid="{00000000-0005-0000-0000-0000D5040000}"/>
    <cellStyle name="Normal 13 6 3 2" xfId="3387" xr:uid="{00000000-0005-0000-0000-0000D6040000}"/>
    <cellStyle name="Normal 13 6 3 2 2" xfId="3388" xr:uid="{00000000-0005-0000-0000-0000D7040000}"/>
    <cellStyle name="Normal 13 6 3 3" xfId="3389" xr:uid="{00000000-0005-0000-0000-0000D8040000}"/>
    <cellStyle name="Normal 13 6 4" xfId="3390" xr:uid="{00000000-0005-0000-0000-0000D9040000}"/>
    <cellStyle name="Normal 13 6 4 2" xfId="3391" xr:uid="{00000000-0005-0000-0000-0000DA040000}"/>
    <cellStyle name="Normal 13 6 5" xfId="3392" xr:uid="{00000000-0005-0000-0000-0000DB040000}"/>
    <cellStyle name="Normal 13 7" xfId="249" xr:uid="{00000000-0005-0000-0000-0000DC040000}"/>
    <cellStyle name="Normal 13 7 2" xfId="250" xr:uid="{00000000-0005-0000-0000-0000DD040000}"/>
    <cellStyle name="Normal 13 7 2 2" xfId="3393" xr:uid="{00000000-0005-0000-0000-0000DE040000}"/>
    <cellStyle name="Normal 13 7 2 2 2" xfId="3394" xr:uid="{00000000-0005-0000-0000-0000DF040000}"/>
    <cellStyle name="Normal 13 7 2 2 2 2" xfId="3395" xr:uid="{00000000-0005-0000-0000-0000E0040000}"/>
    <cellStyle name="Normal 13 7 2 2 3" xfId="3396" xr:uid="{00000000-0005-0000-0000-0000E1040000}"/>
    <cellStyle name="Normal 13 7 2 3" xfId="3397" xr:uid="{00000000-0005-0000-0000-0000E2040000}"/>
    <cellStyle name="Normal 13 7 2 3 2" xfId="3398" xr:uid="{00000000-0005-0000-0000-0000E3040000}"/>
    <cellStyle name="Normal 13 7 2 4" xfId="3399" xr:uid="{00000000-0005-0000-0000-0000E4040000}"/>
    <cellStyle name="Normal 13 7 3" xfId="3400" xr:uid="{00000000-0005-0000-0000-0000E5040000}"/>
    <cellStyle name="Normal 13 7 3 2" xfId="3401" xr:uid="{00000000-0005-0000-0000-0000E6040000}"/>
    <cellStyle name="Normal 13 7 3 2 2" xfId="3402" xr:uid="{00000000-0005-0000-0000-0000E7040000}"/>
    <cellStyle name="Normal 13 7 3 3" xfId="3403" xr:uid="{00000000-0005-0000-0000-0000E8040000}"/>
    <cellStyle name="Normal 13 7 4" xfId="3404" xr:uid="{00000000-0005-0000-0000-0000E9040000}"/>
    <cellStyle name="Normal 13 7 4 2" xfId="3405" xr:uid="{00000000-0005-0000-0000-0000EA040000}"/>
    <cellStyle name="Normal 13 7 5" xfId="3406" xr:uid="{00000000-0005-0000-0000-0000EB040000}"/>
    <cellStyle name="Normal 13 8" xfId="251" xr:uid="{00000000-0005-0000-0000-0000EC040000}"/>
    <cellStyle name="Normal 13 8 2" xfId="252" xr:uid="{00000000-0005-0000-0000-0000ED040000}"/>
    <cellStyle name="Normal 13 8 2 2" xfId="3407" xr:uid="{00000000-0005-0000-0000-0000EE040000}"/>
    <cellStyle name="Normal 13 8 2 2 2" xfId="3408" xr:uid="{00000000-0005-0000-0000-0000EF040000}"/>
    <cellStyle name="Normal 13 8 2 2 2 2" xfId="3409" xr:uid="{00000000-0005-0000-0000-0000F0040000}"/>
    <cellStyle name="Normal 13 8 2 2 3" xfId="3410" xr:uid="{00000000-0005-0000-0000-0000F1040000}"/>
    <cellStyle name="Normal 13 8 2 3" xfId="3411" xr:uid="{00000000-0005-0000-0000-0000F2040000}"/>
    <cellStyle name="Normal 13 8 2 3 2" xfId="3412" xr:uid="{00000000-0005-0000-0000-0000F3040000}"/>
    <cellStyle name="Normal 13 8 2 4" xfId="3413" xr:uid="{00000000-0005-0000-0000-0000F4040000}"/>
    <cellStyle name="Normal 13 8 3" xfId="3414" xr:uid="{00000000-0005-0000-0000-0000F5040000}"/>
    <cellStyle name="Normal 13 8 3 2" xfId="3415" xr:uid="{00000000-0005-0000-0000-0000F6040000}"/>
    <cellStyle name="Normal 13 8 3 2 2" xfId="3416" xr:uid="{00000000-0005-0000-0000-0000F7040000}"/>
    <cellStyle name="Normal 13 8 3 3" xfId="3417" xr:uid="{00000000-0005-0000-0000-0000F8040000}"/>
    <cellStyle name="Normal 13 8 4" xfId="3418" xr:uid="{00000000-0005-0000-0000-0000F9040000}"/>
    <cellStyle name="Normal 13 8 4 2" xfId="3419" xr:uid="{00000000-0005-0000-0000-0000FA040000}"/>
    <cellStyle name="Normal 13 8 5" xfId="3420" xr:uid="{00000000-0005-0000-0000-0000FB040000}"/>
    <cellStyle name="Normal 13 9" xfId="253" xr:uid="{00000000-0005-0000-0000-0000FC040000}"/>
    <cellStyle name="Normal 13 9 2" xfId="254" xr:uid="{00000000-0005-0000-0000-0000FD040000}"/>
    <cellStyle name="Normal 13 9 2 2" xfId="3421" xr:uid="{00000000-0005-0000-0000-0000FE040000}"/>
    <cellStyle name="Normal 13 9 2 2 2" xfId="3422" xr:uid="{00000000-0005-0000-0000-0000FF040000}"/>
    <cellStyle name="Normal 13 9 2 2 2 2" xfId="3423" xr:uid="{00000000-0005-0000-0000-000000050000}"/>
    <cellStyle name="Normal 13 9 2 2 3" xfId="3424" xr:uid="{00000000-0005-0000-0000-000001050000}"/>
    <cellStyle name="Normal 13 9 2 3" xfId="3425" xr:uid="{00000000-0005-0000-0000-000002050000}"/>
    <cellStyle name="Normal 13 9 2 3 2" xfId="3426" xr:uid="{00000000-0005-0000-0000-000003050000}"/>
    <cellStyle name="Normal 13 9 2 4" xfId="3427" xr:uid="{00000000-0005-0000-0000-000004050000}"/>
    <cellStyle name="Normal 13 9 3" xfId="3428" xr:uid="{00000000-0005-0000-0000-000005050000}"/>
    <cellStyle name="Normal 13 9 3 2" xfId="3429" xr:uid="{00000000-0005-0000-0000-000006050000}"/>
    <cellStyle name="Normal 13 9 3 2 2" xfId="3430" xr:uid="{00000000-0005-0000-0000-000007050000}"/>
    <cellStyle name="Normal 13 9 3 3" xfId="3431" xr:uid="{00000000-0005-0000-0000-000008050000}"/>
    <cellStyle name="Normal 13 9 4" xfId="3432" xr:uid="{00000000-0005-0000-0000-000009050000}"/>
    <cellStyle name="Normal 13 9 4 2" xfId="3433" xr:uid="{00000000-0005-0000-0000-00000A050000}"/>
    <cellStyle name="Normal 13 9 5" xfId="3434" xr:uid="{00000000-0005-0000-0000-00000B050000}"/>
    <cellStyle name="Normal 130" xfId="255" xr:uid="{00000000-0005-0000-0000-00000C050000}"/>
    <cellStyle name="Normal 130 2" xfId="256" xr:uid="{00000000-0005-0000-0000-00000D050000}"/>
    <cellStyle name="Normal 130 3" xfId="257" xr:uid="{00000000-0005-0000-0000-00000E050000}"/>
    <cellStyle name="Normal 130 4" xfId="258" xr:uid="{00000000-0005-0000-0000-00000F050000}"/>
    <cellStyle name="Normal 130 4 2" xfId="3435" xr:uid="{00000000-0005-0000-0000-000010050000}"/>
    <cellStyle name="Normal 130 4 2 2" xfId="3436" xr:uid="{00000000-0005-0000-0000-000011050000}"/>
    <cellStyle name="Normal 130 4 2 2 2" xfId="3437" xr:uid="{00000000-0005-0000-0000-000012050000}"/>
    <cellStyle name="Normal 130 4 2 3" xfId="3438" xr:uid="{00000000-0005-0000-0000-000013050000}"/>
    <cellStyle name="Normal 130 4 3" xfId="3439" xr:uid="{00000000-0005-0000-0000-000014050000}"/>
    <cellStyle name="Normal 130 4 3 2" xfId="3440" xr:uid="{00000000-0005-0000-0000-000015050000}"/>
    <cellStyle name="Normal 130 4 4" xfId="3441" xr:uid="{00000000-0005-0000-0000-000016050000}"/>
    <cellStyle name="Normal 130 5" xfId="3442" xr:uid="{00000000-0005-0000-0000-000017050000}"/>
    <cellStyle name="Normal 130 5 2" xfId="3443" xr:uid="{00000000-0005-0000-0000-000018050000}"/>
    <cellStyle name="Normal 130 5 2 2" xfId="3444" xr:uid="{00000000-0005-0000-0000-000019050000}"/>
    <cellStyle name="Normal 130 5 3" xfId="3445" xr:uid="{00000000-0005-0000-0000-00001A050000}"/>
    <cellStyle name="Normal 130 6" xfId="3446" xr:uid="{00000000-0005-0000-0000-00001B050000}"/>
    <cellStyle name="Normal 130 6 2" xfId="3447" xr:uid="{00000000-0005-0000-0000-00001C050000}"/>
    <cellStyle name="Normal 130 7" xfId="3448" xr:uid="{00000000-0005-0000-0000-00001D050000}"/>
    <cellStyle name="Normal 131" xfId="259" xr:uid="{00000000-0005-0000-0000-00001E050000}"/>
    <cellStyle name="Normal 131 2" xfId="260" xr:uid="{00000000-0005-0000-0000-00001F050000}"/>
    <cellStyle name="Normal 131 3" xfId="261" xr:uid="{00000000-0005-0000-0000-000020050000}"/>
    <cellStyle name="Normal 131 4" xfId="3449" xr:uid="{00000000-0005-0000-0000-000021050000}"/>
    <cellStyle name="Normal 131 4 2" xfId="3450" xr:uid="{00000000-0005-0000-0000-000022050000}"/>
    <cellStyle name="Normal 131 4 2 2" xfId="3451" xr:uid="{00000000-0005-0000-0000-000023050000}"/>
    <cellStyle name="Normal 131 4 3" xfId="3452" xr:uid="{00000000-0005-0000-0000-000024050000}"/>
    <cellStyle name="Normal 131 5" xfId="3453" xr:uid="{00000000-0005-0000-0000-000025050000}"/>
    <cellStyle name="Normal 131 5 2" xfId="3454" xr:uid="{00000000-0005-0000-0000-000026050000}"/>
    <cellStyle name="Normal 131 6" xfId="3455" xr:uid="{00000000-0005-0000-0000-000027050000}"/>
    <cellStyle name="Normal 132" xfId="262" xr:uid="{00000000-0005-0000-0000-000028050000}"/>
    <cellStyle name="Normal 132 2" xfId="263" xr:uid="{00000000-0005-0000-0000-000029050000}"/>
    <cellStyle name="Normal 132 3" xfId="264" xr:uid="{00000000-0005-0000-0000-00002A050000}"/>
    <cellStyle name="Normal 132 4" xfId="265" xr:uid="{00000000-0005-0000-0000-00002B050000}"/>
    <cellStyle name="Normal 132 4 2" xfId="3456" xr:uid="{00000000-0005-0000-0000-00002C050000}"/>
    <cellStyle name="Normal 132 4 2 2" xfId="3457" xr:uid="{00000000-0005-0000-0000-00002D050000}"/>
    <cellStyle name="Normal 132 4 2 2 2" xfId="3458" xr:uid="{00000000-0005-0000-0000-00002E050000}"/>
    <cellStyle name="Normal 132 4 2 3" xfId="3459" xr:uid="{00000000-0005-0000-0000-00002F050000}"/>
    <cellStyle name="Normal 132 4 3" xfId="3460" xr:uid="{00000000-0005-0000-0000-000030050000}"/>
    <cellStyle name="Normal 132 4 3 2" xfId="3461" xr:uid="{00000000-0005-0000-0000-000031050000}"/>
    <cellStyle name="Normal 132 4 4" xfId="3462" xr:uid="{00000000-0005-0000-0000-000032050000}"/>
    <cellStyle name="Normal 132 5" xfId="3463" xr:uid="{00000000-0005-0000-0000-000033050000}"/>
    <cellStyle name="Normal 132 5 2" xfId="3464" xr:uid="{00000000-0005-0000-0000-000034050000}"/>
    <cellStyle name="Normal 132 5 2 2" xfId="3465" xr:uid="{00000000-0005-0000-0000-000035050000}"/>
    <cellStyle name="Normal 132 5 3" xfId="3466" xr:uid="{00000000-0005-0000-0000-000036050000}"/>
    <cellStyle name="Normal 132 6" xfId="3467" xr:uid="{00000000-0005-0000-0000-000037050000}"/>
    <cellStyle name="Normal 132 6 2" xfId="3468" xr:uid="{00000000-0005-0000-0000-000038050000}"/>
    <cellStyle name="Normal 132 7" xfId="3469" xr:uid="{00000000-0005-0000-0000-000039050000}"/>
    <cellStyle name="Normal 133" xfId="266" xr:uid="{00000000-0005-0000-0000-00003A050000}"/>
    <cellStyle name="Normal 133 2" xfId="267" xr:uid="{00000000-0005-0000-0000-00003B050000}"/>
    <cellStyle name="Normal 133 2 2" xfId="3470" xr:uid="{00000000-0005-0000-0000-00003C050000}"/>
    <cellStyle name="Normal 133 2 2 2" xfId="3471" xr:uid="{00000000-0005-0000-0000-00003D050000}"/>
    <cellStyle name="Normal 133 2 2 2 2" xfId="3472" xr:uid="{00000000-0005-0000-0000-00003E050000}"/>
    <cellStyle name="Normal 133 2 2 3" xfId="3473" xr:uid="{00000000-0005-0000-0000-00003F050000}"/>
    <cellStyle name="Normal 133 2 3" xfId="3474" xr:uid="{00000000-0005-0000-0000-000040050000}"/>
    <cellStyle name="Normal 133 2 3 2" xfId="3475" xr:uid="{00000000-0005-0000-0000-000041050000}"/>
    <cellStyle name="Normal 133 2 4" xfId="3476" xr:uid="{00000000-0005-0000-0000-000042050000}"/>
    <cellStyle name="Normal 133 3" xfId="3477" xr:uid="{00000000-0005-0000-0000-000043050000}"/>
    <cellStyle name="Normal 133 3 2" xfId="3478" xr:uid="{00000000-0005-0000-0000-000044050000}"/>
    <cellStyle name="Normal 133 3 2 2" xfId="3479" xr:uid="{00000000-0005-0000-0000-000045050000}"/>
    <cellStyle name="Normal 133 3 3" xfId="3480" xr:uid="{00000000-0005-0000-0000-000046050000}"/>
    <cellStyle name="Normal 133 4" xfId="3481" xr:uid="{00000000-0005-0000-0000-000047050000}"/>
    <cellStyle name="Normal 133 4 2" xfId="3482" xr:uid="{00000000-0005-0000-0000-000048050000}"/>
    <cellStyle name="Normal 133 5" xfId="3483" xr:uid="{00000000-0005-0000-0000-000049050000}"/>
    <cellStyle name="Normal 134" xfId="268" xr:uid="{00000000-0005-0000-0000-00004A050000}"/>
    <cellStyle name="Normal 134 2" xfId="269" xr:uid="{00000000-0005-0000-0000-00004B050000}"/>
    <cellStyle name="Normal 134 2 2" xfId="3484" xr:uid="{00000000-0005-0000-0000-00004C050000}"/>
    <cellStyle name="Normal 134 2 2 2" xfId="3485" xr:uid="{00000000-0005-0000-0000-00004D050000}"/>
    <cellStyle name="Normal 134 2 2 2 2" xfId="3486" xr:uid="{00000000-0005-0000-0000-00004E050000}"/>
    <cellStyle name="Normal 134 2 2 3" xfId="3487" xr:uid="{00000000-0005-0000-0000-00004F050000}"/>
    <cellStyle name="Normal 134 2 3" xfId="3488" xr:uid="{00000000-0005-0000-0000-000050050000}"/>
    <cellStyle name="Normal 134 2 3 2" xfId="3489" xr:uid="{00000000-0005-0000-0000-000051050000}"/>
    <cellStyle name="Normal 134 2 4" xfId="3490" xr:uid="{00000000-0005-0000-0000-000052050000}"/>
    <cellStyle name="Normal 134 3" xfId="3491" xr:uid="{00000000-0005-0000-0000-000053050000}"/>
    <cellStyle name="Normal 134 3 2" xfId="3492" xr:uid="{00000000-0005-0000-0000-000054050000}"/>
    <cellStyle name="Normal 134 3 2 2" xfId="3493" xr:uid="{00000000-0005-0000-0000-000055050000}"/>
    <cellStyle name="Normal 134 3 3" xfId="3494" xr:uid="{00000000-0005-0000-0000-000056050000}"/>
    <cellStyle name="Normal 134 4" xfId="3495" xr:uid="{00000000-0005-0000-0000-000057050000}"/>
    <cellStyle name="Normal 134 4 2" xfId="3496" xr:uid="{00000000-0005-0000-0000-000058050000}"/>
    <cellStyle name="Normal 134 5" xfId="3497" xr:uid="{00000000-0005-0000-0000-000059050000}"/>
    <cellStyle name="Normal 135" xfId="270" xr:uid="{00000000-0005-0000-0000-00005A050000}"/>
    <cellStyle name="Normal 135 2" xfId="271" xr:uid="{00000000-0005-0000-0000-00005B050000}"/>
    <cellStyle name="Normal 135 2 2" xfId="3498" xr:uid="{00000000-0005-0000-0000-00005C050000}"/>
    <cellStyle name="Normal 135 2 2 2" xfId="3499" xr:uid="{00000000-0005-0000-0000-00005D050000}"/>
    <cellStyle name="Normal 135 2 2 2 2" xfId="3500" xr:uid="{00000000-0005-0000-0000-00005E050000}"/>
    <cellStyle name="Normal 135 2 2 3" xfId="3501" xr:uid="{00000000-0005-0000-0000-00005F050000}"/>
    <cellStyle name="Normal 135 2 3" xfId="3502" xr:uid="{00000000-0005-0000-0000-000060050000}"/>
    <cellStyle name="Normal 135 2 3 2" xfId="3503" xr:uid="{00000000-0005-0000-0000-000061050000}"/>
    <cellStyle name="Normal 135 2 4" xfId="3504" xr:uid="{00000000-0005-0000-0000-000062050000}"/>
    <cellStyle name="Normal 135 3" xfId="3505" xr:uid="{00000000-0005-0000-0000-000063050000}"/>
    <cellStyle name="Normal 135 3 2" xfId="3506" xr:uid="{00000000-0005-0000-0000-000064050000}"/>
    <cellStyle name="Normal 135 3 2 2" xfId="3507" xr:uid="{00000000-0005-0000-0000-000065050000}"/>
    <cellStyle name="Normal 135 3 3" xfId="3508" xr:uid="{00000000-0005-0000-0000-000066050000}"/>
    <cellStyle name="Normal 135 4" xfId="3509" xr:uid="{00000000-0005-0000-0000-000067050000}"/>
    <cellStyle name="Normal 135 4 2" xfId="3510" xr:uid="{00000000-0005-0000-0000-000068050000}"/>
    <cellStyle name="Normal 135 5" xfId="3511" xr:uid="{00000000-0005-0000-0000-000069050000}"/>
    <cellStyle name="Normal 136" xfId="272" xr:uid="{00000000-0005-0000-0000-00006A050000}"/>
    <cellStyle name="Normal 136 2" xfId="273" xr:uid="{00000000-0005-0000-0000-00006B050000}"/>
    <cellStyle name="Normal 136 2 2" xfId="3512" xr:uid="{00000000-0005-0000-0000-00006C050000}"/>
    <cellStyle name="Normal 136 2 2 2" xfId="3513" xr:uid="{00000000-0005-0000-0000-00006D050000}"/>
    <cellStyle name="Normal 136 2 2 2 2" xfId="3514" xr:uid="{00000000-0005-0000-0000-00006E050000}"/>
    <cellStyle name="Normal 136 2 2 3" xfId="3515" xr:uid="{00000000-0005-0000-0000-00006F050000}"/>
    <cellStyle name="Normal 136 2 3" xfId="3516" xr:uid="{00000000-0005-0000-0000-000070050000}"/>
    <cellStyle name="Normal 136 2 3 2" xfId="3517" xr:uid="{00000000-0005-0000-0000-000071050000}"/>
    <cellStyle name="Normal 136 2 4" xfId="3518" xr:uid="{00000000-0005-0000-0000-000072050000}"/>
    <cellStyle name="Normal 136 3" xfId="3519" xr:uid="{00000000-0005-0000-0000-000073050000}"/>
    <cellStyle name="Normal 136 3 2" xfId="3520" xr:uid="{00000000-0005-0000-0000-000074050000}"/>
    <cellStyle name="Normal 136 3 2 2" xfId="3521" xr:uid="{00000000-0005-0000-0000-000075050000}"/>
    <cellStyle name="Normal 136 3 3" xfId="3522" xr:uid="{00000000-0005-0000-0000-000076050000}"/>
    <cellStyle name="Normal 136 4" xfId="3523" xr:uid="{00000000-0005-0000-0000-000077050000}"/>
    <cellStyle name="Normal 136 4 2" xfId="3524" xr:uid="{00000000-0005-0000-0000-000078050000}"/>
    <cellStyle name="Normal 136 5" xfId="3525" xr:uid="{00000000-0005-0000-0000-000079050000}"/>
    <cellStyle name="Normal 137" xfId="274" xr:uid="{00000000-0005-0000-0000-00007A050000}"/>
    <cellStyle name="Normal 137 2" xfId="275" xr:uid="{00000000-0005-0000-0000-00007B050000}"/>
    <cellStyle name="Normal 137 2 2" xfId="3526" xr:uid="{00000000-0005-0000-0000-00007C050000}"/>
    <cellStyle name="Normal 137 2 2 2" xfId="3527" xr:uid="{00000000-0005-0000-0000-00007D050000}"/>
    <cellStyle name="Normal 137 2 2 2 2" xfId="3528" xr:uid="{00000000-0005-0000-0000-00007E050000}"/>
    <cellStyle name="Normal 137 2 2 3" xfId="3529" xr:uid="{00000000-0005-0000-0000-00007F050000}"/>
    <cellStyle name="Normal 137 2 3" xfId="3530" xr:uid="{00000000-0005-0000-0000-000080050000}"/>
    <cellStyle name="Normal 137 2 3 2" xfId="3531" xr:uid="{00000000-0005-0000-0000-000081050000}"/>
    <cellStyle name="Normal 137 2 4" xfId="3532" xr:uid="{00000000-0005-0000-0000-000082050000}"/>
    <cellStyle name="Normal 137 3" xfId="3533" xr:uid="{00000000-0005-0000-0000-000083050000}"/>
    <cellStyle name="Normal 137 3 2" xfId="3534" xr:uid="{00000000-0005-0000-0000-000084050000}"/>
    <cellStyle name="Normal 137 3 2 2" xfId="3535" xr:uid="{00000000-0005-0000-0000-000085050000}"/>
    <cellStyle name="Normal 137 3 3" xfId="3536" xr:uid="{00000000-0005-0000-0000-000086050000}"/>
    <cellStyle name="Normal 137 4" xfId="3537" xr:uid="{00000000-0005-0000-0000-000087050000}"/>
    <cellStyle name="Normal 137 4 2" xfId="3538" xr:uid="{00000000-0005-0000-0000-000088050000}"/>
    <cellStyle name="Normal 137 5" xfId="3539" xr:uid="{00000000-0005-0000-0000-000089050000}"/>
    <cellStyle name="Normal 138" xfId="276" xr:uid="{00000000-0005-0000-0000-00008A050000}"/>
    <cellStyle name="Normal 138 2" xfId="277" xr:uid="{00000000-0005-0000-0000-00008B050000}"/>
    <cellStyle name="Normal 138 2 2" xfId="3540" xr:uid="{00000000-0005-0000-0000-00008C050000}"/>
    <cellStyle name="Normal 138 2 2 2" xfId="3541" xr:uid="{00000000-0005-0000-0000-00008D050000}"/>
    <cellStyle name="Normal 138 2 2 2 2" xfId="3542" xr:uid="{00000000-0005-0000-0000-00008E050000}"/>
    <cellStyle name="Normal 138 2 2 3" xfId="3543" xr:uid="{00000000-0005-0000-0000-00008F050000}"/>
    <cellStyle name="Normal 138 2 3" xfId="3544" xr:uid="{00000000-0005-0000-0000-000090050000}"/>
    <cellStyle name="Normal 138 2 3 2" xfId="3545" xr:uid="{00000000-0005-0000-0000-000091050000}"/>
    <cellStyle name="Normal 138 2 4" xfId="3546" xr:uid="{00000000-0005-0000-0000-000092050000}"/>
    <cellStyle name="Normal 138 3" xfId="3547" xr:uid="{00000000-0005-0000-0000-000093050000}"/>
    <cellStyle name="Normal 138 3 2" xfId="3548" xr:uid="{00000000-0005-0000-0000-000094050000}"/>
    <cellStyle name="Normal 138 3 2 2" xfId="3549" xr:uid="{00000000-0005-0000-0000-000095050000}"/>
    <cellStyle name="Normal 138 3 3" xfId="3550" xr:uid="{00000000-0005-0000-0000-000096050000}"/>
    <cellStyle name="Normal 138 4" xfId="3551" xr:uid="{00000000-0005-0000-0000-000097050000}"/>
    <cellStyle name="Normal 138 4 2" xfId="3552" xr:uid="{00000000-0005-0000-0000-000098050000}"/>
    <cellStyle name="Normal 138 5" xfId="3553" xr:uid="{00000000-0005-0000-0000-000099050000}"/>
    <cellStyle name="Normal 139" xfId="278" xr:uid="{00000000-0005-0000-0000-00009A050000}"/>
    <cellStyle name="Normal 139 2" xfId="279" xr:uid="{00000000-0005-0000-0000-00009B050000}"/>
    <cellStyle name="Normal 139 2 2" xfId="3554" xr:uid="{00000000-0005-0000-0000-00009C050000}"/>
    <cellStyle name="Normal 139 2 2 2" xfId="3555" xr:uid="{00000000-0005-0000-0000-00009D050000}"/>
    <cellStyle name="Normal 139 2 2 2 2" xfId="3556" xr:uid="{00000000-0005-0000-0000-00009E050000}"/>
    <cellStyle name="Normal 139 2 2 3" xfId="3557" xr:uid="{00000000-0005-0000-0000-00009F050000}"/>
    <cellStyle name="Normal 139 2 3" xfId="3558" xr:uid="{00000000-0005-0000-0000-0000A0050000}"/>
    <cellStyle name="Normal 139 2 3 2" xfId="3559" xr:uid="{00000000-0005-0000-0000-0000A1050000}"/>
    <cellStyle name="Normal 139 2 4" xfId="3560" xr:uid="{00000000-0005-0000-0000-0000A2050000}"/>
    <cellStyle name="Normal 139 3" xfId="3561" xr:uid="{00000000-0005-0000-0000-0000A3050000}"/>
    <cellStyle name="Normal 139 3 2" xfId="3562" xr:uid="{00000000-0005-0000-0000-0000A4050000}"/>
    <cellStyle name="Normal 139 3 2 2" xfId="3563" xr:uid="{00000000-0005-0000-0000-0000A5050000}"/>
    <cellStyle name="Normal 139 3 3" xfId="3564" xr:uid="{00000000-0005-0000-0000-0000A6050000}"/>
    <cellStyle name="Normal 139 4" xfId="3565" xr:uid="{00000000-0005-0000-0000-0000A7050000}"/>
    <cellStyle name="Normal 139 4 2" xfId="3566" xr:uid="{00000000-0005-0000-0000-0000A8050000}"/>
    <cellStyle name="Normal 139 5" xfId="3567" xr:uid="{00000000-0005-0000-0000-0000A9050000}"/>
    <cellStyle name="Normal 14" xfId="280" xr:uid="{00000000-0005-0000-0000-0000AA050000}"/>
    <cellStyle name="Normal 14 10" xfId="281" xr:uid="{00000000-0005-0000-0000-0000AB050000}"/>
    <cellStyle name="Normal 14 10 2" xfId="282" xr:uid="{00000000-0005-0000-0000-0000AC050000}"/>
    <cellStyle name="Normal 14 10 2 2" xfId="3568" xr:uid="{00000000-0005-0000-0000-0000AD050000}"/>
    <cellStyle name="Normal 14 10 2 2 2" xfId="3569" xr:uid="{00000000-0005-0000-0000-0000AE050000}"/>
    <cellStyle name="Normal 14 10 2 2 2 2" xfId="3570" xr:uid="{00000000-0005-0000-0000-0000AF050000}"/>
    <cellStyle name="Normal 14 10 2 2 3" xfId="3571" xr:uid="{00000000-0005-0000-0000-0000B0050000}"/>
    <cellStyle name="Normal 14 10 2 3" xfId="3572" xr:uid="{00000000-0005-0000-0000-0000B1050000}"/>
    <cellStyle name="Normal 14 10 2 3 2" xfId="3573" xr:uid="{00000000-0005-0000-0000-0000B2050000}"/>
    <cellStyle name="Normal 14 10 2 4" xfId="3574" xr:uid="{00000000-0005-0000-0000-0000B3050000}"/>
    <cellStyle name="Normal 14 10 3" xfId="3575" xr:uid="{00000000-0005-0000-0000-0000B4050000}"/>
    <cellStyle name="Normal 14 10 3 2" xfId="3576" xr:uid="{00000000-0005-0000-0000-0000B5050000}"/>
    <cellStyle name="Normal 14 10 3 2 2" xfId="3577" xr:uid="{00000000-0005-0000-0000-0000B6050000}"/>
    <cellStyle name="Normal 14 10 3 3" xfId="3578" xr:uid="{00000000-0005-0000-0000-0000B7050000}"/>
    <cellStyle name="Normal 14 10 4" xfId="3579" xr:uid="{00000000-0005-0000-0000-0000B8050000}"/>
    <cellStyle name="Normal 14 10 4 2" xfId="3580" xr:uid="{00000000-0005-0000-0000-0000B9050000}"/>
    <cellStyle name="Normal 14 10 5" xfId="3581" xr:uid="{00000000-0005-0000-0000-0000BA050000}"/>
    <cellStyle name="Normal 14 11" xfId="283" xr:uid="{00000000-0005-0000-0000-0000BB050000}"/>
    <cellStyle name="Normal 14 11 2" xfId="284" xr:uid="{00000000-0005-0000-0000-0000BC050000}"/>
    <cellStyle name="Normal 14 11 2 2" xfId="3582" xr:uid="{00000000-0005-0000-0000-0000BD050000}"/>
    <cellStyle name="Normal 14 11 2 2 2" xfId="3583" xr:uid="{00000000-0005-0000-0000-0000BE050000}"/>
    <cellStyle name="Normal 14 11 2 2 2 2" xfId="3584" xr:uid="{00000000-0005-0000-0000-0000BF050000}"/>
    <cellStyle name="Normal 14 11 2 2 3" xfId="3585" xr:uid="{00000000-0005-0000-0000-0000C0050000}"/>
    <cellStyle name="Normal 14 11 2 3" xfId="3586" xr:uid="{00000000-0005-0000-0000-0000C1050000}"/>
    <cellStyle name="Normal 14 11 2 3 2" xfId="3587" xr:uid="{00000000-0005-0000-0000-0000C2050000}"/>
    <cellStyle name="Normal 14 11 2 4" xfId="3588" xr:uid="{00000000-0005-0000-0000-0000C3050000}"/>
    <cellStyle name="Normal 14 11 3" xfId="3589" xr:uid="{00000000-0005-0000-0000-0000C4050000}"/>
    <cellStyle name="Normal 14 11 3 2" xfId="3590" xr:uid="{00000000-0005-0000-0000-0000C5050000}"/>
    <cellStyle name="Normal 14 11 3 2 2" xfId="3591" xr:uid="{00000000-0005-0000-0000-0000C6050000}"/>
    <cellStyle name="Normal 14 11 3 3" xfId="3592" xr:uid="{00000000-0005-0000-0000-0000C7050000}"/>
    <cellStyle name="Normal 14 11 4" xfId="3593" xr:uid="{00000000-0005-0000-0000-0000C8050000}"/>
    <cellStyle name="Normal 14 11 4 2" xfId="3594" xr:uid="{00000000-0005-0000-0000-0000C9050000}"/>
    <cellStyle name="Normal 14 11 5" xfId="3595" xr:uid="{00000000-0005-0000-0000-0000CA050000}"/>
    <cellStyle name="Normal 14 12" xfId="285" xr:uid="{00000000-0005-0000-0000-0000CB050000}"/>
    <cellStyle name="Normal 14 12 2" xfId="3596" xr:uid="{00000000-0005-0000-0000-0000CC050000}"/>
    <cellStyle name="Normal 14 12 2 2" xfId="3597" xr:uid="{00000000-0005-0000-0000-0000CD050000}"/>
    <cellStyle name="Normal 14 12 2 2 2" xfId="3598" xr:uid="{00000000-0005-0000-0000-0000CE050000}"/>
    <cellStyle name="Normal 14 12 2 3" xfId="3599" xr:uid="{00000000-0005-0000-0000-0000CF050000}"/>
    <cellStyle name="Normal 14 12 3" xfId="3600" xr:uid="{00000000-0005-0000-0000-0000D0050000}"/>
    <cellStyle name="Normal 14 12 3 2" xfId="3601" xr:uid="{00000000-0005-0000-0000-0000D1050000}"/>
    <cellStyle name="Normal 14 12 4" xfId="3602" xr:uid="{00000000-0005-0000-0000-0000D2050000}"/>
    <cellStyle name="Normal 14 13" xfId="3603" xr:uid="{00000000-0005-0000-0000-0000D3050000}"/>
    <cellStyle name="Normal 14 13 2" xfId="3604" xr:uid="{00000000-0005-0000-0000-0000D4050000}"/>
    <cellStyle name="Normal 14 13 2 2" xfId="3605" xr:uid="{00000000-0005-0000-0000-0000D5050000}"/>
    <cellStyle name="Normal 14 13 3" xfId="3606" xr:uid="{00000000-0005-0000-0000-0000D6050000}"/>
    <cellStyle name="Normal 14 14" xfId="3607" xr:uid="{00000000-0005-0000-0000-0000D7050000}"/>
    <cellStyle name="Normal 14 14 2" xfId="3608" xr:uid="{00000000-0005-0000-0000-0000D8050000}"/>
    <cellStyle name="Normal 14 15" xfId="3609" xr:uid="{00000000-0005-0000-0000-0000D9050000}"/>
    <cellStyle name="Normal 14 2" xfId="286" xr:uid="{00000000-0005-0000-0000-0000DA050000}"/>
    <cellStyle name="Normal 14 2 10" xfId="3610" xr:uid="{00000000-0005-0000-0000-0000DB050000}"/>
    <cellStyle name="Normal 14 2 10 2" xfId="3611" xr:uid="{00000000-0005-0000-0000-0000DC050000}"/>
    <cellStyle name="Normal 14 2 10 2 2" xfId="3612" xr:uid="{00000000-0005-0000-0000-0000DD050000}"/>
    <cellStyle name="Normal 14 2 10 3" xfId="3613" xr:uid="{00000000-0005-0000-0000-0000DE050000}"/>
    <cellStyle name="Normal 14 2 11" xfId="3614" xr:uid="{00000000-0005-0000-0000-0000DF050000}"/>
    <cellStyle name="Normal 14 2 11 2" xfId="3615" xr:uid="{00000000-0005-0000-0000-0000E0050000}"/>
    <cellStyle name="Normal 14 2 12" xfId="3616" xr:uid="{00000000-0005-0000-0000-0000E1050000}"/>
    <cellStyle name="Normal 14 2 2" xfId="287" xr:uid="{00000000-0005-0000-0000-0000E2050000}"/>
    <cellStyle name="Normal 14 2 2 2" xfId="288" xr:uid="{00000000-0005-0000-0000-0000E3050000}"/>
    <cellStyle name="Normal 14 2 2 2 2" xfId="3617" xr:uid="{00000000-0005-0000-0000-0000E4050000}"/>
    <cellStyle name="Normal 14 2 2 2 2 2" xfId="3618" xr:uid="{00000000-0005-0000-0000-0000E5050000}"/>
    <cellStyle name="Normal 14 2 2 2 2 2 2" xfId="3619" xr:uid="{00000000-0005-0000-0000-0000E6050000}"/>
    <cellStyle name="Normal 14 2 2 2 2 3" xfId="3620" xr:uid="{00000000-0005-0000-0000-0000E7050000}"/>
    <cellStyle name="Normal 14 2 2 2 3" xfId="3621" xr:uid="{00000000-0005-0000-0000-0000E8050000}"/>
    <cellStyle name="Normal 14 2 2 2 3 2" xfId="3622" xr:uid="{00000000-0005-0000-0000-0000E9050000}"/>
    <cellStyle name="Normal 14 2 2 2 4" xfId="3623" xr:uid="{00000000-0005-0000-0000-0000EA050000}"/>
    <cellStyle name="Normal 14 2 2 3" xfId="3624" xr:uid="{00000000-0005-0000-0000-0000EB050000}"/>
    <cellStyle name="Normal 14 2 2 3 2" xfId="3625" xr:uid="{00000000-0005-0000-0000-0000EC050000}"/>
    <cellStyle name="Normal 14 2 2 3 2 2" xfId="3626" xr:uid="{00000000-0005-0000-0000-0000ED050000}"/>
    <cellStyle name="Normal 14 2 2 3 3" xfId="3627" xr:uid="{00000000-0005-0000-0000-0000EE050000}"/>
    <cellStyle name="Normal 14 2 2 4" xfId="3628" xr:uid="{00000000-0005-0000-0000-0000EF050000}"/>
    <cellStyle name="Normal 14 2 2 4 2" xfId="3629" xr:uid="{00000000-0005-0000-0000-0000F0050000}"/>
    <cellStyle name="Normal 14 2 2 5" xfId="3630" xr:uid="{00000000-0005-0000-0000-0000F1050000}"/>
    <cellStyle name="Normal 14 2 3" xfId="289" xr:uid="{00000000-0005-0000-0000-0000F2050000}"/>
    <cellStyle name="Normal 14 2 3 2" xfId="290" xr:uid="{00000000-0005-0000-0000-0000F3050000}"/>
    <cellStyle name="Normal 14 2 3 2 2" xfId="3631" xr:uid="{00000000-0005-0000-0000-0000F4050000}"/>
    <cellStyle name="Normal 14 2 3 2 2 2" xfId="3632" xr:uid="{00000000-0005-0000-0000-0000F5050000}"/>
    <cellStyle name="Normal 14 2 3 2 2 2 2" xfId="3633" xr:uid="{00000000-0005-0000-0000-0000F6050000}"/>
    <cellStyle name="Normal 14 2 3 2 2 3" xfId="3634" xr:uid="{00000000-0005-0000-0000-0000F7050000}"/>
    <cellStyle name="Normal 14 2 3 2 3" xfId="3635" xr:uid="{00000000-0005-0000-0000-0000F8050000}"/>
    <cellStyle name="Normal 14 2 3 2 3 2" xfId="3636" xr:uid="{00000000-0005-0000-0000-0000F9050000}"/>
    <cellStyle name="Normal 14 2 3 2 4" xfId="3637" xr:uid="{00000000-0005-0000-0000-0000FA050000}"/>
    <cellStyle name="Normal 14 2 3 3" xfId="3638" xr:uid="{00000000-0005-0000-0000-0000FB050000}"/>
    <cellStyle name="Normal 14 2 3 3 2" xfId="3639" xr:uid="{00000000-0005-0000-0000-0000FC050000}"/>
    <cellStyle name="Normal 14 2 3 3 2 2" xfId="3640" xr:uid="{00000000-0005-0000-0000-0000FD050000}"/>
    <cellStyle name="Normal 14 2 3 3 3" xfId="3641" xr:uid="{00000000-0005-0000-0000-0000FE050000}"/>
    <cellStyle name="Normal 14 2 3 4" xfId="3642" xr:uid="{00000000-0005-0000-0000-0000FF050000}"/>
    <cellStyle name="Normal 14 2 3 4 2" xfId="3643" xr:uid="{00000000-0005-0000-0000-000000060000}"/>
    <cellStyle name="Normal 14 2 3 5" xfId="3644" xr:uid="{00000000-0005-0000-0000-000001060000}"/>
    <cellStyle name="Normal 14 2 4" xfId="291" xr:uid="{00000000-0005-0000-0000-000002060000}"/>
    <cellStyle name="Normal 14 2 4 2" xfId="292" xr:uid="{00000000-0005-0000-0000-000003060000}"/>
    <cellStyle name="Normal 14 2 4 2 2" xfId="3645" xr:uid="{00000000-0005-0000-0000-000004060000}"/>
    <cellStyle name="Normal 14 2 4 2 2 2" xfId="3646" xr:uid="{00000000-0005-0000-0000-000005060000}"/>
    <cellStyle name="Normal 14 2 4 2 2 2 2" xfId="3647" xr:uid="{00000000-0005-0000-0000-000006060000}"/>
    <cellStyle name="Normal 14 2 4 2 2 3" xfId="3648" xr:uid="{00000000-0005-0000-0000-000007060000}"/>
    <cellStyle name="Normal 14 2 4 2 3" xfId="3649" xr:uid="{00000000-0005-0000-0000-000008060000}"/>
    <cellStyle name="Normal 14 2 4 2 3 2" xfId="3650" xr:uid="{00000000-0005-0000-0000-000009060000}"/>
    <cellStyle name="Normal 14 2 4 2 4" xfId="3651" xr:uid="{00000000-0005-0000-0000-00000A060000}"/>
    <cellStyle name="Normal 14 2 4 3" xfId="3652" xr:uid="{00000000-0005-0000-0000-00000B060000}"/>
    <cellStyle name="Normal 14 2 4 3 2" xfId="3653" xr:uid="{00000000-0005-0000-0000-00000C060000}"/>
    <cellStyle name="Normal 14 2 4 3 2 2" xfId="3654" xr:uid="{00000000-0005-0000-0000-00000D060000}"/>
    <cellStyle name="Normal 14 2 4 3 3" xfId="3655" xr:uid="{00000000-0005-0000-0000-00000E060000}"/>
    <cellStyle name="Normal 14 2 4 4" xfId="3656" xr:uid="{00000000-0005-0000-0000-00000F060000}"/>
    <cellStyle name="Normal 14 2 4 4 2" xfId="3657" xr:uid="{00000000-0005-0000-0000-000010060000}"/>
    <cellStyle name="Normal 14 2 4 5" xfId="3658" xr:uid="{00000000-0005-0000-0000-000011060000}"/>
    <cellStyle name="Normal 14 2 5" xfId="293" xr:uid="{00000000-0005-0000-0000-000012060000}"/>
    <cellStyle name="Normal 14 2 5 2" xfId="294" xr:uid="{00000000-0005-0000-0000-000013060000}"/>
    <cellStyle name="Normal 14 2 5 2 2" xfId="3659" xr:uid="{00000000-0005-0000-0000-000014060000}"/>
    <cellStyle name="Normal 14 2 5 2 2 2" xfId="3660" xr:uid="{00000000-0005-0000-0000-000015060000}"/>
    <cellStyle name="Normal 14 2 5 2 2 2 2" xfId="3661" xr:uid="{00000000-0005-0000-0000-000016060000}"/>
    <cellStyle name="Normal 14 2 5 2 2 3" xfId="3662" xr:uid="{00000000-0005-0000-0000-000017060000}"/>
    <cellStyle name="Normal 14 2 5 2 3" xfId="3663" xr:uid="{00000000-0005-0000-0000-000018060000}"/>
    <cellStyle name="Normal 14 2 5 2 3 2" xfId="3664" xr:uid="{00000000-0005-0000-0000-000019060000}"/>
    <cellStyle name="Normal 14 2 5 2 4" xfId="3665" xr:uid="{00000000-0005-0000-0000-00001A060000}"/>
    <cellStyle name="Normal 14 2 5 3" xfId="3666" xr:uid="{00000000-0005-0000-0000-00001B060000}"/>
    <cellStyle name="Normal 14 2 5 3 2" xfId="3667" xr:uid="{00000000-0005-0000-0000-00001C060000}"/>
    <cellStyle name="Normal 14 2 5 3 2 2" xfId="3668" xr:uid="{00000000-0005-0000-0000-00001D060000}"/>
    <cellStyle name="Normal 14 2 5 3 3" xfId="3669" xr:uid="{00000000-0005-0000-0000-00001E060000}"/>
    <cellStyle name="Normal 14 2 5 4" xfId="3670" xr:uid="{00000000-0005-0000-0000-00001F060000}"/>
    <cellStyle name="Normal 14 2 5 4 2" xfId="3671" xr:uid="{00000000-0005-0000-0000-000020060000}"/>
    <cellStyle name="Normal 14 2 5 5" xfId="3672" xr:uid="{00000000-0005-0000-0000-000021060000}"/>
    <cellStyle name="Normal 14 2 6" xfId="295" xr:uid="{00000000-0005-0000-0000-000022060000}"/>
    <cellStyle name="Normal 14 2 6 2" xfId="296" xr:uid="{00000000-0005-0000-0000-000023060000}"/>
    <cellStyle name="Normal 14 2 6 2 2" xfId="3673" xr:uid="{00000000-0005-0000-0000-000024060000}"/>
    <cellStyle name="Normal 14 2 6 2 2 2" xfId="3674" xr:uid="{00000000-0005-0000-0000-000025060000}"/>
    <cellStyle name="Normal 14 2 6 2 2 2 2" xfId="3675" xr:uid="{00000000-0005-0000-0000-000026060000}"/>
    <cellStyle name="Normal 14 2 6 2 2 3" xfId="3676" xr:uid="{00000000-0005-0000-0000-000027060000}"/>
    <cellStyle name="Normal 14 2 6 2 3" xfId="3677" xr:uid="{00000000-0005-0000-0000-000028060000}"/>
    <cellStyle name="Normal 14 2 6 2 3 2" xfId="3678" xr:uid="{00000000-0005-0000-0000-000029060000}"/>
    <cellStyle name="Normal 14 2 6 2 4" xfId="3679" xr:uid="{00000000-0005-0000-0000-00002A060000}"/>
    <cellStyle name="Normal 14 2 6 3" xfId="3680" xr:uid="{00000000-0005-0000-0000-00002B060000}"/>
    <cellStyle name="Normal 14 2 6 3 2" xfId="3681" xr:uid="{00000000-0005-0000-0000-00002C060000}"/>
    <cellStyle name="Normal 14 2 6 3 2 2" xfId="3682" xr:uid="{00000000-0005-0000-0000-00002D060000}"/>
    <cellStyle name="Normal 14 2 6 3 3" xfId="3683" xr:uid="{00000000-0005-0000-0000-00002E060000}"/>
    <cellStyle name="Normal 14 2 6 4" xfId="3684" xr:uid="{00000000-0005-0000-0000-00002F060000}"/>
    <cellStyle name="Normal 14 2 6 4 2" xfId="3685" xr:uid="{00000000-0005-0000-0000-000030060000}"/>
    <cellStyle name="Normal 14 2 6 5" xfId="3686" xr:uid="{00000000-0005-0000-0000-000031060000}"/>
    <cellStyle name="Normal 14 2 7" xfId="297" xr:uid="{00000000-0005-0000-0000-000032060000}"/>
    <cellStyle name="Normal 14 2 7 2" xfId="298" xr:uid="{00000000-0005-0000-0000-000033060000}"/>
    <cellStyle name="Normal 14 2 7 2 2" xfId="3687" xr:uid="{00000000-0005-0000-0000-000034060000}"/>
    <cellStyle name="Normal 14 2 7 2 2 2" xfId="3688" xr:uid="{00000000-0005-0000-0000-000035060000}"/>
    <cellStyle name="Normal 14 2 7 2 2 2 2" xfId="3689" xr:uid="{00000000-0005-0000-0000-000036060000}"/>
    <cellStyle name="Normal 14 2 7 2 2 3" xfId="3690" xr:uid="{00000000-0005-0000-0000-000037060000}"/>
    <cellStyle name="Normal 14 2 7 2 3" xfId="3691" xr:uid="{00000000-0005-0000-0000-000038060000}"/>
    <cellStyle name="Normal 14 2 7 2 3 2" xfId="3692" xr:uid="{00000000-0005-0000-0000-000039060000}"/>
    <cellStyle name="Normal 14 2 7 2 4" xfId="3693" xr:uid="{00000000-0005-0000-0000-00003A060000}"/>
    <cellStyle name="Normal 14 2 7 3" xfId="3694" xr:uid="{00000000-0005-0000-0000-00003B060000}"/>
    <cellStyle name="Normal 14 2 7 3 2" xfId="3695" xr:uid="{00000000-0005-0000-0000-00003C060000}"/>
    <cellStyle name="Normal 14 2 7 3 2 2" xfId="3696" xr:uid="{00000000-0005-0000-0000-00003D060000}"/>
    <cellStyle name="Normal 14 2 7 3 3" xfId="3697" xr:uid="{00000000-0005-0000-0000-00003E060000}"/>
    <cellStyle name="Normal 14 2 7 4" xfId="3698" xr:uid="{00000000-0005-0000-0000-00003F060000}"/>
    <cellStyle name="Normal 14 2 7 4 2" xfId="3699" xr:uid="{00000000-0005-0000-0000-000040060000}"/>
    <cellStyle name="Normal 14 2 7 5" xfId="3700" xr:uid="{00000000-0005-0000-0000-000041060000}"/>
    <cellStyle name="Normal 14 2 8" xfId="299" xr:uid="{00000000-0005-0000-0000-000042060000}"/>
    <cellStyle name="Normal 14 2 8 2" xfId="300" xr:uid="{00000000-0005-0000-0000-000043060000}"/>
    <cellStyle name="Normal 14 2 8 2 2" xfId="3701" xr:uid="{00000000-0005-0000-0000-000044060000}"/>
    <cellStyle name="Normal 14 2 8 2 2 2" xfId="3702" xr:uid="{00000000-0005-0000-0000-000045060000}"/>
    <cellStyle name="Normal 14 2 8 2 2 2 2" xfId="3703" xr:uid="{00000000-0005-0000-0000-000046060000}"/>
    <cellStyle name="Normal 14 2 8 2 2 3" xfId="3704" xr:uid="{00000000-0005-0000-0000-000047060000}"/>
    <cellStyle name="Normal 14 2 8 2 3" xfId="3705" xr:uid="{00000000-0005-0000-0000-000048060000}"/>
    <cellStyle name="Normal 14 2 8 2 3 2" xfId="3706" xr:uid="{00000000-0005-0000-0000-000049060000}"/>
    <cellStyle name="Normal 14 2 8 2 4" xfId="3707" xr:uid="{00000000-0005-0000-0000-00004A060000}"/>
    <cellStyle name="Normal 14 2 8 3" xfId="3708" xr:uid="{00000000-0005-0000-0000-00004B060000}"/>
    <cellStyle name="Normal 14 2 8 3 2" xfId="3709" xr:uid="{00000000-0005-0000-0000-00004C060000}"/>
    <cellStyle name="Normal 14 2 8 3 2 2" xfId="3710" xr:uid="{00000000-0005-0000-0000-00004D060000}"/>
    <cellStyle name="Normal 14 2 8 3 3" xfId="3711" xr:uid="{00000000-0005-0000-0000-00004E060000}"/>
    <cellStyle name="Normal 14 2 8 4" xfId="3712" xr:uid="{00000000-0005-0000-0000-00004F060000}"/>
    <cellStyle name="Normal 14 2 8 4 2" xfId="3713" xr:uid="{00000000-0005-0000-0000-000050060000}"/>
    <cellStyle name="Normal 14 2 8 5" xfId="3714" xr:uid="{00000000-0005-0000-0000-000051060000}"/>
    <cellStyle name="Normal 14 2 9" xfId="301" xr:uid="{00000000-0005-0000-0000-000052060000}"/>
    <cellStyle name="Normal 14 2 9 2" xfId="3715" xr:uid="{00000000-0005-0000-0000-000053060000}"/>
    <cellStyle name="Normal 14 2 9 2 2" xfId="3716" xr:uid="{00000000-0005-0000-0000-000054060000}"/>
    <cellStyle name="Normal 14 2 9 2 2 2" xfId="3717" xr:uid="{00000000-0005-0000-0000-000055060000}"/>
    <cellStyle name="Normal 14 2 9 2 3" xfId="3718" xr:uid="{00000000-0005-0000-0000-000056060000}"/>
    <cellStyle name="Normal 14 2 9 3" xfId="3719" xr:uid="{00000000-0005-0000-0000-000057060000}"/>
    <cellStyle name="Normal 14 2 9 3 2" xfId="3720" xr:uid="{00000000-0005-0000-0000-000058060000}"/>
    <cellStyle name="Normal 14 2 9 4" xfId="3721" xr:uid="{00000000-0005-0000-0000-000059060000}"/>
    <cellStyle name="Normal 14 3" xfId="302" xr:uid="{00000000-0005-0000-0000-00005A060000}"/>
    <cellStyle name="Normal 14 3 2" xfId="303" xr:uid="{00000000-0005-0000-0000-00005B060000}"/>
    <cellStyle name="Normal 14 3 2 2" xfId="3722" xr:uid="{00000000-0005-0000-0000-00005C060000}"/>
    <cellStyle name="Normal 14 3 2 2 2" xfId="3723" xr:uid="{00000000-0005-0000-0000-00005D060000}"/>
    <cellStyle name="Normal 14 3 2 2 2 2" xfId="3724" xr:uid="{00000000-0005-0000-0000-00005E060000}"/>
    <cellStyle name="Normal 14 3 2 2 3" xfId="3725" xr:uid="{00000000-0005-0000-0000-00005F060000}"/>
    <cellStyle name="Normal 14 3 2 3" xfId="3726" xr:uid="{00000000-0005-0000-0000-000060060000}"/>
    <cellStyle name="Normal 14 3 2 3 2" xfId="3727" xr:uid="{00000000-0005-0000-0000-000061060000}"/>
    <cellStyle name="Normal 14 3 2 4" xfId="3728" xr:uid="{00000000-0005-0000-0000-000062060000}"/>
    <cellStyle name="Normal 14 3 3" xfId="3729" xr:uid="{00000000-0005-0000-0000-000063060000}"/>
    <cellStyle name="Normal 14 3 3 2" xfId="3730" xr:uid="{00000000-0005-0000-0000-000064060000}"/>
    <cellStyle name="Normal 14 3 3 2 2" xfId="3731" xr:uid="{00000000-0005-0000-0000-000065060000}"/>
    <cellStyle name="Normal 14 3 3 3" xfId="3732" xr:uid="{00000000-0005-0000-0000-000066060000}"/>
    <cellStyle name="Normal 14 3 4" xfId="3733" xr:uid="{00000000-0005-0000-0000-000067060000}"/>
    <cellStyle name="Normal 14 3 4 2" xfId="3734" xr:uid="{00000000-0005-0000-0000-000068060000}"/>
    <cellStyle name="Normal 14 3 5" xfId="3735" xr:uid="{00000000-0005-0000-0000-000069060000}"/>
    <cellStyle name="Normal 14 4" xfId="304" xr:uid="{00000000-0005-0000-0000-00006A060000}"/>
    <cellStyle name="Normal 14 4 2" xfId="305" xr:uid="{00000000-0005-0000-0000-00006B060000}"/>
    <cellStyle name="Normal 14 4 2 2" xfId="3736" xr:uid="{00000000-0005-0000-0000-00006C060000}"/>
    <cellStyle name="Normal 14 4 2 2 2" xfId="3737" xr:uid="{00000000-0005-0000-0000-00006D060000}"/>
    <cellStyle name="Normal 14 4 2 2 2 2" xfId="3738" xr:uid="{00000000-0005-0000-0000-00006E060000}"/>
    <cellStyle name="Normal 14 4 2 2 3" xfId="3739" xr:uid="{00000000-0005-0000-0000-00006F060000}"/>
    <cellStyle name="Normal 14 4 2 3" xfId="3740" xr:uid="{00000000-0005-0000-0000-000070060000}"/>
    <cellStyle name="Normal 14 4 2 3 2" xfId="3741" xr:uid="{00000000-0005-0000-0000-000071060000}"/>
    <cellStyle name="Normal 14 4 2 4" xfId="3742" xr:uid="{00000000-0005-0000-0000-000072060000}"/>
    <cellStyle name="Normal 14 4 3" xfId="3743" xr:uid="{00000000-0005-0000-0000-000073060000}"/>
    <cellStyle name="Normal 14 4 3 2" xfId="3744" xr:uid="{00000000-0005-0000-0000-000074060000}"/>
    <cellStyle name="Normal 14 4 3 2 2" xfId="3745" xr:uid="{00000000-0005-0000-0000-000075060000}"/>
    <cellStyle name="Normal 14 4 3 3" xfId="3746" xr:uid="{00000000-0005-0000-0000-000076060000}"/>
    <cellStyle name="Normal 14 4 4" xfId="3747" xr:uid="{00000000-0005-0000-0000-000077060000}"/>
    <cellStyle name="Normal 14 4 4 2" xfId="3748" xr:uid="{00000000-0005-0000-0000-000078060000}"/>
    <cellStyle name="Normal 14 4 5" xfId="3749" xr:uid="{00000000-0005-0000-0000-000079060000}"/>
    <cellStyle name="Normal 14 5" xfId="306" xr:uid="{00000000-0005-0000-0000-00007A060000}"/>
    <cellStyle name="Normal 14 5 2" xfId="307" xr:uid="{00000000-0005-0000-0000-00007B060000}"/>
    <cellStyle name="Normal 14 5 2 2" xfId="3750" xr:uid="{00000000-0005-0000-0000-00007C060000}"/>
    <cellStyle name="Normal 14 5 2 2 2" xfId="3751" xr:uid="{00000000-0005-0000-0000-00007D060000}"/>
    <cellStyle name="Normal 14 5 2 2 2 2" xfId="3752" xr:uid="{00000000-0005-0000-0000-00007E060000}"/>
    <cellStyle name="Normal 14 5 2 2 3" xfId="3753" xr:uid="{00000000-0005-0000-0000-00007F060000}"/>
    <cellStyle name="Normal 14 5 2 3" xfId="3754" xr:uid="{00000000-0005-0000-0000-000080060000}"/>
    <cellStyle name="Normal 14 5 2 3 2" xfId="3755" xr:uid="{00000000-0005-0000-0000-000081060000}"/>
    <cellStyle name="Normal 14 5 2 4" xfId="3756" xr:uid="{00000000-0005-0000-0000-000082060000}"/>
    <cellStyle name="Normal 14 5 3" xfId="3757" xr:uid="{00000000-0005-0000-0000-000083060000}"/>
    <cellStyle name="Normal 14 5 3 2" xfId="3758" xr:uid="{00000000-0005-0000-0000-000084060000}"/>
    <cellStyle name="Normal 14 5 3 2 2" xfId="3759" xr:uid="{00000000-0005-0000-0000-000085060000}"/>
    <cellStyle name="Normal 14 5 3 3" xfId="3760" xr:uid="{00000000-0005-0000-0000-000086060000}"/>
    <cellStyle name="Normal 14 5 4" xfId="3761" xr:uid="{00000000-0005-0000-0000-000087060000}"/>
    <cellStyle name="Normal 14 5 4 2" xfId="3762" xr:uid="{00000000-0005-0000-0000-000088060000}"/>
    <cellStyle name="Normal 14 5 5" xfId="3763" xr:uid="{00000000-0005-0000-0000-000089060000}"/>
    <cellStyle name="Normal 14 6" xfId="308" xr:uid="{00000000-0005-0000-0000-00008A060000}"/>
    <cellStyle name="Normal 14 6 2" xfId="309" xr:uid="{00000000-0005-0000-0000-00008B060000}"/>
    <cellStyle name="Normal 14 6 2 2" xfId="3764" xr:uid="{00000000-0005-0000-0000-00008C060000}"/>
    <cellStyle name="Normal 14 6 2 2 2" xfId="3765" xr:uid="{00000000-0005-0000-0000-00008D060000}"/>
    <cellStyle name="Normal 14 6 2 2 2 2" xfId="3766" xr:uid="{00000000-0005-0000-0000-00008E060000}"/>
    <cellStyle name="Normal 14 6 2 2 3" xfId="3767" xr:uid="{00000000-0005-0000-0000-00008F060000}"/>
    <cellStyle name="Normal 14 6 2 3" xfId="3768" xr:uid="{00000000-0005-0000-0000-000090060000}"/>
    <cellStyle name="Normal 14 6 2 3 2" xfId="3769" xr:uid="{00000000-0005-0000-0000-000091060000}"/>
    <cellStyle name="Normal 14 6 2 4" xfId="3770" xr:uid="{00000000-0005-0000-0000-000092060000}"/>
    <cellStyle name="Normal 14 6 3" xfId="3771" xr:uid="{00000000-0005-0000-0000-000093060000}"/>
    <cellStyle name="Normal 14 6 3 2" xfId="3772" xr:uid="{00000000-0005-0000-0000-000094060000}"/>
    <cellStyle name="Normal 14 6 3 2 2" xfId="3773" xr:uid="{00000000-0005-0000-0000-000095060000}"/>
    <cellStyle name="Normal 14 6 3 3" xfId="3774" xr:uid="{00000000-0005-0000-0000-000096060000}"/>
    <cellStyle name="Normal 14 6 4" xfId="3775" xr:uid="{00000000-0005-0000-0000-000097060000}"/>
    <cellStyle name="Normal 14 6 4 2" xfId="3776" xr:uid="{00000000-0005-0000-0000-000098060000}"/>
    <cellStyle name="Normal 14 6 5" xfId="3777" xr:uid="{00000000-0005-0000-0000-000099060000}"/>
    <cellStyle name="Normal 14 7" xfId="310" xr:uid="{00000000-0005-0000-0000-00009A060000}"/>
    <cellStyle name="Normal 14 7 2" xfId="311" xr:uid="{00000000-0005-0000-0000-00009B060000}"/>
    <cellStyle name="Normal 14 7 2 2" xfId="3778" xr:uid="{00000000-0005-0000-0000-00009C060000}"/>
    <cellStyle name="Normal 14 7 2 2 2" xfId="3779" xr:uid="{00000000-0005-0000-0000-00009D060000}"/>
    <cellStyle name="Normal 14 7 2 2 2 2" xfId="3780" xr:uid="{00000000-0005-0000-0000-00009E060000}"/>
    <cellStyle name="Normal 14 7 2 2 3" xfId="3781" xr:uid="{00000000-0005-0000-0000-00009F060000}"/>
    <cellStyle name="Normal 14 7 2 3" xfId="3782" xr:uid="{00000000-0005-0000-0000-0000A0060000}"/>
    <cellStyle name="Normal 14 7 2 3 2" xfId="3783" xr:uid="{00000000-0005-0000-0000-0000A1060000}"/>
    <cellStyle name="Normal 14 7 2 4" xfId="3784" xr:uid="{00000000-0005-0000-0000-0000A2060000}"/>
    <cellStyle name="Normal 14 7 3" xfId="3785" xr:uid="{00000000-0005-0000-0000-0000A3060000}"/>
    <cellStyle name="Normal 14 7 3 2" xfId="3786" xr:uid="{00000000-0005-0000-0000-0000A4060000}"/>
    <cellStyle name="Normal 14 7 3 2 2" xfId="3787" xr:uid="{00000000-0005-0000-0000-0000A5060000}"/>
    <cellStyle name="Normal 14 7 3 3" xfId="3788" xr:uid="{00000000-0005-0000-0000-0000A6060000}"/>
    <cellStyle name="Normal 14 7 4" xfId="3789" xr:uid="{00000000-0005-0000-0000-0000A7060000}"/>
    <cellStyle name="Normal 14 7 4 2" xfId="3790" xr:uid="{00000000-0005-0000-0000-0000A8060000}"/>
    <cellStyle name="Normal 14 7 5" xfId="3791" xr:uid="{00000000-0005-0000-0000-0000A9060000}"/>
    <cellStyle name="Normal 14 8" xfId="312" xr:uid="{00000000-0005-0000-0000-0000AA060000}"/>
    <cellStyle name="Normal 14 8 2" xfId="313" xr:uid="{00000000-0005-0000-0000-0000AB060000}"/>
    <cellStyle name="Normal 14 8 2 2" xfId="3792" xr:uid="{00000000-0005-0000-0000-0000AC060000}"/>
    <cellStyle name="Normal 14 8 2 2 2" xfId="3793" xr:uid="{00000000-0005-0000-0000-0000AD060000}"/>
    <cellStyle name="Normal 14 8 2 2 2 2" xfId="3794" xr:uid="{00000000-0005-0000-0000-0000AE060000}"/>
    <cellStyle name="Normal 14 8 2 2 3" xfId="3795" xr:uid="{00000000-0005-0000-0000-0000AF060000}"/>
    <cellStyle name="Normal 14 8 2 3" xfId="3796" xr:uid="{00000000-0005-0000-0000-0000B0060000}"/>
    <cellStyle name="Normal 14 8 2 3 2" xfId="3797" xr:uid="{00000000-0005-0000-0000-0000B1060000}"/>
    <cellStyle name="Normal 14 8 2 4" xfId="3798" xr:uid="{00000000-0005-0000-0000-0000B2060000}"/>
    <cellStyle name="Normal 14 8 3" xfId="3799" xr:uid="{00000000-0005-0000-0000-0000B3060000}"/>
    <cellStyle name="Normal 14 8 3 2" xfId="3800" xr:uid="{00000000-0005-0000-0000-0000B4060000}"/>
    <cellStyle name="Normal 14 8 3 2 2" xfId="3801" xr:uid="{00000000-0005-0000-0000-0000B5060000}"/>
    <cellStyle name="Normal 14 8 3 3" xfId="3802" xr:uid="{00000000-0005-0000-0000-0000B6060000}"/>
    <cellStyle name="Normal 14 8 4" xfId="3803" xr:uid="{00000000-0005-0000-0000-0000B7060000}"/>
    <cellStyle name="Normal 14 8 4 2" xfId="3804" xr:uid="{00000000-0005-0000-0000-0000B8060000}"/>
    <cellStyle name="Normal 14 8 5" xfId="3805" xr:uid="{00000000-0005-0000-0000-0000B9060000}"/>
    <cellStyle name="Normal 14 9" xfId="314" xr:uid="{00000000-0005-0000-0000-0000BA060000}"/>
    <cellStyle name="Normal 14 9 2" xfId="315" xr:uid="{00000000-0005-0000-0000-0000BB060000}"/>
    <cellStyle name="Normal 14 9 2 2" xfId="3806" xr:uid="{00000000-0005-0000-0000-0000BC060000}"/>
    <cellStyle name="Normal 14 9 2 2 2" xfId="3807" xr:uid="{00000000-0005-0000-0000-0000BD060000}"/>
    <cellStyle name="Normal 14 9 2 2 2 2" xfId="3808" xr:uid="{00000000-0005-0000-0000-0000BE060000}"/>
    <cellStyle name="Normal 14 9 2 2 3" xfId="3809" xr:uid="{00000000-0005-0000-0000-0000BF060000}"/>
    <cellStyle name="Normal 14 9 2 3" xfId="3810" xr:uid="{00000000-0005-0000-0000-0000C0060000}"/>
    <cellStyle name="Normal 14 9 2 3 2" xfId="3811" xr:uid="{00000000-0005-0000-0000-0000C1060000}"/>
    <cellStyle name="Normal 14 9 2 4" xfId="3812" xr:uid="{00000000-0005-0000-0000-0000C2060000}"/>
    <cellStyle name="Normal 14 9 3" xfId="3813" xr:uid="{00000000-0005-0000-0000-0000C3060000}"/>
    <cellStyle name="Normal 14 9 3 2" xfId="3814" xr:uid="{00000000-0005-0000-0000-0000C4060000}"/>
    <cellStyle name="Normal 14 9 3 2 2" xfId="3815" xr:uid="{00000000-0005-0000-0000-0000C5060000}"/>
    <cellStyle name="Normal 14 9 3 3" xfId="3816" xr:uid="{00000000-0005-0000-0000-0000C6060000}"/>
    <cellStyle name="Normal 14 9 4" xfId="3817" xr:uid="{00000000-0005-0000-0000-0000C7060000}"/>
    <cellStyle name="Normal 14 9 4 2" xfId="3818" xr:uid="{00000000-0005-0000-0000-0000C8060000}"/>
    <cellStyle name="Normal 14 9 5" xfId="3819" xr:uid="{00000000-0005-0000-0000-0000C9060000}"/>
    <cellStyle name="Normal 140" xfId="316" xr:uid="{00000000-0005-0000-0000-0000CA060000}"/>
    <cellStyle name="Normal 140 2" xfId="317" xr:uid="{00000000-0005-0000-0000-0000CB060000}"/>
    <cellStyle name="Normal 140 2 2" xfId="3820" xr:uid="{00000000-0005-0000-0000-0000CC060000}"/>
    <cellStyle name="Normal 140 2 2 2" xfId="3821" xr:uid="{00000000-0005-0000-0000-0000CD060000}"/>
    <cellStyle name="Normal 140 2 2 2 2" xfId="3822" xr:uid="{00000000-0005-0000-0000-0000CE060000}"/>
    <cellStyle name="Normal 140 2 2 3" xfId="3823" xr:uid="{00000000-0005-0000-0000-0000CF060000}"/>
    <cellStyle name="Normal 140 2 3" xfId="3824" xr:uid="{00000000-0005-0000-0000-0000D0060000}"/>
    <cellStyle name="Normal 140 2 3 2" xfId="3825" xr:uid="{00000000-0005-0000-0000-0000D1060000}"/>
    <cellStyle name="Normal 140 2 4" xfId="3826" xr:uid="{00000000-0005-0000-0000-0000D2060000}"/>
    <cellStyle name="Normal 140 3" xfId="3827" xr:uid="{00000000-0005-0000-0000-0000D3060000}"/>
    <cellStyle name="Normal 140 3 2" xfId="3828" xr:uid="{00000000-0005-0000-0000-0000D4060000}"/>
    <cellStyle name="Normal 140 3 2 2" xfId="3829" xr:uid="{00000000-0005-0000-0000-0000D5060000}"/>
    <cellStyle name="Normal 140 3 3" xfId="3830" xr:uid="{00000000-0005-0000-0000-0000D6060000}"/>
    <cellStyle name="Normal 140 4" xfId="3831" xr:uid="{00000000-0005-0000-0000-0000D7060000}"/>
    <cellStyle name="Normal 140 4 2" xfId="3832" xr:uid="{00000000-0005-0000-0000-0000D8060000}"/>
    <cellStyle name="Normal 140 5" xfId="3833" xr:uid="{00000000-0005-0000-0000-0000D9060000}"/>
    <cellStyle name="Normal 141" xfId="318" xr:uid="{00000000-0005-0000-0000-0000DA060000}"/>
    <cellStyle name="Normal 141 2" xfId="319" xr:uid="{00000000-0005-0000-0000-0000DB060000}"/>
    <cellStyle name="Normal 141 2 2" xfId="3834" xr:uid="{00000000-0005-0000-0000-0000DC060000}"/>
    <cellStyle name="Normal 141 2 2 2" xfId="3835" xr:uid="{00000000-0005-0000-0000-0000DD060000}"/>
    <cellStyle name="Normal 141 2 2 2 2" xfId="3836" xr:uid="{00000000-0005-0000-0000-0000DE060000}"/>
    <cellStyle name="Normal 141 2 2 3" xfId="3837" xr:uid="{00000000-0005-0000-0000-0000DF060000}"/>
    <cellStyle name="Normal 141 2 3" xfId="3838" xr:uid="{00000000-0005-0000-0000-0000E0060000}"/>
    <cellStyle name="Normal 141 2 3 2" xfId="3839" xr:uid="{00000000-0005-0000-0000-0000E1060000}"/>
    <cellStyle name="Normal 141 2 4" xfId="3840" xr:uid="{00000000-0005-0000-0000-0000E2060000}"/>
    <cellStyle name="Normal 141 3" xfId="3841" xr:uid="{00000000-0005-0000-0000-0000E3060000}"/>
    <cellStyle name="Normal 141 3 2" xfId="3842" xr:uid="{00000000-0005-0000-0000-0000E4060000}"/>
    <cellStyle name="Normal 141 3 2 2" xfId="3843" xr:uid="{00000000-0005-0000-0000-0000E5060000}"/>
    <cellStyle name="Normal 141 3 3" xfId="3844" xr:uid="{00000000-0005-0000-0000-0000E6060000}"/>
    <cellStyle name="Normal 141 4" xfId="3845" xr:uid="{00000000-0005-0000-0000-0000E7060000}"/>
    <cellStyle name="Normal 141 4 2" xfId="3846" xr:uid="{00000000-0005-0000-0000-0000E8060000}"/>
    <cellStyle name="Normal 141 5" xfId="3847" xr:uid="{00000000-0005-0000-0000-0000E9060000}"/>
    <cellStyle name="Normal 142" xfId="320" xr:uid="{00000000-0005-0000-0000-0000EA060000}"/>
    <cellStyle name="Normal 142 2" xfId="321" xr:uid="{00000000-0005-0000-0000-0000EB060000}"/>
    <cellStyle name="Normal 142 2 2" xfId="3848" xr:uid="{00000000-0005-0000-0000-0000EC060000}"/>
    <cellStyle name="Normal 142 2 2 2" xfId="3849" xr:uid="{00000000-0005-0000-0000-0000ED060000}"/>
    <cellStyle name="Normal 142 2 2 2 2" xfId="3850" xr:uid="{00000000-0005-0000-0000-0000EE060000}"/>
    <cellStyle name="Normal 142 2 2 3" xfId="3851" xr:uid="{00000000-0005-0000-0000-0000EF060000}"/>
    <cellStyle name="Normal 142 2 3" xfId="3852" xr:uid="{00000000-0005-0000-0000-0000F0060000}"/>
    <cellStyle name="Normal 142 2 3 2" xfId="3853" xr:uid="{00000000-0005-0000-0000-0000F1060000}"/>
    <cellStyle name="Normal 142 2 4" xfId="3854" xr:uid="{00000000-0005-0000-0000-0000F2060000}"/>
    <cellStyle name="Normal 142 3" xfId="3855" xr:uid="{00000000-0005-0000-0000-0000F3060000}"/>
    <cellStyle name="Normal 142 3 2" xfId="3856" xr:uid="{00000000-0005-0000-0000-0000F4060000}"/>
    <cellStyle name="Normal 142 3 2 2" xfId="3857" xr:uid="{00000000-0005-0000-0000-0000F5060000}"/>
    <cellStyle name="Normal 142 3 3" xfId="3858" xr:uid="{00000000-0005-0000-0000-0000F6060000}"/>
    <cellStyle name="Normal 142 4" xfId="3859" xr:uid="{00000000-0005-0000-0000-0000F7060000}"/>
    <cellStyle name="Normal 142 4 2" xfId="3860" xr:uid="{00000000-0005-0000-0000-0000F8060000}"/>
    <cellStyle name="Normal 142 5" xfId="3861" xr:uid="{00000000-0005-0000-0000-0000F9060000}"/>
    <cellStyle name="Normal 143" xfId="322" xr:uid="{00000000-0005-0000-0000-0000FA060000}"/>
    <cellStyle name="Normal 143 2" xfId="323" xr:uid="{00000000-0005-0000-0000-0000FB060000}"/>
    <cellStyle name="Normal 143 2 2" xfId="3862" xr:uid="{00000000-0005-0000-0000-0000FC060000}"/>
    <cellStyle name="Normal 143 2 2 2" xfId="3863" xr:uid="{00000000-0005-0000-0000-0000FD060000}"/>
    <cellStyle name="Normal 143 2 2 2 2" xfId="3864" xr:uid="{00000000-0005-0000-0000-0000FE060000}"/>
    <cellStyle name="Normal 143 2 2 3" xfId="3865" xr:uid="{00000000-0005-0000-0000-0000FF060000}"/>
    <cellStyle name="Normal 143 2 3" xfId="3866" xr:uid="{00000000-0005-0000-0000-000000070000}"/>
    <cellStyle name="Normal 143 2 3 2" xfId="3867" xr:uid="{00000000-0005-0000-0000-000001070000}"/>
    <cellStyle name="Normal 143 2 4" xfId="3868" xr:uid="{00000000-0005-0000-0000-000002070000}"/>
    <cellStyle name="Normal 143 3" xfId="3869" xr:uid="{00000000-0005-0000-0000-000003070000}"/>
    <cellStyle name="Normal 143 3 2" xfId="3870" xr:uid="{00000000-0005-0000-0000-000004070000}"/>
    <cellStyle name="Normal 143 3 2 2" xfId="3871" xr:uid="{00000000-0005-0000-0000-000005070000}"/>
    <cellStyle name="Normal 143 3 3" xfId="3872" xr:uid="{00000000-0005-0000-0000-000006070000}"/>
    <cellStyle name="Normal 143 4" xfId="3873" xr:uid="{00000000-0005-0000-0000-000007070000}"/>
    <cellStyle name="Normal 143 4 2" xfId="3874" xr:uid="{00000000-0005-0000-0000-000008070000}"/>
    <cellStyle name="Normal 143 5" xfId="3875" xr:uid="{00000000-0005-0000-0000-000009070000}"/>
    <cellStyle name="Normal 144" xfId="324" xr:uid="{00000000-0005-0000-0000-00000A070000}"/>
    <cellStyle name="Normal 144 2" xfId="325" xr:uid="{00000000-0005-0000-0000-00000B070000}"/>
    <cellStyle name="Normal 144 2 2" xfId="3876" xr:uid="{00000000-0005-0000-0000-00000C070000}"/>
    <cellStyle name="Normal 144 2 2 2" xfId="3877" xr:uid="{00000000-0005-0000-0000-00000D070000}"/>
    <cellStyle name="Normal 144 2 2 2 2" xfId="3878" xr:uid="{00000000-0005-0000-0000-00000E070000}"/>
    <cellStyle name="Normal 144 2 2 3" xfId="3879" xr:uid="{00000000-0005-0000-0000-00000F070000}"/>
    <cellStyle name="Normal 144 2 3" xfId="3880" xr:uid="{00000000-0005-0000-0000-000010070000}"/>
    <cellStyle name="Normal 144 2 3 2" xfId="3881" xr:uid="{00000000-0005-0000-0000-000011070000}"/>
    <cellStyle name="Normal 144 2 4" xfId="3882" xr:uid="{00000000-0005-0000-0000-000012070000}"/>
    <cellStyle name="Normal 144 3" xfId="3883" xr:uid="{00000000-0005-0000-0000-000013070000}"/>
    <cellStyle name="Normal 144 3 2" xfId="3884" xr:uid="{00000000-0005-0000-0000-000014070000}"/>
    <cellStyle name="Normal 144 3 2 2" xfId="3885" xr:uid="{00000000-0005-0000-0000-000015070000}"/>
    <cellStyle name="Normal 144 3 3" xfId="3886" xr:uid="{00000000-0005-0000-0000-000016070000}"/>
    <cellStyle name="Normal 144 4" xfId="3887" xr:uid="{00000000-0005-0000-0000-000017070000}"/>
    <cellStyle name="Normal 144 4 2" xfId="3888" xr:uid="{00000000-0005-0000-0000-000018070000}"/>
    <cellStyle name="Normal 144 5" xfId="3889" xr:uid="{00000000-0005-0000-0000-000019070000}"/>
    <cellStyle name="Normal 145" xfId="326" xr:uid="{00000000-0005-0000-0000-00001A070000}"/>
    <cellStyle name="Normal 145 2" xfId="327" xr:uid="{00000000-0005-0000-0000-00001B070000}"/>
    <cellStyle name="Normal 145 2 2" xfId="3890" xr:uid="{00000000-0005-0000-0000-00001C070000}"/>
    <cellStyle name="Normal 145 2 2 2" xfId="3891" xr:uid="{00000000-0005-0000-0000-00001D070000}"/>
    <cellStyle name="Normal 145 2 2 2 2" xfId="3892" xr:uid="{00000000-0005-0000-0000-00001E070000}"/>
    <cellStyle name="Normal 145 2 2 3" xfId="3893" xr:uid="{00000000-0005-0000-0000-00001F070000}"/>
    <cellStyle name="Normal 145 2 3" xfId="3894" xr:uid="{00000000-0005-0000-0000-000020070000}"/>
    <cellStyle name="Normal 145 2 3 2" xfId="3895" xr:uid="{00000000-0005-0000-0000-000021070000}"/>
    <cellStyle name="Normal 145 2 4" xfId="3896" xr:uid="{00000000-0005-0000-0000-000022070000}"/>
    <cellStyle name="Normal 145 3" xfId="3897" xr:uid="{00000000-0005-0000-0000-000023070000}"/>
    <cellStyle name="Normal 145 3 2" xfId="3898" xr:uid="{00000000-0005-0000-0000-000024070000}"/>
    <cellStyle name="Normal 145 3 2 2" xfId="3899" xr:uid="{00000000-0005-0000-0000-000025070000}"/>
    <cellStyle name="Normal 145 3 3" xfId="3900" xr:uid="{00000000-0005-0000-0000-000026070000}"/>
    <cellStyle name="Normal 145 4" xfId="3901" xr:uid="{00000000-0005-0000-0000-000027070000}"/>
    <cellStyle name="Normal 145 4 2" xfId="3902" xr:uid="{00000000-0005-0000-0000-000028070000}"/>
    <cellStyle name="Normal 145 5" xfId="3903" xr:uid="{00000000-0005-0000-0000-000029070000}"/>
    <cellStyle name="Normal 146" xfId="328" xr:uid="{00000000-0005-0000-0000-00002A070000}"/>
    <cellStyle name="Normal 146 2" xfId="329" xr:uid="{00000000-0005-0000-0000-00002B070000}"/>
    <cellStyle name="Normal 146 2 2" xfId="3904" xr:uid="{00000000-0005-0000-0000-00002C070000}"/>
    <cellStyle name="Normal 146 2 2 2" xfId="3905" xr:uid="{00000000-0005-0000-0000-00002D070000}"/>
    <cellStyle name="Normal 146 2 2 2 2" xfId="3906" xr:uid="{00000000-0005-0000-0000-00002E070000}"/>
    <cellStyle name="Normal 146 2 2 3" xfId="3907" xr:uid="{00000000-0005-0000-0000-00002F070000}"/>
    <cellStyle name="Normal 146 2 3" xfId="3908" xr:uid="{00000000-0005-0000-0000-000030070000}"/>
    <cellStyle name="Normal 146 2 3 2" xfId="3909" xr:uid="{00000000-0005-0000-0000-000031070000}"/>
    <cellStyle name="Normal 146 2 4" xfId="3910" xr:uid="{00000000-0005-0000-0000-000032070000}"/>
    <cellStyle name="Normal 146 3" xfId="3911" xr:uid="{00000000-0005-0000-0000-000033070000}"/>
    <cellStyle name="Normal 146 3 2" xfId="3912" xr:uid="{00000000-0005-0000-0000-000034070000}"/>
    <cellStyle name="Normal 146 3 2 2" xfId="3913" xr:uid="{00000000-0005-0000-0000-000035070000}"/>
    <cellStyle name="Normal 146 3 3" xfId="3914" xr:uid="{00000000-0005-0000-0000-000036070000}"/>
    <cellStyle name="Normal 146 4" xfId="3915" xr:uid="{00000000-0005-0000-0000-000037070000}"/>
    <cellStyle name="Normal 146 4 2" xfId="3916" xr:uid="{00000000-0005-0000-0000-000038070000}"/>
    <cellStyle name="Normal 146 5" xfId="3917" xr:uid="{00000000-0005-0000-0000-000039070000}"/>
    <cellStyle name="Normal 147" xfId="330" xr:uid="{00000000-0005-0000-0000-00003A070000}"/>
    <cellStyle name="Normal 147 2" xfId="331" xr:uid="{00000000-0005-0000-0000-00003B070000}"/>
    <cellStyle name="Normal 147 2 2" xfId="3918" xr:uid="{00000000-0005-0000-0000-00003C070000}"/>
    <cellStyle name="Normal 147 2 2 2" xfId="3919" xr:uid="{00000000-0005-0000-0000-00003D070000}"/>
    <cellStyle name="Normal 147 2 2 2 2" xfId="3920" xr:uid="{00000000-0005-0000-0000-00003E070000}"/>
    <cellStyle name="Normal 147 2 2 3" xfId="3921" xr:uid="{00000000-0005-0000-0000-00003F070000}"/>
    <cellStyle name="Normal 147 2 3" xfId="3922" xr:uid="{00000000-0005-0000-0000-000040070000}"/>
    <cellStyle name="Normal 147 2 3 2" xfId="3923" xr:uid="{00000000-0005-0000-0000-000041070000}"/>
    <cellStyle name="Normal 147 2 4" xfId="3924" xr:uid="{00000000-0005-0000-0000-000042070000}"/>
    <cellStyle name="Normal 147 3" xfId="3925" xr:uid="{00000000-0005-0000-0000-000043070000}"/>
    <cellStyle name="Normal 147 3 2" xfId="3926" xr:uid="{00000000-0005-0000-0000-000044070000}"/>
    <cellStyle name="Normal 147 3 2 2" xfId="3927" xr:uid="{00000000-0005-0000-0000-000045070000}"/>
    <cellStyle name="Normal 147 3 3" xfId="3928" xr:uid="{00000000-0005-0000-0000-000046070000}"/>
    <cellStyle name="Normal 147 4" xfId="3929" xr:uid="{00000000-0005-0000-0000-000047070000}"/>
    <cellStyle name="Normal 147 4 2" xfId="3930" xr:uid="{00000000-0005-0000-0000-000048070000}"/>
    <cellStyle name="Normal 147 5" xfId="3931" xr:uid="{00000000-0005-0000-0000-000049070000}"/>
    <cellStyle name="Normal 148" xfId="332" xr:uid="{00000000-0005-0000-0000-00004A070000}"/>
    <cellStyle name="Normal 148 2" xfId="333" xr:uid="{00000000-0005-0000-0000-00004B070000}"/>
    <cellStyle name="Normal 148 2 2" xfId="3932" xr:uid="{00000000-0005-0000-0000-00004C070000}"/>
    <cellStyle name="Normal 148 2 2 2" xfId="3933" xr:uid="{00000000-0005-0000-0000-00004D070000}"/>
    <cellStyle name="Normal 148 2 2 2 2" xfId="3934" xr:uid="{00000000-0005-0000-0000-00004E070000}"/>
    <cellStyle name="Normal 148 2 2 3" xfId="3935" xr:uid="{00000000-0005-0000-0000-00004F070000}"/>
    <cellStyle name="Normal 148 2 3" xfId="3936" xr:uid="{00000000-0005-0000-0000-000050070000}"/>
    <cellStyle name="Normal 148 2 3 2" xfId="3937" xr:uid="{00000000-0005-0000-0000-000051070000}"/>
    <cellStyle name="Normal 148 2 4" xfId="3938" xr:uid="{00000000-0005-0000-0000-000052070000}"/>
    <cellStyle name="Normal 148 3" xfId="3939" xr:uid="{00000000-0005-0000-0000-000053070000}"/>
    <cellStyle name="Normal 148 3 2" xfId="3940" xr:uid="{00000000-0005-0000-0000-000054070000}"/>
    <cellStyle name="Normal 148 3 2 2" xfId="3941" xr:uid="{00000000-0005-0000-0000-000055070000}"/>
    <cellStyle name="Normal 148 3 3" xfId="3942" xr:uid="{00000000-0005-0000-0000-000056070000}"/>
    <cellStyle name="Normal 148 4" xfId="3943" xr:uid="{00000000-0005-0000-0000-000057070000}"/>
    <cellStyle name="Normal 148 4 2" xfId="3944" xr:uid="{00000000-0005-0000-0000-000058070000}"/>
    <cellStyle name="Normal 148 5" xfId="3945" xr:uid="{00000000-0005-0000-0000-000059070000}"/>
    <cellStyle name="Normal 149" xfId="334" xr:uid="{00000000-0005-0000-0000-00005A070000}"/>
    <cellStyle name="Normal 149 2" xfId="335" xr:uid="{00000000-0005-0000-0000-00005B070000}"/>
    <cellStyle name="Normal 149 2 2" xfId="3946" xr:uid="{00000000-0005-0000-0000-00005C070000}"/>
    <cellStyle name="Normal 149 2 2 2" xfId="3947" xr:uid="{00000000-0005-0000-0000-00005D070000}"/>
    <cellStyle name="Normal 149 2 2 2 2" xfId="3948" xr:uid="{00000000-0005-0000-0000-00005E070000}"/>
    <cellStyle name="Normal 149 2 2 3" xfId="3949" xr:uid="{00000000-0005-0000-0000-00005F070000}"/>
    <cellStyle name="Normal 149 2 3" xfId="3950" xr:uid="{00000000-0005-0000-0000-000060070000}"/>
    <cellStyle name="Normal 149 2 3 2" xfId="3951" xr:uid="{00000000-0005-0000-0000-000061070000}"/>
    <cellStyle name="Normal 149 2 4" xfId="3952" xr:uid="{00000000-0005-0000-0000-000062070000}"/>
    <cellStyle name="Normal 149 3" xfId="3953" xr:uid="{00000000-0005-0000-0000-000063070000}"/>
    <cellStyle name="Normal 149 3 2" xfId="3954" xr:uid="{00000000-0005-0000-0000-000064070000}"/>
    <cellStyle name="Normal 149 3 2 2" xfId="3955" xr:uid="{00000000-0005-0000-0000-000065070000}"/>
    <cellStyle name="Normal 149 3 3" xfId="3956" xr:uid="{00000000-0005-0000-0000-000066070000}"/>
    <cellStyle name="Normal 149 4" xfId="3957" xr:uid="{00000000-0005-0000-0000-000067070000}"/>
    <cellStyle name="Normal 149 4 2" xfId="3958" xr:uid="{00000000-0005-0000-0000-000068070000}"/>
    <cellStyle name="Normal 149 5" xfId="3959" xr:uid="{00000000-0005-0000-0000-000069070000}"/>
    <cellStyle name="Normal 15" xfId="336" xr:uid="{00000000-0005-0000-0000-00006A070000}"/>
    <cellStyle name="Normal 15 10" xfId="337" xr:uid="{00000000-0005-0000-0000-00006B070000}"/>
    <cellStyle name="Normal 15 10 2" xfId="338" xr:uid="{00000000-0005-0000-0000-00006C070000}"/>
    <cellStyle name="Normal 15 10 2 2" xfId="3960" xr:uid="{00000000-0005-0000-0000-00006D070000}"/>
    <cellStyle name="Normal 15 10 2 2 2" xfId="3961" xr:uid="{00000000-0005-0000-0000-00006E070000}"/>
    <cellStyle name="Normal 15 10 2 2 2 2" xfId="3962" xr:uid="{00000000-0005-0000-0000-00006F070000}"/>
    <cellStyle name="Normal 15 10 2 2 3" xfId="3963" xr:uid="{00000000-0005-0000-0000-000070070000}"/>
    <cellStyle name="Normal 15 10 2 3" xfId="3964" xr:uid="{00000000-0005-0000-0000-000071070000}"/>
    <cellStyle name="Normal 15 10 2 3 2" xfId="3965" xr:uid="{00000000-0005-0000-0000-000072070000}"/>
    <cellStyle name="Normal 15 10 2 4" xfId="3966" xr:uid="{00000000-0005-0000-0000-000073070000}"/>
    <cellStyle name="Normal 15 10 3" xfId="3967" xr:uid="{00000000-0005-0000-0000-000074070000}"/>
    <cellStyle name="Normal 15 10 3 2" xfId="3968" xr:uid="{00000000-0005-0000-0000-000075070000}"/>
    <cellStyle name="Normal 15 10 3 2 2" xfId="3969" xr:uid="{00000000-0005-0000-0000-000076070000}"/>
    <cellStyle name="Normal 15 10 3 3" xfId="3970" xr:uid="{00000000-0005-0000-0000-000077070000}"/>
    <cellStyle name="Normal 15 10 4" xfId="3971" xr:uid="{00000000-0005-0000-0000-000078070000}"/>
    <cellStyle name="Normal 15 10 4 2" xfId="3972" xr:uid="{00000000-0005-0000-0000-000079070000}"/>
    <cellStyle name="Normal 15 10 5" xfId="3973" xr:uid="{00000000-0005-0000-0000-00007A070000}"/>
    <cellStyle name="Normal 15 11" xfId="339" xr:uid="{00000000-0005-0000-0000-00007B070000}"/>
    <cellStyle name="Normal 15 11 2" xfId="340" xr:uid="{00000000-0005-0000-0000-00007C070000}"/>
    <cellStyle name="Normal 15 11 2 2" xfId="3974" xr:uid="{00000000-0005-0000-0000-00007D070000}"/>
    <cellStyle name="Normal 15 11 2 2 2" xfId="3975" xr:uid="{00000000-0005-0000-0000-00007E070000}"/>
    <cellStyle name="Normal 15 11 2 2 2 2" xfId="3976" xr:uid="{00000000-0005-0000-0000-00007F070000}"/>
    <cellStyle name="Normal 15 11 2 2 3" xfId="3977" xr:uid="{00000000-0005-0000-0000-000080070000}"/>
    <cellStyle name="Normal 15 11 2 3" xfId="3978" xr:uid="{00000000-0005-0000-0000-000081070000}"/>
    <cellStyle name="Normal 15 11 2 3 2" xfId="3979" xr:uid="{00000000-0005-0000-0000-000082070000}"/>
    <cellStyle name="Normal 15 11 2 4" xfId="3980" xr:uid="{00000000-0005-0000-0000-000083070000}"/>
    <cellStyle name="Normal 15 11 3" xfId="3981" xr:uid="{00000000-0005-0000-0000-000084070000}"/>
    <cellStyle name="Normal 15 11 3 2" xfId="3982" xr:uid="{00000000-0005-0000-0000-000085070000}"/>
    <cellStyle name="Normal 15 11 3 2 2" xfId="3983" xr:uid="{00000000-0005-0000-0000-000086070000}"/>
    <cellStyle name="Normal 15 11 3 3" xfId="3984" xr:uid="{00000000-0005-0000-0000-000087070000}"/>
    <cellStyle name="Normal 15 11 4" xfId="3985" xr:uid="{00000000-0005-0000-0000-000088070000}"/>
    <cellStyle name="Normal 15 11 4 2" xfId="3986" xr:uid="{00000000-0005-0000-0000-000089070000}"/>
    <cellStyle name="Normal 15 11 5" xfId="3987" xr:uid="{00000000-0005-0000-0000-00008A070000}"/>
    <cellStyle name="Normal 15 12" xfId="341" xr:uid="{00000000-0005-0000-0000-00008B070000}"/>
    <cellStyle name="Normal 15 12 2" xfId="3988" xr:uid="{00000000-0005-0000-0000-00008C070000}"/>
    <cellStyle name="Normal 15 12 2 2" xfId="3989" xr:uid="{00000000-0005-0000-0000-00008D070000}"/>
    <cellStyle name="Normal 15 12 2 2 2" xfId="3990" xr:uid="{00000000-0005-0000-0000-00008E070000}"/>
    <cellStyle name="Normal 15 12 2 3" xfId="3991" xr:uid="{00000000-0005-0000-0000-00008F070000}"/>
    <cellStyle name="Normal 15 12 3" xfId="3992" xr:uid="{00000000-0005-0000-0000-000090070000}"/>
    <cellStyle name="Normal 15 12 3 2" xfId="3993" xr:uid="{00000000-0005-0000-0000-000091070000}"/>
    <cellStyle name="Normal 15 12 4" xfId="3994" xr:uid="{00000000-0005-0000-0000-000092070000}"/>
    <cellStyle name="Normal 15 13" xfId="3995" xr:uid="{00000000-0005-0000-0000-000093070000}"/>
    <cellStyle name="Normal 15 13 2" xfId="3996" xr:uid="{00000000-0005-0000-0000-000094070000}"/>
    <cellStyle name="Normal 15 13 2 2" xfId="3997" xr:uid="{00000000-0005-0000-0000-000095070000}"/>
    <cellStyle name="Normal 15 13 3" xfId="3998" xr:uid="{00000000-0005-0000-0000-000096070000}"/>
    <cellStyle name="Normal 15 14" xfId="3999" xr:uid="{00000000-0005-0000-0000-000097070000}"/>
    <cellStyle name="Normal 15 14 2" xfId="4000" xr:uid="{00000000-0005-0000-0000-000098070000}"/>
    <cellStyle name="Normal 15 15" xfId="4001" xr:uid="{00000000-0005-0000-0000-000099070000}"/>
    <cellStyle name="Normal 15 2" xfId="342" xr:uid="{00000000-0005-0000-0000-00009A070000}"/>
    <cellStyle name="Normal 15 2 10" xfId="4002" xr:uid="{00000000-0005-0000-0000-00009B070000}"/>
    <cellStyle name="Normal 15 2 10 2" xfId="4003" xr:uid="{00000000-0005-0000-0000-00009C070000}"/>
    <cellStyle name="Normal 15 2 10 2 2" xfId="4004" xr:uid="{00000000-0005-0000-0000-00009D070000}"/>
    <cellStyle name="Normal 15 2 10 3" xfId="4005" xr:uid="{00000000-0005-0000-0000-00009E070000}"/>
    <cellStyle name="Normal 15 2 11" xfId="4006" xr:uid="{00000000-0005-0000-0000-00009F070000}"/>
    <cellStyle name="Normal 15 2 11 2" xfId="4007" xr:uid="{00000000-0005-0000-0000-0000A0070000}"/>
    <cellStyle name="Normal 15 2 12" xfId="4008" xr:uid="{00000000-0005-0000-0000-0000A1070000}"/>
    <cellStyle name="Normal 15 2 2" xfId="343" xr:uid="{00000000-0005-0000-0000-0000A2070000}"/>
    <cellStyle name="Normal 15 2 2 2" xfId="344" xr:uid="{00000000-0005-0000-0000-0000A3070000}"/>
    <cellStyle name="Normal 15 2 2 2 2" xfId="4009" xr:uid="{00000000-0005-0000-0000-0000A4070000}"/>
    <cellStyle name="Normal 15 2 2 2 2 2" xfId="4010" xr:uid="{00000000-0005-0000-0000-0000A5070000}"/>
    <cellStyle name="Normal 15 2 2 2 2 2 2" xfId="4011" xr:uid="{00000000-0005-0000-0000-0000A6070000}"/>
    <cellStyle name="Normal 15 2 2 2 2 3" xfId="4012" xr:uid="{00000000-0005-0000-0000-0000A7070000}"/>
    <cellStyle name="Normal 15 2 2 2 3" xfId="4013" xr:uid="{00000000-0005-0000-0000-0000A8070000}"/>
    <cellStyle name="Normal 15 2 2 2 3 2" xfId="4014" xr:uid="{00000000-0005-0000-0000-0000A9070000}"/>
    <cellStyle name="Normal 15 2 2 2 4" xfId="4015" xr:uid="{00000000-0005-0000-0000-0000AA070000}"/>
    <cellStyle name="Normal 15 2 2 3" xfId="4016" xr:uid="{00000000-0005-0000-0000-0000AB070000}"/>
    <cellStyle name="Normal 15 2 2 3 2" xfId="4017" xr:uid="{00000000-0005-0000-0000-0000AC070000}"/>
    <cellStyle name="Normal 15 2 2 3 2 2" xfId="4018" xr:uid="{00000000-0005-0000-0000-0000AD070000}"/>
    <cellStyle name="Normal 15 2 2 3 3" xfId="4019" xr:uid="{00000000-0005-0000-0000-0000AE070000}"/>
    <cellStyle name="Normal 15 2 2 4" xfId="4020" xr:uid="{00000000-0005-0000-0000-0000AF070000}"/>
    <cellStyle name="Normal 15 2 2 4 2" xfId="4021" xr:uid="{00000000-0005-0000-0000-0000B0070000}"/>
    <cellStyle name="Normal 15 2 2 5" xfId="4022" xr:uid="{00000000-0005-0000-0000-0000B1070000}"/>
    <cellStyle name="Normal 15 2 3" xfId="345" xr:uid="{00000000-0005-0000-0000-0000B2070000}"/>
    <cellStyle name="Normal 15 2 3 2" xfId="346" xr:uid="{00000000-0005-0000-0000-0000B3070000}"/>
    <cellStyle name="Normal 15 2 3 2 2" xfId="4023" xr:uid="{00000000-0005-0000-0000-0000B4070000}"/>
    <cellStyle name="Normal 15 2 3 2 2 2" xfId="4024" xr:uid="{00000000-0005-0000-0000-0000B5070000}"/>
    <cellStyle name="Normal 15 2 3 2 2 2 2" xfId="4025" xr:uid="{00000000-0005-0000-0000-0000B6070000}"/>
    <cellStyle name="Normal 15 2 3 2 2 3" xfId="4026" xr:uid="{00000000-0005-0000-0000-0000B7070000}"/>
    <cellStyle name="Normal 15 2 3 2 3" xfId="4027" xr:uid="{00000000-0005-0000-0000-0000B8070000}"/>
    <cellStyle name="Normal 15 2 3 2 3 2" xfId="4028" xr:uid="{00000000-0005-0000-0000-0000B9070000}"/>
    <cellStyle name="Normal 15 2 3 2 4" xfId="4029" xr:uid="{00000000-0005-0000-0000-0000BA070000}"/>
    <cellStyle name="Normal 15 2 3 3" xfId="4030" xr:uid="{00000000-0005-0000-0000-0000BB070000}"/>
    <cellStyle name="Normal 15 2 3 3 2" xfId="4031" xr:uid="{00000000-0005-0000-0000-0000BC070000}"/>
    <cellStyle name="Normal 15 2 3 3 2 2" xfId="4032" xr:uid="{00000000-0005-0000-0000-0000BD070000}"/>
    <cellStyle name="Normal 15 2 3 3 3" xfId="4033" xr:uid="{00000000-0005-0000-0000-0000BE070000}"/>
    <cellStyle name="Normal 15 2 3 4" xfId="4034" xr:uid="{00000000-0005-0000-0000-0000BF070000}"/>
    <cellStyle name="Normal 15 2 3 4 2" xfId="4035" xr:uid="{00000000-0005-0000-0000-0000C0070000}"/>
    <cellStyle name="Normal 15 2 3 5" xfId="4036" xr:uid="{00000000-0005-0000-0000-0000C1070000}"/>
    <cellStyle name="Normal 15 2 4" xfId="347" xr:uid="{00000000-0005-0000-0000-0000C2070000}"/>
    <cellStyle name="Normal 15 2 4 2" xfId="348" xr:uid="{00000000-0005-0000-0000-0000C3070000}"/>
    <cellStyle name="Normal 15 2 4 2 2" xfId="4037" xr:uid="{00000000-0005-0000-0000-0000C4070000}"/>
    <cellStyle name="Normal 15 2 4 2 2 2" xfId="4038" xr:uid="{00000000-0005-0000-0000-0000C5070000}"/>
    <cellStyle name="Normal 15 2 4 2 2 2 2" xfId="4039" xr:uid="{00000000-0005-0000-0000-0000C6070000}"/>
    <cellStyle name="Normal 15 2 4 2 2 3" xfId="4040" xr:uid="{00000000-0005-0000-0000-0000C7070000}"/>
    <cellStyle name="Normal 15 2 4 2 3" xfId="4041" xr:uid="{00000000-0005-0000-0000-0000C8070000}"/>
    <cellStyle name="Normal 15 2 4 2 3 2" xfId="4042" xr:uid="{00000000-0005-0000-0000-0000C9070000}"/>
    <cellStyle name="Normal 15 2 4 2 4" xfId="4043" xr:uid="{00000000-0005-0000-0000-0000CA070000}"/>
    <cellStyle name="Normal 15 2 4 3" xfId="4044" xr:uid="{00000000-0005-0000-0000-0000CB070000}"/>
    <cellStyle name="Normal 15 2 4 3 2" xfId="4045" xr:uid="{00000000-0005-0000-0000-0000CC070000}"/>
    <cellStyle name="Normal 15 2 4 3 2 2" xfId="4046" xr:uid="{00000000-0005-0000-0000-0000CD070000}"/>
    <cellStyle name="Normal 15 2 4 3 3" xfId="4047" xr:uid="{00000000-0005-0000-0000-0000CE070000}"/>
    <cellStyle name="Normal 15 2 4 4" xfId="4048" xr:uid="{00000000-0005-0000-0000-0000CF070000}"/>
    <cellStyle name="Normal 15 2 4 4 2" xfId="4049" xr:uid="{00000000-0005-0000-0000-0000D0070000}"/>
    <cellStyle name="Normal 15 2 4 5" xfId="4050" xr:uid="{00000000-0005-0000-0000-0000D1070000}"/>
    <cellStyle name="Normal 15 2 5" xfId="349" xr:uid="{00000000-0005-0000-0000-0000D2070000}"/>
    <cellStyle name="Normal 15 2 5 2" xfId="350" xr:uid="{00000000-0005-0000-0000-0000D3070000}"/>
    <cellStyle name="Normal 15 2 5 2 2" xfId="4051" xr:uid="{00000000-0005-0000-0000-0000D4070000}"/>
    <cellStyle name="Normal 15 2 5 2 2 2" xfId="4052" xr:uid="{00000000-0005-0000-0000-0000D5070000}"/>
    <cellStyle name="Normal 15 2 5 2 2 2 2" xfId="4053" xr:uid="{00000000-0005-0000-0000-0000D6070000}"/>
    <cellStyle name="Normal 15 2 5 2 2 3" xfId="4054" xr:uid="{00000000-0005-0000-0000-0000D7070000}"/>
    <cellStyle name="Normal 15 2 5 2 3" xfId="4055" xr:uid="{00000000-0005-0000-0000-0000D8070000}"/>
    <cellStyle name="Normal 15 2 5 2 3 2" xfId="4056" xr:uid="{00000000-0005-0000-0000-0000D9070000}"/>
    <cellStyle name="Normal 15 2 5 2 4" xfId="4057" xr:uid="{00000000-0005-0000-0000-0000DA070000}"/>
    <cellStyle name="Normal 15 2 5 3" xfId="4058" xr:uid="{00000000-0005-0000-0000-0000DB070000}"/>
    <cellStyle name="Normal 15 2 5 3 2" xfId="4059" xr:uid="{00000000-0005-0000-0000-0000DC070000}"/>
    <cellStyle name="Normal 15 2 5 3 2 2" xfId="4060" xr:uid="{00000000-0005-0000-0000-0000DD070000}"/>
    <cellStyle name="Normal 15 2 5 3 3" xfId="4061" xr:uid="{00000000-0005-0000-0000-0000DE070000}"/>
    <cellStyle name="Normal 15 2 5 4" xfId="4062" xr:uid="{00000000-0005-0000-0000-0000DF070000}"/>
    <cellStyle name="Normal 15 2 5 4 2" xfId="4063" xr:uid="{00000000-0005-0000-0000-0000E0070000}"/>
    <cellStyle name="Normal 15 2 5 5" xfId="4064" xr:uid="{00000000-0005-0000-0000-0000E1070000}"/>
    <cellStyle name="Normal 15 2 6" xfId="351" xr:uid="{00000000-0005-0000-0000-0000E2070000}"/>
    <cellStyle name="Normal 15 2 6 2" xfId="352" xr:uid="{00000000-0005-0000-0000-0000E3070000}"/>
    <cellStyle name="Normal 15 2 6 2 2" xfId="4065" xr:uid="{00000000-0005-0000-0000-0000E4070000}"/>
    <cellStyle name="Normal 15 2 6 2 2 2" xfId="4066" xr:uid="{00000000-0005-0000-0000-0000E5070000}"/>
    <cellStyle name="Normal 15 2 6 2 2 2 2" xfId="4067" xr:uid="{00000000-0005-0000-0000-0000E6070000}"/>
    <cellStyle name="Normal 15 2 6 2 2 3" xfId="4068" xr:uid="{00000000-0005-0000-0000-0000E7070000}"/>
    <cellStyle name="Normal 15 2 6 2 3" xfId="4069" xr:uid="{00000000-0005-0000-0000-0000E8070000}"/>
    <cellStyle name="Normal 15 2 6 2 3 2" xfId="4070" xr:uid="{00000000-0005-0000-0000-0000E9070000}"/>
    <cellStyle name="Normal 15 2 6 2 4" xfId="4071" xr:uid="{00000000-0005-0000-0000-0000EA070000}"/>
    <cellStyle name="Normal 15 2 6 3" xfId="4072" xr:uid="{00000000-0005-0000-0000-0000EB070000}"/>
    <cellStyle name="Normal 15 2 6 3 2" xfId="4073" xr:uid="{00000000-0005-0000-0000-0000EC070000}"/>
    <cellStyle name="Normal 15 2 6 3 2 2" xfId="4074" xr:uid="{00000000-0005-0000-0000-0000ED070000}"/>
    <cellStyle name="Normal 15 2 6 3 3" xfId="4075" xr:uid="{00000000-0005-0000-0000-0000EE070000}"/>
    <cellStyle name="Normal 15 2 6 4" xfId="4076" xr:uid="{00000000-0005-0000-0000-0000EF070000}"/>
    <cellStyle name="Normal 15 2 6 4 2" xfId="4077" xr:uid="{00000000-0005-0000-0000-0000F0070000}"/>
    <cellStyle name="Normal 15 2 6 5" xfId="4078" xr:uid="{00000000-0005-0000-0000-0000F1070000}"/>
    <cellStyle name="Normal 15 2 7" xfId="353" xr:uid="{00000000-0005-0000-0000-0000F2070000}"/>
    <cellStyle name="Normal 15 2 7 2" xfId="354" xr:uid="{00000000-0005-0000-0000-0000F3070000}"/>
    <cellStyle name="Normal 15 2 7 2 2" xfId="4079" xr:uid="{00000000-0005-0000-0000-0000F4070000}"/>
    <cellStyle name="Normal 15 2 7 2 2 2" xfId="4080" xr:uid="{00000000-0005-0000-0000-0000F5070000}"/>
    <cellStyle name="Normal 15 2 7 2 2 2 2" xfId="4081" xr:uid="{00000000-0005-0000-0000-0000F6070000}"/>
    <cellStyle name="Normal 15 2 7 2 2 3" xfId="4082" xr:uid="{00000000-0005-0000-0000-0000F7070000}"/>
    <cellStyle name="Normal 15 2 7 2 3" xfId="4083" xr:uid="{00000000-0005-0000-0000-0000F8070000}"/>
    <cellStyle name="Normal 15 2 7 2 3 2" xfId="4084" xr:uid="{00000000-0005-0000-0000-0000F9070000}"/>
    <cellStyle name="Normal 15 2 7 2 4" xfId="4085" xr:uid="{00000000-0005-0000-0000-0000FA070000}"/>
    <cellStyle name="Normal 15 2 7 3" xfId="4086" xr:uid="{00000000-0005-0000-0000-0000FB070000}"/>
    <cellStyle name="Normal 15 2 7 3 2" xfId="4087" xr:uid="{00000000-0005-0000-0000-0000FC070000}"/>
    <cellStyle name="Normal 15 2 7 3 2 2" xfId="4088" xr:uid="{00000000-0005-0000-0000-0000FD070000}"/>
    <cellStyle name="Normal 15 2 7 3 3" xfId="4089" xr:uid="{00000000-0005-0000-0000-0000FE070000}"/>
    <cellStyle name="Normal 15 2 7 4" xfId="4090" xr:uid="{00000000-0005-0000-0000-0000FF070000}"/>
    <cellStyle name="Normal 15 2 7 4 2" xfId="4091" xr:uid="{00000000-0005-0000-0000-000000080000}"/>
    <cellStyle name="Normal 15 2 7 5" xfId="4092" xr:uid="{00000000-0005-0000-0000-000001080000}"/>
    <cellStyle name="Normal 15 2 8" xfId="355" xr:uid="{00000000-0005-0000-0000-000002080000}"/>
    <cellStyle name="Normal 15 2 8 2" xfId="356" xr:uid="{00000000-0005-0000-0000-000003080000}"/>
    <cellStyle name="Normal 15 2 8 2 2" xfId="4093" xr:uid="{00000000-0005-0000-0000-000004080000}"/>
    <cellStyle name="Normal 15 2 8 2 2 2" xfId="4094" xr:uid="{00000000-0005-0000-0000-000005080000}"/>
    <cellStyle name="Normal 15 2 8 2 2 2 2" xfId="4095" xr:uid="{00000000-0005-0000-0000-000006080000}"/>
    <cellStyle name="Normal 15 2 8 2 2 3" xfId="4096" xr:uid="{00000000-0005-0000-0000-000007080000}"/>
    <cellStyle name="Normal 15 2 8 2 3" xfId="4097" xr:uid="{00000000-0005-0000-0000-000008080000}"/>
    <cellStyle name="Normal 15 2 8 2 3 2" xfId="4098" xr:uid="{00000000-0005-0000-0000-000009080000}"/>
    <cellStyle name="Normal 15 2 8 2 4" xfId="4099" xr:uid="{00000000-0005-0000-0000-00000A080000}"/>
    <cellStyle name="Normal 15 2 8 3" xfId="4100" xr:uid="{00000000-0005-0000-0000-00000B080000}"/>
    <cellStyle name="Normal 15 2 8 3 2" xfId="4101" xr:uid="{00000000-0005-0000-0000-00000C080000}"/>
    <cellStyle name="Normal 15 2 8 3 2 2" xfId="4102" xr:uid="{00000000-0005-0000-0000-00000D080000}"/>
    <cellStyle name="Normal 15 2 8 3 3" xfId="4103" xr:uid="{00000000-0005-0000-0000-00000E080000}"/>
    <cellStyle name="Normal 15 2 8 4" xfId="4104" xr:uid="{00000000-0005-0000-0000-00000F080000}"/>
    <cellStyle name="Normal 15 2 8 4 2" xfId="4105" xr:uid="{00000000-0005-0000-0000-000010080000}"/>
    <cellStyle name="Normal 15 2 8 5" xfId="4106" xr:uid="{00000000-0005-0000-0000-000011080000}"/>
    <cellStyle name="Normal 15 2 9" xfId="357" xr:uid="{00000000-0005-0000-0000-000012080000}"/>
    <cellStyle name="Normal 15 2 9 2" xfId="4107" xr:uid="{00000000-0005-0000-0000-000013080000}"/>
    <cellStyle name="Normal 15 2 9 2 2" xfId="4108" xr:uid="{00000000-0005-0000-0000-000014080000}"/>
    <cellStyle name="Normal 15 2 9 2 2 2" xfId="4109" xr:uid="{00000000-0005-0000-0000-000015080000}"/>
    <cellStyle name="Normal 15 2 9 2 3" xfId="4110" xr:uid="{00000000-0005-0000-0000-000016080000}"/>
    <cellStyle name="Normal 15 2 9 3" xfId="4111" xr:uid="{00000000-0005-0000-0000-000017080000}"/>
    <cellStyle name="Normal 15 2 9 3 2" xfId="4112" xr:uid="{00000000-0005-0000-0000-000018080000}"/>
    <cellStyle name="Normal 15 2 9 4" xfId="4113" xr:uid="{00000000-0005-0000-0000-000019080000}"/>
    <cellStyle name="Normal 15 3" xfId="358" xr:uid="{00000000-0005-0000-0000-00001A080000}"/>
    <cellStyle name="Normal 15 3 2" xfId="359" xr:uid="{00000000-0005-0000-0000-00001B080000}"/>
    <cellStyle name="Normal 15 3 2 2" xfId="4114" xr:uid="{00000000-0005-0000-0000-00001C080000}"/>
    <cellStyle name="Normal 15 3 2 2 2" xfId="4115" xr:uid="{00000000-0005-0000-0000-00001D080000}"/>
    <cellStyle name="Normal 15 3 2 2 2 2" xfId="4116" xr:uid="{00000000-0005-0000-0000-00001E080000}"/>
    <cellStyle name="Normal 15 3 2 2 3" xfId="4117" xr:uid="{00000000-0005-0000-0000-00001F080000}"/>
    <cellStyle name="Normal 15 3 2 3" xfId="4118" xr:uid="{00000000-0005-0000-0000-000020080000}"/>
    <cellStyle name="Normal 15 3 2 3 2" xfId="4119" xr:uid="{00000000-0005-0000-0000-000021080000}"/>
    <cellStyle name="Normal 15 3 2 4" xfId="4120" xr:uid="{00000000-0005-0000-0000-000022080000}"/>
    <cellStyle name="Normal 15 3 3" xfId="4121" xr:uid="{00000000-0005-0000-0000-000023080000}"/>
    <cellStyle name="Normal 15 3 3 2" xfId="4122" xr:uid="{00000000-0005-0000-0000-000024080000}"/>
    <cellStyle name="Normal 15 3 3 2 2" xfId="4123" xr:uid="{00000000-0005-0000-0000-000025080000}"/>
    <cellStyle name="Normal 15 3 3 3" xfId="4124" xr:uid="{00000000-0005-0000-0000-000026080000}"/>
    <cellStyle name="Normal 15 3 4" xfId="4125" xr:uid="{00000000-0005-0000-0000-000027080000}"/>
    <cellStyle name="Normal 15 3 4 2" xfId="4126" xr:uid="{00000000-0005-0000-0000-000028080000}"/>
    <cellStyle name="Normal 15 3 5" xfId="4127" xr:uid="{00000000-0005-0000-0000-000029080000}"/>
    <cellStyle name="Normal 15 4" xfId="360" xr:uid="{00000000-0005-0000-0000-00002A080000}"/>
    <cellStyle name="Normal 15 4 2" xfId="361" xr:uid="{00000000-0005-0000-0000-00002B080000}"/>
    <cellStyle name="Normal 15 4 2 2" xfId="4128" xr:uid="{00000000-0005-0000-0000-00002C080000}"/>
    <cellStyle name="Normal 15 4 2 2 2" xfId="4129" xr:uid="{00000000-0005-0000-0000-00002D080000}"/>
    <cellStyle name="Normal 15 4 2 2 2 2" xfId="4130" xr:uid="{00000000-0005-0000-0000-00002E080000}"/>
    <cellStyle name="Normal 15 4 2 2 3" xfId="4131" xr:uid="{00000000-0005-0000-0000-00002F080000}"/>
    <cellStyle name="Normal 15 4 2 3" xfId="4132" xr:uid="{00000000-0005-0000-0000-000030080000}"/>
    <cellStyle name="Normal 15 4 2 3 2" xfId="4133" xr:uid="{00000000-0005-0000-0000-000031080000}"/>
    <cellStyle name="Normal 15 4 2 4" xfId="4134" xr:uid="{00000000-0005-0000-0000-000032080000}"/>
    <cellStyle name="Normal 15 4 3" xfId="4135" xr:uid="{00000000-0005-0000-0000-000033080000}"/>
    <cellStyle name="Normal 15 4 3 2" xfId="4136" xr:uid="{00000000-0005-0000-0000-000034080000}"/>
    <cellStyle name="Normal 15 4 3 2 2" xfId="4137" xr:uid="{00000000-0005-0000-0000-000035080000}"/>
    <cellStyle name="Normal 15 4 3 3" xfId="4138" xr:uid="{00000000-0005-0000-0000-000036080000}"/>
    <cellStyle name="Normal 15 4 4" xfId="4139" xr:uid="{00000000-0005-0000-0000-000037080000}"/>
    <cellStyle name="Normal 15 4 4 2" xfId="4140" xr:uid="{00000000-0005-0000-0000-000038080000}"/>
    <cellStyle name="Normal 15 4 5" xfId="4141" xr:uid="{00000000-0005-0000-0000-000039080000}"/>
    <cellStyle name="Normal 15 5" xfId="362" xr:uid="{00000000-0005-0000-0000-00003A080000}"/>
    <cellStyle name="Normal 15 5 2" xfId="363" xr:uid="{00000000-0005-0000-0000-00003B080000}"/>
    <cellStyle name="Normal 15 5 2 2" xfId="4142" xr:uid="{00000000-0005-0000-0000-00003C080000}"/>
    <cellStyle name="Normal 15 5 2 2 2" xfId="4143" xr:uid="{00000000-0005-0000-0000-00003D080000}"/>
    <cellStyle name="Normal 15 5 2 2 2 2" xfId="4144" xr:uid="{00000000-0005-0000-0000-00003E080000}"/>
    <cellStyle name="Normal 15 5 2 2 3" xfId="4145" xr:uid="{00000000-0005-0000-0000-00003F080000}"/>
    <cellStyle name="Normal 15 5 2 3" xfId="4146" xr:uid="{00000000-0005-0000-0000-000040080000}"/>
    <cellStyle name="Normal 15 5 2 3 2" xfId="4147" xr:uid="{00000000-0005-0000-0000-000041080000}"/>
    <cellStyle name="Normal 15 5 2 4" xfId="4148" xr:uid="{00000000-0005-0000-0000-000042080000}"/>
    <cellStyle name="Normal 15 5 3" xfId="4149" xr:uid="{00000000-0005-0000-0000-000043080000}"/>
    <cellStyle name="Normal 15 5 3 2" xfId="4150" xr:uid="{00000000-0005-0000-0000-000044080000}"/>
    <cellStyle name="Normal 15 5 3 2 2" xfId="4151" xr:uid="{00000000-0005-0000-0000-000045080000}"/>
    <cellStyle name="Normal 15 5 3 3" xfId="4152" xr:uid="{00000000-0005-0000-0000-000046080000}"/>
    <cellStyle name="Normal 15 5 4" xfId="4153" xr:uid="{00000000-0005-0000-0000-000047080000}"/>
    <cellStyle name="Normal 15 5 4 2" xfId="4154" xr:uid="{00000000-0005-0000-0000-000048080000}"/>
    <cellStyle name="Normal 15 5 5" xfId="4155" xr:uid="{00000000-0005-0000-0000-000049080000}"/>
    <cellStyle name="Normal 15 6" xfId="364" xr:uid="{00000000-0005-0000-0000-00004A080000}"/>
    <cellStyle name="Normal 15 6 2" xfId="365" xr:uid="{00000000-0005-0000-0000-00004B080000}"/>
    <cellStyle name="Normal 15 6 2 2" xfId="4156" xr:uid="{00000000-0005-0000-0000-00004C080000}"/>
    <cellStyle name="Normal 15 6 2 2 2" xfId="4157" xr:uid="{00000000-0005-0000-0000-00004D080000}"/>
    <cellStyle name="Normal 15 6 2 2 2 2" xfId="4158" xr:uid="{00000000-0005-0000-0000-00004E080000}"/>
    <cellStyle name="Normal 15 6 2 2 3" xfId="4159" xr:uid="{00000000-0005-0000-0000-00004F080000}"/>
    <cellStyle name="Normal 15 6 2 3" xfId="4160" xr:uid="{00000000-0005-0000-0000-000050080000}"/>
    <cellStyle name="Normal 15 6 2 3 2" xfId="4161" xr:uid="{00000000-0005-0000-0000-000051080000}"/>
    <cellStyle name="Normal 15 6 2 4" xfId="4162" xr:uid="{00000000-0005-0000-0000-000052080000}"/>
    <cellStyle name="Normal 15 6 3" xfId="4163" xr:uid="{00000000-0005-0000-0000-000053080000}"/>
    <cellStyle name="Normal 15 6 3 2" xfId="4164" xr:uid="{00000000-0005-0000-0000-000054080000}"/>
    <cellStyle name="Normal 15 6 3 2 2" xfId="4165" xr:uid="{00000000-0005-0000-0000-000055080000}"/>
    <cellStyle name="Normal 15 6 3 3" xfId="4166" xr:uid="{00000000-0005-0000-0000-000056080000}"/>
    <cellStyle name="Normal 15 6 4" xfId="4167" xr:uid="{00000000-0005-0000-0000-000057080000}"/>
    <cellStyle name="Normal 15 6 4 2" xfId="4168" xr:uid="{00000000-0005-0000-0000-000058080000}"/>
    <cellStyle name="Normal 15 6 5" xfId="4169" xr:uid="{00000000-0005-0000-0000-000059080000}"/>
    <cellStyle name="Normal 15 7" xfId="366" xr:uid="{00000000-0005-0000-0000-00005A080000}"/>
    <cellStyle name="Normal 15 7 2" xfId="367" xr:uid="{00000000-0005-0000-0000-00005B080000}"/>
    <cellStyle name="Normal 15 7 2 2" xfId="4170" xr:uid="{00000000-0005-0000-0000-00005C080000}"/>
    <cellStyle name="Normal 15 7 2 2 2" xfId="4171" xr:uid="{00000000-0005-0000-0000-00005D080000}"/>
    <cellStyle name="Normal 15 7 2 2 2 2" xfId="4172" xr:uid="{00000000-0005-0000-0000-00005E080000}"/>
    <cellStyle name="Normal 15 7 2 2 3" xfId="4173" xr:uid="{00000000-0005-0000-0000-00005F080000}"/>
    <cellStyle name="Normal 15 7 2 3" xfId="4174" xr:uid="{00000000-0005-0000-0000-000060080000}"/>
    <cellStyle name="Normal 15 7 2 3 2" xfId="4175" xr:uid="{00000000-0005-0000-0000-000061080000}"/>
    <cellStyle name="Normal 15 7 2 4" xfId="4176" xr:uid="{00000000-0005-0000-0000-000062080000}"/>
    <cellStyle name="Normal 15 7 3" xfId="4177" xr:uid="{00000000-0005-0000-0000-000063080000}"/>
    <cellStyle name="Normal 15 7 3 2" xfId="4178" xr:uid="{00000000-0005-0000-0000-000064080000}"/>
    <cellStyle name="Normal 15 7 3 2 2" xfId="4179" xr:uid="{00000000-0005-0000-0000-000065080000}"/>
    <cellStyle name="Normal 15 7 3 3" xfId="4180" xr:uid="{00000000-0005-0000-0000-000066080000}"/>
    <cellStyle name="Normal 15 7 4" xfId="4181" xr:uid="{00000000-0005-0000-0000-000067080000}"/>
    <cellStyle name="Normal 15 7 4 2" xfId="4182" xr:uid="{00000000-0005-0000-0000-000068080000}"/>
    <cellStyle name="Normal 15 7 5" xfId="4183" xr:uid="{00000000-0005-0000-0000-000069080000}"/>
    <cellStyle name="Normal 15 8" xfId="368" xr:uid="{00000000-0005-0000-0000-00006A080000}"/>
    <cellStyle name="Normal 15 8 2" xfId="369" xr:uid="{00000000-0005-0000-0000-00006B080000}"/>
    <cellStyle name="Normal 15 8 2 2" xfId="4184" xr:uid="{00000000-0005-0000-0000-00006C080000}"/>
    <cellStyle name="Normal 15 8 2 2 2" xfId="4185" xr:uid="{00000000-0005-0000-0000-00006D080000}"/>
    <cellStyle name="Normal 15 8 2 2 2 2" xfId="4186" xr:uid="{00000000-0005-0000-0000-00006E080000}"/>
    <cellStyle name="Normal 15 8 2 2 3" xfId="4187" xr:uid="{00000000-0005-0000-0000-00006F080000}"/>
    <cellStyle name="Normal 15 8 2 3" xfId="4188" xr:uid="{00000000-0005-0000-0000-000070080000}"/>
    <cellStyle name="Normal 15 8 2 3 2" xfId="4189" xr:uid="{00000000-0005-0000-0000-000071080000}"/>
    <cellStyle name="Normal 15 8 2 4" xfId="4190" xr:uid="{00000000-0005-0000-0000-000072080000}"/>
    <cellStyle name="Normal 15 8 3" xfId="4191" xr:uid="{00000000-0005-0000-0000-000073080000}"/>
    <cellStyle name="Normal 15 8 3 2" xfId="4192" xr:uid="{00000000-0005-0000-0000-000074080000}"/>
    <cellStyle name="Normal 15 8 3 2 2" xfId="4193" xr:uid="{00000000-0005-0000-0000-000075080000}"/>
    <cellStyle name="Normal 15 8 3 3" xfId="4194" xr:uid="{00000000-0005-0000-0000-000076080000}"/>
    <cellStyle name="Normal 15 8 4" xfId="4195" xr:uid="{00000000-0005-0000-0000-000077080000}"/>
    <cellStyle name="Normal 15 8 4 2" xfId="4196" xr:uid="{00000000-0005-0000-0000-000078080000}"/>
    <cellStyle name="Normal 15 8 5" xfId="4197" xr:uid="{00000000-0005-0000-0000-000079080000}"/>
    <cellStyle name="Normal 15 9" xfId="370" xr:uid="{00000000-0005-0000-0000-00007A080000}"/>
    <cellStyle name="Normal 15 9 2" xfId="371" xr:uid="{00000000-0005-0000-0000-00007B080000}"/>
    <cellStyle name="Normal 15 9 2 2" xfId="4198" xr:uid="{00000000-0005-0000-0000-00007C080000}"/>
    <cellStyle name="Normal 15 9 2 2 2" xfId="4199" xr:uid="{00000000-0005-0000-0000-00007D080000}"/>
    <cellStyle name="Normal 15 9 2 2 2 2" xfId="4200" xr:uid="{00000000-0005-0000-0000-00007E080000}"/>
    <cellStyle name="Normal 15 9 2 2 3" xfId="4201" xr:uid="{00000000-0005-0000-0000-00007F080000}"/>
    <cellStyle name="Normal 15 9 2 3" xfId="4202" xr:uid="{00000000-0005-0000-0000-000080080000}"/>
    <cellStyle name="Normal 15 9 2 3 2" xfId="4203" xr:uid="{00000000-0005-0000-0000-000081080000}"/>
    <cellStyle name="Normal 15 9 2 4" xfId="4204" xr:uid="{00000000-0005-0000-0000-000082080000}"/>
    <cellStyle name="Normal 15 9 3" xfId="4205" xr:uid="{00000000-0005-0000-0000-000083080000}"/>
    <cellStyle name="Normal 15 9 3 2" xfId="4206" xr:uid="{00000000-0005-0000-0000-000084080000}"/>
    <cellStyle name="Normal 15 9 3 2 2" xfId="4207" xr:uid="{00000000-0005-0000-0000-000085080000}"/>
    <cellStyle name="Normal 15 9 3 3" xfId="4208" xr:uid="{00000000-0005-0000-0000-000086080000}"/>
    <cellStyle name="Normal 15 9 4" xfId="4209" xr:uid="{00000000-0005-0000-0000-000087080000}"/>
    <cellStyle name="Normal 15 9 4 2" xfId="4210" xr:uid="{00000000-0005-0000-0000-000088080000}"/>
    <cellStyle name="Normal 15 9 5" xfId="4211" xr:uid="{00000000-0005-0000-0000-000089080000}"/>
    <cellStyle name="Normal 150" xfId="372" xr:uid="{00000000-0005-0000-0000-00008A080000}"/>
    <cellStyle name="Normal 150 2" xfId="373" xr:uid="{00000000-0005-0000-0000-00008B080000}"/>
    <cellStyle name="Normal 150 2 2" xfId="4212" xr:uid="{00000000-0005-0000-0000-00008C080000}"/>
    <cellStyle name="Normal 150 2 2 2" xfId="4213" xr:uid="{00000000-0005-0000-0000-00008D080000}"/>
    <cellStyle name="Normal 150 2 2 2 2" xfId="4214" xr:uid="{00000000-0005-0000-0000-00008E080000}"/>
    <cellStyle name="Normal 150 2 2 3" xfId="4215" xr:uid="{00000000-0005-0000-0000-00008F080000}"/>
    <cellStyle name="Normal 150 2 3" xfId="4216" xr:uid="{00000000-0005-0000-0000-000090080000}"/>
    <cellStyle name="Normal 150 2 3 2" xfId="4217" xr:uid="{00000000-0005-0000-0000-000091080000}"/>
    <cellStyle name="Normal 150 2 4" xfId="4218" xr:uid="{00000000-0005-0000-0000-000092080000}"/>
    <cellStyle name="Normal 150 3" xfId="4219" xr:uid="{00000000-0005-0000-0000-000093080000}"/>
    <cellStyle name="Normal 150 3 2" xfId="4220" xr:uid="{00000000-0005-0000-0000-000094080000}"/>
    <cellStyle name="Normal 150 3 2 2" xfId="4221" xr:uid="{00000000-0005-0000-0000-000095080000}"/>
    <cellStyle name="Normal 150 3 3" xfId="4222" xr:uid="{00000000-0005-0000-0000-000096080000}"/>
    <cellStyle name="Normal 150 4" xfId="4223" xr:uid="{00000000-0005-0000-0000-000097080000}"/>
    <cellStyle name="Normal 150 4 2" xfId="4224" xr:uid="{00000000-0005-0000-0000-000098080000}"/>
    <cellStyle name="Normal 150 5" xfId="4225" xr:uid="{00000000-0005-0000-0000-000099080000}"/>
    <cellStyle name="Normal 151" xfId="374" xr:uid="{00000000-0005-0000-0000-00009A080000}"/>
    <cellStyle name="Normal 151 2" xfId="375" xr:uid="{00000000-0005-0000-0000-00009B080000}"/>
    <cellStyle name="Normal 151 2 2" xfId="4226" xr:uid="{00000000-0005-0000-0000-00009C080000}"/>
    <cellStyle name="Normal 151 2 2 2" xfId="4227" xr:uid="{00000000-0005-0000-0000-00009D080000}"/>
    <cellStyle name="Normal 151 2 2 2 2" xfId="4228" xr:uid="{00000000-0005-0000-0000-00009E080000}"/>
    <cellStyle name="Normal 151 2 2 3" xfId="4229" xr:uid="{00000000-0005-0000-0000-00009F080000}"/>
    <cellStyle name="Normal 151 2 3" xfId="4230" xr:uid="{00000000-0005-0000-0000-0000A0080000}"/>
    <cellStyle name="Normal 151 2 3 2" xfId="4231" xr:uid="{00000000-0005-0000-0000-0000A1080000}"/>
    <cellStyle name="Normal 151 2 4" xfId="4232" xr:uid="{00000000-0005-0000-0000-0000A2080000}"/>
    <cellStyle name="Normal 151 3" xfId="4233" xr:uid="{00000000-0005-0000-0000-0000A3080000}"/>
    <cellStyle name="Normal 151 3 2" xfId="4234" xr:uid="{00000000-0005-0000-0000-0000A4080000}"/>
    <cellStyle name="Normal 151 3 2 2" xfId="4235" xr:uid="{00000000-0005-0000-0000-0000A5080000}"/>
    <cellStyle name="Normal 151 3 3" xfId="4236" xr:uid="{00000000-0005-0000-0000-0000A6080000}"/>
    <cellStyle name="Normal 151 4" xfId="4237" xr:uid="{00000000-0005-0000-0000-0000A7080000}"/>
    <cellStyle name="Normal 151 4 2" xfId="4238" xr:uid="{00000000-0005-0000-0000-0000A8080000}"/>
    <cellStyle name="Normal 151 5" xfId="4239" xr:uid="{00000000-0005-0000-0000-0000A9080000}"/>
    <cellStyle name="Normal 152" xfId="376" xr:uid="{00000000-0005-0000-0000-0000AA080000}"/>
    <cellStyle name="Normal 152 2" xfId="377" xr:uid="{00000000-0005-0000-0000-0000AB080000}"/>
    <cellStyle name="Normal 152 2 2" xfId="4240" xr:uid="{00000000-0005-0000-0000-0000AC080000}"/>
    <cellStyle name="Normal 152 2 2 2" xfId="4241" xr:uid="{00000000-0005-0000-0000-0000AD080000}"/>
    <cellStyle name="Normal 152 2 2 2 2" xfId="4242" xr:uid="{00000000-0005-0000-0000-0000AE080000}"/>
    <cellStyle name="Normal 152 2 2 3" xfId="4243" xr:uid="{00000000-0005-0000-0000-0000AF080000}"/>
    <cellStyle name="Normal 152 2 3" xfId="4244" xr:uid="{00000000-0005-0000-0000-0000B0080000}"/>
    <cellStyle name="Normal 152 2 3 2" xfId="4245" xr:uid="{00000000-0005-0000-0000-0000B1080000}"/>
    <cellStyle name="Normal 152 2 4" xfId="4246" xr:uid="{00000000-0005-0000-0000-0000B2080000}"/>
    <cellStyle name="Normal 152 3" xfId="4247" xr:uid="{00000000-0005-0000-0000-0000B3080000}"/>
    <cellStyle name="Normal 152 3 2" xfId="4248" xr:uid="{00000000-0005-0000-0000-0000B4080000}"/>
    <cellStyle name="Normal 152 3 2 2" xfId="4249" xr:uid="{00000000-0005-0000-0000-0000B5080000}"/>
    <cellStyle name="Normal 152 3 3" xfId="4250" xr:uid="{00000000-0005-0000-0000-0000B6080000}"/>
    <cellStyle name="Normal 152 4" xfId="4251" xr:uid="{00000000-0005-0000-0000-0000B7080000}"/>
    <cellStyle name="Normal 152 4 2" xfId="4252" xr:uid="{00000000-0005-0000-0000-0000B8080000}"/>
    <cellStyle name="Normal 152 5" xfId="4253" xr:uid="{00000000-0005-0000-0000-0000B9080000}"/>
    <cellStyle name="Normal 153" xfId="378" xr:uid="{00000000-0005-0000-0000-0000BA080000}"/>
    <cellStyle name="Normal 153 2" xfId="379" xr:uid="{00000000-0005-0000-0000-0000BB080000}"/>
    <cellStyle name="Normal 153 2 2" xfId="4254" xr:uid="{00000000-0005-0000-0000-0000BC080000}"/>
    <cellStyle name="Normal 153 2 2 2" xfId="4255" xr:uid="{00000000-0005-0000-0000-0000BD080000}"/>
    <cellStyle name="Normal 153 2 2 2 2" xfId="4256" xr:uid="{00000000-0005-0000-0000-0000BE080000}"/>
    <cellStyle name="Normal 153 2 2 3" xfId="4257" xr:uid="{00000000-0005-0000-0000-0000BF080000}"/>
    <cellStyle name="Normal 153 2 3" xfId="4258" xr:uid="{00000000-0005-0000-0000-0000C0080000}"/>
    <cellStyle name="Normal 153 2 3 2" xfId="4259" xr:uid="{00000000-0005-0000-0000-0000C1080000}"/>
    <cellStyle name="Normal 153 2 4" xfId="4260" xr:uid="{00000000-0005-0000-0000-0000C2080000}"/>
    <cellStyle name="Normal 153 3" xfId="4261" xr:uid="{00000000-0005-0000-0000-0000C3080000}"/>
    <cellStyle name="Normal 153 3 2" xfId="4262" xr:uid="{00000000-0005-0000-0000-0000C4080000}"/>
    <cellStyle name="Normal 153 3 2 2" xfId="4263" xr:uid="{00000000-0005-0000-0000-0000C5080000}"/>
    <cellStyle name="Normal 153 3 3" xfId="4264" xr:uid="{00000000-0005-0000-0000-0000C6080000}"/>
    <cellStyle name="Normal 153 4" xfId="4265" xr:uid="{00000000-0005-0000-0000-0000C7080000}"/>
    <cellStyle name="Normal 153 4 2" xfId="4266" xr:uid="{00000000-0005-0000-0000-0000C8080000}"/>
    <cellStyle name="Normal 153 5" xfId="4267" xr:uid="{00000000-0005-0000-0000-0000C9080000}"/>
    <cellStyle name="Normal 154" xfId="380" xr:uid="{00000000-0005-0000-0000-0000CA080000}"/>
    <cellStyle name="Normal 154 2" xfId="4268" xr:uid="{00000000-0005-0000-0000-0000CB080000}"/>
    <cellStyle name="Normal 154 2 2" xfId="4269" xr:uid="{00000000-0005-0000-0000-0000CC080000}"/>
    <cellStyle name="Normal 154 2 2 2" xfId="4270" xr:uid="{00000000-0005-0000-0000-0000CD080000}"/>
    <cellStyle name="Normal 154 2 3" xfId="4271" xr:uid="{00000000-0005-0000-0000-0000CE080000}"/>
    <cellStyle name="Normal 154 3" xfId="4272" xr:uid="{00000000-0005-0000-0000-0000CF080000}"/>
    <cellStyle name="Normal 154 3 2" xfId="4273" xr:uid="{00000000-0005-0000-0000-0000D0080000}"/>
    <cellStyle name="Normal 154 4" xfId="4274" xr:uid="{00000000-0005-0000-0000-0000D1080000}"/>
    <cellStyle name="Normal 155" xfId="381" xr:uid="{00000000-0005-0000-0000-0000D2080000}"/>
    <cellStyle name="Normal 155 2" xfId="382" xr:uid="{00000000-0005-0000-0000-0000D3080000}"/>
    <cellStyle name="Normal 155 2 2" xfId="4275" xr:uid="{00000000-0005-0000-0000-0000D4080000}"/>
    <cellStyle name="Normal 155 2 2 2" xfId="4276" xr:uid="{00000000-0005-0000-0000-0000D5080000}"/>
    <cellStyle name="Normal 155 2 2 2 2" xfId="4277" xr:uid="{00000000-0005-0000-0000-0000D6080000}"/>
    <cellStyle name="Normal 155 2 2 3" xfId="4278" xr:uid="{00000000-0005-0000-0000-0000D7080000}"/>
    <cellStyle name="Normal 155 2 3" xfId="4279" xr:uid="{00000000-0005-0000-0000-0000D8080000}"/>
    <cellStyle name="Normal 155 2 3 2" xfId="4280" xr:uid="{00000000-0005-0000-0000-0000D9080000}"/>
    <cellStyle name="Normal 155 2 4" xfId="4281" xr:uid="{00000000-0005-0000-0000-0000DA080000}"/>
    <cellStyle name="Normal 155 3" xfId="4282" xr:uid="{00000000-0005-0000-0000-0000DB080000}"/>
    <cellStyle name="Normal 155 3 2" xfId="4283" xr:uid="{00000000-0005-0000-0000-0000DC080000}"/>
    <cellStyle name="Normal 155 3 2 2" xfId="4284" xr:uid="{00000000-0005-0000-0000-0000DD080000}"/>
    <cellStyle name="Normal 155 3 3" xfId="4285" xr:uid="{00000000-0005-0000-0000-0000DE080000}"/>
    <cellStyle name="Normal 155 4" xfId="4286" xr:uid="{00000000-0005-0000-0000-0000DF080000}"/>
    <cellStyle name="Normal 155 4 2" xfId="4287" xr:uid="{00000000-0005-0000-0000-0000E0080000}"/>
    <cellStyle name="Normal 155 5" xfId="4288" xr:uid="{00000000-0005-0000-0000-0000E1080000}"/>
    <cellStyle name="Normal 156" xfId="383" xr:uid="{00000000-0005-0000-0000-0000E2080000}"/>
    <cellStyle name="Normal 156 2" xfId="384" xr:uid="{00000000-0005-0000-0000-0000E3080000}"/>
    <cellStyle name="Normal 156 2 2" xfId="4289" xr:uid="{00000000-0005-0000-0000-0000E4080000}"/>
    <cellStyle name="Normal 156 2 2 2" xfId="4290" xr:uid="{00000000-0005-0000-0000-0000E5080000}"/>
    <cellStyle name="Normal 156 2 2 2 2" xfId="4291" xr:uid="{00000000-0005-0000-0000-0000E6080000}"/>
    <cellStyle name="Normal 156 2 2 3" xfId="4292" xr:uid="{00000000-0005-0000-0000-0000E7080000}"/>
    <cellStyle name="Normal 156 2 3" xfId="4293" xr:uid="{00000000-0005-0000-0000-0000E8080000}"/>
    <cellStyle name="Normal 156 2 3 2" xfId="4294" xr:uid="{00000000-0005-0000-0000-0000E9080000}"/>
    <cellStyle name="Normal 156 2 4" xfId="4295" xr:uid="{00000000-0005-0000-0000-0000EA080000}"/>
    <cellStyle name="Normal 156 3" xfId="4296" xr:uid="{00000000-0005-0000-0000-0000EB080000}"/>
    <cellStyle name="Normal 156 3 2" xfId="4297" xr:uid="{00000000-0005-0000-0000-0000EC080000}"/>
    <cellStyle name="Normal 156 3 2 2" xfId="4298" xr:uid="{00000000-0005-0000-0000-0000ED080000}"/>
    <cellStyle name="Normal 156 3 3" xfId="4299" xr:uid="{00000000-0005-0000-0000-0000EE080000}"/>
    <cellStyle name="Normal 156 4" xfId="4300" xr:uid="{00000000-0005-0000-0000-0000EF080000}"/>
    <cellStyle name="Normal 156 4 2" xfId="4301" xr:uid="{00000000-0005-0000-0000-0000F0080000}"/>
    <cellStyle name="Normal 156 5" xfId="4302" xr:uid="{00000000-0005-0000-0000-0000F1080000}"/>
    <cellStyle name="Normal 157" xfId="385" xr:uid="{00000000-0005-0000-0000-0000F2080000}"/>
    <cellStyle name="Normal 157 2" xfId="386" xr:uid="{00000000-0005-0000-0000-0000F3080000}"/>
    <cellStyle name="Normal 157 2 2" xfId="4303" xr:uid="{00000000-0005-0000-0000-0000F4080000}"/>
    <cellStyle name="Normal 157 2 2 2" xfId="4304" xr:uid="{00000000-0005-0000-0000-0000F5080000}"/>
    <cellStyle name="Normal 157 2 2 2 2" xfId="4305" xr:uid="{00000000-0005-0000-0000-0000F6080000}"/>
    <cellStyle name="Normal 157 2 2 3" xfId="4306" xr:uid="{00000000-0005-0000-0000-0000F7080000}"/>
    <cellStyle name="Normal 157 2 3" xfId="4307" xr:uid="{00000000-0005-0000-0000-0000F8080000}"/>
    <cellStyle name="Normal 157 2 3 2" xfId="4308" xr:uid="{00000000-0005-0000-0000-0000F9080000}"/>
    <cellStyle name="Normal 157 2 4" xfId="4309" xr:uid="{00000000-0005-0000-0000-0000FA080000}"/>
    <cellStyle name="Normal 157 3" xfId="4310" xr:uid="{00000000-0005-0000-0000-0000FB080000}"/>
    <cellStyle name="Normal 157 3 2" xfId="4311" xr:uid="{00000000-0005-0000-0000-0000FC080000}"/>
    <cellStyle name="Normal 157 3 2 2" xfId="4312" xr:uid="{00000000-0005-0000-0000-0000FD080000}"/>
    <cellStyle name="Normal 157 3 3" xfId="4313" xr:uid="{00000000-0005-0000-0000-0000FE080000}"/>
    <cellStyle name="Normal 157 4" xfId="4314" xr:uid="{00000000-0005-0000-0000-0000FF080000}"/>
    <cellStyle name="Normal 157 4 2" xfId="4315" xr:uid="{00000000-0005-0000-0000-000000090000}"/>
    <cellStyle name="Normal 157 5" xfId="4316" xr:uid="{00000000-0005-0000-0000-000001090000}"/>
    <cellStyle name="Normal 158" xfId="387" xr:uid="{00000000-0005-0000-0000-000002090000}"/>
    <cellStyle name="Normal 158 2" xfId="388" xr:uid="{00000000-0005-0000-0000-000003090000}"/>
    <cellStyle name="Normal 158 2 2" xfId="4317" xr:uid="{00000000-0005-0000-0000-000004090000}"/>
    <cellStyle name="Normal 158 2 2 2" xfId="4318" xr:uid="{00000000-0005-0000-0000-000005090000}"/>
    <cellStyle name="Normal 158 2 2 2 2" xfId="4319" xr:uid="{00000000-0005-0000-0000-000006090000}"/>
    <cellStyle name="Normal 158 2 2 3" xfId="4320" xr:uid="{00000000-0005-0000-0000-000007090000}"/>
    <cellStyle name="Normal 158 2 3" xfId="4321" xr:uid="{00000000-0005-0000-0000-000008090000}"/>
    <cellStyle name="Normal 158 2 3 2" xfId="4322" xr:uid="{00000000-0005-0000-0000-000009090000}"/>
    <cellStyle name="Normal 158 2 4" xfId="4323" xr:uid="{00000000-0005-0000-0000-00000A090000}"/>
    <cellStyle name="Normal 158 3" xfId="4324" xr:uid="{00000000-0005-0000-0000-00000B090000}"/>
    <cellStyle name="Normal 158 3 2" xfId="4325" xr:uid="{00000000-0005-0000-0000-00000C090000}"/>
    <cellStyle name="Normal 158 3 2 2" xfId="4326" xr:uid="{00000000-0005-0000-0000-00000D090000}"/>
    <cellStyle name="Normal 158 3 3" xfId="4327" xr:uid="{00000000-0005-0000-0000-00000E090000}"/>
    <cellStyle name="Normal 158 4" xfId="4328" xr:uid="{00000000-0005-0000-0000-00000F090000}"/>
    <cellStyle name="Normal 158 4 2" xfId="4329" xr:uid="{00000000-0005-0000-0000-000010090000}"/>
    <cellStyle name="Normal 158 5" xfId="4330" xr:uid="{00000000-0005-0000-0000-000011090000}"/>
    <cellStyle name="Normal 159" xfId="389" xr:uid="{00000000-0005-0000-0000-000012090000}"/>
    <cellStyle name="Normal 159 2" xfId="390" xr:uid="{00000000-0005-0000-0000-000013090000}"/>
    <cellStyle name="Normal 159 2 2" xfId="4331" xr:uid="{00000000-0005-0000-0000-000014090000}"/>
    <cellStyle name="Normal 159 2 2 2" xfId="4332" xr:uid="{00000000-0005-0000-0000-000015090000}"/>
    <cellStyle name="Normal 159 2 2 2 2" xfId="4333" xr:uid="{00000000-0005-0000-0000-000016090000}"/>
    <cellStyle name="Normal 159 2 2 3" xfId="4334" xr:uid="{00000000-0005-0000-0000-000017090000}"/>
    <cellStyle name="Normal 159 2 3" xfId="4335" xr:uid="{00000000-0005-0000-0000-000018090000}"/>
    <cellStyle name="Normal 159 2 3 2" xfId="4336" xr:uid="{00000000-0005-0000-0000-000019090000}"/>
    <cellStyle name="Normal 159 2 4" xfId="4337" xr:uid="{00000000-0005-0000-0000-00001A090000}"/>
    <cellStyle name="Normal 159 3" xfId="4338" xr:uid="{00000000-0005-0000-0000-00001B090000}"/>
    <cellStyle name="Normal 159 3 2" xfId="4339" xr:uid="{00000000-0005-0000-0000-00001C090000}"/>
    <cellStyle name="Normal 159 3 2 2" xfId="4340" xr:uid="{00000000-0005-0000-0000-00001D090000}"/>
    <cellStyle name="Normal 159 3 3" xfId="4341" xr:uid="{00000000-0005-0000-0000-00001E090000}"/>
    <cellStyle name="Normal 159 4" xfId="4342" xr:uid="{00000000-0005-0000-0000-00001F090000}"/>
    <cellStyle name="Normal 159 4 2" xfId="4343" xr:uid="{00000000-0005-0000-0000-000020090000}"/>
    <cellStyle name="Normal 159 5" xfId="4344" xr:uid="{00000000-0005-0000-0000-000021090000}"/>
    <cellStyle name="Normal 16" xfId="391" xr:uid="{00000000-0005-0000-0000-000022090000}"/>
    <cellStyle name="Normal 16 10" xfId="392" xr:uid="{00000000-0005-0000-0000-000023090000}"/>
    <cellStyle name="Normal 16 10 2" xfId="393" xr:uid="{00000000-0005-0000-0000-000024090000}"/>
    <cellStyle name="Normal 16 10 2 2" xfId="4345" xr:uid="{00000000-0005-0000-0000-000025090000}"/>
    <cellStyle name="Normal 16 10 2 2 2" xfId="4346" xr:uid="{00000000-0005-0000-0000-000026090000}"/>
    <cellStyle name="Normal 16 10 2 2 2 2" xfId="4347" xr:uid="{00000000-0005-0000-0000-000027090000}"/>
    <cellStyle name="Normal 16 10 2 2 3" xfId="4348" xr:uid="{00000000-0005-0000-0000-000028090000}"/>
    <cellStyle name="Normal 16 10 2 3" xfId="4349" xr:uid="{00000000-0005-0000-0000-000029090000}"/>
    <cellStyle name="Normal 16 10 2 3 2" xfId="4350" xr:uid="{00000000-0005-0000-0000-00002A090000}"/>
    <cellStyle name="Normal 16 10 2 4" xfId="4351" xr:uid="{00000000-0005-0000-0000-00002B090000}"/>
    <cellStyle name="Normal 16 10 3" xfId="4352" xr:uid="{00000000-0005-0000-0000-00002C090000}"/>
    <cellStyle name="Normal 16 10 3 2" xfId="4353" xr:uid="{00000000-0005-0000-0000-00002D090000}"/>
    <cellStyle name="Normal 16 10 3 2 2" xfId="4354" xr:uid="{00000000-0005-0000-0000-00002E090000}"/>
    <cellStyle name="Normal 16 10 3 3" xfId="4355" xr:uid="{00000000-0005-0000-0000-00002F090000}"/>
    <cellStyle name="Normal 16 10 4" xfId="4356" xr:uid="{00000000-0005-0000-0000-000030090000}"/>
    <cellStyle name="Normal 16 10 4 2" xfId="4357" xr:uid="{00000000-0005-0000-0000-000031090000}"/>
    <cellStyle name="Normal 16 10 5" xfId="4358" xr:uid="{00000000-0005-0000-0000-000032090000}"/>
    <cellStyle name="Normal 16 11" xfId="394" xr:uid="{00000000-0005-0000-0000-000033090000}"/>
    <cellStyle name="Normal 16 11 2" xfId="395" xr:uid="{00000000-0005-0000-0000-000034090000}"/>
    <cellStyle name="Normal 16 11 2 2" xfId="4359" xr:uid="{00000000-0005-0000-0000-000035090000}"/>
    <cellStyle name="Normal 16 11 2 2 2" xfId="4360" xr:uid="{00000000-0005-0000-0000-000036090000}"/>
    <cellStyle name="Normal 16 11 2 2 2 2" xfId="4361" xr:uid="{00000000-0005-0000-0000-000037090000}"/>
    <cellStyle name="Normal 16 11 2 2 3" xfId="4362" xr:uid="{00000000-0005-0000-0000-000038090000}"/>
    <cellStyle name="Normal 16 11 2 3" xfId="4363" xr:uid="{00000000-0005-0000-0000-000039090000}"/>
    <cellStyle name="Normal 16 11 2 3 2" xfId="4364" xr:uid="{00000000-0005-0000-0000-00003A090000}"/>
    <cellStyle name="Normal 16 11 2 4" xfId="4365" xr:uid="{00000000-0005-0000-0000-00003B090000}"/>
    <cellStyle name="Normal 16 11 3" xfId="4366" xr:uid="{00000000-0005-0000-0000-00003C090000}"/>
    <cellStyle name="Normal 16 11 3 2" xfId="4367" xr:uid="{00000000-0005-0000-0000-00003D090000}"/>
    <cellStyle name="Normal 16 11 3 2 2" xfId="4368" xr:uid="{00000000-0005-0000-0000-00003E090000}"/>
    <cellStyle name="Normal 16 11 3 3" xfId="4369" xr:uid="{00000000-0005-0000-0000-00003F090000}"/>
    <cellStyle name="Normal 16 11 4" xfId="4370" xr:uid="{00000000-0005-0000-0000-000040090000}"/>
    <cellStyle name="Normal 16 11 4 2" xfId="4371" xr:uid="{00000000-0005-0000-0000-000041090000}"/>
    <cellStyle name="Normal 16 11 5" xfId="4372" xr:uid="{00000000-0005-0000-0000-000042090000}"/>
    <cellStyle name="Normal 16 12" xfId="396" xr:uid="{00000000-0005-0000-0000-000043090000}"/>
    <cellStyle name="Normal 16 12 2" xfId="4373" xr:uid="{00000000-0005-0000-0000-000044090000}"/>
    <cellStyle name="Normal 16 12 2 2" xfId="4374" xr:uid="{00000000-0005-0000-0000-000045090000}"/>
    <cellStyle name="Normal 16 12 2 2 2" xfId="4375" xr:uid="{00000000-0005-0000-0000-000046090000}"/>
    <cellStyle name="Normal 16 12 2 3" xfId="4376" xr:uid="{00000000-0005-0000-0000-000047090000}"/>
    <cellStyle name="Normal 16 12 3" xfId="4377" xr:uid="{00000000-0005-0000-0000-000048090000}"/>
    <cellStyle name="Normal 16 12 3 2" xfId="4378" xr:uid="{00000000-0005-0000-0000-000049090000}"/>
    <cellStyle name="Normal 16 12 4" xfId="4379" xr:uid="{00000000-0005-0000-0000-00004A090000}"/>
    <cellStyle name="Normal 16 13" xfId="4380" xr:uid="{00000000-0005-0000-0000-00004B090000}"/>
    <cellStyle name="Normal 16 13 2" xfId="4381" xr:uid="{00000000-0005-0000-0000-00004C090000}"/>
    <cellStyle name="Normal 16 13 2 2" xfId="4382" xr:uid="{00000000-0005-0000-0000-00004D090000}"/>
    <cellStyle name="Normal 16 13 3" xfId="4383" xr:uid="{00000000-0005-0000-0000-00004E090000}"/>
    <cellStyle name="Normal 16 14" xfId="4384" xr:uid="{00000000-0005-0000-0000-00004F090000}"/>
    <cellStyle name="Normal 16 14 2" xfId="4385" xr:uid="{00000000-0005-0000-0000-000050090000}"/>
    <cellStyle name="Normal 16 15" xfId="4386" xr:uid="{00000000-0005-0000-0000-000051090000}"/>
    <cellStyle name="Normal 16 2" xfId="397" xr:uid="{00000000-0005-0000-0000-000052090000}"/>
    <cellStyle name="Normal 16 2 10" xfId="4387" xr:uid="{00000000-0005-0000-0000-000053090000}"/>
    <cellStyle name="Normal 16 2 10 2" xfId="4388" xr:uid="{00000000-0005-0000-0000-000054090000}"/>
    <cellStyle name="Normal 16 2 10 2 2" xfId="4389" xr:uid="{00000000-0005-0000-0000-000055090000}"/>
    <cellStyle name="Normal 16 2 10 3" xfId="4390" xr:uid="{00000000-0005-0000-0000-000056090000}"/>
    <cellStyle name="Normal 16 2 11" xfId="4391" xr:uid="{00000000-0005-0000-0000-000057090000}"/>
    <cellStyle name="Normal 16 2 11 2" xfId="4392" xr:uid="{00000000-0005-0000-0000-000058090000}"/>
    <cellStyle name="Normal 16 2 12" xfId="4393" xr:uid="{00000000-0005-0000-0000-000059090000}"/>
    <cellStyle name="Normal 16 2 2" xfId="398" xr:uid="{00000000-0005-0000-0000-00005A090000}"/>
    <cellStyle name="Normal 16 2 2 2" xfId="399" xr:uid="{00000000-0005-0000-0000-00005B090000}"/>
    <cellStyle name="Normal 16 2 2 2 2" xfId="4394" xr:uid="{00000000-0005-0000-0000-00005C090000}"/>
    <cellStyle name="Normal 16 2 2 2 2 2" xfId="4395" xr:uid="{00000000-0005-0000-0000-00005D090000}"/>
    <cellStyle name="Normal 16 2 2 2 2 2 2" xfId="4396" xr:uid="{00000000-0005-0000-0000-00005E090000}"/>
    <cellStyle name="Normal 16 2 2 2 2 3" xfId="4397" xr:uid="{00000000-0005-0000-0000-00005F090000}"/>
    <cellStyle name="Normal 16 2 2 2 3" xfId="4398" xr:uid="{00000000-0005-0000-0000-000060090000}"/>
    <cellStyle name="Normal 16 2 2 2 3 2" xfId="4399" xr:uid="{00000000-0005-0000-0000-000061090000}"/>
    <cellStyle name="Normal 16 2 2 2 4" xfId="4400" xr:uid="{00000000-0005-0000-0000-000062090000}"/>
    <cellStyle name="Normal 16 2 2 3" xfId="4401" xr:uid="{00000000-0005-0000-0000-000063090000}"/>
    <cellStyle name="Normal 16 2 2 3 2" xfId="4402" xr:uid="{00000000-0005-0000-0000-000064090000}"/>
    <cellStyle name="Normal 16 2 2 3 2 2" xfId="4403" xr:uid="{00000000-0005-0000-0000-000065090000}"/>
    <cellStyle name="Normal 16 2 2 3 3" xfId="4404" xr:uid="{00000000-0005-0000-0000-000066090000}"/>
    <cellStyle name="Normal 16 2 2 4" xfId="4405" xr:uid="{00000000-0005-0000-0000-000067090000}"/>
    <cellStyle name="Normal 16 2 2 4 2" xfId="4406" xr:uid="{00000000-0005-0000-0000-000068090000}"/>
    <cellStyle name="Normal 16 2 2 5" xfId="4407" xr:uid="{00000000-0005-0000-0000-000069090000}"/>
    <cellStyle name="Normal 16 2 3" xfId="400" xr:uid="{00000000-0005-0000-0000-00006A090000}"/>
    <cellStyle name="Normal 16 2 3 2" xfId="401" xr:uid="{00000000-0005-0000-0000-00006B090000}"/>
    <cellStyle name="Normal 16 2 3 2 2" xfId="4408" xr:uid="{00000000-0005-0000-0000-00006C090000}"/>
    <cellStyle name="Normal 16 2 3 2 2 2" xfId="4409" xr:uid="{00000000-0005-0000-0000-00006D090000}"/>
    <cellStyle name="Normal 16 2 3 2 2 2 2" xfId="4410" xr:uid="{00000000-0005-0000-0000-00006E090000}"/>
    <cellStyle name="Normal 16 2 3 2 2 3" xfId="4411" xr:uid="{00000000-0005-0000-0000-00006F090000}"/>
    <cellStyle name="Normal 16 2 3 2 3" xfId="4412" xr:uid="{00000000-0005-0000-0000-000070090000}"/>
    <cellStyle name="Normal 16 2 3 2 3 2" xfId="4413" xr:uid="{00000000-0005-0000-0000-000071090000}"/>
    <cellStyle name="Normal 16 2 3 2 4" xfId="4414" xr:uid="{00000000-0005-0000-0000-000072090000}"/>
    <cellStyle name="Normal 16 2 3 3" xfId="4415" xr:uid="{00000000-0005-0000-0000-000073090000}"/>
    <cellStyle name="Normal 16 2 3 3 2" xfId="4416" xr:uid="{00000000-0005-0000-0000-000074090000}"/>
    <cellStyle name="Normal 16 2 3 3 2 2" xfId="4417" xr:uid="{00000000-0005-0000-0000-000075090000}"/>
    <cellStyle name="Normal 16 2 3 3 3" xfId="4418" xr:uid="{00000000-0005-0000-0000-000076090000}"/>
    <cellStyle name="Normal 16 2 3 4" xfId="4419" xr:uid="{00000000-0005-0000-0000-000077090000}"/>
    <cellStyle name="Normal 16 2 3 4 2" xfId="4420" xr:uid="{00000000-0005-0000-0000-000078090000}"/>
    <cellStyle name="Normal 16 2 3 5" xfId="4421" xr:uid="{00000000-0005-0000-0000-000079090000}"/>
    <cellStyle name="Normal 16 2 4" xfId="402" xr:uid="{00000000-0005-0000-0000-00007A090000}"/>
    <cellStyle name="Normal 16 2 4 2" xfId="403" xr:uid="{00000000-0005-0000-0000-00007B090000}"/>
    <cellStyle name="Normal 16 2 4 2 2" xfId="4422" xr:uid="{00000000-0005-0000-0000-00007C090000}"/>
    <cellStyle name="Normal 16 2 4 2 2 2" xfId="4423" xr:uid="{00000000-0005-0000-0000-00007D090000}"/>
    <cellStyle name="Normal 16 2 4 2 2 2 2" xfId="4424" xr:uid="{00000000-0005-0000-0000-00007E090000}"/>
    <cellStyle name="Normal 16 2 4 2 2 3" xfId="4425" xr:uid="{00000000-0005-0000-0000-00007F090000}"/>
    <cellStyle name="Normal 16 2 4 2 3" xfId="4426" xr:uid="{00000000-0005-0000-0000-000080090000}"/>
    <cellStyle name="Normal 16 2 4 2 3 2" xfId="4427" xr:uid="{00000000-0005-0000-0000-000081090000}"/>
    <cellStyle name="Normal 16 2 4 2 4" xfId="4428" xr:uid="{00000000-0005-0000-0000-000082090000}"/>
    <cellStyle name="Normal 16 2 4 3" xfId="4429" xr:uid="{00000000-0005-0000-0000-000083090000}"/>
    <cellStyle name="Normal 16 2 4 3 2" xfId="4430" xr:uid="{00000000-0005-0000-0000-000084090000}"/>
    <cellStyle name="Normal 16 2 4 3 2 2" xfId="4431" xr:uid="{00000000-0005-0000-0000-000085090000}"/>
    <cellStyle name="Normal 16 2 4 3 3" xfId="4432" xr:uid="{00000000-0005-0000-0000-000086090000}"/>
    <cellStyle name="Normal 16 2 4 4" xfId="4433" xr:uid="{00000000-0005-0000-0000-000087090000}"/>
    <cellStyle name="Normal 16 2 4 4 2" xfId="4434" xr:uid="{00000000-0005-0000-0000-000088090000}"/>
    <cellStyle name="Normal 16 2 4 5" xfId="4435" xr:uid="{00000000-0005-0000-0000-000089090000}"/>
    <cellStyle name="Normal 16 2 5" xfId="404" xr:uid="{00000000-0005-0000-0000-00008A090000}"/>
    <cellStyle name="Normal 16 2 5 2" xfId="405" xr:uid="{00000000-0005-0000-0000-00008B090000}"/>
    <cellStyle name="Normal 16 2 5 2 2" xfId="4436" xr:uid="{00000000-0005-0000-0000-00008C090000}"/>
    <cellStyle name="Normal 16 2 5 2 2 2" xfId="4437" xr:uid="{00000000-0005-0000-0000-00008D090000}"/>
    <cellStyle name="Normal 16 2 5 2 2 2 2" xfId="4438" xr:uid="{00000000-0005-0000-0000-00008E090000}"/>
    <cellStyle name="Normal 16 2 5 2 2 3" xfId="4439" xr:uid="{00000000-0005-0000-0000-00008F090000}"/>
    <cellStyle name="Normal 16 2 5 2 3" xfId="4440" xr:uid="{00000000-0005-0000-0000-000090090000}"/>
    <cellStyle name="Normal 16 2 5 2 3 2" xfId="4441" xr:uid="{00000000-0005-0000-0000-000091090000}"/>
    <cellStyle name="Normal 16 2 5 2 4" xfId="4442" xr:uid="{00000000-0005-0000-0000-000092090000}"/>
    <cellStyle name="Normal 16 2 5 3" xfId="4443" xr:uid="{00000000-0005-0000-0000-000093090000}"/>
    <cellStyle name="Normal 16 2 5 3 2" xfId="4444" xr:uid="{00000000-0005-0000-0000-000094090000}"/>
    <cellStyle name="Normal 16 2 5 3 2 2" xfId="4445" xr:uid="{00000000-0005-0000-0000-000095090000}"/>
    <cellStyle name="Normal 16 2 5 3 3" xfId="4446" xr:uid="{00000000-0005-0000-0000-000096090000}"/>
    <cellStyle name="Normal 16 2 5 4" xfId="4447" xr:uid="{00000000-0005-0000-0000-000097090000}"/>
    <cellStyle name="Normal 16 2 5 4 2" xfId="4448" xr:uid="{00000000-0005-0000-0000-000098090000}"/>
    <cellStyle name="Normal 16 2 5 5" xfId="4449" xr:uid="{00000000-0005-0000-0000-000099090000}"/>
    <cellStyle name="Normal 16 2 6" xfId="406" xr:uid="{00000000-0005-0000-0000-00009A090000}"/>
    <cellStyle name="Normal 16 2 6 2" xfId="407" xr:uid="{00000000-0005-0000-0000-00009B090000}"/>
    <cellStyle name="Normal 16 2 6 2 2" xfId="4450" xr:uid="{00000000-0005-0000-0000-00009C090000}"/>
    <cellStyle name="Normal 16 2 6 2 2 2" xfId="4451" xr:uid="{00000000-0005-0000-0000-00009D090000}"/>
    <cellStyle name="Normal 16 2 6 2 2 2 2" xfId="4452" xr:uid="{00000000-0005-0000-0000-00009E090000}"/>
    <cellStyle name="Normal 16 2 6 2 2 3" xfId="4453" xr:uid="{00000000-0005-0000-0000-00009F090000}"/>
    <cellStyle name="Normal 16 2 6 2 3" xfId="4454" xr:uid="{00000000-0005-0000-0000-0000A0090000}"/>
    <cellStyle name="Normal 16 2 6 2 3 2" xfId="4455" xr:uid="{00000000-0005-0000-0000-0000A1090000}"/>
    <cellStyle name="Normal 16 2 6 2 4" xfId="4456" xr:uid="{00000000-0005-0000-0000-0000A2090000}"/>
    <cellStyle name="Normal 16 2 6 3" xfId="4457" xr:uid="{00000000-0005-0000-0000-0000A3090000}"/>
    <cellStyle name="Normal 16 2 6 3 2" xfId="4458" xr:uid="{00000000-0005-0000-0000-0000A4090000}"/>
    <cellStyle name="Normal 16 2 6 3 2 2" xfId="4459" xr:uid="{00000000-0005-0000-0000-0000A5090000}"/>
    <cellStyle name="Normal 16 2 6 3 3" xfId="4460" xr:uid="{00000000-0005-0000-0000-0000A6090000}"/>
    <cellStyle name="Normal 16 2 6 4" xfId="4461" xr:uid="{00000000-0005-0000-0000-0000A7090000}"/>
    <cellStyle name="Normal 16 2 6 4 2" xfId="4462" xr:uid="{00000000-0005-0000-0000-0000A8090000}"/>
    <cellStyle name="Normal 16 2 6 5" xfId="4463" xr:uid="{00000000-0005-0000-0000-0000A9090000}"/>
    <cellStyle name="Normal 16 2 7" xfId="408" xr:uid="{00000000-0005-0000-0000-0000AA090000}"/>
    <cellStyle name="Normal 16 2 7 2" xfId="409" xr:uid="{00000000-0005-0000-0000-0000AB090000}"/>
    <cellStyle name="Normal 16 2 7 2 2" xfId="4464" xr:uid="{00000000-0005-0000-0000-0000AC090000}"/>
    <cellStyle name="Normal 16 2 7 2 2 2" xfId="4465" xr:uid="{00000000-0005-0000-0000-0000AD090000}"/>
    <cellStyle name="Normal 16 2 7 2 2 2 2" xfId="4466" xr:uid="{00000000-0005-0000-0000-0000AE090000}"/>
    <cellStyle name="Normal 16 2 7 2 2 3" xfId="4467" xr:uid="{00000000-0005-0000-0000-0000AF090000}"/>
    <cellStyle name="Normal 16 2 7 2 3" xfId="4468" xr:uid="{00000000-0005-0000-0000-0000B0090000}"/>
    <cellStyle name="Normal 16 2 7 2 3 2" xfId="4469" xr:uid="{00000000-0005-0000-0000-0000B1090000}"/>
    <cellStyle name="Normal 16 2 7 2 4" xfId="4470" xr:uid="{00000000-0005-0000-0000-0000B2090000}"/>
    <cellStyle name="Normal 16 2 7 3" xfId="4471" xr:uid="{00000000-0005-0000-0000-0000B3090000}"/>
    <cellStyle name="Normal 16 2 7 3 2" xfId="4472" xr:uid="{00000000-0005-0000-0000-0000B4090000}"/>
    <cellStyle name="Normal 16 2 7 3 2 2" xfId="4473" xr:uid="{00000000-0005-0000-0000-0000B5090000}"/>
    <cellStyle name="Normal 16 2 7 3 3" xfId="4474" xr:uid="{00000000-0005-0000-0000-0000B6090000}"/>
    <cellStyle name="Normal 16 2 7 4" xfId="4475" xr:uid="{00000000-0005-0000-0000-0000B7090000}"/>
    <cellStyle name="Normal 16 2 7 4 2" xfId="4476" xr:uid="{00000000-0005-0000-0000-0000B8090000}"/>
    <cellStyle name="Normal 16 2 7 5" xfId="4477" xr:uid="{00000000-0005-0000-0000-0000B9090000}"/>
    <cellStyle name="Normal 16 2 8" xfId="410" xr:uid="{00000000-0005-0000-0000-0000BA090000}"/>
    <cellStyle name="Normal 16 2 8 2" xfId="411" xr:uid="{00000000-0005-0000-0000-0000BB090000}"/>
    <cellStyle name="Normal 16 2 8 2 2" xfId="4478" xr:uid="{00000000-0005-0000-0000-0000BC090000}"/>
    <cellStyle name="Normal 16 2 8 2 2 2" xfId="4479" xr:uid="{00000000-0005-0000-0000-0000BD090000}"/>
    <cellStyle name="Normal 16 2 8 2 2 2 2" xfId="4480" xr:uid="{00000000-0005-0000-0000-0000BE090000}"/>
    <cellStyle name="Normal 16 2 8 2 2 3" xfId="4481" xr:uid="{00000000-0005-0000-0000-0000BF090000}"/>
    <cellStyle name="Normal 16 2 8 2 3" xfId="4482" xr:uid="{00000000-0005-0000-0000-0000C0090000}"/>
    <cellStyle name="Normal 16 2 8 2 3 2" xfId="4483" xr:uid="{00000000-0005-0000-0000-0000C1090000}"/>
    <cellStyle name="Normal 16 2 8 2 4" xfId="4484" xr:uid="{00000000-0005-0000-0000-0000C2090000}"/>
    <cellStyle name="Normal 16 2 8 3" xfId="4485" xr:uid="{00000000-0005-0000-0000-0000C3090000}"/>
    <cellStyle name="Normal 16 2 8 3 2" xfId="4486" xr:uid="{00000000-0005-0000-0000-0000C4090000}"/>
    <cellStyle name="Normal 16 2 8 3 2 2" xfId="4487" xr:uid="{00000000-0005-0000-0000-0000C5090000}"/>
    <cellStyle name="Normal 16 2 8 3 3" xfId="4488" xr:uid="{00000000-0005-0000-0000-0000C6090000}"/>
    <cellStyle name="Normal 16 2 8 4" xfId="4489" xr:uid="{00000000-0005-0000-0000-0000C7090000}"/>
    <cellStyle name="Normal 16 2 8 4 2" xfId="4490" xr:uid="{00000000-0005-0000-0000-0000C8090000}"/>
    <cellStyle name="Normal 16 2 8 5" xfId="4491" xr:uid="{00000000-0005-0000-0000-0000C9090000}"/>
    <cellStyle name="Normal 16 2 9" xfId="412" xr:uid="{00000000-0005-0000-0000-0000CA090000}"/>
    <cellStyle name="Normal 16 2 9 2" xfId="4492" xr:uid="{00000000-0005-0000-0000-0000CB090000}"/>
    <cellStyle name="Normal 16 2 9 2 2" xfId="4493" xr:uid="{00000000-0005-0000-0000-0000CC090000}"/>
    <cellStyle name="Normal 16 2 9 2 2 2" xfId="4494" xr:uid="{00000000-0005-0000-0000-0000CD090000}"/>
    <cellStyle name="Normal 16 2 9 2 3" xfId="4495" xr:uid="{00000000-0005-0000-0000-0000CE090000}"/>
    <cellStyle name="Normal 16 2 9 3" xfId="4496" xr:uid="{00000000-0005-0000-0000-0000CF090000}"/>
    <cellStyle name="Normal 16 2 9 3 2" xfId="4497" xr:uid="{00000000-0005-0000-0000-0000D0090000}"/>
    <cellStyle name="Normal 16 2 9 4" xfId="4498" xr:uid="{00000000-0005-0000-0000-0000D1090000}"/>
    <cellStyle name="Normal 16 3" xfId="413" xr:uid="{00000000-0005-0000-0000-0000D2090000}"/>
    <cellStyle name="Normal 16 3 2" xfId="414" xr:uid="{00000000-0005-0000-0000-0000D3090000}"/>
    <cellStyle name="Normal 16 3 2 2" xfId="4499" xr:uid="{00000000-0005-0000-0000-0000D4090000}"/>
    <cellStyle name="Normal 16 3 2 2 2" xfId="4500" xr:uid="{00000000-0005-0000-0000-0000D5090000}"/>
    <cellStyle name="Normal 16 3 2 2 2 2" xfId="4501" xr:uid="{00000000-0005-0000-0000-0000D6090000}"/>
    <cellStyle name="Normal 16 3 2 2 3" xfId="4502" xr:uid="{00000000-0005-0000-0000-0000D7090000}"/>
    <cellStyle name="Normal 16 3 2 3" xfId="4503" xr:uid="{00000000-0005-0000-0000-0000D8090000}"/>
    <cellStyle name="Normal 16 3 2 3 2" xfId="4504" xr:uid="{00000000-0005-0000-0000-0000D9090000}"/>
    <cellStyle name="Normal 16 3 2 4" xfId="4505" xr:uid="{00000000-0005-0000-0000-0000DA090000}"/>
    <cellStyle name="Normal 16 3 3" xfId="4506" xr:uid="{00000000-0005-0000-0000-0000DB090000}"/>
    <cellStyle name="Normal 16 3 3 2" xfId="4507" xr:uid="{00000000-0005-0000-0000-0000DC090000}"/>
    <cellStyle name="Normal 16 3 3 2 2" xfId="4508" xr:uid="{00000000-0005-0000-0000-0000DD090000}"/>
    <cellStyle name="Normal 16 3 3 3" xfId="4509" xr:uid="{00000000-0005-0000-0000-0000DE090000}"/>
    <cellStyle name="Normal 16 3 4" xfId="4510" xr:uid="{00000000-0005-0000-0000-0000DF090000}"/>
    <cellStyle name="Normal 16 3 4 2" xfId="4511" xr:uid="{00000000-0005-0000-0000-0000E0090000}"/>
    <cellStyle name="Normal 16 3 5" xfId="4512" xr:uid="{00000000-0005-0000-0000-0000E1090000}"/>
    <cellStyle name="Normal 16 4" xfId="415" xr:uid="{00000000-0005-0000-0000-0000E2090000}"/>
    <cellStyle name="Normal 16 4 2" xfId="416" xr:uid="{00000000-0005-0000-0000-0000E3090000}"/>
    <cellStyle name="Normal 16 4 2 2" xfId="4513" xr:uid="{00000000-0005-0000-0000-0000E4090000}"/>
    <cellStyle name="Normal 16 4 2 2 2" xfId="4514" xr:uid="{00000000-0005-0000-0000-0000E5090000}"/>
    <cellStyle name="Normal 16 4 2 2 2 2" xfId="4515" xr:uid="{00000000-0005-0000-0000-0000E6090000}"/>
    <cellStyle name="Normal 16 4 2 2 3" xfId="4516" xr:uid="{00000000-0005-0000-0000-0000E7090000}"/>
    <cellStyle name="Normal 16 4 2 3" xfId="4517" xr:uid="{00000000-0005-0000-0000-0000E8090000}"/>
    <cellStyle name="Normal 16 4 2 3 2" xfId="4518" xr:uid="{00000000-0005-0000-0000-0000E9090000}"/>
    <cellStyle name="Normal 16 4 2 4" xfId="4519" xr:uid="{00000000-0005-0000-0000-0000EA090000}"/>
    <cellStyle name="Normal 16 4 3" xfId="4520" xr:uid="{00000000-0005-0000-0000-0000EB090000}"/>
    <cellStyle name="Normal 16 4 3 2" xfId="4521" xr:uid="{00000000-0005-0000-0000-0000EC090000}"/>
    <cellStyle name="Normal 16 4 3 2 2" xfId="4522" xr:uid="{00000000-0005-0000-0000-0000ED090000}"/>
    <cellStyle name="Normal 16 4 3 3" xfId="4523" xr:uid="{00000000-0005-0000-0000-0000EE090000}"/>
    <cellStyle name="Normal 16 4 4" xfId="4524" xr:uid="{00000000-0005-0000-0000-0000EF090000}"/>
    <cellStyle name="Normal 16 4 4 2" xfId="4525" xr:uid="{00000000-0005-0000-0000-0000F0090000}"/>
    <cellStyle name="Normal 16 4 5" xfId="4526" xr:uid="{00000000-0005-0000-0000-0000F1090000}"/>
    <cellStyle name="Normal 16 5" xfId="417" xr:uid="{00000000-0005-0000-0000-0000F2090000}"/>
    <cellStyle name="Normal 16 5 2" xfId="418" xr:uid="{00000000-0005-0000-0000-0000F3090000}"/>
    <cellStyle name="Normal 16 5 2 2" xfId="4527" xr:uid="{00000000-0005-0000-0000-0000F4090000}"/>
    <cellStyle name="Normal 16 5 2 2 2" xfId="4528" xr:uid="{00000000-0005-0000-0000-0000F5090000}"/>
    <cellStyle name="Normal 16 5 2 2 2 2" xfId="4529" xr:uid="{00000000-0005-0000-0000-0000F6090000}"/>
    <cellStyle name="Normal 16 5 2 2 3" xfId="4530" xr:uid="{00000000-0005-0000-0000-0000F7090000}"/>
    <cellStyle name="Normal 16 5 2 3" xfId="4531" xr:uid="{00000000-0005-0000-0000-0000F8090000}"/>
    <cellStyle name="Normal 16 5 2 3 2" xfId="4532" xr:uid="{00000000-0005-0000-0000-0000F9090000}"/>
    <cellStyle name="Normal 16 5 2 4" xfId="4533" xr:uid="{00000000-0005-0000-0000-0000FA090000}"/>
    <cellStyle name="Normal 16 5 3" xfId="4534" xr:uid="{00000000-0005-0000-0000-0000FB090000}"/>
    <cellStyle name="Normal 16 5 3 2" xfId="4535" xr:uid="{00000000-0005-0000-0000-0000FC090000}"/>
    <cellStyle name="Normal 16 5 3 2 2" xfId="4536" xr:uid="{00000000-0005-0000-0000-0000FD090000}"/>
    <cellStyle name="Normal 16 5 3 3" xfId="4537" xr:uid="{00000000-0005-0000-0000-0000FE090000}"/>
    <cellStyle name="Normal 16 5 4" xfId="4538" xr:uid="{00000000-0005-0000-0000-0000FF090000}"/>
    <cellStyle name="Normal 16 5 4 2" xfId="4539" xr:uid="{00000000-0005-0000-0000-0000000A0000}"/>
    <cellStyle name="Normal 16 5 5" xfId="4540" xr:uid="{00000000-0005-0000-0000-0000010A0000}"/>
    <cellStyle name="Normal 16 6" xfId="419" xr:uid="{00000000-0005-0000-0000-0000020A0000}"/>
    <cellStyle name="Normal 16 6 2" xfId="420" xr:uid="{00000000-0005-0000-0000-0000030A0000}"/>
    <cellStyle name="Normal 16 6 2 2" xfId="4541" xr:uid="{00000000-0005-0000-0000-0000040A0000}"/>
    <cellStyle name="Normal 16 6 2 2 2" xfId="4542" xr:uid="{00000000-0005-0000-0000-0000050A0000}"/>
    <cellStyle name="Normal 16 6 2 2 2 2" xfId="4543" xr:uid="{00000000-0005-0000-0000-0000060A0000}"/>
    <cellStyle name="Normal 16 6 2 2 3" xfId="4544" xr:uid="{00000000-0005-0000-0000-0000070A0000}"/>
    <cellStyle name="Normal 16 6 2 3" xfId="4545" xr:uid="{00000000-0005-0000-0000-0000080A0000}"/>
    <cellStyle name="Normal 16 6 2 3 2" xfId="4546" xr:uid="{00000000-0005-0000-0000-0000090A0000}"/>
    <cellStyle name="Normal 16 6 2 4" xfId="4547" xr:uid="{00000000-0005-0000-0000-00000A0A0000}"/>
    <cellStyle name="Normal 16 6 3" xfId="4548" xr:uid="{00000000-0005-0000-0000-00000B0A0000}"/>
    <cellStyle name="Normal 16 6 3 2" xfId="4549" xr:uid="{00000000-0005-0000-0000-00000C0A0000}"/>
    <cellStyle name="Normal 16 6 3 2 2" xfId="4550" xr:uid="{00000000-0005-0000-0000-00000D0A0000}"/>
    <cellStyle name="Normal 16 6 3 3" xfId="4551" xr:uid="{00000000-0005-0000-0000-00000E0A0000}"/>
    <cellStyle name="Normal 16 6 4" xfId="4552" xr:uid="{00000000-0005-0000-0000-00000F0A0000}"/>
    <cellStyle name="Normal 16 6 4 2" xfId="4553" xr:uid="{00000000-0005-0000-0000-0000100A0000}"/>
    <cellStyle name="Normal 16 6 5" xfId="4554" xr:uid="{00000000-0005-0000-0000-0000110A0000}"/>
    <cellStyle name="Normal 16 7" xfId="421" xr:uid="{00000000-0005-0000-0000-0000120A0000}"/>
    <cellStyle name="Normal 16 7 2" xfId="422" xr:uid="{00000000-0005-0000-0000-0000130A0000}"/>
    <cellStyle name="Normal 16 7 2 2" xfId="4555" xr:uid="{00000000-0005-0000-0000-0000140A0000}"/>
    <cellStyle name="Normal 16 7 2 2 2" xfId="4556" xr:uid="{00000000-0005-0000-0000-0000150A0000}"/>
    <cellStyle name="Normal 16 7 2 2 2 2" xfId="4557" xr:uid="{00000000-0005-0000-0000-0000160A0000}"/>
    <cellStyle name="Normal 16 7 2 2 3" xfId="4558" xr:uid="{00000000-0005-0000-0000-0000170A0000}"/>
    <cellStyle name="Normal 16 7 2 3" xfId="4559" xr:uid="{00000000-0005-0000-0000-0000180A0000}"/>
    <cellStyle name="Normal 16 7 2 3 2" xfId="4560" xr:uid="{00000000-0005-0000-0000-0000190A0000}"/>
    <cellStyle name="Normal 16 7 2 4" xfId="4561" xr:uid="{00000000-0005-0000-0000-00001A0A0000}"/>
    <cellStyle name="Normal 16 7 3" xfId="4562" xr:uid="{00000000-0005-0000-0000-00001B0A0000}"/>
    <cellStyle name="Normal 16 7 3 2" xfId="4563" xr:uid="{00000000-0005-0000-0000-00001C0A0000}"/>
    <cellStyle name="Normal 16 7 3 2 2" xfId="4564" xr:uid="{00000000-0005-0000-0000-00001D0A0000}"/>
    <cellStyle name="Normal 16 7 3 3" xfId="4565" xr:uid="{00000000-0005-0000-0000-00001E0A0000}"/>
    <cellStyle name="Normal 16 7 4" xfId="4566" xr:uid="{00000000-0005-0000-0000-00001F0A0000}"/>
    <cellStyle name="Normal 16 7 4 2" xfId="4567" xr:uid="{00000000-0005-0000-0000-0000200A0000}"/>
    <cellStyle name="Normal 16 7 5" xfId="4568" xr:uid="{00000000-0005-0000-0000-0000210A0000}"/>
    <cellStyle name="Normal 16 8" xfId="423" xr:uid="{00000000-0005-0000-0000-0000220A0000}"/>
    <cellStyle name="Normal 16 8 2" xfId="424" xr:uid="{00000000-0005-0000-0000-0000230A0000}"/>
    <cellStyle name="Normal 16 8 2 2" xfId="4569" xr:uid="{00000000-0005-0000-0000-0000240A0000}"/>
    <cellStyle name="Normal 16 8 2 2 2" xfId="4570" xr:uid="{00000000-0005-0000-0000-0000250A0000}"/>
    <cellStyle name="Normal 16 8 2 2 2 2" xfId="4571" xr:uid="{00000000-0005-0000-0000-0000260A0000}"/>
    <cellStyle name="Normal 16 8 2 2 3" xfId="4572" xr:uid="{00000000-0005-0000-0000-0000270A0000}"/>
    <cellStyle name="Normal 16 8 2 3" xfId="4573" xr:uid="{00000000-0005-0000-0000-0000280A0000}"/>
    <cellStyle name="Normal 16 8 2 3 2" xfId="4574" xr:uid="{00000000-0005-0000-0000-0000290A0000}"/>
    <cellStyle name="Normal 16 8 2 4" xfId="4575" xr:uid="{00000000-0005-0000-0000-00002A0A0000}"/>
    <cellStyle name="Normal 16 8 3" xfId="4576" xr:uid="{00000000-0005-0000-0000-00002B0A0000}"/>
    <cellStyle name="Normal 16 8 3 2" xfId="4577" xr:uid="{00000000-0005-0000-0000-00002C0A0000}"/>
    <cellStyle name="Normal 16 8 3 2 2" xfId="4578" xr:uid="{00000000-0005-0000-0000-00002D0A0000}"/>
    <cellStyle name="Normal 16 8 3 3" xfId="4579" xr:uid="{00000000-0005-0000-0000-00002E0A0000}"/>
    <cellStyle name="Normal 16 8 4" xfId="4580" xr:uid="{00000000-0005-0000-0000-00002F0A0000}"/>
    <cellStyle name="Normal 16 8 4 2" xfId="4581" xr:uid="{00000000-0005-0000-0000-0000300A0000}"/>
    <cellStyle name="Normal 16 8 5" xfId="4582" xr:uid="{00000000-0005-0000-0000-0000310A0000}"/>
    <cellStyle name="Normal 16 9" xfId="425" xr:uid="{00000000-0005-0000-0000-0000320A0000}"/>
    <cellStyle name="Normal 16 9 2" xfId="426" xr:uid="{00000000-0005-0000-0000-0000330A0000}"/>
    <cellStyle name="Normal 16 9 2 2" xfId="4583" xr:uid="{00000000-0005-0000-0000-0000340A0000}"/>
    <cellStyle name="Normal 16 9 2 2 2" xfId="4584" xr:uid="{00000000-0005-0000-0000-0000350A0000}"/>
    <cellStyle name="Normal 16 9 2 2 2 2" xfId="4585" xr:uid="{00000000-0005-0000-0000-0000360A0000}"/>
    <cellStyle name="Normal 16 9 2 2 3" xfId="4586" xr:uid="{00000000-0005-0000-0000-0000370A0000}"/>
    <cellStyle name="Normal 16 9 2 3" xfId="4587" xr:uid="{00000000-0005-0000-0000-0000380A0000}"/>
    <cellStyle name="Normal 16 9 2 3 2" xfId="4588" xr:uid="{00000000-0005-0000-0000-0000390A0000}"/>
    <cellStyle name="Normal 16 9 2 4" xfId="4589" xr:uid="{00000000-0005-0000-0000-00003A0A0000}"/>
    <cellStyle name="Normal 16 9 3" xfId="4590" xr:uid="{00000000-0005-0000-0000-00003B0A0000}"/>
    <cellStyle name="Normal 16 9 3 2" xfId="4591" xr:uid="{00000000-0005-0000-0000-00003C0A0000}"/>
    <cellStyle name="Normal 16 9 3 2 2" xfId="4592" xr:uid="{00000000-0005-0000-0000-00003D0A0000}"/>
    <cellStyle name="Normal 16 9 3 3" xfId="4593" xr:uid="{00000000-0005-0000-0000-00003E0A0000}"/>
    <cellStyle name="Normal 16 9 4" xfId="4594" xr:uid="{00000000-0005-0000-0000-00003F0A0000}"/>
    <cellStyle name="Normal 16 9 4 2" xfId="4595" xr:uid="{00000000-0005-0000-0000-0000400A0000}"/>
    <cellStyle name="Normal 16 9 5" xfId="4596" xr:uid="{00000000-0005-0000-0000-0000410A0000}"/>
    <cellStyle name="Normal 160" xfId="427" xr:uid="{00000000-0005-0000-0000-0000420A0000}"/>
    <cellStyle name="Normal 160 2" xfId="428" xr:uid="{00000000-0005-0000-0000-0000430A0000}"/>
    <cellStyle name="Normal 160 2 2" xfId="4597" xr:uid="{00000000-0005-0000-0000-0000440A0000}"/>
    <cellStyle name="Normal 160 2 2 2" xfId="4598" xr:uid="{00000000-0005-0000-0000-0000450A0000}"/>
    <cellStyle name="Normal 160 2 2 2 2" xfId="4599" xr:uid="{00000000-0005-0000-0000-0000460A0000}"/>
    <cellStyle name="Normal 160 2 2 3" xfId="4600" xr:uid="{00000000-0005-0000-0000-0000470A0000}"/>
    <cellStyle name="Normal 160 2 3" xfId="4601" xr:uid="{00000000-0005-0000-0000-0000480A0000}"/>
    <cellStyle name="Normal 160 2 3 2" xfId="4602" xr:uid="{00000000-0005-0000-0000-0000490A0000}"/>
    <cellStyle name="Normal 160 2 4" xfId="4603" xr:uid="{00000000-0005-0000-0000-00004A0A0000}"/>
    <cellStyle name="Normal 160 3" xfId="4604" xr:uid="{00000000-0005-0000-0000-00004B0A0000}"/>
    <cellStyle name="Normal 160 3 2" xfId="4605" xr:uid="{00000000-0005-0000-0000-00004C0A0000}"/>
    <cellStyle name="Normal 160 3 2 2" xfId="4606" xr:uid="{00000000-0005-0000-0000-00004D0A0000}"/>
    <cellStyle name="Normal 160 3 3" xfId="4607" xr:uid="{00000000-0005-0000-0000-00004E0A0000}"/>
    <cellStyle name="Normal 160 4" xfId="4608" xr:uid="{00000000-0005-0000-0000-00004F0A0000}"/>
    <cellStyle name="Normal 160 4 2" xfId="4609" xr:uid="{00000000-0005-0000-0000-0000500A0000}"/>
    <cellStyle name="Normal 160 5" xfId="4610" xr:uid="{00000000-0005-0000-0000-0000510A0000}"/>
    <cellStyle name="Normal 161" xfId="429" xr:uid="{00000000-0005-0000-0000-0000520A0000}"/>
    <cellStyle name="Normal 161 2" xfId="430" xr:uid="{00000000-0005-0000-0000-0000530A0000}"/>
    <cellStyle name="Normal 161 2 2" xfId="4611" xr:uid="{00000000-0005-0000-0000-0000540A0000}"/>
    <cellStyle name="Normal 161 2 2 2" xfId="4612" xr:uid="{00000000-0005-0000-0000-0000550A0000}"/>
    <cellStyle name="Normal 161 2 2 2 2" xfId="4613" xr:uid="{00000000-0005-0000-0000-0000560A0000}"/>
    <cellStyle name="Normal 161 2 2 3" xfId="4614" xr:uid="{00000000-0005-0000-0000-0000570A0000}"/>
    <cellStyle name="Normal 161 2 3" xfId="4615" xr:uid="{00000000-0005-0000-0000-0000580A0000}"/>
    <cellStyle name="Normal 161 2 3 2" xfId="4616" xr:uid="{00000000-0005-0000-0000-0000590A0000}"/>
    <cellStyle name="Normal 161 2 4" xfId="4617" xr:uid="{00000000-0005-0000-0000-00005A0A0000}"/>
    <cellStyle name="Normal 161 3" xfId="4618" xr:uid="{00000000-0005-0000-0000-00005B0A0000}"/>
    <cellStyle name="Normal 161 3 2" xfId="4619" xr:uid="{00000000-0005-0000-0000-00005C0A0000}"/>
    <cellStyle name="Normal 161 3 2 2" xfId="4620" xr:uid="{00000000-0005-0000-0000-00005D0A0000}"/>
    <cellStyle name="Normal 161 3 3" xfId="4621" xr:uid="{00000000-0005-0000-0000-00005E0A0000}"/>
    <cellStyle name="Normal 161 4" xfId="4622" xr:uid="{00000000-0005-0000-0000-00005F0A0000}"/>
    <cellStyle name="Normal 161 4 2" xfId="4623" xr:uid="{00000000-0005-0000-0000-0000600A0000}"/>
    <cellStyle name="Normal 161 5" xfId="4624" xr:uid="{00000000-0005-0000-0000-0000610A0000}"/>
    <cellStyle name="Normal 162" xfId="431" xr:uid="{00000000-0005-0000-0000-0000620A0000}"/>
    <cellStyle name="Normal 162 2" xfId="432" xr:uid="{00000000-0005-0000-0000-0000630A0000}"/>
    <cellStyle name="Normal 162 2 2" xfId="4625" xr:uid="{00000000-0005-0000-0000-0000640A0000}"/>
    <cellStyle name="Normal 162 2 2 2" xfId="4626" xr:uid="{00000000-0005-0000-0000-0000650A0000}"/>
    <cellStyle name="Normal 162 2 2 2 2" xfId="4627" xr:uid="{00000000-0005-0000-0000-0000660A0000}"/>
    <cellStyle name="Normal 162 2 2 3" xfId="4628" xr:uid="{00000000-0005-0000-0000-0000670A0000}"/>
    <cellStyle name="Normal 162 2 3" xfId="4629" xr:uid="{00000000-0005-0000-0000-0000680A0000}"/>
    <cellStyle name="Normal 162 2 3 2" xfId="4630" xr:uid="{00000000-0005-0000-0000-0000690A0000}"/>
    <cellStyle name="Normal 162 2 4" xfId="4631" xr:uid="{00000000-0005-0000-0000-00006A0A0000}"/>
    <cellStyle name="Normal 162 3" xfId="4632" xr:uid="{00000000-0005-0000-0000-00006B0A0000}"/>
    <cellStyle name="Normal 162 3 2" xfId="4633" xr:uid="{00000000-0005-0000-0000-00006C0A0000}"/>
    <cellStyle name="Normal 162 3 2 2" xfId="4634" xr:uid="{00000000-0005-0000-0000-00006D0A0000}"/>
    <cellStyle name="Normal 162 3 3" xfId="4635" xr:uid="{00000000-0005-0000-0000-00006E0A0000}"/>
    <cellStyle name="Normal 162 4" xfId="4636" xr:uid="{00000000-0005-0000-0000-00006F0A0000}"/>
    <cellStyle name="Normal 162 4 2" xfId="4637" xr:uid="{00000000-0005-0000-0000-0000700A0000}"/>
    <cellStyle name="Normal 162 5" xfId="4638" xr:uid="{00000000-0005-0000-0000-0000710A0000}"/>
    <cellStyle name="Normal 163" xfId="433" xr:uid="{00000000-0005-0000-0000-0000720A0000}"/>
    <cellStyle name="Normal 163 2" xfId="434" xr:uid="{00000000-0005-0000-0000-0000730A0000}"/>
    <cellStyle name="Normal 163 2 2" xfId="4639" xr:uid="{00000000-0005-0000-0000-0000740A0000}"/>
    <cellStyle name="Normal 163 2 2 2" xfId="4640" xr:uid="{00000000-0005-0000-0000-0000750A0000}"/>
    <cellStyle name="Normal 163 2 2 2 2" xfId="4641" xr:uid="{00000000-0005-0000-0000-0000760A0000}"/>
    <cellStyle name="Normal 163 2 2 3" xfId="4642" xr:uid="{00000000-0005-0000-0000-0000770A0000}"/>
    <cellStyle name="Normal 163 2 3" xfId="4643" xr:uid="{00000000-0005-0000-0000-0000780A0000}"/>
    <cellStyle name="Normal 163 2 3 2" xfId="4644" xr:uid="{00000000-0005-0000-0000-0000790A0000}"/>
    <cellStyle name="Normal 163 2 4" xfId="4645" xr:uid="{00000000-0005-0000-0000-00007A0A0000}"/>
    <cellStyle name="Normal 163 3" xfId="4646" xr:uid="{00000000-0005-0000-0000-00007B0A0000}"/>
    <cellStyle name="Normal 163 3 2" xfId="4647" xr:uid="{00000000-0005-0000-0000-00007C0A0000}"/>
    <cellStyle name="Normal 163 3 2 2" xfId="4648" xr:uid="{00000000-0005-0000-0000-00007D0A0000}"/>
    <cellStyle name="Normal 163 3 3" xfId="4649" xr:uid="{00000000-0005-0000-0000-00007E0A0000}"/>
    <cellStyle name="Normal 163 4" xfId="4650" xr:uid="{00000000-0005-0000-0000-00007F0A0000}"/>
    <cellStyle name="Normal 163 4 2" xfId="4651" xr:uid="{00000000-0005-0000-0000-0000800A0000}"/>
    <cellStyle name="Normal 163 5" xfId="4652" xr:uid="{00000000-0005-0000-0000-0000810A0000}"/>
    <cellStyle name="Normal 164" xfId="435" xr:uid="{00000000-0005-0000-0000-0000820A0000}"/>
    <cellStyle name="Normal 164 2" xfId="436" xr:uid="{00000000-0005-0000-0000-0000830A0000}"/>
    <cellStyle name="Normal 164 2 2" xfId="4653" xr:uid="{00000000-0005-0000-0000-0000840A0000}"/>
    <cellStyle name="Normal 164 2 2 2" xfId="4654" xr:uid="{00000000-0005-0000-0000-0000850A0000}"/>
    <cellStyle name="Normal 164 2 2 2 2" xfId="4655" xr:uid="{00000000-0005-0000-0000-0000860A0000}"/>
    <cellStyle name="Normal 164 2 2 3" xfId="4656" xr:uid="{00000000-0005-0000-0000-0000870A0000}"/>
    <cellStyle name="Normal 164 2 3" xfId="4657" xr:uid="{00000000-0005-0000-0000-0000880A0000}"/>
    <cellStyle name="Normal 164 2 3 2" xfId="4658" xr:uid="{00000000-0005-0000-0000-0000890A0000}"/>
    <cellStyle name="Normal 164 2 4" xfId="4659" xr:uid="{00000000-0005-0000-0000-00008A0A0000}"/>
    <cellStyle name="Normal 164 3" xfId="4660" xr:uid="{00000000-0005-0000-0000-00008B0A0000}"/>
    <cellStyle name="Normal 164 3 2" xfId="4661" xr:uid="{00000000-0005-0000-0000-00008C0A0000}"/>
    <cellStyle name="Normal 164 3 2 2" xfId="4662" xr:uid="{00000000-0005-0000-0000-00008D0A0000}"/>
    <cellStyle name="Normal 164 3 3" xfId="4663" xr:uid="{00000000-0005-0000-0000-00008E0A0000}"/>
    <cellStyle name="Normal 164 4" xfId="4664" xr:uid="{00000000-0005-0000-0000-00008F0A0000}"/>
    <cellStyle name="Normal 164 4 2" xfId="4665" xr:uid="{00000000-0005-0000-0000-0000900A0000}"/>
    <cellStyle name="Normal 164 5" xfId="4666" xr:uid="{00000000-0005-0000-0000-0000910A0000}"/>
    <cellStyle name="Normal 165" xfId="437" xr:uid="{00000000-0005-0000-0000-0000920A0000}"/>
    <cellStyle name="Normal 165 2" xfId="438" xr:uid="{00000000-0005-0000-0000-0000930A0000}"/>
    <cellStyle name="Normal 165 2 2" xfId="4667" xr:uid="{00000000-0005-0000-0000-0000940A0000}"/>
    <cellStyle name="Normal 165 2 2 2" xfId="4668" xr:uid="{00000000-0005-0000-0000-0000950A0000}"/>
    <cellStyle name="Normal 165 2 2 2 2" xfId="4669" xr:uid="{00000000-0005-0000-0000-0000960A0000}"/>
    <cellStyle name="Normal 165 2 2 3" xfId="4670" xr:uid="{00000000-0005-0000-0000-0000970A0000}"/>
    <cellStyle name="Normal 165 2 3" xfId="4671" xr:uid="{00000000-0005-0000-0000-0000980A0000}"/>
    <cellStyle name="Normal 165 2 3 2" xfId="4672" xr:uid="{00000000-0005-0000-0000-0000990A0000}"/>
    <cellStyle name="Normal 165 2 4" xfId="4673" xr:uid="{00000000-0005-0000-0000-00009A0A0000}"/>
    <cellStyle name="Normal 165 3" xfId="4674" xr:uid="{00000000-0005-0000-0000-00009B0A0000}"/>
    <cellStyle name="Normal 165 3 2" xfId="4675" xr:uid="{00000000-0005-0000-0000-00009C0A0000}"/>
    <cellStyle name="Normal 165 3 2 2" xfId="4676" xr:uid="{00000000-0005-0000-0000-00009D0A0000}"/>
    <cellStyle name="Normal 165 3 3" xfId="4677" xr:uid="{00000000-0005-0000-0000-00009E0A0000}"/>
    <cellStyle name="Normal 165 4" xfId="4678" xr:uid="{00000000-0005-0000-0000-00009F0A0000}"/>
    <cellStyle name="Normal 165 4 2" xfId="4679" xr:uid="{00000000-0005-0000-0000-0000A00A0000}"/>
    <cellStyle name="Normal 165 5" xfId="4680" xr:uid="{00000000-0005-0000-0000-0000A10A0000}"/>
    <cellStyle name="Normal 166" xfId="439" xr:uid="{00000000-0005-0000-0000-0000A20A0000}"/>
    <cellStyle name="Normal 166 2" xfId="440" xr:uid="{00000000-0005-0000-0000-0000A30A0000}"/>
    <cellStyle name="Normal 166 2 2" xfId="4681" xr:uid="{00000000-0005-0000-0000-0000A40A0000}"/>
    <cellStyle name="Normal 166 2 2 2" xfId="4682" xr:uid="{00000000-0005-0000-0000-0000A50A0000}"/>
    <cellStyle name="Normal 166 2 2 2 2" xfId="4683" xr:uid="{00000000-0005-0000-0000-0000A60A0000}"/>
    <cellStyle name="Normal 166 2 2 3" xfId="4684" xr:uid="{00000000-0005-0000-0000-0000A70A0000}"/>
    <cellStyle name="Normal 166 2 3" xfId="4685" xr:uid="{00000000-0005-0000-0000-0000A80A0000}"/>
    <cellStyle name="Normal 166 2 3 2" xfId="4686" xr:uid="{00000000-0005-0000-0000-0000A90A0000}"/>
    <cellStyle name="Normal 166 2 4" xfId="4687" xr:uid="{00000000-0005-0000-0000-0000AA0A0000}"/>
    <cellStyle name="Normal 166 3" xfId="4688" xr:uid="{00000000-0005-0000-0000-0000AB0A0000}"/>
    <cellStyle name="Normal 166 3 2" xfId="4689" xr:uid="{00000000-0005-0000-0000-0000AC0A0000}"/>
    <cellStyle name="Normal 166 3 2 2" xfId="4690" xr:uid="{00000000-0005-0000-0000-0000AD0A0000}"/>
    <cellStyle name="Normal 166 3 3" xfId="4691" xr:uid="{00000000-0005-0000-0000-0000AE0A0000}"/>
    <cellStyle name="Normal 166 4" xfId="4692" xr:uid="{00000000-0005-0000-0000-0000AF0A0000}"/>
    <cellStyle name="Normal 166 4 2" xfId="4693" xr:uid="{00000000-0005-0000-0000-0000B00A0000}"/>
    <cellStyle name="Normal 166 5" xfId="4694" xr:uid="{00000000-0005-0000-0000-0000B10A0000}"/>
    <cellStyle name="Normal 167" xfId="441" xr:uid="{00000000-0005-0000-0000-0000B20A0000}"/>
    <cellStyle name="Normal 167 2" xfId="442" xr:uid="{00000000-0005-0000-0000-0000B30A0000}"/>
    <cellStyle name="Normal 167 2 2" xfId="4695" xr:uid="{00000000-0005-0000-0000-0000B40A0000}"/>
    <cellStyle name="Normal 167 2 2 2" xfId="4696" xr:uid="{00000000-0005-0000-0000-0000B50A0000}"/>
    <cellStyle name="Normal 167 2 2 2 2" xfId="4697" xr:uid="{00000000-0005-0000-0000-0000B60A0000}"/>
    <cellStyle name="Normal 167 2 2 3" xfId="4698" xr:uid="{00000000-0005-0000-0000-0000B70A0000}"/>
    <cellStyle name="Normal 167 2 3" xfId="4699" xr:uid="{00000000-0005-0000-0000-0000B80A0000}"/>
    <cellStyle name="Normal 167 2 3 2" xfId="4700" xr:uid="{00000000-0005-0000-0000-0000B90A0000}"/>
    <cellStyle name="Normal 167 2 4" xfId="4701" xr:uid="{00000000-0005-0000-0000-0000BA0A0000}"/>
    <cellStyle name="Normal 167 3" xfId="4702" xr:uid="{00000000-0005-0000-0000-0000BB0A0000}"/>
    <cellStyle name="Normal 167 3 2" xfId="4703" xr:uid="{00000000-0005-0000-0000-0000BC0A0000}"/>
    <cellStyle name="Normal 167 3 2 2" xfId="4704" xr:uid="{00000000-0005-0000-0000-0000BD0A0000}"/>
    <cellStyle name="Normal 167 3 3" xfId="4705" xr:uid="{00000000-0005-0000-0000-0000BE0A0000}"/>
    <cellStyle name="Normal 167 4" xfId="4706" xr:uid="{00000000-0005-0000-0000-0000BF0A0000}"/>
    <cellStyle name="Normal 167 4 2" xfId="4707" xr:uid="{00000000-0005-0000-0000-0000C00A0000}"/>
    <cellStyle name="Normal 167 5" xfId="4708" xr:uid="{00000000-0005-0000-0000-0000C10A0000}"/>
    <cellStyle name="Normal 168" xfId="443" xr:uid="{00000000-0005-0000-0000-0000C20A0000}"/>
    <cellStyle name="Normal 168 2" xfId="444" xr:uid="{00000000-0005-0000-0000-0000C30A0000}"/>
    <cellStyle name="Normal 168 2 2" xfId="4709" xr:uid="{00000000-0005-0000-0000-0000C40A0000}"/>
    <cellStyle name="Normal 168 2 2 2" xfId="4710" xr:uid="{00000000-0005-0000-0000-0000C50A0000}"/>
    <cellStyle name="Normal 168 2 2 2 2" xfId="4711" xr:uid="{00000000-0005-0000-0000-0000C60A0000}"/>
    <cellStyle name="Normal 168 2 2 3" xfId="4712" xr:uid="{00000000-0005-0000-0000-0000C70A0000}"/>
    <cellStyle name="Normal 168 2 3" xfId="4713" xr:uid="{00000000-0005-0000-0000-0000C80A0000}"/>
    <cellStyle name="Normal 168 2 3 2" xfId="4714" xr:uid="{00000000-0005-0000-0000-0000C90A0000}"/>
    <cellStyle name="Normal 168 2 4" xfId="4715" xr:uid="{00000000-0005-0000-0000-0000CA0A0000}"/>
    <cellStyle name="Normal 168 3" xfId="4716" xr:uid="{00000000-0005-0000-0000-0000CB0A0000}"/>
    <cellStyle name="Normal 168 3 2" xfId="4717" xr:uid="{00000000-0005-0000-0000-0000CC0A0000}"/>
    <cellStyle name="Normal 168 3 2 2" xfId="4718" xr:uid="{00000000-0005-0000-0000-0000CD0A0000}"/>
    <cellStyle name="Normal 168 3 3" xfId="4719" xr:uid="{00000000-0005-0000-0000-0000CE0A0000}"/>
    <cellStyle name="Normal 168 4" xfId="4720" xr:uid="{00000000-0005-0000-0000-0000CF0A0000}"/>
    <cellStyle name="Normal 168 4 2" xfId="4721" xr:uid="{00000000-0005-0000-0000-0000D00A0000}"/>
    <cellStyle name="Normal 168 5" xfId="4722" xr:uid="{00000000-0005-0000-0000-0000D10A0000}"/>
    <cellStyle name="Normal 169" xfId="445" xr:uid="{00000000-0005-0000-0000-0000D20A0000}"/>
    <cellStyle name="Normal 169 2" xfId="446" xr:uid="{00000000-0005-0000-0000-0000D30A0000}"/>
    <cellStyle name="Normal 169 2 2" xfId="4723" xr:uid="{00000000-0005-0000-0000-0000D40A0000}"/>
    <cellStyle name="Normal 169 2 2 2" xfId="4724" xr:uid="{00000000-0005-0000-0000-0000D50A0000}"/>
    <cellStyle name="Normal 169 2 2 2 2" xfId="4725" xr:uid="{00000000-0005-0000-0000-0000D60A0000}"/>
    <cellStyle name="Normal 169 2 2 3" xfId="4726" xr:uid="{00000000-0005-0000-0000-0000D70A0000}"/>
    <cellStyle name="Normal 169 2 3" xfId="4727" xr:uid="{00000000-0005-0000-0000-0000D80A0000}"/>
    <cellStyle name="Normal 169 2 3 2" xfId="4728" xr:uid="{00000000-0005-0000-0000-0000D90A0000}"/>
    <cellStyle name="Normal 169 2 4" xfId="4729" xr:uid="{00000000-0005-0000-0000-0000DA0A0000}"/>
    <cellStyle name="Normal 169 3" xfId="4730" xr:uid="{00000000-0005-0000-0000-0000DB0A0000}"/>
    <cellStyle name="Normal 169 3 2" xfId="4731" xr:uid="{00000000-0005-0000-0000-0000DC0A0000}"/>
    <cellStyle name="Normal 169 3 2 2" xfId="4732" xr:uid="{00000000-0005-0000-0000-0000DD0A0000}"/>
    <cellStyle name="Normal 169 3 3" xfId="4733" xr:uid="{00000000-0005-0000-0000-0000DE0A0000}"/>
    <cellStyle name="Normal 169 4" xfId="4734" xr:uid="{00000000-0005-0000-0000-0000DF0A0000}"/>
    <cellStyle name="Normal 169 4 2" xfId="4735" xr:uid="{00000000-0005-0000-0000-0000E00A0000}"/>
    <cellStyle name="Normal 169 5" xfId="4736" xr:uid="{00000000-0005-0000-0000-0000E10A0000}"/>
    <cellStyle name="Normal 17" xfId="447" xr:uid="{00000000-0005-0000-0000-0000E20A0000}"/>
    <cellStyle name="Normal 17 10" xfId="448" xr:uid="{00000000-0005-0000-0000-0000E30A0000}"/>
    <cellStyle name="Normal 17 10 2" xfId="449" xr:uid="{00000000-0005-0000-0000-0000E40A0000}"/>
    <cellStyle name="Normal 17 10 2 2" xfId="4737" xr:uid="{00000000-0005-0000-0000-0000E50A0000}"/>
    <cellStyle name="Normal 17 10 2 2 2" xfId="4738" xr:uid="{00000000-0005-0000-0000-0000E60A0000}"/>
    <cellStyle name="Normal 17 10 2 2 2 2" xfId="4739" xr:uid="{00000000-0005-0000-0000-0000E70A0000}"/>
    <cellStyle name="Normal 17 10 2 2 3" xfId="4740" xr:uid="{00000000-0005-0000-0000-0000E80A0000}"/>
    <cellStyle name="Normal 17 10 2 3" xfId="4741" xr:uid="{00000000-0005-0000-0000-0000E90A0000}"/>
    <cellStyle name="Normal 17 10 2 3 2" xfId="4742" xr:uid="{00000000-0005-0000-0000-0000EA0A0000}"/>
    <cellStyle name="Normal 17 10 2 4" xfId="4743" xr:uid="{00000000-0005-0000-0000-0000EB0A0000}"/>
    <cellStyle name="Normal 17 10 3" xfId="4744" xr:uid="{00000000-0005-0000-0000-0000EC0A0000}"/>
    <cellStyle name="Normal 17 10 3 2" xfId="4745" xr:uid="{00000000-0005-0000-0000-0000ED0A0000}"/>
    <cellStyle name="Normal 17 10 3 2 2" xfId="4746" xr:uid="{00000000-0005-0000-0000-0000EE0A0000}"/>
    <cellStyle name="Normal 17 10 3 3" xfId="4747" xr:uid="{00000000-0005-0000-0000-0000EF0A0000}"/>
    <cellStyle name="Normal 17 10 4" xfId="4748" xr:uid="{00000000-0005-0000-0000-0000F00A0000}"/>
    <cellStyle name="Normal 17 10 4 2" xfId="4749" xr:uid="{00000000-0005-0000-0000-0000F10A0000}"/>
    <cellStyle name="Normal 17 10 5" xfId="4750" xr:uid="{00000000-0005-0000-0000-0000F20A0000}"/>
    <cellStyle name="Normal 17 11" xfId="450" xr:uid="{00000000-0005-0000-0000-0000F30A0000}"/>
    <cellStyle name="Normal 17 11 2" xfId="451" xr:uid="{00000000-0005-0000-0000-0000F40A0000}"/>
    <cellStyle name="Normal 17 11 2 2" xfId="4751" xr:uid="{00000000-0005-0000-0000-0000F50A0000}"/>
    <cellStyle name="Normal 17 11 2 2 2" xfId="4752" xr:uid="{00000000-0005-0000-0000-0000F60A0000}"/>
    <cellStyle name="Normal 17 11 2 2 2 2" xfId="4753" xr:uid="{00000000-0005-0000-0000-0000F70A0000}"/>
    <cellStyle name="Normal 17 11 2 2 3" xfId="4754" xr:uid="{00000000-0005-0000-0000-0000F80A0000}"/>
    <cellStyle name="Normal 17 11 2 3" xfId="4755" xr:uid="{00000000-0005-0000-0000-0000F90A0000}"/>
    <cellStyle name="Normal 17 11 2 3 2" xfId="4756" xr:uid="{00000000-0005-0000-0000-0000FA0A0000}"/>
    <cellStyle name="Normal 17 11 2 4" xfId="4757" xr:uid="{00000000-0005-0000-0000-0000FB0A0000}"/>
    <cellStyle name="Normal 17 11 3" xfId="4758" xr:uid="{00000000-0005-0000-0000-0000FC0A0000}"/>
    <cellStyle name="Normal 17 11 3 2" xfId="4759" xr:uid="{00000000-0005-0000-0000-0000FD0A0000}"/>
    <cellStyle name="Normal 17 11 3 2 2" xfId="4760" xr:uid="{00000000-0005-0000-0000-0000FE0A0000}"/>
    <cellStyle name="Normal 17 11 3 3" xfId="4761" xr:uid="{00000000-0005-0000-0000-0000FF0A0000}"/>
    <cellStyle name="Normal 17 11 4" xfId="4762" xr:uid="{00000000-0005-0000-0000-0000000B0000}"/>
    <cellStyle name="Normal 17 11 4 2" xfId="4763" xr:uid="{00000000-0005-0000-0000-0000010B0000}"/>
    <cellStyle name="Normal 17 11 5" xfId="4764" xr:uid="{00000000-0005-0000-0000-0000020B0000}"/>
    <cellStyle name="Normal 17 12" xfId="452" xr:uid="{00000000-0005-0000-0000-0000030B0000}"/>
    <cellStyle name="Normal 17 12 2" xfId="4765" xr:uid="{00000000-0005-0000-0000-0000040B0000}"/>
    <cellStyle name="Normal 17 12 2 2" xfId="4766" xr:uid="{00000000-0005-0000-0000-0000050B0000}"/>
    <cellStyle name="Normal 17 12 2 2 2" xfId="4767" xr:uid="{00000000-0005-0000-0000-0000060B0000}"/>
    <cellStyle name="Normal 17 12 2 3" xfId="4768" xr:uid="{00000000-0005-0000-0000-0000070B0000}"/>
    <cellStyle name="Normal 17 12 3" xfId="4769" xr:uid="{00000000-0005-0000-0000-0000080B0000}"/>
    <cellStyle name="Normal 17 12 3 2" xfId="4770" xr:uid="{00000000-0005-0000-0000-0000090B0000}"/>
    <cellStyle name="Normal 17 12 4" xfId="4771" xr:uid="{00000000-0005-0000-0000-00000A0B0000}"/>
    <cellStyle name="Normal 17 13" xfId="4772" xr:uid="{00000000-0005-0000-0000-00000B0B0000}"/>
    <cellStyle name="Normal 17 13 2" xfId="4773" xr:uid="{00000000-0005-0000-0000-00000C0B0000}"/>
    <cellStyle name="Normal 17 13 2 2" xfId="4774" xr:uid="{00000000-0005-0000-0000-00000D0B0000}"/>
    <cellStyle name="Normal 17 13 3" xfId="4775" xr:uid="{00000000-0005-0000-0000-00000E0B0000}"/>
    <cellStyle name="Normal 17 14" xfId="4776" xr:uid="{00000000-0005-0000-0000-00000F0B0000}"/>
    <cellStyle name="Normal 17 14 2" xfId="4777" xr:uid="{00000000-0005-0000-0000-0000100B0000}"/>
    <cellStyle name="Normal 17 15" xfId="4778" xr:uid="{00000000-0005-0000-0000-0000110B0000}"/>
    <cellStyle name="Normal 17 2" xfId="453" xr:uid="{00000000-0005-0000-0000-0000120B0000}"/>
    <cellStyle name="Normal 17 2 10" xfId="4779" xr:uid="{00000000-0005-0000-0000-0000130B0000}"/>
    <cellStyle name="Normal 17 2 10 2" xfId="4780" xr:uid="{00000000-0005-0000-0000-0000140B0000}"/>
    <cellStyle name="Normal 17 2 10 2 2" xfId="4781" xr:uid="{00000000-0005-0000-0000-0000150B0000}"/>
    <cellStyle name="Normal 17 2 10 3" xfId="4782" xr:uid="{00000000-0005-0000-0000-0000160B0000}"/>
    <cellStyle name="Normal 17 2 11" xfId="4783" xr:uid="{00000000-0005-0000-0000-0000170B0000}"/>
    <cellStyle name="Normal 17 2 11 2" xfId="4784" xr:uid="{00000000-0005-0000-0000-0000180B0000}"/>
    <cellStyle name="Normal 17 2 12" xfId="4785" xr:uid="{00000000-0005-0000-0000-0000190B0000}"/>
    <cellStyle name="Normal 17 2 2" xfId="454" xr:uid="{00000000-0005-0000-0000-00001A0B0000}"/>
    <cellStyle name="Normal 17 2 2 2" xfId="455" xr:uid="{00000000-0005-0000-0000-00001B0B0000}"/>
    <cellStyle name="Normal 17 2 2 2 2" xfId="4786" xr:uid="{00000000-0005-0000-0000-00001C0B0000}"/>
    <cellStyle name="Normal 17 2 2 2 2 2" xfId="4787" xr:uid="{00000000-0005-0000-0000-00001D0B0000}"/>
    <cellStyle name="Normal 17 2 2 2 2 2 2" xfId="4788" xr:uid="{00000000-0005-0000-0000-00001E0B0000}"/>
    <cellStyle name="Normal 17 2 2 2 2 3" xfId="4789" xr:uid="{00000000-0005-0000-0000-00001F0B0000}"/>
    <cellStyle name="Normal 17 2 2 2 3" xfId="4790" xr:uid="{00000000-0005-0000-0000-0000200B0000}"/>
    <cellStyle name="Normal 17 2 2 2 3 2" xfId="4791" xr:uid="{00000000-0005-0000-0000-0000210B0000}"/>
    <cellStyle name="Normal 17 2 2 2 4" xfId="4792" xr:uid="{00000000-0005-0000-0000-0000220B0000}"/>
    <cellStyle name="Normal 17 2 2 3" xfId="4793" xr:uid="{00000000-0005-0000-0000-0000230B0000}"/>
    <cellStyle name="Normal 17 2 2 3 2" xfId="4794" xr:uid="{00000000-0005-0000-0000-0000240B0000}"/>
    <cellStyle name="Normal 17 2 2 3 2 2" xfId="4795" xr:uid="{00000000-0005-0000-0000-0000250B0000}"/>
    <cellStyle name="Normal 17 2 2 3 3" xfId="4796" xr:uid="{00000000-0005-0000-0000-0000260B0000}"/>
    <cellStyle name="Normal 17 2 2 4" xfId="4797" xr:uid="{00000000-0005-0000-0000-0000270B0000}"/>
    <cellStyle name="Normal 17 2 2 4 2" xfId="4798" xr:uid="{00000000-0005-0000-0000-0000280B0000}"/>
    <cellStyle name="Normal 17 2 2 5" xfId="4799" xr:uid="{00000000-0005-0000-0000-0000290B0000}"/>
    <cellStyle name="Normal 17 2 3" xfId="456" xr:uid="{00000000-0005-0000-0000-00002A0B0000}"/>
    <cellStyle name="Normal 17 2 3 2" xfId="457" xr:uid="{00000000-0005-0000-0000-00002B0B0000}"/>
    <cellStyle name="Normal 17 2 3 2 2" xfId="4800" xr:uid="{00000000-0005-0000-0000-00002C0B0000}"/>
    <cellStyle name="Normal 17 2 3 2 2 2" xfId="4801" xr:uid="{00000000-0005-0000-0000-00002D0B0000}"/>
    <cellStyle name="Normal 17 2 3 2 2 2 2" xfId="4802" xr:uid="{00000000-0005-0000-0000-00002E0B0000}"/>
    <cellStyle name="Normal 17 2 3 2 2 3" xfId="4803" xr:uid="{00000000-0005-0000-0000-00002F0B0000}"/>
    <cellStyle name="Normal 17 2 3 2 3" xfId="4804" xr:uid="{00000000-0005-0000-0000-0000300B0000}"/>
    <cellStyle name="Normal 17 2 3 2 3 2" xfId="4805" xr:uid="{00000000-0005-0000-0000-0000310B0000}"/>
    <cellStyle name="Normal 17 2 3 2 4" xfId="4806" xr:uid="{00000000-0005-0000-0000-0000320B0000}"/>
    <cellStyle name="Normal 17 2 3 3" xfId="4807" xr:uid="{00000000-0005-0000-0000-0000330B0000}"/>
    <cellStyle name="Normal 17 2 3 3 2" xfId="4808" xr:uid="{00000000-0005-0000-0000-0000340B0000}"/>
    <cellStyle name="Normal 17 2 3 3 2 2" xfId="4809" xr:uid="{00000000-0005-0000-0000-0000350B0000}"/>
    <cellStyle name="Normal 17 2 3 3 3" xfId="4810" xr:uid="{00000000-0005-0000-0000-0000360B0000}"/>
    <cellStyle name="Normal 17 2 3 4" xfId="4811" xr:uid="{00000000-0005-0000-0000-0000370B0000}"/>
    <cellStyle name="Normal 17 2 3 4 2" xfId="4812" xr:uid="{00000000-0005-0000-0000-0000380B0000}"/>
    <cellStyle name="Normal 17 2 3 5" xfId="4813" xr:uid="{00000000-0005-0000-0000-0000390B0000}"/>
    <cellStyle name="Normal 17 2 4" xfId="458" xr:uid="{00000000-0005-0000-0000-00003A0B0000}"/>
    <cellStyle name="Normal 17 2 4 2" xfId="459" xr:uid="{00000000-0005-0000-0000-00003B0B0000}"/>
    <cellStyle name="Normal 17 2 4 2 2" xfId="4814" xr:uid="{00000000-0005-0000-0000-00003C0B0000}"/>
    <cellStyle name="Normal 17 2 4 2 2 2" xfId="4815" xr:uid="{00000000-0005-0000-0000-00003D0B0000}"/>
    <cellStyle name="Normal 17 2 4 2 2 2 2" xfId="4816" xr:uid="{00000000-0005-0000-0000-00003E0B0000}"/>
    <cellStyle name="Normal 17 2 4 2 2 3" xfId="4817" xr:uid="{00000000-0005-0000-0000-00003F0B0000}"/>
    <cellStyle name="Normal 17 2 4 2 3" xfId="4818" xr:uid="{00000000-0005-0000-0000-0000400B0000}"/>
    <cellStyle name="Normal 17 2 4 2 3 2" xfId="4819" xr:uid="{00000000-0005-0000-0000-0000410B0000}"/>
    <cellStyle name="Normal 17 2 4 2 4" xfId="4820" xr:uid="{00000000-0005-0000-0000-0000420B0000}"/>
    <cellStyle name="Normal 17 2 4 3" xfId="4821" xr:uid="{00000000-0005-0000-0000-0000430B0000}"/>
    <cellStyle name="Normal 17 2 4 3 2" xfId="4822" xr:uid="{00000000-0005-0000-0000-0000440B0000}"/>
    <cellStyle name="Normal 17 2 4 3 2 2" xfId="4823" xr:uid="{00000000-0005-0000-0000-0000450B0000}"/>
    <cellStyle name="Normal 17 2 4 3 3" xfId="4824" xr:uid="{00000000-0005-0000-0000-0000460B0000}"/>
    <cellStyle name="Normal 17 2 4 4" xfId="4825" xr:uid="{00000000-0005-0000-0000-0000470B0000}"/>
    <cellStyle name="Normal 17 2 4 4 2" xfId="4826" xr:uid="{00000000-0005-0000-0000-0000480B0000}"/>
    <cellStyle name="Normal 17 2 4 5" xfId="4827" xr:uid="{00000000-0005-0000-0000-0000490B0000}"/>
    <cellStyle name="Normal 17 2 5" xfId="460" xr:uid="{00000000-0005-0000-0000-00004A0B0000}"/>
    <cellStyle name="Normal 17 2 5 2" xfId="461" xr:uid="{00000000-0005-0000-0000-00004B0B0000}"/>
    <cellStyle name="Normal 17 2 5 2 2" xfId="4828" xr:uid="{00000000-0005-0000-0000-00004C0B0000}"/>
    <cellStyle name="Normal 17 2 5 2 2 2" xfId="4829" xr:uid="{00000000-0005-0000-0000-00004D0B0000}"/>
    <cellStyle name="Normal 17 2 5 2 2 2 2" xfId="4830" xr:uid="{00000000-0005-0000-0000-00004E0B0000}"/>
    <cellStyle name="Normal 17 2 5 2 2 3" xfId="4831" xr:uid="{00000000-0005-0000-0000-00004F0B0000}"/>
    <cellStyle name="Normal 17 2 5 2 3" xfId="4832" xr:uid="{00000000-0005-0000-0000-0000500B0000}"/>
    <cellStyle name="Normal 17 2 5 2 3 2" xfId="4833" xr:uid="{00000000-0005-0000-0000-0000510B0000}"/>
    <cellStyle name="Normal 17 2 5 2 4" xfId="4834" xr:uid="{00000000-0005-0000-0000-0000520B0000}"/>
    <cellStyle name="Normal 17 2 5 3" xfId="4835" xr:uid="{00000000-0005-0000-0000-0000530B0000}"/>
    <cellStyle name="Normal 17 2 5 3 2" xfId="4836" xr:uid="{00000000-0005-0000-0000-0000540B0000}"/>
    <cellStyle name="Normal 17 2 5 3 2 2" xfId="4837" xr:uid="{00000000-0005-0000-0000-0000550B0000}"/>
    <cellStyle name="Normal 17 2 5 3 3" xfId="4838" xr:uid="{00000000-0005-0000-0000-0000560B0000}"/>
    <cellStyle name="Normal 17 2 5 4" xfId="4839" xr:uid="{00000000-0005-0000-0000-0000570B0000}"/>
    <cellStyle name="Normal 17 2 5 4 2" xfId="4840" xr:uid="{00000000-0005-0000-0000-0000580B0000}"/>
    <cellStyle name="Normal 17 2 5 5" xfId="4841" xr:uid="{00000000-0005-0000-0000-0000590B0000}"/>
    <cellStyle name="Normal 17 2 6" xfId="462" xr:uid="{00000000-0005-0000-0000-00005A0B0000}"/>
    <cellStyle name="Normal 17 2 6 2" xfId="463" xr:uid="{00000000-0005-0000-0000-00005B0B0000}"/>
    <cellStyle name="Normal 17 2 6 2 2" xfId="4842" xr:uid="{00000000-0005-0000-0000-00005C0B0000}"/>
    <cellStyle name="Normal 17 2 6 2 2 2" xfId="4843" xr:uid="{00000000-0005-0000-0000-00005D0B0000}"/>
    <cellStyle name="Normal 17 2 6 2 2 2 2" xfId="4844" xr:uid="{00000000-0005-0000-0000-00005E0B0000}"/>
    <cellStyle name="Normal 17 2 6 2 2 3" xfId="4845" xr:uid="{00000000-0005-0000-0000-00005F0B0000}"/>
    <cellStyle name="Normal 17 2 6 2 3" xfId="4846" xr:uid="{00000000-0005-0000-0000-0000600B0000}"/>
    <cellStyle name="Normal 17 2 6 2 3 2" xfId="4847" xr:uid="{00000000-0005-0000-0000-0000610B0000}"/>
    <cellStyle name="Normal 17 2 6 2 4" xfId="4848" xr:uid="{00000000-0005-0000-0000-0000620B0000}"/>
    <cellStyle name="Normal 17 2 6 3" xfId="4849" xr:uid="{00000000-0005-0000-0000-0000630B0000}"/>
    <cellStyle name="Normal 17 2 6 3 2" xfId="4850" xr:uid="{00000000-0005-0000-0000-0000640B0000}"/>
    <cellStyle name="Normal 17 2 6 3 2 2" xfId="4851" xr:uid="{00000000-0005-0000-0000-0000650B0000}"/>
    <cellStyle name="Normal 17 2 6 3 3" xfId="4852" xr:uid="{00000000-0005-0000-0000-0000660B0000}"/>
    <cellStyle name="Normal 17 2 6 4" xfId="4853" xr:uid="{00000000-0005-0000-0000-0000670B0000}"/>
    <cellStyle name="Normal 17 2 6 4 2" xfId="4854" xr:uid="{00000000-0005-0000-0000-0000680B0000}"/>
    <cellStyle name="Normal 17 2 6 5" xfId="4855" xr:uid="{00000000-0005-0000-0000-0000690B0000}"/>
    <cellStyle name="Normal 17 2 7" xfId="464" xr:uid="{00000000-0005-0000-0000-00006A0B0000}"/>
    <cellStyle name="Normal 17 2 7 2" xfId="465" xr:uid="{00000000-0005-0000-0000-00006B0B0000}"/>
    <cellStyle name="Normal 17 2 7 2 2" xfId="4856" xr:uid="{00000000-0005-0000-0000-00006C0B0000}"/>
    <cellStyle name="Normal 17 2 7 2 2 2" xfId="4857" xr:uid="{00000000-0005-0000-0000-00006D0B0000}"/>
    <cellStyle name="Normal 17 2 7 2 2 2 2" xfId="4858" xr:uid="{00000000-0005-0000-0000-00006E0B0000}"/>
    <cellStyle name="Normal 17 2 7 2 2 3" xfId="4859" xr:uid="{00000000-0005-0000-0000-00006F0B0000}"/>
    <cellStyle name="Normal 17 2 7 2 3" xfId="4860" xr:uid="{00000000-0005-0000-0000-0000700B0000}"/>
    <cellStyle name="Normal 17 2 7 2 3 2" xfId="4861" xr:uid="{00000000-0005-0000-0000-0000710B0000}"/>
    <cellStyle name="Normal 17 2 7 2 4" xfId="4862" xr:uid="{00000000-0005-0000-0000-0000720B0000}"/>
    <cellStyle name="Normal 17 2 7 3" xfId="4863" xr:uid="{00000000-0005-0000-0000-0000730B0000}"/>
    <cellStyle name="Normal 17 2 7 3 2" xfId="4864" xr:uid="{00000000-0005-0000-0000-0000740B0000}"/>
    <cellStyle name="Normal 17 2 7 3 2 2" xfId="4865" xr:uid="{00000000-0005-0000-0000-0000750B0000}"/>
    <cellStyle name="Normal 17 2 7 3 3" xfId="4866" xr:uid="{00000000-0005-0000-0000-0000760B0000}"/>
    <cellStyle name="Normal 17 2 7 4" xfId="4867" xr:uid="{00000000-0005-0000-0000-0000770B0000}"/>
    <cellStyle name="Normal 17 2 7 4 2" xfId="4868" xr:uid="{00000000-0005-0000-0000-0000780B0000}"/>
    <cellStyle name="Normal 17 2 7 5" xfId="4869" xr:uid="{00000000-0005-0000-0000-0000790B0000}"/>
    <cellStyle name="Normal 17 2 8" xfId="466" xr:uid="{00000000-0005-0000-0000-00007A0B0000}"/>
    <cellStyle name="Normal 17 2 8 2" xfId="467" xr:uid="{00000000-0005-0000-0000-00007B0B0000}"/>
    <cellStyle name="Normal 17 2 8 2 2" xfId="4870" xr:uid="{00000000-0005-0000-0000-00007C0B0000}"/>
    <cellStyle name="Normal 17 2 8 2 2 2" xfId="4871" xr:uid="{00000000-0005-0000-0000-00007D0B0000}"/>
    <cellStyle name="Normal 17 2 8 2 2 2 2" xfId="4872" xr:uid="{00000000-0005-0000-0000-00007E0B0000}"/>
    <cellStyle name="Normal 17 2 8 2 2 3" xfId="4873" xr:uid="{00000000-0005-0000-0000-00007F0B0000}"/>
    <cellStyle name="Normal 17 2 8 2 3" xfId="4874" xr:uid="{00000000-0005-0000-0000-0000800B0000}"/>
    <cellStyle name="Normal 17 2 8 2 3 2" xfId="4875" xr:uid="{00000000-0005-0000-0000-0000810B0000}"/>
    <cellStyle name="Normal 17 2 8 2 4" xfId="4876" xr:uid="{00000000-0005-0000-0000-0000820B0000}"/>
    <cellStyle name="Normal 17 2 8 3" xfId="4877" xr:uid="{00000000-0005-0000-0000-0000830B0000}"/>
    <cellStyle name="Normal 17 2 8 3 2" xfId="4878" xr:uid="{00000000-0005-0000-0000-0000840B0000}"/>
    <cellStyle name="Normal 17 2 8 3 2 2" xfId="4879" xr:uid="{00000000-0005-0000-0000-0000850B0000}"/>
    <cellStyle name="Normal 17 2 8 3 3" xfId="4880" xr:uid="{00000000-0005-0000-0000-0000860B0000}"/>
    <cellStyle name="Normal 17 2 8 4" xfId="4881" xr:uid="{00000000-0005-0000-0000-0000870B0000}"/>
    <cellStyle name="Normal 17 2 8 4 2" xfId="4882" xr:uid="{00000000-0005-0000-0000-0000880B0000}"/>
    <cellStyle name="Normal 17 2 8 5" xfId="4883" xr:uid="{00000000-0005-0000-0000-0000890B0000}"/>
    <cellStyle name="Normal 17 2 9" xfId="468" xr:uid="{00000000-0005-0000-0000-00008A0B0000}"/>
    <cellStyle name="Normal 17 2 9 2" xfId="4884" xr:uid="{00000000-0005-0000-0000-00008B0B0000}"/>
    <cellStyle name="Normal 17 2 9 2 2" xfId="4885" xr:uid="{00000000-0005-0000-0000-00008C0B0000}"/>
    <cellStyle name="Normal 17 2 9 2 2 2" xfId="4886" xr:uid="{00000000-0005-0000-0000-00008D0B0000}"/>
    <cellStyle name="Normal 17 2 9 2 3" xfId="4887" xr:uid="{00000000-0005-0000-0000-00008E0B0000}"/>
    <cellStyle name="Normal 17 2 9 3" xfId="4888" xr:uid="{00000000-0005-0000-0000-00008F0B0000}"/>
    <cellStyle name="Normal 17 2 9 3 2" xfId="4889" xr:uid="{00000000-0005-0000-0000-0000900B0000}"/>
    <cellStyle name="Normal 17 2 9 4" xfId="4890" xr:uid="{00000000-0005-0000-0000-0000910B0000}"/>
    <cellStyle name="Normal 17 3" xfId="469" xr:uid="{00000000-0005-0000-0000-0000920B0000}"/>
    <cellStyle name="Normal 17 3 2" xfId="470" xr:uid="{00000000-0005-0000-0000-0000930B0000}"/>
    <cellStyle name="Normal 17 3 2 2" xfId="4891" xr:uid="{00000000-0005-0000-0000-0000940B0000}"/>
    <cellStyle name="Normal 17 3 2 2 2" xfId="4892" xr:uid="{00000000-0005-0000-0000-0000950B0000}"/>
    <cellStyle name="Normal 17 3 2 2 2 2" xfId="4893" xr:uid="{00000000-0005-0000-0000-0000960B0000}"/>
    <cellStyle name="Normal 17 3 2 2 3" xfId="4894" xr:uid="{00000000-0005-0000-0000-0000970B0000}"/>
    <cellStyle name="Normal 17 3 2 3" xfId="4895" xr:uid="{00000000-0005-0000-0000-0000980B0000}"/>
    <cellStyle name="Normal 17 3 2 3 2" xfId="4896" xr:uid="{00000000-0005-0000-0000-0000990B0000}"/>
    <cellStyle name="Normal 17 3 2 4" xfId="4897" xr:uid="{00000000-0005-0000-0000-00009A0B0000}"/>
    <cellStyle name="Normal 17 3 3" xfId="4898" xr:uid="{00000000-0005-0000-0000-00009B0B0000}"/>
    <cellStyle name="Normal 17 3 3 2" xfId="4899" xr:uid="{00000000-0005-0000-0000-00009C0B0000}"/>
    <cellStyle name="Normal 17 3 3 2 2" xfId="4900" xr:uid="{00000000-0005-0000-0000-00009D0B0000}"/>
    <cellStyle name="Normal 17 3 3 3" xfId="4901" xr:uid="{00000000-0005-0000-0000-00009E0B0000}"/>
    <cellStyle name="Normal 17 3 4" xfId="4902" xr:uid="{00000000-0005-0000-0000-00009F0B0000}"/>
    <cellStyle name="Normal 17 3 4 2" xfId="4903" xr:uid="{00000000-0005-0000-0000-0000A00B0000}"/>
    <cellStyle name="Normal 17 3 5" xfId="4904" xr:uid="{00000000-0005-0000-0000-0000A10B0000}"/>
    <cellStyle name="Normal 17 4" xfId="471" xr:uid="{00000000-0005-0000-0000-0000A20B0000}"/>
    <cellStyle name="Normal 17 4 2" xfId="472" xr:uid="{00000000-0005-0000-0000-0000A30B0000}"/>
    <cellStyle name="Normal 17 4 2 2" xfId="4905" xr:uid="{00000000-0005-0000-0000-0000A40B0000}"/>
    <cellStyle name="Normal 17 4 2 2 2" xfId="4906" xr:uid="{00000000-0005-0000-0000-0000A50B0000}"/>
    <cellStyle name="Normal 17 4 2 2 2 2" xfId="4907" xr:uid="{00000000-0005-0000-0000-0000A60B0000}"/>
    <cellStyle name="Normal 17 4 2 2 3" xfId="4908" xr:uid="{00000000-0005-0000-0000-0000A70B0000}"/>
    <cellStyle name="Normal 17 4 2 3" xfId="4909" xr:uid="{00000000-0005-0000-0000-0000A80B0000}"/>
    <cellStyle name="Normal 17 4 2 3 2" xfId="4910" xr:uid="{00000000-0005-0000-0000-0000A90B0000}"/>
    <cellStyle name="Normal 17 4 2 4" xfId="4911" xr:uid="{00000000-0005-0000-0000-0000AA0B0000}"/>
    <cellStyle name="Normal 17 4 3" xfId="4912" xr:uid="{00000000-0005-0000-0000-0000AB0B0000}"/>
    <cellStyle name="Normal 17 4 3 2" xfId="4913" xr:uid="{00000000-0005-0000-0000-0000AC0B0000}"/>
    <cellStyle name="Normal 17 4 3 2 2" xfId="4914" xr:uid="{00000000-0005-0000-0000-0000AD0B0000}"/>
    <cellStyle name="Normal 17 4 3 3" xfId="4915" xr:uid="{00000000-0005-0000-0000-0000AE0B0000}"/>
    <cellStyle name="Normal 17 4 4" xfId="4916" xr:uid="{00000000-0005-0000-0000-0000AF0B0000}"/>
    <cellStyle name="Normal 17 4 4 2" xfId="4917" xr:uid="{00000000-0005-0000-0000-0000B00B0000}"/>
    <cellStyle name="Normal 17 4 5" xfId="4918" xr:uid="{00000000-0005-0000-0000-0000B10B0000}"/>
    <cellStyle name="Normal 17 5" xfId="473" xr:uid="{00000000-0005-0000-0000-0000B20B0000}"/>
    <cellStyle name="Normal 17 5 2" xfId="474" xr:uid="{00000000-0005-0000-0000-0000B30B0000}"/>
    <cellStyle name="Normal 17 5 2 2" xfId="4919" xr:uid="{00000000-0005-0000-0000-0000B40B0000}"/>
    <cellStyle name="Normal 17 5 2 2 2" xfId="4920" xr:uid="{00000000-0005-0000-0000-0000B50B0000}"/>
    <cellStyle name="Normal 17 5 2 2 2 2" xfId="4921" xr:uid="{00000000-0005-0000-0000-0000B60B0000}"/>
    <cellStyle name="Normal 17 5 2 2 3" xfId="4922" xr:uid="{00000000-0005-0000-0000-0000B70B0000}"/>
    <cellStyle name="Normal 17 5 2 3" xfId="4923" xr:uid="{00000000-0005-0000-0000-0000B80B0000}"/>
    <cellStyle name="Normal 17 5 2 3 2" xfId="4924" xr:uid="{00000000-0005-0000-0000-0000B90B0000}"/>
    <cellStyle name="Normal 17 5 2 4" xfId="4925" xr:uid="{00000000-0005-0000-0000-0000BA0B0000}"/>
    <cellStyle name="Normal 17 5 3" xfId="4926" xr:uid="{00000000-0005-0000-0000-0000BB0B0000}"/>
    <cellStyle name="Normal 17 5 3 2" xfId="4927" xr:uid="{00000000-0005-0000-0000-0000BC0B0000}"/>
    <cellStyle name="Normal 17 5 3 2 2" xfId="4928" xr:uid="{00000000-0005-0000-0000-0000BD0B0000}"/>
    <cellStyle name="Normal 17 5 3 3" xfId="4929" xr:uid="{00000000-0005-0000-0000-0000BE0B0000}"/>
    <cellStyle name="Normal 17 5 4" xfId="4930" xr:uid="{00000000-0005-0000-0000-0000BF0B0000}"/>
    <cellStyle name="Normal 17 5 4 2" xfId="4931" xr:uid="{00000000-0005-0000-0000-0000C00B0000}"/>
    <cellStyle name="Normal 17 5 5" xfId="4932" xr:uid="{00000000-0005-0000-0000-0000C10B0000}"/>
    <cellStyle name="Normal 17 6" xfId="475" xr:uid="{00000000-0005-0000-0000-0000C20B0000}"/>
    <cellStyle name="Normal 17 6 2" xfId="476" xr:uid="{00000000-0005-0000-0000-0000C30B0000}"/>
    <cellStyle name="Normal 17 6 2 2" xfId="4933" xr:uid="{00000000-0005-0000-0000-0000C40B0000}"/>
    <cellStyle name="Normal 17 6 2 2 2" xfId="4934" xr:uid="{00000000-0005-0000-0000-0000C50B0000}"/>
    <cellStyle name="Normal 17 6 2 2 2 2" xfId="4935" xr:uid="{00000000-0005-0000-0000-0000C60B0000}"/>
    <cellStyle name="Normal 17 6 2 2 3" xfId="4936" xr:uid="{00000000-0005-0000-0000-0000C70B0000}"/>
    <cellStyle name="Normal 17 6 2 3" xfId="4937" xr:uid="{00000000-0005-0000-0000-0000C80B0000}"/>
    <cellStyle name="Normal 17 6 2 3 2" xfId="4938" xr:uid="{00000000-0005-0000-0000-0000C90B0000}"/>
    <cellStyle name="Normal 17 6 2 4" xfId="4939" xr:uid="{00000000-0005-0000-0000-0000CA0B0000}"/>
    <cellStyle name="Normal 17 6 3" xfId="4940" xr:uid="{00000000-0005-0000-0000-0000CB0B0000}"/>
    <cellStyle name="Normal 17 6 3 2" xfId="4941" xr:uid="{00000000-0005-0000-0000-0000CC0B0000}"/>
    <cellStyle name="Normal 17 6 3 2 2" xfId="4942" xr:uid="{00000000-0005-0000-0000-0000CD0B0000}"/>
    <cellStyle name="Normal 17 6 3 3" xfId="4943" xr:uid="{00000000-0005-0000-0000-0000CE0B0000}"/>
    <cellStyle name="Normal 17 6 4" xfId="4944" xr:uid="{00000000-0005-0000-0000-0000CF0B0000}"/>
    <cellStyle name="Normal 17 6 4 2" xfId="4945" xr:uid="{00000000-0005-0000-0000-0000D00B0000}"/>
    <cellStyle name="Normal 17 6 5" xfId="4946" xr:uid="{00000000-0005-0000-0000-0000D10B0000}"/>
    <cellStyle name="Normal 17 7" xfId="477" xr:uid="{00000000-0005-0000-0000-0000D20B0000}"/>
    <cellStyle name="Normal 17 7 2" xfId="478" xr:uid="{00000000-0005-0000-0000-0000D30B0000}"/>
    <cellStyle name="Normal 17 7 2 2" xfId="4947" xr:uid="{00000000-0005-0000-0000-0000D40B0000}"/>
    <cellStyle name="Normal 17 7 2 2 2" xfId="4948" xr:uid="{00000000-0005-0000-0000-0000D50B0000}"/>
    <cellStyle name="Normal 17 7 2 2 2 2" xfId="4949" xr:uid="{00000000-0005-0000-0000-0000D60B0000}"/>
    <cellStyle name="Normal 17 7 2 2 3" xfId="4950" xr:uid="{00000000-0005-0000-0000-0000D70B0000}"/>
    <cellStyle name="Normal 17 7 2 3" xfId="4951" xr:uid="{00000000-0005-0000-0000-0000D80B0000}"/>
    <cellStyle name="Normal 17 7 2 3 2" xfId="4952" xr:uid="{00000000-0005-0000-0000-0000D90B0000}"/>
    <cellStyle name="Normal 17 7 2 4" xfId="4953" xr:uid="{00000000-0005-0000-0000-0000DA0B0000}"/>
    <cellStyle name="Normal 17 7 3" xfId="4954" xr:uid="{00000000-0005-0000-0000-0000DB0B0000}"/>
    <cellStyle name="Normal 17 7 3 2" xfId="4955" xr:uid="{00000000-0005-0000-0000-0000DC0B0000}"/>
    <cellStyle name="Normal 17 7 3 2 2" xfId="4956" xr:uid="{00000000-0005-0000-0000-0000DD0B0000}"/>
    <cellStyle name="Normal 17 7 3 3" xfId="4957" xr:uid="{00000000-0005-0000-0000-0000DE0B0000}"/>
    <cellStyle name="Normal 17 7 4" xfId="4958" xr:uid="{00000000-0005-0000-0000-0000DF0B0000}"/>
    <cellStyle name="Normal 17 7 4 2" xfId="4959" xr:uid="{00000000-0005-0000-0000-0000E00B0000}"/>
    <cellStyle name="Normal 17 7 5" xfId="4960" xr:uid="{00000000-0005-0000-0000-0000E10B0000}"/>
    <cellStyle name="Normal 17 8" xfId="479" xr:uid="{00000000-0005-0000-0000-0000E20B0000}"/>
    <cellStyle name="Normal 17 8 2" xfId="480" xr:uid="{00000000-0005-0000-0000-0000E30B0000}"/>
    <cellStyle name="Normal 17 8 2 2" xfId="4961" xr:uid="{00000000-0005-0000-0000-0000E40B0000}"/>
    <cellStyle name="Normal 17 8 2 2 2" xfId="4962" xr:uid="{00000000-0005-0000-0000-0000E50B0000}"/>
    <cellStyle name="Normal 17 8 2 2 2 2" xfId="4963" xr:uid="{00000000-0005-0000-0000-0000E60B0000}"/>
    <cellStyle name="Normal 17 8 2 2 3" xfId="4964" xr:uid="{00000000-0005-0000-0000-0000E70B0000}"/>
    <cellStyle name="Normal 17 8 2 3" xfId="4965" xr:uid="{00000000-0005-0000-0000-0000E80B0000}"/>
    <cellStyle name="Normal 17 8 2 3 2" xfId="4966" xr:uid="{00000000-0005-0000-0000-0000E90B0000}"/>
    <cellStyle name="Normal 17 8 2 4" xfId="4967" xr:uid="{00000000-0005-0000-0000-0000EA0B0000}"/>
    <cellStyle name="Normal 17 8 3" xfId="4968" xr:uid="{00000000-0005-0000-0000-0000EB0B0000}"/>
    <cellStyle name="Normal 17 8 3 2" xfId="4969" xr:uid="{00000000-0005-0000-0000-0000EC0B0000}"/>
    <cellStyle name="Normal 17 8 3 2 2" xfId="4970" xr:uid="{00000000-0005-0000-0000-0000ED0B0000}"/>
    <cellStyle name="Normal 17 8 3 3" xfId="4971" xr:uid="{00000000-0005-0000-0000-0000EE0B0000}"/>
    <cellStyle name="Normal 17 8 4" xfId="4972" xr:uid="{00000000-0005-0000-0000-0000EF0B0000}"/>
    <cellStyle name="Normal 17 8 4 2" xfId="4973" xr:uid="{00000000-0005-0000-0000-0000F00B0000}"/>
    <cellStyle name="Normal 17 8 5" xfId="4974" xr:uid="{00000000-0005-0000-0000-0000F10B0000}"/>
    <cellStyle name="Normal 17 9" xfId="481" xr:uid="{00000000-0005-0000-0000-0000F20B0000}"/>
    <cellStyle name="Normal 17 9 2" xfId="482" xr:uid="{00000000-0005-0000-0000-0000F30B0000}"/>
    <cellStyle name="Normal 17 9 2 2" xfId="4975" xr:uid="{00000000-0005-0000-0000-0000F40B0000}"/>
    <cellStyle name="Normal 17 9 2 2 2" xfId="4976" xr:uid="{00000000-0005-0000-0000-0000F50B0000}"/>
    <cellStyle name="Normal 17 9 2 2 2 2" xfId="4977" xr:uid="{00000000-0005-0000-0000-0000F60B0000}"/>
    <cellStyle name="Normal 17 9 2 2 3" xfId="4978" xr:uid="{00000000-0005-0000-0000-0000F70B0000}"/>
    <cellStyle name="Normal 17 9 2 3" xfId="4979" xr:uid="{00000000-0005-0000-0000-0000F80B0000}"/>
    <cellStyle name="Normal 17 9 2 3 2" xfId="4980" xr:uid="{00000000-0005-0000-0000-0000F90B0000}"/>
    <cellStyle name="Normal 17 9 2 4" xfId="4981" xr:uid="{00000000-0005-0000-0000-0000FA0B0000}"/>
    <cellStyle name="Normal 17 9 3" xfId="4982" xr:uid="{00000000-0005-0000-0000-0000FB0B0000}"/>
    <cellStyle name="Normal 17 9 3 2" xfId="4983" xr:uid="{00000000-0005-0000-0000-0000FC0B0000}"/>
    <cellStyle name="Normal 17 9 3 2 2" xfId="4984" xr:uid="{00000000-0005-0000-0000-0000FD0B0000}"/>
    <cellStyle name="Normal 17 9 3 3" xfId="4985" xr:uid="{00000000-0005-0000-0000-0000FE0B0000}"/>
    <cellStyle name="Normal 17 9 4" xfId="4986" xr:uid="{00000000-0005-0000-0000-0000FF0B0000}"/>
    <cellStyle name="Normal 17 9 4 2" xfId="4987" xr:uid="{00000000-0005-0000-0000-0000000C0000}"/>
    <cellStyle name="Normal 17 9 5" xfId="4988" xr:uid="{00000000-0005-0000-0000-0000010C0000}"/>
    <cellStyle name="Normal 170" xfId="483" xr:uid="{00000000-0005-0000-0000-0000020C0000}"/>
    <cellStyle name="Normal 170 2" xfId="484" xr:uid="{00000000-0005-0000-0000-0000030C0000}"/>
    <cellStyle name="Normal 170 2 2" xfId="4989" xr:uid="{00000000-0005-0000-0000-0000040C0000}"/>
    <cellStyle name="Normal 170 2 2 2" xfId="4990" xr:uid="{00000000-0005-0000-0000-0000050C0000}"/>
    <cellStyle name="Normal 170 2 2 2 2" xfId="4991" xr:uid="{00000000-0005-0000-0000-0000060C0000}"/>
    <cellStyle name="Normal 170 2 2 3" xfId="4992" xr:uid="{00000000-0005-0000-0000-0000070C0000}"/>
    <cellStyle name="Normal 170 2 3" xfId="4993" xr:uid="{00000000-0005-0000-0000-0000080C0000}"/>
    <cellStyle name="Normal 170 2 3 2" xfId="4994" xr:uid="{00000000-0005-0000-0000-0000090C0000}"/>
    <cellStyle name="Normal 170 2 4" xfId="4995" xr:uid="{00000000-0005-0000-0000-00000A0C0000}"/>
    <cellStyle name="Normal 170 3" xfId="4996" xr:uid="{00000000-0005-0000-0000-00000B0C0000}"/>
    <cellStyle name="Normal 170 3 2" xfId="4997" xr:uid="{00000000-0005-0000-0000-00000C0C0000}"/>
    <cellStyle name="Normal 170 3 2 2" xfId="4998" xr:uid="{00000000-0005-0000-0000-00000D0C0000}"/>
    <cellStyle name="Normal 170 3 3" xfId="4999" xr:uid="{00000000-0005-0000-0000-00000E0C0000}"/>
    <cellStyle name="Normal 170 4" xfId="5000" xr:uid="{00000000-0005-0000-0000-00000F0C0000}"/>
    <cellStyle name="Normal 170 4 2" xfId="5001" xr:uid="{00000000-0005-0000-0000-0000100C0000}"/>
    <cellStyle name="Normal 170 5" xfId="5002" xr:uid="{00000000-0005-0000-0000-0000110C0000}"/>
    <cellStyle name="Normal 171" xfId="485" xr:uid="{00000000-0005-0000-0000-0000120C0000}"/>
    <cellStyle name="Normal 171 2" xfId="486" xr:uid="{00000000-0005-0000-0000-0000130C0000}"/>
    <cellStyle name="Normal 171 2 2" xfId="5003" xr:uid="{00000000-0005-0000-0000-0000140C0000}"/>
    <cellStyle name="Normal 171 2 2 2" xfId="5004" xr:uid="{00000000-0005-0000-0000-0000150C0000}"/>
    <cellStyle name="Normal 171 2 2 2 2" xfId="5005" xr:uid="{00000000-0005-0000-0000-0000160C0000}"/>
    <cellStyle name="Normal 171 2 2 3" xfId="5006" xr:uid="{00000000-0005-0000-0000-0000170C0000}"/>
    <cellStyle name="Normal 171 2 3" xfId="5007" xr:uid="{00000000-0005-0000-0000-0000180C0000}"/>
    <cellStyle name="Normal 171 2 3 2" xfId="5008" xr:uid="{00000000-0005-0000-0000-0000190C0000}"/>
    <cellStyle name="Normal 171 2 4" xfId="5009" xr:uid="{00000000-0005-0000-0000-00001A0C0000}"/>
    <cellStyle name="Normal 171 3" xfId="5010" xr:uid="{00000000-0005-0000-0000-00001B0C0000}"/>
    <cellStyle name="Normal 171 3 2" xfId="5011" xr:uid="{00000000-0005-0000-0000-00001C0C0000}"/>
    <cellStyle name="Normal 171 3 2 2" xfId="5012" xr:uid="{00000000-0005-0000-0000-00001D0C0000}"/>
    <cellStyle name="Normal 171 3 3" xfId="5013" xr:uid="{00000000-0005-0000-0000-00001E0C0000}"/>
    <cellStyle name="Normal 171 4" xfId="5014" xr:uid="{00000000-0005-0000-0000-00001F0C0000}"/>
    <cellStyle name="Normal 171 4 2" xfId="5015" xr:uid="{00000000-0005-0000-0000-0000200C0000}"/>
    <cellStyle name="Normal 171 5" xfId="5016" xr:uid="{00000000-0005-0000-0000-0000210C0000}"/>
    <cellStyle name="Normal 172" xfId="487" xr:uid="{00000000-0005-0000-0000-0000220C0000}"/>
    <cellStyle name="Normal 172 2" xfId="488" xr:uid="{00000000-0005-0000-0000-0000230C0000}"/>
    <cellStyle name="Normal 172 2 2" xfId="5017" xr:uid="{00000000-0005-0000-0000-0000240C0000}"/>
    <cellStyle name="Normal 172 2 2 2" xfId="5018" xr:uid="{00000000-0005-0000-0000-0000250C0000}"/>
    <cellStyle name="Normal 172 2 2 2 2" xfId="5019" xr:uid="{00000000-0005-0000-0000-0000260C0000}"/>
    <cellStyle name="Normal 172 2 2 3" xfId="5020" xr:uid="{00000000-0005-0000-0000-0000270C0000}"/>
    <cellStyle name="Normal 172 2 3" xfId="5021" xr:uid="{00000000-0005-0000-0000-0000280C0000}"/>
    <cellStyle name="Normal 172 2 3 2" xfId="5022" xr:uid="{00000000-0005-0000-0000-0000290C0000}"/>
    <cellStyle name="Normal 172 2 4" xfId="5023" xr:uid="{00000000-0005-0000-0000-00002A0C0000}"/>
    <cellStyle name="Normal 172 3" xfId="5024" xr:uid="{00000000-0005-0000-0000-00002B0C0000}"/>
    <cellStyle name="Normal 172 3 2" xfId="5025" xr:uid="{00000000-0005-0000-0000-00002C0C0000}"/>
    <cellStyle name="Normal 172 3 2 2" xfId="5026" xr:uid="{00000000-0005-0000-0000-00002D0C0000}"/>
    <cellStyle name="Normal 172 3 3" xfId="5027" xr:uid="{00000000-0005-0000-0000-00002E0C0000}"/>
    <cellStyle name="Normal 172 4" xfId="5028" xr:uid="{00000000-0005-0000-0000-00002F0C0000}"/>
    <cellStyle name="Normal 172 4 2" xfId="5029" xr:uid="{00000000-0005-0000-0000-0000300C0000}"/>
    <cellStyle name="Normal 172 5" xfId="5030" xr:uid="{00000000-0005-0000-0000-0000310C0000}"/>
    <cellStyle name="Normal 173" xfId="489" xr:uid="{00000000-0005-0000-0000-0000320C0000}"/>
    <cellStyle name="Normal 173 2" xfId="490" xr:uid="{00000000-0005-0000-0000-0000330C0000}"/>
    <cellStyle name="Normal 173 2 2" xfId="5031" xr:uid="{00000000-0005-0000-0000-0000340C0000}"/>
    <cellStyle name="Normal 173 2 2 2" xfId="5032" xr:uid="{00000000-0005-0000-0000-0000350C0000}"/>
    <cellStyle name="Normal 173 2 2 2 2" xfId="5033" xr:uid="{00000000-0005-0000-0000-0000360C0000}"/>
    <cellStyle name="Normal 173 2 2 3" xfId="5034" xr:uid="{00000000-0005-0000-0000-0000370C0000}"/>
    <cellStyle name="Normal 173 2 3" xfId="5035" xr:uid="{00000000-0005-0000-0000-0000380C0000}"/>
    <cellStyle name="Normal 173 2 3 2" xfId="5036" xr:uid="{00000000-0005-0000-0000-0000390C0000}"/>
    <cellStyle name="Normal 173 2 3 2 2" xfId="5037" xr:uid="{00000000-0005-0000-0000-00003A0C0000}"/>
    <cellStyle name="Normal 173 2 3 3" xfId="5038" xr:uid="{00000000-0005-0000-0000-00003B0C0000}"/>
    <cellStyle name="Normal 173 2 4" xfId="5039" xr:uid="{00000000-0005-0000-0000-00003C0C0000}"/>
    <cellStyle name="Normal 173 2 4 2" xfId="5040" xr:uid="{00000000-0005-0000-0000-00003D0C0000}"/>
    <cellStyle name="Normal 173 2 5" xfId="5041" xr:uid="{00000000-0005-0000-0000-00003E0C0000}"/>
    <cellStyle name="Normal 173 3" xfId="5042" xr:uid="{00000000-0005-0000-0000-00003F0C0000}"/>
    <cellStyle name="Normal 173 3 2" xfId="5043" xr:uid="{00000000-0005-0000-0000-0000400C0000}"/>
    <cellStyle name="Normal 173 3 2 2" xfId="5044" xr:uid="{00000000-0005-0000-0000-0000410C0000}"/>
    <cellStyle name="Normal 173 3 3" xfId="5045" xr:uid="{00000000-0005-0000-0000-0000420C0000}"/>
    <cellStyle name="Normal 173 4" xfId="5046" xr:uid="{00000000-0005-0000-0000-0000430C0000}"/>
    <cellStyle name="Normal 173 4 2" xfId="5047" xr:uid="{00000000-0005-0000-0000-0000440C0000}"/>
    <cellStyle name="Normal 173 5" xfId="5048" xr:uid="{00000000-0005-0000-0000-0000450C0000}"/>
    <cellStyle name="Normal 174" xfId="491" xr:uid="{00000000-0005-0000-0000-0000460C0000}"/>
    <cellStyle name="Normal 174 2" xfId="492" xr:uid="{00000000-0005-0000-0000-0000470C0000}"/>
    <cellStyle name="Normal 174 2 2" xfId="5049" xr:uid="{00000000-0005-0000-0000-0000480C0000}"/>
    <cellStyle name="Normal 174 2 2 2" xfId="5050" xr:uid="{00000000-0005-0000-0000-0000490C0000}"/>
    <cellStyle name="Normal 174 2 2 2 2" xfId="5051" xr:uid="{00000000-0005-0000-0000-00004A0C0000}"/>
    <cellStyle name="Normal 174 2 2 3" xfId="5052" xr:uid="{00000000-0005-0000-0000-00004B0C0000}"/>
    <cellStyle name="Normal 174 2 3" xfId="5053" xr:uid="{00000000-0005-0000-0000-00004C0C0000}"/>
    <cellStyle name="Normal 174 2 3 2" xfId="5054" xr:uid="{00000000-0005-0000-0000-00004D0C0000}"/>
    <cellStyle name="Normal 174 2 4" xfId="5055" xr:uid="{00000000-0005-0000-0000-00004E0C0000}"/>
    <cellStyle name="Normal 174 3" xfId="5056" xr:uid="{00000000-0005-0000-0000-00004F0C0000}"/>
    <cellStyle name="Normal 174 3 2" xfId="5057" xr:uid="{00000000-0005-0000-0000-0000500C0000}"/>
    <cellStyle name="Normal 174 3 2 2" xfId="5058" xr:uid="{00000000-0005-0000-0000-0000510C0000}"/>
    <cellStyle name="Normal 174 3 3" xfId="5059" xr:uid="{00000000-0005-0000-0000-0000520C0000}"/>
    <cellStyle name="Normal 174 4" xfId="5060" xr:uid="{00000000-0005-0000-0000-0000530C0000}"/>
    <cellStyle name="Normal 174 4 2" xfId="5061" xr:uid="{00000000-0005-0000-0000-0000540C0000}"/>
    <cellStyle name="Normal 174 5" xfId="5062" xr:uid="{00000000-0005-0000-0000-0000550C0000}"/>
    <cellStyle name="Normal 175" xfId="493" xr:uid="{00000000-0005-0000-0000-0000560C0000}"/>
    <cellStyle name="Normal 175 2" xfId="494" xr:uid="{00000000-0005-0000-0000-0000570C0000}"/>
    <cellStyle name="Normal 175 2 2" xfId="5063" xr:uid="{00000000-0005-0000-0000-0000580C0000}"/>
    <cellStyle name="Normal 175 2 2 2" xfId="5064" xr:uid="{00000000-0005-0000-0000-0000590C0000}"/>
    <cellStyle name="Normal 175 2 2 2 2" xfId="5065" xr:uid="{00000000-0005-0000-0000-00005A0C0000}"/>
    <cellStyle name="Normal 175 2 2 3" xfId="5066" xr:uid="{00000000-0005-0000-0000-00005B0C0000}"/>
    <cellStyle name="Normal 175 2 3" xfId="5067" xr:uid="{00000000-0005-0000-0000-00005C0C0000}"/>
    <cellStyle name="Normal 175 2 3 2" xfId="5068" xr:uid="{00000000-0005-0000-0000-00005D0C0000}"/>
    <cellStyle name="Normal 175 2 4" xfId="5069" xr:uid="{00000000-0005-0000-0000-00005E0C0000}"/>
    <cellStyle name="Normal 175 3" xfId="5070" xr:uid="{00000000-0005-0000-0000-00005F0C0000}"/>
    <cellStyle name="Normal 175 3 2" xfId="5071" xr:uid="{00000000-0005-0000-0000-0000600C0000}"/>
    <cellStyle name="Normal 175 3 2 2" xfId="5072" xr:uid="{00000000-0005-0000-0000-0000610C0000}"/>
    <cellStyle name="Normal 175 3 3" xfId="5073" xr:uid="{00000000-0005-0000-0000-0000620C0000}"/>
    <cellStyle name="Normal 175 4" xfId="5074" xr:uid="{00000000-0005-0000-0000-0000630C0000}"/>
    <cellStyle name="Normal 175 4 2" xfId="5075" xr:uid="{00000000-0005-0000-0000-0000640C0000}"/>
    <cellStyle name="Normal 175 5" xfId="5076" xr:uid="{00000000-0005-0000-0000-0000650C0000}"/>
    <cellStyle name="Normal 176" xfId="495" xr:uid="{00000000-0005-0000-0000-0000660C0000}"/>
    <cellStyle name="Normal 176 2" xfId="496" xr:uid="{00000000-0005-0000-0000-0000670C0000}"/>
    <cellStyle name="Normal 176 2 2" xfId="5077" xr:uid="{00000000-0005-0000-0000-0000680C0000}"/>
    <cellStyle name="Normal 176 2 2 2" xfId="5078" xr:uid="{00000000-0005-0000-0000-0000690C0000}"/>
    <cellStyle name="Normal 176 2 2 2 2" xfId="5079" xr:uid="{00000000-0005-0000-0000-00006A0C0000}"/>
    <cellStyle name="Normal 176 2 2 3" xfId="5080" xr:uid="{00000000-0005-0000-0000-00006B0C0000}"/>
    <cellStyle name="Normal 176 2 3" xfId="5081" xr:uid="{00000000-0005-0000-0000-00006C0C0000}"/>
    <cellStyle name="Normal 176 2 3 2" xfId="5082" xr:uid="{00000000-0005-0000-0000-00006D0C0000}"/>
    <cellStyle name="Normal 176 2 4" xfId="5083" xr:uid="{00000000-0005-0000-0000-00006E0C0000}"/>
    <cellStyle name="Normal 176 3" xfId="5084" xr:uid="{00000000-0005-0000-0000-00006F0C0000}"/>
    <cellStyle name="Normal 176 3 2" xfId="5085" xr:uid="{00000000-0005-0000-0000-0000700C0000}"/>
    <cellStyle name="Normal 176 3 2 2" xfId="5086" xr:uid="{00000000-0005-0000-0000-0000710C0000}"/>
    <cellStyle name="Normal 176 3 3" xfId="5087" xr:uid="{00000000-0005-0000-0000-0000720C0000}"/>
    <cellStyle name="Normal 176 4" xfId="5088" xr:uid="{00000000-0005-0000-0000-0000730C0000}"/>
    <cellStyle name="Normal 176 4 2" xfId="5089" xr:uid="{00000000-0005-0000-0000-0000740C0000}"/>
    <cellStyle name="Normal 176 5" xfId="5090" xr:uid="{00000000-0005-0000-0000-0000750C0000}"/>
    <cellStyle name="Normal 177" xfId="497" xr:uid="{00000000-0005-0000-0000-0000760C0000}"/>
    <cellStyle name="Normal 177 2" xfId="498" xr:uid="{00000000-0005-0000-0000-0000770C0000}"/>
    <cellStyle name="Normal 177 2 2" xfId="5091" xr:uid="{00000000-0005-0000-0000-0000780C0000}"/>
    <cellStyle name="Normal 177 2 2 2" xfId="5092" xr:uid="{00000000-0005-0000-0000-0000790C0000}"/>
    <cellStyle name="Normal 177 2 2 2 2" xfId="5093" xr:uid="{00000000-0005-0000-0000-00007A0C0000}"/>
    <cellStyle name="Normal 177 2 2 3" xfId="5094" xr:uid="{00000000-0005-0000-0000-00007B0C0000}"/>
    <cellStyle name="Normal 177 2 3" xfId="5095" xr:uid="{00000000-0005-0000-0000-00007C0C0000}"/>
    <cellStyle name="Normal 177 2 3 2" xfId="5096" xr:uid="{00000000-0005-0000-0000-00007D0C0000}"/>
    <cellStyle name="Normal 177 2 4" xfId="5097" xr:uid="{00000000-0005-0000-0000-00007E0C0000}"/>
    <cellStyle name="Normal 177 3" xfId="5098" xr:uid="{00000000-0005-0000-0000-00007F0C0000}"/>
    <cellStyle name="Normal 177 3 2" xfId="5099" xr:uid="{00000000-0005-0000-0000-0000800C0000}"/>
    <cellStyle name="Normal 177 3 2 2" xfId="5100" xr:uid="{00000000-0005-0000-0000-0000810C0000}"/>
    <cellStyle name="Normal 177 3 3" xfId="5101" xr:uid="{00000000-0005-0000-0000-0000820C0000}"/>
    <cellStyle name="Normal 177 4" xfId="5102" xr:uid="{00000000-0005-0000-0000-0000830C0000}"/>
    <cellStyle name="Normal 177 4 2" xfId="5103" xr:uid="{00000000-0005-0000-0000-0000840C0000}"/>
    <cellStyle name="Normal 177 5" xfId="5104" xr:uid="{00000000-0005-0000-0000-0000850C0000}"/>
    <cellStyle name="Normal 178" xfId="499" xr:uid="{00000000-0005-0000-0000-0000860C0000}"/>
    <cellStyle name="Normal 178 2" xfId="500" xr:uid="{00000000-0005-0000-0000-0000870C0000}"/>
    <cellStyle name="Normal 178 2 2" xfId="5105" xr:uid="{00000000-0005-0000-0000-0000880C0000}"/>
    <cellStyle name="Normal 178 2 2 2" xfId="5106" xr:uid="{00000000-0005-0000-0000-0000890C0000}"/>
    <cellStyle name="Normal 178 2 2 2 2" xfId="5107" xr:uid="{00000000-0005-0000-0000-00008A0C0000}"/>
    <cellStyle name="Normal 178 2 2 3" xfId="5108" xr:uid="{00000000-0005-0000-0000-00008B0C0000}"/>
    <cellStyle name="Normal 178 2 3" xfId="5109" xr:uid="{00000000-0005-0000-0000-00008C0C0000}"/>
    <cellStyle name="Normal 178 2 3 2" xfId="5110" xr:uid="{00000000-0005-0000-0000-00008D0C0000}"/>
    <cellStyle name="Normal 178 2 4" xfId="5111" xr:uid="{00000000-0005-0000-0000-00008E0C0000}"/>
    <cellStyle name="Normal 178 3" xfId="5112" xr:uid="{00000000-0005-0000-0000-00008F0C0000}"/>
    <cellStyle name="Normal 178 3 2" xfId="5113" xr:uid="{00000000-0005-0000-0000-0000900C0000}"/>
    <cellStyle name="Normal 178 3 2 2" xfId="5114" xr:uid="{00000000-0005-0000-0000-0000910C0000}"/>
    <cellStyle name="Normal 178 3 3" xfId="5115" xr:uid="{00000000-0005-0000-0000-0000920C0000}"/>
    <cellStyle name="Normal 178 4" xfId="5116" xr:uid="{00000000-0005-0000-0000-0000930C0000}"/>
    <cellStyle name="Normal 178 4 2" xfId="5117" xr:uid="{00000000-0005-0000-0000-0000940C0000}"/>
    <cellStyle name="Normal 178 5" xfId="5118" xr:uid="{00000000-0005-0000-0000-0000950C0000}"/>
    <cellStyle name="Normal 179" xfId="501" xr:uid="{00000000-0005-0000-0000-0000960C0000}"/>
    <cellStyle name="Normal 179 2" xfId="502" xr:uid="{00000000-0005-0000-0000-0000970C0000}"/>
    <cellStyle name="Normal 179 2 2" xfId="5119" xr:uid="{00000000-0005-0000-0000-0000980C0000}"/>
    <cellStyle name="Normal 179 2 2 2" xfId="5120" xr:uid="{00000000-0005-0000-0000-0000990C0000}"/>
    <cellStyle name="Normal 179 2 2 2 2" xfId="5121" xr:uid="{00000000-0005-0000-0000-00009A0C0000}"/>
    <cellStyle name="Normal 179 2 2 3" xfId="5122" xr:uid="{00000000-0005-0000-0000-00009B0C0000}"/>
    <cellStyle name="Normal 179 2 3" xfId="5123" xr:uid="{00000000-0005-0000-0000-00009C0C0000}"/>
    <cellStyle name="Normal 179 2 3 2" xfId="5124" xr:uid="{00000000-0005-0000-0000-00009D0C0000}"/>
    <cellStyle name="Normal 179 2 4" xfId="5125" xr:uid="{00000000-0005-0000-0000-00009E0C0000}"/>
    <cellStyle name="Normal 179 3" xfId="5126" xr:uid="{00000000-0005-0000-0000-00009F0C0000}"/>
    <cellStyle name="Normal 179 3 2" xfId="5127" xr:uid="{00000000-0005-0000-0000-0000A00C0000}"/>
    <cellStyle name="Normal 179 3 2 2" xfId="5128" xr:uid="{00000000-0005-0000-0000-0000A10C0000}"/>
    <cellStyle name="Normal 179 3 3" xfId="5129" xr:uid="{00000000-0005-0000-0000-0000A20C0000}"/>
    <cellStyle name="Normal 179 4" xfId="5130" xr:uid="{00000000-0005-0000-0000-0000A30C0000}"/>
    <cellStyle name="Normal 179 4 2" xfId="5131" xr:uid="{00000000-0005-0000-0000-0000A40C0000}"/>
    <cellStyle name="Normal 179 5" xfId="5132" xr:uid="{00000000-0005-0000-0000-0000A50C0000}"/>
    <cellStyle name="Normal 18" xfId="503" xr:uid="{00000000-0005-0000-0000-0000A60C0000}"/>
    <cellStyle name="Normal 18 10" xfId="504" xr:uid="{00000000-0005-0000-0000-0000A70C0000}"/>
    <cellStyle name="Normal 18 10 2" xfId="505" xr:uid="{00000000-0005-0000-0000-0000A80C0000}"/>
    <cellStyle name="Normal 18 10 2 2" xfId="5133" xr:uid="{00000000-0005-0000-0000-0000A90C0000}"/>
    <cellStyle name="Normal 18 10 2 2 2" xfId="5134" xr:uid="{00000000-0005-0000-0000-0000AA0C0000}"/>
    <cellStyle name="Normal 18 10 2 2 2 2" xfId="5135" xr:uid="{00000000-0005-0000-0000-0000AB0C0000}"/>
    <cellStyle name="Normal 18 10 2 2 3" xfId="5136" xr:uid="{00000000-0005-0000-0000-0000AC0C0000}"/>
    <cellStyle name="Normal 18 10 2 3" xfId="5137" xr:uid="{00000000-0005-0000-0000-0000AD0C0000}"/>
    <cellStyle name="Normal 18 10 2 3 2" xfId="5138" xr:uid="{00000000-0005-0000-0000-0000AE0C0000}"/>
    <cellStyle name="Normal 18 10 2 4" xfId="5139" xr:uid="{00000000-0005-0000-0000-0000AF0C0000}"/>
    <cellStyle name="Normal 18 10 3" xfId="5140" xr:uid="{00000000-0005-0000-0000-0000B00C0000}"/>
    <cellStyle name="Normal 18 10 3 2" xfId="5141" xr:uid="{00000000-0005-0000-0000-0000B10C0000}"/>
    <cellStyle name="Normal 18 10 3 2 2" xfId="5142" xr:uid="{00000000-0005-0000-0000-0000B20C0000}"/>
    <cellStyle name="Normal 18 10 3 3" xfId="5143" xr:uid="{00000000-0005-0000-0000-0000B30C0000}"/>
    <cellStyle name="Normal 18 10 4" xfId="5144" xr:uid="{00000000-0005-0000-0000-0000B40C0000}"/>
    <cellStyle name="Normal 18 10 4 2" xfId="5145" xr:uid="{00000000-0005-0000-0000-0000B50C0000}"/>
    <cellStyle name="Normal 18 10 5" xfId="5146" xr:uid="{00000000-0005-0000-0000-0000B60C0000}"/>
    <cellStyle name="Normal 18 11" xfId="506" xr:uid="{00000000-0005-0000-0000-0000B70C0000}"/>
    <cellStyle name="Normal 18 11 2" xfId="507" xr:uid="{00000000-0005-0000-0000-0000B80C0000}"/>
    <cellStyle name="Normal 18 11 2 2" xfId="5147" xr:uid="{00000000-0005-0000-0000-0000B90C0000}"/>
    <cellStyle name="Normal 18 11 2 2 2" xfId="5148" xr:uid="{00000000-0005-0000-0000-0000BA0C0000}"/>
    <cellStyle name="Normal 18 11 2 2 2 2" xfId="5149" xr:uid="{00000000-0005-0000-0000-0000BB0C0000}"/>
    <cellStyle name="Normal 18 11 2 2 3" xfId="5150" xr:uid="{00000000-0005-0000-0000-0000BC0C0000}"/>
    <cellStyle name="Normal 18 11 2 3" xfId="5151" xr:uid="{00000000-0005-0000-0000-0000BD0C0000}"/>
    <cellStyle name="Normal 18 11 2 3 2" xfId="5152" xr:uid="{00000000-0005-0000-0000-0000BE0C0000}"/>
    <cellStyle name="Normal 18 11 2 4" xfId="5153" xr:uid="{00000000-0005-0000-0000-0000BF0C0000}"/>
    <cellStyle name="Normal 18 11 3" xfId="5154" xr:uid="{00000000-0005-0000-0000-0000C00C0000}"/>
    <cellStyle name="Normal 18 11 3 2" xfId="5155" xr:uid="{00000000-0005-0000-0000-0000C10C0000}"/>
    <cellStyle name="Normal 18 11 3 2 2" xfId="5156" xr:uid="{00000000-0005-0000-0000-0000C20C0000}"/>
    <cellStyle name="Normal 18 11 3 3" xfId="5157" xr:uid="{00000000-0005-0000-0000-0000C30C0000}"/>
    <cellStyle name="Normal 18 11 4" xfId="5158" xr:uid="{00000000-0005-0000-0000-0000C40C0000}"/>
    <cellStyle name="Normal 18 11 4 2" xfId="5159" xr:uid="{00000000-0005-0000-0000-0000C50C0000}"/>
    <cellStyle name="Normal 18 11 5" xfId="5160" xr:uid="{00000000-0005-0000-0000-0000C60C0000}"/>
    <cellStyle name="Normal 18 12" xfId="508" xr:uid="{00000000-0005-0000-0000-0000C70C0000}"/>
    <cellStyle name="Normal 18 12 2" xfId="5161" xr:uid="{00000000-0005-0000-0000-0000C80C0000}"/>
    <cellStyle name="Normal 18 12 2 2" xfId="5162" xr:uid="{00000000-0005-0000-0000-0000C90C0000}"/>
    <cellStyle name="Normal 18 12 2 2 2" xfId="5163" xr:uid="{00000000-0005-0000-0000-0000CA0C0000}"/>
    <cellStyle name="Normal 18 12 2 3" xfId="5164" xr:uid="{00000000-0005-0000-0000-0000CB0C0000}"/>
    <cellStyle name="Normal 18 12 3" xfId="5165" xr:uid="{00000000-0005-0000-0000-0000CC0C0000}"/>
    <cellStyle name="Normal 18 12 3 2" xfId="5166" xr:uid="{00000000-0005-0000-0000-0000CD0C0000}"/>
    <cellStyle name="Normal 18 12 4" xfId="5167" xr:uid="{00000000-0005-0000-0000-0000CE0C0000}"/>
    <cellStyle name="Normal 18 13" xfId="5168" xr:uid="{00000000-0005-0000-0000-0000CF0C0000}"/>
    <cellStyle name="Normal 18 13 2" xfId="5169" xr:uid="{00000000-0005-0000-0000-0000D00C0000}"/>
    <cellStyle name="Normal 18 13 2 2" xfId="5170" xr:uid="{00000000-0005-0000-0000-0000D10C0000}"/>
    <cellStyle name="Normal 18 13 3" xfId="5171" xr:uid="{00000000-0005-0000-0000-0000D20C0000}"/>
    <cellStyle name="Normal 18 14" xfId="5172" xr:uid="{00000000-0005-0000-0000-0000D30C0000}"/>
    <cellStyle name="Normal 18 14 2" xfId="5173" xr:uid="{00000000-0005-0000-0000-0000D40C0000}"/>
    <cellStyle name="Normal 18 15" xfId="5174" xr:uid="{00000000-0005-0000-0000-0000D50C0000}"/>
    <cellStyle name="Normal 18 2" xfId="509" xr:uid="{00000000-0005-0000-0000-0000D60C0000}"/>
    <cellStyle name="Normal 18 2 10" xfId="5175" xr:uid="{00000000-0005-0000-0000-0000D70C0000}"/>
    <cellStyle name="Normal 18 2 10 2" xfId="5176" xr:uid="{00000000-0005-0000-0000-0000D80C0000}"/>
    <cellStyle name="Normal 18 2 10 2 2" xfId="5177" xr:uid="{00000000-0005-0000-0000-0000D90C0000}"/>
    <cellStyle name="Normal 18 2 10 3" xfId="5178" xr:uid="{00000000-0005-0000-0000-0000DA0C0000}"/>
    <cellStyle name="Normal 18 2 11" xfId="5179" xr:uid="{00000000-0005-0000-0000-0000DB0C0000}"/>
    <cellStyle name="Normal 18 2 11 2" xfId="5180" xr:uid="{00000000-0005-0000-0000-0000DC0C0000}"/>
    <cellStyle name="Normal 18 2 12" xfId="5181" xr:uid="{00000000-0005-0000-0000-0000DD0C0000}"/>
    <cellStyle name="Normal 18 2 2" xfId="510" xr:uid="{00000000-0005-0000-0000-0000DE0C0000}"/>
    <cellStyle name="Normal 18 2 2 2" xfId="511" xr:uid="{00000000-0005-0000-0000-0000DF0C0000}"/>
    <cellStyle name="Normal 18 2 2 2 2" xfId="5182" xr:uid="{00000000-0005-0000-0000-0000E00C0000}"/>
    <cellStyle name="Normal 18 2 2 2 2 2" xfId="5183" xr:uid="{00000000-0005-0000-0000-0000E10C0000}"/>
    <cellStyle name="Normal 18 2 2 2 2 2 2" xfId="5184" xr:uid="{00000000-0005-0000-0000-0000E20C0000}"/>
    <cellStyle name="Normal 18 2 2 2 2 3" xfId="5185" xr:uid="{00000000-0005-0000-0000-0000E30C0000}"/>
    <cellStyle name="Normal 18 2 2 2 3" xfId="5186" xr:uid="{00000000-0005-0000-0000-0000E40C0000}"/>
    <cellStyle name="Normal 18 2 2 2 3 2" xfId="5187" xr:uid="{00000000-0005-0000-0000-0000E50C0000}"/>
    <cellStyle name="Normal 18 2 2 2 4" xfId="5188" xr:uid="{00000000-0005-0000-0000-0000E60C0000}"/>
    <cellStyle name="Normal 18 2 2 3" xfId="5189" xr:uid="{00000000-0005-0000-0000-0000E70C0000}"/>
    <cellStyle name="Normal 18 2 2 3 2" xfId="5190" xr:uid="{00000000-0005-0000-0000-0000E80C0000}"/>
    <cellStyle name="Normal 18 2 2 3 2 2" xfId="5191" xr:uid="{00000000-0005-0000-0000-0000E90C0000}"/>
    <cellStyle name="Normal 18 2 2 3 3" xfId="5192" xr:uid="{00000000-0005-0000-0000-0000EA0C0000}"/>
    <cellStyle name="Normal 18 2 2 4" xfId="5193" xr:uid="{00000000-0005-0000-0000-0000EB0C0000}"/>
    <cellStyle name="Normal 18 2 2 4 2" xfId="5194" xr:uid="{00000000-0005-0000-0000-0000EC0C0000}"/>
    <cellStyle name="Normal 18 2 2 5" xfId="5195" xr:uid="{00000000-0005-0000-0000-0000ED0C0000}"/>
    <cellStyle name="Normal 18 2 3" xfId="512" xr:uid="{00000000-0005-0000-0000-0000EE0C0000}"/>
    <cellStyle name="Normal 18 2 3 2" xfId="513" xr:uid="{00000000-0005-0000-0000-0000EF0C0000}"/>
    <cellStyle name="Normal 18 2 3 2 2" xfId="5196" xr:uid="{00000000-0005-0000-0000-0000F00C0000}"/>
    <cellStyle name="Normal 18 2 3 2 2 2" xfId="5197" xr:uid="{00000000-0005-0000-0000-0000F10C0000}"/>
    <cellStyle name="Normal 18 2 3 2 2 2 2" xfId="5198" xr:uid="{00000000-0005-0000-0000-0000F20C0000}"/>
    <cellStyle name="Normal 18 2 3 2 2 3" xfId="5199" xr:uid="{00000000-0005-0000-0000-0000F30C0000}"/>
    <cellStyle name="Normal 18 2 3 2 3" xfId="5200" xr:uid="{00000000-0005-0000-0000-0000F40C0000}"/>
    <cellStyle name="Normal 18 2 3 2 3 2" xfId="5201" xr:uid="{00000000-0005-0000-0000-0000F50C0000}"/>
    <cellStyle name="Normal 18 2 3 2 4" xfId="5202" xr:uid="{00000000-0005-0000-0000-0000F60C0000}"/>
    <cellStyle name="Normal 18 2 3 3" xfId="5203" xr:uid="{00000000-0005-0000-0000-0000F70C0000}"/>
    <cellStyle name="Normal 18 2 3 3 2" xfId="5204" xr:uid="{00000000-0005-0000-0000-0000F80C0000}"/>
    <cellStyle name="Normal 18 2 3 3 2 2" xfId="5205" xr:uid="{00000000-0005-0000-0000-0000F90C0000}"/>
    <cellStyle name="Normal 18 2 3 3 3" xfId="5206" xr:uid="{00000000-0005-0000-0000-0000FA0C0000}"/>
    <cellStyle name="Normal 18 2 3 4" xfId="5207" xr:uid="{00000000-0005-0000-0000-0000FB0C0000}"/>
    <cellStyle name="Normal 18 2 3 4 2" xfId="5208" xr:uid="{00000000-0005-0000-0000-0000FC0C0000}"/>
    <cellStyle name="Normal 18 2 3 5" xfId="5209" xr:uid="{00000000-0005-0000-0000-0000FD0C0000}"/>
    <cellStyle name="Normal 18 2 4" xfId="514" xr:uid="{00000000-0005-0000-0000-0000FE0C0000}"/>
    <cellStyle name="Normal 18 2 4 2" xfId="515" xr:uid="{00000000-0005-0000-0000-0000FF0C0000}"/>
    <cellStyle name="Normal 18 2 4 2 2" xfId="5210" xr:uid="{00000000-0005-0000-0000-0000000D0000}"/>
    <cellStyle name="Normal 18 2 4 2 2 2" xfId="5211" xr:uid="{00000000-0005-0000-0000-0000010D0000}"/>
    <cellStyle name="Normal 18 2 4 2 2 2 2" xfId="5212" xr:uid="{00000000-0005-0000-0000-0000020D0000}"/>
    <cellStyle name="Normal 18 2 4 2 2 3" xfId="5213" xr:uid="{00000000-0005-0000-0000-0000030D0000}"/>
    <cellStyle name="Normal 18 2 4 2 3" xfId="5214" xr:uid="{00000000-0005-0000-0000-0000040D0000}"/>
    <cellStyle name="Normal 18 2 4 2 3 2" xfId="5215" xr:uid="{00000000-0005-0000-0000-0000050D0000}"/>
    <cellStyle name="Normal 18 2 4 2 4" xfId="5216" xr:uid="{00000000-0005-0000-0000-0000060D0000}"/>
    <cellStyle name="Normal 18 2 4 3" xfId="5217" xr:uid="{00000000-0005-0000-0000-0000070D0000}"/>
    <cellStyle name="Normal 18 2 4 3 2" xfId="5218" xr:uid="{00000000-0005-0000-0000-0000080D0000}"/>
    <cellStyle name="Normal 18 2 4 3 2 2" xfId="5219" xr:uid="{00000000-0005-0000-0000-0000090D0000}"/>
    <cellStyle name="Normal 18 2 4 3 3" xfId="5220" xr:uid="{00000000-0005-0000-0000-00000A0D0000}"/>
    <cellStyle name="Normal 18 2 4 4" xfId="5221" xr:uid="{00000000-0005-0000-0000-00000B0D0000}"/>
    <cellStyle name="Normal 18 2 4 4 2" xfId="5222" xr:uid="{00000000-0005-0000-0000-00000C0D0000}"/>
    <cellStyle name="Normal 18 2 4 5" xfId="5223" xr:uid="{00000000-0005-0000-0000-00000D0D0000}"/>
    <cellStyle name="Normal 18 2 5" xfId="516" xr:uid="{00000000-0005-0000-0000-00000E0D0000}"/>
    <cellStyle name="Normal 18 2 5 2" xfId="517" xr:uid="{00000000-0005-0000-0000-00000F0D0000}"/>
    <cellStyle name="Normal 18 2 5 2 2" xfId="5224" xr:uid="{00000000-0005-0000-0000-0000100D0000}"/>
    <cellStyle name="Normal 18 2 5 2 2 2" xfId="5225" xr:uid="{00000000-0005-0000-0000-0000110D0000}"/>
    <cellStyle name="Normal 18 2 5 2 2 2 2" xfId="5226" xr:uid="{00000000-0005-0000-0000-0000120D0000}"/>
    <cellStyle name="Normal 18 2 5 2 2 3" xfId="5227" xr:uid="{00000000-0005-0000-0000-0000130D0000}"/>
    <cellStyle name="Normal 18 2 5 2 3" xfId="5228" xr:uid="{00000000-0005-0000-0000-0000140D0000}"/>
    <cellStyle name="Normal 18 2 5 2 3 2" xfId="5229" xr:uid="{00000000-0005-0000-0000-0000150D0000}"/>
    <cellStyle name="Normal 18 2 5 2 4" xfId="5230" xr:uid="{00000000-0005-0000-0000-0000160D0000}"/>
    <cellStyle name="Normal 18 2 5 3" xfId="5231" xr:uid="{00000000-0005-0000-0000-0000170D0000}"/>
    <cellStyle name="Normal 18 2 5 3 2" xfId="5232" xr:uid="{00000000-0005-0000-0000-0000180D0000}"/>
    <cellStyle name="Normal 18 2 5 3 2 2" xfId="5233" xr:uid="{00000000-0005-0000-0000-0000190D0000}"/>
    <cellStyle name="Normal 18 2 5 3 3" xfId="5234" xr:uid="{00000000-0005-0000-0000-00001A0D0000}"/>
    <cellStyle name="Normal 18 2 5 4" xfId="5235" xr:uid="{00000000-0005-0000-0000-00001B0D0000}"/>
    <cellStyle name="Normal 18 2 5 4 2" xfId="5236" xr:uid="{00000000-0005-0000-0000-00001C0D0000}"/>
    <cellStyle name="Normal 18 2 5 5" xfId="5237" xr:uid="{00000000-0005-0000-0000-00001D0D0000}"/>
    <cellStyle name="Normal 18 2 6" xfId="518" xr:uid="{00000000-0005-0000-0000-00001E0D0000}"/>
    <cellStyle name="Normal 18 2 6 2" xfId="519" xr:uid="{00000000-0005-0000-0000-00001F0D0000}"/>
    <cellStyle name="Normal 18 2 6 2 2" xfId="5238" xr:uid="{00000000-0005-0000-0000-0000200D0000}"/>
    <cellStyle name="Normal 18 2 6 2 2 2" xfId="5239" xr:uid="{00000000-0005-0000-0000-0000210D0000}"/>
    <cellStyle name="Normal 18 2 6 2 2 2 2" xfId="5240" xr:uid="{00000000-0005-0000-0000-0000220D0000}"/>
    <cellStyle name="Normal 18 2 6 2 2 3" xfId="5241" xr:uid="{00000000-0005-0000-0000-0000230D0000}"/>
    <cellStyle name="Normal 18 2 6 2 3" xfId="5242" xr:uid="{00000000-0005-0000-0000-0000240D0000}"/>
    <cellStyle name="Normal 18 2 6 2 3 2" xfId="5243" xr:uid="{00000000-0005-0000-0000-0000250D0000}"/>
    <cellStyle name="Normal 18 2 6 2 4" xfId="5244" xr:uid="{00000000-0005-0000-0000-0000260D0000}"/>
    <cellStyle name="Normal 18 2 6 3" xfId="5245" xr:uid="{00000000-0005-0000-0000-0000270D0000}"/>
    <cellStyle name="Normal 18 2 6 3 2" xfId="5246" xr:uid="{00000000-0005-0000-0000-0000280D0000}"/>
    <cellStyle name="Normal 18 2 6 3 2 2" xfId="5247" xr:uid="{00000000-0005-0000-0000-0000290D0000}"/>
    <cellStyle name="Normal 18 2 6 3 3" xfId="5248" xr:uid="{00000000-0005-0000-0000-00002A0D0000}"/>
    <cellStyle name="Normal 18 2 6 4" xfId="5249" xr:uid="{00000000-0005-0000-0000-00002B0D0000}"/>
    <cellStyle name="Normal 18 2 6 4 2" xfId="5250" xr:uid="{00000000-0005-0000-0000-00002C0D0000}"/>
    <cellStyle name="Normal 18 2 6 5" xfId="5251" xr:uid="{00000000-0005-0000-0000-00002D0D0000}"/>
    <cellStyle name="Normal 18 2 7" xfId="520" xr:uid="{00000000-0005-0000-0000-00002E0D0000}"/>
    <cellStyle name="Normal 18 2 7 2" xfId="521" xr:uid="{00000000-0005-0000-0000-00002F0D0000}"/>
    <cellStyle name="Normal 18 2 7 2 2" xfId="5252" xr:uid="{00000000-0005-0000-0000-0000300D0000}"/>
    <cellStyle name="Normal 18 2 7 2 2 2" xfId="5253" xr:uid="{00000000-0005-0000-0000-0000310D0000}"/>
    <cellStyle name="Normal 18 2 7 2 2 2 2" xfId="5254" xr:uid="{00000000-0005-0000-0000-0000320D0000}"/>
    <cellStyle name="Normal 18 2 7 2 2 3" xfId="5255" xr:uid="{00000000-0005-0000-0000-0000330D0000}"/>
    <cellStyle name="Normal 18 2 7 2 3" xfId="5256" xr:uid="{00000000-0005-0000-0000-0000340D0000}"/>
    <cellStyle name="Normal 18 2 7 2 3 2" xfId="5257" xr:uid="{00000000-0005-0000-0000-0000350D0000}"/>
    <cellStyle name="Normal 18 2 7 2 4" xfId="5258" xr:uid="{00000000-0005-0000-0000-0000360D0000}"/>
    <cellStyle name="Normal 18 2 7 3" xfId="5259" xr:uid="{00000000-0005-0000-0000-0000370D0000}"/>
    <cellStyle name="Normal 18 2 7 3 2" xfId="5260" xr:uid="{00000000-0005-0000-0000-0000380D0000}"/>
    <cellStyle name="Normal 18 2 7 3 2 2" xfId="5261" xr:uid="{00000000-0005-0000-0000-0000390D0000}"/>
    <cellStyle name="Normal 18 2 7 3 3" xfId="5262" xr:uid="{00000000-0005-0000-0000-00003A0D0000}"/>
    <cellStyle name="Normal 18 2 7 4" xfId="5263" xr:uid="{00000000-0005-0000-0000-00003B0D0000}"/>
    <cellStyle name="Normal 18 2 7 4 2" xfId="5264" xr:uid="{00000000-0005-0000-0000-00003C0D0000}"/>
    <cellStyle name="Normal 18 2 7 5" xfId="5265" xr:uid="{00000000-0005-0000-0000-00003D0D0000}"/>
    <cellStyle name="Normal 18 2 8" xfId="522" xr:uid="{00000000-0005-0000-0000-00003E0D0000}"/>
    <cellStyle name="Normal 18 2 8 2" xfId="523" xr:uid="{00000000-0005-0000-0000-00003F0D0000}"/>
    <cellStyle name="Normal 18 2 8 2 2" xfId="5266" xr:uid="{00000000-0005-0000-0000-0000400D0000}"/>
    <cellStyle name="Normal 18 2 8 2 2 2" xfId="5267" xr:uid="{00000000-0005-0000-0000-0000410D0000}"/>
    <cellStyle name="Normal 18 2 8 2 2 2 2" xfId="5268" xr:uid="{00000000-0005-0000-0000-0000420D0000}"/>
    <cellStyle name="Normal 18 2 8 2 2 3" xfId="5269" xr:uid="{00000000-0005-0000-0000-0000430D0000}"/>
    <cellStyle name="Normal 18 2 8 2 3" xfId="5270" xr:uid="{00000000-0005-0000-0000-0000440D0000}"/>
    <cellStyle name="Normal 18 2 8 2 3 2" xfId="5271" xr:uid="{00000000-0005-0000-0000-0000450D0000}"/>
    <cellStyle name="Normal 18 2 8 2 4" xfId="5272" xr:uid="{00000000-0005-0000-0000-0000460D0000}"/>
    <cellStyle name="Normal 18 2 8 3" xfId="5273" xr:uid="{00000000-0005-0000-0000-0000470D0000}"/>
    <cellStyle name="Normal 18 2 8 3 2" xfId="5274" xr:uid="{00000000-0005-0000-0000-0000480D0000}"/>
    <cellStyle name="Normal 18 2 8 3 2 2" xfId="5275" xr:uid="{00000000-0005-0000-0000-0000490D0000}"/>
    <cellStyle name="Normal 18 2 8 3 3" xfId="5276" xr:uid="{00000000-0005-0000-0000-00004A0D0000}"/>
    <cellStyle name="Normal 18 2 8 4" xfId="5277" xr:uid="{00000000-0005-0000-0000-00004B0D0000}"/>
    <cellStyle name="Normal 18 2 8 4 2" xfId="5278" xr:uid="{00000000-0005-0000-0000-00004C0D0000}"/>
    <cellStyle name="Normal 18 2 8 5" xfId="5279" xr:uid="{00000000-0005-0000-0000-00004D0D0000}"/>
    <cellStyle name="Normal 18 2 9" xfId="524" xr:uid="{00000000-0005-0000-0000-00004E0D0000}"/>
    <cellStyle name="Normal 18 2 9 2" xfId="5280" xr:uid="{00000000-0005-0000-0000-00004F0D0000}"/>
    <cellStyle name="Normal 18 2 9 2 2" xfId="5281" xr:uid="{00000000-0005-0000-0000-0000500D0000}"/>
    <cellStyle name="Normal 18 2 9 2 2 2" xfId="5282" xr:uid="{00000000-0005-0000-0000-0000510D0000}"/>
    <cellStyle name="Normal 18 2 9 2 3" xfId="5283" xr:uid="{00000000-0005-0000-0000-0000520D0000}"/>
    <cellStyle name="Normal 18 2 9 3" xfId="5284" xr:uid="{00000000-0005-0000-0000-0000530D0000}"/>
    <cellStyle name="Normal 18 2 9 3 2" xfId="5285" xr:uid="{00000000-0005-0000-0000-0000540D0000}"/>
    <cellStyle name="Normal 18 2 9 4" xfId="5286" xr:uid="{00000000-0005-0000-0000-0000550D0000}"/>
    <cellStyle name="Normal 18 3" xfId="525" xr:uid="{00000000-0005-0000-0000-0000560D0000}"/>
    <cellStyle name="Normal 18 3 2" xfId="526" xr:uid="{00000000-0005-0000-0000-0000570D0000}"/>
    <cellStyle name="Normal 18 3 2 2" xfId="5287" xr:uid="{00000000-0005-0000-0000-0000580D0000}"/>
    <cellStyle name="Normal 18 3 2 2 2" xfId="5288" xr:uid="{00000000-0005-0000-0000-0000590D0000}"/>
    <cellStyle name="Normal 18 3 2 2 2 2" xfId="5289" xr:uid="{00000000-0005-0000-0000-00005A0D0000}"/>
    <cellStyle name="Normal 18 3 2 2 3" xfId="5290" xr:uid="{00000000-0005-0000-0000-00005B0D0000}"/>
    <cellStyle name="Normal 18 3 2 3" xfId="5291" xr:uid="{00000000-0005-0000-0000-00005C0D0000}"/>
    <cellStyle name="Normal 18 3 2 3 2" xfId="5292" xr:uid="{00000000-0005-0000-0000-00005D0D0000}"/>
    <cellStyle name="Normal 18 3 2 4" xfId="5293" xr:uid="{00000000-0005-0000-0000-00005E0D0000}"/>
    <cellStyle name="Normal 18 3 3" xfId="5294" xr:uid="{00000000-0005-0000-0000-00005F0D0000}"/>
    <cellStyle name="Normal 18 3 3 2" xfId="5295" xr:uid="{00000000-0005-0000-0000-0000600D0000}"/>
    <cellStyle name="Normal 18 3 3 2 2" xfId="5296" xr:uid="{00000000-0005-0000-0000-0000610D0000}"/>
    <cellStyle name="Normal 18 3 3 3" xfId="5297" xr:uid="{00000000-0005-0000-0000-0000620D0000}"/>
    <cellStyle name="Normal 18 3 4" xfId="5298" xr:uid="{00000000-0005-0000-0000-0000630D0000}"/>
    <cellStyle name="Normal 18 3 4 2" xfId="5299" xr:uid="{00000000-0005-0000-0000-0000640D0000}"/>
    <cellStyle name="Normal 18 3 5" xfId="5300" xr:uid="{00000000-0005-0000-0000-0000650D0000}"/>
    <cellStyle name="Normal 18 4" xfId="527" xr:uid="{00000000-0005-0000-0000-0000660D0000}"/>
    <cellStyle name="Normal 18 4 2" xfId="528" xr:uid="{00000000-0005-0000-0000-0000670D0000}"/>
    <cellStyle name="Normal 18 4 2 2" xfId="5301" xr:uid="{00000000-0005-0000-0000-0000680D0000}"/>
    <cellStyle name="Normal 18 4 2 2 2" xfId="5302" xr:uid="{00000000-0005-0000-0000-0000690D0000}"/>
    <cellStyle name="Normal 18 4 2 2 2 2" xfId="5303" xr:uid="{00000000-0005-0000-0000-00006A0D0000}"/>
    <cellStyle name="Normal 18 4 2 2 3" xfId="5304" xr:uid="{00000000-0005-0000-0000-00006B0D0000}"/>
    <cellStyle name="Normal 18 4 2 3" xfId="5305" xr:uid="{00000000-0005-0000-0000-00006C0D0000}"/>
    <cellStyle name="Normal 18 4 2 3 2" xfId="5306" xr:uid="{00000000-0005-0000-0000-00006D0D0000}"/>
    <cellStyle name="Normal 18 4 2 4" xfId="5307" xr:uid="{00000000-0005-0000-0000-00006E0D0000}"/>
    <cellStyle name="Normal 18 4 3" xfId="5308" xr:uid="{00000000-0005-0000-0000-00006F0D0000}"/>
    <cellStyle name="Normal 18 4 3 2" xfId="5309" xr:uid="{00000000-0005-0000-0000-0000700D0000}"/>
    <cellStyle name="Normal 18 4 3 2 2" xfId="5310" xr:uid="{00000000-0005-0000-0000-0000710D0000}"/>
    <cellStyle name="Normal 18 4 3 3" xfId="5311" xr:uid="{00000000-0005-0000-0000-0000720D0000}"/>
    <cellStyle name="Normal 18 4 4" xfId="5312" xr:uid="{00000000-0005-0000-0000-0000730D0000}"/>
    <cellStyle name="Normal 18 4 4 2" xfId="5313" xr:uid="{00000000-0005-0000-0000-0000740D0000}"/>
    <cellStyle name="Normal 18 4 5" xfId="5314" xr:uid="{00000000-0005-0000-0000-0000750D0000}"/>
    <cellStyle name="Normal 18 5" xfId="529" xr:uid="{00000000-0005-0000-0000-0000760D0000}"/>
    <cellStyle name="Normal 18 5 2" xfId="530" xr:uid="{00000000-0005-0000-0000-0000770D0000}"/>
    <cellStyle name="Normal 18 5 2 2" xfId="5315" xr:uid="{00000000-0005-0000-0000-0000780D0000}"/>
    <cellStyle name="Normal 18 5 2 2 2" xfId="5316" xr:uid="{00000000-0005-0000-0000-0000790D0000}"/>
    <cellStyle name="Normal 18 5 2 2 2 2" xfId="5317" xr:uid="{00000000-0005-0000-0000-00007A0D0000}"/>
    <cellStyle name="Normal 18 5 2 2 3" xfId="5318" xr:uid="{00000000-0005-0000-0000-00007B0D0000}"/>
    <cellStyle name="Normal 18 5 2 3" xfId="5319" xr:uid="{00000000-0005-0000-0000-00007C0D0000}"/>
    <cellStyle name="Normal 18 5 2 3 2" xfId="5320" xr:uid="{00000000-0005-0000-0000-00007D0D0000}"/>
    <cellStyle name="Normal 18 5 2 4" xfId="5321" xr:uid="{00000000-0005-0000-0000-00007E0D0000}"/>
    <cellStyle name="Normal 18 5 3" xfId="5322" xr:uid="{00000000-0005-0000-0000-00007F0D0000}"/>
    <cellStyle name="Normal 18 5 3 2" xfId="5323" xr:uid="{00000000-0005-0000-0000-0000800D0000}"/>
    <cellStyle name="Normal 18 5 3 2 2" xfId="5324" xr:uid="{00000000-0005-0000-0000-0000810D0000}"/>
    <cellStyle name="Normal 18 5 3 3" xfId="5325" xr:uid="{00000000-0005-0000-0000-0000820D0000}"/>
    <cellStyle name="Normal 18 5 4" xfId="5326" xr:uid="{00000000-0005-0000-0000-0000830D0000}"/>
    <cellStyle name="Normal 18 5 4 2" xfId="5327" xr:uid="{00000000-0005-0000-0000-0000840D0000}"/>
    <cellStyle name="Normal 18 5 5" xfId="5328" xr:uid="{00000000-0005-0000-0000-0000850D0000}"/>
    <cellStyle name="Normal 18 6" xfId="531" xr:uid="{00000000-0005-0000-0000-0000860D0000}"/>
    <cellStyle name="Normal 18 6 2" xfId="532" xr:uid="{00000000-0005-0000-0000-0000870D0000}"/>
    <cellStyle name="Normal 18 6 2 2" xfId="5329" xr:uid="{00000000-0005-0000-0000-0000880D0000}"/>
    <cellStyle name="Normal 18 6 2 2 2" xfId="5330" xr:uid="{00000000-0005-0000-0000-0000890D0000}"/>
    <cellStyle name="Normal 18 6 2 2 2 2" xfId="5331" xr:uid="{00000000-0005-0000-0000-00008A0D0000}"/>
    <cellStyle name="Normal 18 6 2 2 3" xfId="5332" xr:uid="{00000000-0005-0000-0000-00008B0D0000}"/>
    <cellStyle name="Normal 18 6 2 3" xfId="5333" xr:uid="{00000000-0005-0000-0000-00008C0D0000}"/>
    <cellStyle name="Normal 18 6 2 3 2" xfId="5334" xr:uid="{00000000-0005-0000-0000-00008D0D0000}"/>
    <cellStyle name="Normal 18 6 2 4" xfId="5335" xr:uid="{00000000-0005-0000-0000-00008E0D0000}"/>
    <cellStyle name="Normal 18 6 3" xfId="5336" xr:uid="{00000000-0005-0000-0000-00008F0D0000}"/>
    <cellStyle name="Normal 18 6 3 2" xfId="5337" xr:uid="{00000000-0005-0000-0000-0000900D0000}"/>
    <cellStyle name="Normal 18 6 3 2 2" xfId="5338" xr:uid="{00000000-0005-0000-0000-0000910D0000}"/>
    <cellStyle name="Normal 18 6 3 3" xfId="5339" xr:uid="{00000000-0005-0000-0000-0000920D0000}"/>
    <cellStyle name="Normal 18 6 4" xfId="5340" xr:uid="{00000000-0005-0000-0000-0000930D0000}"/>
    <cellStyle name="Normal 18 6 4 2" xfId="5341" xr:uid="{00000000-0005-0000-0000-0000940D0000}"/>
    <cellStyle name="Normal 18 6 5" xfId="5342" xr:uid="{00000000-0005-0000-0000-0000950D0000}"/>
    <cellStyle name="Normal 18 7" xfId="533" xr:uid="{00000000-0005-0000-0000-0000960D0000}"/>
    <cellStyle name="Normal 18 7 2" xfId="534" xr:uid="{00000000-0005-0000-0000-0000970D0000}"/>
    <cellStyle name="Normal 18 7 2 2" xfId="5343" xr:uid="{00000000-0005-0000-0000-0000980D0000}"/>
    <cellStyle name="Normal 18 7 2 2 2" xfId="5344" xr:uid="{00000000-0005-0000-0000-0000990D0000}"/>
    <cellStyle name="Normal 18 7 2 2 2 2" xfId="5345" xr:uid="{00000000-0005-0000-0000-00009A0D0000}"/>
    <cellStyle name="Normal 18 7 2 2 3" xfId="5346" xr:uid="{00000000-0005-0000-0000-00009B0D0000}"/>
    <cellStyle name="Normal 18 7 2 3" xfId="5347" xr:uid="{00000000-0005-0000-0000-00009C0D0000}"/>
    <cellStyle name="Normal 18 7 2 3 2" xfId="5348" xr:uid="{00000000-0005-0000-0000-00009D0D0000}"/>
    <cellStyle name="Normal 18 7 2 4" xfId="5349" xr:uid="{00000000-0005-0000-0000-00009E0D0000}"/>
    <cellStyle name="Normal 18 7 3" xfId="5350" xr:uid="{00000000-0005-0000-0000-00009F0D0000}"/>
    <cellStyle name="Normal 18 7 3 2" xfId="5351" xr:uid="{00000000-0005-0000-0000-0000A00D0000}"/>
    <cellStyle name="Normal 18 7 3 2 2" xfId="5352" xr:uid="{00000000-0005-0000-0000-0000A10D0000}"/>
    <cellStyle name="Normal 18 7 3 3" xfId="5353" xr:uid="{00000000-0005-0000-0000-0000A20D0000}"/>
    <cellStyle name="Normal 18 7 4" xfId="5354" xr:uid="{00000000-0005-0000-0000-0000A30D0000}"/>
    <cellStyle name="Normal 18 7 4 2" xfId="5355" xr:uid="{00000000-0005-0000-0000-0000A40D0000}"/>
    <cellStyle name="Normal 18 7 5" xfId="5356" xr:uid="{00000000-0005-0000-0000-0000A50D0000}"/>
    <cellStyle name="Normal 18 8" xfId="535" xr:uid="{00000000-0005-0000-0000-0000A60D0000}"/>
    <cellStyle name="Normal 18 8 2" xfId="536" xr:uid="{00000000-0005-0000-0000-0000A70D0000}"/>
    <cellStyle name="Normal 18 8 2 2" xfId="5357" xr:uid="{00000000-0005-0000-0000-0000A80D0000}"/>
    <cellStyle name="Normal 18 8 2 2 2" xfId="5358" xr:uid="{00000000-0005-0000-0000-0000A90D0000}"/>
    <cellStyle name="Normal 18 8 2 2 2 2" xfId="5359" xr:uid="{00000000-0005-0000-0000-0000AA0D0000}"/>
    <cellStyle name="Normal 18 8 2 2 3" xfId="5360" xr:uid="{00000000-0005-0000-0000-0000AB0D0000}"/>
    <cellStyle name="Normal 18 8 2 3" xfId="5361" xr:uid="{00000000-0005-0000-0000-0000AC0D0000}"/>
    <cellStyle name="Normal 18 8 2 3 2" xfId="5362" xr:uid="{00000000-0005-0000-0000-0000AD0D0000}"/>
    <cellStyle name="Normal 18 8 2 4" xfId="5363" xr:uid="{00000000-0005-0000-0000-0000AE0D0000}"/>
    <cellStyle name="Normal 18 8 3" xfId="5364" xr:uid="{00000000-0005-0000-0000-0000AF0D0000}"/>
    <cellStyle name="Normal 18 8 3 2" xfId="5365" xr:uid="{00000000-0005-0000-0000-0000B00D0000}"/>
    <cellStyle name="Normal 18 8 3 2 2" xfId="5366" xr:uid="{00000000-0005-0000-0000-0000B10D0000}"/>
    <cellStyle name="Normal 18 8 3 3" xfId="5367" xr:uid="{00000000-0005-0000-0000-0000B20D0000}"/>
    <cellStyle name="Normal 18 8 4" xfId="5368" xr:uid="{00000000-0005-0000-0000-0000B30D0000}"/>
    <cellStyle name="Normal 18 8 4 2" xfId="5369" xr:uid="{00000000-0005-0000-0000-0000B40D0000}"/>
    <cellStyle name="Normal 18 8 5" xfId="5370" xr:uid="{00000000-0005-0000-0000-0000B50D0000}"/>
    <cellStyle name="Normal 18 9" xfId="537" xr:uid="{00000000-0005-0000-0000-0000B60D0000}"/>
    <cellStyle name="Normal 18 9 2" xfId="538" xr:uid="{00000000-0005-0000-0000-0000B70D0000}"/>
    <cellStyle name="Normal 18 9 2 2" xfId="5371" xr:uid="{00000000-0005-0000-0000-0000B80D0000}"/>
    <cellStyle name="Normal 18 9 2 2 2" xfId="5372" xr:uid="{00000000-0005-0000-0000-0000B90D0000}"/>
    <cellStyle name="Normal 18 9 2 2 2 2" xfId="5373" xr:uid="{00000000-0005-0000-0000-0000BA0D0000}"/>
    <cellStyle name="Normal 18 9 2 2 3" xfId="5374" xr:uid="{00000000-0005-0000-0000-0000BB0D0000}"/>
    <cellStyle name="Normal 18 9 2 3" xfId="5375" xr:uid="{00000000-0005-0000-0000-0000BC0D0000}"/>
    <cellStyle name="Normal 18 9 2 3 2" xfId="5376" xr:uid="{00000000-0005-0000-0000-0000BD0D0000}"/>
    <cellStyle name="Normal 18 9 2 4" xfId="5377" xr:uid="{00000000-0005-0000-0000-0000BE0D0000}"/>
    <cellStyle name="Normal 18 9 3" xfId="5378" xr:uid="{00000000-0005-0000-0000-0000BF0D0000}"/>
    <cellStyle name="Normal 18 9 3 2" xfId="5379" xr:uid="{00000000-0005-0000-0000-0000C00D0000}"/>
    <cellStyle name="Normal 18 9 3 2 2" xfId="5380" xr:uid="{00000000-0005-0000-0000-0000C10D0000}"/>
    <cellStyle name="Normal 18 9 3 3" xfId="5381" xr:uid="{00000000-0005-0000-0000-0000C20D0000}"/>
    <cellStyle name="Normal 18 9 4" xfId="5382" xr:uid="{00000000-0005-0000-0000-0000C30D0000}"/>
    <cellStyle name="Normal 18 9 4 2" xfId="5383" xr:uid="{00000000-0005-0000-0000-0000C40D0000}"/>
    <cellStyle name="Normal 18 9 5" xfId="5384" xr:uid="{00000000-0005-0000-0000-0000C50D0000}"/>
    <cellStyle name="Normal 180" xfId="539" xr:uid="{00000000-0005-0000-0000-0000C60D0000}"/>
    <cellStyle name="Normal 180 2" xfId="540" xr:uid="{00000000-0005-0000-0000-0000C70D0000}"/>
    <cellStyle name="Normal 180 2 2" xfId="5385" xr:uid="{00000000-0005-0000-0000-0000C80D0000}"/>
    <cellStyle name="Normal 180 2 2 2" xfId="5386" xr:uid="{00000000-0005-0000-0000-0000C90D0000}"/>
    <cellStyle name="Normal 180 2 2 2 2" xfId="5387" xr:uid="{00000000-0005-0000-0000-0000CA0D0000}"/>
    <cellStyle name="Normal 180 2 2 3" xfId="5388" xr:uid="{00000000-0005-0000-0000-0000CB0D0000}"/>
    <cellStyle name="Normal 180 2 3" xfId="5389" xr:uid="{00000000-0005-0000-0000-0000CC0D0000}"/>
    <cellStyle name="Normal 180 2 3 2" xfId="5390" xr:uid="{00000000-0005-0000-0000-0000CD0D0000}"/>
    <cellStyle name="Normal 180 2 4" xfId="5391" xr:uid="{00000000-0005-0000-0000-0000CE0D0000}"/>
    <cellStyle name="Normal 180 3" xfId="5392" xr:uid="{00000000-0005-0000-0000-0000CF0D0000}"/>
    <cellStyle name="Normal 180 3 2" xfId="5393" xr:uid="{00000000-0005-0000-0000-0000D00D0000}"/>
    <cellStyle name="Normal 180 3 2 2" xfId="5394" xr:uid="{00000000-0005-0000-0000-0000D10D0000}"/>
    <cellStyle name="Normal 180 3 3" xfId="5395" xr:uid="{00000000-0005-0000-0000-0000D20D0000}"/>
    <cellStyle name="Normal 180 4" xfId="5396" xr:uid="{00000000-0005-0000-0000-0000D30D0000}"/>
    <cellStyle name="Normal 180 4 2" xfId="5397" xr:uid="{00000000-0005-0000-0000-0000D40D0000}"/>
    <cellStyle name="Normal 180 5" xfId="5398" xr:uid="{00000000-0005-0000-0000-0000D50D0000}"/>
    <cellStyle name="Normal 181" xfId="541" xr:uid="{00000000-0005-0000-0000-0000D60D0000}"/>
    <cellStyle name="Normal 181 2" xfId="542" xr:uid="{00000000-0005-0000-0000-0000D70D0000}"/>
    <cellStyle name="Normal 181 2 2" xfId="5399" xr:uid="{00000000-0005-0000-0000-0000D80D0000}"/>
    <cellStyle name="Normal 181 2 2 2" xfId="5400" xr:uid="{00000000-0005-0000-0000-0000D90D0000}"/>
    <cellStyle name="Normal 181 2 2 2 2" xfId="5401" xr:uid="{00000000-0005-0000-0000-0000DA0D0000}"/>
    <cellStyle name="Normal 181 2 2 3" xfId="5402" xr:uid="{00000000-0005-0000-0000-0000DB0D0000}"/>
    <cellStyle name="Normal 181 2 3" xfId="5403" xr:uid="{00000000-0005-0000-0000-0000DC0D0000}"/>
    <cellStyle name="Normal 181 2 3 2" xfId="5404" xr:uid="{00000000-0005-0000-0000-0000DD0D0000}"/>
    <cellStyle name="Normal 181 2 4" xfId="5405" xr:uid="{00000000-0005-0000-0000-0000DE0D0000}"/>
    <cellStyle name="Normal 181 3" xfId="5406" xr:uid="{00000000-0005-0000-0000-0000DF0D0000}"/>
    <cellStyle name="Normal 181 3 2" xfId="5407" xr:uid="{00000000-0005-0000-0000-0000E00D0000}"/>
    <cellStyle name="Normal 181 3 2 2" xfId="5408" xr:uid="{00000000-0005-0000-0000-0000E10D0000}"/>
    <cellStyle name="Normal 181 3 3" xfId="5409" xr:uid="{00000000-0005-0000-0000-0000E20D0000}"/>
    <cellStyle name="Normal 181 4" xfId="5410" xr:uid="{00000000-0005-0000-0000-0000E30D0000}"/>
    <cellStyle name="Normal 181 4 2" xfId="5411" xr:uid="{00000000-0005-0000-0000-0000E40D0000}"/>
    <cellStyle name="Normal 181 5" xfId="5412" xr:uid="{00000000-0005-0000-0000-0000E50D0000}"/>
    <cellStyle name="Normal 182" xfId="543" xr:uid="{00000000-0005-0000-0000-0000E60D0000}"/>
    <cellStyle name="Normal 182 2" xfId="5413" xr:uid="{00000000-0005-0000-0000-0000E70D0000}"/>
    <cellStyle name="Normal 182 2 2" xfId="5414" xr:uid="{00000000-0005-0000-0000-0000E80D0000}"/>
    <cellStyle name="Normal 182 2 2 2" xfId="5415" xr:uid="{00000000-0005-0000-0000-0000E90D0000}"/>
    <cellStyle name="Normal 182 2 3" xfId="5416" xr:uid="{00000000-0005-0000-0000-0000EA0D0000}"/>
    <cellStyle name="Normal 182 3" xfId="5417" xr:uid="{00000000-0005-0000-0000-0000EB0D0000}"/>
    <cellStyle name="Normal 182 3 2" xfId="5418" xr:uid="{00000000-0005-0000-0000-0000EC0D0000}"/>
    <cellStyle name="Normal 182 4" xfId="5419" xr:uid="{00000000-0005-0000-0000-0000ED0D0000}"/>
    <cellStyle name="Normal 183" xfId="544" xr:uid="{00000000-0005-0000-0000-0000EE0D0000}"/>
    <cellStyle name="Normal 183 2" xfId="545" xr:uid="{00000000-0005-0000-0000-0000EF0D0000}"/>
    <cellStyle name="Normal 183 2 2" xfId="5420" xr:uid="{00000000-0005-0000-0000-0000F00D0000}"/>
    <cellStyle name="Normal 183 2 2 2" xfId="5421" xr:uid="{00000000-0005-0000-0000-0000F10D0000}"/>
    <cellStyle name="Normal 183 2 2 2 2" xfId="5422" xr:uid="{00000000-0005-0000-0000-0000F20D0000}"/>
    <cellStyle name="Normal 183 2 2 3" xfId="5423" xr:uid="{00000000-0005-0000-0000-0000F30D0000}"/>
    <cellStyle name="Normal 183 2 3" xfId="5424" xr:uid="{00000000-0005-0000-0000-0000F40D0000}"/>
    <cellStyle name="Normal 183 2 3 2" xfId="5425" xr:uid="{00000000-0005-0000-0000-0000F50D0000}"/>
    <cellStyle name="Normal 183 2 4" xfId="5426" xr:uid="{00000000-0005-0000-0000-0000F60D0000}"/>
    <cellStyle name="Normal 183 3" xfId="5427" xr:uid="{00000000-0005-0000-0000-0000F70D0000}"/>
    <cellStyle name="Normal 183 3 2" xfId="5428" xr:uid="{00000000-0005-0000-0000-0000F80D0000}"/>
    <cellStyle name="Normal 183 3 2 2" xfId="5429" xr:uid="{00000000-0005-0000-0000-0000F90D0000}"/>
    <cellStyle name="Normal 183 3 3" xfId="5430" xr:uid="{00000000-0005-0000-0000-0000FA0D0000}"/>
    <cellStyle name="Normal 183 4" xfId="5431" xr:uid="{00000000-0005-0000-0000-0000FB0D0000}"/>
    <cellStyle name="Normal 183 4 2" xfId="5432" xr:uid="{00000000-0005-0000-0000-0000FC0D0000}"/>
    <cellStyle name="Normal 183 5" xfId="5433" xr:uid="{00000000-0005-0000-0000-0000FD0D0000}"/>
    <cellStyle name="Normal 184" xfId="546" xr:uid="{00000000-0005-0000-0000-0000FE0D0000}"/>
    <cellStyle name="Normal 184 2" xfId="5434" xr:uid="{00000000-0005-0000-0000-0000FF0D0000}"/>
    <cellStyle name="Normal 184 2 2" xfId="5435" xr:uid="{00000000-0005-0000-0000-0000000E0000}"/>
    <cellStyle name="Normal 184 2 2 2" xfId="5436" xr:uid="{00000000-0005-0000-0000-0000010E0000}"/>
    <cellStyle name="Normal 184 2 3" xfId="5437" xr:uid="{00000000-0005-0000-0000-0000020E0000}"/>
    <cellStyle name="Normal 184 3" xfId="5438" xr:uid="{00000000-0005-0000-0000-0000030E0000}"/>
    <cellStyle name="Normal 184 3 2" xfId="5439" xr:uid="{00000000-0005-0000-0000-0000040E0000}"/>
    <cellStyle name="Normal 184 4" xfId="5440" xr:uid="{00000000-0005-0000-0000-0000050E0000}"/>
    <cellStyle name="Normal 185" xfId="547" xr:uid="{00000000-0005-0000-0000-0000060E0000}"/>
    <cellStyle name="Normal 185 2" xfId="548" xr:uid="{00000000-0005-0000-0000-0000070E0000}"/>
    <cellStyle name="Normal 185 2 2" xfId="5441" xr:uid="{00000000-0005-0000-0000-0000080E0000}"/>
    <cellStyle name="Normal 185 2 2 2" xfId="5442" xr:uid="{00000000-0005-0000-0000-0000090E0000}"/>
    <cellStyle name="Normal 185 2 2 2 2" xfId="5443" xr:uid="{00000000-0005-0000-0000-00000A0E0000}"/>
    <cellStyle name="Normal 185 2 2 3" xfId="5444" xr:uid="{00000000-0005-0000-0000-00000B0E0000}"/>
    <cellStyle name="Normal 185 2 3" xfId="5445" xr:uid="{00000000-0005-0000-0000-00000C0E0000}"/>
    <cellStyle name="Normal 185 2 3 2" xfId="5446" xr:uid="{00000000-0005-0000-0000-00000D0E0000}"/>
    <cellStyle name="Normal 185 2 4" xfId="5447" xr:uid="{00000000-0005-0000-0000-00000E0E0000}"/>
    <cellStyle name="Normal 185 3" xfId="5448" xr:uid="{00000000-0005-0000-0000-00000F0E0000}"/>
    <cellStyle name="Normal 185 3 2" xfId="5449" xr:uid="{00000000-0005-0000-0000-0000100E0000}"/>
    <cellStyle name="Normal 185 3 2 2" xfId="5450" xr:uid="{00000000-0005-0000-0000-0000110E0000}"/>
    <cellStyle name="Normal 185 3 3" xfId="5451" xr:uid="{00000000-0005-0000-0000-0000120E0000}"/>
    <cellStyle name="Normal 185 4" xfId="5452" xr:uid="{00000000-0005-0000-0000-0000130E0000}"/>
    <cellStyle name="Normal 185 4 2" xfId="5453" xr:uid="{00000000-0005-0000-0000-0000140E0000}"/>
    <cellStyle name="Normal 185 5" xfId="5454" xr:uid="{00000000-0005-0000-0000-0000150E0000}"/>
    <cellStyle name="Normal 186" xfId="549" xr:uid="{00000000-0005-0000-0000-0000160E0000}"/>
    <cellStyle name="Normal 186 2" xfId="550" xr:uid="{00000000-0005-0000-0000-0000170E0000}"/>
    <cellStyle name="Normal 186 2 2" xfId="5455" xr:uid="{00000000-0005-0000-0000-0000180E0000}"/>
    <cellStyle name="Normal 186 2 2 2" xfId="5456" xr:uid="{00000000-0005-0000-0000-0000190E0000}"/>
    <cellStyle name="Normal 186 2 2 2 2" xfId="5457" xr:uid="{00000000-0005-0000-0000-00001A0E0000}"/>
    <cellStyle name="Normal 186 2 2 3" xfId="5458" xr:uid="{00000000-0005-0000-0000-00001B0E0000}"/>
    <cellStyle name="Normal 186 2 3" xfId="5459" xr:uid="{00000000-0005-0000-0000-00001C0E0000}"/>
    <cellStyle name="Normal 186 2 3 2" xfId="5460" xr:uid="{00000000-0005-0000-0000-00001D0E0000}"/>
    <cellStyle name="Normal 186 2 4" xfId="5461" xr:uid="{00000000-0005-0000-0000-00001E0E0000}"/>
    <cellStyle name="Normal 186 3" xfId="5462" xr:uid="{00000000-0005-0000-0000-00001F0E0000}"/>
    <cellStyle name="Normal 186 3 2" xfId="5463" xr:uid="{00000000-0005-0000-0000-0000200E0000}"/>
    <cellStyle name="Normal 186 3 2 2" xfId="5464" xr:uid="{00000000-0005-0000-0000-0000210E0000}"/>
    <cellStyle name="Normal 186 3 3" xfId="5465" xr:uid="{00000000-0005-0000-0000-0000220E0000}"/>
    <cellStyle name="Normal 186 4" xfId="5466" xr:uid="{00000000-0005-0000-0000-0000230E0000}"/>
    <cellStyle name="Normal 186 4 2" xfId="5467" xr:uid="{00000000-0005-0000-0000-0000240E0000}"/>
    <cellStyle name="Normal 186 5" xfId="5468" xr:uid="{00000000-0005-0000-0000-0000250E0000}"/>
    <cellStyle name="Normal 187" xfId="551" xr:uid="{00000000-0005-0000-0000-0000260E0000}"/>
    <cellStyle name="Normal 187 2" xfId="552" xr:uid="{00000000-0005-0000-0000-0000270E0000}"/>
    <cellStyle name="Normal 187 2 2" xfId="5469" xr:uid="{00000000-0005-0000-0000-0000280E0000}"/>
    <cellStyle name="Normal 187 2 2 2" xfId="5470" xr:uid="{00000000-0005-0000-0000-0000290E0000}"/>
    <cellStyle name="Normal 187 2 2 2 2" xfId="5471" xr:uid="{00000000-0005-0000-0000-00002A0E0000}"/>
    <cellStyle name="Normal 187 2 2 3" xfId="5472" xr:uid="{00000000-0005-0000-0000-00002B0E0000}"/>
    <cellStyle name="Normal 187 2 3" xfId="5473" xr:uid="{00000000-0005-0000-0000-00002C0E0000}"/>
    <cellStyle name="Normal 187 2 3 2" xfId="5474" xr:uid="{00000000-0005-0000-0000-00002D0E0000}"/>
    <cellStyle name="Normal 187 2 4" xfId="5475" xr:uid="{00000000-0005-0000-0000-00002E0E0000}"/>
    <cellStyle name="Normal 187 3" xfId="5476" xr:uid="{00000000-0005-0000-0000-00002F0E0000}"/>
    <cellStyle name="Normal 187 3 2" xfId="5477" xr:uid="{00000000-0005-0000-0000-0000300E0000}"/>
    <cellStyle name="Normal 187 3 2 2" xfId="5478" xr:uid="{00000000-0005-0000-0000-0000310E0000}"/>
    <cellStyle name="Normal 187 3 3" xfId="5479" xr:uid="{00000000-0005-0000-0000-0000320E0000}"/>
    <cellStyle name="Normal 187 4" xfId="5480" xr:uid="{00000000-0005-0000-0000-0000330E0000}"/>
    <cellStyle name="Normal 187 4 2" xfId="5481" xr:uid="{00000000-0005-0000-0000-0000340E0000}"/>
    <cellStyle name="Normal 187 5" xfId="5482" xr:uid="{00000000-0005-0000-0000-0000350E0000}"/>
    <cellStyle name="Normal 188" xfId="553" xr:uid="{00000000-0005-0000-0000-0000360E0000}"/>
    <cellStyle name="Normal 188 2" xfId="5483" xr:uid="{00000000-0005-0000-0000-0000370E0000}"/>
    <cellStyle name="Normal 188 2 2" xfId="5484" xr:uid="{00000000-0005-0000-0000-0000380E0000}"/>
    <cellStyle name="Normal 188 2 2 2" xfId="5485" xr:uid="{00000000-0005-0000-0000-0000390E0000}"/>
    <cellStyle name="Normal 188 2 3" xfId="5486" xr:uid="{00000000-0005-0000-0000-00003A0E0000}"/>
    <cellStyle name="Normal 188 3" xfId="5487" xr:uid="{00000000-0005-0000-0000-00003B0E0000}"/>
    <cellStyle name="Normal 188 3 2" xfId="5488" xr:uid="{00000000-0005-0000-0000-00003C0E0000}"/>
    <cellStyle name="Normal 188 4" xfId="5489" xr:uid="{00000000-0005-0000-0000-00003D0E0000}"/>
    <cellStyle name="Normal 189" xfId="554" xr:uid="{00000000-0005-0000-0000-00003E0E0000}"/>
    <cellStyle name="Normal 189 2" xfId="555" xr:uid="{00000000-0005-0000-0000-00003F0E0000}"/>
    <cellStyle name="Normal 189 2 2" xfId="5490" xr:uid="{00000000-0005-0000-0000-0000400E0000}"/>
    <cellStyle name="Normal 189 2 2 2" xfId="5491" xr:uid="{00000000-0005-0000-0000-0000410E0000}"/>
    <cellStyle name="Normal 189 2 2 2 2" xfId="5492" xr:uid="{00000000-0005-0000-0000-0000420E0000}"/>
    <cellStyle name="Normal 189 2 2 3" xfId="5493" xr:uid="{00000000-0005-0000-0000-0000430E0000}"/>
    <cellStyle name="Normal 189 2 3" xfId="5494" xr:uid="{00000000-0005-0000-0000-0000440E0000}"/>
    <cellStyle name="Normal 189 2 3 2" xfId="5495" xr:uid="{00000000-0005-0000-0000-0000450E0000}"/>
    <cellStyle name="Normal 189 2 4" xfId="5496" xr:uid="{00000000-0005-0000-0000-0000460E0000}"/>
    <cellStyle name="Normal 189 3" xfId="5497" xr:uid="{00000000-0005-0000-0000-0000470E0000}"/>
    <cellStyle name="Normal 189 3 2" xfId="5498" xr:uid="{00000000-0005-0000-0000-0000480E0000}"/>
    <cellStyle name="Normal 189 3 2 2" xfId="5499" xr:uid="{00000000-0005-0000-0000-0000490E0000}"/>
    <cellStyle name="Normal 189 3 3" xfId="5500" xr:uid="{00000000-0005-0000-0000-00004A0E0000}"/>
    <cellStyle name="Normal 189 4" xfId="5501" xr:uid="{00000000-0005-0000-0000-00004B0E0000}"/>
    <cellStyle name="Normal 189 4 2" xfId="5502" xr:uid="{00000000-0005-0000-0000-00004C0E0000}"/>
    <cellStyle name="Normal 189 5" xfId="5503" xr:uid="{00000000-0005-0000-0000-00004D0E0000}"/>
    <cellStyle name="Normal 19" xfId="556" xr:uid="{00000000-0005-0000-0000-00004E0E0000}"/>
    <cellStyle name="Normal 19 10" xfId="557" xr:uid="{00000000-0005-0000-0000-00004F0E0000}"/>
    <cellStyle name="Normal 19 10 2" xfId="558" xr:uid="{00000000-0005-0000-0000-0000500E0000}"/>
    <cellStyle name="Normal 19 10 2 2" xfId="5504" xr:uid="{00000000-0005-0000-0000-0000510E0000}"/>
    <cellStyle name="Normal 19 10 2 2 2" xfId="5505" xr:uid="{00000000-0005-0000-0000-0000520E0000}"/>
    <cellStyle name="Normal 19 10 2 2 2 2" xfId="5506" xr:uid="{00000000-0005-0000-0000-0000530E0000}"/>
    <cellStyle name="Normal 19 10 2 2 3" xfId="5507" xr:uid="{00000000-0005-0000-0000-0000540E0000}"/>
    <cellStyle name="Normal 19 10 2 3" xfId="5508" xr:uid="{00000000-0005-0000-0000-0000550E0000}"/>
    <cellStyle name="Normal 19 10 2 3 2" xfId="5509" xr:uid="{00000000-0005-0000-0000-0000560E0000}"/>
    <cellStyle name="Normal 19 10 2 4" xfId="5510" xr:uid="{00000000-0005-0000-0000-0000570E0000}"/>
    <cellStyle name="Normal 19 10 3" xfId="5511" xr:uid="{00000000-0005-0000-0000-0000580E0000}"/>
    <cellStyle name="Normal 19 10 3 2" xfId="5512" xr:uid="{00000000-0005-0000-0000-0000590E0000}"/>
    <cellStyle name="Normal 19 10 3 2 2" xfId="5513" xr:uid="{00000000-0005-0000-0000-00005A0E0000}"/>
    <cellStyle name="Normal 19 10 3 3" xfId="5514" xr:uid="{00000000-0005-0000-0000-00005B0E0000}"/>
    <cellStyle name="Normal 19 10 4" xfId="5515" xr:uid="{00000000-0005-0000-0000-00005C0E0000}"/>
    <cellStyle name="Normal 19 10 4 2" xfId="5516" xr:uid="{00000000-0005-0000-0000-00005D0E0000}"/>
    <cellStyle name="Normal 19 10 5" xfId="5517" xr:uid="{00000000-0005-0000-0000-00005E0E0000}"/>
    <cellStyle name="Normal 19 11" xfId="559" xr:uid="{00000000-0005-0000-0000-00005F0E0000}"/>
    <cellStyle name="Normal 19 11 2" xfId="560" xr:uid="{00000000-0005-0000-0000-0000600E0000}"/>
    <cellStyle name="Normal 19 11 2 2" xfId="5518" xr:uid="{00000000-0005-0000-0000-0000610E0000}"/>
    <cellStyle name="Normal 19 11 2 2 2" xfId="5519" xr:uid="{00000000-0005-0000-0000-0000620E0000}"/>
    <cellStyle name="Normal 19 11 2 2 2 2" xfId="5520" xr:uid="{00000000-0005-0000-0000-0000630E0000}"/>
    <cellStyle name="Normal 19 11 2 2 3" xfId="5521" xr:uid="{00000000-0005-0000-0000-0000640E0000}"/>
    <cellStyle name="Normal 19 11 2 3" xfId="5522" xr:uid="{00000000-0005-0000-0000-0000650E0000}"/>
    <cellStyle name="Normal 19 11 2 3 2" xfId="5523" xr:uid="{00000000-0005-0000-0000-0000660E0000}"/>
    <cellStyle name="Normal 19 11 2 4" xfId="5524" xr:uid="{00000000-0005-0000-0000-0000670E0000}"/>
    <cellStyle name="Normal 19 11 3" xfId="5525" xr:uid="{00000000-0005-0000-0000-0000680E0000}"/>
    <cellStyle name="Normal 19 11 3 2" xfId="5526" xr:uid="{00000000-0005-0000-0000-0000690E0000}"/>
    <cellStyle name="Normal 19 11 3 2 2" xfId="5527" xr:uid="{00000000-0005-0000-0000-00006A0E0000}"/>
    <cellStyle name="Normal 19 11 3 3" xfId="5528" xr:uid="{00000000-0005-0000-0000-00006B0E0000}"/>
    <cellStyle name="Normal 19 11 4" xfId="5529" xr:uid="{00000000-0005-0000-0000-00006C0E0000}"/>
    <cellStyle name="Normal 19 11 4 2" xfId="5530" xr:uid="{00000000-0005-0000-0000-00006D0E0000}"/>
    <cellStyle name="Normal 19 11 5" xfId="5531" xr:uid="{00000000-0005-0000-0000-00006E0E0000}"/>
    <cellStyle name="Normal 19 12" xfId="561" xr:uid="{00000000-0005-0000-0000-00006F0E0000}"/>
    <cellStyle name="Normal 19 12 2" xfId="5532" xr:uid="{00000000-0005-0000-0000-0000700E0000}"/>
    <cellStyle name="Normal 19 12 2 2" xfId="5533" xr:uid="{00000000-0005-0000-0000-0000710E0000}"/>
    <cellStyle name="Normal 19 12 2 2 2" xfId="5534" xr:uid="{00000000-0005-0000-0000-0000720E0000}"/>
    <cellStyle name="Normal 19 12 2 3" xfId="5535" xr:uid="{00000000-0005-0000-0000-0000730E0000}"/>
    <cellStyle name="Normal 19 12 3" xfId="5536" xr:uid="{00000000-0005-0000-0000-0000740E0000}"/>
    <cellStyle name="Normal 19 12 3 2" xfId="5537" xr:uid="{00000000-0005-0000-0000-0000750E0000}"/>
    <cellStyle name="Normal 19 12 4" xfId="5538" xr:uid="{00000000-0005-0000-0000-0000760E0000}"/>
    <cellStyle name="Normal 19 13" xfId="5539" xr:uid="{00000000-0005-0000-0000-0000770E0000}"/>
    <cellStyle name="Normal 19 13 2" xfId="5540" xr:uid="{00000000-0005-0000-0000-0000780E0000}"/>
    <cellStyle name="Normal 19 13 2 2" xfId="5541" xr:uid="{00000000-0005-0000-0000-0000790E0000}"/>
    <cellStyle name="Normal 19 13 3" xfId="5542" xr:uid="{00000000-0005-0000-0000-00007A0E0000}"/>
    <cellStyle name="Normal 19 14" xfId="5543" xr:uid="{00000000-0005-0000-0000-00007B0E0000}"/>
    <cellStyle name="Normal 19 14 2" xfId="5544" xr:uid="{00000000-0005-0000-0000-00007C0E0000}"/>
    <cellStyle name="Normal 19 15" xfId="5545" xr:uid="{00000000-0005-0000-0000-00007D0E0000}"/>
    <cellStyle name="Normal 19 2" xfId="562" xr:uid="{00000000-0005-0000-0000-00007E0E0000}"/>
    <cellStyle name="Normal 19 2 10" xfId="5546" xr:uid="{00000000-0005-0000-0000-00007F0E0000}"/>
    <cellStyle name="Normal 19 2 10 2" xfId="5547" xr:uid="{00000000-0005-0000-0000-0000800E0000}"/>
    <cellStyle name="Normal 19 2 10 2 2" xfId="5548" xr:uid="{00000000-0005-0000-0000-0000810E0000}"/>
    <cellStyle name="Normal 19 2 10 3" xfId="5549" xr:uid="{00000000-0005-0000-0000-0000820E0000}"/>
    <cellStyle name="Normal 19 2 11" xfId="5550" xr:uid="{00000000-0005-0000-0000-0000830E0000}"/>
    <cellStyle name="Normal 19 2 11 2" xfId="5551" xr:uid="{00000000-0005-0000-0000-0000840E0000}"/>
    <cellStyle name="Normal 19 2 12" xfId="5552" xr:uid="{00000000-0005-0000-0000-0000850E0000}"/>
    <cellStyle name="Normal 19 2 2" xfId="563" xr:uid="{00000000-0005-0000-0000-0000860E0000}"/>
    <cellStyle name="Normal 19 2 2 2" xfId="564" xr:uid="{00000000-0005-0000-0000-0000870E0000}"/>
    <cellStyle name="Normal 19 2 2 2 2" xfId="5553" xr:uid="{00000000-0005-0000-0000-0000880E0000}"/>
    <cellStyle name="Normal 19 2 2 2 2 2" xfId="5554" xr:uid="{00000000-0005-0000-0000-0000890E0000}"/>
    <cellStyle name="Normal 19 2 2 2 2 2 2" xfId="5555" xr:uid="{00000000-0005-0000-0000-00008A0E0000}"/>
    <cellStyle name="Normal 19 2 2 2 2 3" xfId="5556" xr:uid="{00000000-0005-0000-0000-00008B0E0000}"/>
    <cellStyle name="Normal 19 2 2 2 3" xfId="5557" xr:uid="{00000000-0005-0000-0000-00008C0E0000}"/>
    <cellStyle name="Normal 19 2 2 2 3 2" xfId="5558" xr:uid="{00000000-0005-0000-0000-00008D0E0000}"/>
    <cellStyle name="Normal 19 2 2 2 4" xfId="5559" xr:uid="{00000000-0005-0000-0000-00008E0E0000}"/>
    <cellStyle name="Normal 19 2 2 3" xfId="5560" xr:uid="{00000000-0005-0000-0000-00008F0E0000}"/>
    <cellStyle name="Normal 19 2 2 3 2" xfId="5561" xr:uid="{00000000-0005-0000-0000-0000900E0000}"/>
    <cellStyle name="Normal 19 2 2 3 2 2" xfId="5562" xr:uid="{00000000-0005-0000-0000-0000910E0000}"/>
    <cellStyle name="Normal 19 2 2 3 3" xfId="5563" xr:uid="{00000000-0005-0000-0000-0000920E0000}"/>
    <cellStyle name="Normal 19 2 2 4" xfId="5564" xr:uid="{00000000-0005-0000-0000-0000930E0000}"/>
    <cellStyle name="Normal 19 2 2 4 2" xfId="5565" xr:uid="{00000000-0005-0000-0000-0000940E0000}"/>
    <cellStyle name="Normal 19 2 2 5" xfId="5566" xr:uid="{00000000-0005-0000-0000-0000950E0000}"/>
    <cellStyle name="Normal 19 2 3" xfId="565" xr:uid="{00000000-0005-0000-0000-0000960E0000}"/>
    <cellStyle name="Normal 19 2 3 2" xfId="566" xr:uid="{00000000-0005-0000-0000-0000970E0000}"/>
    <cellStyle name="Normal 19 2 3 2 2" xfId="5567" xr:uid="{00000000-0005-0000-0000-0000980E0000}"/>
    <cellStyle name="Normal 19 2 3 2 2 2" xfId="5568" xr:uid="{00000000-0005-0000-0000-0000990E0000}"/>
    <cellStyle name="Normal 19 2 3 2 2 2 2" xfId="5569" xr:uid="{00000000-0005-0000-0000-00009A0E0000}"/>
    <cellStyle name="Normal 19 2 3 2 2 3" xfId="5570" xr:uid="{00000000-0005-0000-0000-00009B0E0000}"/>
    <cellStyle name="Normal 19 2 3 2 3" xfId="5571" xr:uid="{00000000-0005-0000-0000-00009C0E0000}"/>
    <cellStyle name="Normal 19 2 3 2 3 2" xfId="5572" xr:uid="{00000000-0005-0000-0000-00009D0E0000}"/>
    <cellStyle name="Normal 19 2 3 2 4" xfId="5573" xr:uid="{00000000-0005-0000-0000-00009E0E0000}"/>
    <cellStyle name="Normal 19 2 3 3" xfId="5574" xr:uid="{00000000-0005-0000-0000-00009F0E0000}"/>
    <cellStyle name="Normal 19 2 3 3 2" xfId="5575" xr:uid="{00000000-0005-0000-0000-0000A00E0000}"/>
    <cellStyle name="Normal 19 2 3 3 2 2" xfId="5576" xr:uid="{00000000-0005-0000-0000-0000A10E0000}"/>
    <cellStyle name="Normal 19 2 3 3 3" xfId="5577" xr:uid="{00000000-0005-0000-0000-0000A20E0000}"/>
    <cellStyle name="Normal 19 2 3 4" xfId="5578" xr:uid="{00000000-0005-0000-0000-0000A30E0000}"/>
    <cellStyle name="Normal 19 2 3 4 2" xfId="5579" xr:uid="{00000000-0005-0000-0000-0000A40E0000}"/>
    <cellStyle name="Normal 19 2 3 5" xfId="5580" xr:uid="{00000000-0005-0000-0000-0000A50E0000}"/>
    <cellStyle name="Normal 19 2 4" xfId="567" xr:uid="{00000000-0005-0000-0000-0000A60E0000}"/>
    <cellStyle name="Normal 19 2 4 2" xfId="568" xr:uid="{00000000-0005-0000-0000-0000A70E0000}"/>
    <cellStyle name="Normal 19 2 4 2 2" xfId="5581" xr:uid="{00000000-0005-0000-0000-0000A80E0000}"/>
    <cellStyle name="Normal 19 2 4 2 2 2" xfId="5582" xr:uid="{00000000-0005-0000-0000-0000A90E0000}"/>
    <cellStyle name="Normal 19 2 4 2 2 2 2" xfId="5583" xr:uid="{00000000-0005-0000-0000-0000AA0E0000}"/>
    <cellStyle name="Normal 19 2 4 2 2 3" xfId="5584" xr:uid="{00000000-0005-0000-0000-0000AB0E0000}"/>
    <cellStyle name="Normal 19 2 4 2 3" xfId="5585" xr:uid="{00000000-0005-0000-0000-0000AC0E0000}"/>
    <cellStyle name="Normal 19 2 4 2 3 2" xfId="5586" xr:uid="{00000000-0005-0000-0000-0000AD0E0000}"/>
    <cellStyle name="Normal 19 2 4 2 4" xfId="5587" xr:uid="{00000000-0005-0000-0000-0000AE0E0000}"/>
    <cellStyle name="Normal 19 2 4 3" xfId="5588" xr:uid="{00000000-0005-0000-0000-0000AF0E0000}"/>
    <cellStyle name="Normal 19 2 4 3 2" xfId="5589" xr:uid="{00000000-0005-0000-0000-0000B00E0000}"/>
    <cellStyle name="Normal 19 2 4 3 2 2" xfId="5590" xr:uid="{00000000-0005-0000-0000-0000B10E0000}"/>
    <cellStyle name="Normal 19 2 4 3 3" xfId="5591" xr:uid="{00000000-0005-0000-0000-0000B20E0000}"/>
    <cellStyle name="Normal 19 2 4 4" xfId="5592" xr:uid="{00000000-0005-0000-0000-0000B30E0000}"/>
    <cellStyle name="Normal 19 2 4 4 2" xfId="5593" xr:uid="{00000000-0005-0000-0000-0000B40E0000}"/>
    <cellStyle name="Normal 19 2 4 5" xfId="5594" xr:uid="{00000000-0005-0000-0000-0000B50E0000}"/>
    <cellStyle name="Normal 19 2 5" xfId="569" xr:uid="{00000000-0005-0000-0000-0000B60E0000}"/>
    <cellStyle name="Normal 19 2 5 2" xfId="570" xr:uid="{00000000-0005-0000-0000-0000B70E0000}"/>
    <cellStyle name="Normal 19 2 5 2 2" xfId="5595" xr:uid="{00000000-0005-0000-0000-0000B80E0000}"/>
    <cellStyle name="Normal 19 2 5 2 2 2" xfId="5596" xr:uid="{00000000-0005-0000-0000-0000B90E0000}"/>
    <cellStyle name="Normal 19 2 5 2 2 2 2" xfId="5597" xr:uid="{00000000-0005-0000-0000-0000BA0E0000}"/>
    <cellStyle name="Normal 19 2 5 2 2 3" xfId="5598" xr:uid="{00000000-0005-0000-0000-0000BB0E0000}"/>
    <cellStyle name="Normal 19 2 5 2 3" xfId="5599" xr:uid="{00000000-0005-0000-0000-0000BC0E0000}"/>
    <cellStyle name="Normal 19 2 5 2 3 2" xfId="5600" xr:uid="{00000000-0005-0000-0000-0000BD0E0000}"/>
    <cellStyle name="Normal 19 2 5 2 4" xfId="5601" xr:uid="{00000000-0005-0000-0000-0000BE0E0000}"/>
    <cellStyle name="Normal 19 2 5 3" xfId="5602" xr:uid="{00000000-0005-0000-0000-0000BF0E0000}"/>
    <cellStyle name="Normal 19 2 5 3 2" xfId="5603" xr:uid="{00000000-0005-0000-0000-0000C00E0000}"/>
    <cellStyle name="Normal 19 2 5 3 2 2" xfId="5604" xr:uid="{00000000-0005-0000-0000-0000C10E0000}"/>
    <cellStyle name="Normal 19 2 5 3 3" xfId="5605" xr:uid="{00000000-0005-0000-0000-0000C20E0000}"/>
    <cellStyle name="Normal 19 2 5 4" xfId="5606" xr:uid="{00000000-0005-0000-0000-0000C30E0000}"/>
    <cellStyle name="Normal 19 2 5 4 2" xfId="5607" xr:uid="{00000000-0005-0000-0000-0000C40E0000}"/>
    <cellStyle name="Normal 19 2 5 5" xfId="5608" xr:uid="{00000000-0005-0000-0000-0000C50E0000}"/>
    <cellStyle name="Normal 19 2 6" xfId="571" xr:uid="{00000000-0005-0000-0000-0000C60E0000}"/>
    <cellStyle name="Normal 19 2 6 2" xfId="572" xr:uid="{00000000-0005-0000-0000-0000C70E0000}"/>
    <cellStyle name="Normal 19 2 6 2 2" xfId="5609" xr:uid="{00000000-0005-0000-0000-0000C80E0000}"/>
    <cellStyle name="Normal 19 2 6 2 2 2" xfId="5610" xr:uid="{00000000-0005-0000-0000-0000C90E0000}"/>
    <cellStyle name="Normal 19 2 6 2 2 2 2" xfId="5611" xr:uid="{00000000-0005-0000-0000-0000CA0E0000}"/>
    <cellStyle name="Normal 19 2 6 2 2 3" xfId="5612" xr:uid="{00000000-0005-0000-0000-0000CB0E0000}"/>
    <cellStyle name="Normal 19 2 6 2 3" xfId="5613" xr:uid="{00000000-0005-0000-0000-0000CC0E0000}"/>
    <cellStyle name="Normal 19 2 6 2 3 2" xfId="5614" xr:uid="{00000000-0005-0000-0000-0000CD0E0000}"/>
    <cellStyle name="Normal 19 2 6 2 4" xfId="5615" xr:uid="{00000000-0005-0000-0000-0000CE0E0000}"/>
    <cellStyle name="Normal 19 2 6 3" xfId="5616" xr:uid="{00000000-0005-0000-0000-0000CF0E0000}"/>
    <cellStyle name="Normal 19 2 6 3 2" xfId="5617" xr:uid="{00000000-0005-0000-0000-0000D00E0000}"/>
    <cellStyle name="Normal 19 2 6 3 2 2" xfId="5618" xr:uid="{00000000-0005-0000-0000-0000D10E0000}"/>
    <cellStyle name="Normal 19 2 6 3 3" xfId="5619" xr:uid="{00000000-0005-0000-0000-0000D20E0000}"/>
    <cellStyle name="Normal 19 2 6 4" xfId="5620" xr:uid="{00000000-0005-0000-0000-0000D30E0000}"/>
    <cellStyle name="Normal 19 2 6 4 2" xfId="5621" xr:uid="{00000000-0005-0000-0000-0000D40E0000}"/>
    <cellStyle name="Normal 19 2 6 5" xfId="5622" xr:uid="{00000000-0005-0000-0000-0000D50E0000}"/>
    <cellStyle name="Normal 19 2 7" xfId="573" xr:uid="{00000000-0005-0000-0000-0000D60E0000}"/>
    <cellStyle name="Normal 19 2 7 2" xfId="574" xr:uid="{00000000-0005-0000-0000-0000D70E0000}"/>
    <cellStyle name="Normal 19 2 7 2 2" xfId="5623" xr:uid="{00000000-0005-0000-0000-0000D80E0000}"/>
    <cellStyle name="Normal 19 2 7 2 2 2" xfId="5624" xr:uid="{00000000-0005-0000-0000-0000D90E0000}"/>
    <cellStyle name="Normal 19 2 7 2 2 2 2" xfId="5625" xr:uid="{00000000-0005-0000-0000-0000DA0E0000}"/>
    <cellStyle name="Normal 19 2 7 2 2 3" xfId="5626" xr:uid="{00000000-0005-0000-0000-0000DB0E0000}"/>
    <cellStyle name="Normal 19 2 7 2 3" xfId="5627" xr:uid="{00000000-0005-0000-0000-0000DC0E0000}"/>
    <cellStyle name="Normal 19 2 7 2 3 2" xfId="5628" xr:uid="{00000000-0005-0000-0000-0000DD0E0000}"/>
    <cellStyle name="Normal 19 2 7 2 4" xfId="5629" xr:uid="{00000000-0005-0000-0000-0000DE0E0000}"/>
    <cellStyle name="Normal 19 2 7 3" xfId="5630" xr:uid="{00000000-0005-0000-0000-0000DF0E0000}"/>
    <cellStyle name="Normal 19 2 7 3 2" xfId="5631" xr:uid="{00000000-0005-0000-0000-0000E00E0000}"/>
    <cellStyle name="Normal 19 2 7 3 2 2" xfId="5632" xr:uid="{00000000-0005-0000-0000-0000E10E0000}"/>
    <cellStyle name="Normal 19 2 7 3 3" xfId="5633" xr:uid="{00000000-0005-0000-0000-0000E20E0000}"/>
    <cellStyle name="Normal 19 2 7 4" xfId="5634" xr:uid="{00000000-0005-0000-0000-0000E30E0000}"/>
    <cellStyle name="Normal 19 2 7 4 2" xfId="5635" xr:uid="{00000000-0005-0000-0000-0000E40E0000}"/>
    <cellStyle name="Normal 19 2 7 5" xfId="5636" xr:uid="{00000000-0005-0000-0000-0000E50E0000}"/>
    <cellStyle name="Normal 19 2 8" xfId="575" xr:uid="{00000000-0005-0000-0000-0000E60E0000}"/>
    <cellStyle name="Normal 19 2 8 2" xfId="576" xr:uid="{00000000-0005-0000-0000-0000E70E0000}"/>
    <cellStyle name="Normal 19 2 8 2 2" xfId="5637" xr:uid="{00000000-0005-0000-0000-0000E80E0000}"/>
    <cellStyle name="Normal 19 2 8 2 2 2" xfId="5638" xr:uid="{00000000-0005-0000-0000-0000E90E0000}"/>
    <cellStyle name="Normal 19 2 8 2 2 2 2" xfId="5639" xr:uid="{00000000-0005-0000-0000-0000EA0E0000}"/>
    <cellStyle name="Normal 19 2 8 2 2 3" xfId="5640" xr:uid="{00000000-0005-0000-0000-0000EB0E0000}"/>
    <cellStyle name="Normal 19 2 8 2 3" xfId="5641" xr:uid="{00000000-0005-0000-0000-0000EC0E0000}"/>
    <cellStyle name="Normal 19 2 8 2 3 2" xfId="5642" xr:uid="{00000000-0005-0000-0000-0000ED0E0000}"/>
    <cellStyle name="Normal 19 2 8 2 4" xfId="5643" xr:uid="{00000000-0005-0000-0000-0000EE0E0000}"/>
    <cellStyle name="Normal 19 2 8 3" xfId="5644" xr:uid="{00000000-0005-0000-0000-0000EF0E0000}"/>
    <cellStyle name="Normal 19 2 8 3 2" xfId="5645" xr:uid="{00000000-0005-0000-0000-0000F00E0000}"/>
    <cellStyle name="Normal 19 2 8 3 2 2" xfId="5646" xr:uid="{00000000-0005-0000-0000-0000F10E0000}"/>
    <cellStyle name="Normal 19 2 8 3 3" xfId="5647" xr:uid="{00000000-0005-0000-0000-0000F20E0000}"/>
    <cellStyle name="Normal 19 2 8 4" xfId="5648" xr:uid="{00000000-0005-0000-0000-0000F30E0000}"/>
    <cellStyle name="Normal 19 2 8 4 2" xfId="5649" xr:uid="{00000000-0005-0000-0000-0000F40E0000}"/>
    <cellStyle name="Normal 19 2 8 5" xfId="5650" xr:uid="{00000000-0005-0000-0000-0000F50E0000}"/>
    <cellStyle name="Normal 19 2 9" xfId="577" xr:uid="{00000000-0005-0000-0000-0000F60E0000}"/>
    <cellStyle name="Normal 19 2 9 2" xfId="5651" xr:uid="{00000000-0005-0000-0000-0000F70E0000}"/>
    <cellStyle name="Normal 19 2 9 2 2" xfId="5652" xr:uid="{00000000-0005-0000-0000-0000F80E0000}"/>
    <cellStyle name="Normal 19 2 9 2 2 2" xfId="5653" xr:uid="{00000000-0005-0000-0000-0000F90E0000}"/>
    <cellStyle name="Normal 19 2 9 2 3" xfId="5654" xr:uid="{00000000-0005-0000-0000-0000FA0E0000}"/>
    <cellStyle name="Normal 19 2 9 3" xfId="5655" xr:uid="{00000000-0005-0000-0000-0000FB0E0000}"/>
    <cellStyle name="Normal 19 2 9 3 2" xfId="5656" xr:uid="{00000000-0005-0000-0000-0000FC0E0000}"/>
    <cellStyle name="Normal 19 2 9 4" xfId="5657" xr:uid="{00000000-0005-0000-0000-0000FD0E0000}"/>
    <cellStyle name="Normal 19 3" xfId="578" xr:uid="{00000000-0005-0000-0000-0000FE0E0000}"/>
    <cellStyle name="Normal 19 3 2" xfId="579" xr:uid="{00000000-0005-0000-0000-0000FF0E0000}"/>
    <cellStyle name="Normal 19 3 2 2" xfId="5658" xr:uid="{00000000-0005-0000-0000-0000000F0000}"/>
    <cellStyle name="Normal 19 3 2 2 2" xfId="5659" xr:uid="{00000000-0005-0000-0000-0000010F0000}"/>
    <cellStyle name="Normal 19 3 2 2 2 2" xfId="5660" xr:uid="{00000000-0005-0000-0000-0000020F0000}"/>
    <cellStyle name="Normal 19 3 2 2 3" xfId="5661" xr:uid="{00000000-0005-0000-0000-0000030F0000}"/>
    <cellStyle name="Normal 19 3 2 3" xfId="5662" xr:uid="{00000000-0005-0000-0000-0000040F0000}"/>
    <cellStyle name="Normal 19 3 2 3 2" xfId="5663" xr:uid="{00000000-0005-0000-0000-0000050F0000}"/>
    <cellStyle name="Normal 19 3 2 4" xfId="5664" xr:uid="{00000000-0005-0000-0000-0000060F0000}"/>
    <cellStyle name="Normal 19 3 3" xfId="5665" xr:uid="{00000000-0005-0000-0000-0000070F0000}"/>
    <cellStyle name="Normal 19 3 3 2" xfId="5666" xr:uid="{00000000-0005-0000-0000-0000080F0000}"/>
    <cellStyle name="Normal 19 3 3 2 2" xfId="5667" xr:uid="{00000000-0005-0000-0000-0000090F0000}"/>
    <cellStyle name="Normal 19 3 3 3" xfId="5668" xr:uid="{00000000-0005-0000-0000-00000A0F0000}"/>
    <cellStyle name="Normal 19 3 4" xfId="5669" xr:uid="{00000000-0005-0000-0000-00000B0F0000}"/>
    <cellStyle name="Normal 19 3 4 2" xfId="5670" xr:uid="{00000000-0005-0000-0000-00000C0F0000}"/>
    <cellStyle name="Normal 19 3 5" xfId="5671" xr:uid="{00000000-0005-0000-0000-00000D0F0000}"/>
    <cellStyle name="Normal 19 4" xfId="580" xr:uid="{00000000-0005-0000-0000-00000E0F0000}"/>
    <cellStyle name="Normal 19 4 2" xfId="581" xr:uid="{00000000-0005-0000-0000-00000F0F0000}"/>
    <cellStyle name="Normal 19 4 2 2" xfId="5672" xr:uid="{00000000-0005-0000-0000-0000100F0000}"/>
    <cellStyle name="Normal 19 4 2 2 2" xfId="5673" xr:uid="{00000000-0005-0000-0000-0000110F0000}"/>
    <cellStyle name="Normal 19 4 2 2 2 2" xfId="5674" xr:uid="{00000000-0005-0000-0000-0000120F0000}"/>
    <cellStyle name="Normal 19 4 2 2 3" xfId="5675" xr:uid="{00000000-0005-0000-0000-0000130F0000}"/>
    <cellStyle name="Normal 19 4 2 3" xfId="5676" xr:uid="{00000000-0005-0000-0000-0000140F0000}"/>
    <cellStyle name="Normal 19 4 2 3 2" xfId="5677" xr:uid="{00000000-0005-0000-0000-0000150F0000}"/>
    <cellStyle name="Normal 19 4 2 4" xfId="5678" xr:uid="{00000000-0005-0000-0000-0000160F0000}"/>
    <cellStyle name="Normal 19 4 3" xfId="5679" xr:uid="{00000000-0005-0000-0000-0000170F0000}"/>
    <cellStyle name="Normal 19 4 3 2" xfId="5680" xr:uid="{00000000-0005-0000-0000-0000180F0000}"/>
    <cellStyle name="Normal 19 4 3 2 2" xfId="5681" xr:uid="{00000000-0005-0000-0000-0000190F0000}"/>
    <cellStyle name="Normal 19 4 3 3" xfId="5682" xr:uid="{00000000-0005-0000-0000-00001A0F0000}"/>
    <cellStyle name="Normal 19 4 4" xfId="5683" xr:uid="{00000000-0005-0000-0000-00001B0F0000}"/>
    <cellStyle name="Normal 19 4 4 2" xfId="5684" xr:uid="{00000000-0005-0000-0000-00001C0F0000}"/>
    <cellStyle name="Normal 19 4 5" xfId="5685" xr:uid="{00000000-0005-0000-0000-00001D0F0000}"/>
    <cellStyle name="Normal 19 5" xfId="582" xr:uid="{00000000-0005-0000-0000-00001E0F0000}"/>
    <cellStyle name="Normal 19 5 2" xfId="583" xr:uid="{00000000-0005-0000-0000-00001F0F0000}"/>
    <cellStyle name="Normal 19 5 2 2" xfId="5686" xr:uid="{00000000-0005-0000-0000-0000200F0000}"/>
    <cellStyle name="Normal 19 5 2 2 2" xfId="5687" xr:uid="{00000000-0005-0000-0000-0000210F0000}"/>
    <cellStyle name="Normal 19 5 2 2 2 2" xfId="5688" xr:uid="{00000000-0005-0000-0000-0000220F0000}"/>
    <cellStyle name="Normal 19 5 2 2 3" xfId="5689" xr:uid="{00000000-0005-0000-0000-0000230F0000}"/>
    <cellStyle name="Normal 19 5 2 3" xfId="5690" xr:uid="{00000000-0005-0000-0000-0000240F0000}"/>
    <cellStyle name="Normal 19 5 2 3 2" xfId="5691" xr:uid="{00000000-0005-0000-0000-0000250F0000}"/>
    <cellStyle name="Normal 19 5 2 4" xfId="5692" xr:uid="{00000000-0005-0000-0000-0000260F0000}"/>
    <cellStyle name="Normal 19 5 3" xfId="5693" xr:uid="{00000000-0005-0000-0000-0000270F0000}"/>
    <cellStyle name="Normal 19 5 3 2" xfId="5694" xr:uid="{00000000-0005-0000-0000-0000280F0000}"/>
    <cellStyle name="Normal 19 5 3 2 2" xfId="5695" xr:uid="{00000000-0005-0000-0000-0000290F0000}"/>
    <cellStyle name="Normal 19 5 3 3" xfId="5696" xr:uid="{00000000-0005-0000-0000-00002A0F0000}"/>
    <cellStyle name="Normal 19 5 4" xfId="5697" xr:uid="{00000000-0005-0000-0000-00002B0F0000}"/>
    <cellStyle name="Normal 19 5 4 2" xfId="5698" xr:uid="{00000000-0005-0000-0000-00002C0F0000}"/>
    <cellStyle name="Normal 19 5 5" xfId="5699" xr:uid="{00000000-0005-0000-0000-00002D0F0000}"/>
    <cellStyle name="Normal 19 6" xfId="584" xr:uid="{00000000-0005-0000-0000-00002E0F0000}"/>
    <cellStyle name="Normal 19 6 2" xfId="585" xr:uid="{00000000-0005-0000-0000-00002F0F0000}"/>
    <cellStyle name="Normal 19 6 2 2" xfId="5700" xr:uid="{00000000-0005-0000-0000-0000300F0000}"/>
    <cellStyle name="Normal 19 6 2 2 2" xfId="5701" xr:uid="{00000000-0005-0000-0000-0000310F0000}"/>
    <cellStyle name="Normal 19 6 2 2 2 2" xfId="5702" xr:uid="{00000000-0005-0000-0000-0000320F0000}"/>
    <cellStyle name="Normal 19 6 2 2 3" xfId="5703" xr:uid="{00000000-0005-0000-0000-0000330F0000}"/>
    <cellStyle name="Normal 19 6 2 3" xfId="5704" xr:uid="{00000000-0005-0000-0000-0000340F0000}"/>
    <cellStyle name="Normal 19 6 2 3 2" xfId="5705" xr:uid="{00000000-0005-0000-0000-0000350F0000}"/>
    <cellStyle name="Normal 19 6 2 4" xfId="5706" xr:uid="{00000000-0005-0000-0000-0000360F0000}"/>
    <cellStyle name="Normal 19 6 3" xfId="5707" xr:uid="{00000000-0005-0000-0000-0000370F0000}"/>
    <cellStyle name="Normal 19 6 3 2" xfId="5708" xr:uid="{00000000-0005-0000-0000-0000380F0000}"/>
    <cellStyle name="Normal 19 6 3 2 2" xfId="5709" xr:uid="{00000000-0005-0000-0000-0000390F0000}"/>
    <cellStyle name="Normal 19 6 3 3" xfId="5710" xr:uid="{00000000-0005-0000-0000-00003A0F0000}"/>
    <cellStyle name="Normal 19 6 4" xfId="5711" xr:uid="{00000000-0005-0000-0000-00003B0F0000}"/>
    <cellStyle name="Normal 19 6 4 2" xfId="5712" xr:uid="{00000000-0005-0000-0000-00003C0F0000}"/>
    <cellStyle name="Normal 19 6 5" xfId="5713" xr:uid="{00000000-0005-0000-0000-00003D0F0000}"/>
    <cellStyle name="Normal 19 7" xfId="586" xr:uid="{00000000-0005-0000-0000-00003E0F0000}"/>
    <cellStyle name="Normal 19 7 2" xfId="587" xr:uid="{00000000-0005-0000-0000-00003F0F0000}"/>
    <cellStyle name="Normal 19 7 2 2" xfId="5714" xr:uid="{00000000-0005-0000-0000-0000400F0000}"/>
    <cellStyle name="Normal 19 7 2 2 2" xfId="5715" xr:uid="{00000000-0005-0000-0000-0000410F0000}"/>
    <cellStyle name="Normal 19 7 2 2 2 2" xfId="5716" xr:uid="{00000000-0005-0000-0000-0000420F0000}"/>
    <cellStyle name="Normal 19 7 2 2 3" xfId="5717" xr:uid="{00000000-0005-0000-0000-0000430F0000}"/>
    <cellStyle name="Normal 19 7 2 3" xfId="5718" xr:uid="{00000000-0005-0000-0000-0000440F0000}"/>
    <cellStyle name="Normal 19 7 2 3 2" xfId="5719" xr:uid="{00000000-0005-0000-0000-0000450F0000}"/>
    <cellStyle name="Normal 19 7 2 4" xfId="5720" xr:uid="{00000000-0005-0000-0000-0000460F0000}"/>
    <cellStyle name="Normal 19 7 3" xfId="5721" xr:uid="{00000000-0005-0000-0000-0000470F0000}"/>
    <cellStyle name="Normal 19 7 3 2" xfId="5722" xr:uid="{00000000-0005-0000-0000-0000480F0000}"/>
    <cellStyle name="Normal 19 7 3 2 2" xfId="5723" xr:uid="{00000000-0005-0000-0000-0000490F0000}"/>
    <cellStyle name="Normal 19 7 3 3" xfId="5724" xr:uid="{00000000-0005-0000-0000-00004A0F0000}"/>
    <cellStyle name="Normal 19 7 4" xfId="5725" xr:uid="{00000000-0005-0000-0000-00004B0F0000}"/>
    <cellStyle name="Normal 19 7 4 2" xfId="5726" xr:uid="{00000000-0005-0000-0000-00004C0F0000}"/>
    <cellStyle name="Normal 19 7 5" xfId="5727" xr:uid="{00000000-0005-0000-0000-00004D0F0000}"/>
    <cellStyle name="Normal 19 8" xfId="588" xr:uid="{00000000-0005-0000-0000-00004E0F0000}"/>
    <cellStyle name="Normal 19 8 2" xfId="589" xr:uid="{00000000-0005-0000-0000-00004F0F0000}"/>
    <cellStyle name="Normal 19 8 2 2" xfId="5728" xr:uid="{00000000-0005-0000-0000-0000500F0000}"/>
    <cellStyle name="Normal 19 8 2 2 2" xfId="5729" xr:uid="{00000000-0005-0000-0000-0000510F0000}"/>
    <cellStyle name="Normal 19 8 2 2 2 2" xfId="5730" xr:uid="{00000000-0005-0000-0000-0000520F0000}"/>
    <cellStyle name="Normal 19 8 2 2 3" xfId="5731" xr:uid="{00000000-0005-0000-0000-0000530F0000}"/>
    <cellStyle name="Normal 19 8 2 3" xfId="5732" xr:uid="{00000000-0005-0000-0000-0000540F0000}"/>
    <cellStyle name="Normal 19 8 2 3 2" xfId="5733" xr:uid="{00000000-0005-0000-0000-0000550F0000}"/>
    <cellStyle name="Normal 19 8 2 4" xfId="5734" xr:uid="{00000000-0005-0000-0000-0000560F0000}"/>
    <cellStyle name="Normal 19 8 3" xfId="5735" xr:uid="{00000000-0005-0000-0000-0000570F0000}"/>
    <cellStyle name="Normal 19 8 3 2" xfId="5736" xr:uid="{00000000-0005-0000-0000-0000580F0000}"/>
    <cellStyle name="Normal 19 8 3 2 2" xfId="5737" xr:uid="{00000000-0005-0000-0000-0000590F0000}"/>
    <cellStyle name="Normal 19 8 3 3" xfId="5738" xr:uid="{00000000-0005-0000-0000-00005A0F0000}"/>
    <cellStyle name="Normal 19 8 4" xfId="5739" xr:uid="{00000000-0005-0000-0000-00005B0F0000}"/>
    <cellStyle name="Normal 19 8 4 2" xfId="5740" xr:uid="{00000000-0005-0000-0000-00005C0F0000}"/>
    <cellStyle name="Normal 19 8 5" xfId="5741" xr:uid="{00000000-0005-0000-0000-00005D0F0000}"/>
    <cellStyle name="Normal 19 9" xfId="590" xr:uid="{00000000-0005-0000-0000-00005E0F0000}"/>
    <cellStyle name="Normal 19 9 2" xfId="591" xr:uid="{00000000-0005-0000-0000-00005F0F0000}"/>
    <cellStyle name="Normal 19 9 2 2" xfId="5742" xr:uid="{00000000-0005-0000-0000-0000600F0000}"/>
    <cellStyle name="Normal 19 9 2 2 2" xfId="5743" xr:uid="{00000000-0005-0000-0000-0000610F0000}"/>
    <cellStyle name="Normal 19 9 2 2 2 2" xfId="5744" xr:uid="{00000000-0005-0000-0000-0000620F0000}"/>
    <cellStyle name="Normal 19 9 2 2 3" xfId="5745" xr:uid="{00000000-0005-0000-0000-0000630F0000}"/>
    <cellStyle name="Normal 19 9 2 3" xfId="5746" xr:uid="{00000000-0005-0000-0000-0000640F0000}"/>
    <cellStyle name="Normal 19 9 2 3 2" xfId="5747" xr:uid="{00000000-0005-0000-0000-0000650F0000}"/>
    <cellStyle name="Normal 19 9 2 4" xfId="5748" xr:uid="{00000000-0005-0000-0000-0000660F0000}"/>
    <cellStyle name="Normal 19 9 3" xfId="5749" xr:uid="{00000000-0005-0000-0000-0000670F0000}"/>
    <cellStyle name="Normal 19 9 3 2" xfId="5750" xr:uid="{00000000-0005-0000-0000-0000680F0000}"/>
    <cellStyle name="Normal 19 9 3 2 2" xfId="5751" xr:uid="{00000000-0005-0000-0000-0000690F0000}"/>
    <cellStyle name="Normal 19 9 3 3" xfId="5752" xr:uid="{00000000-0005-0000-0000-00006A0F0000}"/>
    <cellStyle name="Normal 19 9 4" xfId="5753" xr:uid="{00000000-0005-0000-0000-00006B0F0000}"/>
    <cellStyle name="Normal 19 9 4 2" xfId="5754" xr:uid="{00000000-0005-0000-0000-00006C0F0000}"/>
    <cellStyle name="Normal 19 9 5" xfId="5755" xr:uid="{00000000-0005-0000-0000-00006D0F0000}"/>
    <cellStyle name="Normal 190" xfId="592" xr:uid="{00000000-0005-0000-0000-00006E0F0000}"/>
    <cellStyle name="Normal 190 2" xfId="593" xr:uid="{00000000-0005-0000-0000-00006F0F0000}"/>
    <cellStyle name="Normal 190 2 2" xfId="5756" xr:uid="{00000000-0005-0000-0000-0000700F0000}"/>
    <cellStyle name="Normal 190 2 2 2" xfId="5757" xr:uid="{00000000-0005-0000-0000-0000710F0000}"/>
    <cellStyle name="Normal 190 2 2 2 2" xfId="5758" xr:uid="{00000000-0005-0000-0000-0000720F0000}"/>
    <cellStyle name="Normal 190 2 2 3" xfId="5759" xr:uid="{00000000-0005-0000-0000-0000730F0000}"/>
    <cellStyle name="Normal 190 2 3" xfId="5760" xr:uid="{00000000-0005-0000-0000-0000740F0000}"/>
    <cellStyle name="Normal 190 2 3 2" xfId="5761" xr:uid="{00000000-0005-0000-0000-0000750F0000}"/>
    <cellStyle name="Normal 190 2 4" xfId="5762" xr:uid="{00000000-0005-0000-0000-0000760F0000}"/>
    <cellStyle name="Normal 190 3" xfId="5763" xr:uid="{00000000-0005-0000-0000-0000770F0000}"/>
    <cellStyle name="Normal 190 3 2" xfId="5764" xr:uid="{00000000-0005-0000-0000-0000780F0000}"/>
    <cellStyle name="Normal 190 3 2 2" xfId="5765" xr:uid="{00000000-0005-0000-0000-0000790F0000}"/>
    <cellStyle name="Normal 190 3 3" xfId="5766" xr:uid="{00000000-0005-0000-0000-00007A0F0000}"/>
    <cellStyle name="Normal 190 4" xfId="5767" xr:uid="{00000000-0005-0000-0000-00007B0F0000}"/>
    <cellStyle name="Normal 190 4 2" xfId="5768" xr:uid="{00000000-0005-0000-0000-00007C0F0000}"/>
    <cellStyle name="Normal 190 5" xfId="5769" xr:uid="{00000000-0005-0000-0000-00007D0F0000}"/>
    <cellStyle name="Normal 191" xfId="594" xr:uid="{00000000-0005-0000-0000-00007E0F0000}"/>
    <cellStyle name="Normal 191 2" xfId="5770" xr:uid="{00000000-0005-0000-0000-00007F0F0000}"/>
    <cellStyle name="Normal 191 2 2" xfId="5771" xr:uid="{00000000-0005-0000-0000-0000800F0000}"/>
    <cellStyle name="Normal 191 2 2 2" xfId="5772" xr:uid="{00000000-0005-0000-0000-0000810F0000}"/>
    <cellStyle name="Normal 191 2 3" xfId="5773" xr:uid="{00000000-0005-0000-0000-0000820F0000}"/>
    <cellStyle name="Normal 191 3" xfId="5774" xr:uid="{00000000-0005-0000-0000-0000830F0000}"/>
    <cellStyle name="Normal 191 3 2" xfId="5775" xr:uid="{00000000-0005-0000-0000-0000840F0000}"/>
    <cellStyle name="Normal 191 4" xfId="5776" xr:uid="{00000000-0005-0000-0000-0000850F0000}"/>
    <cellStyle name="Normal 192" xfId="595" xr:uid="{00000000-0005-0000-0000-0000860F0000}"/>
    <cellStyle name="Normal 192 2" xfId="5777" xr:uid="{00000000-0005-0000-0000-0000870F0000}"/>
    <cellStyle name="Normal 192 2 2" xfId="5778" xr:uid="{00000000-0005-0000-0000-0000880F0000}"/>
    <cellStyle name="Normal 192 2 2 2" xfId="5779" xr:uid="{00000000-0005-0000-0000-0000890F0000}"/>
    <cellStyle name="Normal 192 2 3" xfId="5780" xr:uid="{00000000-0005-0000-0000-00008A0F0000}"/>
    <cellStyle name="Normal 192 3" xfId="5781" xr:uid="{00000000-0005-0000-0000-00008B0F0000}"/>
    <cellStyle name="Normal 192 3 2" xfId="5782" xr:uid="{00000000-0005-0000-0000-00008C0F0000}"/>
    <cellStyle name="Normal 192 4" xfId="5783" xr:uid="{00000000-0005-0000-0000-00008D0F0000}"/>
    <cellStyle name="Normal 193" xfId="596" xr:uid="{00000000-0005-0000-0000-00008E0F0000}"/>
    <cellStyle name="Normal 193 2" xfId="597" xr:uid="{00000000-0005-0000-0000-00008F0F0000}"/>
    <cellStyle name="Normal 193 2 2" xfId="5784" xr:uid="{00000000-0005-0000-0000-0000900F0000}"/>
    <cellStyle name="Normal 193 2 2 2" xfId="5785" xr:uid="{00000000-0005-0000-0000-0000910F0000}"/>
    <cellStyle name="Normal 193 2 2 2 2" xfId="5786" xr:uid="{00000000-0005-0000-0000-0000920F0000}"/>
    <cellStyle name="Normal 193 2 2 3" xfId="5787" xr:uid="{00000000-0005-0000-0000-0000930F0000}"/>
    <cellStyle name="Normal 193 2 3" xfId="5788" xr:uid="{00000000-0005-0000-0000-0000940F0000}"/>
    <cellStyle name="Normal 193 2 3 2" xfId="5789" xr:uid="{00000000-0005-0000-0000-0000950F0000}"/>
    <cellStyle name="Normal 193 2 4" xfId="5790" xr:uid="{00000000-0005-0000-0000-0000960F0000}"/>
    <cellStyle name="Normal 193 3" xfId="5791" xr:uid="{00000000-0005-0000-0000-0000970F0000}"/>
    <cellStyle name="Normal 193 3 2" xfId="5792" xr:uid="{00000000-0005-0000-0000-0000980F0000}"/>
    <cellStyle name="Normal 193 3 2 2" xfId="5793" xr:uid="{00000000-0005-0000-0000-0000990F0000}"/>
    <cellStyle name="Normal 193 3 3" xfId="5794" xr:uid="{00000000-0005-0000-0000-00009A0F0000}"/>
    <cellStyle name="Normal 193 4" xfId="5795" xr:uid="{00000000-0005-0000-0000-00009B0F0000}"/>
    <cellStyle name="Normal 193 4 2" xfId="5796" xr:uid="{00000000-0005-0000-0000-00009C0F0000}"/>
    <cellStyle name="Normal 193 5" xfId="5797" xr:uid="{00000000-0005-0000-0000-00009D0F0000}"/>
    <cellStyle name="Normal 194" xfId="598" xr:uid="{00000000-0005-0000-0000-00009E0F0000}"/>
    <cellStyle name="Normal 194 2" xfId="599" xr:uid="{00000000-0005-0000-0000-00009F0F0000}"/>
    <cellStyle name="Normal 194 2 2" xfId="5798" xr:uid="{00000000-0005-0000-0000-0000A00F0000}"/>
    <cellStyle name="Normal 194 2 2 2" xfId="5799" xr:uid="{00000000-0005-0000-0000-0000A10F0000}"/>
    <cellStyle name="Normal 194 2 2 2 2" xfId="5800" xr:uid="{00000000-0005-0000-0000-0000A20F0000}"/>
    <cellStyle name="Normal 194 2 2 3" xfId="5801" xr:uid="{00000000-0005-0000-0000-0000A30F0000}"/>
    <cellStyle name="Normal 194 2 3" xfId="5802" xr:uid="{00000000-0005-0000-0000-0000A40F0000}"/>
    <cellStyle name="Normal 194 2 3 2" xfId="5803" xr:uid="{00000000-0005-0000-0000-0000A50F0000}"/>
    <cellStyle name="Normal 194 2 4" xfId="5804" xr:uid="{00000000-0005-0000-0000-0000A60F0000}"/>
    <cellStyle name="Normal 194 3" xfId="5805" xr:uid="{00000000-0005-0000-0000-0000A70F0000}"/>
    <cellStyle name="Normal 194 3 2" xfId="5806" xr:uid="{00000000-0005-0000-0000-0000A80F0000}"/>
    <cellStyle name="Normal 194 3 2 2" xfId="5807" xr:uid="{00000000-0005-0000-0000-0000A90F0000}"/>
    <cellStyle name="Normal 194 3 3" xfId="5808" xr:uid="{00000000-0005-0000-0000-0000AA0F0000}"/>
    <cellStyle name="Normal 194 4" xfId="5809" xr:uid="{00000000-0005-0000-0000-0000AB0F0000}"/>
    <cellStyle name="Normal 194 4 2" xfId="5810" xr:uid="{00000000-0005-0000-0000-0000AC0F0000}"/>
    <cellStyle name="Normal 194 5" xfId="5811" xr:uid="{00000000-0005-0000-0000-0000AD0F0000}"/>
    <cellStyle name="Normal 195" xfId="600" xr:uid="{00000000-0005-0000-0000-0000AE0F0000}"/>
    <cellStyle name="Normal 195 2" xfId="601" xr:uid="{00000000-0005-0000-0000-0000AF0F0000}"/>
    <cellStyle name="Normal 195 2 2" xfId="5812" xr:uid="{00000000-0005-0000-0000-0000B00F0000}"/>
    <cellStyle name="Normal 195 2 2 2" xfId="5813" xr:uid="{00000000-0005-0000-0000-0000B10F0000}"/>
    <cellStyle name="Normal 195 2 2 2 2" xfId="5814" xr:uid="{00000000-0005-0000-0000-0000B20F0000}"/>
    <cellStyle name="Normal 195 2 2 3" xfId="5815" xr:uid="{00000000-0005-0000-0000-0000B30F0000}"/>
    <cellStyle name="Normal 195 2 3" xfId="5816" xr:uid="{00000000-0005-0000-0000-0000B40F0000}"/>
    <cellStyle name="Normal 195 2 3 2" xfId="5817" xr:uid="{00000000-0005-0000-0000-0000B50F0000}"/>
    <cellStyle name="Normal 195 2 4" xfId="5818" xr:uid="{00000000-0005-0000-0000-0000B60F0000}"/>
    <cellStyle name="Normal 195 3" xfId="5819" xr:uid="{00000000-0005-0000-0000-0000B70F0000}"/>
    <cellStyle name="Normal 195 3 2" xfId="5820" xr:uid="{00000000-0005-0000-0000-0000B80F0000}"/>
    <cellStyle name="Normal 195 3 2 2" xfId="5821" xr:uid="{00000000-0005-0000-0000-0000B90F0000}"/>
    <cellStyle name="Normal 195 3 3" xfId="5822" xr:uid="{00000000-0005-0000-0000-0000BA0F0000}"/>
    <cellStyle name="Normal 195 4" xfId="5823" xr:uid="{00000000-0005-0000-0000-0000BB0F0000}"/>
    <cellStyle name="Normal 195 4 2" xfId="5824" xr:uid="{00000000-0005-0000-0000-0000BC0F0000}"/>
    <cellStyle name="Normal 195 5" xfId="5825" xr:uid="{00000000-0005-0000-0000-0000BD0F0000}"/>
    <cellStyle name="Normal 196" xfId="602" xr:uid="{00000000-0005-0000-0000-0000BE0F0000}"/>
    <cellStyle name="Normal 196 2" xfId="603" xr:uid="{00000000-0005-0000-0000-0000BF0F0000}"/>
    <cellStyle name="Normal 196 2 2" xfId="5826" xr:uid="{00000000-0005-0000-0000-0000C00F0000}"/>
    <cellStyle name="Normal 196 2 2 2" xfId="5827" xr:uid="{00000000-0005-0000-0000-0000C10F0000}"/>
    <cellStyle name="Normal 196 2 2 2 2" xfId="5828" xr:uid="{00000000-0005-0000-0000-0000C20F0000}"/>
    <cellStyle name="Normal 196 2 2 3" xfId="5829" xr:uid="{00000000-0005-0000-0000-0000C30F0000}"/>
    <cellStyle name="Normal 196 2 3" xfId="5830" xr:uid="{00000000-0005-0000-0000-0000C40F0000}"/>
    <cellStyle name="Normal 196 2 3 2" xfId="5831" xr:uid="{00000000-0005-0000-0000-0000C50F0000}"/>
    <cellStyle name="Normal 196 2 4" xfId="5832" xr:uid="{00000000-0005-0000-0000-0000C60F0000}"/>
    <cellStyle name="Normal 196 3" xfId="5833" xr:uid="{00000000-0005-0000-0000-0000C70F0000}"/>
    <cellStyle name="Normal 196 3 2" xfId="5834" xr:uid="{00000000-0005-0000-0000-0000C80F0000}"/>
    <cellStyle name="Normal 196 3 2 2" xfId="5835" xr:uid="{00000000-0005-0000-0000-0000C90F0000}"/>
    <cellStyle name="Normal 196 3 3" xfId="5836" xr:uid="{00000000-0005-0000-0000-0000CA0F0000}"/>
    <cellStyle name="Normal 196 4" xfId="5837" xr:uid="{00000000-0005-0000-0000-0000CB0F0000}"/>
    <cellStyle name="Normal 196 4 2" xfId="5838" xr:uid="{00000000-0005-0000-0000-0000CC0F0000}"/>
    <cellStyle name="Normal 196 5" xfId="5839" xr:uid="{00000000-0005-0000-0000-0000CD0F0000}"/>
    <cellStyle name="Normal 197" xfId="604" xr:uid="{00000000-0005-0000-0000-0000CE0F0000}"/>
    <cellStyle name="Normal 197 2" xfId="605" xr:uid="{00000000-0005-0000-0000-0000CF0F0000}"/>
    <cellStyle name="Normal 197 2 2" xfId="5840" xr:uid="{00000000-0005-0000-0000-0000D00F0000}"/>
    <cellStyle name="Normal 197 2 2 2" xfId="5841" xr:uid="{00000000-0005-0000-0000-0000D10F0000}"/>
    <cellStyle name="Normal 197 2 2 2 2" xfId="5842" xr:uid="{00000000-0005-0000-0000-0000D20F0000}"/>
    <cellStyle name="Normal 197 2 2 3" xfId="5843" xr:uid="{00000000-0005-0000-0000-0000D30F0000}"/>
    <cellStyle name="Normal 197 2 3" xfId="5844" xr:uid="{00000000-0005-0000-0000-0000D40F0000}"/>
    <cellStyle name="Normal 197 2 3 2" xfId="5845" xr:uid="{00000000-0005-0000-0000-0000D50F0000}"/>
    <cellStyle name="Normal 197 2 4" xfId="5846" xr:uid="{00000000-0005-0000-0000-0000D60F0000}"/>
    <cellStyle name="Normal 197 3" xfId="5847" xr:uid="{00000000-0005-0000-0000-0000D70F0000}"/>
    <cellStyle name="Normal 197 3 2" xfId="5848" xr:uid="{00000000-0005-0000-0000-0000D80F0000}"/>
    <cellStyle name="Normal 197 3 2 2" xfId="5849" xr:uid="{00000000-0005-0000-0000-0000D90F0000}"/>
    <cellStyle name="Normal 197 3 3" xfId="5850" xr:uid="{00000000-0005-0000-0000-0000DA0F0000}"/>
    <cellStyle name="Normal 197 4" xfId="5851" xr:uid="{00000000-0005-0000-0000-0000DB0F0000}"/>
    <cellStyle name="Normal 197 4 2" xfId="5852" xr:uid="{00000000-0005-0000-0000-0000DC0F0000}"/>
    <cellStyle name="Normal 197 5" xfId="5853" xr:uid="{00000000-0005-0000-0000-0000DD0F0000}"/>
    <cellStyle name="Normal 198" xfId="606" xr:uid="{00000000-0005-0000-0000-0000DE0F0000}"/>
    <cellStyle name="Normal 198 2" xfId="5854" xr:uid="{00000000-0005-0000-0000-0000DF0F0000}"/>
    <cellStyle name="Normal 198 2 2" xfId="5855" xr:uid="{00000000-0005-0000-0000-0000E00F0000}"/>
    <cellStyle name="Normal 198 2 2 2" xfId="5856" xr:uid="{00000000-0005-0000-0000-0000E10F0000}"/>
    <cellStyle name="Normal 198 2 3" xfId="5857" xr:uid="{00000000-0005-0000-0000-0000E20F0000}"/>
    <cellStyle name="Normal 198 3" xfId="5858" xr:uid="{00000000-0005-0000-0000-0000E30F0000}"/>
    <cellStyle name="Normal 198 3 2" xfId="5859" xr:uid="{00000000-0005-0000-0000-0000E40F0000}"/>
    <cellStyle name="Normal 198 4" xfId="5860" xr:uid="{00000000-0005-0000-0000-0000E50F0000}"/>
    <cellStyle name="Normal 199" xfId="607" xr:uid="{00000000-0005-0000-0000-0000E60F0000}"/>
    <cellStyle name="Normal 199 2" xfId="5861" xr:uid="{00000000-0005-0000-0000-0000E70F0000}"/>
    <cellStyle name="Normal 199 2 2" xfId="5862" xr:uid="{00000000-0005-0000-0000-0000E80F0000}"/>
    <cellStyle name="Normal 199 2 2 2" xfId="5863" xr:uid="{00000000-0005-0000-0000-0000E90F0000}"/>
    <cellStyle name="Normal 199 2 3" xfId="5864" xr:uid="{00000000-0005-0000-0000-0000EA0F0000}"/>
    <cellStyle name="Normal 199 3" xfId="5865" xr:uid="{00000000-0005-0000-0000-0000EB0F0000}"/>
    <cellStyle name="Normal 199 3 2" xfId="5866" xr:uid="{00000000-0005-0000-0000-0000EC0F0000}"/>
    <cellStyle name="Normal 199 4" xfId="5867" xr:uid="{00000000-0005-0000-0000-0000ED0F0000}"/>
    <cellStyle name="Normal 2" xfId="2" xr:uid="{00000000-0005-0000-0000-000002000000}"/>
    <cellStyle name="Normal 2 10" xfId="608" xr:uid="{00000000-0005-0000-0000-0000EF0F0000}"/>
    <cellStyle name="Normal 2 11" xfId="609" xr:uid="{00000000-0005-0000-0000-0000F00F0000}"/>
    <cellStyle name="Normal 2 11 2" xfId="610" xr:uid="{00000000-0005-0000-0000-0000F10F0000}"/>
    <cellStyle name="Normal 2 11 3" xfId="611" xr:uid="{00000000-0005-0000-0000-0000F20F0000}"/>
    <cellStyle name="Normal 2 11 4" xfId="5868" xr:uid="{00000000-0005-0000-0000-0000F30F0000}"/>
    <cellStyle name="Normal 2 11 4 2" xfId="5869" xr:uid="{00000000-0005-0000-0000-0000F40F0000}"/>
    <cellStyle name="Normal 2 11 4 2 2" xfId="5870" xr:uid="{00000000-0005-0000-0000-0000F50F0000}"/>
    <cellStyle name="Normal 2 11 4 3" xfId="5871" xr:uid="{00000000-0005-0000-0000-0000F60F0000}"/>
    <cellStyle name="Normal 2 11 5" xfId="5872" xr:uid="{00000000-0005-0000-0000-0000F70F0000}"/>
    <cellStyle name="Normal 2 11 5 2" xfId="5873" xr:uid="{00000000-0005-0000-0000-0000F80F0000}"/>
    <cellStyle name="Normal 2 11 6" xfId="5874" xr:uid="{00000000-0005-0000-0000-0000F90F0000}"/>
    <cellStyle name="Normal 2 11 7" xfId="16789" xr:uid="{DA8B19CE-506D-40FD-B1C9-4EE56188C3C6}"/>
    <cellStyle name="Normal 2 12" xfId="612" xr:uid="{00000000-0005-0000-0000-0000FA0F0000}"/>
    <cellStyle name="Normal 2 12 2" xfId="613" xr:uid="{00000000-0005-0000-0000-0000FB0F0000}"/>
    <cellStyle name="Normal 2 12 3" xfId="614" xr:uid="{00000000-0005-0000-0000-0000FC0F0000}"/>
    <cellStyle name="Normal 2 12 4" xfId="5875" xr:uid="{00000000-0005-0000-0000-0000FD0F0000}"/>
    <cellStyle name="Normal 2 12 4 2" xfId="5876" xr:uid="{00000000-0005-0000-0000-0000FE0F0000}"/>
    <cellStyle name="Normal 2 12 4 2 2" xfId="5877" xr:uid="{00000000-0005-0000-0000-0000FF0F0000}"/>
    <cellStyle name="Normal 2 12 4 3" xfId="5878" xr:uid="{00000000-0005-0000-0000-000000100000}"/>
    <cellStyle name="Normal 2 12 5" xfId="5879" xr:uid="{00000000-0005-0000-0000-000001100000}"/>
    <cellStyle name="Normal 2 12 5 2" xfId="5880" xr:uid="{00000000-0005-0000-0000-000002100000}"/>
    <cellStyle name="Normal 2 12 6" xfId="5881" xr:uid="{00000000-0005-0000-0000-000003100000}"/>
    <cellStyle name="Normal 2 13" xfId="615" xr:uid="{00000000-0005-0000-0000-000004100000}"/>
    <cellStyle name="Normal 2 13 2" xfId="616" xr:uid="{00000000-0005-0000-0000-000005100000}"/>
    <cellStyle name="Normal 2 13 3" xfId="617" xr:uid="{00000000-0005-0000-0000-000006100000}"/>
    <cellStyle name="Normal 2 13 4" xfId="5882" xr:uid="{00000000-0005-0000-0000-000007100000}"/>
    <cellStyle name="Normal 2 13 4 2" xfId="5883" xr:uid="{00000000-0005-0000-0000-000008100000}"/>
    <cellStyle name="Normal 2 13 4 2 2" xfId="5884" xr:uid="{00000000-0005-0000-0000-000009100000}"/>
    <cellStyle name="Normal 2 13 4 3" xfId="5885" xr:uid="{00000000-0005-0000-0000-00000A100000}"/>
    <cellStyle name="Normal 2 13 5" xfId="5886" xr:uid="{00000000-0005-0000-0000-00000B100000}"/>
    <cellStyle name="Normal 2 13 5 2" xfId="5887" xr:uid="{00000000-0005-0000-0000-00000C100000}"/>
    <cellStyle name="Normal 2 13 6" xfId="5888" xr:uid="{00000000-0005-0000-0000-00000D100000}"/>
    <cellStyle name="Normal 2 14" xfId="618" xr:uid="{00000000-0005-0000-0000-00000E100000}"/>
    <cellStyle name="Normal 2 14 2" xfId="619" xr:uid="{00000000-0005-0000-0000-00000F100000}"/>
    <cellStyle name="Normal 2 14 3" xfId="620" xr:uid="{00000000-0005-0000-0000-000010100000}"/>
    <cellStyle name="Normal 2 14 4" xfId="5889" xr:uid="{00000000-0005-0000-0000-000011100000}"/>
    <cellStyle name="Normal 2 14 4 2" xfId="5890" xr:uid="{00000000-0005-0000-0000-000012100000}"/>
    <cellStyle name="Normal 2 14 4 2 2" xfId="5891" xr:uid="{00000000-0005-0000-0000-000013100000}"/>
    <cellStyle name="Normal 2 14 4 3" xfId="5892" xr:uid="{00000000-0005-0000-0000-000014100000}"/>
    <cellStyle name="Normal 2 14 5" xfId="5893" xr:uid="{00000000-0005-0000-0000-000015100000}"/>
    <cellStyle name="Normal 2 14 5 2" xfId="5894" xr:uid="{00000000-0005-0000-0000-000016100000}"/>
    <cellStyle name="Normal 2 14 6" xfId="5895" xr:uid="{00000000-0005-0000-0000-000017100000}"/>
    <cellStyle name="Normal 2 15" xfId="621" xr:uid="{00000000-0005-0000-0000-000018100000}"/>
    <cellStyle name="Normal 2 15 2" xfId="622" xr:uid="{00000000-0005-0000-0000-000019100000}"/>
    <cellStyle name="Normal 2 15 3" xfId="623" xr:uid="{00000000-0005-0000-0000-00001A100000}"/>
    <cellStyle name="Normal 2 15 4" xfId="5896" xr:uid="{00000000-0005-0000-0000-00001B100000}"/>
    <cellStyle name="Normal 2 15 4 2" xfId="5897" xr:uid="{00000000-0005-0000-0000-00001C100000}"/>
    <cellStyle name="Normal 2 15 4 2 2" xfId="5898" xr:uid="{00000000-0005-0000-0000-00001D100000}"/>
    <cellStyle name="Normal 2 15 4 3" xfId="5899" xr:uid="{00000000-0005-0000-0000-00001E100000}"/>
    <cellStyle name="Normal 2 15 5" xfId="5900" xr:uid="{00000000-0005-0000-0000-00001F100000}"/>
    <cellStyle name="Normal 2 15 5 2" xfId="5901" xr:uid="{00000000-0005-0000-0000-000020100000}"/>
    <cellStyle name="Normal 2 15 6" xfId="5902" xr:uid="{00000000-0005-0000-0000-000021100000}"/>
    <cellStyle name="Normal 2 16" xfId="624" xr:uid="{00000000-0005-0000-0000-000022100000}"/>
    <cellStyle name="Normal 2 16 2" xfId="625" xr:uid="{00000000-0005-0000-0000-000023100000}"/>
    <cellStyle name="Normal 2 16 3" xfId="626" xr:uid="{00000000-0005-0000-0000-000024100000}"/>
    <cellStyle name="Normal 2 16 4" xfId="5903" xr:uid="{00000000-0005-0000-0000-000025100000}"/>
    <cellStyle name="Normal 2 16 4 2" xfId="5904" xr:uid="{00000000-0005-0000-0000-000026100000}"/>
    <cellStyle name="Normal 2 16 4 2 2" xfId="5905" xr:uid="{00000000-0005-0000-0000-000027100000}"/>
    <cellStyle name="Normal 2 16 4 3" xfId="5906" xr:uid="{00000000-0005-0000-0000-000028100000}"/>
    <cellStyle name="Normal 2 16 5" xfId="5907" xr:uid="{00000000-0005-0000-0000-000029100000}"/>
    <cellStyle name="Normal 2 16 5 2" xfId="5908" xr:uid="{00000000-0005-0000-0000-00002A100000}"/>
    <cellStyle name="Normal 2 16 6" xfId="5909" xr:uid="{00000000-0005-0000-0000-00002B100000}"/>
    <cellStyle name="Normal 2 17" xfId="627" xr:uid="{00000000-0005-0000-0000-00002C100000}"/>
    <cellStyle name="Normal 2 17 2" xfId="628" xr:uid="{00000000-0005-0000-0000-00002D100000}"/>
    <cellStyle name="Normal 2 17 3" xfId="629" xr:uid="{00000000-0005-0000-0000-00002E100000}"/>
    <cellStyle name="Normal 2 17 4" xfId="5910" xr:uid="{00000000-0005-0000-0000-00002F100000}"/>
    <cellStyle name="Normal 2 17 4 2" xfId="5911" xr:uid="{00000000-0005-0000-0000-000030100000}"/>
    <cellStyle name="Normal 2 17 4 2 2" xfId="5912" xr:uid="{00000000-0005-0000-0000-000031100000}"/>
    <cellStyle name="Normal 2 17 4 3" xfId="5913" xr:uid="{00000000-0005-0000-0000-000032100000}"/>
    <cellStyle name="Normal 2 17 5" xfId="5914" xr:uid="{00000000-0005-0000-0000-000033100000}"/>
    <cellStyle name="Normal 2 17 5 2" xfId="5915" xr:uid="{00000000-0005-0000-0000-000034100000}"/>
    <cellStyle name="Normal 2 17 6" xfId="5916" xr:uid="{00000000-0005-0000-0000-000035100000}"/>
    <cellStyle name="Normal 2 18" xfId="630" xr:uid="{00000000-0005-0000-0000-000036100000}"/>
    <cellStyle name="Normal 2 18 2" xfId="631" xr:uid="{00000000-0005-0000-0000-000037100000}"/>
    <cellStyle name="Normal 2 18 3" xfId="632" xr:uid="{00000000-0005-0000-0000-000038100000}"/>
    <cellStyle name="Normal 2 18 4" xfId="5917" xr:uid="{00000000-0005-0000-0000-000039100000}"/>
    <cellStyle name="Normal 2 18 4 2" xfId="5918" xr:uid="{00000000-0005-0000-0000-00003A100000}"/>
    <cellStyle name="Normal 2 18 4 2 2" xfId="5919" xr:uid="{00000000-0005-0000-0000-00003B100000}"/>
    <cellStyle name="Normal 2 18 4 3" xfId="5920" xr:uid="{00000000-0005-0000-0000-00003C100000}"/>
    <cellStyle name="Normal 2 18 5" xfId="5921" xr:uid="{00000000-0005-0000-0000-00003D100000}"/>
    <cellStyle name="Normal 2 18 5 2" xfId="5922" xr:uid="{00000000-0005-0000-0000-00003E100000}"/>
    <cellStyle name="Normal 2 18 6" xfId="5923" xr:uid="{00000000-0005-0000-0000-00003F100000}"/>
    <cellStyle name="Normal 2 19" xfId="633" xr:uid="{00000000-0005-0000-0000-000040100000}"/>
    <cellStyle name="Normal 2 19 2" xfId="634" xr:uid="{00000000-0005-0000-0000-000041100000}"/>
    <cellStyle name="Normal 2 19 3" xfId="635" xr:uid="{00000000-0005-0000-0000-000042100000}"/>
    <cellStyle name="Normal 2 19 4" xfId="5924" xr:uid="{00000000-0005-0000-0000-000043100000}"/>
    <cellStyle name="Normal 2 19 4 2" xfId="5925" xr:uid="{00000000-0005-0000-0000-000044100000}"/>
    <cellStyle name="Normal 2 19 4 2 2" xfId="5926" xr:uid="{00000000-0005-0000-0000-000045100000}"/>
    <cellStyle name="Normal 2 19 4 3" xfId="5927" xr:uid="{00000000-0005-0000-0000-000046100000}"/>
    <cellStyle name="Normal 2 19 5" xfId="5928" xr:uid="{00000000-0005-0000-0000-000047100000}"/>
    <cellStyle name="Normal 2 19 5 2" xfId="5929" xr:uid="{00000000-0005-0000-0000-000048100000}"/>
    <cellStyle name="Normal 2 19 6" xfId="5930" xr:uid="{00000000-0005-0000-0000-000049100000}"/>
    <cellStyle name="Normal 2 2" xfId="636" xr:uid="{00000000-0005-0000-0000-00004A100000}"/>
    <cellStyle name="Normal 2 2 10" xfId="637" xr:uid="{00000000-0005-0000-0000-00004B100000}"/>
    <cellStyle name="Normal 2 2 11" xfId="638" xr:uid="{00000000-0005-0000-0000-00004C100000}"/>
    <cellStyle name="Normal 2 2 12" xfId="639" xr:uid="{00000000-0005-0000-0000-00004D100000}"/>
    <cellStyle name="Normal 2 2 13" xfId="640" xr:uid="{00000000-0005-0000-0000-00004E100000}"/>
    <cellStyle name="Normal 2 2 14" xfId="641" xr:uid="{00000000-0005-0000-0000-00004F100000}"/>
    <cellStyle name="Normal 2 2 15" xfId="642" xr:uid="{00000000-0005-0000-0000-000050100000}"/>
    <cellStyle name="Normal 2 2 16" xfId="643" xr:uid="{00000000-0005-0000-0000-000051100000}"/>
    <cellStyle name="Normal 2 2 17" xfId="644" xr:uid="{00000000-0005-0000-0000-000052100000}"/>
    <cellStyle name="Normal 2 2 18" xfId="645" xr:uid="{00000000-0005-0000-0000-000053100000}"/>
    <cellStyle name="Normal 2 2 19" xfId="646" xr:uid="{00000000-0005-0000-0000-000054100000}"/>
    <cellStyle name="Normal 2 2 2" xfId="647" xr:uid="{00000000-0005-0000-0000-000055100000}"/>
    <cellStyle name="Normal 2 2 20" xfId="648" xr:uid="{00000000-0005-0000-0000-000056100000}"/>
    <cellStyle name="Normal 2 2 21" xfId="16821" xr:uid="{00000000-0005-0000-0000-00001F000000}"/>
    <cellStyle name="Normal 2 2 3" xfId="649" xr:uid="{00000000-0005-0000-0000-000057100000}"/>
    <cellStyle name="Normal 2 2 4" xfId="650" xr:uid="{00000000-0005-0000-0000-000058100000}"/>
    <cellStyle name="Normal 2 2 5" xfId="651" xr:uid="{00000000-0005-0000-0000-000059100000}"/>
    <cellStyle name="Normal 2 2 6" xfId="652" xr:uid="{00000000-0005-0000-0000-00005A100000}"/>
    <cellStyle name="Normal 2 2 7" xfId="653" xr:uid="{00000000-0005-0000-0000-00005B100000}"/>
    <cellStyle name="Normal 2 2 8" xfId="654" xr:uid="{00000000-0005-0000-0000-00005C100000}"/>
    <cellStyle name="Normal 2 2 9" xfId="655" xr:uid="{00000000-0005-0000-0000-00005D100000}"/>
    <cellStyle name="Normal 2 20" xfId="656" xr:uid="{00000000-0005-0000-0000-00005E100000}"/>
    <cellStyle name="Normal 2 20 2" xfId="657" xr:uid="{00000000-0005-0000-0000-00005F100000}"/>
    <cellStyle name="Normal 2 20 3" xfId="658" xr:uid="{00000000-0005-0000-0000-000060100000}"/>
    <cellStyle name="Normal 2 20 4" xfId="5931" xr:uid="{00000000-0005-0000-0000-000061100000}"/>
    <cellStyle name="Normal 2 20 4 2" xfId="5932" xr:uid="{00000000-0005-0000-0000-000062100000}"/>
    <cellStyle name="Normal 2 20 4 2 2" xfId="5933" xr:uid="{00000000-0005-0000-0000-000063100000}"/>
    <cellStyle name="Normal 2 20 4 3" xfId="5934" xr:uid="{00000000-0005-0000-0000-000064100000}"/>
    <cellStyle name="Normal 2 20 5" xfId="5935" xr:uid="{00000000-0005-0000-0000-000065100000}"/>
    <cellStyle name="Normal 2 20 5 2" xfId="5936" xr:uid="{00000000-0005-0000-0000-000066100000}"/>
    <cellStyle name="Normal 2 20 6" xfId="5937" xr:uid="{00000000-0005-0000-0000-000067100000}"/>
    <cellStyle name="Normal 2 21" xfId="659" xr:uid="{00000000-0005-0000-0000-000068100000}"/>
    <cellStyle name="Normal 2 21 2" xfId="5938" xr:uid="{00000000-0005-0000-0000-000069100000}"/>
    <cellStyle name="Normal 2 21 2 2" xfId="5939" xr:uid="{00000000-0005-0000-0000-00006A100000}"/>
    <cellStyle name="Normal 2 21 2 2 2" xfId="5940" xr:uid="{00000000-0005-0000-0000-00006B100000}"/>
    <cellStyle name="Normal 2 21 2 3" xfId="5941" xr:uid="{00000000-0005-0000-0000-00006C100000}"/>
    <cellStyle name="Normal 2 21 3" xfId="5942" xr:uid="{00000000-0005-0000-0000-00006D100000}"/>
    <cellStyle name="Normal 2 21 3 2" xfId="5943" xr:uid="{00000000-0005-0000-0000-00006E100000}"/>
    <cellStyle name="Normal 2 21 4" xfId="5944" xr:uid="{00000000-0005-0000-0000-00006F100000}"/>
    <cellStyle name="Normal 2 22" xfId="16816" xr:uid="{00000000-0005-0000-0000-00001E000000}"/>
    <cellStyle name="Normal 2 3" xfId="660" xr:uid="{00000000-0005-0000-0000-000070100000}"/>
    <cellStyle name="Normal 2 4" xfId="661" xr:uid="{00000000-0005-0000-0000-000071100000}"/>
    <cellStyle name="Normal 2 4 10" xfId="662" xr:uid="{00000000-0005-0000-0000-000072100000}"/>
    <cellStyle name="Normal 2 4 11" xfId="663" xr:uid="{00000000-0005-0000-0000-000073100000}"/>
    <cellStyle name="Normal 2 4 12" xfId="664" xr:uid="{00000000-0005-0000-0000-000074100000}"/>
    <cellStyle name="Normal 2 4 13" xfId="665" xr:uid="{00000000-0005-0000-0000-000075100000}"/>
    <cellStyle name="Normal 2 4 14" xfId="666" xr:uid="{00000000-0005-0000-0000-000076100000}"/>
    <cellStyle name="Normal 2 4 15" xfId="667" xr:uid="{00000000-0005-0000-0000-000077100000}"/>
    <cellStyle name="Normal 2 4 16" xfId="668" xr:uid="{00000000-0005-0000-0000-000078100000}"/>
    <cellStyle name="Normal 2 4 17" xfId="669" xr:uid="{00000000-0005-0000-0000-000079100000}"/>
    <cellStyle name="Normal 2 4 18" xfId="5945" xr:uid="{00000000-0005-0000-0000-00007A100000}"/>
    <cellStyle name="Normal 2 4 18 2" xfId="5946" xr:uid="{00000000-0005-0000-0000-00007B100000}"/>
    <cellStyle name="Normal 2 4 18 2 2" xfId="5947" xr:uid="{00000000-0005-0000-0000-00007C100000}"/>
    <cellStyle name="Normal 2 4 18 3" xfId="5948" xr:uid="{00000000-0005-0000-0000-00007D100000}"/>
    <cellStyle name="Normal 2 4 19" xfId="5949" xr:uid="{00000000-0005-0000-0000-00007E100000}"/>
    <cellStyle name="Normal 2 4 19 2" xfId="5950" xr:uid="{00000000-0005-0000-0000-00007F100000}"/>
    <cellStyle name="Normal 2 4 2" xfId="670" xr:uid="{00000000-0005-0000-0000-000080100000}"/>
    <cellStyle name="Normal 2 4 20" xfId="5951" xr:uid="{00000000-0005-0000-0000-000081100000}"/>
    <cellStyle name="Normal 2 4 3" xfId="671" xr:uid="{00000000-0005-0000-0000-000082100000}"/>
    <cellStyle name="Normal 2 4 4" xfId="672" xr:uid="{00000000-0005-0000-0000-000083100000}"/>
    <cellStyle name="Normal 2 4 5" xfId="673" xr:uid="{00000000-0005-0000-0000-000084100000}"/>
    <cellStyle name="Normal 2 4 6" xfId="674" xr:uid="{00000000-0005-0000-0000-000085100000}"/>
    <cellStyle name="Normal 2 4 7" xfId="675" xr:uid="{00000000-0005-0000-0000-000086100000}"/>
    <cellStyle name="Normal 2 4 8" xfId="676" xr:uid="{00000000-0005-0000-0000-000087100000}"/>
    <cellStyle name="Normal 2 4 9" xfId="677" xr:uid="{00000000-0005-0000-0000-000088100000}"/>
    <cellStyle name="Normal 2 5" xfId="678" xr:uid="{00000000-0005-0000-0000-000089100000}"/>
    <cellStyle name="Normal 2 6" xfId="679" xr:uid="{00000000-0005-0000-0000-00008A100000}"/>
    <cellStyle name="Normal 2 6 2" xfId="680" xr:uid="{00000000-0005-0000-0000-00008B100000}"/>
    <cellStyle name="Normal 2 6 3" xfId="681" xr:uid="{00000000-0005-0000-0000-00008C100000}"/>
    <cellStyle name="Normal 2 6 4" xfId="5952" xr:uid="{00000000-0005-0000-0000-00008D100000}"/>
    <cellStyle name="Normal 2 6 4 2" xfId="5953" xr:uid="{00000000-0005-0000-0000-00008E100000}"/>
    <cellStyle name="Normal 2 6 4 2 2" xfId="5954" xr:uid="{00000000-0005-0000-0000-00008F100000}"/>
    <cellStyle name="Normal 2 6 4 3" xfId="5955" xr:uid="{00000000-0005-0000-0000-000090100000}"/>
    <cellStyle name="Normal 2 6 5" xfId="5956" xr:uid="{00000000-0005-0000-0000-000091100000}"/>
    <cellStyle name="Normal 2 6 5 2" xfId="5957" xr:uid="{00000000-0005-0000-0000-000092100000}"/>
    <cellStyle name="Normal 2 6 6" xfId="5958" xr:uid="{00000000-0005-0000-0000-000093100000}"/>
    <cellStyle name="Normal 2 7" xfId="682" xr:uid="{00000000-0005-0000-0000-000094100000}"/>
    <cellStyle name="Normal 2 7 2" xfId="683" xr:uid="{00000000-0005-0000-0000-000095100000}"/>
    <cellStyle name="Normal 2 7 3" xfId="684" xr:uid="{00000000-0005-0000-0000-000096100000}"/>
    <cellStyle name="Normal 2 7 4" xfId="5959" xr:uid="{00000000-0005-0000-0000-000097100000}"/>
    <cellStyle name="Normal 2 7 4 2" xfId="5960" xr:uid="{00000000-0005-0000-0000-000098100000}"/>
    <cellStyle name="Normal 2 7 4 2 2" xfId="5961" xr:uid="{00000000-0005-0000-0000-000099100000}"/>
    <cellStyle name="Normal 2 7 4 3" xfId="5962" xr:uid="{00000000-0005-0000-0000-00009A100000}"/>
    <cellStyle name="Normal 2 7 5" xfId="5963" xr:uid="{00000000-0005-0000-0000-00009B100000}"/>
    <cellStyle name="Normal 2 7 5 2" xfId="5964" xr:uid="{00000000-0005-0000-0000-00009C100000}"/>
    <cellStyle name="Normal 2 7 6" xfId="5965" xr:uid="{00000000-0005-0000-0000-00009D100000}"/>
    <cellStyle name="Normal 2 8" xfId="685" xr:uid="{00000000-0005-0000-0000-00009E100000}"/>
    <cellStyle name="Normal 2 8 2" xfId="686" xr:uid="{00000000-0005-0000-0000-00009F100000}"/>
    <cellStyle name="Normal 2 8 3" xfId="687" xr:uid="{00000000-0005-0000-0000-0000A0100000}"/>
    <cellStyle name="Normal 2 8 4" xfId="5966" xr:uid="{00000000-0005-0000-0000-0000A1100000}"/>
    <cellStyle name="Normal 2 8 4 2" xfId="5967" xr:uid="{00000000-0005-0000-0000-0000A2100000}"/>
    <cellStyle name="Normal 2 8 4 2 2" xfId="5968" xr:uid="{00000000-0005-0000-0000-0000A3100000}"/>
    <cellStyle name="Normal 2 8 4 3" xfId="5969" xr:uid="{00000000-0005-0000-0000-0000A4100000}"/>
    <cellStyle name="Normal 2 8 5" xfId="5970" xr:uid="{00000000-0005-0000-0000-0000A5100000}"/>
    <cellStyle name="Normal 2 8 5 2" xfId="5971" xr:uid="{00000000-0005-0000-0000-0000A6100000}"/>
    <cellStyle name="Normal 2 8 6" xfId="5972" xr:uid="{00000000-0005-0000-0000-0000A7100000}"/>
    <cellStyle name="Normal 2 9" xfId="688" xr:uid="{00000000-0005-0000-0000-0000A8100000}"/>
    <cellStyle name="Normal 2 9 2" xfId="689" xr:uid="{00000000-0005-0000-0000-0000A9100000}"/>
    <cellStyle name="Normal 2 9 3" xfId="690" xr:uid="{00000000-0005-0000-0000-0000AA100000}"/>
    <cellStyle name="Normal 2 9 4" xfId="5973" xr:uid="{00000000-0005-0000-0000-0000AB100000}"/>
    <cellStyle name="Normal 2 9 4 2" xfId="5974" xr:uid="{00000000-0005-0000-0000-0000AC100000}"/>
    <cellStyle name="Normal 2 9 4 2 2" xfId="5975" xr:uid="{00000000-0005-0000-0000-0000AD100000}"/>
    <cellStyle name="Normal 2 9 4 3" xfId="5976" xr:uid="{00000000-0005-0000-0000-0000AE100000}"/>
    <cellStyle name="Normal 2 9 5" xfId="5977" xr:uid="{00000000-0005-0000-0000-0000AF100000}"/>
    <cellStyle name="Normal 2 9 5 2" xfId="5978" xr:uid="{00000000-0005-0000-0000-0000B0100000}"/>
    <cellStyle name="Normal 2 9 6" xfId="5979" xr:uid="{00000000-0005-0000-0000-0000B1100000}"/>
    <cellStyle name="Normal 2_AcidSmelter" xfId="691" xr:uid="{00000000-0005-0000-0000-0000B2100000}"/>
    <cellStyle name="Normal 20" xfId="692" xr:uid="{00000000-0005-0000-0000-0000B3100000}"/>
    <cellStyle name="Normal 20 10" xfId="693" xr:uid="{00000000-0005-0000-0000-0000B4100000}"/>
    <cellStyle name="Normal 20 10 2" xfId="694" xr:uid="{00000000-0005-0000-0000-0000B5100000}"/>
    <cellStyle name="Normal 20 10 2 2" xfId="5980" xr:uid="{00000000-0005-0000-0000-0000B6100000}"/>
    <cellStyle name="Normal 20 10 2 2 2" xfId="5981" xr:uid="{00000000-0005-0000-0000-0000B7100000}"/>
    <cellStyle name="Normal 20 10 2 2 2 2" xfId="5982" xr:uid="{00000000-0005-0000-0000-0000B8100000}"/>
    <cellStyle name="Normal 20 10 2 2 3" xfId="5983" xr:uid="{00000000-0005-0000-0000-0000B9100000}"/>
    <cellStyle name="Normal 20 10 2 3" xfId="5984" xr:uid="{00000000-0005-0000-0000-0000BA100000}"/>
    <cellStyle name="Normal 20 10 2 3 2" xfId="5985" xr:uid="{00000000-0005-0000-0000-0000BB100000}"/>
    <cellStyle name="Normal 20 10 2 4" xfId="5986" xr:uid="{00000000-0005-0000-0000-0000BC100000}"/>
    <cellStyle name="Normal 20 10 3" xfId="5987" xr:uid="{00000000-0005-0000-0000-0000BD100000}"/>
    <cellStyle name="Normal 20 10 3 2" xfId="5988" xr:uid="{00000000-0005-0000-0000-0000BE100000}"/>
    <cellStyle name="Normal 20 10 3 2 2" xfId="5989" xr:uid="{00000000-0005-0000-0000-0000BF100000}"/>
    <cellStyle name="Normal 20 10 3 3" xfId="5990" xr:uid="{00000000-0005-0000-0000-0000C0100000}"/>
    <cellStyle name="Normal 20 10 4" xfId="5991" xr:uid="{00000000-0005-0000-0000-0000C1100000}"/>
    <cellStyle name="Normal 20 10 4 2" xfId="5992" xr:uid="{00000000-0005-0000-0000-0000C2100000}"/>
    <cellStyle name="Normal 20 10 5" xfId="5993" xr:uid="{00000000-0005-0000-0000-0000C3100000}"/>
    <cellStyle name="Normal 20 11" xfId="695" xr:uid="{00000000-0005-0000-0000-0000C4100000}"/>
    <cellStyle name="Normal 20 11 2" xfId="696" xr:uid="{00000000-0005-0000-0000-0000C5100000}"/>
    <cellStyle name="Normal 20 11 2 2" xfId="5994" xr:uid="{00000000-0005-0000-0000-0000C6100000}"/>
    <cellStyle name="Normal 20 11 2 2 2" xfId="5995" xr:uid="{00000000-0005-0000-0000-0000C7100000}"/>
    <cellStyle name="Normal 20 11 2 2 2 2" xfId="5996" xr:uid="{00000000-0005-0000-0000-0000C8100000}"/>
    <cellStyle name="Normal 20 11 2 2 3" xfId="5997" xr:uid="{00000000-0005-0000-0000-0000C9100000}"/>
    <cellStyle name="Normal 20 11 2 3" xfId="5998" xr:uid="{00000000-0005-0000-0000-0000CA100000}"/>
    <cellStyle name="Normal 20 11 2 3 2" xfId="5999" xr:uid="{00000000-0005-0000-0000-0000CB100000}"/>
    <cellStyle name="Normal 20 11 2 4" xfId="6000" xr:uid="{00000000-0005-0000-0000-0000CC100000}"/>
    <cellStyle name="Normal 20 11 3" xfId="6001" xr:uid="{00000000-0005-0000-0000-0000CD100000}"/>
    <cellStyle name="Normal 20 11 3 2" xfId="6002" xr:uid="{00000000-0005-0000-0000-0000CE100000}"/>
    <cellStyle name="Normal 20 11 3 2 2" xfId="6003" xr:uid="{00000000-0005-0000-0000-0000CF100000}"/>
    <cellStyle name="Normal 20 11 3 3" xfId="6004" xr:uid="{00000000-0005-0000-0000-0000D0100000}"/>
    <cellStyle name="Normal 20 11 4" xfId="6005" xr:uid="{00000000-0005-0000-0000-0000D1100000}"/>
    <cellStyle name="Normal 20 11 4 2" xfId="6006" xr:uid="{00000000-0005-0000-0000-0000D2100000}"/>
    <cellStyle name="Normal 20 11 5" xfId="6007" xr:uid="{00000000-0005-0000-0000-0000D3100000}"/>
    <cellStyle name="Normal 20 12" xfId="697" xr:uid="{00000000-0005-0000-0000-0000D4100000}"/>
    <cellStyle name="Normal 20 12 2" xfId="6008" xr:uid="{00000000-0005-0000-0000-0000D5100000}"/>
    <cellStyle name="Normal 20 12 2 2" xfId="6009" xr:uid="{00000000-0005-0000-0000-0000D6100000}"/>
    <cellStyle name="Normal 20 12 2 2 2" xfId="6010" xr:uid="{00000000-0005-0000-0000-0000D7100000}"/>
    <cellStyle name="Normal 20 12 2 3" xfId="6011" xr:uid="{00000000-0005-0000-0000-0000D8100000}"/>
    <cellStyle name="Normal 20 12 3" xfId="6012" xr:uid="{00000000-0005-0000-0000-0000D9100000}"/>
    <cellStyle name="Normal 20 12 3 2" xfId="6013" xr:uid="{00000000-0005-0000-0000-0000DA100000}"/>
    <cellStyle name="Normal 20 12 4" xfId="6014" xr:uid="{00000000-0005-0000-0000-0000DB100000}"/>
    <cellStyle name="Normal 20 13" xfId="698" xr:uid="{00000000-0005-0000-0000-0000DC100000}"/>
    <cellStyle name="Normal 20 13 2" xfId="6015" xr:uid="{00000000-0005-0000-0000-0000DD100000}"/>
    <cellStyle name="Normal 20 13 2 2" xfId="6016" xr:uid="{00000000-0005-0000-0000-0000DE100000}"/>
    <cellStyle name="Normal 20 13 2 2 2" xfId="6017" xr:uid="{00000000-0005-0000-0000-0000DF100000}"/>
    <cellStyle name="Normal 20 13 2 3" xfId="6018" xr:uid="{00000000-0005-0000-0000-0000E0100000}"/>
    <cellStyle name="Normal 20 13 3" xfId="6019" xr:uid="{00000000-0005-0000-0000-0000E1100000}"/>
    <cellStyle name="Normal 20 13 3 2" xfId="6020" xr:uid="{00000000-0005-0000-0000-0000E2100000}"/>
    <cellStyle name="Normal 20 13 4" xfId="6021" xr:uid="{00000000-0005-0000-0000-0000E3100000}"/>
    <cellStyle name="Normal 20 14" xfId="6022" xr:uid="{00000000-0005-0000-0000-0000E4100000}"/>
    <cellStyle name="Normal 20 14 2" xfId="6023" xr:uid="{00000000-0005-0000-0000-0000E5100000}"/>
    <cellStyle name="Normal 20 14 2 2" xfId="6024" xr:uid="{00000000-0005-0000-0000-0000E6100000}"/>
    <cellStyle name="Normal 20 14 3" xfId="6025" xr:uid="{00000000-0005-0000-0000-0000E7100000}"/>
    <cellStyle name="Normal 20 15" xfId="6026" xr:uid="{00000000-0005-0000-0000-0000E8100000}"/>
    <cellStyle name="Normal 20 15 2" xfId="6027" xr:uid="{00000000-0005-0000-0000-0000E9100000}"/>
    <cellStyle name="Normal 20 16" xfId="6028" xr:uid="{00000000-0005-0000-0000-0000EA100000}"/>
    <cellStyle name="Normal 20 2" xfId="699" xr:uid="{00000000-0005-0000-0000-0000EB100000}"/>
    <cellStyle name="Normal 20 2 10" xfId="6029" xr:uid="{00000000-0005-0000-0000-0000EC100000}"/>
    <cellStyle name="Normal 20 2 10 2" xfId="6030" xr:uid="{00000000-0005-0000-0000-0000ED100000}"/>
    <cellStyle name="Normal 20 2 10 2 2" xfId="6031" xr:uid="{00000000-0005-0000-0000-0000EE100000}"/>
    <cellStyle name="Normal 20 2 10 3" xfId="6032" xr:uid="{00000000-0005-0000-0000-0000EF100000}"/>
    <cellStyle name="Normal 20 2 11" xfId="6033" xr:uid="{00000000-0005-0000-0000-0000F0100000}"/>
    <cellStyle name="Normal 20 2 11 2" xfId="6034" xr:uid="{00000000-0005-0000-0000-0000F1100000}"/>
    <cellStyle name="Normal 20 2 12" xfId="6035" xr:uid="{00000000-0005-0000-0000-0000F2100000}"/>
    <cellStyle name="Normal 20 2 2" xfId="700" xr:uid="{00000000-0005-0000-0000-0000F3100000}"/>
    <cellStyle name="Normal 20 2 2 2" xfId="701" xr:uid="{00000000-0005-0000-0000-0000F4100000}"/>
    <cellStyle name="Normal 20 2 2 2 2" xfId="6036" xr:uid="{00000000-0005-0000-0000-0000F5100000}"/>
    <cellStyle name="Normal 20 2 2 2 2 2" xfId="6037" xr:uid="{00000000-0005-0000-0000-0000F6100000}"/>
    <cellStyle name="Normal 20 2 2 2 2 2 2" xfId="6038" xr:uid="{00000000-0005-0000-0000-0000F7100000}"/>
    <cellStyle name="Normal 20 2 2 2 2 3" xfId="6039" xr:uid="{00000000-0005-0000-0000-0000F8100000}"/>
    <cellStyle name="Normal 20 2 2 2 3" xfId="6040" xr:uid="{00000000-0005-0000-0000-0000F9100000}"/>
    <cellStyle name="Normal 20 2 2 2 3 2" xfId="6041" xr:uid="{00000000-0005-0000-0000-0000FA100000}"/>
    <cellStyle name="Normal 20 2 2 2 4" xfId="6042" xr:uid="{00000000-0005-0000-0000-0000FB100000}"/>
    <cellStyle name="Normal 20 2 2 3" xfId="6043" xr:uid="{00000000-0005-0000-0000-0000FC100000}"/>
    <cellStyle name="Normal 20 2 2 3 2" xfId="6044" xr:uid="{00000000-0005-0000-0000-0000FD100000}"/>
    <cellStyle name="Normal 20 2 2 3 2 2" xfId="6045" xr:uid="{00000000-0005-0000-0000-0000FE100000}"/>
    <cellStyle name="Normal 20 2 2 3 3" xfId="6046" xr:uid="{00000000-0005-0000-0000-0000FF100000}"/>
    <cellStyle name="Normal 20 2 2 4" xfId="6047" xr:uid="{00000000-0005-0000-0000-000000110000}"/>
    <cellStyle name="Normal 20 2 2 4 2" xfId="6048" xr:uid="{00000000-0005-0000-0000-000001110000}"/>
    <cellStyle name="Normal 20 2 2 5" xfId="6049" xr:uid="{00000000-0005-0000-0000-000002110000}"/>
    <cellStyle name="Normal 20 2 3" xfId="702" xr:uid="{00000000-0005-0000-0000-000003110000}"/>
    <cellStyle name="Normal 20 2 3 2" xfId="703" xr:uid="{00000000-0005-0000-0000-000004110000}"/>
    <cellStyle name="Normal 20 2 3 2 2" xfId="6050" xr:uid="{00000000-0005-0000-0000-000005110000}"/>
    <cellStyle name="Normal 20 2 3 2 2 2" xfId="6051" xr:uid="{00000000-0005-0000-0000-000006110000}"/>
    <cellStyle name="Normal 20 2 3 2 2 2 2" xfId="6052" xr:uid="{00000000-0005-0000-0000-000007110000}"/>
    <cellStyle name="Normal 20 2 3 2 2 3" xfId="6053" xr:uid="{00000000-0005-0000-0000-000008110000}"/>
    <cellStyle name="Normal 20 2 3 2 3" xfId="6054" xr:uid="{00000000-0005-0000-0000-000009110000}"/>
    <cellStyle name="Normal 20 2 3 2 3 2" xfId="6055" xr:uid="{00000000-0005-0000-0000-00000A110000}"/>
    <cellStyle name="Normal 20 2 3 2 4" xfId="6056" xr:uid="{00000000-0005-0000-0000-00000B110000}"/>
    <cellStyle name="Normal 20 2 3 3" xfId="6057" xr:uid="{00000000-0005-0000-0000-00000C110000}"/>
    <cellStyle name="Normal 20 2 3 3 2" xfId="6058" xr:uid="{00000000-0005-0000-0000-00000D110000}"/>
    <cellStyle name="Normal 20 2 3 3 2 2" xfId="6059" xr:uid="{00000000-0005-0000-0000-00000E110000}"/>
    <cellStyle name="Normal 20 2 3 3 3" xfId="6060" xr:uid="{00000000-0005-0000-0000-00000F110000}"/>
    <cellStyle name="Normal 20 2 3 4" xfId="6061" xr:uid="{00000000-0005-0000-0000-000010110000}"/>
    <cellStyle name="Normal 20 2 3 4 2" xfId="6062" xr:uid="{00000000-0005-0000-0000-000011110000}"/>
    <cellStyle name="Normal 20 2 3 5" xfId="6063" xr:uid="{00000000-0005-0000-0000-000012110000}"/>
    <cellStyle name="Normal 20 2 4" xfId="704" xr:uid="{00000000-0005-0000-0000-000013110000}"/>
    <cellStyle name="Normal 20 2 4 2" xfId="705" xr:uid="{00000000-0005-0000-0000-000014110000}"/>
    <cellStyle name="Normal 20 2 4 2 2" xfId="6064" xr:uid="{00000000-0005-0000-0000-000015110000}"/>
    <cellStyle name="Normal 20 2 4 2 2 2" xfId="6065" xr:uid="{00000000-0005-0000-0000-000016110000}"/>
    <cellStyle name="Normal 20 2 4 2 2 2 2" xfId="6066" xr:uid="{00000000-0005-0000-0000-000017110000}"/>
    <cellStyle name="Normal 20 2 4 2 2 3" xfId="6067" xr:uid="{00000000-0005-0000-0000-000018110000}"/>
    <cellStyle name="Normal 20 2 4 2 3" xfId="6068" xr:uid="{00000000-0005-0000-0000-000019110000}"/>
    <cellStyle name="Normal 20 2 4 2 3 2" xfId="6069" xr:uid="{00000000-0005-0000-0000-00001A110000}"/>
    <cellStyle name="Normal 20 2 4 2 4" xfId="6070" xr:uid="{00000000-0005-0000-0000-00001B110000}"/>
    <cellStyle name="Normal 20 2 4 3" xfId="6071" xr:uid="{00000000-0005-0000-0000-00001C110000}"/>
    <cellStyle name="Normal 20 2 4 3 2" xfId="6072" xr:uid="{00000000-0005-0000-0000-00001D110000}"/>
    <cellStyle name="Normal 20 2 4 3 2 2" xfId="6073" xr:uid="{00000000-0005-0000-0000-00001E110000}"/>
    <cellStyle name="Normal 20 2 4 3 3" xfId="6074" xr:uid="{00000000-0005-0000-0000-00001F110000}"/>
    <cellStyle name="Normal 20 2 4 4" xfId="6075" xr:uid="{00000000-0005-0000-0000-000020110000}"/>
    <cellStyle name="Normal 20 2 4 4 2" xfId="6076" xr:uid="{00000000-0005-0000-0000-000021110000}"/>
    <cellStyle name="Normal 20 2 4 5" xfId="6077" xr:uid="{00000000-0005-0000-0000-000022110000}"/>
    <cellStyle name="Normal 20 2 5" xfId="706" xr:uid="{00000000-0005-0000-0000-000023110000}"/>
    <cellStyle name="Normal 20 2 5 2" xfId="707" xr:uid="{00000000-0005-0000-0000-000024110000}"/>
    <cellStyle name="Normal 20 2 5 2 2" xfId="6078" xr:uid="{00000000-0005-0000-0000-000025110000}"/>
    <cellStyle name="Normal 20 2 5 2 2 2" xfId="6079" xr:uid="{00000000-0005-0000-0000-000026110000}"/>
    <cellStyle name="Normal 20 2 5 2 2 2 2" xfId="6080" xr:uid="{00000000-0005-0000-0000-000027110000}"/>
    <cellStyle name="Normal 20 2 5 2 2 3" xfId="6081" xr:uid="{00000000-0005-0000-0000-000028110000}"/>
    <cellStyle name="Normal 20 2 5 2 3" xfId="6082" xr:uid="{00000000-0005-0000-0000-000029110000}"/>
    <cellStyle name="Normal 20 2 5 2 3 2" xfId="6083" xr:uid="{00000000-0005-0000-0000-00002A110000}"/>
    <cellStyle name="Normal 20 2 5 2 4" xfId="6084" xr:uid="{00000000-0005-0000-0000-00002B110000}"/>
    <cellStyle name="Normal 20 2 5 3" xfId="6085" xr:uid="{00000000-0005-0000-0000-00002C110000}"/>
    <cellStyle name="Normal 20 2 5 3 2" xfId="6086" xr:uid="{00000000-0005-0000-0000-00002D110000}"/>
    <cellStyle name="Normal 20 2 5 3 2 2" xfId="6087" xr:uid="{00000000-0005-0000-0000-00002E110000}"/>
    <cellStyle name="Normal 20 2 5 3 3" xfId="6088" xr:uid="{00000000-0005-0000-0000-00002F110000}"/>
    <cellStyle name="Normal 20 2 5 4" xfId="6089" xr:uid="{00000000-0005-0000-0000-000030110000}"/>
    <cellStyle name="Normal 20 2 5 4 2" xfId="6090" xr:uid="{00000000-0005-0000-0000-000031110000}"/>
    <cellStyle name="Normal 20 2 5 5" xfId="6091" xr:uid="{00000000-0005-0000-0000-000032110000}"/>
    <cellStyle name="Normal 20 2 6" xfId="708" xr:uid="{00000000-0005-0000-0000-000033110000}"/>
    <cellStyle name="Normal 20 2 6 2" xfId="709" xr:uid="{00000000-0005-0000-0000-000034110000}"/>
    <cellStyle name="Normal 20 2 6 2 2" xfId="6092" xr:uid="{00000000-0005-0000-0000-000035110000}"/>
    <cellStyle name="Normal 20 2 6 2 2 2" xfId="6093" xr:uid="{00000000-0005-0000-0000-000036110000}"/>
    <cellStyle name="Normal 20 2 6 2 2 2 2" xfId="6094" xr:uid="{00000000-0005-0000-0000-000037110000}"/>
    <cellStyle name="Normal 20 2 6 2 2 3" xfId="6095" xr:uid="{00000000-0005-0000-0000-000038110000}"/>
    <cellStyle name="Normal 20 2 6 2 3" xfId="6096" xr:uid="{00000000-0005-0000-0000-000039110000}"/>
    <cellStyle name="Normal 20 2 6 2 3 2" xfId="6097" xr:uid="{00000000-0005-0000-0000-00003A110000}"/>
    <cellStyle name="Normal 20 2 6 2 4" xfId="6098" xr:uid="{00000000-0005-0000-0000-00003B110000}"/>
    <cellStyle name="Normal 20 2 6 3" xfId="6099" xr:uid="{00000000-0005-0000-0000-00003C110000}"/>
    <cellStyle name="Normal 20 2 6 3 2" xfId="6100" xr:uid="{00000000-0005-0000-0000-00003D110000}"/>
    <cellStyle name="Normal 20 2 6 3 2 2" xfId="6101" xr:uid="{00000000-0005-0000-0000-00003E110000}"/>
    <cellStyle name="Normal 20 2 6 3 3" xfId="6102" xr:uid="{00000000-0005-0000-0000-00003F110000}"/>
    <cellStyle name="Normal 20 2 6 4" xfId="6103" xr:uid="{00000000-0005-0000-0000-000040110000}"/>
    <cellStyle name="Normal 20 2 6 4 2" xfId="6104" xr:uid="{00000000-0005-0000-0000-000041110000}"/>
    <cellStyle name="Normal 20 2 6 5" xfId="6105" xr:uid="{00000000-0005-0000-0000-000042110000}"/>
    <cellStyle name="Normal 20 2 7" xfId="710" xr:uid="{00000000-0005-0000-0000-000043110000}"/>
    <cellStyle name="Normal 20 2 7 2" xfId="711" xr:uid="{00000000-0005-0000-0000-000044110000}"/>
    <cellStyle name="Normal 20 2 7 2 2" xfId="6106" xr:uid="{00000000-0005-0000-0000-000045110000}"/>
    <cellStyle name="Normal 20 2 7 2 2 2" xfId="6107" xr:uid="{00000000-0005-0000-0000-000046110000}"/>
    <cellStyle name="Normal 20 2 7 2 2 2 2" xfId="6108" xr:uid="{00000000-0005-0000-0000-000047110000}"/>
    <cellStyle name="Normal 20 2 7 2 2 3" xfId="6109" xr:uid="{00000000-0005-0000-0000-000048110000}"/>
    <cellStyle name="Normal 20 2 7 2 3" xfId="6110" xr:uid="{00000000-0005-0000-0000-000049110000}"/>
    <cellStyle name="Normal 20 2 7 2 3 2" xfId="6111" xr:uid="{00000000-0005-0000-0000-00004A110000}"/>
    <cellStyle name="Normal 20 2 7 2 4" xfId="6112" xr:uid="{00000000-0005-0000-0000-00004B110000}"/>
    <cellStyle name="Normal 20 2 7 3" xfId="6113" xr:uid="{00000000-0005-0000-0000-00004C110000}"/>
    <cellStyle name="Normal 20 2 7 3 2" xfId="6114" xr:uid="{00000000-0005-0000-0000-00004D110000}"/>
    <cellStyle name="Normal 20 2 7 3 2 2" xfId="6115" xr:uid="{00000000-0005-0000-0000-00004E110000}"/>
    <cellStyle name="Normal 20 2 7 3 3" xfId="6116" xr:uid="{00000000-0005-0000-0000-00004F110000}"/>
    <cellStyle name="Normal 20 2 7 4" xfId="6117" xr:uid="{00000000-0005-0000-0000-000050110000}"/>
    <cellStyle name="Normal 20 2 7 4 2" xfId="6118" xr:uid="{00000000-0005-0000-0000-000051110000}"/>
    <cellStyle name="Normal 20 2 7 5" xfId="6119" xr:uid="{00000000-0005-0000-0000-000052110000}"/>
    <cellStyle name="Normal 20 2 8" xfId="712" xr:uid="{00000000-0005-0000-0000-000053110000}"/>
    <cellStyle name="Normal 20 2 8 2" xfId="713" xr:uid="{00000000-0005-0000-0000-000054110000}"/>
    <cellStyle name="Normal 20 2 8 2 2" xfId="6120" xr:uid="{00000000-0005-0000-0000-000055110000}"/>
    <cellStyle name="Normal 20 2 8 2 2 2" xfId="6121" xr:uid="{00000000-0005-0000-0000-000056110000}"/>
    <cellStyle name="Normal 20 2 8 2 2 2 2" xfId="6122" xr:uid="{00000000-0005-0000-0000-000057110000}"/>
    <cellStyle name="Normal 20 2 8 2 2 3" xfId="6123" xr:uid="{00000000-0005-0000-0000-000058110000}"/>
    <cellStyle name="Normal 20 2 8 2 3" xfId="6124" xr:uid="{00000000-0005-0000-0000-000059110000}"/>
    <cellStyle name="Normal 20 2 8 2 3 2" xfId="6125" xr:uid="{00000000-0005-0000-0000-00005A110000}"/>
    <cellStyle name="Normal 20 2 8 2 4" xfId="6126" xr:uid="{00000000-0005-0000-0000-00005B110000}"/>
    <cellStyle name="Normal 20 2 8 3" xfId="6127" xr:uid="{00000000-0005-0000-0000-00005C110000}"/>
    <cellStyle name="Normal 20 2 8 3 2" xfId="6128" xr:uid="{00000000-0005-0000-0000-00005D110000}"/>
    <cellStyle name="Normal 20 2 8 3 2 2" xfId="6129" xr:uid="{00000000-0005-0000-0000-00005E110000}"/>
    <cellStyle name="Normal 20 2 8 3 3" xfId="6130" xr:uid="{00000000-0005-0000-0000-00005F110000}"/>
    <cellStyle name="Normal 20 2 8 4" xfId="6131" xr:uid="{00000000-0005-0000-0000-000060110000}"/>
    <cellStyle name="Normal 20 2 8 4 2" xfId="6132" xr:uid="{00000000-0005-0000-0000-000061110000}"/>
    <cellStyle name="Normal 20 2 8 5" xfId="6133" xr:uid="{00000000-0005-0000-0000-000062110000}"/>
    <cellStyle name="Normal 20 2 9" xfId="714" xr:uid="{00000000-0005-0000-0000-000063110000}"/>
    <cellStyle name="Normal 20 2 9 2" xfId="6134" xr:uid="{00000000-0005-0000-0000-000064110000}"/>
    <cellStyle name="Normal 20 2 9 2 2" xfId="6135" xr:uid="{00000000-0005-0000-0000-000065110000}"/>
    <cellStyle name="Normal 20 2 9 2 2 2" xfId="6136" xr:uid="{00000000-0005-0000-0000-000066110000}"/>
    <cellStyle name="Normal 20 2 9 2 3" xfId="6137" xr:uid="{00000000-0005-0000-0000-000067110000}"/>
    <cellStyle name="Normal 20 2 9 3" xfId="6138" xr:uid="{00000000-0005-0000-0000-000068110000}"/>
    <cellStyle name="Normal 20 2 9 3 2" xfId="6139" xr:uid="{00000000-0005-0000-0000-000069110000}"/>
    <cellStyle name="Normal 20 2 9 4" xfId="6140" xr:uid="{00000000-0005-0000-0000-00006A110000}"/>
    <cellStyle name="Normal 20 3" xfId="715" xr:uid="{00000000-0005-0000-0000-00006B110000}"/>
    <cellStyle name="Normal 20 3 2" xfId="716" xr:uid="{00000000-0005-0000-0000-00006C110000}"/>
    <cellStyle name="Normal 20 3 2 2" xfId="6141" xr:uid="{00000000-0005-0000-0000-00006D110000}"/>
    <cellStyle name="Normal 20 3 2 2 2" xfId="6142" xr:uid="{00000000-0005-0000-0000-00006E110000}"/>
    <cellStyle name="Normal 20 3 2 2 2 2" xfId="6143" xr:uid="{00000000-0005-0000-0000-00006F110000}"/>
    <cellStyle name="Normal 20 3 2 2 3" xfId="6144" xr:uid="{00000000-0005-0000-0000-000070110000}"/>
    <cellStyle name="Normal 20 3 2 3" xfId="6145" xr:uid="{00000000-0005-0000-0000-000071110000}"/>
    <cellStyle name="Normal 20 3 2 3 2" xfId="6146" xr:uid="{00000000-0005-0000-0000-000072110000}"/>
    <cellStyle name="Normal 20 3 2 4" xfId="6147" xr:uid="{00000000-0005-0000-0000-000073110000}"/>
    <cellStyle name="Normal 20 3 3" xfId="6148" xr:uid="{00000000-0005-0000-0000-000074110000}"/>
    <cellStyle name="Normal 20 3 3 2" xfId="6149" xr:uid="{00000000-0005-0000-0000-000075110000}"/>
    <cellStyle name="Normal 20 3 3 2 2" xfId="6150" xr:uid="{00000000-0005-0000-0000-000076110000}"/>
    <cellStyle name="Normal 20 3 3 3" xfId="6151" xr:uid="{00000000-0005-0000-0000-000077110000}"/>
    <cellStyle name="Normal 20 3 4" xfId="6152" xr:uid="{00000000-0005-0000-0000-000078110000}"/>
    <cellStyle name="Normal 20 3 4 2" xfId="6153" xr:uid="{00000000-0005-0000-0000-000079110000}"/>
    <cellStyle name="Normal 20 3 5" xfId="6154" xr:uid="{00000000-0005-0000-0000-00007A110000}"/>
    <cellStyle name="Normal 20 4" xfId="717" xr:uid="{00000000-0005-0000-0000-00007B110000}"/>
    <cellStyle name="Normal 20 4 2" xfId="718" xr:uid="{00000000-0005-0000-0000-00007C110000}"/>
    <cellStyle name="Normal 20 4 2 2" xfId="6155" xr:uid="{00000000-0005-0000-0000-00007D110000}"/>
    <cellStyle name="Normal 20 4 2 2 2" xfId="6156" xr:uid="{00000000-0005-0000-0000-00007E110000}"/>
    <cellStyle name="Normal 20 4 2 2 2 2" xfId="6157" xr:uid="{00000000-0005-0000-0000-00007F110000}"/>
    <cellStyle name="Normal 20 4 2 2 3" xfId="6158" xr:uid="{00000000-0005-0000-0000-000080110000}"/>
    <cellStyle name="Normal 20 4 2 3" xfId="6159" xr:uid="{00000000-0005-0000-0000-000081110000}"/>
    <cellStyle name="Normal 20 4 2 3 2" xfId="6160" xr:uid="{00000000-0005-0000-0000-000082110000}"/>
    <cellStyle name="Normal 20 4 2 4" xfId="6161" xr:uid="{00000000-0005-0000-0000-000083110000}"/>
    <cellStyle name="Normal 20 4 3" xfId="6162" xr:uid="{00000000-0005-0000-0000-000084110000}"/>
    <cellStyle name="Normal 20 4 3 2" xfId="6163" xr:uid="{00000000-0005-0000-0000-000085110000}"/>
    <cellStyle name="Normal 20 4 3 2 2" xfId="6164" xr:uid="{00000000-0005-0000-0000-000086110000}"/>
    <cellStyle name="Normal 20 4 3 3" xfId="6165" xr:uid="{00000000-0005-0000-0000-000087110000}"/>
    <cellStyle name="Normal 20 4 4" xfId="6166" xr:uid="{00000000-0005-0000-0000-000088110000}"/>
    <cellStyle name="Normal 20 4 4 2" xfId="6167" xr:uid="{00000000-0005-0000-0000-000089110000}"/>
    <cellStyle name="Normal 20 4 5" xfId="6168" xr:uid="{00000000-0005-0000-0000-00008A110000}"/>
    <cellStyle name="Normal 20 5" xfId="719" xr:uid="{00000000-0005-0000-0000-00008B110000}"/>
    <cellStyle name="Normal 20 5 2" xfId="720" xr:uid="{00000000-0005-0000-0000-00008C110000}"/>
    <cellStyle name="Normal 20 5 2 2" xfId="6169" xr:uid="{00000000-0005-0000-0000-00008D110000}"/>
    <cellStyle name="Normal 20 5 2 2 2" xfId="6170" xr:uid="{00000000-0005-0000-0000-00008E110000}"/>
    <cellStyle name="Normal 20 5 2 2 2 2" xfId="6171" xr:uid="{00000000-0005-0000-0000-00008F110000}"/>
    <cellStyle name="Normal 20 5 2 2 3" xfId="6172" xr:uid="{00000000-0005-0000-0000-000090110000}"/>
    <cellStyle name="Normal 20 5 2 3" xfId="6173" xr:uid="{00000000-0005-0000-0000-000091110000}"/>
    <cellStyle name="Normal 20 5 2 3 2" xfId="6174" xr:uid="{00000000-0005-0000-0000-000092110000}"/>
    <cellStyle name="Normal 20 5 2 4" xfId="6175" xr:uid="{00000000-0005-0000-0000-000093110000}"/>
    <cellStyle name="Normal 20 5 3" xfId="6176" xr:uid="{00000000-0005-0000-0000-000094110000}"/>
    <cellStyle name="Normal 20 5 3 2" xfId="6177" xr:uid="{00000000-0005-0000-0000-000095110000}"/>
    <cellStyle name="Normal 20 5 3 2 2" xfId="6178" xr:uid="{00000000-0005-0000-0000-000096110000}"/>
    <cellStyle name="Normal 20 5 3 3" xfId="6179" xr:uid="{00000000-0005-0000-0000-000097110000}"/>
    <cellStyle name="Normal 20 5 4" xfId="6180" xr:uid="{00000000-0005-0000-0000-000098110000}"/>
    <cellStyle name="Normal 20 5 4 2" xfId="6181" xr:uid="{00000000-0005-0000-0000-000099110000}"/>
    <cellStyle name="Normal 20 5 5" xfId="6182" xr:uid="{00000000-0005-0000-0000-00009A110000}"/>
    <cellStyle name="Normal 20 6" xfId="721" xr:uid="{00000000-0005-0000-0000-00009B110000}"/>
    <cellStyle name="Normal 20 6 2" xfId="722" xr:uid="{00000000-0005-0000-0000-00009C110000}"/>
    <cellStyle name="Normal 20 6 2 2" xfId="6183" xr:uid="{00000000-0005-0000-0000-00009D110000}"/>
    <cellStyle name="Normal 20 6 2 2 2" xfId="6184" xr:uid="{00000000-0005-0000-0000-00009E110000}"/>
    <cellStyle name="Normal 20 6 2 2 2 2" xfId="6185" xr:uid="{00000000-0005-0000-0000-00009F110000}"/>
    <cellStyle name="Normal 20 6 2 2 3" xfId="6186" xr:uid="{00000000-0005-0000-0000-0000A0110000}"/>
    <cellStyle name="Normal 20 6 2 3" xfId="6187" xr:uid="{00000000-0005-0000-0000-0000A1110000}"/>
    <cellStyle name="Normal 20 6 2 3 2" xfId="6188" xr:uid="{00000000-0005-0000-0000-0000A2110000}"/>
    <cellStyle name="Normal 20 6 2 4" xfId="6189" xr:uid="{00000000-0005-0000-0000-0000A3110000}"/>
    <cellStyle name="Normal 20 6 3" xfId="6190" xr:uid="{00000000-0005-0000-0000-0000A4110000}"/>
    <cellStyle name="Normal 20 6 3 2" xfId="6191" xr:uid="{00000000-0005-0000-0000-0000A5110000}"/>
    <cellStyle name="Normal 20 6 3 2 2" xfId="6192" xr:uid="{00000000-0005-0000-0000-0000A6110000}"/>
    <cellStyle name="Normal 20 6 3 3" xfId="6193" xr:uid="{00000000-0005-0000-0000-0000A7110000}"/>
    <cellStyle name="Normal 20 6 4" xfId="6194" xr:uid="{00000000-0005-0000-0000-0000A8110000}"/>
    <cellStyle name="Normal 20 6 4 2" xfId="6195" xr:uid="{00000000-0005-0000-0000-0000A9110000}"/>
    <cellStyle name="Normal 20 6 5" xfId="6196" xr:uid="{00000000-0005-0000-0000-0000AA110000}"/>
    <cellStyle name="Normal 20 7" xfId="723" xr:uid="{00000000-0005-0000-0000-0000AB110000}"/>
    <cellStyle name="Normal 20 7 2" xfId="724" xr:uid="{00000000-0005-0000-0000-0000AC110000}"/>
    <cellStyle name="Normal 20 7 2 2" xfId="6197" xr:uid="{00000000-0005-0000-0000-0000AD110000}"/>
    <cellStyle name="Normal 20 7 2 2 2" xfId="6198" xr:uid="{00000000-0005-0000-0000-0000AE110000}"/>
    <cellStyle name="Normal 20 7 2 2 2 2" xfId="6199" xr:uid="{00000000-0005-0000-0000-0000AF110000}"/>
    <cellStyle name="Normal 20 7 2 2 3" xfId="6200" xr:uid="{00000000-0005-0000-0000-0000B0110000}"/>
    <cellStyle name="Normal 20 7 2 3" xfId="6201" xr:uid="{00000000-0005-0000-0000-0000B1110000}"/>
    <cellStyle name="Normal 20 7 2 3 2" xfId="6202" xr:uid="{00000000-0005-0000-0000-0000B2110000}"/>
    <cellStyle name="Normal 20 7 2 4" xfId="6203" xr:uid="{00000000-0005-0000-0000-0000B3110000}"/>
    <cellStyle name="Normal 20 7 3" xfId="6204" xr:uid="{00000000-0005-0000-0000-0000B4110000}"/>
    <cellStyle name="Normal 20 7 3 2" xfId="6205" xr:uid="{00000000-0005-0000-0000-0000B5110000}"/>
    <cellStyle name="Normal 20 7 3 2 2" xfId="6206" xr:uid="{00000000-0005-0000-0000-0000B6110000}"/>
    <cellStyle name="Normal 20 7 3 3" xfId="6207" xr:uid="{00000000-0005-0000-0000-0000B7110000}"/>
    <cellStyle name="Normal 20 7 4" xfId="6208" xr:uid="{00000000-0005-0000-0000-0000B8110000}"/>
    <cellStyle name="Normal 20 7 4 2" xfId="6209" xr:uid="{00000000-0005-0000-0000-0000B9110000}"/>
    <cellStyle name="Normal 20 7 5" xfId="6210" xr:uid="{00000000-0005-0000-0000-0000BA110000}"/>
    <cellStyle name="Normal 20 8" xfId="725" xr:uid="{00000000-0005-0000-0000-0000BB110000}"/>
    <cellStyle name="Normal 20 8 2" xfId="726" xr:uid="{00000000-0005-0000-0000-0000BC110000}"/>
    <cellStyle name="Normal 20 8 2 2" xfId="6211" xr:uid="{00000000-0005-0000-0000-0000BD110000}"/>
    <cellStyle name="Normal 20 8 2 2 2" xfId="6212" xr:uid="{00000000-0005-0000-0000-0000BE110000}"/>
    <cellStyle name="Normal 20 8 2 2 2 2" xfId="6213" xr:uid="{00000000-0005-0000-0000-0000BF110000}"/>
    <cellStyle name="Normal 20 8 2 2 3" xfId="6214" xr:uid="{00000000-0005-0000-0000-0000C0110000}"/>
    <cellStyle name="Normal 20 8 2 3" xfId="6215" xr:uid="{00000000-0005-0000-0000-0000C1110000}"/>
    <cellStyle name="Normal 20 8 2 3 2" xfId="6216" xr:uid="{00000000-0005-0000-0000-0000C2110000}"/>
    <cellStyle name="Normal 20 8 2 4" xfId="6217" xr:uid="{00000000-0005-0000-0000-0000C3110000}"/>
    <cellStyle name="Normal 20 8 3" xfId="6218" xr:uid="{00000000-0005-0000-0000-0000C4110000}"/>
    <cellStyle name="Normal 20 8 3 2" xfId="6219" xr:uid="{00000000-0005-0000-0000-0000C5110000}"/>
    <cellStyle name="Normal 20 8 3 2 2" xfId="6220" xr:uid="{00000000-0005-0000-0000-0000C6110000}"/>
    <cellStyle name="Normal 20 8 3 3" xfId="6221" xr:uid="{00000000-0005-0000-0000-0000C7110000}"/>
    <cellStyle name="Normal 20 8 4" xfId="6222" xr:uid="{00000000-0005-0000-0000-0000C8110000}"/>
    <cellStyle name="Normal 20 8 4 2" xfId="6223" xr:uid="{00000000-0005-0000-0000-0000C9110000}"/>
    <cellStyle name="Normal 20 8 5" xfId="6224" xr:uid="{00000000-0005-0000-0000-0000CA110000}"/>
    <cellStyle name="Normal 20 9" xfId="727" xr:uid="{00000000-0005-0000-0000-0000CB110000}"/>
    <cellStyle name="Normal 20 9 2" xfId="728" xr:uid="{00000000-0005-0000-0000-0000CC110000}"/>
    <cellStyle name="Normal 20 9 2 2" xfId="6225" xr:uid="{00000000-0005-0000-0000-0000CD110000}"/>
    <cellStyle name="Normal 20 9 2 2 2" xfId="6226" xr:uid="{00000000-0005-0000-0000-0000CE110000}"/>
    <cellStyle name="Normal 20 9 2 2 2 2" xfId="6227" xr:uid="{00000000-0005-0000-0000-0000CF110000}"/>
    <cellStyle name="Normal 20 9 2 2 3" xfId="6228" xr:uid="{00000000-0005-0000-0000-0000D0110000}"/>
    <cellStyle name="Normal 20 9 2 3" xfId="6229" xr:uid="{00000000-0005-0000-0000-0000D1110000}"/>
    <cellStyle name="Normal 20 9 2 3 2" xfId="6230" xr:uid="{00000000-0005-0000-0000-0000D2110000}"/>
    <cellStyle name="Normal 20 9 2 4" xfId="6231" xr:uid="{00000000-0005-0000-0000-0000D3110000}"/>
    <cellStyle name="Normal 20 9 3" xfId="6232" xr:uid="{00000000-0005-0000-0000-0000D4110000}"/>
    <cellStyle name="Normal 20 9 3 2" xfId="6233" xr:uid="{00000000-0005-0000-0000-0000D5110000}"/>
    <cellStyle name="Normal 20 9 3 2 2" xfId="6234" xr:uid="{00000000-0005-0000-0000-0000D6110000}"/>
    <cellStyle name="Normal 20 9 3 3" xfId="6235" xr:uid="{00000000-0005-0000-0000-0000D7110000}"/>
    <cellStyle name="Normal 20 9 4" xfId="6236" xr:uid="{00000000-0005-0000-0000-0000D8110000}"/>
    <cellStyle name="Normal 20 9 4 2" xfId="6237" xr:uid="{00000000-0005-0000-0000-0000D9110000}"/>
    <cellStyle name="Normal 20 9 5" xfId="6238" xr:uid="{00000000-0005-0000-0000-0000DA110000}"/>
    <cellStyle name="Normal 200" xfId="729" xr:uid="{00000000-0005-0000-0000-0000DB110000}"/>
    <cellStyle name="Normal 200 2" xfId="730" xr:uid="{00000000-0005-0000-0000-0000DC110000}"/>
    <cellStyle name="Normal 200 2 2" xfId="6239" xr:uid="{00000000-0005-0000-0000-0000DD110000}"/>
    <cellStyle name="Normal 200 2 2 2" xfId="6240" xr:uid="{00000000-0005-0000-0000-0000DE110000}"/>
    <cellStyle name="Normal 200 2 2 2 2" xfId="6241" xr:uid="{00000000-0005-0000-0000-0000DF110000}"/>
    <cellStyle name="Normal 200 2 2 3" xfId="6242" xr:uid="{00000000-0005-0000-0000-0000E0110000}"/>
    <cellStyle name="Normal 200 2 3" xfId="6243" xr:uid="{00000000-0005-0000-0000-0000E1110000}"/>
    <cellStyle name="Normal 200 2 3 2" xfId="6244" xr:uid="{00000000-0005-0000-0000-0000E2110000}"/>
    <cellStyle name="Normal 200 2 4" xfId="6245" xr:uid="{00000000-0005-0000-0000-0000E3110000}"/>
    <cellStyle name="Normal 200 3" xfId="6246" xr:uid="{00000000-0005-0000-0000-0000E4110000}"/>
    <cellStyle name="Normal 200 3 2" xfId="6247" xr:uid="{00000000-0005-0000-0000-0000E5110000}"/>
    <cellStyle name="Normal 200 3 2 2" xfId="6248" xr:uid="{00000000-0005-0000-0000-0000E6110000}"/>
    <cellStyle name="Normal 200 3 3" xfId="6249" xr:uid="{00000000-0005-0000-0000-0000E7110000}"/>
    <cellStyle name="Normal 200 4" xfId="6250" xr:uid="{00000000-0005-0000-0000-0000E8110000}"/>
    <cellStyle name="Normal 200 4 2" xfId="6251" xr:uid="{00000000-0005-0000-0000-0000E9110000}"/>
    <cellStyle name="Normal 200 5" xfId="6252" xr:uid="{00000000-0005-0000-0000-0000EA110000}"/>
    <cellStyle name="Normal 201" xfId="731" xr:uid="{00000000-0005-0000-0000-0000EB110000}"/>
    <cellStyle name="Normal 201 2" xfId="732" xr:uid="{00000000-0005-0000-0000-0000EC110000}"/>
    <cellStyle name="Normal 201 2 2" xfId="6253" xr:uid="{00000000-0005-0000-0000-0000ED110000}"/>
    <cellStyle name="Normal 201 2 2 2" xfId="6254" xr:uid="{00000000-0005-0000-0000-0000EE110000}"/>
    <cellStyle name="Normal 201 2 2 2 2" xfId="6255" xr:uid="{00000000-0005-0000-0000-0000EF110000}"/>
    <cellStyle name="Normal 201 2 2 3" xfId="6256" xr:uid="{00000000-0005-0000-0000-0000F0110000}"/>
    <cellStyle name="Normal 201 2 3" xfId="6257" xr:uid="{00000000-0005-0000-0000-0000F1110000}"/>
    <cellStyle name="Normal 201 2 3 2" xfId="6258" xr:uid="{00000000-0005-0000-0000-0000F2110000}"/>
    <cellStyle name="Normal 201 2 4" xfId="6259" xr:uid="{00000000-0005-0000-0000-0000F3110000}"/>
    <cellStyle name="Normal 201 3" xfId="6260" xr:uid="{00000000-0005-0000-0000-0000F4110000}"/>
    <cellStyle name="Normal 201 3 2" xfId="6261" xr:uid="{00000000-0005-0000-0000-0000F5110000}"/>
    <cellStyle name="Normal 201 3 2 2" xfId="6262" xr:uid="{00000000-0005-0000-0000-0000F6110000}"/>
    <cellStyle name="Normal 201 3 3" xfId="6263" xr:uid="{00000000-0005-0000-0000-0000F7110000}"/>
    <cellStyle name="Normal 201 4" xfId="6264" xr:uid="{00000000-0005-0000-0000-0000F8110000}"/>
    <cellStyle name="Normal 201 4 2" xfId="6265" xr:uid="{00000000-0005-0000-0000-0000F9110000}"/>
    <cellStyle name="Normal 201 5" xfId="6266" xr:uid="{00000000-0005-0000-0000-0000FA110000}"/>
    <cellStyle name="Normal 202" xfId="733" xr:uid="{00000000-0005-0000-0000-0000FB110000}"/>
    <cellStyle name="Normal 202 2" xfId="734" xr:uid="{00000000-0005-0000-0000-0000FC110000}"/>
    <cellStyle name="Normal 202 2 2" xfId="6267" xr:uid="{00000000-0005-0000-0000-0000FD110000}"/>
    <cellStyle name="Normal 202 2 2 2" xfId="6268" xr:uid="{00000000-0005-0000-0000-0000FE110000}"/>
    <cellStyle name="Normal 202 2 2 2 2" xfId="6269" xr:uid="{00000000-0005-0000-0000-0000FF110000}"/>
    <cellStyle name="Normal 202 2 2 3" xfId="6270" xr:uid="{00000000-0005-0000-0000-000000120000}"/>
    <cellStyle name="Normal 202 2 3" xfId="6271" xr:uid="{00000000-0005-0000-0000-000001120000}"/>
    <cellStyle name="Normal 202 2 3 2" xfId="6272" xr:uid="{00000000-0005-0000-0000-000002120000}"/>
    <cellStyle name="Normal 202 2 4" xfId="6273" xr:uid="{00000000-0005-0000-0000-000003120000}"/>
    <cellStyle name="Normal 202 3" xfId="6274" xr:uid="{00000000-0005-0000-0000-000004120000}"/>
    <cellStyle name="Normal 202 3 2" xfId="6275" xr:uid="{00000000-0005-0000-0000-000005120000}"/>
    <cellStyle name="Normal 202 3 2 2" xfId="6276" xr:uid="{00000000-0005-0000-0000-000006120000}"/>
    <cellStyle name="Normal 202 3 3" xfId="6277" xr:uid="{00000000-0005-0000-0000-000007120000}"/>
    <cellStyle name="Normal 202 4" xfId="6278" xr:uid="{00000000-0005-0000-0000-000008120000}"/>
    <cellStyle name="Normal 202 4 2" xfId="6279" xr:uid="{00000000-0005-0000-0000-000009120000}"/>
    <cellStyle name="Normal 202 5" xfId="6280" xr:uid="{00000000-0005-0000-0000-00000A120000}"/>
    <cellStyle name="Normal 203" xfId="735" xr:uid="{00000000-0005-0000-0000-00000B120000}"/>
    <cellStyle name="Normal 203 2" xfId="736" xr:uid="{00000000-0005-0000-0000-00000C120000}"/>
    <cellStyle name="Normal 203 2 2" xfId="6281" xr:uid="{00000000-0005-0000-0000-00000D120000}"/>
    <cellStyle name="Normal 203 2 2 2" xfId="6282" xr:uid="{00000000-0005-0000-0000-00000E120000}"/>
    <cellStyle name="Normal 203 2 2 2 2" xfId="6283" xr:uid="{00000000-0005-0000-0000-00000F120000}"/>
    <cellStyle name="Normal 203 2 2 3" xfId="6284" xr:uid="{00000000-0005-0000-0000-000010120000}"/>
    <cellStyle name="Normal 203 2 3" xfId="6285" xr:uid="{00000000-0005-0000-0000-000011120000}"/>
    <cellStyle name="Normal 203 2 3 2" xfId="6286" xr:uid="{00000000-0005-0000-0000-000012120000}"/>
    <cellStyle name="Normal 203 2 4" xfId="6287" xr:uid="{00000000-0005-0000-0000-000013120000}"/>
    <cellStyle name="Normal 203 3" xfId="6288" xr:uid="{00000000-0005-0000-0000-000014120000}"/>
    <cellStyle name="Normal 203 3 2" xfId="6289" xr:uid="{00000000-0005-0000-0000-000015120000}"/>
    <cellStyle name="Normal 203 3 2 2" xfId="6290" xr:uid="{00000000-0005-0000-0000-000016120000}"/>
    <cellStyle name="Normal 203 3 3" xfId="6291" xr:uid="{00000000-0005-0000-0000-000017120000}"/>
    <cellStyle name="Normal 203 4" xfId="6292" xr:uid="{00000000-0005-0000-0000-000018120000}"/>
    <cellStyle name="Normal 203 4 2" xfId="6293" xr:uid="{00000000-0005-0000-0000-000019120000}"/>
    <cellStyle name="Normal 203 5" xfId="6294" xr:uid="{00000000-0005-0000-0000-00001A120000}"/>
    <cellStyle name="Normal 204" xfId="737" xr:uid="{00000000-0005-0000-0000-00001B120000}"/>
    <cellStyle name="Normal 204 2" xfId="738" xr:uid="{00000000-0005-0000-0000-00001C120000}"/>
    <cellStyle name="Normal 204 2 2" xfId="6295" xr:uid="{00000000-0005-0000-0000-00001D120000}"/>
    <cellStyle name="Normal 204 2 2 2" xfId="6296" xr:uid="{00000000-0005-0000-0000-00001E120000}"/>
    <cellStyle name="Normal 204 2 2 2 2" xfId="6297" xr:uid="{00000000-0005-0000-0000-00001F120000}"/>
    <cellStyle name="Normal 204 2 2 3" xfId="6298" xr:uid="{00000000-0005-0000-0000-000020120000}"/>
    <cellStyle name="Normal 204 2 3" xfId="6299" xr:uid="{00000000-0005-0000-0000-000021120000}"/>
    <cellStyle name="Normal 204 2 3 2" xfId="6300" xr:uid="{00000000-0005-0000-0000-000022120000}"/>
    <cellStyle name="Normal 204 2 4" xfId="6301" xr:uid="{00000000-0005-0000-0000-000023120000}"/>
    <cellStyle name="Normal 204 3" xfId="6302" xr:uid="{00000000-0005-0000-0000-000024120000}"/>
    <cellStyle name="Normal 204 3 2" xfId="6303" xr:uid="{00000000-0005-0000-0000-000025120000}"/>
    <cellStyle name="Normal 204 3 2 2" xfId="6304" xr:uid="{00000000-0005-0000-0000-000026120000}"/>
    <cellStyle name="Normal 204 3 3" xfId="6305" xr:uid="{00000000-0005-0000-0000-000027120000}"/>
    <cellStyle name="Normal 204 4" xfId="6306" xr:uid="{00000000-0005-0000-0000-000028120000}"/>
    <cellStyle name="Normal 204 4 2" xfId="6307" xr:uid="{00000000-0005-0000-0000-000029120000}"/>
    <cellStyle name="Normal 204 5" xfId="6308" xr:uid="{00000000-0005-0000-0000-00002A120000}"/>
    <cellStyle name="Normal 205" xfId="739" xr:uid="{00000000-0005-0000-0000-00002B120000}"/>
    <cellStyle name="Normal 205 2" xfId="740" xr:uid="{00000000-0005-0000-0000-00002C120000}"/>
    <cellStyle name="Normal 205 2 2" xfId="6309" xr:uid="{00000000-0005-0000-0000-00002D120000}"/>
    <cellStyle name="Normal 205 2 2 2" xfId="6310" xr:uid="{00000000-0005-0000-0000-00002E120000}"/>
    <cellStyle name="Normal 205 2 2 2 2" xfId="6311" xr:uid="{00000000-0005-0000-0000-00002F120000}"/>
    <cellStyle name="Normal 205 2 2 3" xfId="6312" xr:uid="{00000000-0005-0000-0000-000030120000}"/>
    <cellStyle name="Normal 205 2 3" xfId="6313" xr:uid="{00000000-0005-0000-0000-000031120000}"/>
    <cellStyle name="Normal 205 2 3 2" xfId="6314" xr:uid="{00000000-0005-0000-0000-000032120000}"/>
    <cellStyle name="Normal 205 2 4" xfId="6315" xr:uid="{00000000-0005-0000-0000-000033120000}"/>
    <cellStyle name="Normal 205 3" xfId="6316" xr:uid="{00000000-0005-0000-0000-000034120000}"/>
    <cellStyle name="Normal 205 3 2" xfId="6317" xr:uid="{00000000-0005-0000-0000-000035120000}"/>
    <cellStyle name="Normal 205 3 2 2" xfId="6318" xr:uid="{00000000-0005-0000-0000-000036120000}"/>
    <cellStyle name="Normal 205 3 3" xfId="6319" xr:uid="{00000000-0005-0000-0000-000037120000}"/>
    <cellStyle name="Normal 205 4" xfId="6320" xr:uid="{00000000-0005-0000-0000-000038120000}"/>
    <cellStyle name="Normal 205 4 2" xfId="6321" xr:uid="{00000000-0005-0000-0000-000039120000}"/>
    <cellStyle name="Normal 205 5" xfId="6322" xr:uid="{00000000-0005-0000-0000-00003A120000}"/>
    <cellStyle name="Normal 206" xfId="741" xr:uid="{00000000-0005-0000-0000-00003B120000}"/>
    <cellStyle name="Normal 206 2" xfId="742" xr:uid="{00000000-0005-0000-0000-00003C120000}"/>
    <cellStyle name="Normal 206 2 2" xfId="6323" xr:uid="{00000000-0005-0000-0000-00003D120000}"/>
    <cellStyle name="Normal 206 2 2 2" xfId="6324" xr:uid="{00000000-0005-0000-0000-00003E120000}"/>
    <cellStyle name="Normal 206 2 2 2 2" xfId="6325" xr:uid="{00000000-0005-0000-0000-00003F120000}"/>
    <cellStyle name="Normal 206 2 2 3" xfId="6326" xr:uid="{00000000-0005-0000-0000-000040120000}"/>
    <cellStyle name="Normal 206 2 3" xfId="6327" xr:uid="{00000000-0005-0000-0000-000041120000}"/>
    <cellStyle name="Normal 206 2 3 2" xfId="6328" xr:uid="{00000000-0005-0000-0000-000042120000}"/>
    <cellStyle name="Normal 206 2 4" xfId="6329" xr:uid="{00000000-0005-0000-0000-000043120000}"/>
    <cellStyle name="Normal 206 3" xfId="6330" xr:uid="{00000000-0005-0000-0000-000044120000}"/>
    <cellStyle name="Normal 206 3 2" xfId="6331" xr:uid="{00000000-0005-0000-0000-000045120000}"/>
    <cellStyle name="Normal 206 3 2 2" xfId="6332" xr:uid="{00000000-0005-0000-0000-000046120000}"/>
    <cellStyle name="Normal 206 3 3" xfId="6333" xr:uid="{00000000-0005-0000-0000-000047120000}"/>
    <cellStyle name="Normal 206 4" xfId="6334" xr:uid="{00000000-0005-0000-0000-000048120000}"/>
    <cellStyle name="Normal 206 4 2" xfId="6335" xr:uid="{00000000-0005-0000-0000-000049120000}"/>
    <cellStyle name="Normal 206 5" xfId="6336" xr:uid="{00000000-0005-0000-0000-00004A120000}"/>
    <cellStyle name="Normal 207" xfId="743" xr:uid="{00000000-0005-0000-0000-00004B120000}"/>
    <cellStyle name="Normal 207 2" xfId="744" xr:uid="{00000000-0005-0000-0000-00004C120000}"/>
    <cellStyle name="Normal 207 2 2" xfId="6337" xr:uid="{00000000-0005-0000-0000-00004D120000}"/>
    <cellStyle name="Normal 207 2 2 2" xfId="6338" xr:uid="{00000000-0005-0000-0000-00004E120000}"/>
    <cellStyle name="Normal 207 2 2 2 2" xfId="6339" xr:uid="{00000000-0005-0000-0000-00004F120000}"/>
    <cellStyle name="Normal 207 2 2 3" xfId="6340" xr:uid="{00000000-0005-0000-0000-000050120000}"/>
    <cellStyle name="Normal 207 2 3" xfId="6341" xr:uid="{00000000-0005-0000-0000-000051120000}"/>
    <cellStyle name="Normal 207 2 3 2" xfId="6342" xr:uid="{00000000-0005-0000-0000-000052120000}"/>
    <cellStyle name="Normal 207 2 4" xfId="6343" xr:uid="{00000000-0005-0000-0000-000053120000}"/>
    <cellStyle name="Normal 207 3" xfId="6344" xr:uid="{00000000-0005-0000-0000-000054120000}"/>
    <cellStyle name="Normal 207 3 2" xfId="6345" xr:uid="{00000000-0005-0000-0000-000055120000}"/>
    <cellStyle name="Normal 207 3 2 2" xfId="6346" xr:uid="{00000000-0005-0000-0000-000056120000}"/>
    <cellStyle name="Normal 207 3 3" xfId="6347" xr:uid="{00000000-0005-0000-0000-000057120000}"/>
    <cellStyle name="Normal 207 4" xfId="6348" xr:uid="{00000000-0005-0000-0000-000058120000}"/>
    <cellStyle name="Normal 207 4 2" xfId="6349" xr:uid="{00000000-0005-0000-0000-000059120000}"/>
    <cellStyle name="Normal 207 5" xfId="6350" xr:uid="{00000000-0005-0000-0000-00005A120000}"/>
    <cellStyle name="Normal 208" xfId="745" xr:uid="{00000000-0005-0000-0000-00005B120000}"/>
    <cellStyle name="Normal 208 2" xfId="746" xr:uid="{00000000-0005-0000-0000-00005C120000}"/>
    <cellStyle name="Normal 208 2 2" xfId="6351" xr:uid="{00000000-0005-0000-0000-00005D120000}"/>
    <cellStyle name="Normal 208 2 2 2" xfId="6352" xr:uid="{00000000-0005-0000-0000-00005E120000}"/>
    <cellStyle name="Normal 208 2 2 2 2" xfId="6353" xr:uid="{00000000-0005-0000-0000-00005F120000}"/>
    <cellStyle name="Normal 208 2 2 3" xfId="6354" xr:uid="{00000000-0005-0000-0000-000060120000}"/>
    <cellStyle name="Normal 208 2 3" xfId="6355" xr:uid="{00000000-0005-0000-0000-000061120000}"/>
    <cellStyle name="Normal 208 2 3 2" xfId="6356" xr:uid="{00000000-0005-0000-0000-000062120000}"/>
    <cellStyle name="Normal 208 2 4" xfId="6357" xr:uid="{00000000-0005-0000-0000-000063120000}"/>
    <cellStyle name="Normal 208 3" xfId="6358" xr:uid="{00000000-0005-0000-0000-000064120000}"/>
    <cellStyle name="Normal 208 3 2" xfId="6359" xr:uid="{00000000-0005-0000-0000-000065120000}"/>
    <cellStyle name="Normal 208 3 2 2" xfId="6360" xr:uid="{00000000-0005-0000-0000-000066120000}"/>
    <cellStyle name="Normal 208 3 3" xfId="6361" xr:uid="{00000000-0005-0000-0000-000067120000}"/>
    <cellStyle name="Normal 208 4" xfId="6362" xr:uid="{00000000-0005-0000-0000-000068120000}"/>
    <cellStyle name="Normal 208 4 2" xfId="6363" xr:uid="{00000000-0005-0000-0000-000069120000}"/>
    <cellStyle name="Normal 208 5" xfId="6364" xr:uid="{00000000-0005-0000-0000-00006A120000}"/>
    <cellStyle name="Normal 209" xfId="747" xr:uid="{00000000-0005-0000-0000-00006B120000}"/>
    <cellStyle name="Normal 209 2" xfId="748" xr:uid="{00000000-0005-0000-0000-00006C120000}"/>
    <cellStyle name="Normal 209 2 2" xfId="6365" xr:uid="{00000000-0005-0000-0000-00006D120000}"/>
    <cellStyle name="Normal 209 2 2 2" xfId="6366" xr:uid="{00000000-0005-0000-0000-00006E120000}"/>
    <cellStyle name="Normal 209 2 2 2 2" xfId="6367" xr:uid="{00000000-0005-0000-0000-00006F120000}"/>
    <cellStyle name="Normal 209 2 2 3" xfId="6368" xr:uid="{00000000-0005-0000-0000-000070120000}"/>
    <cellStyle name="Normal 209 2 3" xfId="6369" xr:uid="{00000000-0005-0000-0000-000071120000}"/>
    <cellStyle name="Normal 209 2 3 2" xfId="6370" xr:uid="{00000000-0005-0000-0000-000072120000}"/>
    <cellStyle name="Normal 209 2 4" xfId="6371" xr:uid="{00000000-0005-0000-0000-000073120000}"/>
    <cellStyle name="Normal 209 3" xfId="6372" xr:uid="{00000000-0005-0000-0000-000074120000}"/>
    <cellStyle name="Normal 209 3 2" xfId="6373" xr:uid="{00000000-0005-0000-0000-000075120000}"/>
    <cellStyle name="Normal 209 3 2 2" xfId="6374" xr:uid="{00000000-0005-0000-0000-000076120000}"/>
    <cellStyle name="Normal 209 3 3" xfId="6375" xr:uid="{00000000-0005-0000-0000-000077120000}"/>
    <cellStyle name="Normal 209 4" xfId="6376" xr:uid="{00000000-0005-0000-0000-000078120000}"/>
    <cellStyle name="Normal 209 4 2" xfId="6377" xr:uid="{00000000-0005-0000-0000-000079120000}"/>
    <cellStyle name="Normal 209 5" xfId="6378" xr:uid="{00000000-0005-0000-0000-00007A120000}"/>
    <cellStyle name="Normal 21" xfId="749" xr:uid="{00000000-0005-0000-0000-00007B120000}"/>
    <cellStyle name="Normal 21 10" xfId="750" xr:uid="{00000000-0005-0000-0000-00007C120000}"/>
    <cellStyle name="Normal 21 10 2" xfId="751" xr:uid="{00000000-0005-0000-0000-00007D120000}"/>
    <cellStyle name="Normal 21 10 2 2" xfId="6379" xr:uid="{00000000-0005-0000-0000-00007E120000}"/>
    <cellStyle name="Normal 21 10 2 2 2" xfId="6380" xr:uid="{00000000-0005-0000-0000-00007F120000}"/>
    <cellStyle name="Normal 21 10 2 2 2 2" xfId="6381" xr:uid="{00000000-0005-0000-0000-000080120000}"/>
    <cellStyle name="Normal 21 10 2 2 3" xfId="6382" xr:uid="{00000000-0005-0000-0000-000081120000}"/>
    <cellStyle name="Normal 21 10 2 3" xfId="6383" xr:uid="{00000000-0005-0000-0000-000082120000}"/>
    <cellStyle name="Normal 21 10 2 3 2" xfId="6384" xr:uid="{00000000-0005-0000-0000-000083120000}"/>
    <cellStyle name="Normal 21 10 2 4" xfId="6385" xr:uid="{00000000-0005-0000-0000-000084120000}"/>
    <cellStyle name="Normal 21 10 3" xfId="6386" xr:uid="{00000000-0005-0000-0000-000085120000}"/>
    <cellStyle name="Normal 21 10 3 2" xfId="6387" xr:uid="{00000000-0005-0000-0000-000086120000}"/>
    <cellStyle name="Normal 21 10 3 2 2" xfId="6388" xr:uid="{00000000-0005-0000-0000-000087120000}"/>
    <cellStyle name="Normal 21 10 3 3" xfId="6389" xr:uid="{00000000-0005-0000-0000-000088120000}"/>
    <cellStyle name="Normal 21 10 4" xfId="6390" xr:uid="{00000000-0005-0000-0000-000089120000}"/>
    <cellStyle name="Normal 21 10 4 2" xfId="6391" xr:uid="{00000000-0005-0000-0000-00008A120000}"/>
    <cellStyle name="Normal 21 10 5" xfId="6392" xr:uid="{00000000-0005-0000-0000-00008B120000}"/>
    <cellStyle name="Normal 21 11" xfId="752" xr:uid="{00000000-0005-0000-0000-00008C120000}"/>
    <cellStyle name="Normal 21 11 2" xfId="753" xr:uid="{00000000-0005-0000-0000-00008D120000}"/>
    <cellStyle name="Normal 21 11 2 2" xfId="6393" xr:uid="{00000000-0005-0000-0000-00008E120000}"/>
    <cellStyle name="Normal 21 11 2 2 2" xfId="6394" xr:uid="{00000000-0005-0000-0000-00008F120000}"/>
    <cellStyle name="Normal 21 11 2 2 2 2" xfId="6395" xr:uid="{00000000-0005-0000-0000-000090120000}"/>
    <cellStyle name="Normal 21 11 2 2 3" xfId="6396" xr:uid="{00000000-0005-0000-0000-000091120000}"/>
    <cellStyle name="Normal 21 11 2 3" xfId="6397" xr:uid="{00000000-0005-0000-0000-000092120000}"/>
    <cellStyle name="Normal 21 11 2 3 2" xfId="6398" xr:uid="{00000000-0005-0000-0000-000093120000}"/>
    <cellStyle name="Normal 21 11 2 4" xfId="6399" xr:uid="{00000000-0005-0000-0000-000094120000}"/>
    <cellStyle name="Normal 21 11 3" xfId="6400" xr:uid="{00000000-0005-0000-0000-000095120000}"/>
    <cellStyle name="Normal 21 11 3 2" xfId="6401" xr:uid="{00000000-0005-0000-0000-000096120000}"/>
    <cellStyle name="Normal 21 11 3 2 2" xfId="6402" xr:uid="{00000000-0005-0000-0000-000097120000}"/>
    <cellStyle name="Normal 21 11 3 3" xfId="6403" xr:uid="{00000000-0005-0000-0000-000098120000}"/>
    <cellStyle name="Normal 21 11 4" xfId="6404" xr:uid="{00000000-0005-0000-0000-000099120000}"/>
    <cellStyle name="Normal 21 11 4 2" xfId="6405" xr:uid="{00000000-0005-0000-0000-00009A120000}"/>
    <cellStyle name="Normal 21 11 5" xfId="6406" xr:uid="{00000000-0005-0000-0000-00009B120000}"/>
    <cellStyle name="Normal 21 12" xfId="754" xr:uid="{00000000-0005-0000-0000-00009C120000}"/>
    <cellStyle name="Normal 21 12 2" xfId="6407" xr:uid="{00000000-0005-0000-0000-00009D120000}"/>
    <cellStyle name="Normal 21 12 2 2" xfId="6408" xr:uid="{00000000-0005-0000-0000-00009E120000}"/>
    <cellStyle name="Normal 21 12 2 2 2" xfId="6409" xr:uid="{00000000-0005-0000-0000-00009F120000}"/>
    <cellStyle name="Normal 21 12 2 3" xfId="6410" xr:uid="{00000000-0005-0000-0000-0000A0120000}"/>
    <cellStyle name="Normal 21 12 3" xfId="6411" xr:uid="{00000000-0005-0000-0000-0000A1120000}"/>
    <cellStyle name="Normal 21 12 3 2" xfId="6412" xr:uid="{00000000-0005-0000-0000-0000A2120000}"/>
    <cellStyle name="Normal 21 12 4" xfId="6413" xr:uid="{00000000-0005-0000-0000-0000A3120000}"/>
    <cellStyle name="Normal 21 13" xfId="6414" xr:uid="{00000000-0005-0000-0000-0000A4120000}"/>
    <cellStyle name="Normal 21 13 2" xfId="6415" xr:uid="{00000000-0005-0000-0000-0000A5120000}"/>
    <cellStyle name="Normal 21 13 2 2" xfId="6416" xr:uid="{00000000-0005-0000-0000-0000A6120000}"/>
    <cellStyle name="Normal 21 13 3" xfId="6417" xr:uid="{00000000-0005-0000-0000-0000A7120000}"/>
    <cellStyle name="Normal 21 14" xfId="6418" xr:uid="{00000000-0005-0000-0000-0000A8120000}"/>
    <cellStyle name="Normal 21 14 2" xfId="6419" xr:uid="{00000000-0005-0000-0000-0000A9120000}"/>
    <cellStyle name="Normal 21 15" xfId="6420" xr:uid="{00000000-0005-0000-0000-0000AA120000}"/>
    <cellStyle name="Normal 21 2" xfId="755" xr:uid="{00000000-0005-0000-0000-0000AB120000}"/>
    <cellStyle name="Normal 21 2 10" xfId="6421" xr:uid="{00000000-0005-0000-0000-0000AC120000}"/>
    <cellStyle name="Normal 21 2 10 2" xfId="6422" xr:uid="{00000000-0005-0000-0000-0000AD120000}"/>
    <cellStyle name="Normal 21 2 10 2 2" xfId="6423" xr:uid="{00000000-0005-0000-0000-0000AE120000}"/>
    <cellStyle name="Normal 21 2 10 3" xfId="6424" xr:uid="{00000000-0005-0000-0000-0000AF120000}"/>
    <cellStyle name="Normal 21 2 11" xfId="6425" xr:uid="{00000000-0005-0000-0000-0000B0120000}"/>
    <cellStyle name="Normal 21 2 11 2" xfId="6426" xr:uid="{00000000-0005-0000-0000-0000B1120000}"/>
    <cellStyle name="Normal 21 2 12" xfId="6427" xr:uid="{00000000-0005-0000-0000-0000B2120000}"/>
    <cellStyle name="Normal 21 2 2" xfId="756" xr:uid="{00000000-0005-0000-0000-0000B3120000}"/>
    <cellStyle name="Normal 21 2 2 2" xfId="757" xr:uid="{00000000-0005-0000-0000-0000B4120000}"/>
    <cellStyle name="Normal 21 2 2 2 2" xfId="6428" xr:uid="{00000000-0005-0000-0000-0000B5120000}"/>
    <cellStyle name="Normal 21 2 2 2 2 2" xfId="6429" xr:uid="{00000000-0005-0000-0000-0000B6120000}"/>
    <cellStyle name="Normal 21 2 2 2 2 2 2" xfId="6430" xr:uid="{00000000-0005-0000-0000-0000B7120000}"/>
    <cellStyle name="Normal 21 2 2 2 2 3" xfId="6431" xr:uid="{00000000-0005-0000-0000-0000B8120000}"/>
    <cellStyle name="Normal 21 2 2 2 3" xfId="6432" xr:uid="{00000000-0005-0000-0000-0000B9120000}"/>
    <cellStyle name="Normal 21 2 2 2 3 2" xfId="6433" xr:uid="{00000000-0005-0000-0000-0000BA120000}"/>
    <cellStyle name="Normal 21 2 2 2 4" xfId="6434" xr:uid="{00000000-0005-0000-0000-0000BB120000}"/>
    <cellStyle name="Normal 21 2 2 3" xfId="6435" xr:uid="{00000000-0005-0000-0000-0000BC120000}"/>
    <cellStyle name="Normal 21 2 2 3 2" xfId="6436" xr:uid="{00000000-0005-0000-0000-0000BD120000}"/>
    <cellStyle name="Normal 21 2 2 3 2 2" xfId="6437" xr:uid="{00000000-0005-0000-0000-0000BE120000}"/>
    <cellStyle name="Normal 21 2 2 3 3" xfId="6438" xr:uid="{00000000-0005-0000-0000-0000BF120000}"/>
    <cellStyle name="Normal 21 2 2 4" xfId="6439" xr:uid="{00000000-0005-0000-0000-0000C0120000}"/>
    <cellStyle name="Normal 21 2 2 4 2" xfId="6440" xr:uid="{00000000-0005-0000-0000-0000C1120000}"/>
    <cellStyle name="Normal 21 2 2 5" xfId="6441" xr:uid="{00000000-0005-0000-0000-0000C2120000}"/>
    <cellStyle name="Normal 21 2 3" xfId="758" xr:uid="{00000000-0005-0000-0000-0000C3120000}"/>
    <cellStyle name="Normal 21 2 3 2" xfId="759" xr:uid="{00000000-0005-0000-0000-0000C4120000}"/>
    <cellStyle name="Normal 21 2 3 2 2" xfId="6442" xr:uid="{00000000-0005-0000-0000-0000C5120000}"/>
    <cellStyle name="Normal 21 2 3 2 2 2" xfId="6443" xr:uid="{00000000-0005-0000-0000-0000C6120000}"/>
    <cellStyle name="Normal 21 2 3 2 2 2 2" xfId="6444" xr:uid="{00000000-0005-0000-0000-0000C7120000}"/>
    <cellStyle name="Normal 21 2 3 2 2 3" xfId="6445" xr:uid="{00000000-0005-0000-0000-0000C8120000}"/>
    <cellStyle name="Normal 21 2 3 2 3" xfId="6446" xr:uid="{00000000-0005-0000-0000-0000C9120000}"/>
    <cellStyle name="Normal 21 2 3 2 3 2" xfId="6447" xr:uid="{00000000-0005-0000-0000-0000CA120000}"/>
    <cellStyle name="Normal 21 2 3 2 4" xfId="6448" xr:uid="{00000000-0005-0000-0000-0000CB120000}"/>
    <cellStyle name="Normal 21 2 3 3" xfId="6449" xr:uid="{00000000-0005-0000-0000-0000CC120000}"/>
    <cellStyle name="Normal 21 2 3 3 2" xfId="6450" xr:uid="{00000000-0005-0000-0000-0000CD120000}"/>
    <cellStyle name="Normal 21 2 3 3 2 2" xfId="6451" xr:uid="{00000000-0005-0000-0000-0000CE120000}"/>
    <cellStyle name="Normal 21 2 3 3 3" xfId="6452" xr:uid="{00000000-0005-0000-0000-0000CF120000}"/>
    <cellStyle name="Normal 21 2 3 4" xfId="6453" xr:uid="{00000000-0005-0000-0000-0000D0120000}"/>
    <cellStyle name="Normal 21 2 3 4 2" xfId="6454" xr:uid="{00000000-0005-0000-0000-0000D1120000}"/>
    <cellStyle name="Normal 21 2 3 5" xfId="6455" xr:uid="{00000000-0005-0000-0000-0000D2120000}"/>
    <cellStyle name="Normal 21 2 4" xfId="760" xr:uid="{00000000-0005-0000-0000-0000D3120000}"/>
    <cellStyle name="Normal 21 2 4 2" xfId="761" xr:uid="{00000000-0005-0000-0000-0000D4120000}"/>
    <cellStyle name="Normal 21 2 4 2 2" xfId="6456" xr:uid="{00000000-0005-0000-0000-0000D5120000}"/>
    <cellStyle name="Normal 21 2 4 2 2 2" xfId="6457" xr:uid="{00000000-0005-0000-0000-0000D6120000}"/>
    <cellStyle name="Normal 21 2 4 2 2 2 2" xfId="6458" xr:uid="{00000000-0005-0000-0000-0000D7120000}"/>
    <cellStyle name="Normal 21 2 4 2 2 3" xfId="6459" xr:uid="{00000000-0005-0000-0000-0000D8120000}"/>
    <cellStyle name="Normal 21 2 4 2 3" xfId="6460" xr:uid="{00000000-0005-0000-0000-0000D9120000}"/>
    <cellStyle name="Normal 21 2 4 2 3 2" xfId="6461" xr:uid="{00000000-0005-0000-0000-0000DA120000}"/>
    <cellStyle name="Normal 21 2 4 2 4" xfId="6462" xr:uid="{00000000-0005-0000-0000-0000DB120000}"/>
    <cellStyle name="Normal 21 2 4 3" xfId="6463" xr:uid="{00000000-0005-0000-0000-0000DC120000}"/>
    <cellStyle name="Normal 21 2 4 3 2" xfId="6464" xr:uid="{00000000-0005-0000-0000-0000DD120000}"/>
    <cellStyle name="Normal 21 2 4 3 2 2" xfId="6465" xr:uid="{00000000-0005-0000-0000-0000DE120000}"/>
    <cellStyle name="Normal 21 2 4 3 3" xfId="6466" xr:uid="{00000000-0005-0000-0000-0000DF120000}"/>
    <cellStyle name="Normal 21 2 4 4" xfId="6467" xr:uid="{00000000-0005-0000-0000-0000E0120000}"/>
    <cellStyle name="Normal 21 2 4 4 2" xfId="6468" xr:uid="{00000000-0005-0000-0000-0000E1120000}"/>
    <cellStyle name="Normal 21 2 4 5" xfId="6469" xr:uid="{00000000-0005-0000-0000-0000E2120000}"/>
    <cellStyle name="Normal 21 2 5" xfId="762" xr:uid="{00000000-0005-0000-0000-0000E3120000}"/>
    <cellStyle name="Normal 21 2 5 2" xfId="763" xr:uid="{00000000-0005-0000-0000-0000E4120000}"/>
    <cellStyle name="Normal 21 2 5 2 2" xfId="6470" xr:uid="{00000000-0005-0000-0000-0000E5120000}"/>
    <cellStyle name="Normal 21 2 5 2 2 2" xfId="6471" xr:uid="{00000000-0005-0000-0000-0000E6120000}"/>
    <cellStyle name="Normal 21 2 5 2 2 2 2" xfId="6472" xr:uid="{00000000-0005-0000-0000-0000E7120000}"/>
    <cellStyle name="Normal 21 2 5 2 2 3" xfId="6473" xr:uid="{00000000-0005-0000-0000-0000E8120000}"/>
    <cellStyle name="Normal 21 2 5 2 3" xfId="6474" xr:uid="{00000000-0005-0000-0000-0000E9120000}"/>
    <cellStyle name="Normal 21 2 5 2 3 2" xfId="6475" xr:uid="{00000000-0005-0000-0000-0000EA120000}"/>
    <cellStyle name="Normal 21 2 5 2 4" xfId="6476" xr:uid="{00000000-0005-0000-0000-0000EB120000}"/>
    <cellStyle name="Normal 21 2 5 3" xfId="6477" xr:uid="{00000000-0005-0000-0000-0000EC120000}"/>
    <cellStyle name="Normal 21 2 5 3 2" xfId="6478" xr:uid="{00000000-0005-0000-0000-0000ED120000}"/>
    <cellStyle name="Normal 21 2 5 3 2 2" xfId="6479" xr:uid="{00000000-0005-0000-0000-0000EE120000}"/>
    <cellStyle name="Normal 21 2 5 3 3" xfId="6480" xr:uid="{00000000-0005-0000-0000-0000EF120000}"/>
    <cellStyle name="Normal 21 2 5 4" xfId="6481" xr:uid="{00000000-0005-0000-0000-0000F0120000}"/>
    <cellStyle name="Normal 21 2 5 4 2" xfId="6482" xr:uid="{00000000-0005-0000-0000-0000F1120000}"/>
    <cellStyle name="Normal 21 2 5 5" xfId="6483" xr:uid="{00000000-0005-0000-0000-0000F2120000}"/>
    <cellStyle name="Normal 21 2 6" xfId="764" xr:uid="{00000000-0005-0000-0000-0000F3120000}"/>
    <cellStyle name="Normal 21 2 6 2" xfId="765" xr:uid="{00000000-0005-0000-0000-0000F4120000}"/>
    <cellStyle name="Normal 21 2 6 2 2" xfId="6484" xr:uid="{00000000-0005-0000-0000-0000F5120000}"/>
    <cellStyle name="Normal 21 2 6 2 2 2" xfId="6485" xr:uid="{00000000-0005-0000-0000-0000F6120000}"/>
    <cellStyle name="Normal 21 2 6 2 2 2 2" xfId="6486" xr:uid="{00000000-0005-0000-0000-0000F7120000}"/>
    <cellStyle name="Normal 21 2 6 2 2 3" xfId="6487" xr:uid="{00000000-0005-0000-0000-0000F8120000}"/>
    <cellStyle name="Normal 21 2 6 2 3" xfId="6488" xr:uid="{00000000-0005-0000-0000-0000F9120000}"/>
    <cellStyle name="Normal 21 2 6 2 3 2" xfId="6489" xr:uid="{00000000-0005-0000-0000-0000FA120000}"/>
    <cellStyle name="Normal 21 2 6 2 4" xfId="6490" xr:uid="{00000000-0005-0000-0000-0000FB120000}"/>
    <cellStyle name="Normal 21 2 6 3" xfId="6491" xr:uid="{00000000-0005-0000-0000-0000FC120000}"/>
    <cellStyle name="Normal 21 2 6 3 2" xfId="6492" xr:uid="{00000000-0005-0000-0000-0000FD120000}"/>
    <cellStyle name="Normal 21 2 6 3 2 2" xfId="6493" xr:uid="{00000000-0005-0000-0000-0000FE120000}"/>
    <cellStyle name="Normal 21 2 6 3 3" xfId="6494" xr:uid="{00000000-0005-0000-0000-0000FF120000}"/>
    <cellStyle name="Normal 21 2 6 4" xfId="6495" xr:uid="{00000000-0005-0000-0000-000000130000}"/>
    <cellStyle name="Normal 21 2 6 4 2" xfId="6496" xr:uid="{00000000-0005-0000-0000-000001130000}"/>
    <cellStyle name="Normal 21 2 6 5" xfId="6497" xr:uid="{00000000-0005-0000-0000-000002130000}"/>
    <cellStyle name="Normal 21 2 7" xfId="766" xr:uid="{00000000-0005-0000-0000-000003130000}"/>
    <cellStyle name="Normal 21 2 7 2" xfId="767" xr:uid="{00000000-0005-0000-0000-000004130000}"/>
    <cellStyle name="Normal 21 2 7 2 2" xfId="6498" xr:uid="{00000000-0005-0000-0000-000005130000}"/>
    <cellStyle name="Normal 21 2 7 2 2 2" xfId="6499" xr:uid="{00000000-0005-0000-0000-000006130000}"/>
    <cellStyle name="Normal 21 2 7 2 2 2 2" xfId="6500" xr:uid="{00000000-0005-0000-0000-000007130000}"/>
    <cellStyle name="Normal 21 2 7 2 2 3" xfId="6501" xr:uid="{00000000-0005-0000-0000-000008130000}"/>
    <cellStyle name="Normal 21 2 7 2 3" xfId="6502" xr:uid="{00000000-0005-0000-0000-000009130000}"/>
    <cellStyle name="Normal 21 2 7 2 3 2" xfId="6503" xr:uid="{00000000-0005-0000-0000-00000A130000}"/>
    <cellStyle name="Normal 21 2 7 2 4" xfId="6504" xr:uid="{00000000-0005-0000-0000-00000B130000}"/>
    <cellStyle name="Normal 21 2 7 3" xfId="6505" xr:uid="{00000000-0005-0000-0000-00000C130000}"/>
    <cellStyle name="Normal 21 2 7 3 2" xfId="6506" xr:uid="{00000000-0005-0000-0000-00000D130000}"/>
    <cellStyle name="Normal 21 2 7 3 2 2" xfId="6507" xr:uid="{00000000-0005-0000-0000-00000E130000}"/>
    <cellStyle name="Normal 21 2 7 3 3" xfId="6508" xr:uid="{00000000-0005-0000-0000-00000F130000}"/>
    <cellStyle name="Normal 21 2 7 4" xfId="6509" xr:uid="{00000000-0005-0000-0000-000010130000}"/>
    <cellStyle name="Normal 21 2 7 4 2" xfId="6510" xr:uid="{00000000-0005-0000-0000-000011130000}"/>
    <cellStyle name="Normal 21 2 7 5" xfId="6511" xr:uid="{00000000-0005-0000-0000-000012130000}"/>
    <cellStyle name="Normal 21 2 8" xfId="768" xr:uid="{00000000-0005-0000-0000-000013130000}"/>
    <cellStyle name="Normal 21 2 8 2" xfId="769" xr:uid="{00000000-0005-0000-0000-000014130000}"/>
    <cellStyle name="Normal 21 2 8 2 2" xfId="6512" xr:uid="{00000000-0005-0000-0000-000015130000}"/>
    <cellStyle name="Normal 21 2 8 2 2 2" xfId="6513" xr:uid="{00000000-0005-0000-0000-000016130000}"/>
    <cellStyle name="Normal 21 2 8 2 2 2 2" xfId="6514" xr:uid="{00000000-0005-0000-0000-000017130000}"/>
    <cellStyle name="Normal 21 2 8 2 2 3" xfId="6515" xr:uid="{00000000-0005-0000-0000-000018130000}"/>
    <cellStyle name="Normal 21 2 8 2 3" xfId="6516" xr:uid="{00000000-0005-0000-0000-000019130000}"/>
    <cellStyle name="Normal 21 2 8 2 3 2" xfId="6517" xr:uid="{00000000-0005-0000-0000-00001A130000}"/>
    <cellStyle name="Normal 21 2 8 2 4" xfId="6518" xr:uid="{00000000-0005-0000-0000-00001B130000}"/>
    <cellStyle name="Normal 21 2 8 3" xfId="6519" xr:uid="{00000000-0005-0000-0000-00001C130000}"/>
    <cellStyle name="Normal 21 2 8 3 2" xfId="6520" xr:uid="{00000000-0005-0000-0000-00001D130000}"/>
    <cellStyle name="Normal 21 2 8 3 2 2" xfId="6521" xr:uid="{00000000-0005-0000-0000-00001E130000}"/>
    <cellStyle name="Normal 21 2 8 3 3" xfId="6522" xr:uid="{00000000-0005-0000-0000-00001F130000}"/>
    <cellStyle name="Normal 21 2 8 4" xfId="6523" xr:uid="{00000000-0005-0000-0000-000020130000}"/>
    <cellStyle name="Normal 21 2 8 4 2" xfId="6524" xr:uid="{00000000-0005-0000-0000-000021130000}"/>
    <cellStyle name="Normal 21 2 8 5" xfId="6525" xr:uid="{00000000-0005-0000-0000-000022130000}"/>
    <cellStyle name="Normal 21 2 9" xfId="770" xr:uid="{00000000-0005-0000-0000-000023130000}"/>
    <cellStyle name="Normal 21 2 9 2" xfId="6526" xr:uid="{00000000-0005-0000-0000-000024130000}"/>
    <cellStyle name="Normal 21 2 9 2 2" xfId="6527" xr:uid="{00000000-0005-0000-0000-000025130000}"/>
    <cellStyle name="Normal 21 2 9 2 2 2" xfId="6528" xr:uid="{00000000-0005-0000-0000-000026130000}"/>
    <cellStyle name="Normal 21 2 9 2 3" xfId="6529" xr:uid="{00000000-0005-0000-0000-000027130000}"/>
    <cellStyle name="Normal 21 2 9 3" xfId="6530" xr:uid="{00000000-0005-0000-0000-000028130000}"/>
    <cellStyle name="Normal 21 2 9 3 2" xfId="6531" xr:uid="{00000000-0005-0000-0000-000029130000}"/>
    <cellStyle name="Normal 21 2 9 4" xfId="6532" xr:uid="{00000000-0005-0000-0000-00002A130000}"/>
    <cellStyle name="Normal 21 3" xfId="771" xr:uid="{00000000-0005-0000-0000-00002B130000}"/>
    <cellStyle name="Normal 21 3 2" xfId="772" xr:uid="{00000000-0005-0000-0000-00002C130000}"/>
    <cellStyle name="Normal 21 3 2 2" xfId="6533" xr:uid="{00000000-0005-0000-0000-00002D130000}"/>
    <cellStyle name="Normal 21 3 2 2 2" xfId="6534" xr:uid="{00000000-0005-0000-0000-00002E130000}"/>
    <cellStyle name="Normal 21 3 2 2 2 2" xfId="6535" xr:uid="{00000000-0005-0000-0000-00002F130000}"/>
    <cellStyle name="Normal 21 3 2 2 3" xfId="6536" xr:uid="{00000000-0005-0000-0000-000030130000}"/>
    <cellStyle name="Normal 21 3 2 3" xfId="6537" xr:uid="{00000000-0005-0000-0000-000031130000}"/>
    <cellStyle name="Normal 21 3 2 3 2" xfId="6538" xr:uid="{00000000-0005-0000-0000-000032130000}"/>
    <cellStyle name="Normal 21 3 2 4" xfId="6539" xr:uid="{00000000-0005-0000-0000-000033130000}"/>
    <cellStyle name="Normal 21 3 3" xfId="6540" xr:uid="{00000000-0005-0000-0000-000034130000}"/>
    <cellStyle name="Normal 21 3 3 2" xfId="6541" xr:uid="{00000000-0005-0000-0000-000035130000}"/>
    <cellStyle name="Normal 21 3 3 2 2" xfId="6542" xr:uid="{00000000-0005-0000-0000-000036130000}"/>
    <cellStyle name="Normal 21 3 3 3" xfId="6543" xr:uid="{00000000-0005-0000-0000-000037130000}"/>
    <cellStyle name="Normal 21 3 4" xfId="6544" xr:uid="{00000000-0005-0000-0000-000038130000}"/>
    <cellStyle name="Normal 21 3 4 2" xfId="6545" xr:uid="{00000000-0005-0000-0000-000039130000}"/>
    <cellStyle name="Normal 21 3 5" xfId="6546" xr:uid="{00000000-0005-0000-0000-00003A130000}"/>
    <cellStyle name="Normal 21 4" xfId="773" xr:uid="{00000000-0005-0000-0000-00003B130000}"/>
    <cellStyle name="Normal 21 4 2" xfId="774" xr:uid="{00000000-0005-0000-0000-00003C130000}"/>
    <cellStyle name="Normal 21 4 2 2" xfId="6547" xr:uid="{00000000-0005-0000-0000-00003D130000}"/>
    <cellStyle name="Normal 21 4 2 2 2" xfId="6548" xr:uid="{00000000-0005-0000-0000-00003E130000}"/>
    <cellStyle name="Normal 21 4 2 2 2 2" xfId="6549" xr:uid="{00000000-0005-0000-0000-00003F130000}"/>
    <cellStyle name="Normal 21 4 2 2 3" xfId="6550" xr:uid="{00000000-0005-0000-0000-000040130000}"/>
    <cellStyle name="Normal 21 4 2 3" xfId="6551" xr:uid="{00000000-0005-0000-0000-000041130000}"/>
    <cellStyle name="Normal 21 4 2 3 2" xfId="6552" xr:uid="{00000000-0005-0000-0000-000042130000}"/>
    <cellStyle name="Normal 21 4 2 4" xfId="6553" xr:uid="{00000000-0005-0000-0000-000043130000}"/>
    <cellStyle name="Normal 21 4 3" xfId="6554" xr:uid="{00000000-0005-0000-0000-000044130000}"/>
    <cellStyle name="Normal 21 4 3 2" xfId="6555" xr:uid="{00000000-0005-0000-0000-000045130000}"/>
    <cellStyle name="Normal 21 4 3 2 2" xfId="6556" xr:uid="{00000000-0005-0000-0000-000046130000}"/>
    <cellStyle name="Normal 21 4 3 3" xfId="6557" xr:uid="{00000000-0005-0000-0000-000047130000}"/>
    <cellStyle name="Normal 21 4 4" xfId="6558" xr:uid="{00000000-0005-0000-0000-000048130000}"/>
    <cellStyle name="Normal 21 4 4 2" xfId="6559" xr:uid="{00000000-0005-0000-0000-000049130000}"/>
    <cellStyle name="Normal 21 4 5" xfId="6560" xr:uid="{00000000-0005-0000-0000-00004A130000}"/>
    <cellStyle name="Normal 21 5" xfId="775" xr:uid="{00000000-0005-0000-0000-00004B130000}"/>
    <cellStyle name="Normal 21 5 2" xfId="776" xr:uid="{00000000-0005-0000-0000-00004C130000}"/>
    <cellStyle name="Normal 21 5 2 2" xfId="6561" xr:uid="{00000000-0005-0000-0000-00004D130000}"/>
    <cellStyle name="Normal 21 5 2 2 2" xfId="6562" xr:uid="{00000000-0005-0000-0000-00004E130000}"/>
    <cellStyle name="Normal 21 5 2 2 2 2" xfId="6563" xr:uid="{00000000-0005-0000-0000-00004F130000}"/>
    <cellStyle name="Normal 21 5 2 2 3" xfId="6564" xr:uid="{00000000-0005-0000-0000-000050130000}"/>
    <cellStyle name="Normal 21 5 2 3" xfId="6565" xr:uid="{00000000-0005-0000-0000-000051130000}"/>
    <cellStyle name="Normal 21 5 2 3 2" xfId="6566" xr:uid="{00000000-0005-0000-0000-000052130000}"/>
    <cellStyle name="Normal 21 5 2 4" xfId="6567" xr:uid="{00000000-0005-0000-0000-000053130000}"/>
    <cellStyle name="Normal 21 5 3" xfId="6568" xr:uid="{00000000-0005-0000-0000-000054130000}"/>
    <cellStyle name="Normal 21 5 3 2" xfId="6569" xr:uid="{00000000-0005-0000-0000-000055130000}"/>
    <cellStyle name="Normal 21 5 3 2 2" xfId="6570" xr:uid="{00000000-0005-0000-0000-000056130000}"/>
    <cellStyle name="Normal 21 5 3 3" xfId="6571" xr:uid="{00000000-0005-0000-0000-000057130000}"/>
    <cellStyle name="Normal 21 5 4" xfId="6572" xr:uid="{00000000-0005-0000-0000-000058130000}"/>
    <cellStyle name="Normal 21 5 4 2" xfId="6573" xr:uid="{00000000-0005-0000-0000-000059130000}"/>
    <cellStyle name="Normal 21 5 5" xfId="6574" xr:uid="{00000000-0005-0000-0000-00005A130000}"/>
    <cellStyle name="Normal 21 6" xfId="777" xr:uid="{00000000-0005-0000-0000-00005B130000}"/>
    <cellStyle name="Normal 21 6 2" xfId="778" xr:uid="{00000000-0005-0000-0000-00005C130000}"/>
    <cellStyle name="Normal 21 6 2 2" xfId="6575" xr:uid="{00000000-0005-0000-0000-00005D130000}"/>
    <cellStyle name="Normal 21 6 2 2 2" xfId="6576" xr:uid="{00000000-0005-0000-0000-00005E130000}"/>
    <cellStyle name="Normal 21 6 2 2 2 2" xfId="6577" xr:uid="{00000000-0005-0000-0000-00005F130000}"/>
    <cellStyle name="Normal 21 6 2 2 3" xfId="6578" xr:uid="{00000000-0005-0000-0000-000060130000}"/>
    <cellStyle name="Normal 21 6 2 3" xfId="6579" xr:uid="{00000000-0005-0000-0000-000061130000}"/>
    <cellStyle name="Normal 21 6 2 3 2" xfId="6580" xr:uid="{00000000-0005-0000-0000-000062130000}"/>
    <cellStyle name="Normal 21 6 2 4" xfId="6581" xr:uid="{00000000-0005-0000-0000-000063130000}"/>
    <cellStyle name="Normal 21 6 3" xfId="6582" xr:uid="{00000000-0005-0000-0000-000064130000}"/>
    <cellStyle name="Normal 21 6 3 2" xfId="6583" xr:uid="{00000000-0005-0000-0000-000065130000}"/>
    <cellStyle name="Normal 21 6 3 2 2" xfId="6584" xr:uid="{00000000-0005-0000-0000-000066130000}"/>
    <cellStyle name="Normal 21 6 3 3" xfId="6585" xr:uid="{00000000-0005-0000-0000-000067130000}"/>
    <cellStyle name="Normal 21 6 4" xfId="6586" xr:uid="{00000000-0005-0000-0000-000068130000}"/>
    <cellStyle name="Normal 21 6 4 2" xfId="6587" xr:uid="{00000000-0005-0000-0000-000069130000}"/>
    <cellStyle name="Normal 21 6 5" xfId="6588" xr:uid="{00000000-0005-0000-0000-00006A130000}"/>
    <cellStyle name="Normal 21 7" xfId="779" xr:uid="{00000000-0005-0000-0000-00006B130000}"/>
    <cellStyle name="Normal 21 7 2" xfId="780" xr:uid="{00000000-0005-0000-0000-00006C130000}"/>
    <cellStyle name="Normal 21 7 2 2" xfId="6589" xr:uid="{00000000-0005-0000-0000-00006D130000}"/>
    <cellStyle name="Normal 21 7 2 2 2" xfId="6590" xr:uid="{00000000-0005-0000-0000-00006E130000}"/>
    <cellStyle name="Normal 21 7 2 2 2 2" xfId="6591" xr:uid="{00000000-0005-0000-0000-00006F130000}"/>
    <cellStyle name="Normal 21 7 2 2 3" xfId="6592" xr:uid="{00000000-0005-0000-0000-000070130000}"/>
    <cellStyle name="Normal 21 7 2 3" xfId="6593" xr:uid="{00000000-0005-0000-0000-000071130000}"/>
    <cellStyle name="Normal 21 7 2 3 2" xfId="6594" xr:uid="{00000000-0005-0000-0000-000072130000}"/>
    <cellStyle name="Normal 21 7 2 4" xfId="6595" xr:uid="{00000000-0005-0000-0000-000073130000}"/>
    <cellStyle name="Normal 21 7 3" xfId="6596" xr:uid="{00000000-0005-0000-0000-000074130000}"/>
    <cellStyle name="Normal 21 7 3 2" xfId="6597" xr:uid="{00000000-0005-0000-0000-000075130000}"/>
    <cellStyle name="Normal 21 7 3 2 2" xfId="6598" xr:uid="{00000000-0005-0000-0000-000076130000}"/>
    <cellStyle name="Normal 21 7 3 3" xfId="6599" xr:uid="{00000000-0005-0000-0000-000077130000}"/>
    <cellStyle name="Normal 21 7 4" xfId="6600" xr:uid="{00000000-0005-0000-0000-000078130000}"/>
    <cellStyle name="Normal 21 7 4 2" xfId="6601" xr:uid="{00000000-0005-0000-0000-000079130000}"/>
    <cellStyle name="Normal 21 7 5" xfId="6602" xr:uid="{00000000-0005-0000-0000-00007A130000}"/>
    <cellStyle name="Normal 21 8" xfId="781" xr:uid="{00000000-0005-0000-0000-00007B130000}"/>
    <cellStyle name="Normal 21 8 2" xfId="782" xr:uid="{00000000-0005-0000-0000-00007C130000}"/>
    <cellStyle name="Normal 21 8 2 2" xfId="6603" xr:uid="{00000000-0005-0000-0000-00007D130000}"/>
    <cellStyle name="Normal 21 8 2 2 2" xfId="6604" xr:uid="{00000000-0005-0000-0000-00007E130000}"/>
    <cellStyle name="Normal 21 8 2 2 2 2" xfId="6605" xr:uid="{00000000-0005-0000-0000-00007F130000}"/>
    <cellStyle name="Normal 21 8 2 2 3" xfId="6606" xr:uid="{00000000-0005-0000-0000-000080130000}"/>
    <cellStyle name="Normal 21 8 2 3" xfId="6607" xr:uid="{00000000-0005-0000-0000-000081130000}"/>
    <cellStyle name="Normal 21 8 2 3 2" xfId="6608" xr:uid="{00000000-0005-0000-0000-000082130000}"/>
    <cellStyle name="Normal 21 8 2 4" xfId="6609" xr:uid="{00000000-0005-0000-0000-000083130000}"/>
    <cellStyle name="Normal 21 8 3" xfId="6610" xr:uid="{00000000-0005-0000-0000-000084130000}"/>
    <cellStyle name="Normal 21 8 3 2" xfId="6611" xr:uid="{00000000-0005-0000-0000-000085130000}"/>
    <cellStyle name="Normal 21 8 3 2 2" xfId="6612" xr:uid="{00000000-0005-0000-0000-000086130000}"/>
    <cellStyle name="Normal 21 8 3 3" xfId="6613" xr:uid="{00000000-0005-0000-0000-000087130000}"/>
    <cellStyle name="Normal 21 8 4" xfId="6614" xr:uid="{00000000-0005-0000-0000-000088130000}"/>
    <cellStyle name="Normal 21 8 4 2" xfId="6615" xr:uid="{00000000-0005-0000-0000-000089130000}"/>
    <cellStyle name="Normal 21 8 5" xfId="6616" xr:uid="{00000000-0005-0000-0000-00008A130000}"/>
    <cellStyle name="Normal 21 9" xfId="783" xr:uid="{00000000-0005-0000-0000-00008B130000}"/>
    <cellStyle name="Normal 21 9 2" xfId="784" xr:uid="{00000000-0005-0000-0000-00008C130000}"/>
    <cellStyle name="Normal 21 9 2 2" xfId="6617" xr:uid="{00000000-0005-0000-0000-00008D130000}"/>
    <cellStyle name="Normal 21 9 2 2 2" xfId="6618" xr:uid="{00000000-0005-0000-0000-00008E130000}"/>
    <cellStyle name="Normal 21 9 2 2 2 2" xfId="6619" xr:uid="{00000000-0005-0000-0000-00008F130000}"/>
    <cellStyle name="Normal 21 9 2 2 3" xfId="6620" xr:uid="{00000000-0005-0000-0000-000090130000}"/>
    <cellStyle name="Normal 21 9 2 3" xfId="6621" xr:uid="{00000000-0005-0000-0000-000091130000}"/>
    <cellStyle name="Normal 21 9 2 3 2" xfId="6622" xr:uid="{00000000-0005-0000-0000-000092130000}"/>
    <cellStyle name="Normal 21 9 2 4" xfId="6623" xr:uid="{00000000-0005-0000-0000-000093130000}"/>
    <cellStyle name="Normal 21 9 3" xfId="6624" xr:uid="{00000000-0005-0000-0000-000094130000}"/>
    <cellStyle name="Normal 21 9 3 2" xfId="6625" xr:uid="{00000000-0005-0000-0000-000095130000}"/>
    <cellStyle name="Normal 21 9 3 2 2" xfId="6626" xr:uid="{00000000-0005-0000-0000-000096130000}"/>
    <cellStyle name="Normal 21 9 3 3" xfId="6627" xr:uid="{00000000-0005-0000-0000-000097130000}"/>
    <cellStyle name="Normal 21 9 4" xfId="6628" xr:uid="{00000000-0005-0000-0000-000098130000}"/>
    <cellStyle name="Normal 21 9 4 2" xfId="6629" xr:uid="{00000000-0005-0000-0000-000099130000}"/>
    <cellStyle name="Normal 21 9 5" xfId="6630" xr:uid="{00000000-0005-0000-0000-00009A130000}"/>
    <cellStyle name="Normal 210" xfId="785" xr:uid="{00000000-0005-0000-0000-00009B130000}"/>
    <cellStyle name="Normal 210 2" xfId="786" xr:uid="{00000000-0005-0000-0000-00009C130000}"/>
    <cellStyle name="Normal 210 2 2" xfId="6631" xr:uid="{00000000-0005-0000-0000-00009D130000}"/>
    <cellStyle name="Normal 210 2 2 2" xfId="6632" xr:uid="{00000000-0005-0000-0000-00009E130000}"/>
    <cellStyle name="Normal 210 2 2 2 2" xfId="6633" xr:uid="{00000000-0005-0000-0000-00009F130000}"/>
    <cellStyle name="Normal 210 2 2 3" xfId="6634" xr:uid="{00000000-0005-0000-0000-0000A0130000}"/>
    <cellStyle name="Normal 210 2 3" xfId="6635" xr:uid="{00000000-0005-0000-0000-0000A1130000}"/>
    <cellStyle name="Normal 210 2 3 2" xfId="6636" xr:uid="{00000000-0005-0000-0000-0000A2130000}"/>
    <cellStyle name="Normal 210 2 4" xfId="6637" xr:uid="{00000000-0005-0000-0000-0000A3130000}"/>
    <cellStyle name="Normal 210 3" xfId="6638" xr:uid="{00000000-0005-0000-0000-0000A4130000}"/>
    <cellStyle name="Normal 210 3 2" xfId="6639" xr:uid="{00000000-0005-0000-0000-0000A5130000}"/>
    <cellStyle name="Normal 210 3 2 2" xfId="6640" xr:uid="{00000000-0005-0000-0000-0000A6130000}"/>
    <cellStyle name="Normal 210 3 3" xfId="6641" xr:uid="{00000000-0005-0000-0000-0000A7130000}"/>
    <cellStyle name="Normal 210 4" xfId="6642" xr:uid="{00000000-0005-0000-0000-0000A8130000}"/>
    <cellStyle name="Normal 210 4 2" xfId="6643" xr:uid="{00000000-0005-0000-0000-0000A9130000}"/>
    <cellStyle name="Normal 210 5" xfId="6644" xr:uid="{00000000-0005-0000-0000-0000AA130000}"/>
    <cellStyle name="Normal 211" xfId="787" xr:uid="{00000000-0005-0000-0000-0000AB130000}"/>
    <cellStyle name="Normal 211 2" xfId="788" xr:uid="{00000000-0005-0000-0000-0000AC130000}"/>
    <cellStyle name="Normal 211 2 2" xfId="6645" xr:uid="{00000000-0005-0000-0000-0000AD130000}"/>
    <cellStyle name="Normal 211 2 2 2" xfId="6646" xr:uid="{00000000-0005-0000-0000-0000AE130000}"/>
    <cellStyle name="Normal 211 2 2 2 2" xfId="6647" xr:uid="{00000000-0005-0000-0000-0000AF130000}"/>
    <cellStyle name="Normal 211 2 2 3" xfId="6648" xr:uid="{00000000-0005-0000-0000-0000B0130000}"/>
    <cellStyle name="Normal 211 2 3" xfId="6649" xr:uid="{00000000-0005-0000-0000-0000B1130000}"/>
    <cellStyle name="Normal 211 2 3 2" xfId="6650" xr:uid="{00000000-0005-0000-0000-0000B2130000}"/>
    <cellStyle name="Normal 211 2 4" xfId="6651" xr:uid="{00000000-0005-0000-0000-0000B3130000}"/>
    <cellStyle name="Normal 211 3" xfId="6652" xr:uid="{00000000-0005-0000-0000-0000B4130000}"/>
    <cellStyle name="Normal 211 3 2" xfId="6653" xr:uid="{00000000-0005-0000-0000-0000B5130000}"/>
    <cellStyle name="Normal 211 3 2 2" xfId="6654" xr:uid="{00000000-0005-0000-0000-0000B6130000}"/>
    <cellStyle name="Normal 211 3 3" xfId="6655" xr:uid="{00000000-0005-0000-0000-0000B7130000}"/>
    <cellStyle name="Normal 211 4" xfId="6656" xr:uid="{00000000-0005-0000-0000-0000B8130000}"/>
    <cellStyle name="Normal 211 4 2" xfId="6657" xr:uid="{00000000-0005-0000-0000-0000B9130000}"/>
    <cellStyle name="Normal 211 5" xfId="6658" xr:uid="{00000000-0005-0000-0000-0000BA130000}"/>
    <cellStyle name="Normal 212" xfId="789" xr:uid="{00000000-0005-0000-0000-0000BB130000}"/>
    <cellStyle name="Normal 212 2" xfId="790" xr:uid="{00000000-0005-0000-0000-0000BC130000}"/>
    <cellStyle name="Normal 212 2 2" xfId="6659" xr:uid="{00000000-0005-0000-0000-0000BD130000}"/>
    <cellStyle name="Normal 212 2 2 2" xfId="6660" xr:uid="{00000000-0005-0000-0000-0000BE130000}"/>
    <cellStyle name="Normal 212 2 2 2 2" xfId="6661" xr:uid="{00000000-0005-0000-0000-0000BF130000}"/>
    <cellStyle name="Normal 212 2 2 3" xfId="6662" xr:uid="{00000000-0005-0000-0000-0000C0130000}"/>
    <cellStyle name="Normal 212 2 3" xfId="6663" xr:uid="{00000000-0005-0000-0000-0000C1130000}"/>
    <cellStyle name="Normal 212 2 3 2" xfId="6664" xr:uid="{00000000-0005-0000-0000-0000C2130000}"/>
    <cellStyle name="Normal 212 2 4" xfId="6665" xr:uid="{00000000-0005-0000-0000-0000C3130000}"/>
    <cellStyle name="Normal 212 3" xfId="6666" xr:uid="{00000000-0005-0000-0000-0000C4130000}"/>
    <cellStyle name="Normal 212 3 2" xfId="6667" xr:uid="{00000000-0005-0000-0000-0000C5130000}"/>
    <cellStyle name="Normal 212 3 2 2" xfId="6668" xr:uid="{00000000-0005-0000-0000-0000C6130000}"/>
    <cellStyle name="Normal 212 3 3" xfId="6669" xr:uid="{00000000-0005-0000-0000-0000C7130000}"/>
    <cellStyle name="Normal 212 4" xfId="6670" xr:uid="{00000000-0005-0000-0000-0000C8130000}"/>
    <cellStyle name="Normal 212 4 2" xfId="6671" xr:uid="{00000000-0005-0000-0000-0000C9130000}"/>
    <cellStyle name="Normal 212 5" xfId="6672" xr:uid="{00000000-0005-0000-0000-0000CA130000}"/>
    <cellStyle name="Normal 213" xfId="791" xr:uid="{00000000-0005-0000-0000-0000CB130000}"/>
    <cellStyle name="Normal 213 2" xfId="6673" xr:uid="{00000000-0005-0000-0000-0000CC130000}"/>
    <cellStyle name="Normal 213 2 2" xfId="6674" xr:uid="{00000000-0005-0000-0000-0000CD130000}"/>
    <cellStyle name="Normal 213 2 2 2" xfId="6675" xr:uid="{00000000-0005-0000-0000-0000CE130000}"/>
    <cellStyle name="Normal 213 2 3" xfId="6676" xr:uid="{00000000-0005-0000-0000-0000CF130000}"/>
    <cellStyle name="Normal 213 3" xfId="6677" xr:uid="{00000000-0005-0000-0000-0000D0130000}"/>
    <cellStyle name="Normal 213 3 2" xfId="6678" xr:uid="{00000000-0005-0000-0000-0000D1130000}"/>
    <cellStyle name="Normal 213 4" xfId="6679" xr:uid="{00000000-0005-0000-0000-0000D2130000}"/>
    <cellStyle name="Normal 214" xfId="792" xr:uid="{00000000-0005-0000-0000-0000D3130000}"/>
    <cellStyle name="Normal 214 2" xfId="793" xr:uid="{00000000-0005-0000-0000-0000D4130000}"/>
    <cellStyle name="Normal 214 2 2" xfId="6680" xr:uid="{00000000-0005-0000-0000-0000D5130000}"/>
    <cellStyle name="Normal 214 2 2 2" xfId="6681" xr:uid="{00000000-0005-0000-0000-0000D6130000}"/>
    <cellStyle name="Normal 214 2 2 2 2" xfId="6682" xr:uid="{00000000-0005-0000-0000-0000D7130000}"/>
    <cellStyle name="Normal 214 2 2 3" xfId="6683" xr:uid="{00000000-0005-0000-0000-0000D8130000}"/>
    <cellStyle name="Normal 214 2 3" xfId="6684" xr:uid="{00000000-0005-0000-0000-0000D9130000}"/>
    <cellStyle name="Normal 214 2 3 2" xfId="6685" xr:uid="{00000000-0005-0000-0000-0000DA130000}"/>
    <cellStyle name="Normal 214 2 4" xfId="6686" xr:uid="{00000000-0005-0000-0000-0000DB130000}"/>
    <cellStyle name="Normal 214 3" xfId="6687" xr:uid="{00000000-0005-0000-0000-0000DC130000}"/>
    <cellStyle name="Normal 214 3 2" xfId="6688" xr:uid="{00000000-0005-0000-0000-0000DD130000}"/>
    <cellStyle name="Normal 214 3 2 2" xfId="6689" xr:uid="{00000000-0005-0000-0000-0000DE130000}"/>
    <cellStyle name="Normal 214 3 3" xfId="6690" xr:uid="{00000000-0005-0000-0000-0000DF130000}"/>
    <cellStyle name="Normal 214 4" xfId="6691" xr:uid="{00000000-0005-0000-0000-0000E0130000}"/>
    <cellStyle name="Normal 214 4 2" xfId="6692" xr:uid="{00000000-0005-0000-0000-0000E1130000}"/>
    <cellStyle name="Normal 214 5" xfId="6693" xr:uid="{00000000-0005-0000-0000-0000E2130000}"/>
    <cellStyle name="Normal 215" xfId="794" xr:uid="{00000000-0005-0000-0000-0000E3130000}"/>
    <cellStyle name="Normal 215 2" xfId="795" xr:uid="{00000000-0005-0000-0000-0000E4130000}"/>
    <cellStyle name="Normal 215 2 2" xfId="6694" xr:uid="{00000000-0005-0000-0000-0000E5130000}"/>
    <cellStyle name="Normal 215 2 2 2" xfId="6695" xr:uid="{00000000-0005-0000-0000-0000E6130000}"/>
    <cellStyle name="Normal 215 2 2 2 2" xfId="6696" xr:uid="{00000000-0005-0000-0000-0000E7130000}"/>
    <cellStyle name="Normal 215 2 2 3" xfId="6697" xr:uid="{00000000-0005-0000-0000-0000E8130000}"/>
    <cellStyle name="Normal 215 2 3" xfId="6698" xr:uid="{00000000-0005-0000-0000-0000E9130000}"/>
    <cellStyle name="Normal 215 2 3 2" xfId="6699" xr:uid="{00000000-0005-0000-0000-0000EA130000}"/>
    <cellStyle name="Normal 215 2 4" xfId="6700" xr:uid="{00000000-0005-0000-0000-0000EB130000}"/>
    <cellStyle name="Normal 215 3" xfId="6701" xr:uid="{00000000-0005-0000-0000-0000EC130000}"/>
    <cellStyle name="Normal 215 3 2" xfId="6702" xr:uid="{00000000-0005-0000-0000-0000ED130000}"/>
    <cellStyle name="Normal 215 3 2 2" xfId="6703" xr:uid="{00000000-0005-0000-0000-0000EE130000}"/>
    <cellStyle name="Normal 215 3 3" xfId="6704" xr:uid="{00000000-0005-0000-0000-0000EF130000}"/>
    <cellStyle name="Normal 215 4" xfId="6705" xr:uid="{00000000-0005-0000-0000-0000F0130000}"/>
    <cellStyle name="Normal 215 4 2" xfId="6706" xr:uid="{00000000-0005-0000-0000-0000F1130000}"/>
    <cellStyle name="Normal 215 5" xfId="6707" xr:uid="{00000000-0005-0000-0000-0000F2130000}"/>
    <cellStyle name="Normal 216" xfId="796" xr:uid="{00000000-0005-0000-0000-0000F3130000}"/>
    <cellStyle name="Normal 216 2" xfId="797" xr:uid="{00000000-0005-0000-0000-0000F4130000}"/>
    <cellStyle name="Normal 216 2 2" xfId="6708" xr:uid="{00000000-0005-0000-0000-0000F5130000}"/>
    <cellStyle name="Normal 216 2 2 2" xfId="6709" xr:uid="{00000000-0005-0000-0000-0000F6130000}"/>
    <cellStyle name="Normal 216 2 2 2 2" xfId="6710" xr:uid="{00000000-0005-0000-0000-0000F7130000}"/>
    <cellStyle name="Normal 216 2 2 3" xfId="6711" xr:uid="{00000000-0005-0000-0000-0000F8130000}"/>
    <cellStyle name="Normal 216 2 3" xfId="6712" xr:uid="{00000000-0005-0000-0000-0000F9130000}"/>
    <cellStyle name="Normal 216 2 3 2" xfId="6713" xr:uid="{00000000-0005-0000-0000-0000FA130000}"/>
    <cellStyle name="Normal 216 2 4" xfId="6714" xr:uid="{00000000-0005-0000-0000-0000FB130000}"/>
    <cellStyle name="Normal 216 3" xfId="6715" xr:uid="{00000000-0005-0000-0000-0000FC130000}"/>
    <cellStyle name="Normal 216 3 2" xfId="6716" xr:uid="{00000000-0005-0000-0000-0000FD130000}"/>
    <cellStyle name="Normal 216 3 2 2" xfId="6717" xr:uid="{00000000-0005-0000-0000-0000FE130000}"/>
    <cellStyle name="Normal 216 3 3" xfId="6718" xr:uid="{00000000-0005-0000-0000-0000FF130000}"/>
    <cellStyle name="Normal 216 4" xfId="6719" xr:uid="{00000000-0005-0000-0000-000000140000}"/>
    <cellStyle name="Normal 216 4 2" xfId="6720" xr:uid="{00000000-0005-0000-0000-000001140000}"/>
    <cellStyle name="Normal 216 5" xfId="6721" xr:uid="{00000000-0005-0000-0000-000002140000}"/>
    <cellStyle name="Normal 217" xfId="798" xr:uid="{00000000-0005-0000-0000-000003140000}"/>
    <cellStyle name="Normal 217 2" xfId="799" xr:uid="{00000000-0005-0000-0000-000004140000}"/>
    <cellStyle name="Normal 217 2 2" xfId="6722" xr:uid="{00000000-0005-0000-0000-000005140000}"/>
    <cellStyle name="Normal 217 2 2 2" xfId="6723" xr:uid="{00000000-0005-0000-0000-000006140000}"/>
    <cellStyle name="Normal 217 2 2 2 2" xfId="6724" xr:uid="{00000000-0005-0000-0000-000007140000}"/>
    <cellStyle name="Normal 217 2 2 3" xfId="6725" xr:uid="{00000000-0005-0000-0000-000008140000}"/>
    <cellStyle name="Normal 217 2 3" xfId="6726" xr:uid="{00000000-0005-0000-0000-000009140000}"/>
    <cellStyle name="Normal 217 2 3 2" xfId="6727" xr:uid="{00000000-0005-0000-0000-00000A140000}"/>
    <cellStyle name="Normal 217 2 4" xfId="6728" xr:uid="{00000000-0005-0000-0000-00000B140000}"/>
    <cellStyle name="Normal 217 3" xfId="6729" xr:uid="{00000000-0005-0000-0000-00000C140000}"/>
    <cellStyle name="Normal 217 3 2" xfId="6730" xr:uid="{00000000-0005-0000-0000-00000D140000}"/>
    <cellStyle name="Normal 217 3 2 2" xfId="6731" xr:uid="{00000000-0005-0000-0000-00000E140000}"/>
    <cellStyle name="Normal 217 3 3" xfId="6732" xr:uid="{00000000-0005-0000-0000-00000F140000}"/>
    <cellStyle name="Normal 217 4" xfId="6733" xr:uid="{00000000-0005-0000-0000-000010140000}"/>
    <cellStyle name="Normal 217 4 2" xfId="6734" xr:uid="{00000000-0005-0000-0000-000011140000}"/>
    <cellStyle name="Normal 217 5" xfId="6735" xr:uid="{00000000-0005-0000-0000-000012140000}"/>
    <cellStyle name="Normal 218" xfId="800" xr:uid="{00000000-0005-0000-0000-000013140000}"/>
    <cellStyle name="Normal 218 2" xfId="801" xr:uid="{00000000-0005-0000-0000-000014140000}"/>
    <cellStyle name="Normal 218 2 2" xfId="6736" xr:uid="{00000000-0005-0000-0000-000015140000}"/>
    <cellStyle name="Normal 218 2 2 2" xfId="6737" xr:uid="{00000000-0005-0000-0000-000016140000}"/>
    <cellStyle name="Normal 218 2 2 2 2" xfId="6738" xr:uid="{00000000-0005-0000-0000-000017140000}"/>
    <cellStyle name="Normal 218 2 2 3" xfId="6739" xr:uid="{00000000-0005-0000-0000-000018140000}"/>
    <cellStyle name="Normal 218 2 3" xfId="6740" xr:uid="{00000000-0005-0000-0000-000019140000}"/>
    <cellStyle name="Normal 218 2 3 2" xfId="6741" xr:uid="{00000000-0005-0000-0000-00001A140000}"/>
    <cellStyle name="Normal 218 2 4" xfId="6742" xr:uid="{00000000-0005-0000-0000-00001B140000}"/>
    <cellStyle name="Normal 218 3" xfId="6743" xr:uid="{00000000-0005-0000-0000-00001C140000}"/>
    <cellStyle name="Normal 218 3 2" xfId="6744" xr:uid="{00000000-0005-0000-0000-00001D140000}"/>
    <cellStyle name="Normal 218 3 2 2" xfId="6745" xr:uid="{00000000-0005-0000-0000-00001E140000}"/>
    <cellStyle name="Normal 218 3 3" xfId="6746" xr:uid="{00000000-0005-0000-0000-00001F140000}"/>
    <cellStyle name="Normal 218 4" xfId="6747" xr:uid="{00000000-0005-0000-0000-000020140000}"/>
    <cellStyle name="Normal 218 4 2" xfId="6748" xr:uid="{00000000-0005-0000-0000-000021140000}"/>
    <cellStyle name="Normal 218 5" xfId="6749" xr:uid="{00000000-0005-0000-0000-000022140000}"/>
    <cellStyle name="Normal 219" xfId="802" xr:uid="{00000000-0005-0000-0000-000023140000}"/>
    <cellStyle name="Normal 219 2" xfId="803" xr:uid="{00000000-0005-0000-0000-000024140000}"/>
    <cellStyle name="Normal 219 2 2" xfId="6750" xr:uid="{00000000-0005-0000-0000-000025140000}"/>
    <cellStyle name="Normal 219 2 2 2" xfId="6751" xr:uid="{00000000-0005-0000-0000-000026140000}"/>
    <cellStyle name="Normal 219 2 2 2 2" xfId="6752" xr:uid="{00000000-0005-0000-0000-000027140000}"/>
    <cellStyle name="Normal 219 2 2 3" xfId="6753" xr:uid="{00000000-0005-0000-0000-000028140000}"/>
    <cellStyle name="Normal 219 2 3" xfId="6754" xr:uid="{00000000-0005-0000-0000-000029140000}"/>
    <cellStyle name="Normal 219 2 3 2" xfId="6755" xr:uid="{00000000-0005-0000-0000-00002A140000}"/>
    <cellStyle name="Normal 219 2 4" xfId="6756" xr:uid="{00000000-0005-0000-0000-00002B140000}"/>
    <cellStyle name="Normal 219 3" xfId="6757" xr:uid="{00000000-0005-0000-0000-00002C140000}"/>
    <cellStyle name="Normal 219 3 2" xfId="6758" xr:uid="{00000000-0005-0000-0000-00002D140000}"/>
    <cellStyle name="Normal 219 3 2 2" xfId="6759" xr:uid="{00000000-0005-0000-0000-00002E140000}"/>
    <cellStyle name="Normal 219 3 3" xfId="6760" xr:uid="{00000000-0005-0000-0000-00002F140000}"/>
    <cellStyle name="Normal 219 4" xfId="6761" xr:uid="{00000000-0005-0000-0000-000030140000}"/>
    <cellStyle name="Normal 219 4 2" xfId="6762" xr:uid="{00000000-0005-0000-0000-000031140000}"/>
    <cellStyle name="Normal 219 5" xfId="6763" xr:uid="{00000000-0005-0000-0000-000032140000}"/>
    <cellStyle name="Normal 22" xfId="804" xr:uid="{00000000-0005-0000-0000-000033140000}"/>
    <cellStyle name="Normal 22 10" xfId="805" xr:uid="{00000000-0005-0000-0000-000034140000}"/>
    <cellStyle name="Normal 22 10 2" xfId="806" xr:uid="{00000000-0005-0000-0000-000035140000}"/>
    <cellStyle name="Normal 22 10 2 2" xfId="6764" xr:uid="{00000000-0005-0000-0000-000036140000}"/>
    <cellStyle name="Normal 22 10 2 2 2" xfId="6765" xr:uid="{00000000-0005-0000-0000-000037140000}"/>
    <cellStyle name="Normal 22 10 2 2 2 2" xfId="6766" xr:uid="{00000000-0005-0000-0000-000038140000}"/>
    <cellStyle name="Normal 22 10 2 2 3" xfId="6767" xr:uid="{00000000-0005-0000-0000-000039140000}"/>
    <cellStyle name="Normal 22 10 2 3" xfId="6768" xr:uid="{00000000-0005-0000-0000-00003A140000}"/>
    <cellStyle name="Normal 22 10 2 3 2" xfId="6769" xr:uid="{00000000-0005-0000-0000-00003B140000}"/>
    <cellStyle name="Normal 22 10 2 4" xfId="6770" xr:uid="{00000000-0005-0000-0000-00003C140000}"/>
    <cellStyle name="Normal 22 10 3" xfId="6771" xr:uid="{00000000-0005-0000-0000-00003D140000}"/>
    <cellStyle name="Normal 22 10 3 2" xfId="6772" xr:uid="{00000000-0005-0000-0000-00003E140000}"/>
    <cellStyle name="Normal 22 10 3 2 2" xfId="6773" xr:uid="{00000000-0005-0000-0000-00003F140000}"/>
    <cellStyle name="Normal 22 10 3 3" xfId="6774" xr:uid="{00000000-0005-0000-0000-000040140000}"/>
    <cellStyle name="Normal 22 10 4" xfId="6775" xr:uid="{00000000-0005-0000-0000-000041140000}"/>
    <cellStyle name="Normal 22 10 4 2" xfId="6776" xr:uid="{00000000-0005-0000-0000-000042140000}"/>
    <cellStyle name="Normal 22 10 5" xfId="6777" xr:uid="{00000000-0005-0000-0000-000043140000}"/>
    <cellStyle name="Normal 22 11" xfId="807" xr:uid="{00000000-0005-0000-0000-000044140000}"/>
    <cellStyle name="Normal 22 11 2" xfId="808" xr:uid="{00000000-0005-0000-0000-000045140000}"/>
    <cellStyle name="Normal 22 11 2 2" xfId="6778" xr:uid="{00000000-0005-0000-0000-000046140000}"/>
    <cellStyle name="Normal 22 11 2 2 2" xfId="6779" xr:uid="{00000000-0005-0000-0000-000047140000}"/>
    <cellStyle name="Normal 22 11 2 2 2 2" xfId="6780" xr:uid="{00000000-0005-0000-0000-000048140000}"/>
    <cellStyle name="Normal 22 11 2 2 3" xfId="6781" xr:uid="{00000000-0005-0000-0000-000049140000}"/>
    <cellStyle name="Normal 22 11 2 3" xfId="6782" xr:uid="{00000000-0005-0000-0000-00004A140000}"/>
    <cellStyle name="Normal 22 11 2 3 2" xfId="6783" xr:uid="{00000000-0005-0000-0000-00004B140000}"/>
    <cellStyle name="Normal 22 11 2 4" xfId="6784" xr:uid="{00000000-0005-0000-0000-00004C140000}"/>
    <cellStyle name="Normal 22 11 3" xfId="6785" xr:uid="{00000000-0005-0000-0000-00004D140000}"/>
    <cellStyle name="Normal 22 11 3 2" xfId="6786" xr:uid="{00000000-0005-0000-0000-00004E140000}"/>
    <cellStyle name="Normal 22 11 3 2 2" xfId="6787" xr:uid="{00000000-0005-0000-0000-00004F140000}"/>
    <cellStyle name="Normal 22 11 3 3" xfId="6788" xr:uid="{00000000-0005-0000-0000-000050140000}"/>
    <cellStyle name="Normal 22 11 4" xfId="6789" xr:uid="{00000000-0005-0000-0000-000051140000}"/>
    <cellStyle name="Normal 22 11 4 2" xfId="6790" xr:uid="{00000000-0005-0000-0000-000052140000}"/>
    <cellStyle name="Normal 22 11 5" xfId="6791" xr:uid="{00000000-0005-0000-0000-000053140000}"/>
    <cellStyle name="Normal 22 12" xfId="809" xr:uid="{00000000-0005-0000-0000-000054140000}"/>
    <cellStyle name="Normal 22 12 2" xfId="6792" xr:uid="{00000000-0005-0000-0000-000055140000}"/>
    <cellStyle name="Normal 22 12 2 2" xfId="6793" xr:uid="{00000000-0005-0000-0000-000056140000}"/>
    <cellStyle name="Normal 22 12 2 2 2" xfId="6794" xr:uid="{00000000-0005-0000-0000-000057140000}"/>
    <cellStyle name="Normal 22 12 2 3" xfId="6795" xr:uid="{00000000-0005-0000-0000-000058140000}"/>
    <cellStyle name="Normal 22 12 3" xfId="6796" xr:uid="{00000000-0005-0000-0000-000059140000}"/>
    <cellStyle name="Normal 22 12 3 2" xfId="6797" xr:uid="{00000000-0005-0000-0000-00005A140000}"/>
    <cellStyle name="Normal 22 12 4" xfId="6798" xr:uid="{00000000-0005-0000-0000-00005B140000}"/>
    <cellStyle name="Normal 22 13" xfId="6799" xr:uid="{00000000-0005-0000-0000-00005C140000}"/>
    <cellStyle name="Normal 22 13 2" xfId="6800" xr:uid="{00000000-0005-0000-0000-00005D140000}"/>
    <cellStyle name="Normal 22 13 2 2" xfId="6801" xr:uid="{00000000-0005-0000-0000-00005E140000}"/>
    <cellStyle name="Normal 22 13 3" xfId="6802" xr:uid="{00000000-0005-0000-0000-00005F140000}"/>
    <cellStyle name="Normal 22 14" xfId="6803" xr:uid="{00000000-0005-0000-0000-000060140000}"/>
    <cellStyle name="Normal 22 14 2" xfId="6804" xr:uid="{00000000-0005-0000-0000-000061140000}"/>
    <cellStyle name="Normal 22 15" xfId="6805" xr:uid="{00000000-0005-0000-0000-000062140000}"/>
    <cellStyle name="Normal 22 2" xfId="810" xr:uid="{00000000-0005-0000-0000-000063140000}"/>
    <cellStyle name="Normal 22 2 10" xfId="6806" xr:uid="{00000000-0005-0000-0000-000064140000}"/>
    <cellStyle name="Normal 22 2 10 2" xfId="6807" xr:uid="{00000000-0005-0000-0000-000065140000}"/>
    <cellStyle name="Normal 22 2 10 2 2" xfId="6808" xr:uid="{00000000-0005-0000-0000-000066140000}"/>
    <cellStyle name="Normal 22 2 10 3" xfId="6809" xr:uid="{00000000-0005-0000-0000-000067140000}"/>
    <cellStyle name="Normal 22 2 11" xfId="6810" xr:uid="{00000000-0005-0000-0000-000068140000}"/>
    <cellStyle name="Normal 22 2 11 2" xfId="6811" xr:uid="{00000000-0005-0000-0000-000069140000}"/>
    <cellStyle name="Normal 22 2 12" xfId="6812" xr:uid="{00000000-0005-0000-0000-00006A140000}"/>
    <cellStyle name="Normal 22 2 2" xfId="811" xr:uid="{00000000-0005-0000-0000-00006B140000}"/>
    <cellStyle name="Normal 22 2 2 2" xfId="812" xr:uid="{00000000-0005-0000-0000-00006C140000}"/>
    <cellStyle name="Normal 22 2 2 2 2" xfId="6813" xr:uid="{00000000-0005-0000-0000-00006D140000}"/>
    <cellStyle name="Normal 22 2 2 2 2 2" xfId="6814" xr:uid="{00000000-0005-0000-0000-00006E140000}"/>
    <cellStyle name="Normal 22 2 2 2 2 2 2" xfId="6815" xr:uid="{00000000-0005-0000-0000-00006F140000}"/>
    <cellStyle name="Normal 22 2 2 2 2 3" xfId="6816" xr:uid="{00000000-0005-0000-0000-000070140000}"/>
    <cellStyle name="Normal 22 2 2 2 3" xfId="6817" xr:uid="{00000000-0005-0000-0000-000071140000}"/>
    <cellStyle name="Normal 22 2 2 2 3 2" xfId="6818" xr:uid="{00000000-0005-0000-0000-000072140000}"/>
    <cellStyle name="Normal 22 2 2 2 4" xfId="6819" xr:uid="{00000000-0005-0000-0000-000073140000}"/>
    <cellStyle name="Normal 22 2 2 3" xfId="6820" xr:uid="{00000000-0005-0000-0000-000074140000}"/>
    <cellStyle name="Normal 22 2 2 3 2" xfId="6821" xr:uid="{00000000-0005-0000-0000-000075140000}"/>
    <cellStyle name="Normal 22 2 2 3 2 2" xfId="6822" xr:uid="{00000000-0005-0000-0000-000076140000}"/>
    <cellStyle name="Normal 22 2 2 3 3" xfId="6823" xr:uid="{00000000-0005-0000-0000-000077140000}"/>
    <cellStyle name="Normal 22 2 2 4" xfId="6824" xr:uid="{00000000-0005-0000-0000-000078140000}"/>
    <cellStyle name="Normal 22 2 2 4 2" xfId="6825" xr:uid="{00000000-0005-0000-0000-000079140000}"/>
    <cellStyle name="Normal 22 2 2 5" xfId="6826" xr:uid="{00000000-0005-0000-0000-00007A140000}"/>
    <cellStyle name="Normal 22 2 3" xfId="813" xr:uid="{00000000-0005-0000-0000-00007B140000}"/>
    <cellStyle name="Normal 22 2 3 2" xfId="814" xr:uid="{00000000-0005-0000-0000-00007C140000}"/>
    <cellStyle name="Normal 22 2 3 2 2" xfId="6827" xr:uid="{00000000-0005-0000-0000-00007D140000}"/>
    <cellStyle name="Normal 22 2 3 2 2 2" xfId="6828" xr:uid="{00000000-0005-0000-0000-00007E140000}"/>
    <cellStyle name="Normal 22 2 3 2 2 2 2" xfId="6829" xr:uid="{00000000-0005-0000-0000-00007F140000}"/>
    <cellStyle name="Normal 22 2 3 2 2 3" xfId="6830" xr:uid="{00000000-0005-0000-0000-000080140000}"/>
    <cellStyle name="Normal 22 2 3 2 3" xfId="6831" xr:uid="{00000000-0005-0000-0000-000081140000}"/>
    <cellStyle name="Normal 22 2 3 2 3 2" xfId="6832" xr:uid="{00000000-0005-0000-0000-000082140000}"/>
    <cellStyle name="Normal 22 2 3 2 4" xfId="6833" xr:uid="{00000000-0005-0000-0000-000083140000}"/>
    <cellStyle name="Normal 22 2 3 3" xfId="6834" xr:uid="{00000000-0005-0000-0000-000084140000}"/>
    <cellStyle name="Normal 22 2 3 3 2" xfId="6835" xr:uid="{00000000-0005-0000-0000-000085140000}"/>
    <cellStyle name="Normal 22 2 3 3 2 2" xfId="6836" xr:uid="{00000000-0005-0000-0000-000086140000}"/>
    <cellStyle name="Normal 22 2 3 3 3" xfId="6837" xr:uid="{00000000-0005-0000-0000-000087140000}"/>
    <cellStyle name="Normal 22 2 3 4" xfId="6838" xr:uid="{00000000-0005-0000-0000-000088140000}"/>
    <cellStyle name="Normal 22 2 3 4 2" xfId="6839" xr:uid="{00000000-0005-0000-0000-000089140000}"/>
    <cellStyle name="Normal 22 2 3 5" xfId="6840" xr:uid="{00000000-0005-0000-0000-00008A140000}"/>
    <cellStyle name="Normal 22 2 4" xfId="815" xr:uid="{00000000-0005-0000-0000-00008B140000}"/>
    <cellStyle name="Normal 22 2 4 2" xfId="816" xr:uid="{00000000-0005-0000-0000-00008C140000}"/>
    <cellStyle name="Normal 22 2 4 2 2" xfId="6841" xr:uid="{00000000-0005-0000-0000-00008D140000}"/>
    <cellStyle name="Normal 22 2 4 2 2 2" xfId="6842" xr:uid="{00000000-0005-0000-0000-00008E140000}"/>
    <cellStyle name="Normal 22 2 4 2 2 2 2" xfId="6843" xr:uid="{00000000-0005-0000-0000-00008F140000}"/>
    <cellStyle name="Normal 22 2 4 2 2 3" xfId="6844" xr:uid="{00000000-0005-0000-0000-000090140000}"/>
    <cellStyle name="Normal 22 2 4 2 3" xfId="6845" xr:uid="{00000000-0005-0000-0000-000091140000}"/>
    <cellStyle name="Normal 22 2 4 2 3 2" xfId="6846" xr:uid="{00000000-0005-0000-0000-000092140000}"/>
    <cellStyle name="Normal 22 2 4 2 4" xfId="6847" xr:uid="{00000000-0005-0000-0000-000093140000}"/>
    <cellStyle name="Normal 22 2 4 3" xfId="6848" xr:uid="{00000000-0005-0000-0000-000094140000}"/>
    <cellStyle name="Normal 22 2 4 3 2" xfId="6849" xr:uid="{00000000-0005-0000-0000-000095140000}"/>
    <cellStyle name="Normal 22 2 4 3 2 2" xfId="6850" xr:uid="{00000000-0005-0000-0000-000096140000}"/>
    <cellStyle name="Normal 22 2 4 3 3" xfId="6851" xr:uid="{00000000-0005-0000-0000-000097140000}"/>
    <cellStyle name="Normal 22 2 4 4" xfId="6852" xr:uid="{00000000-0005-0000-0000-000098140000}"/>
    <cellStyle name="Normal 22 2 4 4 2" xfId="6853" xr:uid="{00000000-0005-0000-0000-000099140000}"/>
    <cellStyle name="Normal 22 2 4 5" xfId="6854" xr:uid="{00000000-0005-0000-0000-00009A140000}"/>
    <cellStyle name="Normal 22 2 5" xfId="817" xr:uid="{00000000-0005-0000-0000-00009B140000}"/>
    <cellStyle name="Normal 22 2 5 2" xfId="818" xr:uid="{00000000-0005-0000-0000-00009C140000}"/>
    <cellStyle name="Normal 22 2 5 2 2" xfId="6855" xr:uid="{00000000-0005-0000-0000-00009D140000}"/>
    <cellStyle name="Normal 22 2 5 2 2 2" xfId="6856" xr:uid="{00000000-0005-0000-0000-00009E140000}"/>
    <cellStyle name="Normal 22 2 5 2 2 2 2" xfId="6857" xr:uid="{00000000-0005-0000-0000-00009F140000}"/>
    <cellStyle name="Normal 22 2 5 2 2 3" xfId="6858" xr:uid="{00000000-0005-0000-0000-0000A0140000}"/>
    <cellStyle name="Normal 22 2 5 2 3" xfId="6859" xr:uid="{00000000-0005-0000-0000-0000A1140000}"/>
    <cellStyle name="Normal 22 2 5 2 3 2" xfId="6860" xr:uid="{00000000-0005-0000-0000-0000A2140000}"/>
    <cellStyle name="Normal 22 2 5 2 4" xfId="6861" xr:uid="{00000000-0005-0000-0000-0000A3140000}"/>
    <cellStyle name="Normal 22 2 5 3" xfId="6862" xr:uid="{00000000-0005-0000-0000-0000A4140000}"/>
    <cellStyle name="Normal 22 2 5 3 2" xfId="6863" xr:uid="{00000000-0005-0000-0000-0000A5140000}"/>
    <cellStyle name="Normal 22 2 5 3 2 2" xfId="6864" xr:uid="{00000000-0005-0000-0000-0000A6140000}"/>
    <cellStyle name="Normal 22 2 5 3 3" xfId="6865" xr:uid="{00000000-0005-0000-0000-0000A7140000}"/>
    <cellStyle name="Normal 22 2 5 4" xfId="6866" xr:uid="{00000000-0005-0000-0000-0000A8140000}"/>
    <cellStyle name="Normal 22 2 5 4 2" xfId="6867" xr:uid="{00000000-0005-0000-0000-0000A9140000}"/>
    <cellStyle name="Normal 22 2 5 5" xfId="6868" xr:uid="{00000000-0005-0000-0000-0000AA140000}"/>
    <cellStyle name="Normal 22 2 6" xfId="819" xr:uid="{00000000-0005-0000-0000-0000AB140000}"/>
    <cellStyle name="Normal 22 2 6 2" xfId="820" xr:uid="{00000000-0005-0000-0000-0000AC140000}"/>
    <cellStyle name="Normal 22 2 6 2 2" xfId="6869" xr:uid="{00000000-0005-0000-0000-0000AD140000}"/>
    <cellStyle name="Normal 22 2 6 2 2 2" xfId="6870" xr:uid="{00000000-0005-0000-0000-0000AE140000}"/>
    <cellStyle name="Normal 22 2 6 2 2 2 2" xfId="6871" xr:uid="{00000000-0005-0000-0000-0000AF140000}"/>
    <cellStyle name="Normal 22 2 6 2 2 3" xfId="6872" xr:uid="{00000000-0005-0000-0000-0000B0140000}"/>
    <cellStyle name="Normal 22 2 6 2 3" xfId="6873" xr:uid="{00000000-0005-0000-0000-0000B1140000}"/>
    <cellStyle name="Normal 22 2 6 2 3 2" xfId="6874" xr:uid="{00000000-0005-0000-0000-0000B2140000}"/>
    <cellStyle name="Normal 22 2 6 2 4" xfId="6875" xr:uid="{00000000-0005-0000-0000-0000B3140000}"/>
    <cellStyle name="Normal 22 2 6 3" xfId="6876" xr:uid="{00000000-0005-0000-0000-0000B4140000}"/>
    <cellStyle name="Normal 22 2 6 3 2" xfId="6877" xr:uid="{00000000-0005-0000-0000-0000B5140000}"/>
    <cellStyle name="Normal 22 2 6 3 2 2" xfId="6878" xr:uid="{00000000-0005-0000-0000-0000B6140000}"/>
    <cellStyle name="Normal 22 2 6 3 3" xfId="6879" xr:uid="{00000000-0005-0000-0000-0000B7140000}"/>
    <cellStyle name="Normal 22 2 6 4" xfId="6880" xr:uid="{00000000-0005-0000-0000-0000B8140000}"/>
    <cellStyle name="Normal 22 2 6 4 2" xfId="6881" xr:uid="{00000000-0005-0000-0000-0000B9140000}"/>
    <cellStyle name="Normal 22 2 6 5" xfId="6882" xr:uid="{00000000-0005-0000-0000-0000BA140000}"/>
    <cellStyle name="Normal 22 2 7" xfId="821" xr:uid="{00000000-0005-0000-0000-0000BB140000}"/>
    <cellStyle name="Normal 22 2 7 2" xfId="822" xr:uid="{00000000-0005-0000-0000-0000BC140000}"/>
    <cellStyle name="Normal 22 2 7 2 2" xfId="6883" xr:uid="{00000000-0005-0000-0000-0000BD140000}"/>
    <cellStyle name="Normal 22 2 7 2 2 2" xfId="6884" xr:uid="{00000000-0005-0000-0000-0000BE140000}"/>
    <cellStyle name="Normal 22 2 7 2 2 2 2" xfId="6885" xr:uid="{00000000-0005-0000-0000-0000BF140000}"/>
    <cellStyle name="Normal 22 2 7 2 2 3" xfId="6886" xr:uid="{00000000-0005-0000-0000-0000C0140000}"/>
    <cellStyle name="Normal 22 2 7 2 3" xfId="6887" xr:uid="{00000000-0005-0000-0000-0000C1140000}"/>
    <cellStyle name="Normal 22 2 7 2 3 2" xfId="6888" xr:uid="{00000000-0005-0000-0000-0000C2140000}"/>
    <cellStyle name="Normal 22 2 7 2 4" xfId="6889" xr:uid="{00000000-0005-0000-0000-0000C3140000}"/>
    <cellStyle name="Normal 22 2 7 3" xfId="6890" xr:uid="{00000000-0005-0000-0000-0000C4140000}"/>
    <cellStyle name="Normal 22 2 7 3 2" xfId="6891" xr:uid="{00000000-0005-0000-0000-0000C5140000}"/>
    <cellStyle name="Normal 22 2 7 3 2 2" xfId="6892" xr:uid="{00000000-0005-0000-0000-0000C6140000}"/>
    <cellStyle name="Normal 22 2 7 3 3" xfId="6893" xr:uid="{00000000-0005-0000-0000-0000C7140000}"/>
    <cellStyle name="Normal 22 2 7 4" xfId="6894" xr:uid="{00000000-0005-0000-0000-0000C8140000}"/>
    <cellStyle name="Normal 22 2 7 4 2" xfId="6895" xr:uid="{00000000-0005-0000-0000-0000C9140000}"/>
    <cellStyle name="Normal 22 2 7 5" xfId="6896" xr:uid="{00000000-0005-0000-0000-0000CA140000}"/>
    <cellStyle name="Normal 22 2 8" xfId="823" xr:uid="{00000000-0005-0000-0000-0000CB140000}"/>
    <cellStyle name="Normal 22 2 8 2" xfId="824" xr:uid="{00000000-0005-0000-0000-0000CC140000}"/>
    <cellStyle name="Normal 22 2 8 2 2" xfId="6897" xr:uid="{00000000-0005-0000-0000-0000CD140000}"/>
    <cellStyle name="Normal 22 2 8 2 2 2" xfId="6898" xr:uid="{00000000-0005-0000-0000-0000CE140000}"/>
    <cellStyle name="Normal 22 2 8 2 2 2 2" xfId="6899" xr:uid="{00000000-0005-0000-0000-0000CF140000}"/>
    <cellStyle name="Normal 22 2 8 2 2 3" xfId="6900" xr:uid="{00000000-0005-0000-0000-0000D0140000}"/>
    <cellStyle name="Normal 22 2 8 2 3" xfId="6901" xr:uid="{00000000-0005-0000-0000-0000D1140000}"/>
    <cellStyle name="Normal 22 2 8 2 3 2" xfId="6902" xr:uid="{00000000-0005-0000-0000-0000D2140000}"/>
    <cellStyle name="Normal 22 2 8 2 4" xfId="6903" xr:uid="{00000000-0005-0000-0000-0000D3140000}"/>
    <cellStyle name="Normal 22 2 8 3" xfId="6904" xr:uid="{00000000-0005-0000-0000-0000D4140000}"/>
    <cellStyle name="Normal 22 2 8 3 2" xfId="6905" xr:uid="{00000000-0005-0000-0000-0000D5140000}"/>
    <cellStyle name="Normal 22 2 8 3 2 2" xfId="6906" xr:uid="{00000000-0005-0000-0000-0000D6140000}"/>
    <cellStyle name="Normal 22 2 8 3 3" xfId="6907" xr:uid="{00000000-0005-0000-0000-0000D7140000}"/>
    <cellStyle name="Normal 22 2 8 4" xfId="6908" xr:uid="{00000000-0005-0000-0000-0000D8140000}"/>
    <cellStyle name="Normal 22 2 8 4 2" xfId="6909" xr:uid="{00000000-0005-0000-0000-0000D9140000}"/>
    <cellStyle name="Normal 22 2 8 5" xfId="6910" xr:uid="{00000000-0005-0000-0000-0000DA140000}"/>
    <cellStyle name="Normal 22 2 9" xfId="825" xr:uid="{00000000-0005-0000-0000-0000DB140000}"/>
    <cellStyle name="Normal 22 2 9 2" xfId="6911" xr:uid="{00000000-0005-0000-0000-0000DC140000}"/>
    <cellStyle name="Normal 22 2 9 2 2" xfId="6912" xr:uid="{00000000-0005-0000-0000-0000DD140000}"/>
    <cellStyle name="Normal 22 2 9 2 2 2" xfId="6913" xr:uid="{00000000-0005-0000-0000-0000DE140000}"/>
    <cellStyle name="Normal 22 2 9 2 3" xfId="6914" xr:uid="{00000000-0005-0000-0000-0000DF140000}"/>
    <cellStyle name="Normal 22 2 9 3" xfId="6915" xr:uid="{00000000-0005-0000-0000-0000E0140000}"/>
    <cellStyle name="Normal 22 2 9 3 2" xfId="6916" xr:uid="{00000000-0005-0000-0000-0000E1140000}"/>
    <cellStyle name="Normal 22 2 9 4" xfId="6917" xr:uid="{00000000-0005-0000-0000-0000E2140000}"/>
    <cellStyle name="Normal 22 3" xfId="826" xr:uid="{00000000-0005-0000-0000-0000E3140000}"/>
    <cellStyle name="Normal 22 3 2" xfId="827" xr:uid="{00000000-0005-0000-0000-0000E4140000}"/>
    <cellStyle name="Normal 22 3 2 2" xfId="6918" xr:uid="{00000000-0005-0000-0000-0000E5140000}"/>
    <cellStyle name="Normal 22 3 2 2 2" xfId="6919" xr:uid="{00000000-0005-0000-0000-0000E6140000}"/>
    <cellStyle name="Normal 22 3 2 2 2 2" xfId="6920" xr:uid="{00000000-0005-0000-0000-0000E7140000}"/>
    <cellStyle name="Normal 22 3 2 2 3" xfId="6921" xr:uid="{00000000-0005-0000-0000-0000E8140000}"/>
    <cellStyle name="Normal 22 3 2 3" xfId="6922" xr:uid="{00000000-0005-0000-0000-0000E9140000}"/>
    <cellStyle name="Normal 22 3 2 3 2" xfId="6923" xr:uid="{00000000-0005-0000-0000-0000EA140000}"/>
    <cellStyle name="Normal 22 3 2 4" xfId="6924" xr:uid="{00000000-0005-0000-0000-0000EB140000}"/>
    <cellStyle name="Normal 22 3 3" xfId="6925" xr:uid="{00000000-0005-0000-0000-0000EC140000}"/>
    <cellStyle name="Normal 22 3 3 2" xfId="6926" xr:uid="{00000000-0005-0000-0000-0000ED140000}"/>
    <cellStyle name="Normal 22 3 3 2 2" xfId="6927" xr:uid="{00000000-0005-0000-0000-0000EE140000}"/>
    <cellStyle name="Normal 22 3 3 3" xfId="6928" xr:uid="{00000000-0005-0000-0000-0000EF140000}"/>
    <cellStyle name="Normal 22 3 4" xfId="6929" xr:uid="{00000000-0005-0000-0000-0000F0140000}"/>
    <cellStyle name="Normal 22 3 4 2" xfId="6930" xr:uid="{00000000-0005-0000-0000-0000F1140000}"/>
    <cellStyle name="Normal 22 3 5" xfId="6931" xr:uid="{00000000-0005-0000-0000-0000F2140000}"/>
    <cellStyle name="Normal 22 4" xfId="828" xr:uid="{00000000-0005-0000-0000-0000F3140000}"/>
    <cellStyle name="Normal 22 4 2" xfId="829" xr:uid="{00000000-0005-0000-0000-0000F4140000}"/>
    <cellStyle name="Normal 22 4 2 2" xfId="6932" xr:uid="{00000000-0005-0000-0000-0000F5140000}"/>
    <cellStyle name="Normal 22 4 2 2 2" xfId="6933" xr:uid="{00000000-0005-0000-0000-0000F6140000}"/>
    <cellStyle name="Normal 22 4 2 2 2 2" xfId="6934" xr:uid="{00000000-0005-0000-0000-0000F7140000}"/>
    <cellStyle name="Normal 22 4 2 2 3" xfId="6935" xr:uid="{00000000-0005-0000-0000-0000F8140000}"/>
    <cellStyle name="Normal 22 4 2 3" xfId="6936" xr:uid="{00000000-0005-0000-0000-0000F9140000}"/>
    <cellStyle name="Normal 22 4 2 3 2" xfId="6937" xr:uid="{00000000-0005-0000-0000-0000FA140000}"/>
    <cellStyle name="Normal 22 4 2 4" xfId="6938" xr:uid="{00000000-0005-0000-0000-0000FB140000}"/>
    <cellStyle name="Normal 22 4 3" xfId="6939" xr:uid="{00000000-0005-0000-0000-0000FC140000}"/>
    <cellStyle name="Normal 22 4 3 2" xfId="6940" xr:uid="{00000000-0005-0000-0000-0000FD140000}"/>
    <cellStyle name="Normal 22 4 3 2 2" xfId="6941" xr:uid="{00000000-0005-0000-0000-0000FE140000}"/>
    <cellStyle name="Normal 22 4 3 3" xfId="6942" xr:uid="{00000000-0005-0000-0000-0000FF140000}"/>
    <cellStyle name="Normal 22 4 4" xfId="6943" xr:uid="{00000000-0005-0000-0000-000000150000}"/>
    <cellStyle name="Normal 22 4 4 2" xfId="6944" xr:uid="{00000000-0005-0000-0000-000001150000}"/>
    <cellStyle name="Normal 22 4 5" xfId="6945" xr:uid="{00000000-0005-0000-0000-000002150000}"/>
    <cellStyle name="Normal 22 5" xfId="830" xr:uid="{00000000-0005-0000-0000-000003150000}"/>
    <cellStyle name="Normal 22 5 2" xfId="831" xr:uid="{00000000-0005-0000-0000-000004150000}"/>
    <cellStyle name="Normal 22 5 2 2" xfId="6946" xr:uid="{00000000-0005-0000-0000-000005150000}"/>
    <cellStyle name="Normal 22 5 2 2 2" xfId="6947" xr:uid="{00000000-0005-0000-0000-000006150000}"/>
    <cellStyle name="Normal 22 5 2 2 2 2" xfId="6948" xr:uid="{00000000-0005-0000-0000-000007150000}"/>
    <cellStyle name="Normal 22 5 2 2 3" xfId="6949" xr:uid="{00000000-0005-0000-0000-000008150000}"/>
    <cellStyle name="Normal 22 5 2 3" xfId="6950" xr:uid="{00000000-0005-0000-0000-000009150000}"/>
    <cellStyle name="Normal 22 5 2 3 2" xfId="6951" xr:uid="{00000000-0005-0000-0000-00000A150000}"/>
    <cellStyle name="Normal 22 5 2 4" xfId="6952" xr:uid="{00000000-0005-0000-0000-00000B150000}"/>
    <cellStyle name="Normal 22 5 3" xfId="6953" xr:uid="{00000000-0005-0000-0000-00000C150000}"/>
    <cellStyle name="Normal 22 5 3 2" xfId="6954" xr:uid="{00000000-0005-0000-0000-00000D150000}"/>
    <cellStyle name="Normal 22 5 3 2 2" xfId="6955" xr:uid="{00000000-0005-0000-0000-00000E150000}"/>
    <cellStyle name="Normal 22 5 3 3" xfId="6956" xr:uid="{00000000-0005-0000-0000-00000F150000}"/>
    <cellStyle name="Normal 22 5 4" xfId="6957" xr:uid="{00000000-0005-0000-0000-000010150000}"/>
    <cellStyle name="Normal 22 5 4 2" xfId="6958" xr:uid="{00000000-0005-0000-0000-000011150000}"/>
    <cellStyle name="Normal 22 5 5" xfId="6959" xr:uid="{00000000-0005-0000-0000-000012150000}"/>
    <cellStyle name="Normal 22 6" xfId="832" xr:uid="{00000000-0005-0000-0000-000013150000}"/>
    <cellStyle name="Normal 22 6 2" xfId="833" xr:uid="{00000000-0005-0000-0000-000014150000}"/>
    <cellStyle name="Normal 22 6 2 2" xfId="6960" xr:uid="{00000000-0005-0000-0000-000015150000}"/>
    <cellStyle name="Normal 22 6 2 2 2" xfId="6961" xr:uid="{00000000-0005-0000-0000-000016150000}"/>
    <cellStyle name="Normal 22 6 2 2 2 2" xfId="6962" xr:uid="{00000000-0005-0000-0000-000017150000}"/>
    <cellStyle name="Normal 22 6 2 2 3" xfId="6963" xr:uid="{00000000-0005-0000-0000-000018150000}"/>
    <cellStyle name="Normal 22 6 2 3" xfId="6964" xr:uid="{00000000-0005-0000-0000-000019150000}"/>
    <cellStyle name="Normal 22 6 2 3 2" xfId="6965" xr:uid="{00000000-0005-0000-0000-00001A150000}"/>
    <cellStyle name="Normal 22 6 2 4" xfId="6966" xr:uid="{00000000-0005-0000-0000-00001B150000}"/>
    <cellStyle name="Normal 22 6 3" xfId="6967" xr:uid="{00000000-0005-0000-0000-00001C150000}"/>
    <cellStyle name="Normal 22 6 3 2" xfId="6968" xr:uid="{00000000-0005-0000-0000-00001D150000}"/>
    <cellStyle name="Normal 22 6 3 2 2" xfId="6969" xr:uid="{00000000-0005-0000-0000-00001E150000}"/>
    <cellStyle name="Normal 22 6 3 3" xfId="6970" xr:uid="{00000000-0005-0000-0000-00001F150000}"/>
    <cellStyle name="Normal 22 6 4" xfId="6971" xr:uid="{00000000-0005-0000-0000-000020150000}"/>
    <cellStyle name="Normal 22 6 4 2" xfId="6972" xr:uid="{00000000-0005-0000-0000-000021150000}"/>
    <cellStyle name="Normal 22 6 5" xfId="6973" xr:uid="{00000000-0005-0000-0000-000022150000}"/>
    <cellStyle name="Normal 22 7" xfId="834" xr:uid="{00000000-0005-0000-0000-000023150000}"/>
    <cellStyle name="Normal 22 7 2" xfId="835" xr:uid="{00000000-0005-0000-0000-000024150000}"/>
    <cellStyle name="Normal 22 7 2 2" xfId="6974" xr:uid="{00000000-0005-0000-0000-000025150000}"/>
    <cellStyle name="Normal 22 7 2 2 2" xfId="6975" xr:uid="{00000000-0005-0000-0000-000026150000}"/>
    <cellStyle name="Normal 22 7 2 2 2 2" xfId="6976" xr:uid="{00000000-0005-0000-0000-000027150000}"/>
    <cellStyle name="Normal 22 7 2 2 3" xfId="6977" xr:uid="{00000000-0005-0000-0000-000028150000}"/>
    <cellStyle name="Normal 22 7 2 3" xfId="6978" xr:uid="{00000000-0005-0000-0000-000029150000}"/>
    <cellStyle name="Normal 22 7 2 3 2" xfId="6979" xr:uid="{00000000-0005-0000-0000-00002A150000}"/>
    <cellStyle name="Normal 22 7 2 4" xfId="6980" xr:uid="{00000000-0005-0000-0000-00002B150000}"/>
    <cellStyle name="Normal 22 7 3" xfId="6981" xr:uid="{00000000-0005-0000-0000-00002C150000}"/>
    <cellStyle name="Normal 22 7 3 2" xfId="6982" xr:uid="{00000000-0005-0000-0000-00002D150000}"/>
    <cellStyle name="Normal 22 7 3 2 2" xfId="6983" xr:uid="{00000000-0005-0000-0000-00002E150000}"/>
    <cellStyle name="Normal 22 7 3 3" xfId="6984" xr:uid="{00000000-0005-0000-0000-00002F150000}"/>
    <cellStyle name="Normal 22 7 4" xfId="6985" xr:uid="{00000000-0005-0000-0000-000030150000}"/>
    <cellStyle name="Normal 22 7 4 2" xfId="6986" xr:uid="{00000000-0005-0000-0000-000031150000}"/>
    <cellStyle name="Normal 22 7 5" xfId="6987" xr:uid="{00000000-0005-0000-0000-000032150000}"/>
    <cellStyle name="Normal 22 8" xfId="836" xr:uid="{00000000-0005-0000-0000-000033150000}"/>
    <cellStyle name="Normal 22 8 2" xfId="837" xr:uid="{00000000-0005-0000-0000-000034150000}"/>
    <cellStyle name="Normal 22 8 2 2" xfId="6988" xr:uid="{00000000-0005-0000-0000-000035150000}"/>
    <cellStyle name="Normal 22 8 2 2 2" xfId="6989" xr:uid="{00000000-0005-0000-0000-000036150000}"/>
    <cellStyle name="Normal 22 8 2 2 2 2" xfId="6990" xr:uid="{00000000-0005-0000-0000-000037150000}"/>
    <cellStyle name="Normal 22 8 2 2 3" xfId="6991" xr:uid="{00000000-0005-0000-0000-000038150000}"/>
    <cellStyle name="Normal 22 8 2 3" xfId="6992" xr:uid="{00000000-0005-0000-0000-000039150000}"/>
    <cellStyle name="Normal 22 8 2 3 2" xfId="6993" xr:uid="{00000000-0005-0000-0000-00003A150000}"/>
    <cellStyle name="Normal 22 8 2 4" xfId="6994" xr:uid="{00000000-0005-0000-0000-00003B150000}"/>
    <cellStyle name="Normal 22 8 3" xfId="6995" xr:uid="{00000000-0005-0000-0000-00003C150000}"/>
    <cellStyle name="Normal 22 8 3 2" xfId="6996" xr:uid="{00000000-0005-0000-0000-00003D150000}"/>
    <cellStyle name="Normal 22 8 3 2 2" xfId="6997" xr:uid="{00000000-0005-0000-0000-00003E150000}"/>
    <cellStyle name="Normal 22 8 3 3" xfId="6998" xr:uid="{00000000-0005-0000-0000-00003F150000}"/>
    <cellStyle name="Normal 22 8 4" xfId="6999" xr:uid="{00000000-0005-0000-0000-000040150000}"/>
    <cellStyle name="Normal 22 8 4 2" xfId="7000" xr:uid="{00000000-0005-0000-0000-000041150000}"/>
    <cellStyle name="Normal 22 8 5" xfId="7001" xr:uid="{00000000-0005-0000-0000-000042150000}"/>
    <cellStyle name="Normal 22 9" xfId="838" xr:uid="{00000000-0005-0000-0000-000043150000}"/>
    <cellStyle name="Normal 22 9 2" xfId="839" xr:uid="{00000000-0005-0000-0000-000044150000}"/>
    <cellStyle name="Normal 22 9 2 2" xfId="7002" xr:uid="{00000000-0005-0000-0000-000045150000}"/>
    <cellStyle name="Normal 22 9 2 2 2" xfId="7003" xr:uid="{00000000-0005-0000-0000-000046150000}"/>
    <cellStyle name="Normal 22 9 2 2 2 2" xfId="7004" xr:uid="{00000000-0005-0000-0000-000047150000}"/>
    <cellStyle name="Normal 22 9 2 2 3" xfId="7005" xr:uid="{00000000-0005-0000-0000-000048150000}"/>
    <cellStyle name="Normal 22 9 2 3" xfId="7006" xr:uid="{00000000-0005-0000-0000-000049150000}"/>
    <cellStyle name="Normal 22 9 2 3 2" xfId="7007" xr:uid="{00000000-0005-0000-0000-00004A150000}"/>
    <cellStyle name="Normal 22 9 2 4" xfId="7008" xr:uid="{00000000-0005-0000-0000-00004B150000}"/>
    <cellStyle name="Normal 22 9 3" xfId="7009" xr:uid="{00000000-0005-0000-0000-00004C150000}"/>
    <cellStyle name="Normal 22 9 3 2" xfId="7010" xr:uid="{00000000-0005-0000-0000-00004D150000}"/>
    <cellStyle name="Normal 22 9 3 2 2" xfId="7011" xr:uid="{00000000-0005-0000-0000-00004E150000}"/>
    <cellStyle name="Normal 22 9 3 3" xfId="7012" xr:uid="{00000000-0005-0000-0000-00004F150000}"/>
    <cellStyle name="Normal 22 9 4" xfId="7013" xr:uid="{00000000-0005-0000-0000-000050150000}"/>
    <cellStyle name="Normal 22 9 4 2" xfId="7014" xr:uid="{00000000-0005-0000-0000-000051150000}"/>
    <cellStyle name="Normal 22 9 5" xfId="7015" xr:uid="{00000000-0005-0000-0000-000052150000}"/>
    <cellStyle name="Normal 220" xfId="840" xr:uid="{00000000-0005-0000-0000-000053150000}"/>
    <cellStyle name="Normal 220 2" xfId="841" xr:uid="{00000000-0005-0000-0000-000054150000}"/>
    <cellStyle name="Normal 220 2 2" xfId="7016" xr:uid="{00000000-0005-0000-0000-000055150000}"/>
    <cellStyle name="Normal 220 2 2 2" xfId="7017" xr:uid="{00000000-0005-0000-0000-000056150000}"/>
    <cellStyle name="Normal 220 2 2 2 2" xfId="7018" xr:uid="{00000000-0005-0000-0000-000057150000}"/>
    <cellStyle name="Normal 220 2 2 3" xfId="7019" xr:uid="{00000000-0005-0000-0000-000058150000}"/>
    <cellStyle name="Normal 220 2 3" xfId="7020" xr:uid="{00000000-0005-0000-0000-000059150000}"/>
    <cellStyle name="Normal 220 2 3 2" xfId="7021" xr:uid="{00000000-0005-0000-0000-00005A150000}"/>
    <cellStyle name="Normal 220 2 4" xfId="7022" xr:uid="{00000000-0005-0000-0000-00005B150000}"/>
    <cellStyle name="Normal 220 3" xfId="7023" xr:uid="{00000000-0005-0000-0000-00005C150000}"/>
    <cellStyle name="Normal 220 3 2" xfId="7024" xr:uid="{00000000-0005-0000-0000-00005D150000}"/>
    <cellStyle name="Normal 220 3 2 2" xfId="7025" xr:uid="{00000000-0005-0000-0000-00005E150000}"/>
    <cellStyle name="Normal 220 3 3" xfId="7026" xr:uid="{00000000-0005-0000-0000-00005F150000}"/>
    <cellStyle name="Normal 220 4" xfId="7027" xr:uid="{00000000-0005-0000-0000-000060150000}"/>
    <cellStyle name="Normal 220 4 2" xfId="7028" xr:uid="{00000000-0005-0000-0000-000061150000}"/>
    <cellStyle name="Normal 220 5" xfId="7029" xr:uid="{00000000-0005-0000-0000-000062150000}"/>
    <cellStyle name="Normal 221" xfId="842" xr:uid="{00000000-0005-0000-0000-000063150000}"/>
    <cellStyle name="Normal 221 2" xfId="843" xr:uid="{00000000-0005-0000-0000-000064150000}"/>
    <cellStyle name="Normal 221 2 2" xfId="7030" xr:uid="{00000000-0005-0000-0000-000065150000}"/>
    <cellStyle name="Normal 221 2 2 2" xfId="7031" xr:uid="{00000000-0005-0000-0000-000066150000}"/>
    <cellStyle name="Normal 221 2 2 2 2" xfId="7032" xr:uid="{00000000-0005-0000-0000-000067150000}"/>
    <cellStyle name="Normal 221 2 2 3" xfId="7033" xr:uid="{00000000-0005-0000-0000-000068150000}"/>
    <cellStyle name="Normal 221 2 3" xfId="7034" xr:uid="{00000000-0005-0000-0000-000069150000}"/>
    <cellStyle name="Normal 221 2 3 2" xfId="7035" xr:uid="{00000000-0005-0000-0000-00006A150000}"/>
    <cellStyle name="Normal 221 2 4" xfId="7036" xr:uid="{00000000-0005-0000-0000-00006B150000}"/>
    <cellStyle name="Normal 221 3" xfId="7037" xr:uid="{00000000-0005-0000-0000-00006C150000}"/>
    <cellStyle name="Normal 221 3 2" xfId="7038" xr:uid="{00000000-0005-0000-0000-00006D150000}"/>
    <cellStyle name="Normal 221 3 2 2" xfId="7039" xr:uid="{00000000-0005-0000-0000-00006E150000}"/>
    <cellStyle name="Normal 221 3 3" xfId="7040" xr:uid="{00000000-0005-0000-0000-00006F150000}"/>
    <cellStyle name="Normal 221 4" xfId="7041" xr:uid="{00000000-0005-0000-0000-000070150000}"/>
    <cellStyle name="Normal 221 4 2" xfId="7042" xr:uid="{00000000-0005-0000-0000-000071150000}"/>
    <cellStyle name="Normal 221 5" xfId="7043" xr:uid="{00000000-0005-0000-0000-000072150000}"/>
    <cellStyle name="Normal 222" xfId="844" xr:uid="{00000000-0005-0000-0000-000073150000}"/>
    <cellStyle name="Normal 222 2" xfId="845" xr:uid="{00000000-0005-0000-0000-000074150000}"/>
    <cellStyle name="Normal 222 2 2" xfId="7044" xr:uid="{00000000-0005-0000-0000-000075150000}"/>
    <cellStyle name="Normal 222 2 2 2" xfId="7045" xr:uid="{00000000-0005-0000-0000-000076150000}"/>
    <cellStyle name="Normal 222 2 2 2 2" xfId="7046" xr:uid="{00000000-0005-0000-0000-000077150000}"/>
    <cellStyle name="Normal 222 2 2 3" xfId="7047" xr:uid="{00000000-0005-0000-0000-000078150000}"/>
    <cellStyle name="Normal 222 2 3" xfId="7048" xr:uid="{00000000-0005-0000-0000-000079150000}"/>
    <cellStyle name="Normal 222 2 3 2" xfId="7049" xr:uid="{00000000-0005-0000-0000-00007A150000}"/>
    <cellStyle name="Normal 222 2 4" xfId="7050" xr:uid="{00000000-0005-0000-0000-00007B150000}"/>
    <cellStyle name="Normal 222 3" xfId="7051" xr:uid="{00000000-0005-0000-0000-00007C150000}"/>
    <cellStyle name="Normal 222 3 2" xfId="7052" xr:uid="{00000000-0005-0000-0000-00007D150000}"/>
    <cellStyle name="Normal 222 3 2 2" xfId="7053" xr:uid="{00000000-0005-0000-0000-00007E150000}"/>
    <cellStyle name="Normal 222 3 3" xfId="7054" xr:uid="{00000000-0005-0000-0000-00007F150000}"/>
    <cellStyle name="Normal 222 4" xfId="7055" xr:uid="{00000000-0005-0000-0000-000080150000}"/>
    <cellStyle name="Normal 222 4 2" xfId="7056" xr:uid="{00000000-0005-0000-0000-000081150000}"/>
    <cellStyle name="Normal 222 5" xfId="7057" xr:uid="{00000000-0005-0000-0000-000082150000}"/>
    <cellStyle name="Normal 223" xfId="846" xr:uid="{00000000-0005-0000-0000-000083150000}"/>
    <cellStyle name="Normal 223 2" xfId="847" xr:uid="{00000000-0005-0000-0000-000084150000}"/>
    <cellStyle name="Normal 223 2 2" xfId="7058" xr:uid="{00000000-0005-0000-0000-000085150000}"/>
    <cellStyle name="Normal 223 2 2 2" xfId="7059" xr:uid="{00000000-0005-0000-0000-000086150000}"/>
    <cellStyle name="Normal 223 2 2 2 2" xfId="7060" xr:uid="{00000000-0005-0000-0000-000087150000}"/>
    <cellStyle name="Normal 223 2 2 3" xfId="7061" xr:uid="{00000000-0005-0000-0000-000088150000}"/>
    <cellStyle name="Normal 223 2 3" xfId="7062" xr:uid="{00000000-0005-0000-0000-000089150000}"/>
    <cellStyle name="Normal 223 2 3 2" xfId="7063" xr:uid="{00000000-0005-0000-0000-00008A150000}"/>
    <cellStyle name="Normal 223 2 4" xfId="7064" xr:uid="{00000000-0005-0000-0000-00008B150000}"/>
    <cellStyle name="Normal 223 3" xfId="7065" xr:uid="{00000000-0005-0000-0000-00008C150000}"/>
    <cellStyle name="Normal 223 3 2" xfId="7066" xr:uid="{00000000-0005-0000-0000-00008D150000}"/>
    <cellStyle name="Normal 223 3 2 2" xfId="7067" xr:uid="{00000000-0005-0000-0000-00008E150000}"/>
    <cellStyle name="Normal 223 3 3" xfId="7068" xr:uid="{00000000-0005-0000-0000-00008F150000}"/>
    <cellStyle name="Normal 223 4" xfId="7069" xr:uid="{00000000-0005-0000-0000-000090150000}"/>
    <cellStyle name="Normal 223 4 2" xfId="7070" xr:uid="{00000000-0005-0000-0000-000091150000}"/>
    <cellStyle name="Normal 223 5" xfId="7071" xr:uid="{00000000-0005-0000-0000-000092150000}"/>
    <cellStyle name="Normal 224" xfId="848" xr:uid="{00000000-0005-0000-0000-000093150000}"/>
    <cellStyle name="Normal 224 2" xfId="849" xr:uid="{00000000-0005-0000-0000-000094150000}"/>
    <cellStyle name="Normal 224 2 2" xfId="7072" xr:uid="{00000000-0005-0000-0000-000095150000}"/>
    <cellStyle name="Normal 224 2 2 2" xfId="7073" xr:uid="{00000000-0005-0000-0000-000096150000}"/>
    <cellStyle name="Normal 224 2 2 2 2" xfId="7074" xr:uid="{00000000-0005-0000-0000-000097150000}"/>
    <cellStyle name="Normal 224 2 2 3" xfId="7075" xr:uid="{00000000-0005-0000-0000-000098150000}"/>
    <cellStyle name="Normal 224 2 3" xfId="7076" xr:uid="{00000000-0005-0000-0000-000099150000}"/>
    <cellStyle name="Normal 224 2 3 2" xfId="7077" xr:uid="{00000000-0005-0000-0000-00009A150000}"/>
    <cellStyle name="Normal 224 2 4" xfId="7078" xr:uid="{00000000-0005-0000-0000-00009B150000}"/>
    <cellStyle name="Normal 224 3" xfId="7079" xr:uid="{00000000-0005-0000-0000-00009C150000}"/>
    <cellStyle name="Normal 224 3 2" xfId="7080" xr:uid="{00000000-0005-0000-0000-00009D150000}"/>
    <cellStyle name="Normal 224 3 2 2" xfId="7081" xr:uid="{00000000-0005-0000-0000-00009E150000}"/>
    <cellStyle name="Normal 224 3 3" xfId="7082" xr:uid="{00000000-0005-0000-0000-00009F150000}"/>
    <cellStyle name="Normal 224 4" xfId="7083" xr:uid="{00000000-0005-0000-0000-0000A0150000}"/>
    <cellStyle name="Normal 224 4 2" xfId="7084" xr:uid="{00000000-0005-0000-0000-0000A1150000}"/>
    <cellStyle name="Normal 224 5" xfId="7085" xr:uid="{00000000-0005-0000-0000-0000A2150000}"/>
    <cellStyle name="Normal 225" xfId="850" xr:uid="{00000000-0005-0000-0000-0000A3150000}"/>
    <cellStyle name="Normal 225 2" xfId="851" xr:uid="{00000000-0005-0000-0000-0000A4150000}"/>
    <cellStyle name="Normal 225 2 2" xfId="7086" xr:uid="{00000000-0005-0000-0000-0000A5150000}"/>
    <cellStyle name="Normal 225 2 2 2" xfId="7087" xr:uid="{00000000-0005-0000-0000-0000A6150000}"/>
    <cellStyle name="Normal 225 2 2 2 2" xfId="7088" xr:uid="{00000000-0005-0000-0000-0000A7150000}"/>
    <cellStyle name="Normal 225 2 2 3" xfId="7089" xr:uid="{00000000-0005-0000-0000-0000A8150000}"/>
    <cellStyle name="Normal 225 2 3" xfId="7090" xr:uid="{00000000-0005-0000-0000-0000A9150000}"/>
    <cellStyle name="Normal 225 2 3 2" xfId="7091" xr:uid="{00000000-0005-0000-0000-0000AA150000}"/>
    <cellStyle name="Normal 225 2 4" xfId="7092" xr:uid="{00000000-0005-0000-0000-0000AB150000}"/>
    <cellStyle name="Normal 225 3" xfId="7093" xr:uid="{00000000-0005-0000-0000-0000AC150000}"/>
    <cellStyle name="Normal 225 3 2" xfId="7094" xr:uid="{00000000-0005-0000-0000-0000AD150000}"/>
    <cellStyle name="Normal 225 3 2 2" xfId="7095" xr:uid="{00000000-0005-0000-0000-0000AE150000}"/>
    <cellStyle name="Normal 225 3 3" xfId="7096" xr:uid="{00000000-0005-0000-0000-0000AF150000}"/>
    <cellStyle name="Normal 225 4" xfId="7097" xr:uid="{00000000-0005-0000-0000-0000B0150000}"/>
    <cellStyle name="Normal 225 4 2" xfId="7098" xr:uid="{00000000-0005-0000-0000-0000B1150000}"/>
    <cellStyle name="Normal 225 5" xfId="7099" xr:uid="{00000000-0005-0000-0000-0000B2150000}"/>
    <cellStyle name="Normal 226" xfId="852" xr:uid="{00000000-0005-0000-0000-0000B3150000}"/>
    <cellStyle name="Normal 226 2" xfId="853" xr:uid="{00000000-0005-0000-0000-0000B4150000}"/>
    <cellStyle name="Normal 226 2 2" xfId="7100" xr:uid="{00000000-0005-0000-0000-0000B5150000}"/>
    <cellStyle name="Normal 226 2 2 2" xfId="7101" xr:uid="{00000000-0005-0000-0000-0000B6150000}"/>
    <cellStyle name="Normal 226 2 2 2 2" xfId="7102" xr:uid="{00000000-0005-0000-0000-0000B7150000}"/>
    <cellStyle name="Normal 226 2 2 3" xfId="7103" xr:uid="{00000000-0005-0000-0000-0000B8150000}"/>
    <cellStyle name="Normal 226 2 3" xfId="7104" xr:uid="{00000000-0005-0000-0000-0000B9150000}"/>
    <cellStyle name="Normal 226 2 3 2" xfId="7105" xr:uid="{00000000-0005-0000-0000-0000BA150000}"/>
    <cellStyle name="Normal 226 2 4" xfId="7106" xr:uid="{00000000-0005-0000-0000-0000BB150000}"/>
    <cellStyle name="Normal 226 3" xfId="7107" xr:uid="{00000000-0005-0000-0000-0000BC150000}"/>
    <cellStyle name="Normal 226 3 2" xfId="7108" xr:uid="{00000000-0005-0000-0000-0000BD150000}"/>
    <cellStyle name="Normal 226 3 2 2" xfId="7109" xr:uid="{00000000-0005-0000-0000-0000BE150000}"/>
    <cellStyle name="Normal 226 3 3" xfId="7110" xr:uid="{00000000-0005-0000-0000-0000BF150000}"/>
    <cellStyle name="Normal 226 4" xfId="7111" xr:uid="{00000000-0005-0000-0000-0000C0150000}"/>
    <cellStyle name="Normal 226 4 2" xfId="7112" xr:uid="{00000000-0005-0000-0000-0000C1150000}"/>
    <cellStyle name="Normal 226 5" xfId="7113" xr:uid="{00000000-0005-0000-0000-0000C2150000}"/>
    <cellStyle name="Normal 227" xfId="854" xr:uid="{00000000-0005-0000-0000-0000C3150000}"/>
    <cellStyle name="Normal 227 2" xfId="855" xr:uid="{00000000-0005-0000-0000-0000C4150000}"/>
    <cellStyle name="Normal 227 2 2" xfId="7114" xr:uid="{00000000-0005-0000-0000-0000C5150000}"/>
    <cellStyle name="Normal 227 2 2 2" xfId="7115" xr:uid="{00000000-0005-0000-0000-0000C6150000}"/>
    <cellStyle name="Normal 227 2 2 2 2" xfId="7116" xr:uid="{00000000-0005-0000-0000-0000C7150000}"/>
    <cellStyle name="Normal 227 2 2 3" xfId="7117" xr:uid="{00000000-0005-0000-0000-0000C8150000}"/>
    <cellStyle name="Normal 227 2 3" xfId="7118" xr:uid="{00000000-0005-0000-0000-0000C9150000}"/>
    <cellStyle name="Normal 227 2 3 2" xfId="7119" xr:uid="{00000000-0005-0000-0000-0000CA150000}"/>
    <cellStyle name="Normal 227 2 4" xfId="7120" xr:uid="{00000000-0005-0000-0000-0000CB150000}"/>
    <cellStyle name="Normal 227 3" xfId="7121" xr:uid="{00000000-0005-0000-0000-0000CC150000}"/>
    <cellStyle name="Normal 227 3 2" xfId="7122" xr:uid="{00000000-0005-0000-0000-0000CD150000}"/>
    <cellStyle name="Normal 227 3 2 2" xfId="7123" xr:uid="{00000000-0005-0000-0000-0000CE150000}"/>
    <cellStyle name="Normal 227 3 3" xfId="7124" xr:uid="{00000000-0005-0000-0000-0000CF150000}"/>
    <cellStyle name="Normal 227 4" xfId="7125" xr:uid="{00000000-0005-0000-0000-0000D0150000}"/>
    <cellStyle name="Normal 227 4 2" xfId="7126" xr:uid="{00000000-0005-0000-0000-0000D1150000}"/>
    <cellStyle name="Normal 227 5" xfId="7127" xr:uid="{00000000-0005-0000-0000-0000D2150000}"/>
    <cellStyle name="Normal 228" xfId="856" xr:uid="{00000000-0005-0000-0000-0000D3150000}"/>
    <cellStyle name="Normal 228 2" xfId="857" xr:uid="{00000000-0005-0000-0000-0000D4150000}"/>
    <cellStyle name="Normal 228 2 2" xfId="7128" xr:uid="{00000000-0005-0000-0000-0000D5150000}"/>
    <cellStyle name="Normal 228 2 2 2" xfId="7129" xr:uid="{00000000-0005-0000-0000-0000D6150000}"/>
    <cellStyle name="Normal 228 2 2 2 2" xfId="7130" xr:uid="{00000000-0005-0000-0000-0000D7150000}"/>
    <cellStyle name="Normal 228 2 2 3" xfId="7131" xr:uid="{00000000-0005-0000-0000-0000D8150000}"/>
    <cellStyle name="Normal 228 2 3" xfId="7132" xr:uid="{00000000-0005-0000-0000-0000D9150000}"/>
    <cellStyle name="Normal 228 2 3 2" xfId="7133" xr:uid="{00000000-0005-0000-0000-0000DA150000}"/>
    <cellStyle name="Normal 228 2 4" xfId="7134" xr:uid="{00000000-0005-0000-0000-0000DB150000}"/>
    <cellStyle name="Normal 228 3" xfId="7135" xr:uid="{00000000-0005-0000-0000-0000DC150000}"/>
    <cellStyle name="Normal 228 3 2" xfId="7136" xr:uid="{00000000-0005-0000-0000-0000DD150000}"/>
    <cellStyle name="Normal 228 3 2 2" xfId="7137" xr:uid="{00000000-0005-0000-0000-0000DE150000}"/>
    <cellStyle name="Normal 228 3 3" xfId="7138" xr:uid="{00000000-0005-0000-0000-0000DF150000}"/>
    <cellStyle name="Normal 228 4" xfId="7139" xr:uid="{00000000-0005-0000-0000-0000E0150000}"/>
    <cellStyle name="Normal 228 4 2" xfId="7140" xr:uid="{00000000-0005-0000-0000-0000E1150000}"/>
    <cellStyle name="Normal 228 5" xfId="7141" xr:uid="{00000000-0005-0000-0000-0000E2150000}"/>
    <cellStyle name="Normal 229" xfId="858" xr:uid="{00000000-0005-0000-0000-0000E3150000}"/>
    <cellStyle name="Normal 229 2" xfId="859" xr:uid="{00000000-0005-0000-0000-0000E4150000}"/>
    <cellStyle name="Normal 229 2 2" xfId="7142" xr:uid="{00000000-0005-0000-0000-0000E5150000}"/>
    <cellStyle name="Normal 229 2 2 2" xfId="7143" xr:uid="{00000000-0005-0000-0000-0000E6150000}"/>
    <cellStyle name="Normal 229 2 2 2 2" xfId="7144" xr:uid="{00000000-0005-0000-0000-0000E7150000}"/>
    <cellStyle name="Normal 229 2 2 3" xfId="7145" xr:uid="{00000000-0005-0000-0000-0000E8150000}"/>
    <cellStyle name="Normal 229 2 3" xfId="7146" xr:uid="{00000000-0005-0000-0000-0000E9150000}"/>
    <cellStyle name="Normal 229 2 3 2" xfId="7147" xr:uid="{00000000-0005-0000-0000-0000EA150000}"/>
    <cellStyle name="Normal 229 2 4" xfId="7148" xr:uid="{00000000-0005-0000-0000-0000EB150000}"/>
    <cellStyle name="Normal 229 3" xfId="7149" xr:uid="{00000000-0005-0000-0000-0000EC150000}"/>
    <cellStyle name="Normal 229 3 2" xfId="7150" xr:uid="{00000000-0005-0000-0000-0000ED150000}"/>
    <cellStyle name="Normal 229 3 2 2" xfId="7151" xr:uid="{00000000-0005-0000-0000-0000EE150000}"/>
    <cellStyle name="Normal 229 3 3" xfId="7152" xr:uid="{00000000-0005-0000-0000-0000EF150000}"/>
    <cellStyle name="Normal 229 4" xfId="7153" xr:uid="{00000000-0005-0000-0000-0000F0150000}"/>
    <cellStyle name="Normal 229 4 2" xfId="7154" xr:uid="{00000000-0005-0000-0000-0000F1150000}"/>
    <cellStyle name="Normal 229 5" xfId="7155" xr:uid="{00000000-0005-0000-0000-0000F2150000}"/>
    <cellStyle name="Normal 23" xfId="860" xr:uid="{00000000-0005-0000-0000-0000F3150000}"/>
    <cellStyle name="Normal 23 2" xfId="861" xr:uid="{00000000-0005-0000-0000-0000F4150000}"/>
    <cellStyle name="Normal 23 3" xfId="862" xr:uid="{00000000-0005-0000-0000-0000F5150000}"/>
    <cellStyle name="Normal 23 4" xfId="863" xr:uid="{00000000-0005-0000-0000-0000F6150000}"/>
    <cellStyle name="Normal 23 5" xfId="864" xr:uid="{00000000-0005-0000-0000-0000F7150000}"/>
    <cellStyle name="Normal 23 6" xfId="865" xr:uid="{00000000-0005-0000-0000-0000F8150000}"/>
    <cellStyle name="Normal 23 7" xfId="866" xr:uid="{00000000-0005-0000-0000-0000F9150000}"/>
    <cellStyle name="Normal 23 8" xfId="867" xr:uid="{00000000-0005-0000-0000-0000FA150000}"/>
    <cellStyle name="Normal 230" xfId="868" xr:uid="{00000000-0005-0000-0000-0000FB150000}"/>
    <cellStyle name="Normal 230 2" xfId="869" xr:uid="{00000000-0005-0000-0000-0000FC150000}"/>
    <cellStyle name="Normal 230 2 2" xfId="7156" xr:uid="{00000000-0005-0000-0000-0000FD150000}"/>
    <cellStyle name="Normal 230 2 2 2" xfId="7157" xr:uid="{00000000-0005-0000-0000-0000FE150000}"/>
    <cellStyle name="Normal 230 2 2 2 2" xfId="7158" xr:uid="{00000000-0005-0000-0000-0000FF150000}"/>
    <cellStyle name="Normal 230 2 2 3" xfId="7159" xr:uid="{00000000-0005-0000-0000-000000160000}"/>
    <cellStyle name="Normal 230 2 3" xfId="7160" xr:uid="{00000000-0005-0000-0000-000001160000}"/>
    <cellStyle name="Normal 230 2 3 2" xfId="7161" xr:uid="{00000000-0005-0000-0000-000002160000}"/>
    <cellStyle name="Normal 230 2 4" xfId="7162" xr:uid="{00000000-0005-0000-0000-000003160000}"/>
    <cellStyle name="Normal 230 3" xfId="7163" xr:uid="{00000000-0005-0000-0000-000004160000}"/>
    <cellStyle name="Normal 230 3 2" xfId="7164" xr:uid="{00000000-0005-0000-0000-000005160000}"/>
    <cellStyle name="Normal 230 3 2 2" xfId="7165" xr:uid="{00000000-0005-0000-0000-000006160000}"/>
    <cellStyle name="Normal 230 3 3" xfId="7166" xr:uid="{00000000-0005-0000-0000-000007160000}"/>
    <cellStyle name="Normal 230 4" xfId="7167" xr:uid="{00000000-0005-0000-0000-000008160000}"/>
    <cellStyle name="Normal 230 4 2" xfId="7168" xr:uid="{00000000-0005-0000-0000-000009160000}"/>
    <cellStyle name="Normal 230 5" xfId="7169" xr:uid="{00000000-0005-0000-0000-00000A160000}"/>
    <cellStyle name="Normal 231" xfId="870" xr:uid="{00000000-0005-0000-0000-00000B160000}"/>
    <cellStyle name="Normal 231 2" xfId="871" xr:uid="{00000000-0005-0000-0000-00000C160000}"/>
    <cellStyle name="Normal 231 2 2" xfId="7170" xr:uid="{00000000-0005-0000-0000-00000D160000}"/>
    <cellStyle name="Normal 231 2 2 2" xfId="7171" xr:uid="{00000000-0005-0000-0000-00000E160000}"/>
    <cellStyle name="Normal 231 2 2 2 2" xfId="7172" xr:uid="{00000000-0005-0000-0000-00000F160000}"/>
    <cellStyle name="Normal 231 2 2 3" xfId="7173" xr:uid="{00000000-0005-0000-0000-000010160000}"/>
    <cellStyle name="Normal 231 2 3" xfId="7174" xr:uid="{00000000-0005-0000-0000-000011160000}"/>
    <cellStyle name="Normal 231 2 3 2" xfId="7175" xr:uid="{00000000-0005-0000-0000-000012160000}"/>
    <cellStyle name="Normal 231 2 4" xfId="7176" xr:uid="{00000000-0005-0000-0000-000013160000}"/>
    <cellStyle name="Normal 231 3" xfId="7177" xr:uid="{00000000-0005-0000-0000-000014160000}"/>
    <cellStyle name="Normal 231 3 2" xfId="7178" xr:uid="{00000000-0005-0000-0000-000015160000}"/>
    <cellStyle name="Normal 231 3 2 2" xfId="7179" xr:uid="{00000000-0005-0000-0000-000016160000}"/>
    <cellStyle name="Normal 231 3 3" xfId="7180" xr:uid="{00000000-0005-0000-0000-000017160000}"/>
    <cellStyle name="Normal 231 4" xfId="7181" xr:uid="{00000000-0005-0000-0000-000018160000}"/>
    <cellStyle name="Normal 231 4 2" xfId="7182" xr:uid="{00000000-0005-0000-0000-000019160000}"/>
    <cellStyle name="Normal 231 5" xfId="7183" xr:uid="{00000000-0005-0000-0000-00001A160000}"/>
    <cellStyle name="Normal 232" xfId="872" xr:uid="{00000000-0005-0000-0000-00001B160000}"/>
    <cellStyle name="Normal 232 2" xfId="873" xr:uid="{00000000-0005-0000-0000-00001C160000}"/>
    <cellStyle name="Normal 232 2 2" xfId="7184" xr:uid="{00000000-0005-0000-0000-00001D160000}"/>
    <cellStyle name="Normal 232 2 2 2" xfId="7185" xr:uid="{00000000-0005-0000-0000-00001E160000}"/>
    <cellStyle name="Normal 232 2 2 2 2" xfId="7186" xr:uid="{00000000-0005-0000-0000-00001F160000}"/>
    <cellStyle name="Normal 232 2 2 3" xfId="7187" xr:uid="{00000000-0005-0000-0000-000020160000}"/>
    <cellStyle name="Normal 232 2 3" xfId="7188" xr:uid="{00000000-0005-0000-0000-000021160000}"/>
    <cellStyle name="Normal 232 2 3 2" xfId="7189" xr:uid="{00000000-0005-0000-0000-000022160000}"/>
    <cellStyle name="Normal 232 2 4" xfId="7190" xr:uid="{00000000-0005-0000-0000-000023160000}"/>
    <cellStyle name="Normal 232 3" xfId="7191" xr:uid="{00000000-0005-0000-0000-000024160000}"/>
    <cellStyle name="Normal 232 3 2" xfId="7192" xr:uid="{00000000-0005-0000-0000-000025160000}"/>
    <cellStyle name="Normal 232 3 2 2" xfId="7193" xr:uid="{00000000-0005-0000-0000-000026160000}"/>
    <cellStyle name="Normal 232 3 3" xfId="7194" xr:uid="{00000000-0005-0000-0000-000027160000}"/>
    <cellStyle name="Normal 232 4" xfId="7195" xr:uid="{00000000-0005-0000-0000-000028160000}"/>
    <cellStyle name="Normal 232 4 2" xfId="7196" xr:uid="{00000000-0005-0000-0000-000029160000}"/>
    <cellStyle name="Normal 232 5" xfId="7197" xr:uid="{00000000-0005-0000-0000-00002A160000}"/>
    <cellStyle name="Normal 233" xfId="874" xr:uid="{00000000-0005-0000-0000-00002B160000}"/>
    <cellStyle name="Normal 233 2" xfId="875" xr:uid="{00000000-0005-0000-0000-00002C160000}"/>
    <cellStyle name="Normal 233 2 2" xfId="7198" xr:uid="{00000000-0005-0000-0000-00002D160000}"/>
    <cellStyle name="Normal 233 2 2 2" xfId="7199" xr:uid="{00000000-0005-0000-0000-00002E160000}"/>
    <cellStyle name="Normal 233 2 2 2 2" xfId="7200" xr:uid="{00000000-0005-0000-0000-00002F160000}"/>
    <cellStyle name="Normal 233 2 2 3" xfId="7201" xr:uid="{00000000-0005-0000-0000-000030160000}"/>
    <cellStyle name="Normal 233 2 3" xfId="7202" xr:uid="{00000000-0005-0000-0000-000031160000}"/>
    <cellStyle name="Normal 233 2 3 2" xfId="7203" xr:uid="{00000000-0005-0000-0000-000032160000}"/>
    <cellStyle name="Normal 233 2 4" xfId="7204" xr:uid="{00000000-0005-0000-0000-000033160000}"/>
    <cellStyle name="Normal 233 3" xfId="7205" xr:uid="{00000000-0005-0000-0000-000034160000}"/>
    <cellStyle name="Normal 233 3 2" xfId="7206" xr:uid="{00000000-0005-0000-0000-000035160000}"/>
    <cellStyle name="Normal 233 3 2 2" xfId="7207" xr:uid="{00000000-0005-0000-0000-000036160000}"/>
    <cellStyle name="Normal 233 3 3" xfId="7208" xr:uid="{00000000-0005-0000-0000-000037160000}"/>
    <cellStyle name="Normal 233 4" xfId="7209" xr:uid="{00000000-0005-0000-0000-000038160000}"/>
    <cellStyle name="Normal 233 4 2" xfId="7210" xr:uid="{00000000-0005-0000-0000-000039160000}"/>
    <cellStyle name="Normal 233 5" xfId="7211" xr:uid="{00000000-0005-0000-0000-00003A160000}"/>
    <cellStyle name="Normal 234" xfId="876" xr:uid="{00000000-0005-0000-0000-00003B160000}"/>
    <cellStyle name="Normal 234 2" xfId="877" xr:uid="{00000000-0005-0000-0000-00003C160000}"/>
    <cellStyle name="Normal 234 2 2" xfId="7212" xr:uid="{00000000-0005-0000-0000-00003D160000}"/>
    <cellStyle name="Normal 234 2 2 2" xfId="7213" xr:uid="{00000000-0005-0000-0000-00003E160000}"/>
    <cellStyle name="Normal 234 2 2 2 2" xfId="7214" xr:uid="{00000000-0005-0000-0000-00003F160000}"/>
    <cellStyle name="Normal 234 2 2 3" xfId="7215" xr:uid="{00000000-0005-0000-0000-000040160000}"/>
    <cellStyle name="Normal 234 2 3" xfId="7216" xr:uid="{00000000-0005-0000-0000-000041160000}"/>
    <cellStyle name="Normal 234 2 3 2" xfId="7217" xr:uid="{00000000-0005-0000-0000-000042160000}"/>
    <cellStyle name="Normal 234 2 4" xfId="7218" xr:uid="{00000000-0005-0000-0000-000043160000}"/>
    <cellStyle name="Normal 234 3" xfId="7219" xr:uid="{00000000-0005-0000-0000-000044160000}"/>
    <cellStyle name="Normal 234 3 2" xfId="7220" xr:uid="{00000000-0005-0000-0000-000045160000}"/>
    <cellStyle name="Normal 234 3 2 2" xfId="7221" xr:uid="{00000000-0005-0000-0000-000046160000}"/>
    <cellStyle name="Normal 234 3 3" xfId="7222" xr:uid="{00000000-0005-0000-0000-000047160000}"/>
    <cellStyle name="Normal 234 4" xfId="7223" xr:uid="{00000000-0005-0000-0000-000048160000}"/>
    <cellStyle name="Normal 234 4 2" xfId="7224" xr:uid="{00000000-0005-0000-0000-000049160000}"/>
    <cellStyle name="Normal 234 5" xfId="7225" xr:uid="{00000000-0005-0000-0000-00004A160000}"/>
    <cellStyle name="Normal 235" xfId="878" xr:uid="{00000000-0005-0000-0000-00004B160000}"/>
    <cellStyle name="Normal 235 2" xfId="879" xr:uid="{00000000-0005-0000-0000-00004C160000}"/>
    <cellStyle name="Normal 235 2 2" xfId="7226" xr:uid="{00000000-0005-0000-0000-00004D160000}"/>
    <cellStyle name="Normal 235 2 2 2" xfId="7227" xr:uid="{00000000-0005-0000-0000-00004E160000}"/>
    <cellStyle name="Normal 235 2 2 2 2" xfId="7228" xr:uid="{00000000-0005-0000-0000-00004F160000}"/>
    <cellStyle name="Normal 235 2 2 3" xfId="7229" xr:uid="{00000000-0005-0000-0000-000050160000}"/>
    <cellStyle name="Normal 235 2 3" xfId="7230" xr:uid="{00000000-0005-0000-0000-000051160000}"/>
    <cellStyle name="Normal 235 2 3 2" xfId="7231" xr:uid="{00000000-0005-0000-0000-000052160000}"/>
    <cellStyle name="Normal 235 2 4" xfId="7232" xr:uid="{00000000-0005-0000-0000-000053160000}"/>
    <cellStyle name="Normal 235 3" xfId="7233" xr:uid="{00000000-0005-0000-0000-000054160000}"/>
    <cellStyle name="Normal 235 3 2" xfId="7234" xr:uid="{00000000-0005-0000-0000-000055160000}"/>
    <cellStyle name="Normal 235 3 2 2" xfId="7235" xr:uid="{00000000-0005-0000-0000-000056160000}"/>
    <cellStyle name="Normal 235 3 3" xfId="7236" xr:uid="{00000000-0005-0000-0000-000057160000}"/>
    <cellStyle name="Normal 235 4" xfId="7237" xr:uid="{00000000-0005-0000-0000-000058160000}"/>
    <cellStyle name="Normal 235 4 2" xfId="7238" xr:uid="{00000000-0005-0000-0000-000059160000}"/>
    <cellStyle name="Normal 235 5" xfId="7239" xr:uid="{00000000-0005-0000-0000-00005A160000}"/>
    <cellStyle name="Normal 236" xfId="880" xr:uid="{00000000-0005-0000-0000-00005B160000}"/>
    <cellStyle name="Normal 236 2" xfId="881" xr:uid="{00000000-0005-0000-0000-00005C160000}"/>
    <cellStyle name="Normal 236 2 2" xfId="7240" xr:uid="{00000000-0005-0000-0000-00005D160000}"/>
    <cellStyle name="Normal 236 2 2 2" xfId="7241" xr:uid="{00000000-0005-0000-0000-00005E160000}"/>
    <cellStyle name="Normal 236 2 2 2 2" xfId="7242" xr:uid="{00000000-0005-0000-0000-00005F160000}"/>
    <cellStyle name="Normal 236 2 2 3" xfId="7243" xr:uid="{00000000-0005-0000-0000-000060160000}"/>
    <cellStyle name="Normal 236 2 3" xfId="7244" xr:uid="{00000000-0005-0000-0000-000061160000}"/>
    <cellStyle name="Normal 236 2 3 2" xfId="7245" xr:uid="{00000000-0005-0000-0000-000062160000}"/>
    <cellStyle name="Normal 236 2 4" xfId="7246" xr:uid="{00000000-0005-0000-0000-000063160000}"/>
    <cellStyle name="Normal 236 3" xfId="7247" xr:uid="{00000000-0005-0000-0000-000064160000}"/>
    <cellStyle name="Normal 236 3 2" xfId="7248" xr:uid="{00000000-0005-0000-0000-000065160000}"/>
    <cellStyle name="Normal 236 3 2 2" xfId="7249" xr:uid="{00000000-0005-0000-0000-000066160000}"/>
    <cellStyle name="Normal 236 3 3" xfId="7250" xr:uid="{00000000-0005-0000-0000-000067160000}"/>
    <cellStyle name="Normal 236 4" xfId="7251" xr:uid="{00000000-0005-0000-0000-000068160000}"/>
    <cellStyle name="Normal 236 4 2" xfId="7252" xr:uid="{00000000-0005-0000-0000-000069160000}"/>
    <cellStyle name="Normal 236 5" xfId="7253" xr:uid="{00000000-0005-0000-0000-00006A160000}"/>
    <cellStyle name="Normal 237" xfId="882" xr:uid="{00000000-0005-0000-0000-00006B160000}"/>
    <cellStyle name="Normal 237 2" xfId="883" xr:uid="{00000000-0005-0000-0000-00006C160000}"/>
    <cellStyle name="Normal 237 2 2" xfId="7254" xr:uid="{00000000-0005-0000-0000-00006D160000}"/>
    <cellStyle name="Normal 237 2 2 2" xfId="7255" xr:uid="{00000000-0005-0000-0000-00006E160000}"/>
    <cellStyle name="Normal 237 2 2 2 2" xfId="7256" xr:uid="{00000000-0005-0000-0000-00006F160000}"/>
    <cellStyle name="Normal 237 2 2 3" xfId="7257" xr:uid="{00000000-0005-0000-0000-000070160000}"/>
    <cellStyle name="Normal 237 2 3" xfId="7258" xr:uid="{00000000-0005-0000-0000-000071160000}"/>
    <cellStyle name="Normal 237 2 3 2" xfId="7259" xr:uid="{00000000-0005-0000-0000-000072160000}"/>
    <cellStyle name="Normal 237 2 4" xfId="7260" xr:uid="{00000000-0005-0000-0000-000073160000}"/>
    <cellStyle name="Normal 237 3" xfId="7261" xr:uid="{00000000-0005-0000-0000-000074160000}"/>
    <cellStyle name="Normal 237 3 2" xfId="7262" xr:uid="{00000000-0005-0000-0000-000075160000}"/>
    <cellStyle name="Normal 237 3 2 2" xfId="7263" xr:uid="{00000000-0005-0000-0000-000076160000}"/>
    <cellStyle name="Normal 237 3 3" xfId="7264" xr:uid="{00000000-0005-0000-0000-000077160000}"/>
    <cellStyle name="Normal 237 4" xfId="7265" xr:uid="{00000000-0005-0000-0000-000078160000}"/>
    <cellStyle name="Normal 237 4 2" xfId="7266" xr:uid="{00000000-0005-0000-0000-000079160000}"/>
    <cellStyle name="Normal 237 5" xfId="7267" xr:uid="{00000000-0005-0000-0000-00007A160000}"/>
    <cellStyle name="Normal 238" xfId="884" xr:uid="{00000000-0005-0000-0000-00007B160000}"/>
    <cellStyle name="Normal 238 2" xfId="885" xr:uid="{00000000-0005-0000-0000-00007C160000}"/>
    <cellStyle name="Normal 238 2 2" xfId="7268" xr:uid="{00000000-0005-0000-0000-00007D160000}"/>
    <cellStyle name="Normal 238 2 2 2" xfId="7269" xr:uid="{00000000-0005-0000-0000-00007E160000}"/>
    <cellStyle name="Normal 238 2 2 2 2" xfId="7270" xr:uid="{00000000-0005-0000-0000-00007F160000}"/>
    <cellStyle name="Normal 238 2 2 3" xfId="7271" xr:uid="{00000000-0005-0000-0000-000080160000}"/>
    <cellStyle name="Normal 238 2 3" xfId="7272" xr:uid="{00000000-0005-0000-0000-000081160000}"/>
    <cellStyle name="Normal 238 2 3 2" xfId="7273" xr:uid="{00000000-0005-0000-0000-000082160000}"/>
    <cellStyle name="Normal 238 2 4" xfId="7274" xr:uid="{00000000-0005-0000-0000-000083160000}"/>
    <cellStyle name="Normal 238 3" xfId="7275" xr:uid="{00000000-0005-0000-0000-000084160000}"/>
    <cellStyle name="Normal 238 3 2" xfId="7276" xr:uid="{00000000-0005-0000-0000-000085160000}"/>
    <cellStyle name="Normal 238 3 2 2" xfId="7277" xr:uid="{00000000-0005-0000-0000-000086160000}"/>
    <cellStyle name="Normal 238 3 3" xfId="7278" xr:uid="{00000000-0005-0000-0000-000087160000}"/>
    <cellStyle name="Normal 238 4" xfId="7279" xr:uid="{00000000-0005-0000-0000-000088160000}"/>
    <cellStyle name="Normal 238 4 2" xfId="7280" xr:uid="{00000000-0005-0000-0000-000089160000}"/>
    <cellStyle name="Normal 238 5" xfId="7281" xr:uid="{00000000-0005-0000-0000-00008A160000}"/>
    <cellStyle name="Normal 239" xfId="886" xr:uid="{00000000-0005-0000-0000-00008B160000}"/>
    <cellStyle name="Normal 239 2" xfId="887" xr:uid="{00000000-0005-0000-0000-00008C160000}"/>
    <cellStyle name="Normal 239 2 2" xfId="7282" xr:uid="{00000000-0005-0000-0000-00008D160000}"/>
    <cellStyle name="Normal 239 2 2 2" xfId="7283" xr:uid="{00000000-0005-0000-0000-00008E160000}"/>
    <cellStyle name="Normal 239 2 2 2 2" xfId="7284" xr:uid="{00000000-0005-0000-0000-00008F160000}"/>
    <cellStyle name="Normal 239 2 2 3" xfId="7285" xr:uid="{00000000-0005-0000-0000-000090160000}"/>
    <cellStyle name="Normal 239 2 3" xfId="7286" xr:uid="{00000000-0005-0000-0000-000091160000}"/>
    <cellStyle name="Normal 239 2 3 2" xfId="7287" xr:uid="{00000000-0005-0000-0000-000092160000}"/>
    <cellStyle name="Normal 239 2 4" xfId="7288" xr:uid="{00000000-0005-0000-0000-000093160000}"/>
    <cellStyle name="Normal 239 3" xfId="7289" xr:uid="{00000000-0005-0000-0000-000094160000}"/>
    <cellStyle name="Normal 239 3 2" xfId="7290" xr:uid="{00000000-0005-0000-0000-000095160000}"/>
    <cellStyle name="Normal 239 3 2 2" xfId="7291" xr:uid="{00000000-0005-0000-0000-000096160000}"/>
    <cellStyle name="Normal 239 3 3" xfId="7292" xr:uid="{00000000-0005-0000-0000-000097160000}"/>
    <cellStyle name="Normal 239 4" xfId="7293" xr:uid="{00000000-0005-0000-0000-000098160000}"/>
    <cellStyle name="Normal 239 4 2" xfId="7294" xr:uid="{00000000-0005-0000-0000-000099160000}"/>
    <cellStyle name="Normal 239 5" xfId="7295" xr:uid="{00000000-0005-0000-0000-00009A160000}"/>
    <cellStyle name="Normal 24" xfId="888" xr:uid="{00000000-0005-0000-0000-00009B160000}"/>
    <cellStyle name="Normal 24 10" xfId="889" xr:uid="{00000000-0005-0000-0000-00009C160000}"/>
    <cellStyle name="Normal 24 10 2" xfId="890" xr:uid="{00000000-0005-0000-0000-00009D160000}"/>
    <cellStyle name="Normal 24 10 2 2" xfId="7296" xr:uid="{00000000-0005-0000-0000-00009E160000}"/>
    <cellStyle name="Normal 24 10 2 2 2" xfId="7297" xr:uid="{00000000-0005-0000-0000-00009F160000}"/>
    <cellStyle name="Normal 24 10 2 2 2 2" xfId="7298" xr:uid="{00000000-0005-0000-0000-0000A0160000}"/>
    <cellStyle name="Normal 24 10 2 2 3" xfId="7299" xr:uid="{00000000-0005-0000-0000-0000A1160000}"/>
    <cellStyle name="Normal 24 10 2 3" xfId="7300" xr:uid="{00000000-0005-0000-0000-0000A2160000}"/>
    <cellStyle name="Normal 24 10 2 3 2" xfId="7301" xr:uid="{00000000-0005-0000-0000-0000A3160000}"/>
    <cellStyle name="Normal 24 10 2 4" xfId="7302" xr:uid="{00000000-0005-0000-0000-0000A4160000}"/>
    <cellStyle name="Normal 24 10 3" xfId="7303" xr:uid="{00000000-0005-0000-0000-0000A5160000}"/>
    <cellStyle name="Normal 24 10 3 2" xfId="7304" xr:uid="{00000000-0005-0000-0000-0000A6160000}"/>
    <cellStyle name="Normal 24 10 3 2 2" xfId="7305" xr:uid="{00000000-0005-0000-0000-0000A7160000}"/>
    <cellStyle name="Normal 24 10 3 3" xfId="7306" xr:uid="{00000000-0005-0000-0000-0000A8160000}"/>
    <cellStyle name="Normal 24 10 4" xfId="7307" xr:uid="{00000000-0005-0000-0000-0000A9160000}"/>
    <cellStyle name="Normal 24 10 4 2" xfId="7308" xr:uid="{00000000-0005-0000-0000-0000AA160000}"/>
    <cellStyle name="Normal 24 10 5" xfId="7309" xr:uid="{00000000-0005-0000-0000-0000AB160000}"/>
    <cellStyle name="Normal 24 11" xfId="891" xr:uid="{00000000-0005-0000-0000-0000AC160000}"/>
    <cellStyle name="Normal 24 11 2" xfId="892" xr:uid="{00000000-0005-0000-0000-0000AD160000}"/>
    <cellStyle name="Normal 24 11 2 2" xfId="7310" xr:uid="{00000000-0005-0000-0000-0000AE160000}"/>
    <cellStyle name="Normal 24 11 2 2 2" xfId="7311" xr:uid="{00000000-0005-0000-0000-0000AF160000}"/>
    <cellStyle name="Normal 24 11 2 2 2 2" xfId="7312" xr:uid="{00000000-0005-0000-0000-0000B0160000}"/>
    <cellStyle name="Normal 24 11 2 2 3" xfId="7313" xr:uid="{00000000-0005-0000-0000-0000B1160000}"/>
    <cellStyle name="Normal 24 11 2 3" xfId="7314" xr:uid="{00000000-0005-0000-0000-0000B2160000}"/>
    <cellStyle name="Normal 24 11 2 3 2" xfId="7315" xr:uid="{00000000-0005-0000-0000-0000B3160000}"/>
    <cellStyle name="Normal 24 11 2 4" xfId="7316" xr:uid="{00000000-0005-0000-0000-0000B4160000}"/>
    <cellStyle name="Normal 24 11 3" xfId="7317" xr:uid="{00000000-0005-0000-0000-0000B5160000}"/>
    <cellStyle name="Normal 24 11 3 2" xfId="7318" xr:uid="{00000000-0005-0000-0000-0000B6160000}"/>
    <cellStyle name="Normal 24 11 3 2 2" xfId="7319" xr:uid="{00000000-0005-0000-0000-0000B7160000}"/>
    <cellStyle name="Normal 24 11 3 3" xfId="7320" xr:uid="{00000000-0005-0000-0000-0000B8160000}"/>
    <cellStyle name="Normal 24 11 4" xfId="7321" xr:uid="{00000000-0005-0000-0000-0000B9160000}"/>
    <cellStyle name="Normal 24 11 4 2" xfId="7322" xr:uid="{00000000-0005-0000-0000-0000BA160000}"/>
    <cellStyle name="Normal 24 11 5" xfId="7323" xr:uid="{00000000-0005-0000-0000-0000BB160000}"/>
    <cellStyle name="Normal 24 12" xfId="893" xr:uid="{00000000-0005-0000-0000-0000BC160000}"/>
    <cellStyle name="Normal 24 12 2" xfId="7324" xr:uid="{00000000-0005-0000-0000-0000BD160000}"/>
    <cellStyle name="Normal 24 12 2 2" xfId="7325" xr:uid="{00000000-0005-0000-0000-0000BE160000}"/>
    <cellStyle name="Normal 24 12 2 2 2" xfId="7326" xr:uid="{00000000-0005-0000-0000-0000BF160000}"/>
    <cellStyle name="Normal 24 12 2 3" xfId="7327" xr:uid="{00000000-0005-0000-0000-0000C0160000}"/>
    <cellStyle name="Normal 24 12 3" xfId="7328" xr:uid="{00000000-0005-0000-0000-0000C1160000}"/>
    <cellStyle name="Normal 24 12 3 2" xfId="7329" xr:uid="{00000000-0005-0000-0000-0000C2160000}"/>
    <cellStyle name="Normal 24 12 4" xfId="7330" xr:uid="{00000000-0005-0000-0000-0000C3160000}"/>
    <cellStyle name="Normal 24 13" xfId="7331" xr:uid="{00000000-0005-0000-0000-0000C4160000}"/>
    <cellStyle name="Normal 24 13 2" xfId="7332" xr:uid="{00000000-0005-0000-0000-0000C5160000}"/>
    <cellStyle name="Normal 24 13 2 2" xfId="7333" xr:uid="{00000000-0005-0000-0000-0000C6160000}"/>
    <cellStyle name="Normal 24 13 3" xfId="7334" xr:uid="{00000000-0005-0000-0000-0000C7160000}"/>
    <cellStyle name="Normal 24 14" xfId="7335" xr:uid="{00000000-0005-0000-0000-0000C8160000}"/>
    <cellStyle name="Normal 24 14 2" xfId="7336" xr:uid="{00000000-0005-0000-0000-0000C9160000}"/>
    <cellStyle name="Normal 24 15" xfId="7337" xr:uid="{00000000-0005-0000-0000-0000CA160000}"/>
    <cellStyle name="Normal 24 2" xfId="894" xr:uid="{00000000-0005-0000-0000-0000CB160000}"/>
    <cellStyle name="Normal 24 2 10" xfId="7338" xr:uid="{00000000-0005-0000-0000-0000CC160000}"/>
    <cellStyle name="Normal 24 2 10 2" xfId="7339" xr:uid="{00000000-0005-0000-0000-0000CD160000}"/>
    <cellStyle name="Normal 24 2 10 2 2" xfId="7340" xr:uid="{00000000-0005-0000-0000-0000CE160000}"/>
    <cellStyle name="Normal 24 2 10 3" xfId="7341" xr:uid="{00000000-0005-0000-0000-0000CF160000}"/>
    <cellStyle name="Normal 24 2 11" xfId="7342" xr:uid="{00000000-0005-0000-0000-0000D0160000}"/>
    <cellStyle name="Normal 24 2 11 2" xfId="7343" xr:uid="{00000000-0005-0000-0000-0000D1160000}"/>
    <cellStyle name="Normal 24 2 12" xfId="7344" xr:uid="{00000000-0005-0000-0000-0000D2160000}"/>
    <cellStyle name="Normal 24 2 2" xfId="895" xr:uid="{00000000-0005-0000-0000-0000D3160000}"/>
    <cellStyle name="Normal 24 2 2 2" xfId="896" xr:uid="{00000000-0005-0000-0000-0000D4160000}"/>
    <cellStyle name="Normal 24 2 2 2 2" xfId="7345" xr:uid="{00000000-0005-0000-0000-0000D5160000}"/>
    <cellStyle name="Normal 24 2 2 2 2 2" xfId="7346" xr:uid="{00000000-0005-0000-0000-0000D6160000}"/>
    <cellStyle name="Normal 24 2 2 2 2 2 2" xfId="7347" xr:uid="{00000000-0005-0000-0000-0000D7160000}"/>
    <cellStyle name="Normal 24 2 2 2 2 3" xfId="7348" xr:uid="{00000000-0005-0000-0000-0000D8160000}"/>
    <cellStyle name="Normal 24 2 2 2 3" xfId="7349" xr:uid="{00000000-0005-0000-0000-0000D9160000}"/>
    <cellStyle name="Normal 24 2 2 2 3 2" xfId="7350" xr:uid="{00000000-0005-0000-0000-0000DA160000}"/>
    <cellStyle name="Normal 24 2 2 2 4" xfId="7351" xr:uid="{00000000-0005-0000-0000-0000DB160000}"/>
    <cellStyle name="Normal 24 2 2 3" xfId="7352" xr:uid="{00000000-0005-0000-0000-0000DC160000}"/>
    <cellStyle name="Normal 24 2 2 3 2" xfId="7353" xr:uid="{00000000-0005-0000-0000-0000DD160000}"/>
    <cellStyle name="Normal 24 2 2 3 2 2" xfId="7354" xr:uid="{00000000-0005-0000-0000-0000DE160000}"/>
    <cellStyle name="Normal 24 2 2 3 3" xfId="7355" xr:uid="{00000000-0005-0000-0000-0000DF160000}"/>
    <cellStyle name="Normal 24 2 2 4" xfId="7356" xr:uid="{00000000-0005-0000-0000-0000E0160000}"/>
    <cellStyle name="Normal 24 2 2 4 2" xfId="7357" xr:uid="{00000000-0005-0000-0000-0000E1160000}"/>
    <cellStyle name="Normal 24 2 2 5" xfId="7358" xr:uid="{00000000-0005-0000-0000-0000E2160000}"/>
    <cellStyle name="Normal 24 2 3" xfId="897" xr:uid="{00000000-0005-0000-0000-0000E3160000}"/>
    <cellStyle name="Normal 24 2 3 2" xfId="898" xr:uid="{00000000-0005-0000-0000-0000E4160000}"/>
    <cellStyle name="Normal 24 2 3 2 2" xfId="7359" xr:uid="{00000000-0005-0000-0000-0000E5160000}"/>
    <cellStyle name="Normal 24 2 3 2 2 2" xfId="7360" xr:uid="{00000000-0005-0000-0000-0000E6160000}"/>
    <cellStyle name="Normal 24 2 3 2 2 2 2" xfId="7361" xr:uid="{00000000-0005-0000-0000-0000E7160000}"/>
    <cellStyle name="Normal 24 2 3 2 2 3" xfId="7362" xr:uid="{00000000-0005-0000-0000-0000E8160000}"/>
    <cellStyle name="Normal 24 2 3 2 3" xfId="7363" xr:uid="{00000000-0005-0000-0000-0000E9160000}"/>
    <cellStyle name="Normal 24 2 3 2 3 2" xfId="7364" xr:uid="{00000000-0005-0000-0000-0000EA160000}"/>
    <cellStyle name="Normal 24 2 3 2 4" xfId="7365" xr:uid="{00000000-0005-0000-0000-0000EB160000}"/>
    <cellStyle name="Normal 24 2 3 3" xfId="7366" xr:uid="{00000000-0005-0000-0000-0000EC160000}"/>
    <cellStyle name="Normal 24 2 3 3 2" xfId="7367" xr:uid="{00000000-0005-0000-0000-0000ED160000}"/>
    <cellStyle name="Normal 24 2 3 3 2 2" xfId="7368" xr:uid="{00000000-0005-0000-0000-0000EE160000}"/>
    <cellStyle name="Normal 24 2 3 3 3" xfId="7369" xr:uid="{00000000-0005-0000-0000-0000EF160000}"/>
    <cellStyle name="Normal 24 2 3 4" xfId="7370" xr:uid="{00000000-0005-0000-0000-0000F0160000}"/>
    <cellStyle name="Normal 24 2 3 4 2" xfId="7371" xr:uid="{00000000-0005-0000-0000-0000F1160000}"/>
    <cellStyle name="Normal 24 2 3 5" xfId="7372" xr:uid="{00000000-0005-0000-0000-0000F2160000}"/>
    <cellStyle name="Normal 24 2 4" xfId="899" xr:uid="{00000000-0005-0000-0000-0000F3160000}"/>
    <cellStyle name="Normal 24 2 4 2" xfId="900" xr:uid="{00000000-0005-0000-0000-0000F4160000}"/>
    <cellStyle name="Normal 24 2 4 2 2" xfId="7373" xr:uid="{00000000-0005-0000-0000-0000F5160000}"/>
    <cellStyle name="Normal 24 2 4 2 2 2" xfId="7374" xr:uid="{00000000-0005-0000-0000-0000F6160000}"/>
    <cellStyle name="Normal 24 2 4 2 2 2 2" xfId="7375" xr:uid="{00000000-0005-0000-0000-0000F7160000}"/>
    <cellStyle name="Normal 24 2 4 2 2 3" xfId="7376" xr:uid="{00000000-0005-0000-0000-0000F8160000}"/>
    <cellStyle name="Normal 24 2 4 2 3" xfId="7377" xr:uid="{00000000-0005-0000-0000-0000F9160000}"/>
    <cellStyle name="Normal 24 2 4 2 3 2" xfId="7378" xr:uid="{00000000-0005-0000-0000-0000FA160000}"/>
    <cellStyle name="Normal 24 2 4 2 4" xfId="7379" xr:uid="{00000000-0005-0000-0000-0000FB160000}"/>
    <cellStyle name="Normal 24 2 4 3" xfId="7380" xr:uid="{00000000-0005-0000-0000-0000FC160000}"/>
    <cellStyle name="Normal 24 2 4 3 2" xfId="7381" xr:uid="{00000000-0005-0000-0000-0000FD160000}"/>
    <cellStyle name="Normal 24 2 4 3 2 2" xfId="7382" xr:uid="{00000000-0005-0000-0000-0000FE160000}"/>
    <cellStyle name="Normal 24 2 4 3 3" xfId="7383" xr:uid="{00000000-0005-0000-0000-0000FF160000}"/>
    <cellStyle name="Normal 24 2 4 4" xfId="7384" xr:uid="{00000000-0005-0000-0000-000000170000}"/>
    <cellStyle name="Normal 24 2 4 4 2" xfId="7385" xr:uid="{00000000-0005-0000-0000-000001170000}"/>
    <cellStyle name="Normal 24 2 4 5" xfId="7386" xr:uid="{00000000-0005-0000-0000-000002170000}"/>
    <cellStyle name="Normal 24 2 5" xfId="901" xr:uid="{00000000-0005-0000-0000-000003170000}"/>
    <cellStyle name="Normal 24 2 5 2" xfId="902" xr:uid="{00000000-0005-0000-0000-000004170000}"/>
    <cellStyle name="Normal 24 2 5 2 2" xfId="7387" xr:uid="{00000000-0005-0000-0000-000005170000}"/>
    <cellStyle name="Normal 24 2 5 2 2 2" xfId="7388" xr:uid="{00000000-0005-0000-0000-000006170000}"/>
    <cellStyle name="Normal 24 2 5 2 2 2 2" xfId="7389" xr:uid="{00000000-0005-0000-0000-000007170000}"/>
    <cellStyle name="Normal 24 2 5 2 2 3" xfId="7390" xr:uid="{00000000-0005-0000-0000-000008170000}"/>
    <cellStyle name="Normal 24 2 5 2 3" xfId="7391" xr:uid="{00000000-0005-0000-0000-000009170000}"/>
    <cellStyle name="Normal 24 2 5 2 3 2" xfId="7392" xr:uid="{00000000-0005-0000-0000-00000A170000}"/>
    <cellStyle name="Normal 24 2 5 2 4" xfId="7393" xr:uid="{00000000-0005-0000-0000-00000B170000}"/>
    <cellStyle name="Normal 24 2 5 3" xfId="7394" xr:uid="{00000000-0005-0000-0000-00000C170000}"/>
    <cellStyle name="Normal 24 2 5 3 2" xfId="7395" xr:uid="{00000000-0005-0000-0000-00000D170000}"/>
    <cellStyle name="Normal 24 2 5 3 2 2" xfId="7396" xr:uid="{00000000-0005-0000-0000-00000E170000}"/>
    <cellStyle name="Normal 24 2 5 3 3" xfId="7397" xr:uid="{00000000-0005-0000-0000-00000F170000}"/>
    <cellStyle name="Normal 24 2 5 4" xfId="7398" xr:uid="{00000000-0005-0000-0000-000010170000}"/>
    <cellStyle name="Normal 24 2 5 4 2" xfId="7399" xr:uid="{00000000-0005-0000-0000-000011170000}"/>
    <cellStyle name="Normal 24 2 5 5" xfId="7400" xr:uid="{00000000-0005-0000-0000-000012170000}"/>
    <cellStyle name="Normal 24 2 6" xfId="903" xr:uid="{00000000-0005-0000-0000-000013170000}"/>
    <cellStyle name="Normal 24 2 6 2" xfId="904" xr:uid="{00000000-0005-0000-0000-000014170000}"/>
    <cellStyle name="Normal 24 2 6 2 2" xfId="7401" xr:uid="{00000000-0005-0000-0000-000015170000}"/>
    <cellStyle name="Normal 24 2 6 2 2 2" xfId="7402" xr:uid="{00000000-0005-0000-0000-000016170000}"/>
    <cellStyle name="Normal 24 2 6 2 2 2 2" xfId="7403" xr:uid="{00000000-0005-0000-0000-000017170000}"/>
    <cellStyle name="Normal 24 2 6 2 2 3" xfId="7404" xr:uid="{00000000-0005-0000-0000-000018170000}"/>
    <cellStyle name="Normal 24 2 6 2 3" xfId="7405" xr:uid="{00000000-0005-0000-0000-000019170000}"/>
    <cellStyle name="Normal 24 2 6 2 3 2" xfId="7406" xr:uid="{00000000-0005-0000-0000-00001A170000}"/>
    <cellStyle name="Normal 24 2 6 2 4" xfId="7407" xr:uid="{00000000-0005-0000-0000-00001B170000}"/>
    <cellStyle name="Normal 24 2 6 3" xfId="7408" xr:uid="{00000000-0005-0000-0000-00001C170000}"/>
    <cellStyle name="Normal 24 2 6 3 2" xfId="7409" xr:uid="{00000000-0005-0000-0000-00001D170000}"/>
    <cellStyle name="Normal 24 2 6 3 2 2" xfId="7410" xr:uid="{00000000-0005-0000-0000-00001E170000}"/>
    <cellStyle name="Normal 24 2 6 3 3" xfId="7411" xr:uid="{00000000-0005-0000-0000-00001F170000}"/>
    <cellStyle name="Normal 24 2 6 4" xfId="7412" xr:uid="{00000000-0005-0000-0000-000020170000}"/>
    <cellStyle name="Normal 24 2 6 4 2" xfId="7413" xr:uid="{00000000-0005-0000-0000-000021170000}"/>
    <cellStyle name="Normal 24 2 6 5" xfId="7414" xr:uid="{00000000-0005-0000-0000-000022170000}"/>
    <cellStyle name="Normal 24 2 7" xfId="905" xr:uid="{00000000-0005-0000-0000-000023170000}"/>
    <cellStyle name="Normal 24 2 7 2" xfId="906" xr:uid="{00000000-0005-0000-0000-000024170000}"/>
    <cellStyle name="Normal 24 2 7 2 2" xfId="7415" xr:uid="{00000000-0005-0000-0000-000025170000}"/>
    <cellStyle name="Normal 24 2 7 2 2 2" xfId="7416" xr:uid="{00000000-0005-0000-0000-000026170000}"/>
    <cellStyle name="Normal 24 2 7 2 2 2 2" xfId="7417" xr:uid="{00000000-0005-0000-0000-000027170000}"/>
    <cellStyle name="Normal 24 2 7 2 2 3" xfId="7418" xr:uid="{00000000-0005-0000-0000-000028170000}"/>
    <cellStyle name="Normal 24 2 7 2 3" xfId="7419" xr:uid="{00000000-0005-0000-0000-000029170000}"/>
    <cellStyle name="Normal 24 2 7 2 3 2" xfId="7420" xr:uid="{00000000-0005-0000-0000-00002A170000}"/>
    <cellStyle name="Normal 24 2 7 2 4" xfId="7421" xr:uid="{00000000-0005-0000-0000-00002B170000}"/>
    <cellStyle name="Normal 24 2 7 3" xfId="7422" xr:uid="{00000000-0005-0000-0000-00002C170000}"/>
    <cellStyle name="Normal 24 2 7 3 2" xfId="7423" xr:uid="{00000000-0005-0000-0000-00002D170000}"/>
    <cellStyle name="Normal 24 2 7 3 2 2" xfId="7424" xr:uid="{00000000-0005-0000-0000-00002E170000}"/>
    <cellStyle name="Normal 24 2 7 3 3" xfId="7425" xr:uid="{00000000-0005-0000-0000-00002F170000}"/>
    <cellStyle name="Normal 24 2 7 4" xfId="7426" xr:uid="{00000000-0005-0000-0000-000030170000}"/>
    <cellStyle name="Normal 24 2 7 4 2" xfId="7427" xr:uid="{00000000-0005-0000-0000-000031170000}"/>
    <cellStyle name="Normal 24 2 7 5" xfId="7428" xr:uid="{00000000-0005-0000-0000-000032170000}"/>
    <cellStyle name="Normal 24 2 8" xfId="907" xr:uid="{00000000-0005-0000-0000-000033170000}"/>
    <cellStyle name="Normal 24 2 8 2" xfId="908" xr:uid="{00000000-0005-0000-0000-000034170000}"/>
    <cellStyle name="Normal 24 2 8 2 2" xfId="7429" xr:uid="{00000000-0005-0000-0000-000035170000}"/>
    <cellStyle name="Normal 24 2 8 2 2 2" xfId="7430" xr:uid="{00000000-0005-0000-0000-000036170000}"/>
    <cellStyle name="Normal 24 2 8 2 2 2 2" xfId="7431" xr:uid="{00000000-0005-0000-0000-000037170000}"/>
    <cellStyle name="Normal 24 2 8 2 2 3" xfId="7432" xr:uid="{00000000-0005-0000-0000-000038170000}"/>
    <cellStyle name="Normal 24 2 8 2 3" xfId="7433" xr:uid="{00000000-0005-0000-0000-000039170000}"/>
    <cellStyle name="Normal 24 2 8 2 3 2" xfId="7434" xr:uid="{00000000-0005-0000-0000-00003A170000}"/>
    <cellStyle name="Normal 24 2 8 2 4" xfId="7435" xr:uid="{00000000-0005-0000-0000-00003B170000}"/>
    <cellStyle name="Normal 24 2 8 3" xfId="7436" xr:uid="{00000000-0005-0000-0000-00003C170000}"/>
    <cellStyle name="Normal 24 2 8 3 2" xfId="7437" xr:uid="{00000000-0005-0000-0000-00003D170000}"/>
    <cellStyle name="Normal 24 2 8 3 2 2" xfId="7438" xr:uid="{00000000-0005-0000-0000-00003E170000}"/>
    <cellStyle name="Normal 24 2 8 3 3" xfId="7439" xr:uid="{00000000-0005-0000-0000-00003F170000}"/>
    <cellStyle name="Normal 24 2 8 4" xfId="7440" xr:uid="{00000000-0005-0000-0000-000040170000}"/>
    <cellStyle name="Normal 24 2 8 4 2" xfId="7441" xr:uid="{00000000-0005-0000-0000-000041170000}"/>
    <cellStyle name="Normal 24 2 8 5" xfId="7442" xr:uid="{00000000-0005-0000-0000-000042170000}"/>
    <cellStyle name="Normal 24 2 9" xfId="909" xr:uid="{00000000-0005-0000-0000-000043170000}"/>
    <cellStyle name="Normal 24 2 9 2" xfId="7443" xr:uid="{00000000-0005-0000-0000-000044170000}"/>
    <cellStyle name="Normal 24 2 9 2 2" xfId="7444" xr:uid="{00000000-0005-0000-0000-000045170000}"/>
    <cellStyle name="Normal 24 2 9 2 2 2" xfId="7445" xr:uid="{00000000-0005-0000-0000-000046170000}"/>
    <cellStyle name="Normal 24 2 9 2 3" xfId="7446" xr:uid="{00000000-0005-0000-0000-000047170000}"/>
    <cellStyle name="Normal 24 2 9 3" xfId="7447" xr:uid="{00000000-0005-0000-0000-000048170000}"/>
    <cellStyle name="Normal 24 2 9 3 2" xfId="7448" xr:uid="{00000000-0005-0000-0000-000049170000}"/>
    <cellStyle name="Normal 24 2 9 4" xfId="7449" xr:uid="{00000000-0005-0000-0000-00004A170000}"/>
    <cellStyle name="Normal 24 3" xfId="910" xr:uid="{00000000-0005-0000-0000-00004B170000}"/>
    <cellStyle name="Normal 24 3 2" xfId="911" xr:uid="{00000000-0005-0000-0000-00004C170000}"/>
    <cellStyle name="Normal 24 3 2 2" xfId="7450" xr:uid="{00000000-0005-0000-0000-00004D170000}"/>
    <cellStyle name="Normal 24 3 2 2 2" xfId="7451" xr:uid="{00000000-0005-0000-0000-00004E170000}"/>
    <cellStyle name="Normal 24 3 2 2 2 2" xfId="7452" xr:uid="{00000000-0005-0000-0000-00004F170000}"/>
    <cellStyle name="Normal 24 3 2 2 3" xfId="7453" xr:uid="{00000000-0005-0000-0000-000050170000}"/>
    <cellStyle name="Normal 24 3 2 3" xfId="7454" xr:uid="{00000000-0005-0000-0000-000051170000}"/>
    <cellStyle name="Normal 24 3 2 3 2" xfId="7455" xr:uid="{00000000-0005-0000-0000-000052170000}"/>
    <cellStyle name="Normal 24 3 2 4" xfId="7456" xr:uid="{00000000-0005-0000-0000-000053170000}"/>
    <cellStyle name="Normal 24 3 3" xfId="7457" xr:uid="{00000000-0005-0000-0000-000054170000}"/>
    <cellStyle name="Normal 24 3 3 2" xfId="7458" xr:uid="{00000000-0005-0000-0000-000055170000}"/>
    <cellStyle name="Normal 24 3 3 2 2" xfId="7459" xr:uid="{00000000-0005-0000-0000-000056170000}"/>
    <cellStyle name="Normal 24 3 3 3" xfId="7460" xr:uid="{00000000-0005-0000-0000-000057170000}"/>
    <cellStyle name="Normal 24 3 4" xfId="7461" xr:uid="{00000000-0005-0000-0000-000058170000}"/>
    <cellStyle name="Normal 24 3 4 2" xfId="7462" xr:uid="{00000000-0005-0000-0000-000059170000}"/>
    <cellStyle name="Normal 24 3 5" xfId="7463" xr:uid="{00000000-0005-0000-0000-00005A170000}"/>
    <cellStyle name="Normal 24 4" xfId="912" xr:uid="{00000000-0005-0000-0000-00005B170000}"/>
    <cellStyle name="Normal 24 4 2" xfId="913" xr:uid="{00000000-0005-0000-0000-00005C170000}"/>
    <cellStyle name="Normal 24 4 2 2" xfId="7464" xr:uid="{00000000-0005-0000-0000-00005D170000}"/>
    <cellStyle name="Normal 24 4 2 2 2" xfId="7465" xr:uid="{00000000-0005-0000-0000-00005E170000}"/>
    <cellStyle name="Normal 24 4 2 2 2 2" xfId="7466" xr:uid="{00000000-0005-0000-0000-00005F170000}"/>
    <cellStyle name="Normal 24 4 2 2 3" xfId="7467" xr:uid="{00000000-0005-0000-0000-000060170000}"/>
    <cellStyle name="Normal 24 4 2 3" xfId="7468" xr:uid="{00000000-0005-0000-0000-000061170000}"/>
    <cellStyle name="Normal 24 4 2 3 2" xfId="7469" xr:uid="{00000000-0005-0000-0000-000062170000}"/>
    <cellStyle name="Normal 24 4 2 4" xfId="7470" xr:uid="{00000000-0005-0000-0000-000063170000}"/>
    <cellStyle name="Normal 24 4 3" xfId="7471" xr:uid="{00000000-0005-0000-0000-000064170000}"/>
    <cellStyle name="Normal 24 4 3 2" xfId="7472" xr:uid="{00000000-0005-0000-0000-000065170000}"/>
    <cellStyle name="Normal 24 4 3 2 2" xfId="7473" xr:uid="{00000000-0005-0000-0000-000066170000}"/>
    <cellStyle name="Normal 24 4 3 3" xfId="7474" xr:uid="{00000000-0005-0000-0000-000067170000}"/>
    <cellStyle name="Normal 24 4 4" xfId="7475" xr:uid="{00000000-0005-0000-0000-000068170000}"/>
    <cellStyle name="Normal 24 4 4 2" xfId="7476" xr:uid="{00000000-0005-0000-0000-000069170000}"/>
    <cellStyle name="Normal 24 4 5" xfId="7477" xr:uid="{00000000-0005-0000-0000-00006A170000}"/>
    <cellStyle name="Normal 24 5" xfId="914" xr:uid="{00000000-0005-0000-0000-00006B170000}"/>
    <cellStyle name="Normal 24 5 2" xfId="915" xr:uid="{00000000-0005-0000-0000-00006C170000}"/>
    <cellStyle name="Normal 24 5 2 2" xfId="7478" xr:uid="{00000000-0005-0000-0000-00006D170000}"/>
    <cellStyle name="Normal 24 5 2 2 2" xfId="7479" xr:uid="{00000000-0005-0000-0000-00006E170000}"/>
    <cellStyle name="Normal 24 5 2 2 2 2" xfId="7480" xr:uid="{00000000-0005-0000-0000-00006F170000}"/>
    <cellStyle name="Normal 24 5 2 2 3" xfId="7481" xr:uid="{00000000-0005-0000-0000-000070170000}"/>
    <cellStyle name="Normal 24 5 2 3" xfId="7482" xr:uid="{00000000-0005-0000-0000-000071170000}"/>
    <cellStyle name="Normal 24 5 2 3 2" xfId="7483" xr:uid="{00000000-0005-0000-0000-000072170000}"/>
    <cellStyle name="Normal 24 5 2 4" xfId="7484" xr:uid="{00000000-0005-0000-0000-000073170000}"/>
    <cellStyle name="Normal 24 5 3" xfId="7485" xr:uid="{00000000-0005-0000-0000-000074170000}"/>
    <cellStyle name="Normal 24 5 3 2" xfId="7486" xr:uid="{00000000-0005-0000-0000-000075170000}"/>
    <cellStyle name="Normal 24 5 3 2 2" xfId="7487" xr:uid="{00000000-0005-0000-0000-000076170000}"/>
    <cellStyle name="Normal 24 5 3 3" xfId="7488" xr:uid="{00000000-0005-0000-0000-000077170000}"/>
    <cellStyle name="Normal 24 5 4" xfId="7489" xr:uid="{00000000-0005-0000-0000-000078170000}"/>
    <cellStyle name="Normal 24 5 4 2" xfId="7490" xr:uid="{00000000-0005-0000-0000-000079170000}"/>
    <cellStyle name="Normal 24 5 5" xfId="7491" xr:uid="{00000000-0005-0000-0000-00007A170000}"/>
    <cellStyle name="Normal 24 6" xfId="916" xr:uid="{00000000-0005-0000-0000-00007B170000}"/>
    <cellStyle name="Normal 24 6 2" xfId="917" xr:uid="{00000000-0005-0000-0000-00007C170000}"/>
    <cellStyle name="Normal 24 6 2 2" xfId="7492" xr:uid="{00000000-0005-0000-0000-00007D170000}"/>
    <cellStyle name="Normal 24 6 2 2 2" xfId="7493" xr:uid="{00000000-0005-0000-0000-00007E170000}"/>
    <cellStyle name="Normal 24 6 2 2 2 2" xfId="7494" xr:uid="{00000000-0005-0000-0000-00007F170000}"/>
    <cellStyle name="Normal 24 6 2 2 3" xfId="7495" xr:uid="{00000000-0005-0000-0000-000080170000}"/>
    <cellStyle name="Normal 24 6 2 3" xfId="7496" xr:uid="{00000000-0005-0000-0000-000081170000}"/>
    <cellStyle name="Normal 24 6 2 3 2" xfId="7497" xr:uid="{00000000-0005-0000-0000-000082170000}"/>
    <cellStyle name="Normal 24 6 2 4" xfId="7498" xr:uid="{00000000-0005-0000-0000-000083170000}"/>
    <cellStyle name="Normal 24 6 3" xfId="7499" xr:uid="{00000000-0005-0000-0000-000084170000}"/>
    <cellStyle name="Normal 24 6 3 2" xfId="7500" xr:uid="{00000000-0005-0000-0000-000085170000}"/>
    <cellStyle name="Normal 24 6 3 2 2" xfId="7501" xr:uid="{00000000-0005-0000-0000-000086170000}"/>
    <cellStyle name="Normal 24 6 3 3" xfId="7502" xr:uid="{00000000-0005-0000-0000-000087170000}"/>
    <cellStyle name="Normal 24 6 4" xfId="7503" xr:uid="{00000000-0005-0000-0000-000088170000}"/>
    <cellStyle name="Normal 24 6 4 2" xfId="7504" xr:uid="{00000000-0005-0000-0000-000089170000}"/>
    <cellStyle name="Normal 24 6 5" xfId="7505" xr:uid="{00000000-0005-0000-0000-00008A170000}"/>
    <cellStyle name="Normal 24 7" xfId="918" xr:uid="{00000000-0005-0000-0000-00008B170000}"/>
    <cellStyle name="Normal 24 7 2" xfId="919" xr:uid="{00000000-0005-0000-0000-00008C170000}"/>
    <cellStyle name="Normal 24 7 2 2" xfId="7506" xr:uid="{00000000-0005-0000-0000-00008D170000}"/>
    <cellStyle name="Normal 24 7 2 2 2" xfId="7507" xr:uid="{00000000-0005-0000-0000-00008E170000}"/>
    <cellStyle name="Normal 24 7 2 2 2 2" xfId="7508" xr:uid="{00000000-0005-0000-0000-00008F170000}"/>
    <cellStyle name="Normal 24 7 2 2 3" xfId="7509" xr:uid="{00000000-0005-0000-0000-000090170000}"/>
    <cellStyle name="Normal 24 7 2 3" xfId="7510" xr:uid="{00000000-0005-0000-0000-000091170000}"/>
    <cellStyle name="Normal 24 7 2 3 2" xfId="7511" xr:uid="{00000000-0005-0000-0000-000092170000}"/>
    <cellStyle name="Normal 24 7 2 4" xfId="7512" xr:uid="{00000000-0005-0000-0000-000093170000}"/>
    <cellStyle name="Normal 24 7 3" xfId="7513" xr:uid="{00000000-0005-0000-0000-000094170000}"/>
    <cellStyle name="Normal 24 7 3 2" xfId="7514" xr:uid="{00000000-0005-0000-0000-000095170000}"/>
    <cellStyle name="Normal 24 7 3 2 2" xfId="7515" xr:uid="{00000000-0005-0000-0000-000096170000}"/>
    <cellStyle name="Normal 24 7 3 3" xfId="7516" xr:uid="{00000000-0005-0000-0000-000097170000}"/>
    <cellStyle name="Normal 24 7 4" xfId="7517" xr:uid="{00000000-0005-0000-0000-000098170000}"/>
    <cellStyle name="Normal 24 7 4 2" xfId="7518" xr:uid="{00000000-0005-0000-0000-000099170000}"/>
    <cellStyle name="Normal 24 7 5" xfId="7519" xr:uid="{00000000-0005-0000-0000-00009A170000}"/>
    <cellStyle name="Normal 24 8" xfId="920" xr:uid="{00000000-0005-0000-0000-00009B170000}"/>
    <cellStyle name="Normal 24 8 2" xfId="921" xr:uid="{00000000-0005-0000-0000-00009C170000}"/>
    <cellStyle name="Normal 24 8 2 2" xfId="7520" xr:uid="{00000000-0005-0000-0000-00009D170000}"/>
    <cellStyle name="Normal 24 8 2 2 2" xfId="7521" xr:uid="{00000000-0005-0000-0000-00009E170000}"/>
    <cellStyle name="Normal 24 8 2 2 2 2" xfId="7522" xr:uid="{00000000-0005-0000-0000-00009F170000}"/>
    <cellStyle name="Normal 24 8 2 2 3" xfId="7523" xr:uid="{00000000-0005-0000-0000-0000A0170000}"/>
    <cellStyle name="Normal 24 8 2 3" xfId="7524" xr:uid="{00000000-0005-0000-0000-0000A1170000}"/>
    <cellStyle name="Normal 24 8 2 3 2" xfId="7525" xr:uid="{00000000-0005-0000-0000-0000A2170000}"/>
    <cellStyle name="Normal 24 8 2 4" xfId="7526" xr:uid="{00000000-0005-0000-0000-0000A3170000}"/>
    <cellStyle name="Normal 24 8 3" xfId="7527" xr:uid="{00000000-0005-0000-0000-0000A4170000}"/>
    <cellStyle name="Normal 24 8 3 2" xfId="7528" xr:uid="{00000000-0005-0000-0000-0000A5170000}"/>
    <cellStyle name="Normal 24 8 3 2 2" xfId="7529" xr:uid="{00000000-0005-0000-0000-0000A6170000}"/>
    <cellStyle name="Normal 24 8 3 3" xfId="7530" xr:uid="{00000000-0005-0000-0000-0000A7170000}"/>
    <cellStyle name="Normal 24 8 4" xfId="7531" xr:uid="{00000000-0005-0000-0000-0000A8170000}"/>
    <cellStyle name="Normal 24 8 4 2" xfId="7532" xr:uid="{00000000-0005-0000-0000-0000A9170000}"/>
    <cellStyle name="Normal 24 8 5" xfId="7533" xr:uid="{00000000-0005-0000-0000-0000AA170000}"/>
    <cellStyle name="Normal 24 9" xfId="922" xr:uid="{00000000-0005-0000-0000-0000AB170000}"/>
    <cellStyle name="Normal 24 9 2" xfId="923" xr:uid="{00000000-0005-0000-0000-0000AC170000}"/>
    <cellStyle name="Normal 24 9 2 2" xfId="7534" xr:uid="{00000000-0005-0000-0000-0000AD170000}"/>
    <cellStyle name="Normal 24 9 2 2 2" xfId="7535" xr:uid="{00000000-0005-0000-0000-0000AE170000}"/>
    <cellStyle name="Normal 24 9 2 2 2 2" xfId="7536" xr:uid="{00000000-0005-0000-0000-0000AF170000}"/>
    <cellStyle name="Normal 24 9 2 2 3" xfId="7537" xr:uid="{00000000-0005-0000-0000-0000B0170000}"/>
    <cellStyle name="Normal 24 9 2 3" xfId="7538" xr:uid="{00000000-0005-0000-0000-0000B1170000}"/>
    <cellStyle name="Normal 24 9 2 3 2" xfId="7539" xr:uid="{00000000-0005-0000-0000-0000B2170000}"/>
    <cellStyle name="Normal 24 9 2 4" xfId="7540" xr:uid="{00000000-0005-0000-0000-0000B3170000}"/>
    <cellStyle name="Normal 24 9 3" xfId="7541" xr:uid="{00000000-0005-0000-0000-0000B4170000}"/>
    <cellStyle name="Normal 24 9 3 2" xfId="7542" xr:uid="{00000000-0005-0000-0000-0000B5170000}"/>
    <cellStyle name="Normal 24 9 3 2 2" xfId="7543" xr:uid="{00000000-0005-0000-0000-0000B6170000}"/>
    <cellStyle name="Normal 24 9 3 3" xfId="7544" xr:uid="{00000000-0005-0000-0000-0000B7170000}"/>
    <cellStyle name="Normal 24 9 4" xfId="7545" xr:uid="{00000000-0005-0000-0000-0000B8170000}"/>
    <cellStyle name="Normal 24 9 4 2" xfId="7546" xr:uid="{00000000-0005-0000-0000-0000B9170000}"/>
    <cellStyle name="Normal 24 9 5" xfId="7547" xr:uid="{00000000-0005-0000-0000-0000BA170000}"/>
    <cellStyle name="Normal 240" xfId="924" xr:uid="{00000000-0005-0000-0000-0000BB170000}"/>
    <cellStyle name="Normal 240 2" xfId="925" xr:uid="{00000000-0005-0000-0000-0000BC170000}"/>
    <cellStyle name="Normal 240 2 2" xfId="7548" xr:uid="{00000000-0005-0000-0000-0000BD170000}"/>
    <cellStyle name="Normal 240 2 2 2" xfId="7549" xr:uid="{00000000-0005-0000-0000-0000BE170000}"/>
    <cellStyle name="Normal 240 2 2 2 2" xfId="7550" xr:uid="{00000000-0005-0000-0000-0000BF170000}"/>
    <cellStyle name="Normal 240 2 2 3" xfId="7551" xr:uid="{00000000-0005-0000-0000-0000C0170000}"/>
    <cellStyle name="Normal 240 2 3" xfId="7552" xr:uid="{00000000-0005-0000-0000-0000C1170000}"/>
    <cellStyle name="Normal 240 2 3 2" xfId="7553" xr:uid="{00000000-0005-0000-0000-0000C2170000}"/>
    <cellStyle name="Normal 240 2 4" xfId="7554" xr:uid="{00000000-0005-0000-0000-0000C3170000}"/>
    <cellStyle name="Normal 240 3" xfId="7555" xr:uid="{00000000-0005-0000-0000-0000C4170000}"/>
    <cellStyle name="Normal 240 3 2" xfId="7556" xr:uid="{00000000-0005-0000-0000-0000C5170000}"/>
    <cellStyle name="Normal 240 3 2 2" xfId="7557" xr:uid="{00000000-0005-0000-0000-0000C6170000}"/>
    <cellStyle name="Normal 240 3 3" xfId="7558" xr:uid="{00000000-0005-0000-0000-0000C7170000}"/>
    <cellStyle name="Normal 240 4" xfId="7559" xr:uid="{00000000-0005-0000-0000-0000C8170000}"/>
    <cellStyle name="Normal 240 4 2" xfId="7560" xr:uid="{00000000-0005-0000-0000-0000C9170000}"/>
    <cellStyle name="Normal 240 5" xfId="7561" xr:uid="{00000000-0005-0000-0000-0000CA170000}"/>
    <cellStyle name="Normal 241" xfId="926" xr:uid="{00000000-0005-0000-0000-0000CB170000}"/>
    <cellStyle name="Normal 241 2" xfId="927" xr:uid="{00000000-0005-0000-0000-0000CC170000}"/>
    <cellStyle name="Normal 241 2 2" xfId="7562" xr:uid="{00000000-0005-0000-0000-0000CD170000}"/>
    <cellStyle name="Normal 241 2 2 2" xfId="7563" xr:uid="{00000000-0005-0000-0000-0000CE170000}"/>
    <cellStyle name="Normal 241 2 2 2 2" xfId="7564" xr:uid="{00000000-0005-0000-0000-0000CF170000}"/>
    <cellStyle name="Normal 241 2 2 3" xfId="7565" xr:uid="{00000000-0005-0000-0000-0000D0170000}"/>
    <cellStyle name="Normal 241 2 3" xfId="7566" xr:uid="{00000000-0005-0000-0000-0000D1170000}"/>
    <cellStyle name="Normal 241 2 3 2" xfId="7567" xr:uid="{00000000-0005-0000-0000-0000D2170000}"/>
    <cellStyle name="Normal 241 2 4" xfId="7568" xr:uid="{00000000-0005-0000-0000-0000D3170000}"/>
    <cellStyle name="Normal 241 3" xfId="7569" xr:uid="{00000000-0005-0000-0000-0000D4170000}"/>
    <cellStyle name="Normal 241 3 2" xfId="7570" xr:uid="{00000000-0005-0000-0000-0000D5170000}"/>
    <cellStyle name="Normal 241 3 2 2" xfId="7571" xr:uid="{00000000-0005-0000-0000-0000D6170000}"/>
    <cellStyle name="Normal 241 3 3" xfId="7572" xr:uid="{00000000-0005-0000-0000-0000D7170000}"/>
    <cellStyle name="Normal 241 4" xfId="7573" xr:uid="{00000000-0005-0000-0000-0000D8170000}"/>
    <cellStyle name="Normal 241 4 2" xfId="7574" xr:uid="{00000000-0005-0000-0000-0000D9170000}"/>
    <cellStyle name="Normal 241 5" xfId="7575" xr:uid="{00000000-0005-0000-0000-0000DA170000}"/>
    <cellStyle name="Normal 242" xfId="928" xr:uid="{00000000-0005-0000-0000-0000DB170000}"/>
    <cellStyle name="Normal 242 2" xfId="929" xr:uid="{00000000-0005-0000-0000-0000DC170000}"/>
    <cellStyle name="Normal 242 2 2" xfId="7576" xr:uid="{00000000-0005-0000-0000-0000DD170000}"/>
    <cellStyle name="Normal 242 2 2 2" xfId="7577" xr:uid="{00000000-0005-0000-0000-0000DE170000}"/>
    <cellStyle name="Normal 242 2 2 2 2" xfId="7578" xr:uid="{00000000-0005-0000-0000-0000DF170000}"/>
    <cellStyle name="Normal 242 2 2 3" xfId="7579" xr:uid="{00000000-0005-0000-0000-0000E0170000}"/>
    <cellStyle name="Normal 242 2 3" xfId="7580" xr:uid="{00000000-0005-0000-0000-0000E1170000}"/>
    <cellStyle name="Normal 242 2 3 2" xfId="7581" xr:uid="{00000000-0005-0000-0000-0000E2170000}"/>
    <cellStyle name="Normal 242 2 4" xfId="7582" xr:uid="{00000000-0005-0000-0000-0000E3170000}"/>
    <cellStyle name="Normal 242 3" xfId="7583" xr:uid="{00000000-0005-0000-0000-0000E4170000}"/>
    <cellStyle name="Normal 242 3 2" xfId="7584" xr:uid="{00000000-0005-0000-0000-0000E5170000}"/>
    <cellStyle name="Normal 242 3 2 2" xfId="7585" xr:uid="{00000000-0005-0000-0000-0000E6170000}"/>
    <cellStyle name="Normal 242 3 3" xfId="7586" xr:uid="{00000000-0005-0000-0000-0000E7170000}"/>
    <cellStyle name="Normal 242 4" xfId="7587" xr:uid="{00000000-0005-0000-0000-0000E8170000}"/>
    <cellStyle name="Normal 242 4 2" xfId="7588" xr:uid="{00000000-0005-0000-0000-0000E9170000}"/>
    <cellStyle name="Normal 242 5" xfId="7589" xr:uid="{00000000-0005-0000-0000-0000EA170000}"/>
    <cellStyle name="Normal 243" xfId="930" xr:uid="{00000000-0005-0000-0000-0000EB170000}"/>
    <cellStyle name="Normal 243 2" xfId="931" xr:uid="{00000000-0005-0000-0000-0000EC170000}"/>
    <cellStyle name="Normal 243 2 2" xfId="7590" xr:uid="{00000000-0005-0000-0000-0000ED170000}"/>
    <cellStyle name="Normal 243 2 2 2" xfId="7591" xr:uid="{00000000-0005-0000-0000-0000EE170000}"/>
    <cellStyle name="Normal 243 2 2 2 2" xfId="7592" xr:uid="{00000000-0005-0000-0000-0000EF170000}"/>
    <cellStyle name="Normal 243 2 2 3" xfId="7593" xr:uid="{00000000-0005-0000-0000-0000F0170000}"/>
    <cellStyle name="Normal 243 2 3" xfId="7594" xr:uid="{00000000-0005-0000-0000-0000F1170000}"/>
    <cellStyle name="Normal 243 2 3 2" xfId="7595" xr:uid="{00000000-0005-0000-0000-0000F2170000}"/>
    <cellStyle name="Normal 243 2 4" xfId="7596" xr:uid="{00000000-0005-0000-0000-0000F3170000}"/>
    <cellStyle name="Normal 243 3" xfId="7597" xr:uid="{00000000-0005-0000-0000-0000F4170000}"/>
    <cellStyle name="Normal 243 3 2" xfId="7598" xr:uid="{00000000-0005-0000-0000-0000F5170000}"/>
    <cellStyle name="Normal 243 3 2 2" xfId="7599" xr:uid="{00000000-0005-0000-0000-0000F6170000}"/>
    <cellStyle name="Normal 243 3 3" xfId="7600" xr:uid="{00000000-0005-0000-0000-0000F7170000}"/>
    <cellStyle name="Normal 243 4" xfId="7601" xr:uid="{00000000-0005-0000-0000-0000F8170000}"/>
    <cellStyle name="Normal 243 4 2" xfId="7602" xr:uid="{00000000-0005-0000-0000-0000F9170000}"/>
    <cellStyle name="Normal 243 5" xfId="7603" xr:uid="{00000000-0005-0000-0000-0000FA170000}"/>
    <cellStyle name="Normal 244" xfId="932" xr:uid="{00000000-0005-0000-0000-0000FB170000}"/>
    <cellStyle name="Normal 244 2" xfId="933" xr:uid="{00000000-0005-0000-0000-0000FC170000}"/>
    <cellStyle name="Normal 244 2 2" xfId="7604" xr:uid="{00000000-0005-0000-0000-0000FD170000}"/>
    <cellStyle name="Normal 244 2 2 2" xfId="7605" xr:uid="{00000000-0005-0000-0000-0000FE170000}"/>
    <cellStyle name="Normal 244 2 2 2 2" xfId="7606" xr:uid="{00000000-0005-0000-0000-0000FF170000}"/>
    <cellStyle name="Normal 244 2 2 3" xfId="7607" xr:uid="{00000000-0005-0000-0000-000000180000}"/>
    <cellStyle name="Normal 244 2 3" xfId="7608" xr:uid="{00000000-0005-0000-0000-000001180000}"/>
    <cellStyle name="Normal 244 2 3 2" xfId="7609" xr:uid="{00000000-0005-0000-0000-000002180000}"/>
    <cellStyle name="Normal 244 2 4" xfId="7610" xr:uid="{00000000-0005-0000-0000-000003180000}"/>
    <cellStyle name="Normal 244 3" xfId="7611" xr:uid="{00000000-0005-0000-0000-000004180000}"/>
    <cellStyle name="Normal 244 3 2" xfId="7612" xr:uid="{00000000-0005-0000-0000-000005180000}"/>
    <cellStyle name="Normal 244 3 2 2" xfId="7613" xr:uid="{00000000-0005-0000-0000-000006180000}"/>
    <cellStyle name="Normal 244 3 3" xfId="7614" xr:uid="{00000000-0005-0000-0000-000007180000}"/>
    <cellStyle name="Normal 244 4" xfId="7615" xr:uid="{00000000-0005-0000-0000-000008180000}"/>
    <cellStyle name="Normal 244 4 2" xfId="7616" xr:uid="{00000000-0005-0000-0000-000009180000}"/>
    <cellStyle name="Normal 244 5" xfId="7617" xr:uid="{00000000-0005-0000-0000-00000A180000}"/>
    <cellStyle name="Normal 245" xfId="934" xr:uid="{00000000-0005-0000-0000-00000B180000}"/>
    <cellStyle name="Normal 245 2" xfId="935" xr:uid="{00000000-0005-0000-0000-00000C180000}"/>
    <cellStyle name="Normal 245 2 2" xfId="7618" xr:uid="{00000000-0005-0000-0000-00000D180000}"/>
    <cellStyle name="Normal 245 2 2 2" xfId="7619" xr:uid="{00000000-0005-0000-0000-00000E180000}"/>
    <cellStyle name="Normal 245 2 2 2 2" xfId="7620" xr:uid="{00000000-0005-0000-0000-00000F180000}"/>
    <cellStyle name="Normal 245 2 2 3" xfId="7621" xr:uid="{00000000-0005-0000-0000-000010180000}"/>
    <cellStyle name="Normal 245 2 3" xfId="7622" xr:uid="{00000000-0005-0000-0000-000011180000}"/>
    <cellStyle name="Normal 245 2 3 2" xfId="7623" xr:uid="{00000000-0005-0000-0000-000012180000}"/>
    <cellStyle name="Normal 245 2 4" xfId="7624" xr:uid="{00000000-0005-0000-0000-000013180000}"/>
    <cellStyle name="Normal 245 3" xfId="7625" xr:uid="{00000000-0005-0000-0000-000014180000}"/>
    <cellStyle name="Normal 245 3 2" xfId="7626" xr:uid="{00000000-0005-0000-0000-000015180000}"/>
    <cellStyle name="Normal 245 3 2 2" xfId="7627" xr:uid="{00000000-0005-0000-0000-000016180000}"/>
    <cellStyle name="Normal 245 3 3" xfId="7628" xr:uid="{00000000-0005-0000-0000-000017180000}"/>
    <cellStyle name="Normal 245 4" xfId="7629" xr:uid="{00000000-0005-0000-0000-000018180000}"/>
    <cellStyle name="Normal 245 4 2" xfId="7630" xr:uid="{00000000-0005-0000-0000-000019180000}"/>
    <cellStyle name="Normal 245 5" xfId="7631" xr:uid="{00000000-0005-0000-0000-00001A180000}"/>
    <cellStyle name="Normal 246" xfId="936" xr:uid="{00000000-0005-0000-0000-00001B180000}"/>
    <cellStyle name="Normal 246 2" xfId="7632" xr:uid="{00000000-0005-0000-0000-00001C180000}"/>
    <cellStyle name="Normal 246 2 2" xfId="7633" xr:uid="{00000000-0005-0000-0000-00001D180000}"/>
    <cellStyle name="Normal 246 2 2 2" xfId="7634" xr:uid="{00000000-0005-0000-0000-00001E180000}"/>
    <cellStyle name="Normal 246 2 3" xfId="7635" xr:uid="{00000000-0005-0000-0000-00001F180000}"/>
    <cellStyle name="Normal 246 3" xfId="7636" xr:uid="{00000000-0005-0000-0000-000020180000}"/>
    <cellStyle name="Normal 246 3 2" xfId="7637" xr:uid="{00000000-0005-0000-0000-000021180000}"/>
    <cellStyle name="Normal 246 4" xfId="7638" xr:uid="{00000000-0005-0000-0000-000022180000}"/>
    <cellStyle name="Normal 247" xfId="937" xr:uid="{00000000-0005-0000-0000-000023180000}"/>
    <cellStyle name="Normal 247 2" xfId="7639" xr:uid="{00000000-0005-0000-0000-000024180000}"/>
    <cellStyle name="Normal 247 2 2" xfId="7640" xr:uid="{00000000-0005-0000-0000-000025180000}"/>
    <cellStyle name="Normal 247 2 2 2" xfId="7641" xr:uid="{00000000-0005-0000-0000-000026180000}"/>
    <cellStyle name="Normal 247 2 3" xfId="7642" xr:uid="{00000000-0005-0000-0000-000027180000}"/>
    <cellStyle name="Normal 247 3" xfId="7643" xr:uid="{00000000-0005-0000-0000-000028180000}"/>
    <cellStyle name="Normal 247 3 2" xfId="7644" xr:uid="{00000000-0005-0000-0000-000029180000}"/>
    <cellStyle name="Normal 247 4" xfId="7645" xr:uid="{00000000-0005-0000-0000-00002A180000}"/>
    <cellStyle name="Normal 248" xfId="938" xr:uid="{00000000-0005-0000-0000-00002B180000}"/>
    <cellStyle name="Normal 248 2" xfId="939" xr:uid="{00000000-0005-0000-0000-00002C180000}"/>
    <cellStyle name="Normal 248 2 2" xfId="7646" xr:uid="{00000000-0005-0000-0000-00002D180000}"/>
    <cellStyle name="Normal 248 2 2 2" xfId="7647" xr:uid="{00000000-0005-0000-0000-00002E180000}"/>
    <cellStyle name="Normal 248 2 2 2 2" xfId="7648" xr:uid="{00000000-0005-0000-0000-00002F180000}"/>
    <cellStyle name="Normal 248 2 2 3" xfId="7649" xr:uid="{00000000-0005-0000-0000-000030180000}"/>
    <cellStyle name="Normal 248 2 3" xfId="7650" xr:uid="{00000000-0005-0000-0000-000031180000}"/>
    <cellStyle name="Normal 248 2 3 2" xfId="7651" xr:uid="{00000000-0005-0000-0000-000032180000}"/>
    <cellStyle name="Normal 248 2 4" xfId="7652" xr:uid="{00000000-0005-0000-0000-000033180000}"/>
    <cellStyle name="Normal 248 3" xfId="7653" xr:uid="{00000000-0005-0000-0000-000034180000}"/>
    <cellStyle name="Normal 248 3 2" xfId="7654" xr:uid="{00000000-0005-0000-0000-000035180000}"/>
    <cellStyle name="Normal 248 3 2 2" xfId="7655" xr:uid="{00000000-0005-0000-0000-000036180000}"/>
    <cellStyle name="Normal 248 3 3" xfId="7656" xr:uid="{00000000-0005-0000-0000-000037180000}"/>
    <cellStyle name="Normal 248 4" xfId="7657" xr:uid="{00000000-0005-0000-0000-000038180000}"/>
    <cellStyle name="Normal 248 4 2" xfId="7658" xr:uid="{00000000-0005-0000-0000-000039180000}"/>
    <cellStyle name="Normal 248 5" xfId="7659" xr:uid="{00000000-0005-0000-0000-00003A180000}"/>
    <cellStyle name="Normal 249" xfId="940" xr:uid="{00000000-0005-0000-0000-00003B180000}"/>
    <cellStyle name="Normal 249 2" xfId="7660" xr:uid="{00000000-0005-0000-0000-00003C180000}"/>
    <cellStyle name="Normal 249 2 2" xfId="7661" xr:uid="{00000000-0005-0000-0000-00003D180000}"/>
    <cellStyle name="Normal 249 2 2 2" xfId="7662" xr:uid="{00000000-0005-0000-0000-00003E180000}"/>
    <cellStyle name="Normal 249 2 3" xfId="7663" xr:uid="{00000000-0005-0000-0000-00003F180000}"/>
    <cellStyle name="Normal 249 3" xfId="7664" xr:uid="{00000000-0005-0000-0000-000040180000}"/>
    <cellStyle name="Normal 249 3 2" xfId="7665" xr:uid="{00000000-0005-0000-0000-000041180000}"/>
    <cellStyle name="Normal 249 4" xfId="7666" xr:uid="{00000000-0005-0000-0000-000042180000}"/>
    <cellStyle name="Normal 25" xfId="941" xr:uid="{00000000-0005-0000-0000-000043180000}"/>
    <cellStyle name="Normal 25 10" xfId="942" xr:uid="{00000000-0005-0000-0000-000044180000}"/>
    <cellStyle name="Normal 25 10 2" xfId="943" xr:uid="{00000000-0005-0000-0000-000045180000}"/>
    <cellStyle name="Normal 25 10 2 2" xfId="7667" xr:uid="{00000000-0005-0000-0000-000046180000}"/>
    <cellStyle name="Normal 25 10 2 2 2" xfId="7668" xr:uid="{00000000-0005-0000-0000-000047180000}"/>
    <cellStyle name="Normal 25 10 2 2 2 2" xfId="7669" xr:uid="{00000000-0005-0000-0000-000048180000}"/>
    <cellStyle name="Normal 25 10 2 2 3" xfId="7670" xr:uid="{00000000-0005-0000-0000-000049180000}"/>
    <cellStyle name="Normal 25 10 2 3" xfId="7671" xr:uid="{00000000-0005-0000-0000-00004A180000}"/>
    <cellStyle name="Normal 25 10 2 3 2" xfId="7672" xr:uid="{00000000-0005-0000-0000-00004B180000}"/>
    <cellStyle name="Normal 25 10 2 4" xfId="7673" xr:uid="{00000000-0005-0000-0000-00004C180000}"/>
    <cellStyle name="Normal 25 10 3" xfId="7674" xr:uid="{00000000-0005-0000-0000-00004D180000}"/>
    <cellStyle name="Normal 25 10 3 2" xfId="7675" xr:uid="{00000000-0005-0000-0000-00004E180000}"/>
    <cellStyle name="Normal 25 10 3 2 2" xfId="7676" xr:uid="{00000000-0005-0000-0000-00004F180000}"/>
    <cellStyle name="Normal 25 10 3 3" xfId="7677" xr:uid="{00000000-0005-0000-0000-000050180000}"/>
    <cellStyle name="Normal 25 10 4" xfId="7678" xr:uid="{00000000-0005-0000-0000-000051180000}"/>
    <cellStyle name="Normal 25 10 4 2" xfId="7679" xr:uid="{00000000-0005-0000-0000-000052180000}"/>
    <cellStyle name="Normal 25 10 5" xfId="7680" xr:uid="{00000000-0005-0000-0000-000053180000}"/>
    <cellStyle name="Normal 25 11" xfId="944" xr:uid="{00000000-0005-0000-0000-000054180000}"/>
    <cellStyle name="Normal 25 11 2" xfId="945" xr:uid="{00000000-0005-0000-0000-000055180000}"/>
    <cellStyle name="Normal 25 11 2 2" xfId="7681" xr:uid="{00000000-0005-0000-0000-000056180000}"/>
    <cellStyle name="Normal 25 11 2 2 2" xfId="7682" xr:uid="{00000000-0005-0000-0000-000057180000}"/>
    <cellStyle name="Normal 25 11 2 2 2 2" xfId="7683" xr:uid="{00000000-0005-0000-0000-000058180000}"/>
    <cellStyle name="Normal 25 11 2 2 3" xfId="7684" xr:uid="{00000000-0005-0000-0000-000059180000}"/>
    <cellStyle name="Normal 25 11 2 3" xfId="7685" xr:uid="{00000000-0005-0000-0000-00005A180000}"/>
    <cellStyle name="Normal 25 11 2 3 2" xfId="7686" xr:uid="{00000000-0005-0000-0000-00005B180000}"/>
    <cellStyle name="Normal 25 11 2 4" xfId="7687" xr:uid="{00000000-0005-0000-0000-00005C180000}"/>
    <cellStyle name="Normal 25 11 3" xfId="7688" xr:uid="{00000000-0005-0000-0000-00005D180000}"/>
    <cellStyle name="Normal 25 11 3 2" xfId="7689" xr:uid="{00000000-0005-0000-0000-00005E180000}"/>
    <cellStyle name="Normal 25 11 3 2 2" xfId="7690" xr:uid="{00000000-0005-0000-0000-00005F180000}"/>
    <cellStyle name="Normal 25 11 3 3" xfId="7691" xr:uid="{00000000-0005-0000-0000-000060180000}"/>
    <cellStyle name="Normal 25 11 4" xfId="7692" xr:uid="{00000000-0005-0000-0000-000061180000}"/>
    <cellStyle name="Normal 25 11 4 2" xfId="7693" xr:uid="{00000000-0005-0000-0000-000062180000}"/>
    <cellStyle name="Normal 25 11 5" xfId="7694" xr:uid="{00000000-0005-0000-0000-000063180000}"/>
    <cellStyle name="Normal 25 12" xfId="946" xr:uid="{00000000-0005-0000-0000-000064180000}"/>
    <cellStyle name="Normal 25 12 2" xfId="7695" xr:uid="{00000000-0005-0000-0000-000065180000}"/>
    <cellStyle name="Normal 25 12 2 2" xfId="7696" xr:uid="{00000000-0005-0000-0000-000066180000}"/>
    <cellStyle name="Normal 25 12 2 2 2" xfId="7697" xr:uid="{00000000-0005-0000-0000-000067180000}"/>
    <cellStyle name="Normal 25 12 2 3" xfId="7698" xr:uid="{00000000-0005-0000-0000-000068180000}"/>
    <cellStyle name="Normal 25 12 3" xfId="7699" xr:uid="{00000000-0005-0000-0000-000069180000}"/>
    <cellStyle name="Normal 25 12 3 2" xfId="7700" xr:uid="{00000000-0005-0000-0000-00006A180000}"/>
    <cellStyle name="Normal 25 12 4" xfId="7701" xr:uid="{00000000-0005-0000-0000-00006B180000}"/>
    <cellStyle name="Normal 25 13" xfId="7702" xr:uid="{00000000-0005-0000-0000-00006C180000}"/>
    <cellStyle name="Normal 25 13 2" xfId="7703" xr:uid="{00000000-0005-0000-0000-00006D180000}"/>
    <cellStyle name="Normal 25 13 2 2" xfId="7704" xr:uid="{00000000-0005-0000-0000-00006E180000}"/>
    <cellStyle name="Normal 25 13 3" xfId="7705" xr:uid="{00000000-0005-0000-0000-00006F180000}"/>
    <cellStyle name="Normal 25 14" xfId="7706" xr:uid="{00000000-0005-0000-0000-000070180000}"/>
    <cellStyle name="Normal 25 14 2" xfId="7707" xr:uid="{00000000-0005-0000-0000-000071180000}"/>
    <cellStyle name="Normal 25 15" xfId="7708" xr:uid="{00000000-0005-0000-0000-000072180000}"/>
    <cellStyle name="Normal 25 2" xfId="947" xr:uid="{00000000-0005-0000-0000-000073180000}"/>
    <cellStyle name="Normal 25 2 10" xfId="7709" xr:uid="{00000000-0005-0000-0000-000074180000}"/>
    <cellStyle name="Normal 25 2 10 2" xfId="7710" xr:uid="{00000000-0005-0000-0000-000075180000}"/>
    <cellStyle name="Normal 25 2 10 2 2" xfId="7711" xr:uid="{00000000-0005-0000-0000-000076180000}"/>
    <cellStyle name="Normal 25 2 10 3" xfId="7712" xr:uid="{00000000-0005-0000-0000-000077180000}"/>
    <cellStyle name="Normal 25 2 11" xfId="7713" xr:uid="{00000000-0005-0000-0000-000078180000}"/>
    <cellStyle name="Normal 25 2 11 2" xfId="7714" xr:uid="{00000000-0005-0000-0000-000079180000}"/>
    <cellStyle name="Normal 25 2 12" xfId="7715" xr:uid="{00000000-0005-0000-0000-00007A180000}"/>
    <cellStyle name="Normal 25 2 2" xfId="948" xr:uid="{00000000-0005-0000-0000-00007B180000}"/>
    <cellStyle name="Normal 25 2 2 2" xfId="949" xr:uid="{00000000-0005-0000-0000-00007C180000}"/>
    <cellStyle name="Normal 25 2 2 2 2" xfId="7716" xr:uid="{00000000-0005-0000-0000-00007D180000}"/>
    <cellStyle name="Normal 25 2 2 2 2 2" xfId="7717" xr:uid="{00000000-0005-0000-0000-00007E180000}"/>
    <cellStyle name="Normal 25 2 2 2 2 2 2" xfId="7718" xr:uid="{00000000-0005-0000-0000-00007F180000}"/>
    <cellStyle name="Normal 25 2 2 2 2 3" xfId="7719" xr:uid="{00000000-0005-0000-0000-000080180000}"/>
    <cellStyle name="Normal 25 2 2 2 3" xfId="7720" xr:uid="{00000000-0005-0000-0000-000081180000}"/>
    <cellStyle name="Normal 25 2 2 2 3 2" xfId="7721" xr:uid="{00000000-0005-0000-0000-000082180000}"/>
    <cellStyle name="Normal 25 2 2 2 4" xfId="7722" xr:uid="{00000000-0005-0000-0000-000083180000}"/>
    <cellStyle name="Normal 25 2 2 3" xfId="7723" xr:uid="{00000000-0005-0000-0000-000084180000}"/>
    <cellStyle name="Normal 25 2 2 3 2" xfId="7724" xr:uid="{00000000-0005-0000-0000-000085180000}"/>
    <cellStyle name="Normal 25 2 2 3 2 2" xfId="7725" xr:uid="{00000000-0005-0000-0000-000086180000}"/>
    <cellStyle name="Normal 25 2 2 3 3" xfId="7726" xr:uid="{00000000-0005-0000-0000-000087180000}"/>
    <cellStyle name="Normal 25 2 2 4" xfId="7727" xr:uid="{00000000-0005-0000-0000-000088180000}"/>
    <cellStyle name="Normal 25 2 2 4 2" xfId="7728" xr:uid="{00000000-0005-0000-0000-000089180000}"/>
    <cellStyle name="Normal 25 2 2 5" xfId="7729" xr:uid="{00000000-0005-0000-0000-00008A180000}"/>
    <cellStyle name="Normal 25 2 3" xfId="950" xr:uid="{00000000-0005-0000-0000-00008B180000}"/>
    <cellStyle name="Normal 25 2 3 2" xfId="951" xr:uid="{00000000-0005-0000-0000-00008C180000}"/>
    <cellStyle name="Normal 25 2 3 2 2" xfId="7730" xr:uid="{00000000-0005-0000-0000-00008D180000}"/>
    <cellStyle name="Normal 25 2 3 2 2 2" xfId="7731" xr:uid="{00000000-0005-0000-0000-00008E180000}"/>
    <cellStyle name="Normal 25 2 3 2 2 2 2" xfId="7732" xr:uid="{00000000-0005-0000-0000-00008F180000}"/>
    <cellStyle name="Normal 25 2 3 2 2 3" xfId="7733" xr:uid="{00000000-0005-0000-0000-000090180000}"/>
    <cellStyle name="Normal 25 2 3 2 3" xfId="7734" xr:uid="{00000000-0005-0000-0000-000091180000}"/>
    <cellStyle name="Normal 25 2 3 2 3 2" xfId="7735" xr:uid="{00000000-0005-0000-0000-000092180000}"/>
    <cellStyle name="Normal 25 2 3 2 4" xfId="7736" xr:uid="{00000000-0005-0000-0000-000093180000}"/>
    <cellStyle name="Normal 25 2 3 3" xfId="7737" xr:uid="{00000000-0005-0000-0000-000094180000}"/>
    <cellStyle name="Normal 25 2 3 3 2" xfId="7738" xr:uid="{00000000-0005-0000-0000-000095180000}"/>
    <cellStyle name="Normal 25 2 3 3 2 2" xfId="7739" xr:uid="{00000000-0005-0000-0000-000096180000}"/>
    <cellStyle name="Normal 25 2 3 3 3" xfId="7740" xr:uid="{00000000-0005-0000-0000-000097180000}"/>
    <cellStyle name="Normal 25 2 3 4" xfId="7741" xr:uid="{00000000-0005-0000-0000-000098180000}"/>
    <cellStyle name="Normal 25 2 3 4 2" xfId="7742" xr:uid="{00000000-0005-0000-0000-000099180000}"/>
    <cellStyle name="Normal 25 2 3 5" xfId="7743" xr:uid="{00000000-0005-0000-0000-00009A180000}"/>
    <cellStyle name="Normal 25 2 4" xfId="952" xr:uid="{00000000-0005-0000-0000-00009B180000}"/>
    <cellStyle name="Normal 25 2 4 2" xfId="953" xr:uid="{00000000-0005-0000-0000-00009C180000}"/>
    <cellStyle name="Normal 25 2 4 2 2" xfId="7744" xr:uid="{00000000-0005-0000-0000-00009D180000}"/>
    <cellStyle name="Normal 25 2 4 2 2 2" xfId="7745" xr:uid="{00000000-0005-0000-0000-00009E180000}"/>
    <cellStyle name="Normal 25 2 4 2 2 2 2" xfId="7746" xr:uid="{00000000-0005-0000-0000-00009F180000}"/>
    <cellStyle name="Normal 25 2 4 2 2 3" xfId="7747" xr:uid="{00000000-0005-0000-0000-0000A0180000}"/>
    <cellStyle name="Normal 25 2 4 2 3" xfId="7748" xr:uid="{00000000-0005-0000-0000-0000A1180000}"/>
    <cellStyle name="Normal 25 2 4 2 3 2" xfId="7749" xr:uid="{00000000-0005-0000-0000-0000A2180000}"/>
    <cellStyle name="Normal 25 2 4 2 4" xfId="7750" xr:uid="{00000000-0005-0000-0000-0000A3180000}"/>
    <cellStyle name="Normal 25 2 4 3" xfId="7751" xr:uid="{00000000-0005-0000-0000-0000A4180000}"/>
    <cellStyle name="Normal 25 2 4 3 2" xfId="7752" xr:uid="{00000000-0005-0000-0000-0000A5180000}"/>
    <cellStyle name="Normal 25 2 4 3 2 2" xfId="7753" xr:uid="{00000000-0005-0000-0000-0000A6180000}"/>
    <cellStyle name="Normal 25 2 4 3 3" xfId="7754" xr:uid="{00000000-0005-0000-0000-0000A7180000}"/>
    <cellStyle name="Normal 25 2 4 4" xfId="7755" xr:uid="{00000000-0005-0000-0000-0000A8180000}"/>
    <cellStyle name="Normal 25 2 4 4 2" xfId="7756" xr:uid="{00000000-0005-0000-0000-0000A9180000}"/>
    <cellStyle name="Normal 25 2 4 5" xfId="7757" xr:uid="{00000000-0005-0000-0000-0000AA180000}"/>
    <cellStyle name="Normal 25 2 5" xfId="954" xr:uid="{00000000-0005-0000-0000-0000AB180000}"/>
    <cellStyle name="Normal 25 2 5 2" xfId="955" xr:uid="{00000000-0005-0000-0000-0000AC180000}"/>
    <cellStyle name="Normal 25 2 5 2 2" xfId="7758" xr:uid="{00000000-0005-0000-0000-0000AD180000}"/>
    <cellStyle name="Normal 25 2 5 2 2 2" xfId="7759" xr:uid="{00000000-0005-0000-0000-0000AE180000}"/>
    <cellStyle name="Normal 25 2 5 2 2 2 2" xfId="7760" xr:uid="{00000000-0005-0000-0000-0000AF180000}"/>
    <cellStyle name="Normal 25 2 5 2 2 3" xfId="7761" xr:uid="{00000000-0005-0000-0000-0000B0180000}"/>
    <cellStyle name="Normal 25 2 5 2 3" xfId="7762" xr:uid="{00000000-0005-0000-0000-0000B1180000}"/>
    <cellStyle name="Normal 25 2 5 2 3 2" xfId="7763" xr:uid="{00000000-0005-0000-0000-0000B2180000}"/>
    <cellStyle name="Normal 25 2 5 2 4" xfId="7764" xr:uid="{00000000-0005-0000-0000-0000B3180000}"/>
    <cellStyle name="Normal 25 2 5 3" xfId="7765" xr:uid="{00000000-0005-0000-0000-0000B4180000}"/>
    <cellStyle name="Normal 25 2 5 3 2" xfId="7766" xr:uid="{00000000-0005-0000-0000-0000B5180000}"/>
    <cellStyle name="Normal 25 2 5 3 2 2" xfId="7767" xr:uid="{00000000-0005-0000-0000-0000B6180000}"/>
    <cellStyle name="Normal 25 2 5 3 3" xfId="7768" xr:uid="{00000000-0005-0000-0000-0000B7180000}"/>
    <cellStyle name="Normal 25 2 5 4" xfId="7769" xr:uid="{00000000-0005-0000-0000-0000B8180000}"/>
    <cellStyle name="Normal 25 2 5 4 2" xfId="7770" xr:uid="{00000000-0005-0000-0000-0000B9180000}"/>
    <cellStyle name="Normal 25 2 5 5" xfId="7771" xr:uid="{00000000-0005-0000-0000-0000BA180000}"/>
    <cellStyle name="Normal 25 2 6" xfId="956" xr:uid="{00000000-0005-0000-0000-0000BB180000}"/>
    <cellStyle name="Normal 25 2 6 2" xfId="957" xr:uid="{00000000-0005-0000-0000-0000BC180000}"/>
    <cellStyle name="Normal 25 2 6 2 2" xfId="7772" xr:uid="{00000000-0005-0000-0000-0000BD180000}"/>
    <cellStyle name="Normal 25 2 6 2 2 2" xfId="7773" xr:uid="{00000000-0005-0000-0000-0000BE180000}"/>
    <cellStyle name="Normal 25 2 6 2 2 2 2" xfId="7774" xr:uid="{00000000-0005-0000-0000-0000BF180000}"/>
    <cellStyle name="Normal 25 2 6 2 2 3" xfId="7775" xr:uid="{00000000-0005-0000-0000-0000C0180000}"/>
    <cellStyle name="Normal 25 2 6 2 3" xfId="7776" xr:uid="{00000000-0005-0000-0000-0000C1180000}"/>
    <cellStyle name="Normal 25 2 6 2 3 2" xfId="7777" xr:uid="{00000000-0005-0000-0000-0000C2180000}"/>
    <cellStyle name="Normal 25 2 6 2 4" xfId="7778" xr:uid="{00000000-0005-0000-0000-0000C3180000}"/>
    <cellStyle name="Normal 25 2 6 3" xfId="7779" xr:uid="{00000000-0005-0000-0000-0000C4180000}"/>
    <cellStyle name="Normal 25 2 6 3 2" xfId="7780" xr:uid="{00000000-0005-0000-0000-0000C5180000}"/>
    <cellStyle name="Normal 25 2 6 3 2 2" xfId="7781" xr:uid="{00000000-0005-0000-0000-0000C6180000}"/>
    <cellStyle name="Normal 25 2 6 3 3" xfId="7782" xr:uid="{00000000-0005-0000-0000-0000C7180000}"/>
    <cellStyle name="Normal 25 2 6 4" xfId="7783" xr:uid="{00000000-0005-0000-0000-0000C8180000}"/>
    <cellStyle name="Normal 25 2 6 4 2" xfId="7784" xr:uid="{00000000-0005-0000-0000-0000C9180000}"/>
    <cellStyle name="Normal 25 2 6 5" xfId="7785" xr:uid="{00000000-0005-0000-0000-0000CA180000}"/>
    <cellStyle name="Normal 25 2 7" xfId="958" xr:uid="{00000000-0005-0000-0000-0000CB180000}"/>
    <cellStyle name="Normal 25 2 7 2" xfId="959" xr:uid="{00000000-0005-0000-0000-0000CC180000}"/>
    <cellStyle name="Normal 25 2 7 2 2" xfId="7786" xr:uid="{00000000-0005-0000-0000-0000CD180000}"/>
    <cellStyle name="Normal 25 2 7 2 2 2" xfId="7787" xr:uid="{00000000-0005-0000-0000-0000CE180000}"/>
    <cellStyle name="Normal 25 2 7 2 2 2 2" xfId="7788" xr:uid="{00000000-0005-0000-0000-0000CF180000}"/>
    <cellStyle name="Normal 25 2 7 2 2 3" xfId="7789" xr:uid="{00000000-0005-0000-0000-0000D0180000}"/>
    <cellStyle name="Normal 25 2 7 2 3" xfId="7790" xr:uid="{00000000-0005-0000-0000-0000D1180000}"/>
    <cellStyle name="Normal 25 2 7 2 3 2" xfId="7791" xr:uid="{00000000-0005-0000-0000-0000D2180000}"/>
    <cellStyle name="Normal 25 2 7 2 4" xfId="7792" xr:uid="{00000000-0005-0000-0000-0000D3180000}"/>
    <cellStyle name="Normal 25 2 7 3" xfId="7793" xr:uid="{00000000-0005-0000-0000-0000D4180000}"/>
    <cellStyle name="Normal 25 2 7 3 2" xfId="7794" xr:uid="{00000000-0005-0000-0000-0000D5180000}"/>
    <cellStyle name="Normal 25 2 7 3 2 2" xfId="7795" xr:uid="{00000000-0005-0000-0000-0000D6180000}"/>
    <cellStyle name="Normal 25 2 7 3 3" xfId="7796" xr:uid="{00000000-0005-0000-0000-0000D7180000}"/>
    <cellStyle name="Normal 25 2 7 4" xfId="7797" xr:uid="{00000000-0005-0000-0000-0000D8180000}"/>
    <cellStyle name="Normal 25 2 7 4 2" xfId="7798" xr:uid="{00000000-0005-0000-0000-0000D9180000}"/>
    <cellStyle name="Normal 25 2 7 5" xfId="7799" xr:uid="{00000000-0005-0000-0000-0000DA180000}"/>
    <cellStyle name="Normal 25 2 8" xfId="960" xr:uid="{00000000-0005-0000-0000-0000DB180000}"/>
    <cellStyle name="Normal 25 2 8 2" xfId="961" xr:uid="{00000000-0005-0000-0000-0000DC180000}"/>
    <cellStyle name="Normal 25 2 8 2 2" xfId="7800" xr:uid="{00000000-0005-0000-0000-0000DD180000}"/>
    <cellStyle name="Normal 25 2 8 2 2 2" xfId="7801" xr:uid="{00000000-0005-0000-0000-0000DE180000}"/>
    <cellStyle name="Normal 25 2 8 2 2 2 2" xfId="7802" xr:uid="{00000000-0005-0000-0000-0000DF180000}"/>
    <cellStyle name="Normal 25 2 8 2 2 3" xfId="7803" xr:uid="{00000000-0005-0000-0000-0000E0180000}"/>
    <cellStyle name="Normal 25 2 8 2 3" xfId="7804" xr:uid="{00000000-0005-0000-0000-0000E1180000}"/>
    <cellStyle name="Normal 25 2 8 2 3 2" xfId="7805" xr:uid="{00000000-0005-0000-0000-0000E2180000}"/>
    <cellStyle name="Normal 25 2 8 2 4" xfId="7806" xr:uid="{00000000-0005-0000-0000-0000E3180000}"/>
    <cellStyle name="Normal 25 2 8 3" xfId="7807" xr:uid="{00000000-0005-0000-0000-0000E4180000}"/>
    <cellStyle name="Normal 25 2 8 3 2" xfId="7808" xr:uid="{00000000-0005-0000-0000-0000E5180000}"/>
    <cellStyle name="Normal 25 2 8 3 2 2" xfId="7809" xr:uid="{00000000-0005-0000-0000-0000E6180000}"/>
    <cellStyle name="Normal 25 2 8 3 3" xfId="7810" xr:uid="{00000000-0005-0000-0000-0000E7180000}"/>
    <cellStyle name="Normal 25 2 8 4" xfId="7811" xr:uid="{00000000-0005-0000-0000-0000E8180000}"/>
    <cellStyle name="Normal 25 2 8 4 2" xfId="7812" xr:uid="{00000000-0005-0000-0000-0000E9180000}"/>
    <cellStyle name="Normal 25 2 8 5" xfId="7813" xr:uid="{00000000-0005-0000-0000-0000EA180000}"/>
    <cellStyle name="Normal 25 2 9" xfId="962" xr:uid="{00000000-0005-0000-0000-0000EB180000}"/>
    <cellStyle name="Normal 25 2 9 2" xfId="7814" xr:uid="{00000000-0005-0000-0000-0000EC180000}"/>
    <cellStyle name="Normal 25 2 9 2 2" xfId="7815" xr:uid="{00000000-0005-0000-0000-0000ED180000}"/>
    <cellStyle name="Normal 25 2 9 2 2 2" xfId="7816" xr:uid="{00000000-0005-0000-0000-0000EE180000}"/>
    <cellStyle name="Normal 25 2 9 2 3" xfId="7817" xr:uid="{00000000-0005-0000-0000-0000EF180000}"/>
    <cellStyle name="Normal 25 2 9 3" xfId="7818" xr:uid="{00000000-0005-0000-0000-0000F0180000}"/>
    <cellStyle name="Normal 25 2 9 3 2" xfId="7819" xr:uid="{00000000-0005-0000-0000-0000F1180000}"/>
    <cellStyle name="Normal 25 2 9 4" xfId="7820" xr:uid="{00000000-0005-0000-0000-0000F2180000}"/>
    <cellStyle name="Normal 25 3" xfId="963" xr:uid="{00000000-0005-0000-0000-0000F3180000}"/>
    <cellStyle name="Normal 25 3 2" xfId="964" xr:uid="{00000000-0005-0000-0000-0000F4180000}"/>
    <cellStyle name="Normal 25 3 2 2" xfId="7821" xr:uid="{00000000-0005-0000-0000-0000F5180000}"/>
    <cellStyle name="Normal 25 3 2 2 2" xfId="7822" xr:uid="{00000000-0005-0000-0000-0000F6180000}"/>
    <cellStyle name="Normal 25 3 2 2 2 2" xfId="7823" xr:uid="{00000000-0005-0000-0000-0000F7180000}"/>
    <cellStyle name="Normal 25 3 2 2 3" xfId="7824" xr:uid="{00000000-0005-0000-0000-0000F8180000}"/>
    <cellStyle name="Normal 25 3 2 3" xfId="7825" xr:uid="{00000000-0005-0000-0000-0000F9180000}"/>
    <cellStyle name="Normal 25 3 2 3 2" xfId="7826" xr:uid="{00000000-0005-0000-0000-0000FA180000}"/>
    <cellStyle name="Normal 25 3 2 4" xfId="7827" xr:uid="{00000000-0005-0000-0000-0000FB180000}"/>
    <cellStyle name="Normal 25 3 3" xfId="7828" xr:uid="{00000000-0005-0000-0000-0000FC180000}"/>
    <cellStyle name="Normal 25 3 3 2" xfId="7829" xr:uid="{00000000-0005-0000-0000-0000FD180000}"/>
    <cellStyle name="Normal 25 3 3 2 2" xfId="7830" xr:uid="{00000000-0005-0000-0000-0000FE180000}"/>
    <cellStyle name="Normal 25 3 3 3" xfId="7831" xr:uid="{00000000-0005-0000-0000-0000FF180000}"/>
    <cellStyle name="Normal 25 3 4" xfId="7832" xr:uid="{00000000-0005-0000-0000-000000190000}"/>
    <cellStyle name="Normal 25 3 4 2" xfId="7833" xr:uid="{00000000-0005-0000-0000-000001190000}"/>
    <cellStyle name="Normal 25 3 5" xfId="7834" xr:uid="{00000000-0005-0000-0000-000002190000}"/>
    <cellStyle name="Normal 25 4" xfId="965" xr:uid="{00000000-0005-0000-0000-000003190000}"/>
    <cellStyle name="Normal 25 4 2" xfId="966" xr:uid="{00000000-0005-0000-0000-000004190000}"/>
    <cellStyle name="Normal 25 4 2 2" xfId="7835" xr:uid="{00000000-0005-0000-0000-000005190000}"/>
    <cellStyle name="Normal 25 4 2 2 2" xfId="7836" xr:uid="{00000000-0005-0000-0000-000006190000}"/>
    <cellStyle name="Normal 25 4 2 2 2 2" xfId="7837" xr:uid="{00000000-0005-0000-0000-000007190000}"/>
    <cellStyle name="Normal 25 4 2 2 3" xfId="7838" xr:uid="{00000000-0005-0000-0000-000008190000}"/>
    <cellStyle name="Normal 25 4 2 3" xfId="7839" xr:uid="{00000000-0005-0000-0000-000009190000}"/>
    <cellStyle name="Normal 25 4 2 3 2" xfId="7840" xr:uid="{00000000-0005-0000-0000-00000A190000}"/>
    <cellStyle name="Normal 25 4 2 4" xfId="7841" xr:uid="{00000000-0005-0000-0000-00000B190000}"/>
    <cellStyle name="Normal 25 4 3" xfId="7842" xr:uid="{00000000-0005-0000-0000-00000C190000}"/>
    <cellStyle name="Normal 25 4 3 2" xfId="7843" xr:uid="{00000000-0005-0000-0000-00000D190000}"/>
    <cellStyle name="Normal 25 4 3 2 2" xfId="7844" xr:uid="{00000000-0005-0000-0000-00000E190000}"/>
    <cellStyle name="Normal 25 4 3 3" xfId="7845" xr:uid="{00000000-0005-0000-0000-00000F190000}"/>
    <cellStyle name="Normal 25 4 4" xfId="7846" xr:uid="{00000000-0005-0000-0000-000010190000}"/>
    <cellStyle name="Normal 25 4 4 2" xfId="7847" xr:uid="{00000000-0005-0000-0000-000011190000}"/>
    <cellStyle name="Normal 25 4 5" xfId="7848" xr:uid="{00000000-0005-0000-0000-000012190000}"/>
    <cellStyle name="Normal 25 5" xfId="967" xr:uid="{00000000-0005-0000-0000-000013190000}"/>
    <cellStyle name="Normal 25 5 2" xfId="968" xr:uid="{00000000-0005-0000-0000-000014190000}"/>
    <cellStyle name="Normal 25 5 2 2" xfId="7849" xr:uid="{00000000-0005-0000-0000-000015190000}"/>
    <cellStyle name="Normal 25 5 2 2 2" xfId="7850" xr:uid="{00000000-0005-0000-0000-000016190000}"/>
    <cellStyle name="Normal 25 5 2 2 2 2" xfId="7851" xr:uid="{00000000-0005-0000-0000-000017190000}"/>
    <cellStyle name="Normal 25 5 2 2 3" xfId="7852" xr:uid="{00000000-0005-0000-0000-000018190000}"/>
    <cellStyle name="Normal 25 5 2 3" xfId="7853" xr:uid="{00000000-0005-0000-0000-000019190000}"/>
    <cellStyle name="Normal 25 5 2 3 2" xfId="7854" xr:uid="{00000000-0005-0000-0000-00001A190000}"/>
    <cellStyle name="Normal 25 5 2 4" xfId="7855" xr:uid="{00000000-0005-0000-0000-00001B190000}"/>
    <cellStyle name="Normal 25 5 3" xfId="7856" xr:uid="{00000000-0005-0000-0000-00001C190000}"/>
    <cellStyle name="Normal 25 5 3 2" xfId="7857" xr:uid="{00000000-0005-0000-0000-00001D190000}"/>
    <cellStyle name="Normal 25 5 3 2 2" xfId="7858" xr:uid="{00000000-0005-0000-0000-00001E190000}"/>
    <cellStyle name="Normal 25 5 3 3" xfId="7859" xr:uid="{00000000-0005-0000-0000-00001F190000}"/>
    <cellStyle name="Normal 25 5 4" xfId="7860" xr:uid="{00000000-0005-0000-0000-000020190000}"/>
    <cellStyle name="Normal 25 5 4 2" xfId="7861" xr:uid="{00000000-0005-0000-0000-000021190000}"/>
    <cellStyle name="Normal 25 5 5" xfId="7862" xr:uid="{00000000-0005-0000-0000-000022190000}"/>
    <cellStyle name="Normal 25 6" xfId="969" xr:uid="{00000000-0005-0000-0000-000023190000}"/>
    <cellStyle name="Normal 25 6 2" xfId="970" xr:uid="{00000000-0005-0000-0000-000024190000}"/>
    <cellStyle name="Normal 25 6 2 2" xfId="7863" xr:uid="{00000000-0005-0000-0000-000025190000}"/>
    <cellStyle name="Normal 25 6 2 2 2" xfId="7864" xr:uid="{00000000-0005-0000-0000-000026190000}"/>
    <cellStyle name="Normal 25 6 2 2 2 2" xfId="7865" xr:uid="{00000000-0005-0000-0000-000027190000}"/>
    <cellStyle name="Normal 25 6 2 2 3" xfId="7866" xr:uid="{00000000-0005-0000-0000-000028190000}"/>
    <cellStyle name="Normal 25 6 2 3" xfId="7867" xr:uid="{00000000-0005-0000-0000-000029190000}"/>
    <cellStyle name="Normal 25 6 2 3 2" xfId="7868" xr:uid="{00000000-0005-0000-0000-00002A190000}"/>
    <cellStyle name="Normal 25 6 2 4" xfId="7869" xr:uid="{00000000-0005-0000-0000-00002B190000}"/>
    <cellStyle name="Normal 25 6 3" xfId="7870" xr:uid="{00000000-0005-0000-0000-00002C190000}"/>
    <cellStyle name="Normal 25 6 3 2" xfId="7871" xr:uid="{00000000-0005-0000-0000-00002D190000}"/>
    <cellStyle name="Normal 25 6 3 2 2" xfId="7872" xr:uid="{00000000-0005-0000-0000-00002E190000}"/>
    <cellStyle name="Normal 25 6 3 3" xfId="7873" xr:uid="{00000000-0005-0000-0000-00002F190000}"/>
    <cellStyle name="Normal 25 6 4" xfId="7874" xr:uid="{00000000-0005-0000-0000-000030190000}"/>
    <cellStyle name="Normal 25 6 4 2" xfId="7875" xr:uid="{00000000-0005-0000-0000-000031190000}"/>
    <cellStyle name="Normal 25 6 5" xfId="7876" xr:uid="{00000000-0005-0000-0000-000032190000}"/>
    <cellStyle name="Normal 25 7" xfId="971" xr:uid="{00000000-0005-0000-0000-000033190000}"/>
    <cellStyle name="Normal 25 7 2" xfId="972" xr:uid="{00000000-0005-0000-0000-000034190000}"/>
    <cellStyle name="Normal 25 7 2 2" xfId="7877" xr:uid="{00000000-0005-0000-0000-000035190000}"/>
    <cellStyle name="Normal 25 7 2 2 2" xfId="7878" xr:uid="{00000000-0005-0000-0000-000036190000}"/>
    <cellStyle name="Normal 25 7 2 2 2 2" xfId="7879" xr:uid="{00000000-0005-0000-0000-000037190000}"/>
    <cellStyle name="Normal 25 7 2 2 3" xfId="7880" xr:uid="{00000000-0005-0000-0000-000038190000}"/>
    <cellStyle name="Normal 25 7 2 3" xfId="7881" xr:uid="{00000000-0005-0000-0000-000039190000}"/>
    <cellStyle name="Normal 25 7 2 3 2" xfId="7882" xr:uid="{00000000-0005-0000-0000-00003A190000}"/>
    <cellStyle name="Normal 25 7 2 4" xfId="7883" xr:uid="{00000000-0005-0000-0000-00003B190000}"/>
    <cellStyle name="Normal 25 7 3" xfId="7884" xr:uid="{00000000-0005-0000-0000-00003C190000}"/>
    <cellStyle name="Normal 25 7 3 2" xfId="7885" xr:uid="{00000000-0005-0000-0000-00003D190000}"/>
    <cellStyle name="Normal 25 7 3 2 2" xfId="7886" xr:uid="{00000000-0005-0000-0000-00003E190000}"/>
    <cellStyle name="Normal 25 7 3 3" xfId="7887" xr:uid="{00000000-0005-0000-0000-00003F190000}"/>
    <cellStyle name="Normal 25 7 4" xfId="7888" xr:uid="{00000000-0005-0000-0000-000040190000}"/>
    <cellStyle name="Normal 25 7 4 2" xfId="7889" xr:uid="{00000000-0005-0000-0000-000041190000}"/>
    <cellStyle name="Normal 25 7 5" xfId="7890" xr:uid="{00000000-0005-0000-0000-000042190000}"/>
    <cellStyle name="Normal 25 8" xfId="973" xr:uid="{00000000-0005-0000-0000-000043190000}"/>
    <cellStyle name="Normal 25 8 2" xfId="974" xr:uid="{00000000-0005-0000-0000-000044190000}"/>
    <cellStyle name="Normal 25 8 2 2" xfId="7891" xr:uid="{00000000-0005-0000-0000-000045190000}"/>
    <cellStyle name="Normal 25 8 2 2 2" xfId="7892" xr:uid="{00000000-0005-0000-0000-000046190000}"/>
    <cellStyle name="Normal 25 8 2 2 2 2" xfId="7893" xr:uid="{00000000-0005-0000-0000-000047190000}"/>
    <cellStyle name="Normal 25 8 2 2 3" xfId="7894" xr:uid="{00000000-0005-0000-0000-000048190000}"/>
    <cellStyle name="Normal 25 8 2 3" xfId="7895" xr:uid="{00000000-0005-0000-0000-000049190000}"/>
    <cellStyle name="Normal 25 8 2 3 2" xfId="7896" xr:uid="{00000000-0005-0000-0000-00004A190000}"/>
    <cellStyle name="Normal 25 8 2 4" xfId="7897" xr:uid="{00000000-0005-0000-0000-00004B190000}"/>
    <cellStyle name="Normal 25 8 3" xfId="7898" xr:uid="{00000000-0005-0000-0000-00004C190000}"/>
    <cellStyle name="Normal 25 8 3 2" xfId="7899" xr:uid="{00000000-0005-0000-0000-00004D190000}"/>
    <cellStyle name="Normal 25 8 3 2 2" xfId="7900" xr:uid="{00000000-0005-0000-0000-00004E190000}"/>
    <cellStyle name="Normal 25 8 3 3" xfId="7901" xr:uid="{00000000-0005-0000-0000-00004F190000}"/>
    <cellStyle name="Normal 25 8 4" xfId="7902" xr:uid="{00000000-0005-0000-0000-000050190000}"/>
    <cellStyle name="Normal 25 8 4 2" xfId="7903" xr:uid="{00000000-0005-0000-0000-000051190000}"/>
    <cellStyle name="Normal 25 8 5" xfId="7904" xr:uid="{00000000-0005-0000-0000-000052190000}"/>
    <cellStyle name="Normal 25 9" xfId="975" xr:uid="{00000000-0005-0000-0000-000053190000}"/>
    <cellStyle name="Normal 25 9 2" xfId="976" xr:uid="{00000000-0005-0000-0000-000054190000}"/>
    <cellStyle name="Normal 25 9 2 2" xfId="7905" xr:uid="{00000000-0005-0000-0000-000055190000}"/>
    <cellStyle name="Normal 25 9 2 2 2" xfId="7906" xr:uid="{00000000-0005-0000-0000-000056190000}"/>
    <cellStyle name="Normal 25 9 2 2 2 2" xfId="7907" xr:uid="{00000000-0005-0000-0000-000057190000}"/>
    <cellStyle name="Normal 25 9 2 2 3" xfId="7908" xr:uid="{00000000-0005-0000-0000-000058190000}"/>
    <cellStyle name="Normal 25 9 2 3" xfId="7909" xr:uid="{00000000-0005-0000-0000-000059190000}"/>
    <cellStyle name="Normal 25 9 2 3 2" xfId="7910" xr:uid="{00000000-0005-0000-0000-00005A190000}"/>
    <cellStyle name="Normal 25 9 2 4" xfId="7911" xr:uid="{00000000-0005-0000-0000-00005B190000}"/>
    <cellStyle name="Normal 25 9 3" xfId="7912" xr:uid="{00000000-0005-0000-0000-00005C190000}"/>
    <cellStyle name="Normal 25 9 3 2" xfId="7913" xr:uid="{00000000-0005-0000-0000-00005D190000}"/>
    <cellStyle name="Normal 25 9 3 2 2" xfId="7914" xr:uid="{00000000-0005-0000-0000-00005E190000}"/>
    <cellStyle name="Normal 25 9 3 3" xfId="7915" xr:uid="{00000000-0005-0000-0000-00005F190000}"/>
    <cellStyle name="Normal 25 9 4" xfId="7916" xr:uid="{00000000-0005-0000-0000-000060190000}"/>
    <cellStyle name="Normal 25 9 4 2" xfId="7917" xr:uid="{00000000-0005-0000-0000-000061190000}"/>
    <cellStyle name="Normal 25 9 5" xfId="7918" xr:uid="{00000000-0005-0000-0000-000062190000}"/>
    <cellStyle name="Normal 250" xfId="977" xr:uid="{00000000-0005-0000-0000-000063190000}"/>
    <cellStyle name="Normal 250 2" xfId="7919" xr:uid="{00000000-0005-0000-0000-000064190000}"/>
    <cellStyle name="Normal 250 2 2" xfId="7920" xr:uid="{00000000-0005-0000-0000-000065190000}"/>
    <cellStyle name="Normal 250 2 2 2" xfId="7921" xr:uid="{00000000-0005-0000-0000-000066190000}"/>
    <cellStyle name="Normal 250 2 3" xfId="7922" xr:uid="{00000000-0005-0000-0000-000067190000}"/>
    <cellStyle name="Normal 250 3" xfId="7923" xr:uid="{00000000-0005-0000-0000-000068190000}"/>
    <cellStyle name="Normal 250 3 2" xfId="7924" xr:uid="{00000000-0005-0000-0000-000069190000}"/>
    <cellStyle name="Normal 250 4" xfId="7925" xr:uid="{00000000-0005-0000-0000-00006A190000}"/>
    <cellStyle name="Normal 251" xfId="978" xr:uid="{00000000-0005-0000-0000-00006B190000}"/>
    <cellStyle name="Normal 251 2" xfId="7926" xr:uid="{00000000-0005-0000-0000-00006C190000}"/>
    <cellStyle name="Normal 251 2 2" xfId="7927" xr:uid="{00000000-0005-0000-0000-00006D190000}"/>
    <cellStyle name="Normal 251 2 2 2" xfId="7928" xr:uid="{00000000-0005-0000-0000-00006E190000}"/>
    <cellStyle name="Normal 251 2 3" xfId="7929" xr:uid="{00000000-0005-0000-0000-00006F190000}"/>
    <cellStyle name="Normal 251 3" xfId="7930" xr:uid="{00000000-0005-0000-0000-000070190000}"/>
    <cellStyle name="Normal 251 3 2" xfId="7931" xr:uid="{00000000-0005-0000-0000-000071190000}"/>
    <cellStyle name="Normal 251 4" xfId="7932" xr:uid="{00000000-0005-0000-0000-000072190000}"/>
    <cellStyle name="Normal 252" xfId="979" xr:uid="{00000000-0005-0000-0000-000073190000}"/>
    <cellStyle name="Normal 252 2" xfId="7933" xr:uid="{00000000-0005-0000-0000-000074190000}"/>
    <cellStyle name="Normal 252 2 2" xfId="7934" xr:uid="{00000000-0005-0000-0000-000075190000}"/>
    <cellStyle name="Normal 252 2 2 2" xfId="7935" xr:uid="{00000000-0005-0000-0000-000076190000}"/>
    <cellStyle name="Normal 252 2 3" xfId="7936" xr:uid="{00000000-0005-0000-0000-000077190000}"/>
    <cellStyle name="Normal 252 3" xfId="7937" xr:uid="{00000000-0005-0000-0000-000078190000}"/>
    <cellStyle name="Normal 252 3 2" xfId="7938" xr:uid="{00000000-0005-0000-0000-000079190000}"/>
    <cellStyle name="Normal 252 4" xfId="7939" xr:uid="{00000000-0005-0000-0000-00007A190000}"/>
    <cellStyle name="Normal 253" xfId="980" xr:uid="{00000000-0005-0000-0000-00007B190000}"/>
    <cellStyle name="Normal 253 2" xfId="7940" xr:uid="{00000000-0005-0000-0000-00007C190000}"/>
    <cellStyle name="Normal 253 2 2" xfId="7941" xr:uid="{00000000-0005-0000-0000-00007D190000}"/>
    <cellStyle name="Normal 253 2 2 2" xfId="7942" xr:uid="{00000000-0005-0000-0000-00007E190000}"/>
    <cellStyle name="Normal 253 2 3" xfId="7943" xr:uid="{00000000-0005-0000-0000-00007F190000}"/>
    <cellStyle name="Normal 253 3" xfId="7944" xr:uid="{00000000-0005-0000-0000-000080190000}"/>
    <cellStyle name="Normal 253 3 2" xfId="7945" xr:uid="{00000000-0005-0000-0000-000081190000}"/>
    <cellStyle name="Normal 253 4" xfId="7946" xr:uid="{00000000-0005-0000-0000-000082190000}"/>
    <cellStyle name="Normal 254" xfId="981" xr:uid="{00000000-0005-0000-0000-000083190000}"/>
    <cellStyle name="Normal 254 2" xfId="7947" xr:uid="{00000000-0005-0000-0000-000084190000}"/>
    <cellStyle name="Normal 254 2 2" xfId="7948" xr:uid="{00000000-0005-0000-0000-000085190000}"/>
    <cellStyle name="Normal 254 2 2 2" xfId="7949" xr:uid="{00000000-0005-0000-0000-000086190000}"/>
    <cellStyle name="Normal 254 2 3" xfId="7950" xr:uid="{00000000-0005-0000-0000-000087190000}"/>
    <cellStyle name="Normal 254 3" xfId="7951" xr:uid="{00000000-0005-0000-0000-000088190000}"/>
    <cellStyle name="Normal 254 3 2" xfId="7952" xr:uid="{00000000-0005-0000-0000-000089190000}"/>
    <cellStyle name="Normal 254 4" xfId="7953" xr:uid="{00000000-0005-0000-0000-00008A190000}"/>
    <cellStyle name="Normal 255" xfId="982" xr:uid="{00000000-0005-0000-0000-00008B190000}"/>
    <cellStyle name="Normal 255 2" xfId="7954" xr:uid="{00000000-0005-0000-0000-00008C190000}"/>
    <cellStyle name="Normal 255 2 2" xfId="7955" xr:uid="{00000000-0005-0000-0000-00008D190000}"/>
    <cellStyle name="Normal 255 2 2 2" xfId="7956" xr:uid="{00000000-0005-0000-0000-00008E190000}"/>
    <cellStyle name="Normal 255 2 3" xfId="7957" xr:uid="{00000000-0005-0000-0000-00008F190000}"/>
    <cellStyle name="Normal 255 3" xfId="7958" xr:uid="{00000000-0005-0000-0000-000090190000}"/>
    <cellStyle name="Normal 255 3 2" xfId="7959" xr:uid="{00000000-0005-0000-0000-000091190000}"/>
    <cellStyle name="Normal 255 4" xfId="7960" xr:uid="{00000000-0005-0000-0000-000092190000}"/>
    <cellStyle name="Normal 256" xfId="983" xr:uid="{00000000-0005-0000-0000-000093190000}"/>
    <cellStyle name="Normal 256 2" xfId="7961" xr:uid="{00000000-0005-0000-0000-000094190000}"/>
    <cellStyle name="Normal 256 2 2" xfId="7962" xr:uid="{00000000-0005-0000-0000-000095190000}"/>
    <cellStyle name="Normal 256 2 2 2" xfId="7963" xr:uid="{00000000-0005-0000-0000-000096190000}"/>
    <cellStyle name="Normal 256 2 3" xfId="7964" xr:uid="{00000000-0005-0000-0000-000097190000}"/>
    <cellStyle name="Normal 256 3" xfId="7965" xr:uid="{00000000-0005-0000-0000-000098190000}"/>
    <cellStyle name="Normal 256 3 2" xfId="7966" xr:uid="{00000000-0005-0000-0000-000099190000}"/>
    <cellStyle name="Normal 256 4" xfId="7967" xr:uid="{00000000-0005-0000-0000-00009A190000}"/>
    <cellStyle name="Normal 257" xfId="984" xr:uid="{00000000-0005-0000-0000-00009B190000}"/>
    <cellStyle name="Normal 257 2" xfId="7968" xr:uid="{00000000-0005-0000-0000-00009C190000}"/>
    <cellStyle name="Normal 257 2 2" xfId="7969" xr:uid="{00000000-0005-0000-0000-00009D190000}"/>
    <cellStyle name="Normal 257 2 2 2" xfId="7970" xr:uid="{00000000-0005-0000-0000-00009E190000}"/>
    <cellStyle name="Normal 257 2 3" xfId="7971" xr:uid="{00000000-0005-0000-0000-00009F190000}"/>
    <cellStyle name="Normal 257 3" xfId="7972" xr:uid="{00000000-0005-0000-0000-0000A0190000}"/>
    <cellStyle name="Normal 257 3 2" xfId="7973" xr:uid="{00000000-0005-0000-0000-0000A1190000}"/>
    <cellStyle name="Normal 257 4" xfId="7974" xr:uid="{00000000-0005-0000-0000-0000A2190000}"/>
    <cellStyle name="Normal 258" xfId="985" xr:uid="{00000000-0005-0000-0000-0000A3190000}"/>
    <cellStyle name="Normal 258 2" xfId="7975" xr:uid="{00000000-0005-0000-0000-0000A4190000}"/>
    <cellStyle name="Normal 258 2 2" xfId="7976" xr:uid="{00000000-0005-0000-0000-0000A5190000}"/>
    <cellStyle name="Normal 258 2 2 2" xfId="7977" xr:uid="{00000000-0005-0000-0000-0000A6190000}"/>
    <cellStyle name="Normal 258 2 3" xfId="7978" xr:uid="{00000000-0005-0000-0000-0000A7190000}"/>
    <cellStyle name="Normal 258 3" xfId="7979" xr:uid="{00000000-0005-0000-0000-0000A8190000}"/>
    <cellStyle name="Normal 258 3 2" xfId="7980" xr:uid="{00000000-0005-0000-0000-0000A9190000}"/>
    <cellStyle name="Normal 258 4" xfId="7981" xr:uid="{00000000-0005-0000-0000-0000AA190000}"/>
    <cellStyle name="Normal 259" xfId="986" xr:uid="{00000000-0005-0000-0000-0000AB190000}"/>
    <cellStyle name="Normal 259 2" xfId="7982" xr:uid="{00000000-0005-0000-0000-0000AC190000}"/>
    <cellStyle name="Normal 259 2 2" xfId="7983" xr:uid="{00000000-0005-0000-0000-0000AD190000}"/>
    <cellStyle name="Normal 259 2 2 2" xfId="7984" xr:uid="{00000000-0005-0000-0000-0000AE190000}"/>
    <cellStyle name="Normal 259 2 3" xfId="7985" xr:uid="{00000000-0005-0000-0000-0000AF190000}"/>
    <cellStyle name="Normal 259 3" xfId="7986" xr:uid="{00000000-0005-0000-0000-0000B0190000}"/>
    <cellStyle name="Normal 259 3 2" xfId="7987" xr:uid="{00000000-0005-0000-0000-0000B1190000}"/>
    <cellStyle name="Normal 259 4" xfId="7988" xr:uid="{00000000-0005-0000-0000-0000B2190000}"/>
    <cellStyle name="Normal 26" xfId="987" xr:uid="{00000000-0005-0000-0000-0000B3190000}"/>
    <cellStyle name="Normal 26 10" xfId="988" xr:uid="{00000000-0005-0000-0000-0000B4190000}"/>
    <cellStyle name="Normal 26 10 2" xfId="989" xr:uid="{00000000-0005-0000-0000-0000B5190000}"/>
    <cellStyle name="Normal 26 10 2 2" xfId="7989" xr:uid="{00000000-0005-0000-0000-0000B6190000}"/>
    <cellStyle name="Normal 26 10 2 2 2" xfId="7990" xr:uid="{00000000-0005-0000-0000-0000B7190000}"/>
    <cellStyle name="Normal 26 10 2 2 2 2" xfId="7991" xr:uid="{00000000-0005-0000-0000-0000B8190000}"/>
    <cellStyle name="Normal 26 10 2 2 3" xfId="7992" xr:uid="{00000000-0005-0000-0000-0000B9190000}"/>
    <cellStyle name="Normal 26 10 2 3" xfId="7993" xr:uid="{00000000-0005-0000-0000-0000BA190000}"/>
    <cellStyle name="Normal 26 10 2 3 2" xfId="7994" xr:uid="{00000000-0005-0000-0000-0000BB190000}"/>
    <cellStyle name="Normal 26 10 2 4" xfId="7995" xr:uid="{00000000-0005-0000-0000-0000BC190000}"/>
    <cellStyle name="Normal 26 10 3" xfId="7996" xr:uid="{00000000-0005-0000-0000-0000BD190000}"/>
    <cellStyle name="Normal 26 10 3 2" xfId="7997" xr:uid="{00000000-0005-0000-0000-0000BE190000}"/>
    <cellStyle name="Normal 26 10 3 2 2" xfId="7998" xr:uid="{00000000-0005-0000-0000-0000BF190000}"/>
    <cellStyle name="Normal 26 10 3 3" xfId="7999" xr:uid="{00000000-0005-0000-0000-0000C0190000}"/>
    <cellStyle name="Normal 26 10 4" xfId="8000" xr:uid="{00000000-0005-0000-0000-0000C1190000}"/>
    <cellStyle name="Normal 26 10 4 2" xfId="8001" xr:uid="{00000000-0005-0000-0000-0000C2190000}"/>
    <cellStyle name="Normal 26 10 5" xfId="8002" xr:uid="{00000000-0005-0000-0000-0000C3190000}"/>
    <cellStyle name="Normal 26 11" xfId="990" xr:uid="{00000000-0005-0000-0000-0000C4190000}"/>
    <cellStyle name="Normal 26 11 2" xfId="991" xr:uid="{00000000-0005-0000-0000-0000C5190000}"/>
    <cellStyle name="Normal 26 11 2 2" xfId="8003" xr:uid="{00000000-0005-0000-0000-0000C6190000}"/>
    <cellStyle name="Normal 26 11 2 2 2" xfId="8004" xr:uid="{00000000-0005-0000-0000-0000C7190000}"/>
    <cellStyle name="Normal 26 11 2 2 2 2" xfId="8005" xr:uid="{00000000-0005-0000-0000-0000C8190000}"/>
    <cellStyle name="Normal 26 11 2 2 3" xfId="8006" xr:uid="{00000000-0005-0000-0000-0000C9190000}"/>
    <cellStyle name="Normal 26 11 2 3" xfId="8007" xr:uid="{00000000-0005-0000-0000-0000CA190000}"/>
    <cellStyle name="Normal 26 11 2 3 2" xfId="8008" xr:uid="{00000000-0005-0000-0000-0000CB190000}"/>
    <cellStyle name="Normal 26 11 2 4" xfId="8009" xr:uid="{00000000-0005-0000-0000-0000CC190000}"/>
    <cellStyle name="Normal 26 11 3" xfId="8010" xr:uid="{00000000-0005-0000-0000-0000CD190000}"/>
    <cellStyle name="Normal 26 11 3 2" xfId="8011" xr:uid="{00000000-0005-0000-0000-0000CE190000}"/>
    <cellStyle name="Normal 26 11 3 2 2" xfId="8012" xr:uid="{00000000-0005-0000-0000-0000CF190000}"/>
    <cellStyle name="Normal 26 11 3 3" xfId="8013" xr:uid="{00000000-0005-0000-0000-0000D0190000}"/>
    <cellStyle name="Normal 26 11 4" xfId="8014" xr:uid="{00000000-0005-0000-0000-0000D1190000}"/>
    <cellStyle name="Normal 26 11 4 2" xfId="8015" xr:uid="{00000000-0005-0000-0000-0000D2190000}"/>
    <cellStyle name="Normal 26 11 5" xfId="8016" xr:uid="{00000000-0005-0000-0000-0000D3190000}"/>
    <cellStyle name="Normal 26 12" xfId="992" xr:uid="{00000000-0005-0000-0000-0000D4190000}"/>
    <cellStyle name="Normal 26 12 2" xfId="8017" xr:uid="{00000000-0005-0000-0000-0000D5190000}"/>
    <cellStyle name="Normal 26 12 2 2" xfId="8018" xr:uid="{00000000-0005-0000-0000-0000D6190000}"/>
    <cellStyle name="Normal 26 12 2 2 2" xfId="8019" xr:uid="{00000000-0005-0000-0000-0000D7190000}"/>
    <cellStyle name="Normal 26 12 2 3" xfId="8020" xr:uid="{00000000-0005-0000-0000-0000D8190000}"/>
    <cellStyle name="Normal 26 12 3" xfId="8021" xr:uid="{00000000-0005-0000-0000-0000D9190000}"/>
    <cellStyle name="Normal 26 12 3 2" xfId="8022" xr:uid="{00000000-0005-0000-0000-0000DA190000}"/>
    <cellStyle name="Normal 26 12 4" xfId="8023" xr:uid="{00000000-0005-0000-0000-0000DB190000}"/>
    <cellStyle name="Normal 26 13" xfId="8024" xr:uid="{00000000-0005-0000-0000-0000DC190000}"/>
    <cellStyle name="Normal 26 13 2" xfId="8025" xr:uid="{00000000-0005-0000-0000-0000DD190000}"/>
    <cellStyle name="Normal 26 13 2 2" xfId="8026" xr:uid="{00000000-0005-0000-0000-0000DE190000}"/>
    <cellStyle name="Normal 26 13 3" xfId="8027" xr:uid="{00000000-0005-0000-0000-0000DF190000}"/>
    <cellStyle name="Normal 26 14" xfId="8028" xr:uid="{00000000-0005-0000-0000-0000E0190000}"/>
    <cellStyle name="Normal 26 14 2" xfId="8029" xr:uid="{00000000-0005-0000-0000-0000E1190000}"/>
    <cellStyle name="Normal 26 15" xfId="8030" xr:uid="{00000000-0005-0000-0000-0000E2190000}"/>
    <cellStyle name="Normal 26 2" xfId="993" xr:uid="{00000000-0005-0000-0000-0000E3190000}"/>
    <cellStyle name="Normal 26 2 10" xfId="8031" xr:uid="{00000000-0005-0000-0000-0000E4190000}"/>
    <cellStyle name="Normal 26 2 10 2" xfId="8032" xr:uid="{00000000-0005-0000-0000-0000E5190000}"/>
    <cellStyle name="Normal 26 2 10 2 2" xfId="8033" xr:uid="{00000000-0005-0000-0000-0000E6190000}"/>
    <cellStyle name="Normal 26 2 10 3" xfId="8034" xr:uid="{00000000-0005-0000-0000-0000E7190000}"/>
    <cellStyle name="Normal 26 2 11" xfId="8035" xr:uid="{00000000-0005-0000-0000-0000E8190000}"/>
    <cellStyle name="Normal 26 2 11 2" xfId="8036" xr:uid="{00000000-0005-0000-0000-0000E9190000}"/>
    <cellStyle name="Normal 26 2 12" xfId="8037" xr:uid="{00000000-0005-0000-0000-0000EA190000}"/>
    <cellStyle name="Normal 26 2 2" xfId="994" xr:uid="{00000000-0005-0000-0000-0000EB190000}"/>
    <cellStyle name="Normal 26 2 2 2" xfId="995" xr:uid="{00000000-0005-0000-0000-0000EC190000}"/>
    <cellStyle name="Normal 26 2 2 2 2" xfId="8038" xr:uid="{00000000-0005-0000-0000-0000ED190000}"/>
    <cellStyle name="Normal 26 2 2 2 2 2" xfId="8039" xr:uid="{00000000-0005-0000-0000-0000EE190000}"/>
    <cellStyle name="Normal 26 2 2 2 2 2 2" xfId="8040" xr:uid="{00000000-0005-0000-0000-0000EF190000}"/>
    <cellStyle name="Normal 26 2 2 2 2 3" xfId="8041" xr:uid="{00000000-0005-0000-0000-0000F0190000}"/>
    <cellStyle name="Normal 26 2 2 2 3" xfId="8042" xr:uid="{00000000-0005-0000-0000-0000F1190000}"/>
    <cellStyle name="Normal 26 2 2 2 3 2" xfId="8043" xr:uid="{00000000-0005-0000-0000-0000F2190000}"/>
    <cellStyle name="Normal 26 2 2 2 4" xfId="8044" xr:uid="{00000000-0005-0000-0000-0000F3190000}"/>
    <cellStyle name="Normal 26 2 2 3" xfId="8045" xr:uid="{00000000-0005-0000-0000-0000F4190000}"/>
    <cellStyle name="Normal 26 2 2 3 2" xfId="8046" xr:uid="{00000000-0005-0000-0000-0000F5190000}"/>
    <cellStyle name="Normal 26 2 2 3 2 2" xfId="8047" xr:uid="{00000000-0005-0000-0000-0000F6190000}"/>
    <cellStyle name="Normal 26 2 2 3 3" xfId="8048" xr:uid="{00000000-0005-0000-0000-0000F7190000}"/>
    <cellStyle name="Normal 26 2 2 4" xfId="8049" xr:uid="{00000000-0005-0000-0000-0000F8190000}"/>
    <cellStyle name="Normal 26 2 2 4 2" xfId="8050" xr:uid="{00000000-0005-0000-0000-0000F9190000}"/>
    <cellStyle name="Normal 26 2 2 5" xfId="8051" xr:uid="{00000000-0005-0000-0000-0000FA190000}"/>
    <cellStyle name="Normal 26 2 3" xfId="996" xr:uid="{00000000-0005-0000-0000-0000FB190000}"/>
    <cellStyle name="Normal 26 2 3 2" xfId="997" xr:uid="{00000000-0005-0000-0000-0000FC190000}"/>
    <cellStyle name="Normal 26 2 3 2 2" xfId="8052" xr:uid="{00000000-0005-0000-0000-0000FD190000}"/>
    <cellStyle name="Normal 26 2 3 2 2 2" xfId="8053" xr:uid="{00000000-0005-0000-0000-0000FE190000}"/>
    <cellStyle name="Normal 26 2 3 2 2 2 2" xfId="8054" xr:uid="{00000000-0005-0000-0000-0000FF190000}"/>
    <cellStyle name="Normal 26 2 3 2 2 3" xfId="8055" xr:uid="{00000000-0005-0000-0000-0000001A0000}"/>
    <cellStyle name="Normal 26 2 3 2 3" xfId="8056" xr:uid="{00000000-0005-0000-0000-0000011A0000}"/>
    <cellStyle name="Normal 26 2 3 2 3 2" xfId="8057" xr:uid="{00000000-0005-0000-0000-0000021A0000}"/>
    <cellStyle name="Normal 26 2 3 2 4" xfId="8058" xr:uid="{00000000-0005-0000-0000-0000031A0000}"/>
    <cellStyle name="Normal 26 2 3 3" xfId="8059" xr:uid="{00000000-0005-0000-0000-0000041A0000}"/>
    <cellStyle name="Normal 26 2 3 3 2" xfId="8060" xr:uid="{00000000-0005-0000-0000-0000051A0000}"/>
    <cellStyle name="Normal 26 2 3 3 2 2" xfId="8061" xr:uid="{00000000-0005-0000-0000-0000061A0000}"/>
    <cellStyle name="Normal 26 2 3 3 3" xfId="8062" xr:uid="{00000000-0005-0000-0000-0000071A0000}"/>
    <cellStyle name="Normal 26 2 3 4" xfId="8063" xr:uid="{00000000-0005-0000-0000-0000081A0000}"/>
    <cellStyle name="Normal 26 2 3 4 2" xfId="8064" xr:uid="{00000000-0005-0000-0000-0000091A0000}"/>
    <cellStyle name="Normal 26 2 3 5" xfId="8065" xr:uid="{00000000-0005-0000-0000-00000A1A0000}"/>
    <cellStyle name="Normal 26 2 4" xfId="998" xr:uid="{00000000-0005-0000-0000-00000B1A0000}"/>
    <cellStyle name="Normal 26 2 4 2" xfId="999" xr:uid="{00000000-0005-0000-0000-00000C1A0000}"/>
    <cellStyle name="Normal 26 2 4 2 2" xfId="8066" xr:uid="{00000000-0005-0000-0000-00000D1A0000}"/>
    <cellStyle name="Normal 26 2 4 2 2 2" xfId="8067" xr:uid="{00000000-0005-0000-0000-00000E1A0000}"/>
    <cellStyle name="Normal 26 2 4 2 2 2 2" xfId="8068" xr:uid="{00000000-0005-0000-0000-00000F1A0000}"/>
    <cellStyle name="Normal 26 2 4 2 2 3" xfId="8069" xr:uid="{00000000-0005-0000-0000-0000101A0000}"/>
    <cellStyle name="Normal 26 2 4 2 3" xfId="8070" xr:uid="{00000000-0005-0000-0000-0000111A0000}"/>
    <cellStyle name="Normal 26 2 4 2 3 2" xfId="8071" xr:uid="{00000000-0005-0000-0000-0000121A0000}"/>
    <cellStyle name="Normal 26 2 4 2 4" xfId="8072" xr:uid="{00000000-0005-0000-0000-0000131A0000}"/>
    <cellStyle name="Normal 26 2 4 3" xfId="8073" xr:uid="{00000000-0005-0000-0000-0000141A0000}"/>
    <cellStyle name="Normal 26 2 4 3 2" xfId="8074" xr:uid="{00000000-0005-0000-0000-0000151A0000}"/>
    <cellStyle name="Normal 26 2 4 3 2 2" xfId="8075" xr:uid="{00000000-0005-0000-0000-0000161A0000}"/>
    <cellStyle name="Normal 26 2 4 3 3" xfId="8076" xr:uid="{00000000-0005-0000-0000-0000171A0000}"/>
    <cellStyle name="Normal 26 2 4 4" xfId="8077" xr:uid="{00000000-0005-0000-0000-0000181A0000}"/>
    <cellStyle name="Normal 26 2 4 4 2" xfId="8078" xr:uid="{00000000-0005-0000-0000-0000191A0000}"/>
    <cellStyle name="Normal 26 2 4 5" xfId="8079" xr:uid="{00000000-0005-0000-0000-00001A1A0000}"/>
    <cellStyle name="Normal 26 2 5" xfId="1000" xr:uid="{00000000-0005-0000-0000-00001B1A0000}"/>
    <cellStyle name="Normal 26 2 5 2" xfId="1001" xr:uid="{00000000-0005-0000-0000-00001C1A0000}"/>
    <cellStyle name="Normal 26 2 5 2 2" xfId="8080" xr:uid="{00000000-0005-0000-0000-00001D1A0000}"/>
    <cellStyle name="Normal 26 2 5 2 2 2" xfId="8081" xr:uid="{00000000-0005-0000-0000-00001E1A0000}"/>
    <cellStyle name="Normal 26 2 5 2 2 2 2" xfId="8082" xr:uid="{00000000-0005-0000-0000-00001F1A0000}"/>
    <cellStyle name="Normal 26 2 5 2 2 3" xfId="8083" xr:uid="{00000000-0005-0000-0000-0000201A0000}"/>
    <cellStyle name="Normal 26 2 5 2 3" xfId="8084" xr:uid="{00000000-0005-0000-0000-0000211A0000}"/>
    <cellStyle name="Normal 26 2 5 2 3 2" xfId="8085" xr:uid="{00000000-0005-0000-0000-0000221A0000}"/>
    <cellStyle name="Normal 26 2 5 2 4" xfId="8086" xr:uid="{00000000-0005-0000-0000-0000231A0000}"/>
    <cellStyle name="Normal 26 2 5 3" xfId="8087" xr:uid="{00000000-0005-0000-0000-0000241A0000}"/>
    <cellStyle name="Normal 26 2 5 3 2" xfId="8088" xr:uid="{00000000-0005-0000-0000-0000251A0000}"/>
    <cellStyle name="Normal 26 2 5 3 2 2" xfId="8089" xr:uid="{00000000-0005-0000-0000-0000261A0000}"/>
    <cellStyle name="Normal 26 2 5 3 3" xfId="8090" xr:uid="{00000000-0005-0000-0000-0000271A0000}"/>
    <cellStyle name="Normal 26 2 5 4" xfId="8091" xr:uid="{00000000-0005-0000-0000-0000281A0000}"/>
    <cellStyle name="Normal 26 2 5 4 2" xfId="8092" xr:uid="{00000000-0005-0000-0000-0000291A0000}"/>
    <cellStyle name="Normal 26 2 5 5" xfId="8093" xr:uid="{00000000-0005-0000-0000-00002A1A0000}"/>
    <cellStyle name="Normal 26 2 6" xfId="1002" xr:uid="{00000000-0005-0000-0000-00002B1A0000}"/>
    <cellStyle name="Normal 26 2 6 2" xfId="1003" xr:uid="{00000000-0005-0000-0000-00002C1A0000}"/>
    <cellStyle name="Normal 26 2 6 2 2" xfId="8094" xr:uid="{00000000-0005-0000-0000-00002D1A0000}"/>
    <cellStyle name="Normal 26 2 6 2 2 2" xfId="8095" xr:uid="{00000000-0005-0000-0000-00002E1A0000}"/>
    <cellStyle name="Normal 26 2 6 2 2 2 2" xfId="8096" xr:uid="{00000000-0005-0000-0000-00002F1A0000}"/>
    <cellStyle name="Normal 26 2 6 2 2 3" xfId="8097" xr:uid="{00000000-0005-0000-0000-0000301A0000}"/>
    <cellStyle name="Normal 26 2 6 2 3" xfId="8098" xr:uid="{00000000-0005-0000-0000-0000311A0000}"/>
    <cellStyle name="Normal 26 2 6 2 3 2" xfId="8099" xr:uid="{00000000-0005-0000-0000-0000321A0000}"/>
    <cellStyle name="Normal 26 2 6 2 4" xfId="8100" xr:uid="{00000000-0005-0000-0000-0000331A0000}"/>
    <cellStyle name="Normal 26 2 6 3" xfId="8101" xr:uid="{00000000-0005-0000-0000-0000341A0000}"/>
    <cellStyle name="Normal 26 2 6 3 2" xfId="8102" xr:uid="{00000000-0005-0000-0000-0000351A0000}"/>
    <cellStyle name="Normal 26 2 6 3 2 2" xfId="8103" xr:uid="{00000000-0005-0000-0000-0000361A0000}"/>
    <cellStyle name="Normal 26 2 6 3 3" xfId="8104" xr:uid="{00000000-0005-0000-0000-0000371A0000}"/>
    <cellStyle name="Normal 26 2 6 4" xfId="8105" xr:uid="{00000000-0005-0000-0000-0000381A0000}"/>
    <cellStyle name="Normal 26 2 6 4 2" xfId="8106" xr:uid="{00000000-0005-0000-0000-0000391A0000}"/>
    <cellStyle name="Normal 26 2 6 5" xfId="8107" xr:uid="{00000000-0005-0000-0000-00003A1A0000}"/>
    <cellStyle name="Normal 26 2 7" xfId="1004" xr:uid="{00000000-0005-0000-0000-00003B1A0000}"/>
    <cellStyle name="Normal 26 2 7 2" xfId="1005" xr:uid="{00000000-0005-0000-0000-00003C1A0000}"/>
    <cellStyle name="Normal 26 2 7 2 2" xfId="8108" xr:uid="{00000000-0005-0000-0000-00003D1A0000}"/>
    <cellStyle name="Normal 26 2 7 2 2 2" xfId="8109" xr:uid="{00000000-0005-0000-0000-00003E1A0000}"/>
    <cellStyle name="Normal 26 2 7 2 2 2 2" xfId="8110" xr:uid="{00000000-0005-0000-0000-00003F1A0000}"/>
    <cellStyle name="Normal 26 2 7 2 2 3" xfId="8111" xr:uid="{00000000-0005-0000-0000-0000401A0000}"/>
    <cellStyle name="Normal 26 2 7 2 3" xfId="8112" xr:uid="{00000000-0005-0000-0000-0000411A0000}"/>
    <cellStyle name="Normal 26 2 7 2 3 2" xfId="8113" xr:uid="{00000000-0005-0000-0000-0000421A0000}"/>
    <cellStyle name="Normal 26 2 7 2 4" xfId="8114" xr:uid="{00000000-0005-0000-0000-0000431A0000}"/>
    <cellStyle name="Normal 26 2 7 3" xfId="8115" xr:uid="{00000000-0005-0000-0000-0000441A0000}"/>
    <cellStyle name="Normal 26 2 7 3 2" xfId="8116" xr:uid="{00000000-0005-0000-0000-0000451A0000}"/>
    <cellStyle name="Normal 26 2 7 3 2 2" xfId="8117" xr:uid="{00000000-0005-0000-0000-0000461A0000}"/>
    <cellStyle name="Normal 26 2 7 3 3" xfId="8118" xr:uid="{00000000-0005-0000-0000-0000471A0000}"/>
    <cellStyle name="Normal 26 2 7 4" xfId="8119" xr:uid="{00000000-0005-0000-0000-0000481A0000}"/>
    <cellStyle name="Normal 26 2 7 4 2" xfId="8120" xr:uid="{00000000-0005-0000-0000-0000491A0000}"/>
    <cellStyle name="Normal 26 2 7 5" xfId="8121" xr:uid="{00000000-0005-0000-0000-00004A1A0000}"/>
    <cellStyle name="Normal 26 2 8" xfId="1006" xr:uid="{00000000-0005-0000-0000-00004B1A0000}"/>
    <cellStyle name="Normal 26 2 8 2" xfId="1007" xr:uid="{00000000-0005-0000-0000-00004C1A0000}"/>
    <cellStyle name="Normal 26 2 8 2 2" xfId="8122" xr:uid="{00000000-0005-0000-0000-00004D1A0000}"/>
    <cellStyle name="Normal 26 2 8 2 2 2" xfId="8123" xr:uid="{00000000-0005-0000-0000-00004E1A0000}"/>
    <cellStyle name="Normal 26 2 8 2 2 2 2" xfId="8124" xr:uid="{00000000-0005-0000-0000-00004F1A0000}"/>
    <cellStyle name="Normal 26 2 8 2 2 3" xfId="8125" xr:uid="{00000000-0005-0000-0000-0000501A0000}"/>
    <cellStyle name="Normal 26 2 8 2 3" xfId="8126" xr:uid="{00000000-0005-0000-0000-0000511A0000}"/>
    <cellStyle name="Normal 26 2 8 2 3 2" xfId="8127" xr:uid="{00000000-0005-0000-0000-0000521A0000}"/>
    <cellStyle name="Normal 26 2 8 2 4" xfId="8128" xr:uid="{00000000-0005-0000-0000-0000531A0000}"/>
    <cellStyle name="Normal 26 2 8 3" xfId="8129" xr:uid="{00000000-0005-0000-0000-0000541A0000}"/>
    <cellStyle name="Normal 26 2 8 3 2" xfId="8130" xr:uid="{00000000-0005-0000-0000-0000551A0000}"/>
    <cellStyle name="Normal 26 2 8 3 2 2" xfId="8131" xr:uid="{00000000-0005-0000-0000-0000561A0000}"/>
    <cellStyle name="Normal 26 2 8 3 3" xfId="8132" xr:uid="{00000000-0005-0000-0000-0000571A0000}"/>
    <cellStyle name="Normal 26 2 8 4" xfId="8133" xr:uid="{00000000-0005-0000-0000-0000581A0000}"/>
    <cellStyle name="Normal 26 2 8 4 2" xfId="8134" xr:uid="{00000000-0005-0000-0000-0000591A0000}"/>
    <cellStyle name="Normal 26 2 8 5" xfId="8135" xr:uid="{00000000-0005-0000-0000-00005A1A0000}"/>
    <cellStyle name="Normal 26 2 9" xfId="1008" xr:uid="{00000000-0005-0000-0000-00005B1A0000}"/>
    <cellStyle name="Normal 26 2 9 2" xfId="8136" xr:uid="{00000000-0005-0000-0000-00005C1A0000}"/>
    <cellStyle name="Normal 26 2 9 2 2" xfId="8137" xr:uid="{00000000-0005-0000-0000-00005D1A0000}"/>
    <cellStyle name="Normal 26 2 9 2 2 2" xfId="8138" xr:uid="{00000000-0005-0000-0000-00005E1A0000}"/>
    <cellStyle name="Normal 26 2 9 2 3" xfId="8139" xr:uid="{00000000-0005-0000-0000-00005F1A0000}"/>
    <cellStyle name="Normal 26 2 9 3" xfId="8140" xr:uid="{00000000-0005-0000-0000-0000601A0000}"/>
    <cellStyle name="Normal 26 2 9 3 2" xfId="8141" xr:uid="{00000000-0005-0000-0000-0000611A0000}"/>
    <cellStyle name="Normal 26 2 9 4" xfId="8142" xr:uid="{00000000-0005-0000-0000-0000621A0000}"/>
    <cellStyle name="Normal 26 3" xfId="1009" xr:uid="{00000000-0005-0000-0000-0000631A0000}"/>
    <cellStyle name="Normal 26 3 2" xfId="1010" xr:uid="{00000000-0005-0000-0000-0000641A0000}"/>
    <cellStyle name="Normal 26 3 2 2" xfId="8143" xr:uid="{00000000-0005-0000-0000-0000651A0000}"/>
    <cellStyle name="Normal 26 3 2 2 2" xfId="8144" xr:uid="{00000000-0005-0000-0000-0000661A0000}"/>
    <cellStyle name="Normal 26 3 2 2 2 2" xfId="8145" xr:uid="{00000000-0005-0000-0000-0000671A0000}"/>
    <cellStyle name="Normal 26 3 2 2 3" xfId="8146" xr:uid="{00000000-0005-0000-0000-0000681A0000}"/>
    <cellStyle name="Normal 26 3 2 3" xfId="8147" xr:uid="{00000000-0005-0000-0000-0000691A0000}"/>
    <cellStyle name="Normal 26 3 2 3 2" xfId="8148" xr:uid="{00000000-0005-0000-0000-00006A1A0000}"/>
    <cellStyle name="Normal 26 3 2 4" xfId="8149" xr:uid="{00000000-0005-0000-0000-00006B1A0000}"/>
    <cellStyle name="Normal 26 3 3" xfId="8150" xr:uid="{00000000-0005-0000-0000-00006C1A0000}"/>
    <cellStyle name="Normal 26 3 3 2" xfId="8151" xr:uid="{00000000-0005-0000-0000-00006D1A0000}"/>
    <cellStyle name="Normal 26 3 3 2 2" xfId="8152" xr:uid="{00000000-0005-0000-0000-00006E1A0000}"/>
    <cellStyle name="Normal 26 3 3 3" xfId="8153" xr:uid="{00000000-0005-0000-0000-00006F1A0000}"/>
    <cellStyle name="Normal 26 3 4" xfId="8154" xr:uid="{00000000-0005-0000-0000-0000701A0000}"/>
    <cellStyle name="Normal 26 3 4 2" xfId="8155" xr:uid="{00000000-0005-0000-0000-0000711A0000}"/>
    <cellStyle name="Normal 26 3 5" xfId="8156" xr:uid="{00000000-0005-0000-0000-0000721A0000}"/>
    <cellStyle name="Normal 26 4" xfId="1011" xr:uid="{00000000-0005-0000-0000-0000731A0000}"/>
    <cellStyle name="Normal 26 4 2" xfId="1012" xr:uid="{00000000-0005-0000-0000-0000741A0000}"/>
    <cellStyle name="Normal 26 4 2 2" xfId="8157" xr:uid="{00000000-0005-0000-0000-0000751A0000}"/>
    <cellStyle name="Normal 26 4 2 2 2" xfId="8158" xr:uid="{00000000-0005-0000-0000-0000761A0000}"/>
    <cellStyle name="Normal 26 4 2 2 2 2" xfId="8159" xr:uid="{00000000-0005-0000-0000-0000771A0000}"/>
    <cellStyle name="Normal 26 4 2 2 3" xfId="8160" xr:uid="{00000000-0005-0000-0000-0000781A0000}"/>
    <cellStyle name="Normal 26 4 2 3" xfId="8161" xr:uid="{00000000-0005-0000-0000-0000791A0000}"/>
    <cellStyle name="Normal 26 4 2 3 2" xfId="8162" xr:uid="{00000000-0005-0000-0000-00007A1A0000}"/>
    <cellStyle name="Normal 26 4 2 4" xfId="8163" xr:uid="{00000000-0005-0000-0000-00007B1A0000}"/>
    <cellStyle name="Normal 26 4 3" xfId="8164" xr:uid="{00000000-0005-0000-0000-00007C1A0000}"/>
    <cellStyle name="Normal 26 4 3 2" xfId="8165" xr:uid="{00000000-0005-0000-0000-00007D1A0000}"/>
    <cellStyle name="Normal 26 4 3 2 2" xfId="8166" xr:uid="{00000000-0005-0000-0000-00007E1A0000}"/>
    <cellStyle name="Normal 26 4 3 3" xfId="8167" xr:uid="{00000000-0005-0000-0000-00007F1A0000}"/>
    <cellStyle name="Normal 26 4 4" xfId="8168" xr:uid="{00000000-0005-0000-0000-0000801A0000}"/>
    <cellStyle name="Normal 26 4 4 2" xfId="8169" xr:uid="{00000000-0005-0000-0000-0000811A0000}"/>
    <cellStyle name="Normal 26 4 5" xfId="8170" xr:uid="{00000000-0005-0000-0000-0000821A0000}"/>
    <cellStyle name="Normal 26 5" xfId="1013" xr:uid="{00000000-0005-0000-0000-0000831A0000}"/>
    <cellStyle name="Normal 26 5 2" xfId="1014" xr:uid="{00000000-0005-0000-0000-0000841A0000}"/>
    <cellStyle name="Normal 26 5 2 2" xfId="8171" xr:uid="{00000000-0005-0000-0000-0000851A0000}"/>
    <cellStyle name="Normal 26 5 2 2 2" xfId="8172" xr:uid="{00000000-0005-0000-0000-0000861A0000}"/>
    <cellStyle name="Normal 26 5 2 2 2 2" xfId="8173" xr:uid="{00000000-0005-0000-0000-0000871A0000}"/>
    <cellStyle name="Normal 26 5 2 2 3" xfId="8174" xr:uid="{00000000-0005-0000-0000-0000881A0000}"/>
    <cellStyle name="Normal 26 5 2 3" xfId="8175" xr:uid="{00000000-0005-0000-0000-0000891A0000}"/>
    <cellStyle name="Normal 26 5 2 3 2" xfId="8176" xr:uid="{00000000-0005-0000-0000-00008A1A0000}"/>
    <cellStyle name="Normal 26 5 2 4" xfId="8177" xr:uid="{00000000-0005-0000-0000-00008B1A0000}"/>
    <cellStyle name="Normal 26 5 3" xfId="8178" xr:uid="{00000000-0005-0000-0000-00008C1A0000}"/>
    <cellStyle name="Normal 26 5 3 2" xfId="8179" xr:uid="{00000000-0005-0000-0000-00008D1A0000}"/>
    <cellStyle name="Normal 26 5 3 2 2" xfId="8180" xr:uid="{00000000-0005-0000-0000-00008E1A0000}"/>
    <cellStyle name="Normal 26 5 3 3" xfId="8181" xr:uid="{00000000-0005-0000-0000-00008F1A0000}"/>
    <cellStyle name="Normal 26 5 4" xfId="8182" xr:uid="{00000000-0005-0000-0000-0000901A0000}"/>
    <cellStyle name="Normal 26 5 4 2" xfId="8183" xr:uid="{00000000-0005-0000-0000-0000911A0000}"/>
    <cellStyle name="Normal 26 5 5" xfId="8184" xr:uid="{00000000-0005-0000-0000-0000921A0000}"/>
    <cellStyle name="Normal 26 6" xfId="1015" xr:uid="{00000000-0005-0000-0000-0000931A0000}"/>
    <cellStyle name="Normal 26 6 2" xfId="1016" xr:uid="{00000000-0005-0000-0000-0000941A0000}"/>
    <cellStyle name="Normal 26 6 2 2" xfId="8185" xr:uid="{00000000-0005-0000-0000-0000951A0000}"/>
    <cellStyle name="Normal 26 6 2 2 2" xfId="8186" xr:uid="{00000000-0005-0000-0000-0000961A0000}"/>
    <cellStyle name="Normal 26 6 2 2 2 2" xfId="8187" xr:uid="{00000000-0005-0000-0000-0000971A0000}"/>
    <cellStyle name="Normal 26 6 2 2 3" xfId="8188" xr:uid="{00000000-0005-0000-0000-0000981A0000}"/>
    <cellStyle name="Normal 26 6 2 3" xfId="8189" xr:uid="{00000000-0005-0000-0000-0000991A0000}"/>
    <cellStyle name="Normal 26 6 2 3 2" xfId="8190" xr:uid="{00000000-0005-0000-0000-00009A1A0000}"/>
    <cellStyle name="Normal 26 6 2 4" xfId="8191" xr:uid="{00000000-0005-0000-0000-00009B1A0000}"/>
    <cellStyle name="Normal 26 6 3" xfId="8192" xr:uid="{00000000-0005-0000-0000-00009C1A0000}"/>
    <cellStyle name="Normal 26 6 3 2" xfId="8193" xr:uid="{00000000-0005-0000-0000-00009D1A0000}"/>
    <cellStyle name="Normal 26 6 3 2 2" xfId="8194" xr:uid="{00000000-0005-0000-0000-00009E1A0000}"/>
    <cellStyle name="Normal 26 6 3 3" xfId="8195" xr:uid="{00000000-0005-0000-0000-00009F1A0000}"/>
    <cellStyle name="Normal 26 6 4" xfId="8196" xr:uid="{00000000-0005-0000-0000-0000A01A0000}"/>
    <cellStyle name="Normal 26 6 4 2" xfId="8197" xr:uid="{00000000-0005-0000-0000-0000A11A0000}"/>
    <cellStyle name="Normal 26 6 5" xfId="8198" xr:uid="{00000000-0005-0000-0000-0000A21A0000}"/>
    <cellStyle name="Normal 26 7" xfId="1017" xr:uid="{00000000-0005-0000-0000-0000A31A0000}"/>
    <cellStyle name="Normal 26 7 2" xfId="1018" xr:uid="{00000000-0005-0000-0000-0000A41A0000}"/>
    <cellStyle name="Normal 26 7 2 2" xfId="8199" xr:uid="{00000000-0005-0000-0000-0000A51A0000}"/>
    <cellStyle name="Normal 26 7 2 2 2" xfId="8200" xr:uid="{00000000-0005-0000-0000-0000A61A0000}"/>
    <cellStyle name="Normal 26 7 2 2 2 2" xfId="8201" xr:uid="{00000000-0005-0000-0000-0000A71A0000}"/>
    <cellStyle name="Normal 26 7 2 2 3" xfId="8202" xr:uid="{00000000-0005-0000-0000-0000A81A0000}"/>
    <cellStyle name="Normal 26 7 2 3" xfId="8203" xr:uid="{00000000-0005-0000-0000-0000A91A0000}"/>
    <cellStyle name="Normal 26 7 2 3 2" xfId="8204" xr:uid="{00000000-0005-0000-0000-0000AA1A0000}"/>
    <cellStyle name="Normal 26 7 2 4" xfId="8205" xr:uid="{00000000-0005-0000-0000-0000AB1A0000}"/>
    <cellStyle name="Normal 26 7 3" xfId="8206" xr:uid="{00000000-0005-0000-0000-0000AC1A0000}"/>
    <cellStyle name="Normal 26 7 3 2" xfId="8207" xr:uid="{00000000-0005-0000-0000-0000AD1A0000}"/>
    <cellStyle name="Normal 26 7 3 2 2" xfId="8208" xr:uid="{00000000-0005-0000-0000-0000AE1A0000}"/>
    <cellStyle name="Normal 26 7 3 3" xfId="8209" xr:uid="{00000000-0005-0000-0000-0000AF1A0000}"/>
    <cellStyle name="Normal 26 7 4" xfId="8210" xr:uid="{00000000-0005-0000-0000-0000B01A0000}"/>
    <cellStyle name="Normal 26 7 4 2" xfId="8211" xr:uid="{00000000-0005-0000-0000-0000B11A0000}"/>
    <cellStyle name="Normal 26 7 5" xfId="8212" xr:uid="{00000000-0005-0000-0000-0000B21A0000}"/>
    <cellStyle name="Normal 26 8" xfId="1019" xr:uid="{00000000-0005-0000-0000-0000B31A0000}"/>
    <cellStyle name="Normal 26 8 2" xfId="1020" xr:uid="{00000000-0005-0000-0000-0000B41A0000}"/>
    <cellStyle name="Normal 26 8 2 2" xfId="8213" xr:uid="{00000000-0005-0000-0000-0000B51A0000}"/>
    <cellStyle name="Normal 26 8 2 2 2" xfId="8214" xr:uid="{00000000-0005-0000-0000-0000B61A0000}"/>
    <cellStyle name="Normal 26 8 2 2 2 2" xfId="8215" xr:uid="{00000000-0005-0000-0000-0000B71A0000}"/>
    <cellStyle name="Normal 26 8 2 2 3" xfId="8216" xr:uid="{00000000-0005-0000-0000-0000B81A0000}"/>
    <cellStyle name="Normal 26 8 2 3" xfId="8217" xr:uid="{00000000-0005-0000-0000-0000B91A0000}"/>
    <cellStyle name="Normal 26 8 2 3 2" xfId="8218" xr:uid="{00000000-0005-0000-0000-0000BA1A0000}"/>
    <cellStyle name="Normal 26 8 2 4" xfId="8219" xr:uid="{00000000-0005-0000-0000-0000BB1A0000}"/>
    <cellStyle name="Normal 26 8 3" xfId="8220" xr:uid="{00000000-0005-0000-0000-0000BC1A0000}"/>
    <cellStyle name="Normal 26 8 3 2" xfId="8221" xr:uid="{00000000-0005-0000-0000-0000BD1A0000}"/>
    <cellStyle name="Normal 26 8 3 2 2" xfId="8222" xr:uid="{00000000-0005-0000-0000-0000BE1A0000}"/>
    <cellStyle name="Normal 26 8 3 3" xfId="8223" xr:uid="{00000000-0005-0000-0000-0000BF1A0000}"/>
    <cellStyle name="Normal 26 8 4" xfId="8224" xr:uid="{00000000-0005-0000-0000-0000C01A0000}"/>
    <cellStyle name="Normal 26 8 4 2" xfId="8225" xr:uid="{00000000-0005-0000-0000-0000C11A0000}"/>
    <cellStyle name="Normal 26 8 5" xfId="8226" xr:uid="{00000000-0005-0000-0000-0000C21A0000}"/>
    <cellStyle name="Normal 26 9" xfId="1021" xr:uid="{00000000-0005-0000-0000-0000C31A0000}"/>
    <cellStyle name="Normal 26 9 2" xfId="1022" xr:uid="{00000000-0005-0000-0000-0000C41A0000}"/>
    <cellStyle name="Normal 26 9 2 2" xfId="8227" xr:uid="{00000000-0005-0000-0000-0000C51A0000}"/>
    <cellStyle name="Normal 26 9 2 2 2" xfId="8228" xr:uid="{00000000-0005-0000-0000-0000C61A0000}"/>
    <cellStyle name="Normal 26 9 2 2 2 2" xfId="8229" xr:uid="{00000000-0005-0000-0000-0000C71A0000}"/>
    <cellStyle name="Normal 26 9 2 2 3" xfId="8230" xr:uid="{00000000-0005-0000-0000-0000C81A0000}"/>
    <cellStyle name="Normal 26 9 2 3" xfId="8231" xr:uid="{00000000-0005-0000-0000-0000C91A0000}"/>
    <cellStyle name="Normal 26 9 2 3 2" xfId="8232" xr:uid="{00000000-0005-0000-0000-0000CA1A0000}"/>
    <cellStyle name="Normal 26 9 2 4" xfId="8233" xr:uid="{00000000-0005-0000-0000-0000CB1A0000}"/>
    <cellStyle name="Normal 26 9 3" xfId="8234" xr:uid="{00000000-0005-0000-0000-0000CC1A0000}"/>
    <cellStyle name="Normal 26 9 3 2" xfId="8235" xr:uid="{00000000-0005-0000-0000-0000CD1A0000}"/>
    <cellStyle name="Normal 26 9 3 2 2" xfId="8236" xr:uid="{00000000-0005-0000-0000-0000CE1A0000}"/>
    <cellStyle name="Normal 26 9 3 3" xfId="8237" xr:uid="{00000000-0005-0000-0000-0000CF1A0000}"/>
    <cellStyle name="Normal 26 9 4" xfId="8238" xr:uid="{00000000-0005-0000-0000-0000D01A0000}"/>
    <cellStyle name="Normal 26 9 4 2" xfId="8239" xr:uid="{00000000-0005-0000-0000-0000D11A0000}"/>
    <cellStyle name="Normal 26 9 5" xfId="8240" xr:uid="{00000000-0005-0000-0000-0000D21A0000}"/>
    <cellStyle name="Normal 260" xfId="1023" xr:uid="{00000000-0005-0000-0000-0000D31A0000}"/>
    <cellStyle name="Normal 260 2" xfId="8241" xr:uid="{00000000-0005-0000-0000-0000D41A0000}"/>
    <cellStyle name="Normal 260 2 2" xfId="8242" xr:uid="{00000000-0005-0000-0000-0000D51A0000}"/>
    <cellStyle name="Normal 260 2 2 2" xfId="8243" xr:uid="{00000000-0005-0000-0000-0000D61A0000}"/>
    <cellStyle name="Normal 260 2 3" xfId="8244" xr:uid="{00000000-0005-0000-0000-0000D71A0000}"/>
    <cellStyle name="Normal 260 3" xfId="8245" xr:uid="{00000000-0005-0000-0000-0000D81A0000}"/>
    <cellStyle name="Normal 260 3 2" xfId="8246" xr:uid="{00000000-0005-0000-0000-0000D91A0000}"/>
    <cellStyle name="Normal 260 4" xfId="8247" xr:uid="{00000000-0005-0000-0000-0000DA1A0000}"/>
    <cellStyle name="Normal 261" xfId="1024" xr:uid="{00000000-0005-0000-0000-0000DB1A0000}"/>
    <cellStyle name="Normal 261 2" xfId="8248" xr:uid="{00000000-0005-0000-0000-0000DC1A0000}"/>
    <cellStyle name="Normal 261 2 2" xfId="8249" xr:uid="{00000000-0005-0000-0000-0000DD1A0000}"/>
    <cellStyle name="Normal 261 2 2 2" xfId="8250" xr:uid="{00000000-0005-0000-0000-0000DE1A0000}"/>
    <cellStyle name="Normal 261 2 3" xfId="8251" xr:uid="{00000000-0005-0000-0000-0000DF1A0000}"/>
    <cellStyle name="Normal 261 3" xfId="8252" xr:uid="{00000000-0005-0000-0000-0000E01A0000}"/>
    <cellStyle name="Normal 261 3 2" xfId="8253" xr:uid="{00000000-0005-0000-0000-0000E11A0000}"/>
    <cellStyle name="Normal 261 4" xfId="8254" xr:uid="{00000000-0005-0000-0000-0000E21A0000}"/>
    <cellStyle name="Normal 262" xfId="1025" xr:uid="{00000000-0005-0000-0000-0000E31A0000}"/>
    <cellStyle name="Normal 262 2" xfId="8255" xr:uid="{00000000-0005-0000-0000-0000E41A0000}"/>
    <cellStyle name="Normal 262 2 2" xfId="8256" xr:uid="{00000000-0005-0000-0000-0000E51A0000}"/>
    <cellStyle name="Normal 262 2 2 2" xfId="8257" xr:uid="{00000000-0005-0000-0000-0000E61A0000}"/>
    <cellStyle name="Normal 262 2 3" xfId="8258" xr:uid="{00000000-0005-0000-0000-0000E71A0000}"/>
    <cellStyle name="Normal 262 3" xfId="8259" xr:uid="{00000000-0005-0000-0000-0000E81A0000}"/>
    <cellStyle name="Normal 262 3 2" xfId="8260" xr:uid="{00000000-0005-0000-0000-0000E91A0000}"/>
    <cellStyle name="Normal 262 4" xfId="8261" xr:uid="{00000000-0005-0000-0000-0000EA1A0000}"/>
    <cellStyle name="Normal 263" xfId="1026" xr:uid="{00000000-0005-0000-0000-0000EB1A0000}"/>
    <cellStyle name="Normal 263 2" xfId="8262" xr:uid="{00000000-0005-0000-0000-0000EC1A0000}"/>
    <cellStyle name="Normal 263 2 2" xfId="8263" xr:uid="{00000000-0005-0000-0000-0000ED1A0000}"/>
    <cellStyle name="Normal 263 2 2 2" xfId="8264" xr:uid="{00000000-0005-0000-0000-0000EE1A0000}"/>
    <cellStyle name="Normal 263 2 3" xfId="8265" xr:uid="{00000000-0005-0000-0000-0000EF1A0000}"/>
    <cellStyle name="Normal 263 3" xfId="8266" xr:uid="{00000000-0005-0000-0000-0000F01A0000}"/>
    <cellStyle name="Normal 263 3 2" xfId="8267" xr:uid="{00000000-0005-0000-0000-0000F11A0000}"/>
    <cellStyle name="Normal 263 4" xfId="8268" xr:uid="{00000000-0005-0000-0000-0000F21A0000}"/>
    <cellStyle name="Normal 264" xfId="1027" xr:uid="{00000000-0005-0000-0000-0000F31A0000}"/>
    <cellStyle name="Normal 264 2" xfId="8269" xr:uid="{00000000-0005-0000-0000-0000F41A0000}"/>
    <cellStyle name="Normal 264 2 2" xfId="8270" xr:uid="{00000000-0005-0000-0000-0000F51A0000}"/>
    <cellStyle name="Normal 264 2 2 2" xfId="8271" xr:uid="{00000000-0005-0000-0000-0000F61A0000}"/>
    <cellStyle name="Normal 264 2 3" xfId="8272" xr:uid="{00000000-0005-0000-0000-0000F71A0000}"/>
    <cellStyle name="Normal 264 3" xfId="8273" xr:uid="{00000000-0005-0000-0000-0000F81A0000}"/>
    <cellStyle name="Normal 264 3 2" xfId="8274" xr:uid="{00000000-0005-0000-0000-0000F91A0000}"/>
    <cellStyle name="Normal 264 4" xfId="8275" xr:uid="{00000000-0005-0000-0000-0000FA1A0000}"/>
    <cellStyle name="Normal 265" xfId="1028" xr:uid="{00000000-0005-0000-0000-0000FB1A0000}"/>
    <cellStyle name="Normal 265 2" xfId="8276" xr:uid="{00000000-0005-0000-0000-0000FC1A0000}"/>
    <cellStyle name="Normal 265 2 2" xfId="8277" xr:uid="{00000000-0005-0000-0000-0000FD1A0000}"/>
    <cellStyle name="Normal 265 2 2 2" xfId="8278" xr:uid="{00000000-0005-0000-0000-0000FE1A0000}"/>
    <cellStyle name="Normal 265 2 3" xfId="8279" xr:uid="{00000000-0005-0000-0000-0000FF1A0000}"/>
    <cellStyle name="Normal 265 3" xfId="8280" xr:uid="{00000000-0005-0000-0000-0000001B0000}"/>
    <cellStyle name="Normal 265 3 2" xfId="8281" xr:uid="{00000000-0005-0000-0000-0000011B0000}"/>
    <cellStyle name="Normal 265 4" xfId="8282" xr:uid="{00000000-0005-0000-0000-0000021B0000}"/>
    <cellStyle name="Normal 266" xfId="1029" xr:uid="{00000000-0005-0000-0000-0000031B0000}"/>
    <cellStyle name="Normal 266 2" xfId="8283" xr:uid="{00000000-0005-0000-0000-0000041B0000}"/>
    <cellStyle name="Normal 266 2 2" xfId="8284" xr:uid="{00000000-0005-0000-0000-0000051B0000}"/>
    <cellStyle name="Normal 266 2 2 2" xfId="8285" xr:uid="{00000000-0005-0000-0000-0000061B0000}"/>
    <cellStyle name="Normal 266 2 3" xfId="8286" xr:uid="{00000000-0005-0000-0000-0000071B0000}"/>
    <cellStyle name="Normal 266 3" xfId="8287" xr:uid="{00000000-0005-0000-0000-0000081B0000}"/>
    <cellStyle name="Normal 266 3 2" xfId="8288" xr:uid="{00000000-0005-0000-0000-0000091B0000}"/>
    <cellStyle name="Normal 266 4" xfId="8289" xr:uid="{00000000-0005-0000-0000-00000A1B0000}"/>
    <cellStyle name="Normal 267" xfId="1030" xr:uid="{00000000-0005-0000-0000-00000B1B0000}"/>
    <cellStyle name="Normal 267 2" xfId="8290" xr:uid="{00000000-0005-0000-0000-00000C1B0000}"/>
    <cellStyle name="Normal 267 2 2" xfId="8291" xr:uid="{00000000-0005-0000-0000-00000D1B0000}"/>
    <cellStyle name="Normal 267 2 2 2" xfId="8292" xr:uid="{00000000-0005-0000-0000-00000E1B0000}"/>
    <cellStyle name="Normal 267 2 3" xfId="8293" xr:uid="{00000000-0005-0000-0000-00000F1B0000}"/>
    <cellStyle name="Normal 267 3" xfId="8294" xr:uid="{00000000-0005-0000-0000-0000101B0000}"/>
    <cellStyle name="Normal 267 3 2" xfId="8295" xr:uid="{00000000-0005-0000-0000-0000111B0000}"/>
    <cellStyle name="Normal 267 4" xfId="8296" xr:uid="{00000000-0005-0000-0000-0000121B0000}"/>
    <cellStyle name="Normal 268" xfId="1031" xr:uid="{00000000-0005-0000-0000-0000131B0000}"/>
    <cellStyle name="Normal 268 2" xfId="8297" xr:uid="{00000000-0005-0000-0000-0000141B0000}"/>
    <cellStyle name="Normal 268 2 2" xfId="8298" xr:uid="{00000000-0005-0000-0000-0000151B0000}"/>
    <cellStyle name="Normal 268 2 2 2" xfId="8299" xr:uid="{00000000-0005-0000-0000-0000161B0000}"/>
    <cellStyle name="Normal 268 2 3" xfId="8300" xr:uid="{00000000-0005-0000-0000-0000171B0000}"/>
    <cellStyle name="Normal 268 3" xfId="8301" xr:uid="{00000000-0005-0000-0000-0000181B0000}"/>
    <cellStyle name="Normal 268 3 2" xfId="8302" xr:uid="{00000000-0005-0000-0000-0000191B0000}"/>
    <cellStyle name="Normal 268 4" xfId="8303" xr:uid="{00000000-0005-0000-0000-00001A1B0000}"/>
    <cellStyle name="Normal 269" xfId="1032" xr:uid="{00000000-0005-0000-0000-00001B1B0000}"/>
    <cellStyle name="Normal 269 2" xfId="8304" xr:uid="{00000000-0005-0000-0000-00001C1B0000}"/>
    <cellStyle name="Normal 269 2 2" xfId="8305" xr:uid="{00000000-0005-0000-0000-00001D1B0000}"/>
    <cellStyle name="Normal 269 2 2 2" xfId="8306" xr:uid="{00000000-0005-0000-0000-00001E1B0000}"/>
    <cellStyle name="Normal 269 2 3" xfId="8307" xr:uid="{00000000-0005-0000-0000-00001F1B0000}"/>
    <cellStyle name="Normal 269 3" xfId="8308" xr:uid="{00000000-0005-0000-0000-0000201B0000}"/>
    <cellStyle name="Normal 269 3 2" xfId="8309" xr:uid="{00000000-0005-0000-0000-0000211B0000}"/>
    <cellStyle name="Normal 269 4" xfId="8310" xr:uid="{00000000-0005-0000-0000-0000221B0000}"/>
    <cellStyle name="Normal 27" xfId="1033" xr:uid="{00000000-0005-0000-0000-0000231B0000}"/>
    <cellStyle name="Normal 27 10" xfId="1034" xr:uid="{00000000-0005-0000-0000-0000241B0000}"/>
    <cellStyle name="Normal 27 10 2" xfId="1035" xr:uid="{00000000-0005-0000-0000-0000251B0000}"/>
    <cellStyle name="Normal 27 10 2 2" xfId="8311" xr:uid="{00000000-0005-0000-0000-0000261B0000}"/>
    <cellStyle name="Normal 27 10 2 2 2" xfId="8312" xr:uid="{00000000-0005-0000-0000-0000271B0000}"/>
    <cellStyle name="Normal 27 10 2 2 2 2" xfId="8313" xr:uid="{00000000-0005-0000-0000-0000281B0000}"/>
    <cellStyle name="Normal 27 10 2 2 3" xfId="8314" xr:uid="{00000000-0005-0000-0000-0000291B0000}"/>
    <cellStyle name="Normal 27 10 2 3" xfId="8315" xr:uid="{00000000-0005-0000-0000-00002A1B0000}"/>
    <cellStyle name="Normal 27 10 2 3 2" xfId="8316" xr:uid="{00000000-0005-0000-0000-00002B1B0000}"/>
    <cellStyle name="Normal 27 10 2 4" xfId="8317" xr:uid="{00000000-0005-0000-0000-00002C1B0000}"/>
    <cellStyle name="Normal 27 10 3" xfId="8318" xr:uid="{00000000-0005-0000-0000-00002D1B0000}"/>
    <cellStyle name="Normal 27 10 3 2" xfId="8319" xr:uid="{00000000-0005-0000-0000-00002E1B0000}"/>
    <cellStyle name="Normal 27 10 3 2 2" xfId="8320" xr:uid="{00000000-0005-0000-0000-00002F1B0000}"/>
    <cellStyle name="Normal 27 10 3 3" xfId="8321" xr:uid="{00000000-0005-0000-0000-0000301B0000}"/>
    <cellStyle name="Normal 27 10 4" xfId="8322" xr:uid="{00000000-0005-0000-0000-0000311B0000}"/>
    <cellStyle name="Normal 27 10 4 2" xfId="8323" xr:uid="{00000000-0005-0000-0000-0000321B0000}"/>
    <cellStyle name="Normal 27 10 5" xfId="8324" xr:uid="{00000000-0005-0000-0000-0000331B0000}"/>
    <cellStyle name="Normal 27 11" xfId="1036" xr:uid="{00000000-0005-0000-0000-0000341B0000}"/>
    <cellStyle name="Normal 27 11 2" xfId="1037" xr:uid="{00000000-0005-0000-0000-0000351B0000}"/>
    <cellStyle name="Normal 27 11 2 2" xfId="8325" xr:uid="{00000000-0005-0000-0000-0000361B0000}"/>
    <cellStyle name="Normal 27 11 2 2 2" xfId="8326" xr:uid="{00000000-0005-0000-0000-0000371B0000}"/>
    <cellStyle name="Normal 27 11 2 2 2 2" xfId="8327" xr:uid="{00000000-0005-0000-0000-0000381B0000}"/>
    <cellStyle name="Normal 27 11 2 2 3" xfId="8328" xr:uid="{00000000-0005-0000-0000-0000391B0000}"/>
    <cellStyle name="Normal 27 11 2 3" xfId="8329" xr:uid="{00000000-0005-0000-0000-00003A1B0000}"/>
    <cellStyle name="Normal 27 11 2 3 2" xfId="8330" xr:uid="{00000000-0005-0000-0000-00003B1B0000}"/>
    <cellStyle name="Normal 27 11 2 4" xfId="8331" xr:uid="{00000000-0005-0000-0000-00003C1B0000}"/>
    <cellStyle name="Normal 27 11 3" xfId="8332" xr:uid="{00000000-0005-0000-0000-00003D1B0000}"/>
    <cellStyle name="Normal 27 11 3 2" xfId="8333" xr:uid="{00000000-0005-0000-0000-00003E1B0000}"/>
    <cellStyle name="Normal 27 11 3 2 2" xfId="8334" xr:uid="{00000000-0005-0000-0000-00003F1B0000}"/>
    <cellStyle name="Normal 27 11 3 3" xfId="8335" xr:uid="{00000000-0005-0000-0000-0000401B0000}"/>
    <cellStyle name="Normal 27 11 4" xfId="8336" xr:uid="{00000000-0005-0000-0000-0000411B0000}"/>
    <cellStyle name="Normal 27 11 4 2" xfId="8337" xr:uid="{00000000-0005-0000-0000-0000421B0000}"/>
    <cellStyle name="Normal 27 11 5" xfId="8338" xr:uid="{00000000-0005-0000-0000-0000431B0000}"/>
    <cellStyle name="Normal 27 12" xfId="1038" xr:uid="{00000000-0005-0000-0000-0000441B0000}"/>
    <cellStyle name="Normal 27 12 2" xfId="8339" xr:uid="{00000000-0005-0000-0000-0000451B0000}"/>
    <cellStyle name="Normal 27 12 2 2" xfId="8340" xr:uid="{00000000-0005-0000-0000-0000461B0000}"/>
    <cellStyle name="Normal 27 12 2 2 2" xfId="8341" xr:uid="{00000000-0005-0000-0000-0000471B0000}"/>
    <cellStyle name="Normal 27 12 2 3" xfId="8342" xr:uid="{00000000-0005-0000-0000-0000481B0000}"/>
    <cellStyle name="Normal 27 12 3" xfId="8343" xr:uid="{00000000-0005-0000-0000-0000491B0000}"/>
    <cellStyle name="Normal 27 12 3 2" xfId="8344" xr:uid="{00000000-0005-0000-0000-00004A1B0000}"/>
    <cellStyle name="Normal 27 12 4" xfId="8345" xr:uid="{00000000-0005-0000-0000-00004B1B0000}"/>
    <cellStyle name="Normal 27 13" xfId="8346" xr:uid="{00000000-0005-0000-0000-00004C1B0000}"/>
    <cellStyle name="Normal 27 13 2" xfId="8347" xr:uid="{00000000-0005-0000-0000-00004D1B0000}"/>
    <cellStyle name="Normal 27 13 2 2" xfId="8348" xr:uid="{00000000-0005-0000-0000-00004E1B0000}"/>
    <cellStyle name="Normal 27 13 3" xfId="8349" xr:uid="{00000000-0005-0000-0000-00004F1B0000}"/>
    <cellStyle name="Normal 27 14" xfId="8350" xr:uid="{00000000-0005-0000-0000-0000501B0000}"/>
    <cellStyle name="Normal 27 14 2" xfId="8351" xr:uid="{00000000-0005-0000-0000-0000511B0000}"/>
    <cellStyle name="Normal 27 15" xfId="8352" xr:uid="{00000000-0005-0000-0000-0000521B0000}"/>
    <cellStyle name="Normal 27 2" xfId="1039" xr:uid="{00000000-0005-0000-0000-0000531B0000}"/>
    <cellStyle name="Normal 27 2 10" xfId="8353" xr:uid="{00000000-0005-0000-0000-0000541B0000}"/>
    <cellStyle name="Normal 27 2 10 2" xfId="8354" xr:uid="{00000000-0005-0000-0000-0000551B0000}"/>
    <cellStyle name="Normal 27 2 10 2 2" xfId="8355" xr:uid="{00000000-0005-0000-0000-0000561B0000}"/>
    <cellStyle name="Normal 27 2 10 3" xfId="8356" xr:uid="{00000000-0005-0000-0000-0000571B0000}"/>
    <cellStyle name="Normal 27 2 11" xfId="8357" xr:uid="{00000000-0005-0000-0000-0000581B0000}"/>
    <cellStyle name="Normal 27 2 11 2" xfId="8358" xr:uid="{00000000-0005-0000-0000-0000591B0000}"/>
    <cellStyle name="Normal 27 2 12" xfId="8359" xr:uid="{00000000-0005-0000-0000-00005A1B0000}"/>
    <cellStyle name="Normal 27 2 2" xfId="1040" xr:uid="{00000000-0005-0000-0000-00005B1B0000}"/>
    <cellStyle name="Normal 27 2 2 2" xfId="1041" xr:uid="{00000000-0005-0000-0000-00005C1B0000}"/>
    <cellStyle name="Normal 27 2 2 2 2" xfId="8360" xr:uid="{00000000-0005-0000-0000-00005D1B0000}"/>
    <cellStyle name="Normal 27 2 2 2 2 2" xfId="8361" xr:uid="{00000000-0005-0000-0000-00005E1B0000}"/>
    <cellStyle name="Normal 27 2 2 2 2 2 2" xfId="8362" xr:uid="{00000000-0005-0000-0000-00005F1B0000}"/>
    <cellStyle name="Normal 27 2 2 2 2 3" xfId="8363" xr:uid="{00000000-0005-0000-0000-0000601B0000}"/>
    <cellStyle name="Normal 27 2 2 2 3" xfId="8364" xr:uid="{00000000-0005-0000-0000-0000611B0000}"/>
    <cellStyle name="Normal 27 2 2 2 3 2" xfId="8365" xr:uid="{00000000-0005-0000-0000-0000621B0000}"/>
    <cellStyle name="Normal 27 2 2 2 4" xfId="8366" xr:uid="{00000000-0005-0000-0000-0000631B0000}"/>
    <cellStyle name="Normal 27 2 2 3" xfId="8367" xr:uid="{00000000-0005-0000-0000-0000641B0000}"/>
    <cellStyle name="Normal 27 2 2 3 2" xfId="8368" xr:uid="{00000000-0005-0000-0000-0000651B0000}"/>
    <cellStyle name="Normal 27 2 2 3 2 2" xfId="8369" xr:uid="{00000000-0005-0000-0000-0000661B0000}"/>
    <cellStyle name="Normal 27 2 2 3 3" xfId="8370" xr:uid="{00000000-0005-0000-0000-0000671B0000}"/>
    <cellStyle name="Normal 27 2 2 4" xfId="8371" xr:uid="{00000000-0005-0000-0000-0000681B0000}"/>
    <cellStyle name="Normal 27 2 2 4 2" xfId="8372" xr:uid="{00000000-0005-0000-0000-0000691B0000}"/>
    <cellStyle name="Normal 27 2 2 5" xfId="8373" xr:uid="{00000000-0005-0000-0000-00006A1B0000}"/>
    <cellStyle name="Normal 27 2 3" xfId="1042" xr:uid="{00000000-0005-0000-0000-00006B1B0000}"/>
    <cellStyle name="Normal 27 2 3 2" xfId="1043" xr:uid="{00000000-0005-0000-0000-00006C1B0000}"/>
    <cellStyle name="Normal 27 2 3 2 2" xfId="8374" xr:uid="{00000000-0005-0000-0000-00006D1B0000}"/>
    <cellStyle name="Normal 27 2 3 2 2 2" xfId="8375" xr:uid="{00000000-0005-0000-0000-00006E1B0000}"/>
    <cellStyle name="Normal 27 2 3 2 2 2 2" xfId="8376" xr:uid="{00000000-0005-0000-0000-00006F1B0000}"/>
    <cellStyle name="Normal 27 2 3 2 2 3" xfId="8377" xr:uid="{00000000-0005-0000-0000-0000701B0000}"/>
    <cellStyle name="Normal 27 2 3 2 3" xfId="8378" xr:uid="{00000000-0005-0000-0000-0000711B0000}"/>
    <cellStyle name="Normal 27 2 3 2 3 2" xfId="8379" xr:uid="{00000000-0005-0000-0000-0000721B0000}"/>
    <cellStyle name="Normal 27 2 3 2 4" xfId="8380" xr:uid="{00000000-0005-0000-0000-0000731B0000}"/>
    <cellStyle name="Normal 27 2 3 3" xfId="8381" xr:uid="{00000000-0005-0000-0000-0000741B0000}"/>
    <cellStyle name="Normal 27 2 3 3 2" xfId="8382" xr:uid="{00000000-0005-0000-0000-0000751B0000}"/>
    <cellStyle name="Normal 27 2 3 3 2 2" xfId="8383" xr:uid="{00000000-0005-0000-0000-0000761B0000}"/>
    <cellStyle name="Normal 27 2 3 3 3" xfId="8384" xr:uid="{00000000-0005-0000-0000-0000771B0000}"/>
    <cellStyle name="Normal 27 2 3 4" xfId="8385" xr:uid="{00000000-0005-0000-0000-0000781B0000}"/>
    <cellStyle name="Normal 27 2 3 4 2" xfId="8386" xr:uid="{00000000-0005-0000-0000-0000791B0000}"/>
    <cellStyle name="Normal 27 2 3 5" xfId="8387" xr:uid="{00000000-0005-0000-0000-00007A1B0000}"/>
    <cellStyle name="Normal 27 2 4" xfId="1044" xr:uid="{00000000-0005-0000-0000-00007B1B0000}"/>
    <cellStyle name="Normal 27 2 4 2" xfId="1045" xr:uid="{00000000-0005-0000-0000-00007C1B0000}"/>
    <cellStyle name="Normal 27 2 4 2 2" xfId="8388" xr:uid="{00000000-0005-0000-0000-00007D1B0000}"/>
    <cellStyle name="Normal 27 2 4 2 2 2" xfId="8389" xr:uid="{00000000-0005-0000-0000-00007E1B0000}"/>
    <cellStyle name="Normal 27 2 4 2 2 2 2" xfId="8390" xr:uid="{00000000-0005-0000-0000-00007F1B0000}"/>
    <cellStyle name="Normal 27 2 4 2 2 3" xfId="8391" xr:uid="{00000000-0005-0000-0000-0000801B0000}"/>
    <cellStyle name="Normal 27 2 4 2 3" xfId="8392" xr:uid="{00000000-0005-0000-0000-0000811B0000}"/>
    <cellStyle name="Normal 27 2 4 2 3 2" xfId="8393" xr:uid="{00000000-0005-0000-0000-0000821B0000}"/>
    <cellStyle name="Normal 27 2 4 2 4" xfId="8394" xr:uid="{00000000-0005-0000-0000-0000831B0000}"/>
    <cellStyle name="Normal 27 2 4 3" xfId="8395" xr:uid="{00000000-0005-0000-0000-0000841B0000}"/>
    <cellStyle name="Normal 27 2 4 3 2" xfId="8396" xr:uid="{00000000-0005-0000-0000-0000851B0000}"/>
    <cellStyle name="Normal 27 2 4 3 2 2" xfId="8397" xr:uid="{00000000-0005-0000-0000-0000861B0000}"/>
    <cellStyle name="Normal 27 2 4 3 3" xfId="8398" xr:uid="{00000000-0005-0000-0000-0000871B0000}"/>
    <cellStyle name="Normal 27 2 4 4" xfId="8399" xr:uid="{00000000-0005-0000-0000-0000881B0000}"/>
    <cellStyle name="Normal 27 2 4 4 2" xfId="8400" xr:uid="{00000000-0005-0000-0000-0000891B0000}"/>
    <cellStyle name="Normal 27 2 4 5" xfId="8401" xr:uid="{00000000-0005-0000-0000-00008A1B0000}"/>
    <cellStyle name="Normal 27 2 5" xfId="1046" xr:uid="{00000000-0005-0000-0000-00008B1B0000}"/>
    <cellStyle name="Normal 27 2 5 2" xfId="1047" xr:uid="{00000000-0005-0000-0000-00008C1B0000}"/>
    <cellStyle name="Normal 27 2 5 2 2" xfId="8402" xr:uid="{00000000-0005-0000-0000-00008D1B0000}"/>
    <cellStyle name="Normal 27 2 5 2 2 2" xfId="8403" xr:uid="{00000000-0005-0000-0000-00008E1B0000}"/>
    <cellStyle name="Normal 27 2 5 2 2 2 2" xfId="8404" xr:uid="{00000000-0005-0000-0000-00008F1B0000}"/>
    <cellStyle name="Normal 27 2 5 2 2 3" xfId="8405" xr:uid="{00000000-0005-0000-0000-0000901B0000}"/>
    <cellStyle name="Normal 27 2 5 2 3" xfId="8406" xr:uid="{00000000-0005-0000-0000-0000911B0000}"/>
    <cellStyle name="Normal 27 2 5 2 3 2" xfId="8407" xr:uid="{00000000-0005-0000-0000-0000921B0000}"/>
    <cellStyle name="Normal 27 2 5 2 4" xfId="8408" xr:uid="{00000000-0005-0000-0000-0000931B0000}"/>
    <cellStyle name="Normal 27 2 5 3" xfId="8409" xr:uid="{00000000-0005-0000-0000-0000941B0000}"/>
    <cellStyle name="Normal 27 2 5 3 2" xfId="8410" xr:uid="{00000000-0005-0000-0000-0000951B0000}"/>
    <cellStyle name="Normal 27 2 5 3 2 2" xfId="8411" xr:uid="{00000000-0005-0000-0000-0000961B0000}"/>
    <cellStyle name="Normal 27 2 5 3 3" xfId="8412" xr:uid="{00000000-0005-0000-0000-0000971B0000}"/>
    <cellStyle name="Normal 27 2 5 4" xfId="8413" xr:uid="{00000000-0005-0000-0000-0000981B0000}"/>
    <cellStyle name="Normal 27 2 5 4 2" xfId="8414" xr:uid="{00000000-0005-0000-0000-0000991B0000}"/>
    <cellStyle name="Normal 27 2 5 5" xfId="8415" xr:uid="{00000000-0005-0000-0000-00009A1B0000}"/>
    <cellStyle name="Normal 27 2 6" xfId="1048" xr:uid="{00000000-0005-0000-0000-00009B1B0000}"/>
    <cellStyle name="Normal 27 2 6 2" xfId="1049" xr:uid="{00000000-0005-0000-0000-00009C1B0000}"/>
    <cellStyle name="Normal 27 2 6 2 2" xfId="8416" xr:uid="{00000000-0005-0000-0000-00009D1B0000}"/>
    <cellStyle name="Normal 27 2 6 2 2 2" xfId="8417" xr:uid="{00000000-0005-0000-0000-00009E1B0000}"/>
    <cellStyle name="Normal 27 2 6 2 2 2 2" xfId="8418" xr:uid="{00000000-0005-0000-0000-00009F1B0000}"/>
    <cellStyle name="Normal 27 2 6 2 2 3" xfId="8419" xr:uid="{00000000-0005-0000-0000-0000A01B0000}"/>
    <cellStyle name="Normal 27 2 6 2 3" xfId="8420" xr:uid="{00000000-0005-0000-0000-0000A11B0000}"/>
    <cellStyle name="Normal 27 2 6 2 3 2" xfId="8421" xr:uid="{00000000-0005-0000-0000-0000A21B0000}"/>
    <cellStyle name="Normal 27 2 6 2 4" xfId="8422" xr:uid="{00000000-0005-0000-0000-0000A31B0000}"/>
    <cellStyle name="Normal 27 2 6 3" xfId="8423" xr:uid="{00000000-0005-0000-0000-0000A41B0000}"/>
    <cellStyle name="Normal 27 2 6 3 2" xfId="8424" xr:uid="{00000000-0005-0000-0000-0000A51B0000}"/>
    <cellStyle name="Normal 27 2 6 3 2 2" xfId="8425" xr:uid="{00000000-0005-0000-0000-0000A61B0000}"/>
    <cellStyle name="Normal 27 2 6 3 3" xfId="8426" xr:uid="{00000000-0005-0000-0000-0000A71B0000}"/>
    <cellStyle name="Normal 27 2 6 4" xfId="8427" xr:uid="{00000000-0005-0000-0000-0000A81B0000}"/>
    <cellStyle name="Normal 27 2 6 4 2" xfId="8428" xr:uid="{00000000-0005-0000-0000-0000A91B0000}"/>
    <cellStyle name="Normal 27 2 6 5" xfId="8429" xr:uid="{00000000-0005-0000-0000-0000AA1B0000}"/>
    <cellStyle name="Normal 27 2 7" xfId="1050" xr:uid="{00000000-0005-0000-0000-0000AB1B0000}"/>
    <cellStyle name="Normal 27 2 7 2" xfId="1051" xr:uid="{00000000-0005-0000-0000-0000AC1B0000}"/>
    <cellStyle name="Normal 27 2 7 2 2" xfId="8430" xr:uid="{00000000-0005-0000-0000-0000AD1B0000}"/>
    <cellStyle name="Normal 27 2 7 2 2 2" xfId="8431" xr:uid="{00000000-0005-0000-0000-0000AE1B0000}"/>
    <cellStyle name="Normal 27 2 7 2 2 2 2" xfId="8432" xr:uid="{00000000-0005-0000-0000-0000AF1B0000}"/>
    <cellStyle name="Normal 27 2 7 2 2 3" xfId="8433" xr:uid="{00000000-0005-0000-0000-0000B01B0000}"/>
    <cellStyle name="Normal 27 2 7 2 3" xfId="8434" xr:uid="{00000000-0005-0000-0000-0000B11B0000}"/>
    <cellStyle name="Normal 27 2 7 2 3 2" xfId="8435" xr:uid="{00000000-0005-0000-0000-0000B21B0000}"/>
    <cellStyle name="Normal 27 2 7 2 4" xfId="8436" xr:uid="{00000000-0005-0000-0000-0000B31B0000}"/>
    <cellStyle name="Normal 27 2 7 3" xfId="8437" xr:uid="{00000000-0005-0000-0000-0000B41B0000}"/>
    <cellStyle name="Normal 27 2 7 3 2" xfId="8438" xr:uid="{00000000-0005-0000-0000-0000B51B0000}"/>
    <cellStyle name="Normal 27 2 7 3 2 2" xfId="8439" xr:uid="{00000000-0005-0000-0000-0000B61B0000}"/>
    <cellStyle name="Normal 27 2 7 3 3" xfId="8440" xr:uid="{00000000-0005-0000-0000-0000B71B0000}"/>
    <cellStyle name="Normal 27 2 7 4" xfId="8441" xr:uid="{00000000-0005-0000-0000-0000B81B0000}"/>
    <cellStyle name="Normal 27 2 7 4 2" xfId="8442" xr:uid="{00000000-0005-0000-0000-0000B91B0000}"/>
    <cellStyle name="Normal 27 2 7 5" xfId="8443" xr:uid="{00000000-0005-0000-0000-0000BA1B0000}"/>
    <cellStyle name="Normal 27 2 8" xfId="1052" xr:uid="{00000000-0005-0000-0000-0000BB1B0000}"/>
    <cellStyle name="Normal 27 2 8 2" xfId="1053" xr:uid="{00000000-0005-0000-0000-0000BC1B0000}"/>
    <cellStyle name="Normal 27 2 8 2 2" xfId="8444" xr:uid="{00000000-0005-0000-0000-0000BD1B0000}"/>
    <cellStyle name="Normal 27 2 8 2 2 2" xfId="8445" xr:uid="{00000000-0005-0000-0000-0000BE1B0000}"/>
    <cellStyle name="Normal 27 2 8 2 2 2 2" xfId="8446" xr:uid="{00000000-0005-0000-0000-0000BF1B0000}"/>
    <cellStyle name="Normal 27 2 8 2 2 3" xfId="8447" xr:uid="{00000000-0005-0000-0000-0000C01B0000}"/>
    <cellStyle name="Normal 27 2 8 2 3" xfId="8448" xr:uid="{00000000-0005-0000-0000-0000C11B0000}"/>
    <cellStyle name="Normal 27 2 8 2 3 2" xfId="8449" xr:uid="{00000000-0005-0000-0000-0000C21B0000}"/>
    <cellStyle name="Normal 27 2 8 2 4" xfId="8450" xr:uid="{00000000-0005-0000-0000-0000C31B0000}"/>
    <cellStyle name="Normal 27 2 8 3" xfId="8451" xr:uid="{00000000-0005-0000-0000-0000C41B0000}"/>
    <cellStyle name="Normal 27 2 8 3 2" xfId="8452" xr:uid="{00000000-0005-0000-0000-0000C51B0000}"/>
    <cellStyle name="Normal 27 2 8 3 2 2" xfId="8453" xr:uid="{00000000-0005-0000-0000-0000C61B0000}"/>
    <cellStyle name="Normal 27 2 8 3 3" xfId="8454" xr:uid="{00000000-0005-0000-0000-0000C71B0000}"/>
    <cellStyle name="Normal 27 2 8 4" xfId="8455" xr:uid="{00000000-0005-0000-0000-0000C81B0000}"/>
    <cellStyle name="Normal 27 2 8 4 2" xfId="8456" xr:uid="{00000000-0005-0000-0000-0000C91B0000}"/>
    <cellStyle name="Normal 27 2 8 5" xfId="8457" xr:uid="{00000000-0005-0000-0000-0000CA1B0000}"/>
    <cellStyle name="Normal 27 2 9" xfId="1054" xr:uid="{00000000-0005-0000-0000-0000CB1B0000}"/>
    <cellStyle name="Normal 27 2 9 2" xfId="8458" xr:uid="{00000000-0005-0000-0000-0000CC1B0000}"/>
    <cellStyle name="Normal 27 2 9 2 2" xfId="8459" xr:uid="{00000000-0005-0000-0000-0000CD1B0000}"/>
    <cellStyle name="Normal 27 2 9 2 2 2" xfId="8460" xr:uid="{00000000-0005-0000-0000-0000CE1B0000}"/>
    <cellStyle name="Normal 27 2 9 2 3" xfId="8461" xr:uid="{00000000-0005-0000-0000-0000CF1B0000}"/>
    <cellStyle name="Normal 27 2 9 3" xfId="8462" xr:uid="{00000000-0005-0000-0000-0000D01B0000}"/>
    <cellStyle name="Normal 27 2 9 3 2" xfId="8463" xr:uid="{00000000-0005-0000-0000-0000D11B0000}"/>
    <cellStyle name="Normal 27 2 9 4" xfId="8464" xr:uid="{00000000-0005-0000-0000-0000D21B0000}"/>
    <cellStyle name="Normal 27 3" xfId="1055" xr:uid="{00000000-0005-0000-0000-0000D31B0000}"/>
    <cellStyle name="Normal 27 3 2" xfId="1056" xr:uid="{00000000-0005-0000-0000-0000D41B0000}"/>
    <cellStyle name="Normal 27 3 2 2" xfId="8465" xr:uid="{00000000-0005-0000-0000-0000D51B0000}"/>
    <cellStyle name="Normal 27 3 2 2 2" xfId="8466" xr:uid="{00000000-0005-0000-0000-0000D61B0000}"/>
    <cellStyle name="Normal 27 3 2 2 2 2" xfId="8467" xr:uid="{00000000-0005-0000-0000-0000D71B0000}"/>
    <cellStyle name="Normal 27 3 2 2 3" xfId="8468" xr:uid="{00000000-0005-0000-0000-0000D81B0000}"/>
    <cellStyle name="Normal 27 3 2 3" xfId="8469" xr:uid="{00000000-0005-0000-0000-0000D91B0000}"/>
    <cellStyle name="Normal 27 3 2 3 2" xfId="8470" xr:uid="{00000000-0005-0000-0000-0000DA1B0000}"/>
    <cellStyle name="Normal 27 3 2 4" xfId="8471" xr:uid="{00000000-0005-0000-0000-0000DB1B0000}"/>
    <cellStyle name="Normal 27 3 3" xfId="8472" xr:uid="{00000000-0005-0000-0000-0000DC1B0000}"/>
    <cellStyle name="Normal 27 3 3 2" xfId="8473" xr:uid="{00000000-0005-0000-0000-0000DD1B0000}"/>
    <cellStyle name="Normal 27 3 3 2 2" xfId="8474" xr:uid="{00000000-0005-0000-0000-0000DE1B0000}"/>
    <cellStyle name="Normal 27 3 3 3" xfId="8475" xr:uid="{00000000-0005-0000-0000-0000DF1B0000}"/>
    <cellStyle name="Normal 27 3 4" xfId="8476" xr:uid="{00000000-0005-0000-0000-0000E01B0000}"/>
    <cellStyle name="Normal 27 3 4 2" xfId="8477" xr:uid="{00000000-0005-0000-0000-0000E11B0000}"/>
    <cellStyle name="Normal 27 3 5" xfId="8478" xr:uid="{00000000-0005-0000-0000-0000E21B0000}"/>
    <cellStyle name="Normal 27 4" xfId="1057" xr:uid="{00000000-0005-0000-0000-0000E31B0000}"/>
    <cellStyle name="Normal 27 4 2" xfId="1058" xr:uid="{00000000-0005-0000-0000-0000E41B0000}"/>
    <cellStyle name="Normal 27 4 2 2" xfId="8479" xr:uid="{00000000-0005-0000-0000-0000E51B0000}"/>
    <cellStyle name="Normal 27 4 2 2 2" xfId="8480" xr:uid="{00000000-0005-0000-0000-0000E61B0000}"/>
    <cellStyle name="Normal 27 4 2 2 2 2" xfId="8481" xr:uid="{00000000-0005-0000-0000-0000E71B0000}"/>
    <cellStyle name="Normal 27 4 2 2 3" xfId="8482" xr:uid="{00000000-0005-0000-0000-0000E81B0000}"/>
    <cellStyle name="Normal 27 4 2 3" xfId="8483" xr:uid="{00000000-0005-0000-0000-0000E91B0000}"/>
    <cellStyle name="Normal 27 4 2 3 2" xfId="8484" xr:uid="{00000000-0005-0000-0000-0000EA1B0000}"/>
    <cellStyle name="Normal 27 4 2 4" xfId="8485" xr:uid="{00000000-0005-0000-0000-0000EB1B0000}"/>
    <cellStyle name="Normal 27 4 3" xfId="8486" xr:uid="{00000000-0005-0000-0000-0000EC1B0000}"/>
    <cellStyle name="Normal 27 4 3 2" xfId="8487" xr:uid="{00000000-0005-0000-0000-0000ED1B0000}"/>
    <cellStyle name="Normal 27 4 3 2 2" xfId="8488" xr:uid="{00000000-0005-0000-0000-0000EE1B0000}"/>
    <cellStyle name="Normal 27 4 3 3" xfId="8489" xr:uid="{00000000-0005-0000-0000-0000EF1B0000}"/>
    <cellStyle name="Normal 27 4 4" xfId="8490" xr:uid="{00000000-0005-0000-0000-0000F01B0000}"/>
    <cellStyle name="Normal 27 4 4 2" xfId="8491" xr:uid="{00000000-0005-0000-0000-0000F11B0000}"/>
    <cellStyle name="Normal 27 4 5" xfId="8492" xr:uid="{00000000-0005-0000-0000-0000F21B0000}"/>
    <cellStyle name="Normal 27 5" xfId="1059" xr:uid="{00000000-0005-0000-0000-0000F31B0000}"/>
    <cellStyle name="Normal 27 5 2" xfId="1060" xr:uid="{00000000-0005-0000-0000-0000F41B0000}"/>
    <cellStyle name="Normal 27 5 2 2" xfId="8493" xr:uid="{00000000-0005-0000-0000-0000F51B0000}"/>
    <cellStyle name="Normal 27 5 2 2 2" xfId="8494" xr:uid="{00000000-0005-0000-0000-0000F61B0000}"/>
    <cellStyle name="Normal 27 5 2 2 2 2" xfId="8495" xr:uid="{00000000-0005-0000-0000-0000F71B0000}"/>
    <cellStyle name="Normal 27 5 2 2 3" xfId="8496" xr:uid="{00000000-0005-0000-0000-0000F81B0000}"/>
    <cellStyle name="Normal 27 5 2 3" xfId="8497" xr:uid="{00000000-0005-0000-0000-0000F91B0000}"/>
    <cellStyle name="Normal 27 5 2 3 2" xfId="8498" xr:uid="{00000000-0005-0000-0000-0000FA1B0000}"/>
    <cellStyle name="Normal 27 5 2 4" xfId="8499" xr:uid="{00000000-0005-0000-0000-0000FB1B0000}"/>
    <cellStyle name="Normal 27 5 3" xfId="8500" xr:uid="{00000000-0005-0000-0000-0000FC1B0000}"/>
    <cellStyle name="Normal 27 5 3 2" xfId="8501" xr:uid="{00000000-0005-0000-0000-0000FD1B0000}"/>
    <cellStyle name="Normal 27 5 3 2 2" xfId="8502" xr:uid="{00000000-0005-0000-0000-0000FE1B0000}"/>
    <cellStyle name="Normal 27 5 3 3" xfId="8503" xr:uid="{00000000-0005-0000-0000-0000FF1B0000}"/>
    <cellStyle name="Normal 27 5 4" xfId="8504" xr:uid="{00000000-0005-0000-0000-0000001C0000}"/>
    <cellStyle name="Normal 27 5 4 2" xfId="8505" xr:uid="{00000000-0005-0000-0000-0000011C0000}"/>
    <cellStyle name="Normal 27 5 5" xfId="8506" xr:uid="{00000000-0005-0000-0000-0000021C0000}"/>
    <cellStyle name="Normal 27 6" xfId="1061" xr:uid="{00000000-0005-0000-0000-0000031C0000}"/>
    <cellStyle name="Normal 27 6 2" xfId="1062" xr:uid="{00000000-0005-0000-0000-0000041C0000}"/>
    <cellStyle name="Normal 27 6 2 2" xfId="8507" xr:uid="{00000000-0005-0000-0000-0000051C0000}"/>
    <cellStyle name="Normal 27 6 2 2 2" xfId="8508" xr:uid="{00000000-0005-0000-0000-0000061C0000}"/>
    <cellStyle name="Normal 27 6 2 2 2 2" xfId="8509" xr:uid="{00000000-0005-0000-0000-0000071C0000}"/>
    <cellStyle name="Normal 27 6 2 2 3" xfId="8510" xr:uid="{00000000-0005-0000-0000-0000081C0000}"/>
    <cellStyle name="Normal 27 6 2 3" xfId="8511" xr:uid="{00000000-0005-0000-0000-0000091C0000}"/>
    <cellStyle name="Normal 27 6 2 3 2" xfId="8512" xr:uid="{00000000-0005-0000-0000-00000A1C0000}"/>
    <cellStyle name="Normal 27 6 2 4" xfId="8513" xr:uid="{00000000-0005-0000-0000-00000B1C0000}"/>
    <cellStyle name="Normal 27 6 3" xfId="8514" xr:uid="{00000000-0005-0000-0000-00000C1C0000}"/>
    <cellStyle name="Normal 27 6 3 2" xfId="8515" xr:uid="{00000000-0005-0000-0000-00000D1C0000}"/>
    <cellStyle name="Normal 27 6 3 2 2" xfId="8516" xr:uid="{00000000-0005-0000-0000-00000E1C0000}"/>
    <cellStyle name="Normal 27 6 3 3" xfId="8517" xr:uid="{00000000-0005-0000-0000-00000F1C0000}"/>
    <cellStyle name="Normal 27 6 4" xfId="8518" xr:uid="{00000000-0005-0000-0000-0000101C0000}"/>
    <cellStyle name="Normal 27 6 4 2" xfId="8519" xr:uid="{00000000-0005-0000-0000-0000111C0000}"/>
    <cellStyle name="Normal 27 6 5" xfId="8520" xr:uid="{00000000-0005-0000-0000-0000121C0000}"/>
    <cellStyle name="Normal 27 7" xfId="1063" xr:uid="{00000000-0005-0000-0000-0000131C0000}"/>
    <cellStyle name="Normal 27 7 2" xfId="1064" xr:uid="{00000000-0005-0000-0000-0000141C0000}"/>
    <cellStyle name="Normal 27 7 2 2" xfId="8521" xr:uid="{00000000-0005-0000-0000-0000151C0000}"/>
    <cellStyle name="Normal 27 7 2 2 2" xfId="8522" xr:uid="{00000000-0005-0000-0000-0000161C0000}"/>
    <cellStyle name="Normal 27 7 2 2 2 2" xfId="8523" xr:uid="{00000000-0005-0000-0000-0000171C0000}"/>
    <cellStyle name="Normal 27 7 2 2 3" xfId="8524" xr:uid="{00000000-0005-0000-0000-0000181C0000}"/>
    <cellStyle name="Normal 27 7 2 3" xfId="8525" xr:uid="{00000000-0005-0000-0000-0000191C0000}"/>
    <cellStyle name="Normal 27 7 2 3 2" xfId="8526" xr:uid="{00000000-0005-0000-0000-00001A1C0000}"/>
    <cellStyle name="Normal 27 7 2 4" xfId="8527" xr:uid="{00000000-0005-0000-0000-00001B1C0000}"/>
    <cellStyle name="Normal 27 7 3" xfId="8528" xr:uid="{00000000-0005-0000-0000-00001C1C0000}"/>
    <cellStyle name="Normal 27 7 3 2" xfId="8529" xr:uid="{00000000-0005-0000-0000-00001D1C0000}"/>
    <cellStyle name="Normal 27 7 3 2 2" xfId="8530" xr:uid="{00000000-0005-0000-0000-00001E1C0000}"/>
    <cellStyle name="Normal 27 7 3 3" xfId="8531" xr:uid="{00000000-0005-0000-0000-00001F1C0000}"/>
    <cellStyle name="Normal 27 7 4" xfId="8532" xr:uid="{00000000-0005-0000-0000-0000201C0000}"/>
    <cellStyle name="Normal 27 7 4 2" xfId="8533" xr:uid="{00000000-0005-0000-0000-0000211C0000}"/>
    <cellStyle name="Normal 27 7 5" xfId="8534" xr:uid="{00000000-0005-0000-0000-0000221C0000}"/>
    <cellStyle name="Normal 27 8" xfId="1065" xr:uid="{00000000-0005-0000-0000-0000231C0000}"/>
    <cellStyle name="Normal 27 8 2" xfId="1066" xr:uid="{00000000-0005-0000-0000-0000241C0000}"/>
    <cellStyle name="Normal 27 8 2 2" xfId="8535" xr:uid="{00000000-0005-0000-0000-0000251C0000}"/>
    <cellStyle name="Normal 27 8 2 2 2" xfId="8536" xr:uid="{00000000-0005-0000-0000-0000261C0000}"/>
    <cellStyle name="Normal 27 8 2 2 2 2" xfId="8537" xr:uid="{00000000-0005-0000-0000-0000271C0000}"/>
    <cellStyle name="Normal 27 8 2 2 3" xfId="8538" xr:uid="{00000000-0005-0000-0000-0000281C0000}"/>
    <cellStyle name="Normal 27 8 2 3" xfId="8539" xr:uid="{00000000-0005-0000-0000-0000291C0000}"/>
    <cellStyle name="Normal 27 8 2 3 2" xfId="8540" xr:uid="{00000000-0005-0000-0000-00002A1C0000}"/>
    <cellStyle name="Normal 27 8 2 4" xfId="8541" xr:uid="{00000000-0005-0000-0000-00002B1C0000}"/>
    <cellStyle name="Normal 27 8 3" xfId="8542" xr:uid="{00000000-0005-0000-0000-00002C1C0000}"/>
    <cellStyle name="Normal 27 8 3 2" xfId="8543" xr:uid="{00000000-0005-0000-0000-00002D1C0000}"/>
    <cellStyle name="Normal 27 8 3 2 2" xfId="8544" xr:uid="{00000000-0005-0000-0000-00002E1C0000}"/>
    <cellStyle name="Normal 27 8 3 3" xfId="8545" xr:uid="{00000000-0005-0000-0000-00002F1C0000}"/>
    <cellStyle name="Normal 27 8 4" xfId="8546" xr:uid="{00000000-0005-0000-0000-0000301C0000}"/>
    <cellStyle name="Normal 27 8 4 2" xfId="8547" xr:uid="{00000000-0005-0000-0000-0000311C0000}"/>
    <cellStyle name="Normal 27 8 5" xfId="8548" xr:uid="{00000000-0005-0000-0000-0000321C0000}"/>
    <cellStyle name="Normal 27 9" xfId="1067" xr:uid="{00000000-0005-0000-0000-0000331C0000}"/>
    <cellStyle name="Normal 27 9 2" xfId="1068" xr:uid="{00000000-0005-0000-0000-0000341C0000}"/>
    <cellStyle name="Normal 27 9 2 2" xfId="8549" xr:uid="{00000000-0005-0000-0000-0000351C0000}"/>
    <cellStyle name="Normal 27 9 2 2 2" xfId="8550" xr:uid="{00000000-0005-0000-0000-0000361C0000}"/>
    <cellStyle name="Normal 27 9 2 2 2 2" xfId="8551" xr:uid="{00000000-0005-0000-0000-0000371C0000}"/>
    <cellStyle name="Normal 27 9 2 2 3" xfId="8552" xr:uid="{00000000-0005-0000-0000-0000381C0000}"/>
    <cellStyle name="Normal 27 9 2 3" xfId="8553" xr:uid="{00000000-0005-0000-0000-0000391C0000}"/>
    <cellStyle name="Normal 27 9 2 3 2" xfId="8554" xr:uid="{00000000-0005-0000-0000-00003A1C0000}"/>
    <cellStyle name="Normal 27 9 2 4" xfId="8555" xr:uid="{00000000-0005-0000-0000-00003B1C0000}"/>
    <cellStyle name="Normal 27 9 3" xfId="8556" xr:uid="{00000000-0005-0000-0000-00003C1C0000}"/>
    <cellStyle name="Normal 27 9 3 2" xfId="8557" xr:uid="{00000000-0005-0000-0000-00003D1C0000}"/>
    <cellStyle name="Normal 27 9 3 2 2" xfId="8558" xr:uid="{00000000-0005-0000-0000-00003E1C0000}"/>
    <cellStyle name="Normal 27 9 3 3" xfId="8559" xr:uid="{00000000-0005-0000-0000-00003F1C0000}"/>
    <cellStyle name="Normal 27 9 4" xfId="8560" xr:uid="{00000000-0005-0000-0000-0000401C0000}"/>
    <cellStyle name="Normal 27 9 4 2" xfId="8561" xr:uid="{00000000-0005-0000-0000-0000411C0000}"/>
    <cellStyle name="Normal 27 9 5" xfId="8562" xr:uid="{00000000-0005-0000-0000-0000421C0000}"/>
    <cellStyle name="Normal 270" xfId="1069" xr:uid="{00000000-0005-0000-0000-0000431C0000}"/>
    <cellStyle name="Normal 270 2" xfId="8563" xr:uid="{00000000-0005-0000-0000-0000441C0000}"/>
    <cellStyle name="Normal 270 2 2" xfId="8564" xr:uid="{00000000-0005-0000-0000-0000451C0000}"/>
    <cellStyle name="Normal 270 2 2 2" xfId="8565" xr:uid="{00000000-0005-0000-0000-0000461C0000}"/>
    <cellStyle name="Normal 270 2 3" xfId="8566" xr:uid="{00000000-0005-0000-0000-0000471C0000}"/>
    <cellStyle name="Normal 270 3" xfId="8567" xr:uid="{00000000-0005-0000-0000-0000481C0000}"/>
    <cellStyle name="Normal 270 3 2" xfId="8568" xr:uid="{00000000-0005-0000-0000-0000491C0000}"/>
    <cellStyle name="Normal 270 4" xfId="8569" xr:uid="{00000000-0005-0000-0000-00004A1C0000}"/>
    <cellStyle name="Normal 271" xfId="1070" xr:uid="{00000000-0005-0000-0000-00004B1C0000}"/>
    <cellStyle name="Normal 271 2" xfId="8570" xr:uid="{00000000-0005-0000-0000-00004C1C0000}"/>
    <cellStyle name="Normal 271 2 2" xfId="8571" xr:uid="{00000000-0005-0000-0000-00004D1C0000}"/>
    <cellStyle name="Normal 271 2 2 2" xfId="8572" xr:uid="{00000000-0005-0000-0000-00004E1C0000}"/>
    <cellStyle name="Normal 271 2 3" xfId="8573" xr:uid="{00000000-0005-0000-0000-00004F1C0000}"/>
    <cellStyle name="Normal 271 3" xfId="8574" xr:uid="{00000000-0005-0000-0000-0000501C0000}"/>
    <cellStyle name="Normal 271 3 2" xfId="8575" xr:uid="{00000000-0005-0000-0000-0000511C0000}"/>
    <cellStyle name="Normal 271 4" xfId="8576" xr:uid="{00000000-0005-0000-0000-0000521C0000}"/>
    <cellStyle name="Normal 272" xfId="1071" xr:uid="{00000000-0005-0000-0000-0000531C0000}"/>
    <cellStyle name="Normal 272 2" xfId="8577" xr:uid="{00000000-0005-0000-0000-0000541C0000}"/>
    <cellStyle name="Normal 272 2 2" xfId="8578" xr:uid="{00000000-0005-0000-0000-0000551C0000}"/>
    <cellStyle name="Normal 272 2 2 2" xfId="8579" xr:uid="{00000000-0005-0000-0000-0000561C0000}"/>
    <cellStyle name="Normal 272 2 3" xfId="8580" xr:uid="{00000000-0005-0000-0000-0000571C0000}"/>
    <cellStyle name="Normal 272 3" xfId="8581" xr:uid="{00000000-0005-0000-0000-0000581C0000}"/>
    <cellStyle name="Normal 272 3 2" xfId="8582" xr:uid="{00000000-0005-0000-0000-0000591C0000}"/>
    <cellStyle name="Normal 272 4" xfId="8583" xr:uid="{00000000-0005-0000-0000-00005A1C0000}"/>
    <cellStyle name="Normal 273" xfId="1072" xr:uid="{00000000-0005-0000-0000-00005B1C0000}"/>
    <cellStyle name="Normal 273 2" xfId="8584" xr:uid="{00000000-0005-0000-0000-00005C1C0000}"/>
    <cellStyle name="Normal 273 2 2" xfId="8585" xr:uid="{00000000-0005-0000-0000-00005D1C0000}"/>
    <cellStyle name="Normal 273 2 2 2" xfId="8586" xr:uid="{00000000-0005-0000-0000-00005E1C0000}"/>
    <cellStyle name="Normal 273 2 3" xfId="8587" xr:uid="{00000000-0005-0000-0000-00005F1C0000}"/>
    <cellStyle name="Normal 273 3" xfId="8588" xr:uid="{00000000-0005-0000-0000-0000601C0000}"/>
    <cellStyle name="Normal 273 3 2" xfId="8589" xr:uid="{00000000-0005-0000-0000-0000611C0000}"/>
    <cellStyle name="Normal 273 4" xfId="8590" xr:uid="{00000000-0005-0000-0000-0000621C0000}"/>
    <cellStyle name="Normal 274" xfId="1073" xr:uid="{00000000-0005-0000-0000-0000631C0000}"/>
    <cellStyle name="Normal 274 2" xfId="8591" xr:uid="{00000000-0005-0000-0000-0000641C0000}"/>
    <cellStyle name="Normal 274 2 2" xfId="8592" xr:uid="{00000000-0005-0000-0000-0000651C0000}"/>
    <cellStyle name="Normal 274 2 2 2" xfId="8593" xr:uid="{00000000-0005-0000-0000-0000661C0000}"/>
    <cellStyle name="Normal 274 2 3" xfId="8594" xr:uid="{00000000-0005-0000-0000-0000671C0000}"/>
    <cellStyle name="Normal 274 3" xfId="8595" xr:uid="{00000000-0005-0000-0000-0000681C0000}"/>
    <cellStyle name="Normal 274 3 2" xfId="8596" xr:uid="{00000000-0005-0000-0000-0000691C0000}"/>
    <cellStyle name="Normal 274 4" xfId="8597" xr:uid="{00000000-0005-0000-0000-00006A1C0000}"/>
    <cellStyle name="Normal 275" xfId="1074" xr:uid="{00000000-0005-0000-0000-00006B1C0000}"/>
    <cellStyle name="Normal 275 2" xfId="8598" xr:uid="{00000000-0005-0000-0000-00006C1C0000}"/>
    <cellStyle name="Normal 275 2 2" xfId="8599" xr:uid="{00000000-0005-0000-0000-00006D1C0000}"/>
    <cellStyle name="Normal 275 2 2 2" xfId="8600" xr:uid="{00000000-0005-0000-0000-00006E1C0000}"/>
    <cellStyle name="Normal 275 2 3" xfId="8601" xr:uid="{00000000-0005-0000-0000-00006F1C0000}"/>
    <cellStyle name="Normal 275 3" xfId="8602" xr:uid="{00000000-0005-0000-0000-0000701C0000}"/>
    <cellStyle name="Normal 275 3 2" xfId="8603" xr:uid="{00000000-0005-0000-0000-0000711C0000}"/>
    <cellStyle name="Normal 275 4" xfId="8604" xr:uid="{00000000-0005-0000-0000-0000721C0000}"/>
    <cellStyle name="Normal 276" xfId="1075" xr:uid="{00000000-0005-0000-0000-0000731C0000}"/>
    <cellStyle name="Normal 276 2" xfId="8605" xr:uid="{00000000-0005-0000-0000-0000741C0000}"/>
    <cellStyle name="Normal 276 2 2" xfId="8606" xr:uid="{00000000-0005-0000-0000-0000751C0000}"/>
    <cellStyle name="Normal 276 2 2 2" xfId="8607" xr:uid="{00000000-0005-0000-0000-0000761C0000}"/>
    <cellStyle name="Normal 276 2 3" xfId="8608" xr:uid="{00000000-0005-0000-0000-0000771C0000}"/>
    <cellStyle name="Normal 276 3" xfId="8609" xr:uid="{00000000-0005-0000-0000-0000781C0000}"/>
    <cellStyle name="Normal 276 3 2" xfId="8610" xr:uid="{00000000-0005-0000-0000-0000791C0000}"/>
    <cellStyle name="Normal 276 4" xfId="8611" xr:uid="{00000000-0005-0000-0000-00007A1C0000}"/>
    <cellStyle name="Normal 277" xfId="1076" xr:uid="{00000000-0005-0000-0000-00007B1C0000}"/>
    <cellStyle name="Normal 277 2" xfId="8612" xr:uid="{00000000-0005-0000-0000-00007C1C0000}"/>
    <cellStyle name="Normal 277 2 2" xfId="8613" xr:uid="{00000000-0005-0000-0000-00007D1C0000}"/>
    <cellStyle name="Normal 277 2 2 2" xfId="8614" xr:uid="{00000000-0005-0000-0000-00007E1C0000}"/>
    <cellStyle name="Normal 277 2 3" xfId="8615" xr:uid="{00000000-0005-0000-0000-00007F1C0000}"/>
    <cellStyle name="Normal 277 3" xfId="8616" xr:uid="{00000000-0005-0000-0000-0000801C0000}"/>
    <cellStyle name="Normal 277 3 2" xfId="8617" xr:uid="{00000000-0005-0000-0000-0000811C0000}"/>
    <cellStyle name="Normal 277 4" xfId="8618" xr:uid="{00000000-0005-0000-0000-0000821C0000}"/>
    <cellStyle name="Normal 278" xfId="1077" xr:uid="{00000000-0005-0000-0000-0000831C0000}"/>
    <cellStyle name="Normal 278 2" xfId="8619" xr:uid="{00000000-0005-0000-0000-0000841C0000}"/>
    <cellStyle name="Normal 278 2 2" xfId="8620" xr:uid="{00000000-0005-0000-0000-0000851C0000}"/>
    <cellStyle name="Normal 278 2 2 2" xfId="8621" xr:uid="{00000000-0005-0000-0000-0000861C0000}"/>
    <cellStyle name="Normal 278 2 3" xfId="8622" xr:uid="{00000000-0005-0000-0000-0000871C0000}"/>
    <cellStyle name="Normal 278 3" xfId="8623" xr:uid="{00000000-0005-0000-0000-0000881C0000}"/>
    <cellStyle name="Normal 278 3 2" xfId="8624" xr:uid="{00000000-0005-0000-0000-0000891C0000}"/>
    <cellStyle name="Normal 278 4" xfId="8625" xr:uid="{00000000-0005-0000-0000-00008A1C0000}"/>
    <cellStyle name="Normal 279" xfId="1078" xr:uid="{00000000-0005-0000-0000-00008B1C0000}"/>
    <cellStyle name="Normal 279 2" xfId="8626" xr:uid="{00000000-0005-0000-0000-00008C1C0000}"/>
    <cellStyle name="Normal 279 2 2" xfId="8627" xr:uid="{00000000-0005-0000-0000-00008D1C0000}"/>
    <cellStyle name="Normal 279 2 2 2" xfId="8628" xr:uid="{00000000-0005-0000-0000-00008E1C0000}"/>
    <cellStyle name="Normal 279 2 3" xfId="8629" xr:uid="{00000000-0005-0000-0000-00008F1C0000}"/>
    <cellStyle name="Normal 279 3" xfId="8630" xr:uid="{00000000-0005-0000-0000-0000901C0000}"/>
    <cellStyle name="Normal 279 3 2" xfId="8631" xr:uid="{00000000-0005-0000-0000-0000911C0000}"/>
    <cellStyle name="Normal 279 4" xfId="8632" xr:uid="{00000000-0005-0000-0000-0000921C0000}"/>
    <cellStyle name="Normal 28" xfId="1079" xr:uid="{00000000-0005-0000-0000-0000931C0000}"/>
    <cellStyle name="Normal 28 10" xfId="1080" xr:uid="{00000000-0005-0000-0000-0000941C0000}"/>
    <cellStyle name="Normal 28 10 2" xfId="1081" xr:uid="{00000000-0005-0000-0000-0000951C0000}"/>
    <cellStyle name="Normal 28 10 2 2" xfId="8633" xr:uid="{00000000-0005-0000-0000-0000961C0000}"/>
    <cellStyle name="Normal 28 10 2 2 2" xfId="8634" xr:uid="{00000000-0005-0000-0000-0000971C0000}"/>
    <cellStyle name="Normal 28 10 2 2 2 2" xfId="8635" xr:uid="{00000000-0005-0000-0000-0000981C0000}"/>
    <cellStyle name="Normal 28 10 2 2 3" xfId="8636" xr:uid="{00000000-0005-0000-0000-0000991C0000}"/>
    <cellStyle name="Normal 28 10 2 3" xfId="8637" xr:uid="{00000000-0005-0000-0000-00009A1C0000}"/>
    <cellStyle name="Normal 28 10 2 3 2" xfId="8638" xr:uid="{00000000-0005-0000-0000-00009B1C0000}"/>
    <cellStyle name="Normal 28 10 2 4" xfId="8639" xr:uid="{00000000-0005-0000-0000-00009C1C0000}"/>
    <cellStyle name="Normal 28 10 3" xfId="8640" xr:uid="{00000000-0005-0000-0000-00009D1C0000}"/>
    <cellStyle name="Normal 28 10 3 2" xfId="8641" xr:uid="{00000000-0005-0000-0000-00009E1C0000}"/>
    <cellStyle name="Normal 28 10 3 2 2" xfId="8642" xr:uid="{00000000-0005-0000-0000-00009F1C0000}"/>
    <cellStyle name="Normal 28 10 3 3" xfId="8643" xr:uid="{00000000-0005-0000-0000-0000A01C0000}"/>
    <cellStyle name="Normal 28 10 4" xfId="8644" xr:uid="{00000000-0005-0000-0000-0000A11C0000}"/>
    <cellStyle name="Normal 28 10 4 2" xfId="8645" xr:uid="{00000000-0005-0000-0000-0000A21C0000}"/>
    <cellStyle name="Normal 28 10 5" xfId="8646" xr:uid="{00000000-0005-0000-0000-0000A31C0000}"/>
    <cellStyle name="Normal 28 11" xfId="1082" xr:uid="{00000000-0005-0000-0000-0000A41C0000}"/>
    <cellStyle name="Normal 28 11 2" xfId="1083" xr:uid="{00000000-0005-0000-0000-0000A51C0000}"/>
    <cellStyle name="Normal 28 11 2 2" xfId="8647" xr:uid="{00000000-0005-0000-0000-0000A61C0000}"/>
    <cellStyle name="Normal 28 11 2 2 2" xfId="8648" xr:uid="{00000000-0005-0000-0000-0000A71C0000}"/>
    <cellStyle name="Normal 28 11 2 2 2 2" xfId="8649" xr:uid="{00000000-0005-0000-0000-0000A81C0000}"/>
    <cellStyle name="Normal 28 11 2 2 3" xfId="8650" xr:uid="{00000000-0005-0000-0000-0000A91C0000}"/>
    <cellStyle name="Normal 28 11 2 3" xfId="8651" xr:uid="{00000000-0005-0000-0000-0000AA1C0000}"/>
    <cellStyle name="Normal 28 11 2 3 2" xfId="8652" xr:uid="{00000000-0005-0000-0000-0000AB1C0000}"/>
    <cellStyle name="Normal 28 11 2 4" xfId="8653" xr:uid="{00000000-0005-0000-0000-0000AC1C0000}"/>
    <cellStyle name="Normal 28 11 3" xfId="8654" xr:uid="{00000000-0005-0000-0000-0000AD1C0000}"/>
    <cellStyle name="Normal 28 11 3 2" xfId="8655" xr:uid="{00000000-0005-0000-0000-0000AE1C0000}"/>
    <cellStyle name="Normal 28 11 3 2 2" xfId="8656" xr:uid="{00000000-0005-0000-0000-0000AF1C0000}"/>
    <cellStyle name="Normal 28 11 3 3" xfId="8657" xr:uid="{00000000-0005-0000-0000-0000B01C0000}"/>
    <cellStyle name="Normal 28 11 4" xfId="8658" xr:uid="{00000000-0005-0000-0000-0000B11C0000}"/>
    <cellStyle name="Normal 28 11 4 2" xfId="8659" xr:uid="{00000000-0005-0000-0000-0000B21C0000}"/>
    <cellStyle name="Normal 28 11 5" xfId="8660" xr:uid="{00000000-0005-0000-0000-0000B31C0000}"/>
    <cellStyle name="Normal 28 12" xfId="1084" xr:uid="{00000000-0005-0000-0000-0000B41C0000}"/>
    <cellStyle name="Normal 28 12 2" xfId="8661" xr:uid="{00000000-0005-0000-0000-0000B51C0000}"/>
    <cellStyle name="Normal 28 12 2 2" xfId="8662" xr:uid="{00000000-0005-0000-0000-0000B61C0000}"/>
    <cellStyle name="Normal 28 12 2 2 2" xfId="8663" xr:uid="{00000000-0005-0000-0000-0000B71C0000}"/>
    <cellStyle name="Normal 28 12 2 3" xfId="8664" xr:uid="{00000000-0005-0000-0000-0000B81C0000}"/>
    <cellStyle name="Normal 28 12 3" xfId="8665" xr:uid="{00000000-0005-0000-0000-0000B91C0000}"/>
    <cellStyle name="Normal 28 12 3 2" xfId="8666" xr:uid="{00000000-0005-0000-0000-0000BA1C0000}"/>
    <cellStyle name="Normal 28 12 4" xfId="8667" xr:uid="{00000000-0005-0000-0000-0000BB1C0000}"/>
    <cellStyle name="Normal 28 13" xfId="8668" xr:uid="{00000000-0005-0000-0000-0000BC1C0000}"/>
    <cellStyle name="Normal 28 13 2" xfId="8669" xr:uid="{00000000-0005-0000-0000-0000BD1C0000}"/>
    <cellStyle name="Normal 28 13 2 2" xfId="8670" xr:uid="{00000000-0005-0000-0000-0000BE1C0000}"/>
    <cellStyle name="Normal 28 13 3" xfId="8671" xr:uid="{00000000-0005-0000-0000-0000BF1C0000}"/>
    <cellStyle name="Normal 28 14" xfId="8672" xr:uid="{00000000-0005-0000-0000-0000C01C0000}"/>
    <cellStyle name="Normal 28 14 2" xfId="8673" xr:uid="{00000000-0005-0000-0000-0000C11C0000}"/>
    <cellStyle name="Normal 28 15" xfId="8674" xr:uid="{00000000-0005-0000-0000-0000C21C0000}"/>
    <cellStyle name="Normal 28 2" xfId="1085" xr:uid="{00000000-0005-0000-0000-0000C31C0000}"/>
    <cellStyle name="Normal 28 2 10" xfId="8675" xr:uid="{00000000-0005-0000-0000-0000C41C0000}"/>
    <cellStyle name="Normal 28 2 10 2" xfId="8676" xr:uid="{00000000-0005-0000-0000-0000C51C0000}"/>
    <cellStyle name="Normal 28 2 10 2 2" xfId="8677" xr:uid="{00000000-0005-0000-0000-0000C61C0000}"/>
    <cellStyle name="Normal 28 2 10 3" xfId="8678" xr:uid="{00000000-0005-0000-0000-0000C71C0000}"/>
    <cellStyle name="Normal 28 2 11" xfId="8679" xr:uid="{00000000-0005-0000-0000-0000C81C0000}"/>
    <cellStyle name="Normal 28 2 11 2" xfId="8680" xr:uid="{00000000-0005-0000-0000-0000C91C0000}"/>
    <cellStyle name="Normal 28 2 12" xfId="8681" xr:uid="{00000000-0005-0000-0000-0000CA1C0000}"/>
    <cellStyle name="Normal 28 2 2" xfId="1086" xr:uid="{00000000-0005-0000-0000-0000CB1C0000}"/>
    <cellStyle name="Normal 28 2 2 2" xfId="1087" xr:uid="{00000000-0005-0000-0000-0000CC1C0000}"/>
    <cellStyle name="Normal 28 2 2 2 2" xfId="8682" xr:uid="{00000000-0005-0000-0000-0000CD1C0000}"/>
    <cellStyle name="Normal 28 2 2 2 2 2" xfId="8683" xr:uid="{00000000-0005-0000-0000-0000CE1C0000}"/>
    <cellStyle name="Normal 28 2 2 2 2 2 2" xfId="8684" xr:uid="{00000000-0005-0000-0000-0000CF1C0000}"/>
    <cellStyle name="Normal 28 2 2 2 2 3" xfId="8685" xr:uid="{00000000-0005-0000-0000-0000D01C0000}"/>
    <cellStyle name="Normal 28 2 2 2 3" xfId="8686" xr:uid="{00000000-0005-0000-0000-0000D11C0000}"/>
    <cellStyle name="Normal 28 2 2 2 3 2" xfId="8687" xr:uid="{00000000-0005-0000-0000-0000D21C0000}"/>
    <cellStyle name="Normal 28 2 2 2 4" xfId="8688" xr:uid="{00000000-0005-0000-0000-0000D31C0000}"/>
    <cellStyle name="Normal 28 2 2 3" xfId="8689" xr:uid="{00000000-0005-0000-0000-0000D41C0000}"/>
    <cellStyle name="Normal 28 2 2 3 2" xfId="8690" xr:uid="{00000000-0005-0000-0000-0000D51C0000}"/>
    <cellStyle name="Normal 28 2 2 3 2 2" xfId="8691" xr:uid="{00000000-0005-0000-0000-0000D61C0000}"/>
    <cellStyle name="Normal 28 2 2 3 3" xfId="8692" xr:uid="{00000000-0005-0000-0000-0000D71C0000}"/>
    <cellStyle name="Normal 28 2 2 4" xfId="8693" xr:uid="{00000000-0005-0000-0000-0000D81C0000}"/>
    <cellStyle name="Normal 28 2 2 4 2" xfId="8694" xr:uid="{00000000-0005-0000-0000-0000D91C0000}"/>
    <cellStyle name="Normal 28 2 2 5" xfId="8695" xr:uid="{00000000-0005-0000-0000-0000DA1C0000}"/>
    <cellStyle name="Normal 28 2 3" xfId="1088" xr:uid="{00000000-0005-0000-0000-0000DB1C0000}"/>
    <cellStyle name="Normal 28 2 3 2" xfId="1089" xr:uid="{00000000-0005-0000-0000-0000DC1C0000}"/>
    <cellStyle name="Normal 28 2 3 2 2" xfId="8696" xr:uid="{00000000-0005-0000-0000-0000DD1C0000}"/>
    <cellStyle name="Normal 28 2 3 2 2 2" xfId="8697" xr:uid="{00000000-0005-0000-0000-0000DE1C0000}"/>
    <cellStyle name="Normal 28 2 3 2 2 2 2" xfId="8698" xr:uid="{00000000-0005-0000-0000-0000DF1C0000}"/>
    <cellStyle name="Normal 28 2 3 2 2 3" xfId="8699" xr:uid="{00000000-0005-0000-0000-0000E01C0000}"/>
    <cellStyle name="Normal 28 2 3 2 3" xfId="8700" xr:uid="{00000000-0005-0000-0000-0000E11C0000}"/>
    <cellStyle name="Normal 28 2 3 2 3 2" xfId="8701" xr:uid="{00000000-0005-0000-0000-0000E21C0000}"/>
    <cellStyle name="Normal 28 2 3 2 4" xfId="8702" xr:uid="{00000000-0005-0000-0000-0000E31C0000}"/>
    <cellStyle name="Normal 28 2 3 3" xfId="8703" xr:uid="{00000000-0005-0000-0000-0000E41C0000}"/>
    <cellStyle name="Normal 28 2 3 3 2" xfId="8704" xr:uid="{00000000-0005-0000-0000-0000E51C0000}"/>
    <cellStyle name="Normal 28 2 3 3 2 2" xfId="8705" xr:uid="{00000000-0005-0000-0000-0000E61C0000}"/>
    <cellStyle name="Normal 28 2 3 3 3" xfId="8706" xr:uid="{00000000-0005-0000-0000-0000E71C0000}"/>
    <cellStyle name="Normal 28 2 3 4" xfId="8707" xr:uid="{00000000-0005-0000-0000-0000E81C0000}"/>
    <cellStyle name="Normal 28 2 3 4 2" xfId="8708" xr:uid="{00000000-0005-0000-0000-0000E91C0000}"/>
    <cellStyle name="Normal 28 2 3 5" xfId="8709" xr:uid="{00000000-0005-0000-0000-0000EA1C0000}"/>
    <cellStyle name="Normal 28 2 4" xfId="1090" xr:uid="{00000000-0005-0000-0000-0000EB1C0000}"/>
    <cellStyle name="Normal 28 2 4 2" xfId="1091" xr:uid="{00000000-0005-0000-0000-0000EC1C0000}"/>
    <cellStyle name="Normal 28 2 4 2 2" xfId="8710" xr:uid="{00000000-0005-0000-0000-0000ED1C0000}"/>
    <cellStyle name="Normal 28 2 4 2 2 2" xfId="8711" xr:uid="{00000000-0005-0000-0000-0000EE1C0000}"/>
    <cellStyle name="Normal 28 2 4 2 2 2 2" xfId="8712" xr:uid="{00000000-0005-0000-0000-0000EF1C0000}"/>
    <cellStyle name="Normal 28 2 4 2 2 3" xfId="8713" xr:uid="{00000000-0005-0000-0000-0000F01C0000}"/>
    <cellStyle name="Normal 28 2 4 2 3" xfId="8714" xr:uid="{00000000-0005-0000-0000-0000F11C0000}"/>
    <cellStyle name="Normal 28 2 4 2 3 2" xfId="8715" xr:uid="{00000000-0005-0000-0000-0000F21C0000}"/>
    <cellStyle name="Normal 28 2 4 2 4" xfId="8716" xr:uid="{00000000-0005-0000-0000-0000F31C0000}"/>
    <cellStyle name="Normal 28 2 4 3" xfId="8717" xr:uid="{00000000-0005-0000-0000-0000F41C0000}"/>
    <cellStyle name="Normal 28 2 4 3 2" xfId="8718" xr:uid="{00000000-0005-0000-0000-0000F51C0000}"/>
    <cellStyle name="Normal 28 2 4 3 2 2" xfId="8719" xr:uid="{00000000-0005-0000-0000-0000F61C0000}"/>
    <cellStyle name="Normal 28 2 4 3 3" xfId="8720" xr:uid="{00000000-0005-0000-0000-0000F71C0000}"/>
    <cellStyle name="Normal 28 2 4 4" xfId="8721" xr:uid="{00000000-0005-0000-0000-0000F81C0000}"/>
    <cellStyle name="Normal 28 2 4 4 2" xfId="8722" xr:uid="{00000000-0005-0000-0000-0000F91C0000}"/>
    <cellStyle name="Normal 28 2 4 5" xfId="8723" xr:uid="{00000000-0005-0000-0000-0000FA1C0000}"/>
    <cellStyle name="Normal 28 2 5" xfId="1092" xr:uid="{00000000-0005-0000-0000-0000FB1C0000}"/>
    <cellStyle name="Normal 28 2 5 2" xfId="1093" xr:uid="{00000000-0005-0000-0000-0000FC1C0000}"/>
    <cellStyle name="Normal 28 2 5 2 2" xfId="8724" xr:uid="{00000000-0005-0000-0000-0000FD1C0000}"/>
    <cellStyle name="Normal 28 2 5 2 2 2" xfId="8725" xr:uid="{00000000-0005-0000-0000-0000FE1C0000}"/>
    <cellStyle name="Normal 28 2 5 2 2 2 2" xfId="8726" xr:uid="{00000000-0005-0000-0000-0000FF1C0000}"/>
    <cellStyle name="Normal 28 2 5 2 2 3" xfId="8727" xr:uid="{00000000-0005-0000-0000-0000001D0000}"/>
    <cellStyle name="Normal 28 2 5 2 3" xfId="8728" xr:uid="{00000000-0005-0000-0000-0000011D0000}"/>
    <cellStyle name="Normal 28 2 5 2 3 2" xfId="8729" xr:uid="{00000000-0005-0000-0000-0000021D0000}"/>
    <cellStyle name="Normal 28 2 5 2 4" xfId="8730" xr:uid="{00000000-0005-0000-0000-0000031D0000}"/>
    <cellStyle name="Normal 28 2 5 3" xfId="8731" xr:uid="{00000000-0005-0000-0000-0000041D0000}"/>
    <cellStyle name="Normal 28 2 5 3 2" xfId="8732" xr:uid="{00000000-0005-0000-0000-0000051D0000}"/>
    <cellStyle name="Normal 28 2 5 3 2 2" xfId="8733" xr:uid="{00000000-0005-0000-0000-0000061D0000}"/>
    <cellStyle name="Normal 28 2 5 3 3" xfId="8734" xr:uid="{00000000-0005-0000-0000-0000071D0000}"/>
    <cellStyle name="Normal 28 2 5 4" xfId="8735" xr:uid="{00000000-0005-0000-0000-0000081D0000}"/>
    <cellStyle name="Normal 28 2 5 4 2" xfId="8736" xr:uid="{00000000-0005-0000-0000-0000091D0000}"/>
    <cellStyle name="Normal 28 2 5 5" xfId="8737" xr:uid="{00000000-0005-0000-0000-00000A1D0000}"/>
    <cellStyle name="Normal 28 2 6" xfId="1094" xr:uid="{00000000-0005-0000-0000-00000B1D0000}"/>
    <cellStyle name="Normal 28 2 6 2" xfId="1095" xr:uid="{00000000-0005-0000-0000-00000C1D0000}"/>
    <cellStyle name="Normal 28 2 6 2 2" xfId="8738" xr:uid="{00000000-0005-0000-0000-00000D1D0000}"/>
    <cellStyle name="Normal 28 2 6 2 2 2" xfId="8739" xr:uid="{00000000-0005-0000-0000-00000E1D0000}"/>
    <cellStyle name="Normal 28 2 6 2 2 2 2" xfId="8740" xr:uid="{00000000-0005-0000-0000-00000F1D0000}"/>
    <cellStyle name="Normal 28 2 6 2 2 3" xfId="8741" xr:uid="{00000000-0005-0000-0000-0000101D0000}"/>
    <cellStyle name="Normal 28 2 6 2 3" xfId="8742" xr:uid="{00000000-0005-0000-0000-0000111D0000}"/>
    <cellStyle name="Normal 28 2 6 2 3 2" xfId="8743" xr:uid="{00000000-0005-0000-0000-0000121D0000}"/>
    <cellStyle name="Normal 28 2 6 2 4" xfId="8744" xr:uid="{00000000-0005-0000-0000-0000131D0000}"/>
    <cellStyle name="Normal 28 2 6 3" xfId="8745" xr:uid="{00000000-0005-0000-0000-0000141D0000}"/>
    <cellStyle name="Normal 28 2 6 3 2" xfId="8746" xr:uid="{00000000-0005-0000-0000-0000151D0000}"/>
    <cellStyle name="Normal 28 2 6 3 2 2" xfId="8747" xr:uid="{00000000-0005-0000-0000-0000161D0000}"/>
    <cellStyle name="Normal 28 2 6 3 3" xfId="8748" xr:uid="{00000000-0005-0000-0000-0000171D0000}"/>
    <cellStyle name="Normal 28 2 6 4" xfId="8749" xr:uid="{00000000-0005-0000-0000-0000181D0000}"/>
    <cellStyle name="Normal 28 2 6 4 2" xfId="8750" xr:uid="{00000000-0005-0000-0000-0000191D0000}"/>
    <cellStyle name="Normal 28 2 6 5" xfId="8751" xr:uid="{00000000-0005-0000-0000-00001A1D0000}"/>
    <cellStyle name="Normal 28 2 7" xfId="1096" xr:uid="{00000000-0005-0000-0000-00001B1D0000}"/>
    <cellStyle name="Normal 28 2 7 2" xfId="1097" xr:uid="{00000000-0005-0000-0000-00001C1D0000}"/>
    <cellStyle name="Normal 28 2 7 2 2" xfId="8752" xr:uid="{00000000-0005-0000-0000-00001D1D0000}"/>
    <cellStyle name="Normal 28 2 7 2 2 2" xfId="8753" xr:uid="{00000000-0005-0000-0000-00001E1D0000}"/>
    <cellStyle name="Normal 28 2 7 2 2 2 2" xfId="8754" xr:uid="{00000000-0005-0000-0000-00001F1D0000}"/>
    <cellStyle name="Normal 28 2 7 2 2 3" xfId="8755" xr:uid="{00000000-0005-0000-0000-0000201D0000}"/>
    <cellStyle name="Normal 28 2 7 2 3" xfId="8756" xr:uid="{00000000-0005-0000-0000-0000211D0000}"/>
    <cellStyle name="Normal 28 2 7 2 3 2" xfId="8757" xr:uid="{00000000-0005-0000-0000-0000221D0000}"/>
    <cellStyle name="Normal 28 2 7 2 4" xfId="8758" xr:uid="{00000000-0005-0000-0000-0000231D0000}"/>
    <cellStyle name="Normal 28 2 7 3" xfId="8759" xr:uid="{00000000-0005-0000-0000-0000241D0000}"/>
    <cellStyle name="Normal 28 2 7 3 2" xfId="8760" xr:uid="{00000000-0005-0000-0000-0000251D0000}"/>
    <cellStyle name="Normal 28 2 7 3 2 2" xfId="8761" xr:uid="{00000000-0005-0000-0000-0000261D0000}"/>
    <cellStyle name="Normal 28 2 7 3 3" xfId="8762" xr:uid="{00000000-0005-0000-0000-0000271D0000}"/>
    <cellStyle name="Normal 28 2 7 4" xfId="8763" xr:uid="{00000000-0005-0000-0000-0000281D0000}"/>
    <cellStyle name="Normal 28 2 7 4 2" xfId="8764" xr:uid="{00000000-0005-0000-0000-0000291D0000}"/>
    <cellStyle name="Normal 28 2 7 5" xfId="8765" xr:uid="{00000000-0005-0000-0000-00002A1D0000}"/>
    <cellStyle name="Normal 28 2 8" xfId="1098" xr:uid="{00000000-0005-0000-0000-00002B1D0000}"/>
    <cellStyle name="Normal 28 2 8 2" xfId="1099" xr:uid="{00000000-0005-0000-0000-00002C1D0000}"/>
    <cellStyle name="Normal 28 2 8 2 2" xfId="8766" xr:uid="{00000000-0005-0000-0000-00002D1D0000}"/>
    <cellStyle name="Normal 28 2 8 2 2 2" xfId="8767" xr:uid="{00000000-0005-0000-0000-00002E1D0000}"/>
    <cellStyle name="Normal 28 2 8 2 2 2 2" xfId="8768" xr:uid="{00000000-0005-0000-0000-00002F1D0000}"/>
    <cellStyle name="Normal 28 2 8 2 2 3" xfId="8769" xr:uid="{00000000-0005-0000-0000-0000301D0000}"/>
    <cellStyle name="Normal 28 2 8 2 3" xfId="8770" xr:uid="{00000000-0005-0000-0000-0000311D0000}"/>
    <cellStyle name="Normal 28 2 8 2 3 2" xfId="8771" xr:uid="{00000000-0005-0000-0000-0000321D0000}"/>
    <cellStyle name="Normal 28 2 8 2 4" xfId="8772" xr:uid="{00000000-0005-0000-0000-0000331D0000}"/>
    <cellStyle name="Normal 28 2 8 3" xfId="8773" xr:uid="{00000000-0005-0000-0000-0000341D0000}"/>
    <cellStyle name="Normal 28 2 8 3 2" xfId="8774" xr:uid="{00000000-0005-0000-0000-0000351D0000}"/>
    <cellStyle name="Normal 28 2 8 3 2 2" xfId="8775" xr:uid="{00000000-0005-0000-0000-0000361D0000}"/>
    <cellStyle name="Normal 28 2 8 3 3" xfId="8776" xr:uid="{00000000-0005-0000-0000-0000371D0000}"/>
    <cellStyle name="Normal 28 2 8 4" xfId="8777" xr:uid="{00000000-0005-0000-0000-0000381D0000}"/>
    <cellStyle name="Normal 28 2 8 4 2" xfId="8778" xr:uid="{00000000-0005-0000-0000-0000391D0000}"/>
    <cellStyle name="Normal 28 2 8 5" xfId="8779" xr:uid="{00000000-0005-0000-0000-00003A1D0000}"/>
    <cellStyle name="Normal 28 2 9" xfId="1100" xr:uid="{00000000-0005-0000-0000-00003B1D0000}"/>
    <cellStyle name="Normal 28 2 9 2" xfId="8780" xr:uid="{00000000-0005-0000-0000-00003C1D0000}"/>
    <cellStyle name="Normal 28 2 9 2 2" xfId="8781" xr:uid="{00000000-0005-0000-0000-00003D1D0000}"/>
    <cellStyle name="Normal 28 2 9 2 2 2" xfId="8782" xr:uid="{00000000-0005-0000-0000-00003E1D0000}"/>
    <cellStyle name="Normal 28 2 9 2 3" xfId="8783" xr:uid="{00000000-0005-0000-0000-00003F1D0000}"/>
    <cellStyle name="Normal 28 2 9 3" xfId="8784" xr:uid="{00000000-0005-0000-0000-0000401D0000}"/>
    <cellStyle name="Normal 28 2 9 3 2" xfId="8785" xr:uid="{00000000-0005-0000-0000-0000411D0000}"/>
    <cellStyle name="Normal 28 2 9 4" xfId="8786" xr:uid="{00000000-0005-0000-0000-0000421D0000}"/>
    <cellStyle name="Normal 28 3" xfId="1101" xr:uid="{00000000-0005-0000-0000-0000431D0000}"/>
    <cellStyle name="Normal 28 3 2" xfId="1102" xr:uid="{00000000-0005-0000-0000-0000441D0000}"/>
    <cellStyle name="Normal 28 3 2 2" xfId="8787" xr:uid="{00000000-0005-0000-0000-0000451D0000}"/>
    <cellStyle name="Normal 28 3 2 2 2" xfId="8788" xr:uid="{00000000-0005-0000-0000-0000461D0000}"/>
    <cellStyle name="Normal 28 3 2 2 2 2" xfId="8789" xr:uid="{00000000-0005-0000-0000-0000471D0000}"/>
    <cellStyle name="Normal 28 3 2 2 3" xfId="8790" xr:uid="{00000000-0005-0000-0000-0000481D0000}"/>
    <cellStyle name="Normal 28 3 2 3" xfId="8791" xr:uid="{00000000-0005-0000-0000-0000491D0000}"/>
    <cellStyle name="Normal 28 3 2 3 2" xfId="8792" xr:uid="{00000000-0005-0000-0000-00004A1D0000}"/>
    <cellStyle name="Normal 28 3 2 4" xfId="8793" xr:uid="{00000000-0005-0000-0000-00004B1D0000}"/>
    <cellStyle name="Normal 28 3 3" xfId="8794" xr:uid="{00000000-0005-0000-0000-00004C1D0000}"/>
    <cellStyle name="Normal 28 3 3 2" xfId="8795" xr:uid="{00000000-0005-0000-0000-00004D1D0000}"/>
    <cellStyle name="Normal 28 3 3 2 2" xfId="8796" xr:uid="{00000000-0005-0000-0000-00004E1D0000}"/>
    <cellStyle name="Normal 28 3 3 3" xfId="8797" xr:uid="{00000000-0005-0000-0000-00004F1D0000}"/>
    <cellStyle name="Normal 28 3 4" xfId="8798" xr:uid="{00000000-0005-0000-0000-0000501D0000}"/>
    <cellStyle name="Normal 28 3 4 2" xfId="8799" xr:uid="{00000000-0005-0000-0000-0000511D0000}"/>
    <cellStyle name="Normal 28 3 5" xfId="8800" xr:uid="{00000000-0005-0000-0000-0000521D0000}"/>
    <cellStyle name="Normal 28 4" xfId="1103" xr:uid="{00000000-0005-0000-0000-0000531D0000}"/>
    <cellStyle name="Normal 28 4 2" xfId="1104" xr:uid="{00000000-0005-0000-0000-0000541D0000}"/>
    <cellStyle name="Normal 28 4 2 2" xfId="8801" xr:uid="{00000000-0005-0000-0000-0000551D0000}"/>
    <cellStyle name="Normal 28 4 2 2 2" xfId="8802" xr:uid="{00000000-0005-0000-0000-0000561D0000}"/>
    <cellStyle name="Normal 28 4 2 2 2 2" xfId="8803" xr:uid="{00000000-0005-0000-0000-0000571D0000}"/>
    <cellStyle name="Normal 28 4 2 2 3" xfId="8804" xr:uid="{00000000-0005-0000-0000-0000581D0000}"/>
    <cellStyle name="Normal 28 4 2 3" xfId="8805" xr:uid="{00000000-0005-0000-0000-0000591D0000}"/>
    <cellStyle name="Normal 28 4 2 3 2" xfId="8806" xr:uid="{00000000-0005-0000-0000-00005A1D0000}"/>
    <cellStyle name="Normal 28 4 2 4" xfId="8807" xr:uid="{00000000-0005-0000-0000-00005B1D0000}"/>
    <cellStyle name="Normal 28 4 3" xfId="8808" xr:uid="{00000000-0005-0000-0000-00005C1D0000}"/>
    <cellStyle name="Normal 28 4 3 2" xfId="8809" xr:uid="{00000000-0005-0000-0000-00005D1D0000}"/>
    <cellStyle name="Normal 28 4 3 2 2" xfId="8810" xr:uid="{00000000-0005-0000-0000-00005E1D0000}"/>
    <cellStyle name="Normal 28 4 3 3" xfId="8811" xr:uid="{00000000-0005-0000-0000-00005F1D0000}"/>
    <cellStyle name="Normal 28 4 4" xfId="8812" xr:uid="{00000000-0005-0000-0000-0000601D0000}"/>
    <cellStyle name="Normal 28 4 4 2" xfId="8813" xr:uid="{00000000-0005-0000-0000-0000611D0000}"/>
    <cellStyle name="Normal 28 4 5" xfId="8814" xr:uid="{00000000-0005-0000-0000-0000621D0000}"/>
    <cellStyle name="Normal 28 5" xfId="1105" xr:uid="{00000000-0005-0000-0000-0000631D0000}"/>
    <cellStyle name="Normal 28 5 2" xfId="1106" xr:uid="{00000000-0005-0000-0000-0000641D0000}"/>
    <cellStyle name="Normal 28 5 2 2" xfId="8815" xr:uid="{00000000-0005-0000-0000-0000651D0000}"/>
    <cellStyle name="Normal 28 5 2 2 2" xfId="8816" xr:uid="{00000000-0005-0000-0000-0000661D0000}"/>
    <cellStyle name="Normal 28 5 2 2 2 2" xfId="8817" xr:uid="{00000000-0005-0000-0000-0000671D0000}"/>
    <cellStyle name="Normal 28 5 2 2 3" xfId="8818" xr:uid="{00000000-0005-0000-0000-0000681D0000}"/>
    <cellStyle name="Normal 28 5 2 3" xfId="8819" xr:uid="{00000000-0005-0000-0000-0000691D0000}"/>
    <cellStyle name="Normal 28 5 2 3 2" xfId="8820" xr:uid="{00000000-0005-0000-0000-00006A1D0000}"/>
    <cellStyle name="Normal 28 5 2 4" xfId="8821" xr:uid="{00000000-0005-0000-0000-00006B1D0000}"/>
    <cellStyle name="Normal 28 5 3" xfId="8822" xr:uid="{00000000-0005-0000-0000-00006C1D0000}"/>
    <cellStyle name="Normal 28 5 3 2" xfId="8823" xr:uid="{00000000-0005-0000-0000-00006D1D0000}"/>
    <cellStyle name="Normal 28 5 3 2 2" xfId="8824" xr:uid="{00000000-0005-0000-0000-00006E1D0000}"/>
    <cellStyle name="Normal 28 5 3 3" xfId="8825" xr:uid="{00000000-0005-0000-0000-00006F1D0000}"/>
    <cellStyle name="Normal 28 5 4" xfId="8826" xr:uid="{00000000-0005-0000-0000-0000701D0000}"/>
    <cellStyle name="Normal 28 5 4 2" xfId="8827" xr:uid="{00000000-0005-0000-0000-0000711D0000}"/>
    <cellStyle name="Normal 28 5 5" xfId="8828" xr:uid="{00000000-0005-0000-0000-0000721D0000}"/>
    <cellStyle name="Normal 28 6" xfId="1107" xr:uid="{00000000-0005-0000-0000-0000731D0000}"/>
    <cellStyle name="Normal 28 6 2" xfId="1108" xr:uid="{00000000-0005-0000-0000-0000741D0000}"/>
    <cellStyle name="Normal 28 6 2 2" xfId="8829" xr:uid="{00000000-0005-0000-0000-0000751D0000}"/>
    <cellStyle name="Normal 28 6 2 2 2" xfId="8830" xr:uid="{00000000-0005-0000-0000-0000761D0000}"/>
    <cellStyle name="Normal 28 6 2 2 2 2" xfId="8831" xr:uid="{00000000-0005-0000-0000-0000771D0000}"/>
    <cellStyle name="Normal 28 6 2 2 3" xfId="8832" xr:uid="{00000000-0005-0000-0000-0000781D0000}"/>
    <cellStyle name="Normal 28 6 2 3" xfId="8833" xr:uid="{00000000-0005-0000-0000-0000791D0000}"/>
    <cellStyle name="Normal 28 6 2 3 2" xfId="8834" xr:uid="{00000000-0005-0000-0000-00007A1D0000}"/>
    <cellStyle name="Normal 28 6 2 4" xfId="8835" xr:uid="{00000000-0005-0000-0000-00007B1D0000}"/>
    <cellStyle name="Normal 28 6 3" xfId="8836" xr:uid="{00000000-0005-0000-0000-00007C1D0000}"/>
    <cellStyle name="Normal 28 6 3 2" xfId="8837" xr:uid="{00000000-0005-0000-0000-00007D1D0000}"/>
    <cellStyle name="Normal 28 6 3 2 2" xfId="8838" xr:uid="{00000000-0005-0000-0000-00007E1D0000}"/>
    <cellStyle name="Normal 28 6 3 3" xfId="8839" xr:uid="{00000000-0005-0000-0000-00007F1D0000}"/>
    <cellStyle name="Normal 28 6 4" xfId="8840" xr:uid="{00000000-0005-0000-0000-0000801D0000}"/>
    <cellStyle name="Normal 28 6 4 2" xfId="8841" xr:uid="{00000000-0005-0000-0000-0000811D0000}"/>
    <cellStyle name="Normal 28 6 5" xfId="8842" xr:uid="{00000000-0005-0000-0000-0000821D0000}"/>
    <cellStyle name="Normal 28 7" xfId="1109" xr:uid="{00000000-0005-0000-0000-0000831D0000}"/>
    <cellStyle name="Normal 28 7 2" xfId="1110" xr:uid="{00000000-0005-0000-0000-0000841D0000}"/>
    <cellStyle name="Normal 28 7 2 2" xfId="8843" xr:uid="{00000000-0005-0000-0000-0000851D0000}"/>
    <cellStyle name="Normal 28 7 2 2 2" xfId="8844" xr:uid="{00000000-0005-0000-0000-0000861D0000}"/>
    <cellStyle name="Normal 28 7 2 2 2 2" xfId="8845" xr:uid="{00000000-0005-0000-0000-0000871D0000}"/>
    <cellStyle name="Normal 28 7 2 2 3" xfId="8846" xr:uid="{00000000-0005-0000-0000-0000881D0000}"/>
    <cellStyle name="Normal 28 7 2 3" xfId="8847" xr:uid="{00000000-0005-0000-0000-0000891D0000}"/>
    <cellStyle name="Normal 28 7 2 3 2" xfId="8848" xr:uid="{00000000-0005-0000-0000-00008A1D0000}"/>
    <cellStyle name="Normal 28 7 2 4" xfId="8849" xr:uid="{00000000-0005-0000-0000-00008B1D0000}"/>
    <cellStyle name="Normal 28 7 3" xfId="8850" xr:uid="{00000000-0005-0000-0000-00008C1D0000}"/>
    <cellStyle name="Normal 28 7 3 2" xfId="8851" xr:uid="{00000000-0005-0000-0000-00008D1D0000}"/>
    <cellStyle name="Normal 28 7 3 2 2" xfId="8852" xr:uid="{00000000-0005-0000-0000-00008E1D0000}"/>
    <cellStyle name="Normal 28 7 3 3" xfId="8853" xr:uid="{00000000-0005-0000-0000-00008F1D0000}"/>
    <cellStyle name="Normal 28 7 4" xfId="8854" xr:uid="{00000000-0005-0000-0000-0000901D0000}"/>
    <cellStyle name="Normal 28 7 4 2" xfId="8855" xr:uid="{00000000-0005-0000-0000-0000911D0000}"/>
    <cellStyle name="Normal 28 7 5" xfId="8856" xr:uid="{00000000-0005-0000-0000-0000921D0000}"/>
    <cellStyle name="Normal 28 8" xfId="1111" xr:uid="{00000000-0005-0000-0000-0000931D0000}"/>
    <cellStyle name="Normal 28 8 2" xfId="1112" xr:uid="{00000000-0005-0000-0000-0000941D0000}"/>
    <cellStyle name="Normal 28 8 2 2" xfId="8857" xr:uid="{00000000-0005-0000-0000-0000951D0000}"/>
    <cellStyle name="Normal 28 8 2 2 2" xfId="8858" xr:uid="{00000000-0005-0000-0000-0000961D0000}"/>
    <cellStyle name="Normal 28 8 2 2 2 2" xfId="8859" xr:uid="{00000000-0005-0000-0000-0000971D0000}"/>
    <cellStyle name="Normal 28 8 2 2 3" xfId="8860" xr:uid="{00000000-0005-0000-0000-0000981D0000}"/>
    <cellStyle name="Normal 28 8 2 3" xfId="8861" xr:uid="{00000000-0005-0000-0000-0000991D0000}"/>
    <cellStyle name="Normal 28 8 2 3 2" xfId="8862" xr:uid="{00000000-0005-0000-0000-00009A1D0000}"/>
    <cellStyle name="Normal 28 8 2 4" xfId="8863" xr:uid="{00000000-0005-0000-0000-00009B1D0000}"/>
    <cellStyle name="Normal 28 8 3" xfId="8864" xr:uid="{00000000-0005-0000-0000-00009C1D0000}"/>
    <cellStyle name="Normal 28 8 3 2" xfId="8865" xr:uid="{00000000-0005-0000-0000-00009D1D0000}"/>
    <cellStyle name="Normal 28 8 3 2 2" xfId="8866" xr:uid="{00000000-0005-0000-0000-00009E1D0000}"/>
    <cellStyle name="Normal 28 8 3 3" xfId="8867" xr:uid="{00000000-0005-0000-0000-00009F1D0000}"/>
    <cellStyle name="Normal 28 8 4" xfId="8868" xr:uid="{00000000-0005-0000-0000-0000A01D0000}"/>
    <cellStyle name="Normal 28 8 4 2" xfId="8869" xr:uid="{00000000-0005-0000-0000-0000A11D0000}"/>
    <cellStyle name="Normal 28 8 5" xfId="8870" xr:uid="{00000000-0005-0000-0000-0000A21D0000}"/>
    <cellStyle name="Normal 28 9" xfId="1113" xr:uid="{00000000-0005-0000-0000-0000A31D0000}"/>
    <cellStyle name="Normal 28 9 2" xfId="1114" xr:uid="{00000000-0005-0000-0000-0000A41D0000}"/>
    <cellStyle name="Normal 28 9 2 2" xfId="8871" xr:uid="{00000000-0005-0000-0000-0000A51D0000}"/>
    <cellStyle name="Normal 28 9 2 2 2" xfId="8872" xr:uid="{00000000-0005-0000-0000-0000A61D0000}"/>
    <cellStyle name="Normal 28 9 2 2 2 2" xfId="8873" xr:uid="{00000000-0005-0000-0000-0000A71D0000}"/>
    <cellStyle name="Normal 28 9 2 2 3" xfId="8874" xr:uid="{00000000-0005-0000-0000-0000A81D0000}"/>
    <cellStyle name="Normal 28 9 2 3" xfId="8875" xr:uid="{00000000-0005-0000-0000-0000A91D0000}"/>
    <cellStyle name="Normal 28 9 2 3 2" xfId="8876" xr:uid="{00000000-0005-0000-0000-0000AA1D0000}"/>
    <cellStyle name="Normal 28 9 2 4" xfId="8877" xr:uid="{00000000-0005-0000-0000-0000AB1D0000}"/>
    <cellStyle name="Normal 28 9 3" xfId="8878" xr:uid="{00000000-0005-0000-0000-0000AC1D0000}"/>
    <cellStyle name="Normal 28 9 3 2" xfId="8879" xr:uid="{00000000-0005-0000-0000-0000AD1D0000}"/>
    <cellStyle name="Normal 28 9 3 2 2" xfId="8880" xr:uid="{00000000-0005-0000-0000-0000AE1D0000}"/>
    <cellStyle name="Normal 28 9 3 3" xfId="8881" xr:uid="{00000000-0005-0000-0000-0000AF1D0000}"/>
    <cellStyle name="Normal 28 9 4" xfId="8882" xr:uid="{00000000-0005-0000-0000-0000B01D0000}"/>
    <cellStyle name="Normal 28 9 4 2" xfId="8883" xr:uid="{00000000-0005-0000-0000-0000B11D0000}"/>
    <cellStyle name="Normal 28 9 5" xfId="8884" xr:uid="{00000000-0005-0000-0000-0000B21D0000}"/>
    <cellStyle name="Normal 280" xfId="1115" xr:uid="{00000000-0005-0000-0000-0000B31D0000}"/>
    <cellStyle name="Normal 280 2" xfId="8885" xr:uid="{00000000-0005-0000-0000-0000B41D0000}"/>
    <cellStyle name="Normal 280 2 2" xfId="8886" xr:uid="{00000000-0005-0000-0000-0000B51D0000}"/>
    <cellStyle name="Normal 280 2 2 2" xfId="8887" xr:uid="{00000000-0005-0000-0000-0000B61D0000}"/>
    <cellStyle name="Normal 280 2 3" xfId="8888" xr:uid="{00000000-0005-0000-0000-0000B71D0000}"/>
    <cellStyle name="Normal 280 3" xfId="8889" xr:uid="{00000000-0005-0000-0000-0000B81D0000}"/>
    <cellStyle name="Normal 280 3 2" xfId="8890" xr:uid="{00000000-0005-0000-0000-0000B91D0000}"/>
    <cellStyle name="Normal 280 4" xfId="8891" xr:uid="{00000000-0005-0000-0000-0000BA1D0000}"/>
    <cellStyle name="Normal 281" xfId="1116" xr:uid="{00000000-0005-0000-0000-0000BB1D0000}"/>
    <cellStyle name="Normal 281 2" xfId="8892" xr:uid="{00000000-0005-0000-0000-0000BC1D0000}"/>
    <cellStyle name="Normal 281 2 2" xfId="8893" xr:uid="{00000000-0005-0000-0000-0000BD1D0000}"/>
    <cellStyle name="Normal 281 2 2 2" xfId="8894" xr:uid="{00000000-0005-0000-0000-0000BE1D0000}"/>
    <cellStyle name="Normal 281 2 3" xfId="8895" xr:uid="{00000000-0005-0000-0000-0000BF1D0000}"/>
    <cellStyle name="Normal 281 3" xfId="8896" xr:uid="{00000000-0005-0000-0000-0000C01D0000}"/>
    <cellStyle name="Normal 281 3 2" xfId="8897" xr:uid="{00000000-0005-0000-0000-0000C11D0000}"/>
    <cellStyle name="Normal 281 4" xfId="8898" xr:uid="{00000000-0005-0000-0000-0000C21D0000}"/>
    <cellStyle name="Normal 282" xfId="1117" xr:uid="{00000000-0005-0000-0000-0000C31D0000}"/>
    <cellStyle name="Normal 282 2" xfId="8899" xr:uid="{00000000-0005-0000-0000-0000C41D0000}"/>
    <cellStyle name="Normal 282 2 2" xfId="8900" xr:uid="{00000000-0005-0000-0000-0000C51D0000}"/>
    <cellStyle name="Normal 282 2 2 2" xfId="8901" xr:uid="{00000000-0005-0000-0000-0000C61D0000}"/>
    <cellStyle name="Normal 282 2 3" xfId="8902" xr:uid="{00000000-0005-0000-0000-0000C71D0000}"/>
    <cellStyle name="Normal 282 3" xfId="8903" xr:uid="{00000000-0005-0000-0000-0000C81D0000}"/>
    <cellStyle name="Normal 282 3 2" xfId="8904" xr:uid="{00000000-0005-0000-0000-0000C91D0000}"/>
    <cellStyle name="Normal 282 4" xfId="8905" xr:uid="{00000000-0005-0000-0000-0000CA1D0000}"/>
    <cellStyle name="Normal 283" xfId="1118" xr:uid="{00000000-0005-0000-0000-0000CB1D0000}"/>
    <cellStyle name="Normal 283 2" xfId="8906" xr:uid="{00000000-0005-0000-0000-0000CC1D0000}"/>
    <cellStyle name="Normal 283 2 2" xfId="8907" xr:uid="{00000000-0005-0000-0000-0000CD1D0000}"/>
    <cellStyle name="Normal 283 2 2 2" xfId="8908" xr:uid="{00000000-0005-0000-0000-0000CE1D0000}"/>
    <cellStyle name="Normal 283 2 3" xfId="8909" xr:uid="{00000000-0005-0000-0000-0000CF1D0000}"/>
    <cellStyle name="Normal 283 3" xfId="8910" xr:uid="{00000000-0005-0000-0000-0000D01D0000}"/>
    <cellStyle name="Normal 283 3 2" xfId="8911" xr:uid="{00000000-0005-0000-0000-0000D11D0000}"/>
    <cellStyle name="Normal 283 4" xfId="8912" xr:uid="{00000000-0005-0000-0000-0000D21D0000}"/>
    <cellStyle name="Normal 284" xfId="1119" xr:uid="{00000000-0005-0000-0000-0000D31D0000}"/>
    <cellStyle name="Normal 284 2" xfId="8913" xr:uid="{00000000-0005-0000-0000-0000D41D0000}"/>
    <cellStyle name="Normal 284 2 2" xfId="8914" xr:uid="{00000000-0005-0000-0000-0000D51D0000}"/>
    <cellStyle name="Normal 284 2 2 2" xfId="8915" xr:uid="{00000000-0005-0000-0000-0000D61D0000}"/>
    <cellStyle name="Normal 284 2 3" xfId="8916" xr:uid="{00000000-0005-0000-0000-0000D71D0000}"/>
    <cellStyle name="Normal 284 3" xfId="8917" xr:uid="{00000000-0005-0000-0000-0000D81D0000}"/>
    <cellStyle name="Normal 284 3 2" xfId="8918" xr:uid="{00000000-0005-0000-0000-0000D91D0000}"/>
    <cellStyle name="Normal 284 4" xfId="8919" xr:uid="{00000000-0005-0000-0000-0000DA1D0000}"/>
    <cellStyle name="Normal 285" xfId="1120" xr:uid="{00000000-0005-0000-0000-0000DB1D0000}"/>
    <cellStyle name="Normal 285 2" xfId="8920" xr:uid="{00000000-0005-0000-0000-0000DC1D0000}"/>
    <cellStyle name="Normal 285 2 2" xfId="8921" xr:uid="{00000000-0005-0000-0000-0000DD1D0000}"/>
    <cellStyle name="Normal 285 2 2 2" xfId="8922" xr:uid="{00000000-0005-0000-0000-0000DE1D0000}"/>
    <cellStyle name="Normal 285 2 3" xfId="8923" xr:uid="{00000000-0005-0000-0000-0000DF1D0000}"/>
    <cellStyle name="Normal 285 3" xfId="8924" xr:uid="{00000000-0005-0000-0000-0000E01D0000}"/>
    <cellStyle name="Normal 285 3 2" xfId="8925" xr:uid="{00000000-0005-0000-0000-0000E11D0000}"/>
    <cellStyle name="Normal 285 4" xfId="8926" xr:uid="{00000000-0005-0000-0000-0000E21D0000}"/>
    <cellStyle name="Normal 286" xfId="1121" xr:uid="{00000000-0005-0000-0000-0000E31D0000}"/>
    <cellStyle name="Normal 286 2" xfId="8927" xr:uid="{00000000-0005-0000-0000-0000E41D0000}"/>
    <cellStyle name="Normal 286 2 2" xfId="8928" xr:uid="{00000000-0005-0000-0000-0000E51D0000}"/>
    <cellStyle name="Normal 286 2 2 2" xfId="8929" xr:uid="{00000000-0005-0000-0000-0000E61D0000}"/>
    <cellStyle name="Normal 286 2 3" xfId="8930" xr:uid="{00000000-0005-0000-0000-0000E71D0000}"/>
    <cellStyle name="Normal 286 3" xfId="8931" xr:uid="{00000000-0005-0000-0000-0000E81D0000}"/>
    <cellStyle name="Normal 286 3 2" xfId="8932" xr:uid="{00000000-0005-0000-0000-0000E91D0000}"/>
    <cellStyle name="Normal 286 4" xfId="8933" xr:uid="{00000000-0005-0000-0000-0000EA1D0000}"/>
    <cellStyle name="Normal 287" xfId="1122" xr:uid="{00000000-0005-0000-0000-0000EB1D0000}"/>
    <cellStyle name="Normal 287 2" xfId="8934" xr:uid="{00000000-0005-0000-0000-0000EC1D0000}"/>
    <cellStyle name="Normal 287 2 2" xfId="8935" xr:uid="{00000000-0005-0000-0000-0000ED1D0000}"/>
    <cellStyle name="Normal 287 2 2 2" xfId="8936" xr:uid="{00000000-0005-0000-0000-0000EE1D0000}"/>
    <cellStyle name="Normal 287 2 3" xfId="8937" xr:uid="{00000000-0005-0000-0000-0000EF1D0000}"/>
    <cellStyle name="Normal 287 3" xfId="8938" xr:uid="{00000000-0005-0000-0000-0000F01D0000}"/>
    <cellStyle name="Normal 287 3 2" xfId="8939" xr:uid="{00000000-0005-0000-0000-0000F11D0000}"/>
    <cellStyle name="Normal 287 4" xfId="8940" xr:uid="{00000000-0005-0000-0000-0000F21D0000}"/>
    <cellStyle name="Normal 288" xfId="1123" xr:uid="{00000000-0005-0000-0000-0000F31D0000}"/>
    <cellStyle name="Normal 288 2" xfId="8941" xr:uid="{00000000-0005-0000-0000-0000F41D0000}"/>
    <cellStyle name="Normal 288 2 2" xfId="8942" xr:uid="{00000000-0005-0000-0000-0000F51D0000}"/>
    <cellStyle name="Normal 288 2 2 2" xfId="8943" xr:uid="{00000000-0005-0000-0000-0000F61D0000}"/>
    <cellStyle name="Normal 288 2 3" xfId="8944" xr:uid="{00000000-0005-0000-0000-0000F71D0000}"/>
    <cellStyle name="Normal 288 3" xfId="8945" xr:uid="{00000000-0005-0000-0000-0000F81D0000}"/>
    <cellStyle name="Normal 288 3 2" xfId="8946" xr:uid="{00000000-0005-0000-0000-0000F91D0000}"/>
    <cellStyle name="Normal 288 4" xfId="8947" xr:uid="{00000000-0005-0000-0000-0000FA1D0000}"/>
    <cellStyle name="Normal 289" xfId="1124" xr:uid="{00000000-0005-0000-0000-0000FB1D0000}"/>
    <cellStyle name="Normal 289 2" xfId="8948" xr:uid="{00000000-0005-0000-0000-0000FC1D0000}"/>
    <cellStyle name="Normal 289 2 2" xfId="8949" xr:uid="{00000000-0005-0000-0000-0000FD1D0000}"/>
    <cellStyle name="Normal 289 2 2 2" xfId="8950" xr:uid="{00000000-0005-0000-0000-0000FE1D0000}"/>
    <cellStyle name="Normal 289 2 3" xfId="8951" xr:uid="{00000000-0005-0000-0000-0000FF1D0000}"/>
    <cellStyle name="Normal 289 3" xfId="8952" xr:uid="{00000000-0005-0000-0000-0000001E0000}"/>
    <cellStyle name="Normal 289 3 2" xfId="8953" xr:uid="{00000000-0005-0000-0000-0000011E0000}"/>
    <cellStyle name="Normal 289 4" xfId="8954" xr:uid="{00000000-0005-0000-0000-0000021E0000}"/>
    <cellStyle name="Normal 29" xfId="1125" xr:uid="{00000000-0005-0000-0000-0000031E0000}"/>
    <cellStyle name="Normal 29 10" xfId="1126" xr:uid="{00000000-0005-0000-0000-0000041E0000}"/>
    <cellStyle name="Normal 29 10 2" xfId="1127" xr:uid="{00000000-0005-0000-0000-0000051E0000}"/>
    <cellStyle name="Normal 29 10 2 2" xfId="8955" xr:uid="{00000000-0005-0000-0000-0000061E0000}"/>
    <cellStyle name="Normal 29 10 2 2 2" xfId="8956" xr:uid="{00000000-0005-0000-0000-0000071E0000}"/>
    <cellStyle name="Normal 29 10 2 2 2 2" xfId="8957" xr:uid="{00000000-0005-0000-0000-0000081E0000}"/>
    <cellStyle name="Normal 29 10 2 2 3" xfId="8958" xr:uid="{00000000-0005-0000-0000-0000091E0000}"/>
    <cellStyle name="Normal 29 10 2 3" xfId="8959" xr:uid="{00000000-0005-0000-0000-00000A1E0000}"/>
    <cellStyle name="Normal 29 10 2 3 2" xfId="8960" xr:uid="{00000000-0005-0000-0000-00000B1E0000}"/>
    <cellStyle name="Normal 29 10 2 4" xfId="8961" xr:uid="{00000000-0005-0000-0000-00000C1E0000}"/>
    <cellStyle name="Normal 29 10 3" xfId="8962" xr:uid="{00000000-0005-0000-0000-00000D1E0000}"/>
    <cellStyle name="Normal 29 10 3 2" xfId="8963" xr:uid="{00000000-0005-0000-0000-00000E1E0000}"/>
    <cellStyle name="Normal 29 10 3 2 2" xfId="8964" xr:uid="{00000000-0005-0000-0000-00000F1E0000}"/>
    <cellStyle name="Normal 29 10 3 3" xfId="8965" xr:uid="{00000000-0005-0000-0000-0000101E0000}"/>
    <cellStyle name="Normal 29 10 4" xfId="8966" xr:uid="{00000000-0005-0000-0000-0000111E0000}"/>
    <cellStyle name="Normal 29 10 4 2" xfId="8967" xr:uid="{00000000-0005-0000-0000-0000121E0000}"/>
    <cellStyle name="Normal 29 10 5" xfId="8968" xr:uid="{00000000-0005-0000-0000-0000131E0000}"/>
    <cellStyle name="Normal 29 11" xfId="1128" xr:uid="{00000000-0005-0000-0000-0000141E0000}"/>
    <cellStyle name="Normal 29 11 2" xfId="1129" xr:uid="{00000000-0005-0000-0000-0000151E0000}"/>
    <cellStyle name="Normal 29 11 2 2" xfId="8969" xr:uid="{00000000-0005-0000-0000-0000161E0000}"/>
    <cellStyle name="Normal 29 11 2 2 2" xfId="8970" xr:uid="{00000000-0005-0000-0000-0000171E0000}"/>
    <cellStyle name="Normal 29 11 2 2 2 2" xfId="8971" xr:uid="{00000000-0005-0000-0000-0000181E0000}"/>
    <cellStyle name="Normal 29 11 2 2 3" xfId="8972" xr:uid="{00000000-0005-0000-0000-0000191E0000}"/>
    <cellStyle name="Normal 29 11 2 3" xfId="8973" xr:uid="{00000000-0005-0000-0000-00001A1E0000}"/>
    <cellStyle name="Normal 29 11 2 3 2" xfId="8974" xr:uid="{00000000-0005-0000-0000-00001B1E0000}"/>
    <cellStyle name="Normal 29 11 2 4" xfId="8975" xr:uid="{00000000-0005-0000-0000-00001C1E0000}"/>
    <cellStyle name="Normal 29 11 3" xfId="8976" xr:uid="{00000000-0005-0000-0000-00001D1E0000}"/>
    <cellStyle name="Normal 29 11 3 2" xfId="8977" xr:uid="{00000000-0005-0000-0000-00001E1E0000}"/>
    <cellStyle name="Normal 29 11 3 2 2" xfId="8978" xr:uid="{00000000-0005-0000-0000-00001F1E0000}"/>
    <cellStyle name="Normal 29 11 3 3" xfId="8979" xr:uid="{00000000-0005-0000-0000-0000201E0000}"/>
    <cellStyle name="Normal 29 11 4" xfId="8980" xr:uid="{00000000-0005-0000-0000-0000211E0000}"/>
    <cellStyle name="Normal 29 11 4 2" xfId="8981" xr:uid="{00000000-0005-0000-0000-0000221E0000}"/>
    <cellStyle name="Normal 29 11 5" xfId="8982" xr:uid="{00000000-0005-0000-0000-0000231E0000}"/>
    <cellStyle name="Normal 29 12" xfId="1130" xr:uid="{00000000-0005-0000-0000-0000241E0000}"/>
    <cellStyle name="Normal 29 12 2" xfId="8983" xr:uid="{00000000-0005-0000-0000-0000251E0000}"/>
    <cellStyle name="Normal 29 12 2 2" xfId="8984" xr:uid="{00000000-0005-0000-0000-0000261E0000}"/>
    <cellStyle name="Normal 29 12 2 2 2" xfId="8985" xr:uid="{00000000-0005-0000-0000-0000271E0000}"/>
    <cellStyle name="Normal 29 12 2 3" xfId="8986" xr:uid="{00000000-0005-0000-0000-0000281E0000}"/>
    <cellStyle name="Normal 29 12 3" xfId="8987" xr:uid="{00000000-0005-0000-0000-0000291E0000}"/>
    <cellStyle name="Normal 29 12 3 2" xfId="8988" xr:uid="{00000000-0005-0000-0000-00002A1E0000}"/>
    <cellStyle name="Normal 29 12 4" xfId="8989" xr:uid="{00000000-0005-0000-0000-00002B1E0000}"/>
    <cellStyle name="Normal 29 13" xfId="8990" xr:uid="{00000000-0005-0000-0000-00002C1E0000}"/>
    <cellStyle name="Normal 29 13 2" xfId="8991" xr:uid="{00000000-0005-0000-0000-00002D1E0000}"/>
    <cellStyle name="Normal 29 13 2 2" xfId="8992" xr:uid="{00000000-0005-0000-0000-00002E1E0000}"/>
    <cellStyle name="Normal 29 13 3" xfId="8993" xr:uid="{00000000-0005-0000-0000-00002F1E0000}"/>
    <cellStyle name="Normal 29 14" xfId="8994" xr:uid="{00000000-0005-0000-0000-0000301E0000}"/>
    <cellStyle name="Normal 29 14 2" xfId="8995" xr:uid="{00000000-0005-0000-0000-0000311E0000}"/>
    <cellStyle name="Normal 29 15" xfId="8996" xr:uid="{00000000-0005-0000-0000-0000321E0000}"/>
    <cellStyle name="Normal 29 2" xfId="1131" xr:uid="{00000000-0005-0000-0000-0000331E0000}"/>
    <cellStyle name="Normal 29 2 10" xfId="8997" xr:uid="{00000000-0005-0000-0000-0000341E0000}"/>
    <cellStyle name="Normal 29 2 10 2" xfId="8998" xr:uid="{00000000-0005-0000-0000-0000351E0000}"/>
    <cellStyle name="Normal 29 2 10 2 2" xfId="8999" xr:uid="{00000000-0005-0000-0000-0000361E0000}"/>
    <cellStyle name="Normal 29 2 10 3" xfId="9000" xr:uid="{00000000-0005-0000-0000-0000371E0000}"/>
    <cellStyle name="Normal 29 2 11" xfId="9001" xr:uid="{00000000-0005-0000-0000-0000381E0000}"/>
    <cellStyle name="Normal 29 2 11 2" xfId="9002" xr:uid="{00000000-0005-0000-0000-0000391E0000}"/>
    <cellStyle name="Normal 29 2 12" xfId="9003" xr:uid="{00000000-0005-0000-0000-00003A1E0000}"/>
    <cellStyle name="Normal 29 2 2" xfId="1132" xr:uid="{00000000-0005-0000-0000-00003B1E0000}"/>
    <cellStyle name="Normal 29 2 2 2" xfId="1133" xr:uid="{00000000-0005-0000-0000-00003C1E0000}"/>
    <cellStyle name="Normal 29 2 2 2 2" xfId="9004" xr:uid="{00000000-0005-0000-0000-00003D1E0000}"/>
    <cellStyle name="Normal 29 2 2 2 2 2" xfId="9005" xr:uid="{00000000-0005-0000-0000-00003E1E0000}"/>
    <cellStyle name="Normal 29 2 2 2 2 2 2" xfId="9006" xr:uid="{00000000-0005-0000-0000-00003F1E0000}"/>
    <cellStyle name="Normal 29 2 2 2 2 3" xfId="9007" xr:uid="{00000000-0005-0000-0000-0000401E0000}"/>
    <cellStyle name="Normal 29 2 2 2 3" xfId="9008" xr:uid="{00000000-0005-0000-0000-0000411E0000}"/>
    <cellStyle name="Normal 29 2 2 2 3 2" xfId="9009" xr:uid="{00000000-0005-0000-0000-0000421E0000}"/>
    <cellStyle name="Normal 29 2 2 2 4" xfId="9010" xr:uid="{00000000-0005-0000-0000-0000431E0000}"/>
    <cellStyle name="Normal 29 2 2 3" xfId="9011" xr:uid="{00000000-0005-0000-0000-0000441E0000}"/>
    <cellStyle name="Normal 29 2 2 3 2" xfId="9012" xr:uid="{00000000-0005-0000-0000-0000451E0000}"/>
    <cellStyle name="Normal 29 2 2 3 2 2" xfId="9013" xr:uid="{00000000-0005-0000-0000-0000461E0000}"/>
    <cellStyle name="Normal 29 2 2 3 3" xfId="9014" xr:uid="{00000000-0005-0000-0000-0000471E0000}"/>
    <cellStyle name="Normal 29 2 2 4" xfId="9015" xr:uid="{00000000-0005-0000-0000-0000481E0000}"/>
    <cellStyle name="Normal 29 2 2 4 2" xfId="9016" xr:uid="{00000000-0005-0000-0000-0000491E0000}"/>
    <cellStyle name="Normal 29 2 2 5" xfId="9017" xr:uid="{00000000-0005-0000-0000-00004A1E0000}"/>
    <cellStyle name="Normal 29 2 3" xfId="1134" xr:uid="{00000000-0005-0000-0000-00004B1E0000}"/>
    <cellStyle name="Normal 29 2 3 2" xfId="1135" xr:uid="{00000000-0005-0000-0000-00004C1E0000}"/>
    <cellStyle name="Normal 29 2 3 2 2" xfId="9018" xr:uid="{00000000-0005-0000-0000-00004D1E0000}"/>
    <cellStyle name="Normal 29 2 3 2 2 2" xfId="9019" xr:uid="{00000000-0005-0000-0000-00004E1E0000}"/>
    <cellStyle name="Normal 29 2 3 2 2 2 2" xfId="9020" xr:uid="{00000000-0005-0000-0000-00004F1E0000}"/>
    <cellStyle name="Normal 29 2 3 2 2 3" xfId="9021" xr:uid="{00000000-0005-0000-0000-0000501E0000}"/>
    <cellStyle name="Normal 29 2 3 2 3" xfId="9022" xr:uid="{00000000-0005-0000-0000-0000511E0000}"/>
    <cellStyle name="Normal 29 2 3 2 3 2" xfId="9023" xr:uid="{00000000-0005-0000-0000-0000521E0000}"/>
    <cellStyle name="Normal 29 2 3 2 4" xfId="9024" xr:uid="{00000000-0005-0000-0000-0000531E0000}"/>
    <cellStyle name="Normal 29 2 3 3" xfId="9025" xr:uid="{00000000-0005-0000-0000-0000541E0000}"/>
    <cellStyle name="Normal 29 2 3 3 2" xfId="9026" xr:uid="{00000000-0005-0000-0000-0000551E0000}"/>
    <cellStyle name="Normal 29 2 3 3 2 2" xfId="9027" xr:uid="{00000000-0005-0000-0000-0000561E0000}"/>
    <cellStyle name="Normal 29 2 3 3 3" xfId="9028" xr:uid="{00000000-0005-0000-0000-0000571E0000}"/>
    <cellStyle name="Normal 29 2 3 4" xfId="9029" xr:uid="{00000000-0005-0000-0000-0000581E0000}"/>
    <cellStyle name="Normal 29 2 3 4 2" xfId="9030" xr:uid="{00000000-0005-0000-0000-0000591E0000}"/>
    <cellStyle name="Normal 29 2 3 5" xfId="9031" xr:uid="{00000000-0005-0000-0000-00005A1E0000}"/>
    <cellStyle name="Normal 29 2 4" xfId="1136" xr:uid="{00000000-0005-0000-0000-00005B1E0000}"/>
    <cellStyle name="Normal 29 2 4 2" xfId="1137" xr:uid="{00000000-0005-0000-0000-00005C1E0000}"/>
    <cellStyle name="Normal 29 2 4 2 2" xfId="9032" xr:uid="{00000000-0005-0000-0000-00005D1E0000}"/>
    <cellStyle name="Normal 29 2 4 2 2 2" xfId="9033" xr:uid="{00000000-0005-0000-0000-00005E1E0000}"/>
    <cellStyle name="Normal 29 2 4 2 2 2 2" xfId="9034" xr:uid="{00000000-0005-0000-0000-00005F1E0000}"/>
    <cellStyle name="Normal 29 2 4 2 2 3" xfId="9035" xr:uid="{00000000-0005-0000-0000-0000601E0000}"/>
    <cellStyle name="Normal 29 2 4 2 3" xfId="9036" xr:uid="{00000000-0005-0000-0000-0000611E0000}"/>
    <cellStyle name="Normal 29 2 4 2 3 2" xfId="9037" xr:uid="{00000000-0005-0000-0000-0000621E0000}"/>
    <cellStyle name="Normal 29 2 4 2 4" xfId="9038" xr:uid="{00000000-0005-0000-0000-0000631E0000}"/>
    <cellStyle name="Normal 29 2 4 3" xfId="9039" xr:uid="{00000000-0005-0000-0000-0000641E0000}"/>
    <cellStyle name="Normal 29 2 4 3 2" xfId="9040" xr:uid="{00000000-0005-0000-0000-0000651E0000}"/>
    <cellStyle name="Normal 29 2 4 3 2 2" xfId="9041" xr:uid="{00000000-0005-0000-0000-0000661E0000}"/>
    <cellStyle name="Normal 29 2 4 3 3" xfId="9042" xr:uid="{00000000-0005-0000-0000-0000671E0000}"/>
    <cellStyle name="Normal 29 2 4 4" xfId="9043" xr:uid="{00000000-0005-0000-0000-0000681E0000}"/>
    <cellStyle name="Normal 29 2 4 4 2" xfId="9044" xr:uid="{00000000-0005-0000-0000-0000691E0000}"/>
    <cellStyle name="Normal 29 2 4 5" xfId="9045" xr:uid="{00000000-0005-0000-0000-00006A1E0000}"/>
    <cellStyle name="Normal 29 2 5" xfId="1138" xr:uid="{00000000-0005-0000-0000-00006B1E0000}"/>
    <cellStyle name="Normal 29 2 5 2" xfId="1139" xr:uid="{00000000-0005-0000-0000-00006C1E0000}"/>
    <cellStyle name="Normal 29 2 5 2 2" xfId="9046" xr:uid="{00000000-0005-0000-0000-00006D1E0000}"/>
    <cellStyle name="Normal 29 2 5 2 2 2" xfId="9047" xr:uid="{00000000-0005-0000-0000-00006E1E0000}"/>
    <cellStyle name="Normal 29 2 5 2 2 2 2" xfId="9048" xr:uid="{00000000-0005-0000-0000-00006F1E0000}"/>
    <cellStyle name="Normal 29 2 5 2 2 3" xfId="9049" xr:uid="{00000000-0005-0000-0000-0000701E0000}"/>
    <cellStyle name="Normal 29 2 5 2 3" xfId="9050" xr:uid="{00000000-0005-0000-0000-0000711E0000}"/>
    <cellStyle name="Normal 29 2 5 2 3 2" xfId="9051" xr:uid="{00000000-0005-0000-0000-0000721E0000}"/>
    <cellStyle name="Normal 29 2 5 2 4" xfId="9052" xr:uid="{00000000-0005-0000-0000-0000731E0000}"/>
    <cellStyle name="Normal 29 2 5 3" xfId="9053" xr:uid="{00000000-0005-0000-0000-0000741E0000}"/>
    <cellStyle name="Normal 29 2 5 3 2" xfId="9054" xr:uid="{00000000-0005-0000-0000-0000751E0000}"/>
    <cellStyle name="Normal 29 2 5 3 2 2" xfId="9055" xr:uid="{00000000-0005-0000-0000-0000761E0000}"/>
    <cellStyle name="Normal 29 2 5 3 3" xfId="9056" xr:uid="{00000000-0005-0000-0000-0000771E0000}"/>
    <cellStyle name="Normal 29 2 5 4" xfId="9057" xr:uid="{00000000-0005-0000-0000-0000781E0000}"/>
    <cellStyle name="Normal 29 2 5 4 2" xfId="9058" xr:uid="{00000000-0005-0000-0000-0000791E0000}"/>
    <cellStyle name="Normal 29 2 5 5" xfId="9059" xr:uid="{00000000-0005-0000-0000-00007A1E0000}"/>
    <cellStyle name="Normal 29 2 6" xfId="1140" xr:uid="{00000000-0005-0000-0000-00007B1E0000}"/>
    <cellStyle name="Normal 29 2 6 2" xfId="1141" xr:uid="{00000000-0005-0000-0000-00007C1E0000}"/>
    <cellStyle name="Normal 29 2 6 2 2" xfId="9060" xr:uid="{00000000-0005-0000-0000-00007D1E0000}"/>
    <cellStyle name="Normal 29 2 6 2 2 2" xfId="9061" xr:uid="{00000000-0005-0000-0000-00007E1E0000}"/>
    <cellStyle name="Normal 29 2 6 2 2 2 2" xfId="9062" xr:uid="{00000000-0005-0000-0000-00007F1E0000}"/>
    <cellStyle name="Normal 29 2 6 2 2 3" xfId="9063" xr:uid="{00000000-0005-0000-0000-0000801E0000}"/>
    <cellStyle name="Normal 29 2 6 2 3" xfId="9064" xr:uid="{00000000-0005-0000-0000-0000811E0000}"/>
    <cellStyle name="Normal 29 2 6 2 3 2" xfId="9065" xr:uid="{00000000-0005-0000-0000-0000821E0000}"/>
    <cellStyle name="Normal 29 2 6 2 4" xfId="9066" xr:uid="{00000000-0005-0000-0000-0000831E0000}"/>
    <cellStyle name="Normal 29 2 6 3" xfId="9067" xr:uid="{00000000-0005-0000-0000-0000841E0000}"/>
    <cellStyle name="Normal 29 2 6 3 2" xfId="9068" xr:uid="{00000000-0005-0000-0000-0000851E0000}"/>
    <cellStyle name="Normal 29 2 6 3 2 2" xfId="9069" xr:uid="{00000000-0005-0000-0000-0000861E0000}"/>
    <cellStyle name="Normal 29 2 6 3 3" xfId="9070" xr:uid="{00000000-0005-0000-0000-0000871E0000}"/>
    <cellStyle name="Normal 29 2 6 4" xfId="9071" xr:uid="{00000000-0005-0000-0000-0000881E0000}"/>
    <cellStyle name="Normal 29 2 6 4 2" xfId="9072" xr:uid="{00000000-0005-0000-0000-0000891E0000}"/>
    <cellStyle name="Normal 29 2 6 5" xfId="9073" xr:uid="{00000000-0005-0000-0000-00008A1E0000}"/>
    <cellStyle name="Normal 29 2 7" xfId="1142" xr:uid="{00000000-0005-0000-0000-00008B1E0000}"/>
    <cellStyle name="Normal 29 2 7 2" xfId="1143" xr:uid="{00000000-0005-0000-0000-00008C1E0000}"/>
    <cellStyle name="Normal 29 2 7 2 2" xfId="9074" xr:uid="{00000000-0005-0000-0000-00008D1E0000}"/>
    <cellStyle name="Normal 29 2 7 2 2 2" xfId="9075" xr:uid="{00000000-0005-0000-0000-00008E1E0000}"/>
    <cellStyle name="Normal 29 2 7 2 2 2 2" xfId="9076" xr:uid="{00000000-0005-0000-0000-00008F1E0000}"/>
    <cellStyle name="Normal 29 2 7 2 2 3" xfId="9077" xr:uid="{00000000-0005-0000-0000-0000901E0000}"/>
    <cellStyle name="Normal 29 2 7 2 3" xfId="9078" xr:uid="{00000000-0005-0000-0000-0000911E0000}"/>
    <cellStyle name="Normal 29 2 7 2 3 2" xfId="9079" xr:uid="{00000000-0005-0000-0000-0000921E0000}"/>
    <cellStyle name="Normal 29 2 7 2 4" xfId="9080" xr:uid="{00000000-0005-0000-0000-0000931E0000}"/>
    <cellStyle name="Normal 29 2 7 3" xfId="9081" xr:uid="{00000000-0005-0000-0000-0000941E0000}"/>
    <cellStyle name="Normal 29 2 7 3 2" xfId="9082" xr:uid="{00000000-0005-0000-0000-0000951E0000}"/>
    <cellStyle name="Normal 29 2 7 3 2 2" xfId="9083" xr:uid="{00000000-0005-0000-0000-0000961E0000}"/>
    <cellStyle name="Normal 29 2 7 3 3" xfId="9084" xr:uid="{00000000-0005-0000-0000-0000971E0000}"/>
    <cellStyle name="Normal 29 2 7 4" xfId="9085" xr:uid="{00000000-0005-0000-0000-0000981E0000}"/>
    <cellStyle name="Normal 29 2 7 4 2" xfId="9086" xr:uid="{00000000-0005-0000-0000-0000991E0000}"/>
    <cellStyle name="Normal 29 2 7 5" xfId="9087" xr:uid="{00000000-0005-0000-0000-00009A1E0000}"/>
    <cellStyle name="Normal 29 2 8" xfId="1144" xr:uid="{00000000-0005-0000-0000-00009B1E0000}"/>
    <cellStyle name="Normal 29 2 8 2" xfId="1145" xr:uid="{00000000-0005-0000-0000-00009C1E0000}"/>
    <cellStyle name="Normal 29 2 8 2 2" xfId="9088" xr:uid="{00000000-0005-0000-0000-00009D1E0000}"/>
    <cellStyle name="Normal 29 2 8 2 2 2" xfId="9089" xr:uid="{00000000-0005-0000-0000-00009E1E0000}"/>
    <cellStyle name="Normal 29 2 8 2 2 2 2" xfId="9090" xr:uid="{00000000-0005-0000-0000-00009F1E0000}"/>
    <cellStyle name="Normal 29 2 8 2 2 3" xfId="9091" xr:uid="{00000000-0005-0000-0000-0000A01E0000}"/>
    <cellStyle name="Normal 29 2 8 2 3" xfId="9092" xr:uid="{00000000-0005-0000-0000-0000A11E0000}"/>
    <cellStyle name="Normal 29 2 8 2 3 2" xfId="9093" xr:uid="{00000000-0005-0000-0000-0000A21E0000}"/>
    <cellStyle name="Normal 29 2 8 2 4" xfId="9094" xr:uid="{00000000-0005-0000-0000-0000A31E0000}"/>
    <cellStyle name="Normal 29 2 8 3" xfId="9095" xr:uid="{00000000-0005-0000-0000-0000A41E0000}"/>
    <cellStyle name="Normal 29 2 8 3 2" xfId="9096" xr:uid="{00000000-0005-0000-0000-0000A51E0000}"/>
    <cellStyle name="Normal 29 2 8 3 2 2" xfId="9097" xr:uid="{00000000-0005-0000-0000-0000A61E0000}"/>
    <cellStyle name="Normal 29 2 8 3 3" xfId="9098" xr:uid="{00000000-0005-0000-0000-0000A71E0000}"/>
    <cellStyle name="Normal 29 2 8 4" xfId="9099" xr:uid="{00000000-0005-0000-0000-0000A81E0000}"/>
    <cellStyle name="Normal 29 2 8 4 2" xfId="9100" xr:uid="{00000000-0005-0000-0000-0000A91E0000}"/>
    <cellStyle name="Normal 29 2 8 5" xfId="9101" xr:uid="{00000000-0005-0000-0000-0000AA1E0000}"/>
    <cellStyle name="Normal 29 2 9" xfId="1146" xr:uid="{00000000-0005-0000-0000-0000AB1E0000}"/>
    <cellStyle name="Normal 29 2 9 2" xfId="9102" xr:uid="{00000000-0005-0000-0000-0000AC1E0000}"/>
    <cellStyle name="Normal 29 2 9 2 2" xfId="9103" xr:uid="{00000000-0005-0000-0000-0000AD1E0000}"/>
    <cellStyle name="Normal 29 2 9 2 2 2" xfId="9104" xr:uid="{00000000-0005-0000-0000-0000AE1E0000}"/>
    <cellStyle name="Normal 29 2 9 2 3" xfId="9105" xr:uid="{00000000-0005-0000-0000-0000AF1E0000}"/>
    <cellStyle name="Normal 29 2 9 3" xfId="9106" xr:uid="{00000000-0005-0000-0000-0000B01E0000}"/>
    <cellStyle name="Normal 29 2 9 3 2" xfId="9107" xr:uid="{00000000-0005-0000-0000-0000B11E0000}"/>
    <cellStyle name="Normal 29 2 9 4" xfId="9108" xr:uid="{00000000-0005-0000-0000-0000B21E0000}"/>
    <cellStyle name="Normal 29 3" xfId="1147" xr:uid="{00000000-0005-0000-0000-0000B31E0000}"/>
    <cellStyle name="Normal 29 3 2" xfId="1148" xr:uid="{00000000-0005-0000-0000-0000B41E0000}"/>
    <cellStyle name="Normal 29 3 2 2" xfId="9109" xr:uid="{00000000-0005-0000-0000-0000B51E0000}"/>
    <cellStyle name="Normal 29 3 2 2 2" xfId="9110" xr:uid="{00000000-0005-0000-0000-0000B61E0000}"/>
    <cellStyle name="Normal 29 3 2 2 2 2" xfId="9111" xr:uid="{00000000-0005-0000-0000-0000B71E0000}"/>
    <cellStyle name="Normal 29 3 2 2 3" xfId="9112" xr:uid="{00000000-0005-0000-0000-0000B81E0000}"/>
    <cellStyle name="Normal 29 3 2 3" xfId="9113" xr:uid="{00000000-0005-0000-0000-0000B91E0000}"/>
    <cellStyle name="Normal 29 3 2 3 2" xfId="9114" xr:uid="{00000000-0005-0000-0000-0000BA1E0000}"/>
    <cellStyle name="Normal 29 3 2 4" xfId="9115" xr:uid="{00000000-0005-0000-0000-0000BB1E0000}"/>
    <cellStyle name="Normal 29 3 3" xfId="9116" xr:uid="{00000000-0005-0000-0000-0000BC1E0000}"/>
    <cellStyle name="Normal 29 3 3 2" xfId="9117" xr:uid="{00000000-0005-0000-0000-0000BD1E0000}"/>
    <cellStyle name="Normal 29 3 3 2 2" xfId="9118" xr:uid="{00000000-0005-0000-0000-0000BE1E0000}"/>
    <cellStyle name="Normal 29 3 3 3" xfId="9119" xr:uid="{00000000-0005-0000-0000-0000BF1E0000}"/>
    <cellStyle name="Normal 29 3 4" xfId="9120" xr:uid="{00000000-0005-0000-0000-0000C01E0000}"/>
    <cellStyle name="Normal 29 3 4 2" xfId="9121" xr:uid="{00000000-0005-0000-0000-0000C11E0000}"/>
    <cellStyle name="Normal 29 3 5" xfId="9122" xr:uid="{00000000-0005-0000-0000-0000C21E0000}"/>
    <cellStyle name="Normal 29 4" xfId="1149" xr:uid="{00000000-0005-0000-0000-0000C31E0000}"/>
    <cellStyle name="Normal 29 4 2" xfId="1150" xr:uid="{00000000-0005-0000-0000-0000C41E0000}"/>
    <cellStyle name="Normal 29 4 2 2" xfId="9123" xr:uid="{00000000-0005-0000-0000-0000C51E0000}"/>
    <cellStyle name="Normal 29 4 2 2 2" xfId="9124" xr:uid="{00000000-0005-0000-0000-0000C61E0000}"/>
    <cellStyle name="Normal 29 4 2 2 2 2" xfId="9125" xr:uid="{00000000-0005-0000-0000-0000C71E0000}"/>
    <cellStyle name="Normal 29 4 2 2 3" xfId="9126" xr:uid="{00000000-0005-0000-0000-0000C81E0000}"/>
    <cellStyle name="Normal 29 4 2 3" xfId="9127" xr:uid="{00000000-0005-0000-0000-0000C91E0000}"/>
    <cellStyle name="Normal 29 4 2 3 2" xfId="9128" xr:uid="{00000000-0005-0000-0000-0000CA1E0000}"/>
    <cellStyle name="Normal 29 4 2 4" xfId="9129" xr:uid="{00000000-0005-0000-0000-0000CB1E0000}"/>
    <cellStyle name="Normal 29 4 3" xfId="9130" xr:uid="{00000000-0005-0000-0000-0000CC1E0000}"/>
    <cellStyle name="Normal 29 4 3 2" xfId="9131" xr:uid="{00000000-0005-0000-0000-0000CD1E0000}"/>
    <cellStyle name="Normal 29 4 3 2 2" xfId="9132" xr:uid="{00000000-0005-0000-0000-0000CE1E0000}"/>
    <cellStyle name="Normal 29 4 3 3" xfId="9133" xr:uid="{00000000-0005-0000-0000-0000CF1E0000}"/>
    <cellStyle name="Normal 29 4 4" xfId="9134" xr:uid="{00000000-0005-0000-0000-0000D01E0000}"/>
    <cellStyle name="Normal 29 4 4 2" xfId="9135" xr:uid="{00000000-0005-0000-0000-0000D11E0000}"/>
    <cellStyle name="Normal 29 4 5" xfId="9136" xr:uid="{00000000-0005-0000-0000-0000D21E0000}"/>
    <cellStyle name="Normal 29 5" xfId="1151" xr:uid="{00000000-0005-0000-0000-0000D31E0000}"/>
    <cellStyle name="Normal 29 5 2" xfId="1152" xr:uid="{00000000-0005-0000-0000-0000D41E0000}"/>
    <cellStyle name="Normal 29 5 2 2" xfId="9137" xr:uid="{00000000-0005-0000-0000-0000D51E0000}"/>
    <cellStyle name="Normal 29 5 2 2 2" xfId="9138" xr:uid="{00000000-0005-0000-0000-0000D61E0000}"/>
    <cellStyle name="Normal 29 5 2 2 2 2" xfId="9139" xr:uid="{00000000-0005-0000-0000-0000D71E0000}"/>
    <cellStyle name="Normal 29 5 2 2 3" xfId="9140" xr:uid="{00000000-0005-0000-0000-0000D81E0000}"/>
    <cellStyle name="Normal 29 5 2 3" xfId="9141" xr:uid="{00000000-0005-0000-0000-0000D91E0000}"/>
    <cellStyle name="Normal 29 5 2 3 2" xfId="9142" xr:uid="{00000000-0005-0000-0000-0000DA1E0000}"/>
    <cellStyle name="Normal 29 5 2 4" xfId="9143" xr:uid="{00000000-0005-0000-0000-0000DB1E0000}"/>
    <cellStyle name="Normal 29 5 3" xfId="9144" xr:uid="{00000000-0005-0000-0000-0000DC1E0000}"/>
    <cellStyle name="Normal 29 5 3 2" xfId="9145" xr:uid="{00000000-0005-0000-0000-0000DD1E0000}"/>
    <cellStyle name="Normal 29 5 3 2 2" xfId="9146" xr:uid="{00000000-0005-0000-0000-0000DE1E0000}"/>
    <cellStyle name="Normal 29 5 3 3" xfId="9147" xr:uid="{00000000-0005-0000-0000-0000DF1E0000}"/>
    <cellStyle name="Normal 29 5 4" xfId="9148" xr:uid="{00000000-0005-0000-0000-0000E01E0000}"/>
    <cellStyle name="Normal 29 5 4 2" xfId="9149" xr:uid="{00000000-0005-0000-0000-0000E11E0000}"/>
    <cellStyle name="Normal 29 5 5" xfId="9150" xr:uid="{00000000-0005-0000-0000-0000E21E0000}"/>
    <cellStyle name="Normal 29 6" xfId="1153" xr:uid="{00000000-0005-0000-0000-0000E31E0000}"/>
    <cellStyle name="Normal 29 6 2" xfId="1154" xr:uid="{00000000-0005-0000-0000-0000E41E0000}"/>
    <cellStyle name="Normal 29 6 2 2" xfId="9151" xr:uid="{00000000-0005-0000-0000-0000E51E0000}"/>
    <cellStyle name="Normal 29 6 2 2 2" xfId="9152" xr:uid="{00000000-0005-0000-0000-0000E61E0000}"/>
    <cellStyle name="Normal 29 6 2 2 2 2" xfId="9153" xr:uid="{00000000-0005-0000-0000-0000E71E0000}"/>
    <cellStyle name="Normal 29 6 2 2 3" xfId="9154" xr:uid="{00000000-0005-0000-0000-0000E81E0000}"/>
    <cellStyle name="Normal 29 6 2 3" xfId="9155" xr:uid="{00000000-0005-0000-0000-0000E91E0000}"/>
    <cellStyle name="Normal 29 6 2 3 2" xfId="9156" xr:uid="{00000000-0005-0000-0000-0000EA1E0000}"/>
    <cellStyle name="Normal 29 6 2 4" xfId="9157" xr:uid="{00000000-0005-0000-0000-0000EB1E0000}"/>
    <cellStyle name="Normal 29 6 3" xfId="9158" xr:uid="{00000000-0005-0000-0000-0000EC1E0000}"/>
    <cellStyle name="Normal 29 6 3 2" xfId="9159" xr:uid="{00000000-0005-0000-0000-0000ED1E0000}"/>
    <cellStyle name="Normal 29 6 3 2 2" xfId="9160" xr:uid="{00000000-0005-0000-0000-0000EE1E0000}"/>
    <cellStyle name="Normal 29 6 3 3" xfId="9161" xr:uid="{00000000-0005-0000-0000-0000EF1E0000}"/>
    <cellStyle name="Normal 29 6 4" xfId="9162" xr:uid="{00000000-0005-0000-0000-0000F01E0000}"/>
    <cellStyle name="Normal 29 6 4 2" xfId="9163" xr:uid="{00000000-0005-0000-0000-0000F11E0000}"/>
    <cellStyle name="Normal 29 6 5" xfId="9164" xr:uid="{00000000-0005-0000-0000-0000F21E0000}"/>
    <cellStyle name="Normal 29 7" xfId="1155" xr:uid="{00000000-0005-0000-0000-0000F31E0000}"/>
    <cellStyle name="Normal 29 7 2" xfId="1156" xr:uid="{00000000-0005-0000-0000-0000F41E0000}"/>
    <cellStyle name="Normal 29 7 2 2" xfId="9165" xr:uid="{00000000-0005-0000-0000-0000F51E0000}"/>
    <cellStyle name="Normal 29 7 2 2 2" xfId="9166" xr:uid="{00000000-0005-0000-0000-0000F61E0000}"/>
    <cellStyle name="Normal 29 7 2 2 2 2" xfId="9167" xr:uid="{00000000-0005-0000-0000-0000F71E0000}"/>
    <cellStyle name="Normal 29 7 2 2 3" xfId="9168" xr:uid="{00000000-0005-0000-0000-0000F81E0000}"/>
    <cellStyle name="Normal 29 7 2 3" xfId="9169" xr:uid="{00000000-0005-0000-0000-0000F91E0000}"/>
    <cellStyle name="Normal 29 7 2 3 2" xfId="9170" xr:uid="{00000000-0005-0000-0000-0000FA1E0000}"/>
    <cellStyle name="Normal 29 7 2 4" xfId="9171" xr:uid="{00000000-0005-0000-0000-0000FB1E0000}"/>
    <cellStyle name="Normal 29 7 3" xfId="9172" xr:uid="{00000000-0005-0000-0000-0000FC1E0000}"/>
    <cellStyle name="Normal 29 7 3 2" xfId="9173" xr:uid="{00000000-0005-0000-0000-0000FD1E0000}"/>
    <cellStyle name="Normal 29 7 3 2 2" xfId="9174" xr:uid="{00000000-0005-0000-0000-0000FE1E0000}"/>
    <cellStyle name="Normal 29 7 3 3" xfId="9175" xr:uid="{00000000-0005-0000-0000-0000FF1E0000}"/>
    <cellStyle name="Normal 29 7 4" xfId="9176" xr:uid="{00000000-0005-0000-0000-0000001F0000}"/>
    <cellStyle name="Normal 29 7 4 2" xfId="9177" xr:uid="{00000000-0005-0000-0000-0000011F0000}"/>
    <cellStyle name="Normal 29 7 5" xfId="9178" xr:uid="{00000000-0005-0000-0000-0000021F0000}"/>
    <cellStyle name="Normal 29 8" xfId="1157" xr:uid="{00000000-0005-0000-0000-0000031F0000}"/>
    <cellStyle name="Normal 29 8 2" xfId="1158" xr:uid="{00000000-0005-0000-0000-0000041F0000}"/>
    <cellStyle name="Normal 29 8 2 2" xfId="9179" xr:uid="{00000000-0005-0000-0000-0000051F0000}"/>
    <cellStyle name="Normal 29 8 2 2 2" xfId="9180" xr:uid="{00000000-0005-0000-0000-0000061F0000}"/>
    <cellStyle name="Normal 29 8 2 2 2 2" xfId="9181" xr:uid="{00000000-0005-0000-0000-0000071F0000}"/>
    <cellStyle name="Normal 29 8 2 2 3" xfId="9182" xr:uid="{00000000-0005-0000-0000-0000081F0000}"/>
    <cellStyle name="Normal 29 8 2 3" xfId="9183" xr:uid="{00000000-0005-0000-0000-0000091F0000}"/>
    <cellStyle name="Normal 29 8 2 3 2" xfId="9184" xr:uid="{00000000-0005-0000-0000-00000A1F0000}"/>
    <cellStyle name="Normal 29 8 2 4" xfId="9185" xr:uid="{00000000-0005-0000-0000-00000B1F0000}"/>
    <cellStyle name="Normal 29 8 3" xfId="9186" xr:uid="{00000000-0005-0000-0000-00000C1F0000}"/>
    <cellStyle name="Normal 29 8 3 2" xfId="9187" xr:uid="{00000000-0005-0000-0000-00000D1F0000}"/>
    <cellStyle name="Normal 29 8 3 2 2" xfId="9188" xr:uid="{00000000-0005-0000-0000-00000E1F0000}"/>
    <cellStyle name="Normal 29 8 3 3" xfId="9189" xr:uid="{00000000-0005-0000-0000-00000F1F0000}"/>
    <cellStyle name="Normal 29 8 4" xfId="9190" xr:uid="{00000000-0005-0000-0000-0000101F0000}"/>
    <cellStyle name="Normal 29 8 4 2" xfId="9191" xr:uid="{00000000-0005-0000-0000-0000111F0000}"/>
    <cellStyle name="Normal 29 8 5" xfId="9192" xr:uid="{00000000-0005-0000-0000-0000121F0000}"/>
    <cellStyle name="Normal 29 9" xfId="1159" xr:uid="{00000000-0005-0000-0000-0000131F0000}"/>
    <cellStyle name="Normal 29 9 2" xfId="1160" xr:uid="{00000000-0005-0000-0000-0000141F0000}"/>
    <cellStyle name="Normal 29 9 2 2" xfId="9193" xr:uid="{00000000-0005-0000-0000-0000151F0000}"/>
    <cellStyle name="Normal 29 9 2 2 2" xfId="9194" xr:uid="{00000000-0005-0000-0000-0000161F0000}"/>
    <cellStyle name="Normal 29 9 2 2 2 2" xfId="9195" xr:uid="{00000000-0005-0000-0000-0000171F0000}"/>
    <cellStyle name="Normal 29 9 2 2 3" xfId="9196" xr:uid="{00000000-0005-0000-0000-0000181F0000}"/>
    <cellStyle name="Normal 29 9 2 3" xfId="9197" xr:uid="{00000000-0005-0000-0000-0000191F0000}"/>
    <cellStyle name="Normal 29 9 2 3 2" xfId="9198" xr:uid="{00000000-0005-0000-0000-00001A1F0000}"/>
    <cellStyle name="Normal 29 9 2 4" xfId="9199" xr:uid="{00000000-0005-0000-0000-00001B1F0000}"/>
    <cellStyle name="Normal 29 9 3" xfId="9200" xr:uid="{00000000-0005-0000-0000-00001C1F0000}"/>
    <cellStyle name="Normal 29 9 3 2" xfId="9201" xr:uid="{00000000-0005-0000-0000-00001D1F0000}"/>
    <cellStyle name="Normal 29 9 3 2 2" xfId="9202" xr:uid="{00000000-0005-0000-0000-00001E1F0000}"/>
    <cellStyle name="Normal 29 9 3 3" xfId="9203" xr:uid="{00000000-0005-0000-0000-00001F1F0000}"/>
    <cellStyle name="Normal 29 9 4" xfId="9204" xr:uid="{00000000-0005-0000-0000-0000201F0000}"/>
    <cellStyle name="Normal 29 9 4 2" xfId="9205" xr:uid="{00000000-0005-0000-0000-0000211F0000}"/>
    <cellStyle name="Normal 29 9 5" xfId="9206" xr:uid="{00000000-0005-0000-0000-0000221F0000}"/>
    <cellStyle name="Normal 290" xfId="1161" xr:uid="{00000000-0005-0000-0000-0000231F0000}"/>
    <cellStyle name="Normal 290 2" xfId="9207" xr:uid="{00000000-0005-0000-0000-0000241F0000}"/>
    <cellStyle name="Normal 290 2 2" xfId="9208" xr:uid="{00000000-0005-0000-0000-0000251F0000}"/>
    <cellStyle name="Normal 290 2 2 2" xfId="9209" xr:uid="{00000000-0005-0000-0000-0000261F0000}"/>
    <cellStyle name="Normal 290 2 3" xfId="9210" xr:uid="{00000000-0005-0000-0000-0000271F0000}"/>
    <cellStyle name="Normal 290 3" xfId="9211" xr:uid="{00000000-0005-0000-0000-0000281F0000}"/>
    <cellStyle name="Normal 290 3 2" xfId="9212" xr:uid="{00000000-0005-0000-0000-0000291F0000}"/>
    <cellStyle name="Normal 290 4" xfId="9213" xr:uid="{00000000-0005-0000-0000-00002A1F0000}"/>
    <cellStyle name="Normal 291" xfId="1162" xr:uid="{00000000-0005-0000-0000-00002B1F0000}"/>
    <cellStyle name="Normal 291 2" xfId="9214" xr:uid="{00000000-0005-0000-0000-00002C1F0000}"/>
    <cellStyle name="Normal 291 2 2" xfId="9215" xr:uid="{00000000-0005-0000-0000-00002D1F0000}"/>
    <cellStyle name="Normal 291 2 2 2" xfId="9216" xr:uid="{00000000-0005-0000-0000-00002E1F0000}"/>
    <cellStyle name="Normal 291 2 3" xfId="9217" xr:uid="{00000000-0005-0000-0000-00002F1F0000}"/>
    <cellStyle name="Normal 291 3" xfId="9218" xr:uid="{00000000-0005-0000-0000-0000301F0000}"/>
    <cellStyle name="Normal 291 3 2" xfId="9219" xr:uid="{00000000-0005-0000-0000-0000311F0000}"/>
    <cellStyle name="Normal 291 4" xfId="9220" xr:uid="{00000000-0005-0000-0000-0000321F0000}"/>
    <cellStyle name="Normal 292" xfId="1163" xr:uid="{00000000-0005-0000-0000-0000331F0000}"/>
    <cellStyle name="Normal 292 2" xfId="9221" xr:uid="{00000000-0005-0000-0000-0000341F0000}"/>
    <cellStyle name="Normal 292 2 2" xfId="9222" xr:uid="{00000000-0005-0000-0000-0000351F0000}"/>
    <cellStyle name="Normal 292 2 2 2" xfId="9223" xr:uid="{00000000-0005-0000-0000-0000361F0000}"/>
    <cellStyle name="Normal 292 2 3" xfId="9224" xr:uid="{00000000-0005-0000-0000-0000371F0000}"/>
    <cellStyle name="Normal 292 3" xfId="9225" xr:uid="{00000000-0005-0000-0000-0000381F0000}"/>
    <cellStyle name="Normal 292 3 2" xfId="9226" xr:uid="{00000000-0005-0000-0000-0000391F0000}"/>
    <cellStyle name="Normal 292 4" xfId="9227" xr:uid="{00000000-0005-0000-0000-00003A1F0000}"/>
    <cellStyle name="Normal 293" xfId="1164" xr:uid="{00000000-0005-0000-0000-00003B1F0000}"/>
    <cellStyle name="Normal 293 2" xfId="9228" xr:uid="{00000000-0005-0000-0000-00003C1F0000}"/>
    <cellStyle name="Normal 293 2 2" xfId="9229" xr:uid="{00000000-0005-0000-0000-00003D1F0000}"/>
    <cellStyle name="Normal 293 2 2 2" xfId="9230" xr:uid="{00000000-0005-0000-0000-00003E1F0000}"/>
    <cellStyle name="Normal 293 2 3" xfId="9231" xr:uid="{00000000-0005-0000-0000-00003F1F0000}"/>
    <cellStyle name="Normal 293 3" xfId="9232" xr:uid="{00000000-0005-0000-0000-0000401F0000}"/>
    <cellStyle name="Normal 293 3 2" xfId="9233" xr:uid="{00000000-0005-0000-0000-0000411F0000}"/>
    <cellStyle name="Normal 293 4" xfId="9234" xr:uid="{00000000-0005-0000-0000-0000421F0000}"/>
    <cellStyle name="Normal 294" xfId="1165" xr:uid="{00000000-0005-0000-0000-0000431F0000}"/>
    <cellStyle name="Normal 294 2" xfId="9235" xr:uid="{00000000-0005-0000-0000-0000441F0000}"/>
    <cellStyle name="Normal 294 2 2" xfId="9236" xr:uid="{00000000-0005-0000-0000-0000451F0000}"/>
    <cellStyle name="Normal 294 2 2 2" xfId="9237" xr:uid="{00000000-0005-0000-0000-0000461F0000}"/>
    <cellStyle name="Normal 294 2 3" xfId="9238" xr:uid="{00000000-0005-0000-0000-0000471F0000}"/>
    <cellStyle name="Normal 294 3" xfId="9239" xr:uid="{00000000-0005-0000-0000-0000481F0000}"/>
    <cellStyle name="Normal 294 3 2" xfId="9240" xr:uid="{00000000-0005-0000-0000-0000491F0000}"/>
    <cellStyle name="Normal 294 4" xfId="9241" xr:uid="{00000000-0005-0000-0000-00004A1F0000}"/>
    <cellStyle name="Normal 295" xfId="1166" xr:uid="{00000000-0005-0000-0000-00004B1F0000}"/>
    <cellStyle name="Normal 295 2" xfId="9242" xr:uid="{00000000-0005-0000-0000-00004C1F0000}"/>
    <cellStyle name="Normal 295 2 2" xfId="9243" xr:uid="{00000000-0005-0000-0000-00004D1F0000}"/>
    <cellStyle name="Normal 295 2 2 2" xfId="9244" xr:uid="{00000000-0005-0000-0000-00004E1F0000}"/>
    <cellStyle name="Normal 295 2 3" xfId="9245" xr:uid="{00000000-0005-0000-0000-00004F1F0000}"/>
    <cellStyle name="Normal 295 3" xfId="9246" xr:uid="{00000000-0005-0000-0000-0000501F0000}"/>
    <cellStyle name="Normal 295 3 2" xfId="9247" xr:uid="{00000000-0005-0000-0000-0000511F0000}"/>
    <cellStyle name="Normal 295 4" xfId="9248" xr:uid="{00000000-0005-0000-0000-0000521F0000}"/>
    <cellStyle name="Normal 296" xfId="1167" xr:uid="{00000000-0005-0000-0000-0000531F0000}"/>
    <cellStyle name="Normal 296 2" xfId="9249" xr:uid="{00000000-0005-0000-0000-0000541F0000}"/>
    <cellStyle name="Normal 296 2 2" xfId="9250" xr:uid="{00000000-0005-0000-0000-0000551F0000}"/>
    <cellStyle name="Normal 296 2 2 2" xfId="9251" xr:uid="{00000000-0005-0000-0000-0000561F0000}"/>
    <cellStyle name="Normal 296 2 3" xfId="9252" xr:uid="{00000000-0005-0000-0000-0000571F0000}"/>
    <cellStyle name="Normal 296 3" xfId="9253" xr:uid="{00000000-0005-0000-0000-0000581F0000}"/>
    <cellStyle name="Normal 296 3 2" xfId="9254" xr:uid="{00000000-0005-0000-0000-0000591F0000}"/>
    <cellStyle name="Normal 296 4" xfId="9255" xr:uid="{00000000-0005-0000-0000-00005A1F0000}"/>
    <cellStyle name="Normal 297" xfId="1168" xr:uid="{00000000-0005-0000-0000-00005B1F0000}"/>
    <cellStyle name="Normal 297 2" xfId="9256" xr:uid="{00000000-0005-0000-0000-00005C1F0000}"/>
    <cellStyle name="Normal 297 2 2" xfId="9257" xr:uid="{00000000-0005-0000-0000-00005D1F0000}"/>
    <cellStyle name="Normal 297 2 2 2" xfId="9258" xr:uid="{00000000-0005-0000-0000-00005E1F0000}"/>
    <cellStyle name="Normal 297 2 3" xfId="9259" xr:uid="{00000000-0005-0000-0000-00005F1F0000}"/>
    <cellStyle name="Normal 297 3" xfId="9260" xr:uid="{00000000-0005-0000-0000-0000601F0000}"/>
    <cellStyle name="Normal 297 3 2" xfId="9261" xr:uid="{00000000-0005-0000-0000-0000611F0000}"/>
    <cellStyle name="Normal 297 4" xfId="9262" xr:uid="{00000000-0005-0000-0000-0000621F0000}"/>
    <cellStyle name="Normal 298" xfId="1169" xr:uid="{00000000-0005-0000-0000-0000631F0000}"/>
    <cellStyle name="Normal 298 2" xfId="9263" xr:uid="{00000000-0005-0000-0000-0000641F0000}"/>
    <cellStyle name="Normal 298 2 2" xfId="9264" xr:uid="{00000000-0005-0000-0000-0000651F0000}"/>
    <cellStyle name="Normal 298 2 2 2" xfId="9265" xr:uid="{00000000-0005-0000-0000-0000661F0000}"/>
    <cellStyle name="Normal 298 2 3" xfId="9266" xr:uid="{00000000-0005-0000-0000-0000671F0000}"/>
    <cellStyle name="Normal 298 3" xfId="9267" xr:uid="{00000000-0005-0000-0000-0000681F0000}"/>
    <cellStyle name="Normal 298 3 2" xfId="9268" xr:uid="{00000000-0005-0000-0000-0000691F0000}"/>
    <cellStyle name="Normal 298 4" xfId="9269" xr:uid="{00000000-0005-0000-0000-00006A1F0000}"/>
    <cellStyle name="Normal 299" xfId="1170" xr:uid="{00000000-0005-0000-0000-00006B1F0000}"/>
    <cellStyle name="Normal 299 2" xfId="9270" xr:uid="{00000000-0005-0000-0000-00006C1F0000}"/>
    <cellStyle name="Normal 299 2 2" xfId="9271" xr:uid="{00000000-0005-0000-0000-00006D1F0000}"/>
    <cellStyle name="Normal 299 2 2 2" xfId="9272" xr:uid="{00000000-0005-0000-0000-00006E1F0000}"/>
    <cellStyle name="Normal 299 2 3" xfId="9273" xr:uid="{00000000-0005-0000-0000-00006F1F0000}"/>
    <cellStyle name="Normal 299 3" xfId="9274" xr:uid="{00000000-0005-0000-0000-0000701F0000}"/>
    <cellStyle name="Normal 299 3 2" xfId="9275" xr:uid="{00000000-0005-0000-0000-0000711F0000}"/>
    <cellStyle name="Normal 299 4" xfId="9276" xr:uid="{00000000-0005-0000-0000-0000721F0000}"/>
    <cellStyle name="Normal 3" xfId="1171" xr:uid="{00000000-0005-0000-0000-0000731F0000}"/>
    <cellStyle name="Normal 3 10" xfId="1172" xr:uid="{00000000-0005-0000-0000-0000741F0000}"/>
    <cellStyle name="Normal 3 10 2" xfId="1173" xr:uid="{00000000-0005-0000-0000-0000751F0000}"/>
    <cellStyle name="Normal 3 10 2 2" xfId="9277" xr:uid="{00000000-0005-0000-0000-0000761F0000}"/>
    <cellStyle name="Normal 3 10 2 2 2" xfId="9278" xr:uid="{00000000-0005-0000-0000-0000771F0000}"/>
    <cellStyle name="Normal 3 10 2 2 2 2" xfId="9279" xr:uid="{00000000-0005-0000-0000-0000781F0000}"/>
    <cellStyle name="Normal 3 10 2 2 3" xfId="9280" xr:uid="{00000000-0005-0000-0000-0000791F0000}"/>
    <cellStyle name="Normal 3 10 2 3" xfId="9281" xr:uid="{00000000-0005-0000-0000-00007A1F0000}"/>
    <cellStyle name="Normal 3 10 2 3 2" xfId="9282" xr:uid="{00000000-0005-0000-0000-00007B1F0000}"/>
    <cellStyle name="Normal 3 10 2 4" xfId="9283" xr:uid="{00000000-0005-0000-0000-00007C1F0000}"/>
    <cellStyle name="Normal 3 10 3" xfId="1174" xr:uid="{00000000-0005-0000-0000-00007D1F0000}"/>
    <cellStyle name="Normal 3 10 3 2" xfId="9284" xr:uid="{00000000-0005-0000-0000-00007E1F0000}"/>
    <cellStyle name="Normal 3 10 3 2 2" xfId="9285" xr:uid="{00000000-0005-0000-0000-00007F1F0000}"/>
    <cellStyle name="Normal 3 10 3 2 2 2" xfId="9286" xr:uid="{00000000-0005-0000-0000-0000801F0000}"/>
    <cellStyle name="Normal 3 10 3 2 3" xfId="9287" xr:uid="{00000000-0005-0000-0000-0000811F0000}"/>
    <cellStyle name="Normal 3 10 3 3" xfId="9288" xr:uid="{00000000-0005-0000-0000-0000821F0000}"/>
    <cellStyle name="Normal 3 10 3 3 2" xfId="9289" xr:uid="{00000000-0005-0000-0000-0000831F0000}"/>
    <cellStyle name="Normal 3 10 3 4" xfId="9290" xr:uid="{00000000-0005-0000-0000-0000841F0000}"/>
    <cellStyle name="Normal 3 10 4" xfId="9291" xr:uid="{00000000-0005-0000-0000-0000851F0000}"/>
    <cellStyle name="Normal 3 10 4 2" xfId="9292" xr:uid="{00000000-0005-0000-0000-0000861F0000}"/>
    <cellStyle name="Normal 3 10 4 2 2" xfId="9293" xr:uid="{00000000-0005-0000-0000-0000871F0000}"/>
    <cellStyle name="Normal 3 10 4 3" xfId="9294" xr:uid="{00000000-0005-0000-0000-0000881F0000}"/>
    <cellStyle name="Normal 3 10 5" xfId="9295" xr:uid="{00000000-0005-0000-0000-0000891F0000}"/>
    <cellStyle name="Normal 3 10 5 2" xfId="9296" xr:uid="{00000000-0005-0000-0000-00008A1F0000}"/>
    <cellStyle name="Normal 3 10 6" xfId="9297" xr:uid="{00000000-0005-0000-0000-00008B1F0000}"/>
    <cellStyle name="Normal 3 11" xfId="1175" xr:uid="{00000000-0005-0000-0000-00008C1F0000}"/>
    <cellStyle name="Normal 3 11 2" xfId="1176" xr:uid="{00000000-0005-0000-0000-00008D1F0000}"/>
    <cellStyle name="Normal 3 11 2 2" xfId="9298" xr:uid="{00000000-0005-0000-0000-00008E1F0000}"/>
    <cellStyle name="Normal 3 11 2 2 2" xfId="9299" xr:uid="{00000000-0005-0000-0000-00008F1F0000}"/>
    <cellStyle name="Normal 3 11 2 2 2 2" xfId="9300" xr:uid="{00000000-0005-0000-0000-0000901F0000}"/>
    <cellStyle name="Normal 3 11 2 2 3" xfId="9301" xr:uid="{00000000-0005-0000-0000-0000911F0000}"/>
    <cellStyle name="Normal 3 11 2 3" xfId="9302" xr:uid="{00000000-0005-0000-0000-0000921F0000}"/>
    <cellStyle name="Normal 3 11 2 3 2" xfId="9303" xr:uid="{00000000-0005-0000-0000-0000931F0000}"/>
    <cellStyle name="Normal 3 11 2 4" xfId="9304" xr:uid="{00000000-0005-0000-0000-0000941F0000}"/>
    <cellStyle name="Normal 3 11 3" xfId="1177" xr:uid="{00000000-0005-0000-0000-0000951F0000}"/>
    <cellStyle name="Normal 3 11 3 2" xfId="9305" xr:uid="{00000000-0005-0000-0000-0000961F0000}"/>
    <cellStyle name="Normal 3 11 3 2 2" xfId="9306" xr:uid="{00000000-0005-0000-0000-0000971F0000}"/>
    <cellStyle name="Normal 3 11 3 2 2 2" xfId="9307" xr:uid="{00000000-0005-0000-0000-0000981F0000}"/>
    <cellStyle name="Normal 3 11 3 2 3" xfId="9308" xr:uid="{00000000-0005-0000-0000-0000991F0000}"/>
    <cellStyle name="Normal 3 11 3 3" xfId="9309" xr:uid="{00000000-0005-0000-0000-00009A1F0000}"/>
    <cellStyle name="Normal 3 11 3 3 2" xfId="9310" xr:uid="{00000000-0005-0000-0000-00009B1F0000}"/>
    <cellStyle name="Normal 3 11 3 4" xfId="9311" xr:uid="{00000000-0005-0000-0000-00009C1F0000}"/>
    <cellStyle name="Normal 3 11 4" xfId="9312" xr:uid="{00000000-0005-0000-0000-00009D1F0000}"/>
    <cellStyle name="Normal 3 11 4 2" xfId="9313" xr:uid="{00000000-0005-0000-0000-00009E1F0000}"/>
    <cellStyle name="Normal 3 11 4 2 2" xfId="9314" xr:uid="{00000000-0005-0000-0000-00009F1F0000}"/>
    <cellStyle name="Normal 3 11 4 3" xfId="9315" xr:uid="{00000000-0005-0000-0000-0000A01F0000}"/>
    <cellStyle name="Normal 3 11 5" xfId="9316" xr:uid="{00000000-0005-0000-0000-0000A11F0000}"/>
    <cellStyle name="Normal 3 11 5 2" xfId="9317" xr:uid="{00000000-0005-0000-0000-0000A21F0000}"/>
    <cellStyle name="Normal 3 11 6" xfId="9318" xr:uid="{00000000-0005-0000-0000-0000A31F0000}"/>
    <cellStyle name="Normal 3 12" xfId="1178" xr:uid="{00000000-0005-0000-0000-0000A41F0000}"/>
    <cellStyle name="Normal 3 12 2" xfId="1179" xr:uid="{00000000-0005-0000-0000-0000A51F0000}"/>
    <cellStyle name="Normal 3 12 2 2" xfId="9319" xr:uid="{00000000-0005-0000-0000-0000A61F0000}"/>
    <cellStyle name="Normal 3 12 2 2 2" xfId="9320" xr:uid="{00000000-0005-0000-0000-0000A71F0000}"/>
    <cellStyle name="Normal 3 12 2 2 2 2" xfId="9321" xr:uid="{00000000-0005-0000-0000-0000A81F0000}"/>
    <cellStyle name="Normal 3 12 2 2 3" xfId="9322" xr:uid="{00000000-0005-0000-0000-0000A91F0000}"/>
    <cellStyle name="Normal 3 12 2 3" xfId="9323" xr:uid="{00000000-0005-0000-0000-0000AA1F0000}"/>
    <cellStyle name="Normal 3 12 2 3 2" xfId="9324" xr:uid="{00000000-0005-0000-0000-0000AB1F0000}"/>
    <cellStyle name="Normal 3 12 2 4" xfId="9325" xr:uid="{00000000-0005-0000-0000-0000AC1F0000}"/>
    <cellStyle name="Normal 3 12 3" xfId="1180" xr:uid="{00000000-0005-0000-0000-0000AD1F0000}"/>
    <cellStyle name="Normal 3 12 3 2" xfId="9326" xr:uid="{00000000-0005-0000-0000-0000AE1F0000}"/>
    <cellStyle name="Normal 3 12 3 2 2" xfId="9327" xr:uid="{00000000-0005-0000-0000-0000AF1F0000}"/>
    <cellStyle name="Normal 3 12 3 2 2 2" xfId="9328" xr:uid="{00000000-0005-0000-0000-0000B01F0000}"/>
    <cellStyle name="Normal 3 12 3 2 3" xfId="9329" xr:uid="{00000000-0005-0000-0000-0000B11F0000}"/>
    <cellStyle name="Normal 3 12 3 3" xfId="9330" xr:uid="{00000000-0005-0000-0000-0000B21F0000}"/>
    <cellStyle name="Normal 3 12 3 3 2" xfId="9331" xr:uid="{00000000-0005-0000-0000-0000B31F0000}"/>
    <cellStyle name="Normal 3 12 3 4" xfId="9332" xr:uid="{00000000-0005-0000-0000-0000B41F0000}"/>
    <cellStyle name="Normal 3 12 4" xfId="9333" xr:uid="{00000000-0005-0000-0000-0000B51F0000}"/>
    <cellStyle name="Normal 3 12 4 2" xfId="9334" xr:uid="{00000000-0005-0000-0000-0000B61F0000}"/>
    <cellStyle name="Normal 3 12 4 2 2" xfId="9335" xr:uid="{00000000-0005-0000-0000-0000B71F0000}"/>
    <cellStyle name="Normal 3 12 4 3" xfId="9336" xr:uid="{00000000-0005-0000-0000-0000B81F0000}"/>
    <cellStyle name="Normal 3 12 5" xfId="9337" xr:uid="{00000000-0005-0000-0000-0000B91F0000}"/>
    <cellStyle name="Normal 3 12 5 2" xfId="9338" xr:uid="{00000000-0005-0000-0000-0000BA1F0000}"/>
    <cellStyle name="Normal 3 12 6" xfId="9339" xr:uid="{00000000-0005-0000-0000-0000BB1F0000}"/>
    <cellStyle name="Normal 3 13" xfId="1181" xr:uid="{00000000-0005-0000-0000-0000BC1F0000}"/>
    <cellStyle name="Normal 3 13 2" xfId="1182" xr:uid="{00000000-0005-0000-0000-0000BD1F0000}"/>
    <cellStyle name="Normal 3 13 2 2" xfId="9340" xr:uid="{00000000-0005-0000-0000-0000BE1F0000}"/>
    <cellStyle name="Normal 3 13 2 2 2" xfId="9341" xr:uid="{00000000-0005-0000-0000-0000BF1F0000}"/>
    <cellStyle name="Normal 3 13 2 2 2 2" xfId="9342" xr:uid="{00000000-0005-0000-0000-0000C01F0000}"/>
    <cellStyle name="Normal 3 13 2 2 3" xfId="9343" xr:uid="{00000000-0005-0000-0000-0000C11F0000}"/>
    <cellStyle name="Normal 3 13 2 3" xfId="9344" xr:uid="{00000000-0005-0000-0000-0000C21F0000}"/>
    <cellStyle name="Normal 3 13 2 3 2" xfId="9345" xr:uid="{00000000-0005-0000-0000-0000C31F0000}"/>
    <cellStyle name="Normal 3 13 2 4" xfId="9346" xr:uid="{00000000-0005-0000-0000-0000C41F0000}"/>
    <cellStyle name="Normal 3 13 3" xfId="1183" xr:uid="{00000000-0005-0000-0000-0000C51F0000}"/>
    <cellStyle name="Normal 3 13 3 2" xfId="9347" xr:uid="{00000000-0005-0000-0000-0000C61F0000}"/>
    <cellStyle name="Normal 3 13 3 2 2" xfId="9348" xr:uid="{00000000-0005-0000-0000-0000C71F0000}"/>
    <cellStyle name="Normal 3 13 3 2 2 2" xfId="9349" xr:uid="{00000000-0005-0000-0000-0000C81F0000}"/>
    <cellStyle name="Normal 3 13 3 2 3" xfId="9350" xr:uid="{00000000-0005-0000-0000-0000C91F0000}"/>
    <cellStyle name="Normal 3 13 3 3" xfId="9351" xr:uid="{00000000-0005-0000-0000-0000CA1F0000}"/>
    <cellStyle name="Normal 3 13 3 3 2" xfId="9352" xr:uid="{00000000-0005-0000-0000-0000CB1F0000}"/>
    <cellStyle name="Normal 3 13 3 4" xfId="9353" xr:uid="{00000000-0005-0000-0000-0000CC1F0000}"/>
    <cellStyle name="Normal 3 13 4" xfId="1184" xr:uid="{00000000-0005-0000-0000-0000CD1F0000}"/>
    <cellStyle name="Normal 3 13 4 2" xfId="9354" xr:uid="{00000000-0005-0000-0000-0000CE1F0000}"/>
    <cellStyle name="Normal 3 13 4 2 2" xfId="9355" xr:uid="{00000000-0005-0000-0000-0000CF1F0000}"/>
    <cellStyle name="Normal 3 13 4 2 2 2" xfId="9356" xr:uid="{00000000-0005-0000-0000-0000D01F0000}"/>
    <cellStyle name="Normal 3 13 4 2 3" xfId="9357" xr:uid="{00000000-0005-0000-0000-0000D11F0000}"/>
    <cellStyle name="Normal 3 13 4 3" xfId="9358" xr:uid="{00000000-0005-0000-0000-0000D21F0000}"/>
    <cellStyle name="Normal 3 13 4 3 2" xfId="9359" xr:uid="{00000000-0005-0000-0000-0000D31F0000}"/>
    <cellStyle name="Normal 3 13 4 4" xfId="9360" xr:uid="{00000000-0005-0000-0000-0000D41F0000}"/>
    <cellStyle name="Normal 3 13 5" xfId="9361" xr:uid="{00000000-0005-0000-0000-0000D51F0000}"/>
    <cellStyle name="Normal 3 13 5 2" xfId="9362" xr:uid="{00000000-0005-0000-0000-0000D61F0000}"/>
    <cellStyle name="Normal 3 13 5 2 2" xfId="9363" xr:uid="{00000000-0005-0000-0000-0000D71F0000}"/>
    <cellStyle name="Normal 3 13 5 3" xfId="9364" xr:uid="{00000000-0005-0000-0000-0000D81F0000}"/>
    <cellStyle name="Normal 3 13 6" xfId="9365" xr:uid="{00000000-0005-0000-0000-0000D91F0000}"/>
    <cellStyle name="Normal 3 13 6 2" xfId="9366" xr:uid="{00000000-0005-0000-0000-0000DA1F0000}"/>
    <cellStyle name="Normal 3 13 7" xfId="9367" xr:uid="{00000000-0005-0000-0000-0000DB1F0000}"/>
    <cellStyle name="Normal 3 13 8" xfId="16812" xr:uid="{00000000-0005-0000-0000-000002000000}"/>
    <cellStyle name="Normal 3 14" xfId="1185" xr:uid="{00000000-0005-0000-0000-0000DC1F0000}"/>
    <cellStyle name="Normal 3 14 2" xfId="1186" xr:uid="{00000000-0005-0000-0000-0000DD1F0000}"/>
    <cellStyle name="Normal 3 14 2 2" xfId="9368" xr:uid="{00000000-0005-0000-0000-0000DE1F0000}"/>
    <cellStyle name="Normal 3 14 2 2 2" xfId="9369" xr:uid="{00000000-0005-0000-0000-0000DF1F0000}"/>
    <cellStyle name="Normal 3 14 2 2 2 2" xfId="9370" xr:uid="{00000000-0005-0000-0000-0000E01F0000}"/>
    <cellStyle name="Normal 3 14 2 2 3" xfId="9371" xr:uid="{00000000-0005-0000-0000-0000E11F0000}"/>
    <cellStyle name="Normal 3 14 2 3" xfId="9372" xr:uid="{00000000-0005-0000-0000-0000E21F0000}"/>
    <cellStyle name="Normal 3 14 2 3 2" xfId="9373" xr:uid="{00000000-0005-0000-0000-0000E31F0000}"/>
    <cellStyle name="Normal 3 14 2 4" xfId="9374" xr:uid="{00000000-0005-0000-0000-0000E41F0000}"/>
    <cellStyle name="Normal 3 14 3" xfId="1187" xr:uid="{00000000-0005-0000-0000-0000E51F0000}"/>
    <cellStyle name="Normal 3 14 3 2" xfId="9375" xr:uid="{00000000-0005-0000-0000-0000E61F0000}"/>
    <cellStyle name="Normal 3 14 3 2 2" xfId="9376" xr:uid="{00000000-0005-0000-0000-0000E71F0000}"/>
    <cellStyle name="Normal 3 14 3 2 2 2" xfId="9377" xr:uid="{00000000-0005-0000-0000-0000E81F0000}"/>
    <cellStyle name="Normal 3 14 3 2 3" xfId="9378" xr:uid="{00000000-0005-0000-0000-0000E91F0000}"/>
    <cellStyle name="Normal 3 14 3 3" xfId="9379" xr:uid="{00000000-0005-0000-0000-0000EA1F0000}"/>
    <cellStyle name="Normal 3 14 3 3 2" xfId="9380" xr:uid="{00000000-0005-0000-0000-0000EB1F0000}"/>
    <cellStyle name="Normal 3 14 3 4" xfId="9381" xr:uid="{00000000-0005-0000-0000-0000EC1F0000}"/>
    <cellStyle name="Normal 3 14 4" xfId="9382" xr:uid="{00000000-0005-0000-0000-0000ED1F0000}"/>
    <cellStyle name="Normal 3 14 4 2" xfId="9383" xr:uid="{00000000-0005-0000-0000-0000EE1F0000}"/>
    <cellStyle name="Normal 3 14 4 2 2" xfId="9384" xr:uid="{00000000-0005-0000-0000-0000EF1F0000}"/>
    <cellStyle name="Normal 3 14 4 3" xfId="9385" xr:uid="{00000000-0005-0000-0000-0000F01F0000}"/>
    <cellStyle name="Normal 3 14 5" xfId="9386" xr:uid="{00000000-0005-0000-0000-0000F11F0000}"/>
    <cellStyle name="Normal 3 14 5 2" xfId="9387" xr:uid="{00000000-0005-0000-0000-0000F21F0000}"/>
    <cellStyle name="Normal 3 14 6" xfId="9388" xr:uid="{00000000-0005-0000-0000-0000F31F0000}"/>
    <cellStyle name="Normal 3 15" xfId="1188" xr:uid="{00000000-0005-0000-0000-0000F41F0000}"/>
    <cellStyle name="Normal 3 15 2" xfId="1189" xr:uid="{00000000-0005-0000-0000-0000F51F0000}"/>
    <cellStyle name="Normal 3 15 2 2" xfId="9389" xr:uid="{00000000-0005-0000-0000-0000F61F0000}"/>
    <cellStyle name="Normal 3 15 2 2 2" xfId="9390" xr:uid="{00000000-0005-0000-0000-0000F71F0000}"/>
    <cellStyle name="Normal 3 15 2 2 2 2" xfId="9391" xr:uid="{00000000-0005-0000-0000-0000F81F0000}"/>
    <cellStyle name="Normal 3 15 2 2 3" xfId="9392" xr:uid="{00000000-0005-0000-0000-0000F91F0000}"/>
    <cellStyle name="Normal 3 15 2 3" xfId="9393" xr:uid="{00000000-0005-0000-0000-0000FA1F0000}"/>
    <cellStyle name="Normal 3 15 2 3 2" xfId="9394" xr:uid="{00000000-0005-0000-0000-0000FB1F0000}"/>
    <cellStyle name="Normal 3 15 2 4" xfId="9395" xr:uid="{00000000-0005-0000-0000-0000FC1F0000}"/>
    <cellStyle name="Normal 3 15 3" xfId="1190" xr:uid="{00000000-0005-0000-0000-0000FD1F0000}"/>
    <cellStyle name="Normal 3 15 3 2" xfId="9396" xr:uid="{00000000-0005-0000-0000-0000FE1F0000}"/>
    <cellStyle name="Normal 3 15 3 2 2" xfId="9397" xr:uid="{00000000-0005-0000-0000-0000FF1F0000}"/>
    <cellStyle name="Normal 3 15 3 2 2 2" xfId="9398" xr:uid="{00000000-0005-0000-0000-000000200000}"/>
    <cellStyle name="Normal 3 15 3 2 3" xfId="9399" xr:uid="{00000000-0005-0000-0000-000001200000}"/>
    <cellStyle name="Normal 3 15 3 3" xfId="9400" xr:uid="{00000000-0005-0000-0000-000002200000}"/>
    <cellStyle name="Normal 3 15 3 3 2" xfId="9401" xr:uid="{00000000-0005-0000-0000-000003200000}"/>
    <cellStyle name="Normal 3 15 3 4" xfId="9402" xr:uid="{00000000-0005-0000-0000-000004200000}"/>
    <cellStyle name="Normal 3 15 4" xfId="9403" xr:uid="{00000000-0005-0000-0000-000005200000}"/>
    <cellStyle name="Normal 3 15 4 2" xfId="9404" xr:uid="{00000000-0005-0000-0000-000006200000}"/>
    <cellStyle name="Normal 3 15 4 2 2" xfId="9405" xr:uid="{00000000-0005-0000-0000-000007200000}"/>
    <cellStyle name="Normal 3 15 4 3" xfId="9406" xr:uid="{00000000-0005-0000-0000-000008200000}"/>
    <cellStyle name="Normal 3 15 5" xfId="9407" xr:uid="{00000000-0005-0000-0000-000009200000}"/>
    <cellStyle name="Normal 3 15 5 2" xfId="9408" xr:uid="{00000000-0005-0000-0000-00000A200000}"/>
    <cellStyle name="Normal 3 15 6" xfId="9409" xr:uid="{00000000-0005-0000-0000-00000B200000}"/>
    <cellStyle name="Normal 3 16" xfId="1191" xr:uid="{00000000-0005-0000-0000-00000C200000}"/>
    <cellStyle name="Normal 3 16 2" xfId="1192" xr:uid="{00000000-0005-0000-0000-00000D200000}"/>
    <cellStyle name="Normal 3 16 2 2" xfId="9410" xr:uid="{00000000-0005-0000-0000-00000E200000}"/>
    <cellStyle name="Normal 3 16 2 2 2" xfId="9411" xr:uid="{00000000-0005-0000-0000-00000F200000}"/>
    <cellStyle name="Normal 3 16 2 2 2 2" xfId="9412" xr:uid="{00000000-0005-0000-0000-000010200000}"/>
    <cellStyle name="Normal 3 16 2 2 3" xfId="9413" xr:uid="{00000000-0005-0000-0000-000011200000}"/>
    <cellStyle name="Normal 3 16 2 3" xfId="9414" xr:uid="{00000000-0005-0000-0000-000012200000}"/>
    <cellStyle name="Normal 3 16 2 3 2" xfId="9415" xr:uid="{00000000-0005-0000-0000-000013200000}"/>
    <cellStyle name="Normal 3 16 2 4" xfId="9416" xr:uid="{00000000-0005-0000-0000-000014200000}"/>
    <cellStyle name="Normal 3 16 3" xfId="1193" xr:uid="{00000000-0005-0000-0000-000015200000}"/>
    <cellStyle name="Normal 3 16 3 2" xfId="9417" xr:uid="{00000000-0005-0000-0000-000016200000}"/>
    <cellStyle name="Normal 3 16 3 2 2" xfId="9418" xr:uid="{00000000-0005-0000-0000-000017200000}"/>
    <cellStyle name="Normal 3 16 3 2 2 2" xfId="9419" xr:uid="{00000000-0005-0000-0000-000018200000}"/>
    <cellStyle name="Normal 3 16 3 2 3" xfId="9420" xr:uid="{00000000-0005-0000-0000-000019200000}"/>
    <cellStyle name="Normal 3 16 3 3" xfId="9421" xr:uid="{00000000-0005-0000-0000-00001A200000}"/>
    <cellStyle name="Normal 3 16 3 3 2" xfId="9422" xr:uid="{00000000-0005-0000-0000-00001B200000}"/>
    <cellStyle name="Normal 3 16 3 4" xfId="9423" xr:uid="{00000000-0005-0000-0000-00001C200000}"/>
    <cellStyle name="Normal 3 16 4" xfId="9424" xr:uid="{00000000-0005-0000-0000-00001D200000}"/>
    <cellStyle name="Normal 3 16 4 2" xfId="9425" xr:uid="{00000000-0005-0000-0000-00001E200000}"/>
    <cellStyle name="Normal 3 16 4 2 2" xfId="9426" xr:uid="{00000000-0005-0000-0000-00001F200000}"/>
    <cellStyle name="Normal 3 16 4 3" xfId="9427" xr:uid="{00000000-0005-0000-0000-000020200000}"/>
    <cellStyle name="Normal 3 16 5" xfId="9428" xr:uid="{00000000-0005-0000-0000-000021200000}"/>
    <cellStyle name="Normal 3 16 5 2" xfId="9429" xr:uid="{00000000-0005-0000-0000-000022200000}"/>
    <cellStyle name="Normal 3 16 6" xfId="9430" xr:uid="{00000000-0005-0000-0000-000023200000}"/>
    <cellStyle name="Normal 3 17" xfId="1194" xr:uid="{00000000-0005-0000-0000-000024200000}"/>
    <cellStyle name="Normal 3 17 2" xfId="1195" xr:uid="{00000000-0005-0000-0000-000025200000}"/>
    <cellStyle name="Normal 3 17 2 2" xfId="9431" xr:uid="{00000000-0005-0000-0000-000026200000}"/>
    <cellStyle name="Normal 3 17 2 2 2" xfId="9432" xr:uid="{00000000-0005-0000-0000-000027200000}"/>
    <cellStyle name="Normal 3 17 2 2 2 2" xfId="9433" xr:uid="{00000000-0005-0000-0000-000028200000}"/>
    <cellStyle name="Normal 3 17 2 2 3" xfId="9434" xr:uid="{00000000-0005-0000-0000-000029200000}"/>
    <cellStyle name="Normal 3 17 2 3" xfId="9435" xr:uid="{00000000-0005-0000-0000-00002A200000}"/>
    <cellStyle name="Normal 3 17 2 3 2" xfId="9436" xr:uid="{00000000-0005-0000-0000-00002B200000}"/>
    <cellStyle name="Normal 3 17 2 4" xfId="9437" xr:uid="{00000000-0005-0000-0000-00002C200000}"/>
    <cellStyle name="Normal 3 17 3" xfId="1196" xr:uid="{00000000-0005-0000-0000-00002D200000}"/>
    <cellStyle name="Normal 3 17 3 2" xfId="9438" xr:uid="{00000000-0005-0000-0000-00002E200000}"/>
    <cellStyle name="Normal 3 17 3 2 2" xfId="9439" xr:uid="{00000000-0005-0000-0000-00002F200000}"/>
    <cellStyle name="Normal 3 17 3 2 2 2" xfId="9440" xr:uid="{00000000-0005-0000-0000-000030200000}"/>
    <cellStyle name="Normal 3 17 3 2 3" xfId="9441" xr:uid="{00000000-0005-0000-0000-000031200000}"/>
    <cellStyle name="Normal 3 17 3 3" xfId="9442" xr:uid="{00000000-0005-0000-0000-000032200000}"/>
    <cellStyle name="Normal 3 17 3 3 2" xfId="9443" xr:uid="{00000000-0005-0000-0000-000033200000}"/>
    <cellStyle name="Normal 3 17 3 4" xfId="9444" xr:uid="{00000000-0005-0000-0000-000034200000}"/>
    <cellStyle name="Normal 3 17 4" xfId="9445" xr:uid="{00000000-0005-0000-0000-000035200000}"/>
    <cellStyle name="Normal 3 17 4 2" xfId="9446" xr:uid="{00000000-0005-0000-0000-000036200000}"/>
    <cellStyle name="Normal 3 17 4 2 2" xfId="9447" xr:uid="{00000000-0005-0000-0000-000037200000}"/>
    <cellStyle name="Normal 3 17 4 3" xfId="9448" xr:uid="{00000000-0005-0000-0000-000038200000}"/>
    <cellStyle name="Normal 3 17 5" xfId="9449" xr:uid="{00000000-0005-0000-0000-000039200000}"/>
    <cellStyle name="Normal 3 17 5 2" xfId="9450" xr:uid="{00000000-0005-0000-0000-00003A200000}"/>
    <cellStyle name="Normal 3 17 6" xfId="9451" xr:uid="{00000000-0005-0000-0000-00003B200000}"/>
    <cellStyle name="Normal 3 18" xfId="1197" xr:uid="{00000000-0005-0000-0000-00003C200000}"/>
    <cellStyle name="Normal 3 18 2" xfId="1198" xr:uid="{00000000-0005-0000-0000-00003D200000}"/>
    <cellStyle name="Normal 3 18 2 2" xfId="9452" xr:uid="{00000000-0005-0000-0000-00003E200000}"/>
    <cellStyle name="Normal 3 18 2 2 2" xfId="9453" xr:uid="{00000000-0005-0000-0000-00003F200000}"/>
    <cellStyle name="Normal 3 18 2 2 2 2" xfId="9454" xr:uid="{00000000-0005-0000-0000-000040200000}"/>
    <cellStyle name="Normal 3 18 2 2 3" xfId="9455" xr:uid="{00000000-0005-0000-0000-000041200000}"/>
    <cellStyle name="Normal 3 18 2 3" xfId="9456" xr:uid="{00000000-0005-0000-0000-000042200000}"/>
    <cellStyle name="Normal 3 18 2 3 2" xfId="9457" xr:uid="{00000000-0005-0000-0000-000043200000}"/>
    <cellStyle name="Normal 3 18 2 4" xfId="9458" xr:uid="{00000000-0005-0000-0000-000044200000}"/>
    <cellStyle name="Normal 3 18 3" xfId="1199" xr:uid="{00000000-0005-0000-0000-000045200000}"/>
    <cellStyle name="Normal 3 18 3 2" xfId="9459" xr:uid="{00000000-0005-0000-0000-000046200000}"/>
    <cellStyle name="Normal 3 18 3 2 2" xfId="9460" xr:uid="{00000000-0005-0000-0000-000047200000}"/>
    <cellStyle name="Normal 3 18 3 2 2 2" xfId="9461" xr:uid="{00000000-0005-0000-0000-000048200000}"/>
    <cellStyle name="Normal 3 18 3 2 3" xfId="9462" xr:uid="{00000000-0005-0000-0000-000049200000}"/>
    <cellStyle name="Normal 3 18 3 3" xfId="9463" xr:uid="{00000000-0005-0000-0000-00004A200000}"/>
    <cellStyle name="Normal 3 18 3 3 2" xfId="9464" xr:uid="{00000000-0005-0000-0000-00004B200000}"/>
    <cellStyle name="Normal 3 18 3 4" xfId="9465" xr:uid="{00000000-0005-0000-0000-00004C200000}"/>
    <cellStyle name="Normal 3 18 4" xfId="9466" xr:uid="{00000000-0005-0000-0000-00004D200000}"/>
    <cellStyle name="Normal 3 18 4 2" xfId="9467" xr:uid="{00000000-0005-0000-0000-00004E200000}"/>
    <cellStyle name="Normal 3 18 4 2 2" xfId="9468" xr:uid="{00000000-0005-0000-0000-00004F200000}"/>
    <cellStyle name="Normal 3 18 4 3" xfId="9469" xr:uid="{00000000-0005-0000-0000-000050200000}"/>
    <cellStyle name="Normal 3 18 5" xfId="9470" xr:uid="{00000000-0005-0000-0000-000051200000}"/>
    <cellStyle name="Normal 3 18 5 2" xfId="9471" xr:uid="{00000000-0005-0000-0000-000052200000}"/>
    <cellStyle name="Normal 3 18 6" xfId="9472" xr:uid="{00000000-0005-0000-0000-000053200000}"/>
    <cellStyle name="Normal 3 19" xfId="1200" xr:uid="{00000000-0005-0000-0000-000054200000}"/>
    <cellStyle name="Normal 3 19 2" xfId="1201" xr:uid="{00000000-0005-0000-0000-000055200000}"/>
    <cellStyle name="Normal 3 19 2 2" xfId="9473" xr:uid="{00000000-0005-0000-0000-000056200000}"/>
    <cellStyle name="Normal 3 19 2 2 2" xfId="9474" xr:uid="{00000000-0005-0000-0000-000057200000}"/>
    <cellStyle name="Normal 3 19 2 2 2 2" xfId="9475" xr:uid="{00000000-0005-0000-0000-000058200000}"/>
    <cellStyle name="Normal 3 19 2 2 3" xfId="9476" xr:uid="{00000000-0005-0000-0000-000059200000}"/>
    <cellStyle name="Normal 3 19 2 3" xfId="9477" xr:uid="{00000000-0005-0000-0000-00005A200000}"/>
    <cellStyle name="Normal 3 19 2 3 2" xfId="9478" xr:uid="{00000000-0005-0000-0000-00005B200000}"/>
    <cellStyle name="Normal 3 19 2 4" xfId="9479" xr:uid="{00000000-0005-0000-0000-00005C200000}"/>
    <cellStyle name="Normal 3 19 3" xfId="1202" xr:uid="{00000000-0005-0000-0000-00005D200000}"/>
    <cellStyle name="Normal 3 19 3 2" xfId="9480" xr:uid="{00000000-0005-0000-0000-00005E200000}"/>
    <cellStyle name="Normal 3 19 3 2 2" xfId="9481" xr:uid="{00000000-0005-0000-0000-00005F200000}"/>
    <cellStyle name="Normal 3 19 3 2 2 2" xfId="9482" xr:uid="{00000000-0005-0000-0000-000060200000}"/>
    <cellStyle name="Normal 3 19 3 2 3" xfId="9483" xr:uid="{00000000-0005-0000-0000-000061200000}"/>
    <cellStyle name="Normal 3 19 3 3" xfId="9484" xr:uid="{00000000-0005-0000-0000-000062200000}"/>
    <cellStyle name="Normal 3 19 3 3 2" xfId="9485" xr:uid="{00000000-0005-0000-0000-000063200000}"/>
    <cellStyle name="Normal 3 19 3 4" xfId="9486" xr:uid="{00000000-0005-0000-0000-000064200000}"/>
    <cellStyle name="Normal 3 19 4" xfId="9487" xr:uid="{00000000-0005-0000-0000-000065200000}"/>
    <cellStyle name="Normal 3 19 4 2" xfId="9488" xr:uid="{00000000-0005-0000-0000-000066200000}"/>
    <cellStyle name="Normal 3 19 4 2 2" xfId="9489" xr:uid="{00000000-0005-0000-0000-000067200000}"/>
    <cellStyle name="Normal 3 19 4 3" xfId="9490" xr:uid="{00000000-0005-0000-0000-000068200000}"/>
    <cellStyle name="Normal 3 19 5" xfId="9491" xr:uid="{00000000-0005-0000-0000-000069200000}"/>
    <cellStyle name="Normal 3 19 5 2" xfId="9492" xr:uid="{00000000-0005-0000-0000-00006A200000}"/>
    <cellStyle name="Normal 3 19 6" xfId="9493" xr:uid="{00000000-0005-0000-0000-00006B200000}"/>
    <cellStyle name="Normal 3 2" xfId="1203" xr:uid="{00000000-0005-0000-0000-00006C200000}"/>
    <cellStyle name="Normal 3 2 10" xfId="1204" xr:uid="{00000000-0005-0000-0000-00006D200000}"/>
    <cellStyle name="Normal 3 2 10 2" xfId="1205" xr:uid="{00000000-0005-0000-0000-00006E200000}"/>
    <cellStyle name="Normal 3 2 10 2 2" xfId="9494" xr:uid="{00000000-0005-0000-0000-00006F200000}"/>
    <cellStyle name="Normal 3 2 10 2 2 2" xfId="9495" xr:uid="{00000000-0005-0000-0000-000070200000}"/>
    <cellStyle name="Normal 3 2 10 2 2 2 2" xfId="9496" xr:uid="{00000000-0005-0000-0000-000071200000}"/>
    <cellStyle name="Normal 3 2 10 2 2 3" xfId="9497" xr:uid="{00000000-0005-0000-0000-000072200000}"/>
    <cellStyle name="Normal 3 2 10 2 3" xfId="9498" xr:uid="{00000000-0005-0000-0000-000073200000}"/>
    <cellStyle name="Normal 3 2 10 2 3 2" xfId="9499" xr:uid="{00000000-0005-0000-0000-000074200000}"/>
    <cellStyle name="Normal 3 2 10 2 4" xfId="9500" xr:uid="{00000000-0005-0000-0000-000075200000}"/>
    <cellStyle name="Normal 3 2 10 3" xfId="1206" xr:uid="{00000000-0005-0000-0000-000076200000}"/>
    <cellStyle name="Normal 3 2 10 3 2" xfId="9501" xr:uid="{00000000-0005-0000-0000-000077200000}"/>
    <cellStyle name="Normal 3 2 10 3 2 2" xfId="9502" xr:uid="{00000000-0005-0000-0000-000078200000}"/>
    <cellStyle name="Normal 3 2 10 3 2 2 2" xfId="9503" xr:uid="{00000000-0005-0000-0000-000079200000}"/>
    <cellStyle name="Normal 3 2 10 3 2 3" xfId="9504" xr:uid="{00000000-0005-0000-0000-00007A200000}"/>
    <cellStyle name="Normal 3 2 10 3 3" xfId="9505" xr:uid="{00000000-0005-0000-0000-00007B200000}"/>
    <cellStyle name="Normal 3 2 10 3 3 2" xfId="9506" xr:uid="{00000000-0005-0000-0000-00007C200000}"/>
    <cellStyle name="Normal 3 2 10 3 4" xfId="9507" xr:uid="{00000000-0005-0000-0000-00007D200000}"/>
    <cellStyle name="Normal 3 2 10 4" xfId="9508" xr:uid="{00000000-0005-0000-0000-00007E200000}"/>
    <cellStyle name="Normal 3 2 10 4 2" xfId="9509" xr:uid="{00000000-0005-0000-0000-00007F200000}"/>
    <cellStyle name="Normal 3 2 10 4 2 2" xfId="9510" xr:uid="{00000000-0005-0000-0000-000080200000}"/>
    <cellStyle name="Normal 3 2 10 4 3" xfId="9511" xr:uid="{00000000-0005-0000-0000-000081200000}"/>
    <cellStyle name="Normal 3 2 10 5" xfId="9512" xr:uid="{00000000-0005-0000-0000-000082200000}"/>
    <cellStyle name="Normal 3 2 10 5 2" xfId="9513" xr:uid="{00000000-0005-0000-0000-000083200000}"/>
    <cellStyle name="Normal 3 2 10 6" xfId="9514" xr:uid="{00000000-0005-0000-0000-000084200000}"/>
    <cellStyle name="Normal 3 2 11" xfId="1207" xr:uid="{00000000-0005-0000-0000-000085200000}"/>
    <cellStyle name="Normal 3 2 11 2" xfId="1208" xr:uid="{00000000-0005-0000-0000-000086200000}"/>
    <cellStyle name="Normal 3 2 11 2 2" xfId="9515" xr:uid="{00000000-0005-0000-0000-000087200000}"/>
    <cellStyle name="Normal 3 2 11 2 2 2" xfId="9516" xr:uid="{00000000-0005-0000-0000-000088200000}"/>
    <cellStyle name="Normal 3 2 11 2 2 2 2" xfId="9517" xr:uid="{00000000-0005-0000-0000-000089200000}"/>
    <cellStyle name="Normal 3 2 11 2 2 3" xfId="9518" xr:uid="{00000000-0005-0000-0000-00008A200000}"/>
    <cellStyle name="Normal 3 2 11 2 3" xfId="9519" xr:uid="{00000000-0005-0000-0000-00008B200000}"/>
    <cellStyle name="Normal 3 2 11 2 3 2" xfId="9520" xr:uid="{00000000-0005-0000-0000-00008C200000}"/>
    <cellStyle name="Normal 3 2 11 2 4" xfId="9521" xr:uid="{00000000-0005-0000-0000-00008D200000}"/>
    <cellStyle name="Normal 3 2 11 3" xfId="1209" xr:uid="{00000000-0005-0000-0000-00008E200000}"/>
    <cellStyle name="Normal 3 2 11 3 2" xfId="9522" xr:uid="{00000000-0005-0000-0000-00008F200000}"/>
    <cellStyle name="Normal 3 2 11 3 2 2" xfId="9523" xr:uid="{00000000-0005-0000-0000-000090200000}"/>
    <cellStyle name="Normal 3 2 11 3 2 2 2" xfId="9524" xr:uid="{00000000-0005-0000-0000-000091200000}"/>
    <cellStyle name="Normal 3 2 11 3 2 3" xfId="9525" xr:uid="{00000000-0005-0000-0000-000092200000}"/>
    <cellStyle name="Normal 3 2 11 3 3" xfId="9526" xr:uid="{00000000-0005-0000-0000-000093200000}"/>
    <cellStyle name="Normal 3 2 11 3 3 2" xfId="9527" xr:uid="{00000000-0005-0000-0000-000094200000}"/>
    <cellStyle name="Normal 3 2 11 3 4" xfId="9528" xr:uid="{00000000-0005-0000-0000-000095200000}"/>
    <cellStyle name="Normal 3 2 11 4" xfId="9529" xr:uid="{00000000-0005-0000-0000-000096200000}"/>
    <cellStyle name="Normal 3 2 11 4 2" xfId="9530" xr:uid="{00000000-0005-0000-0000-000097200000}"/>
    <cellStyle name="Normal 3 2 11 4 2 2" xfId="9531" xr:uid="{00000000-0005-0000-0000-000098200000}"/>
    <cellStyle name="Normal 3 2 11 4 3" xfId="9532" xr:uid="{00000000-0005-0000-0000-000099200000}"/>
    <cellStyle name="Normal 3 2 11 5" xfId="9533" xr:uid="{00000000-0005-0000-0000-00009A200000}"/>
    <cellStyle name="Normal 3 2 11 5 2" xfId="9534" xr:uid="{00000000-0005-0000-0000-00009B200000}"/>
    <cellStyle name="Normal 3 2 11 6" xfId="9535" xr:uid="{00000000-0005-0000-0000-00009C200000}"/>
    <cellStyle name="Normal 3 2 12" xfId="1210" xr:uid="{00000000-0005-0000-0000-00009D200000}"/>
    <cellStyle name="Normal 3 2 12 2" xfId="1211" xr:uid="{00000000-0005-0000-0000-00009E200000}"/>
    <cellStyle name="Normal 3 2 12 2 2" xfId="9536" xr:uid="{00000000-0005-0000-0000-00009F200000}"/>
    <cellStyle name="Normal 3 2 12 2 2 2" xfId="9537" xr:uid="{00000000-0005-0000-0000-0000A0200000}"/>
    <cellStyle name="Normal 3 2 12 2 2 2 2" xfId="9538" xr:uid="{00000000-0005-0000-0000-0000A1200000}"/>
    <cellStyle name="Normal 3 2 12 2 2 3" xfId="9539" xr:uid="{00000000-0005-0000-0000-0000A2200000}"/>
    <cellStyle name="Normal 3 2 12 2 3" xfId="9540" xr:uid="{00000000-0005-0000-0000-0000A3200000}"/>
    <cellStyle name="Normal 3 2 12 2 3 2" xfId="9541" xr:uid="{00000000-0005-0000-0000-0000A4200000}"/>
    <cellStyle name="Normal 3 2 12 2 4" xfId="9542" xr:uid="{00000000-0005-0000-0000-0000A5200000}"/>
    <cellStyle name="Normal 3 2 12 3" xfId="1212" xr:uid="{00000000-0005-0000-0000-0000A6200000}"/>
    <cellStyle name="Normal 3 2 12 3 2" xfId="9543" xr:uid="{00000000-0005-0000-0000-0000A7200000}"/>
    <cellStyle name="Normal 3 2 12 3 2 2" xfId="9544" xr:uid="{00000000-0005-0000-0000-0000A8200000}"/>
    <cellStyle name="Normal 3 2 12 3 2 2 2" xfId="9545" xr:uid="{00000000-0005-0000-0000-0000A9200000}"/>
    <cellStyle name="Normal 3 2 12 3 2 3" xfId="9546" xr:uid="{00000000-0005-0000-0000-0000AA200000}"/>
    <cellStyle name="Normal 3 2 12 3 3" xfId="9547" xr:uid="{00000000-0005-0000-0000-0000AB200000}"/>
    <cellStyle name="Normal 3 2 12 3 3 2" xfId="9548" xr:uid="{00000000-0005-0000-0000-0000AC200000}"/>
    <cellStyle name="Normal 3 2 12 3 4" xfId="9549" xr:uid="{00000000-0005-0000-0000-0000AD200000}"/>
    <cellStyle name="Normal 3 2 12 4" xfId="9550" xr:uid="{00000000-0005-0000-0000-0000AE200000}"/>
    <cellStyle name="Normal 3 2 12 4 2" xfId="9551" xr:uid="{00000000-0005-0000-0000-0000AF200000}"/>
    <cellStyle name="Normal 3 2 12 4 2 2" xfId="9552" xr:uid="{00000000-0005-0000-0000-0000B0200000}"/>
    <cellStyle name="Normal 3 2 12 4 3" xfId="9553" xr:uid="{00000000-0005-0000-0000-0000B1200000}"/>
    <cellStyle name="Normal 3 2 12 5" xfId="9554" xr:uid="{00000000-0005-0000-0000-0000B2200000}"/>
    <cellStyle name="Normal 3 2 12 5 2" xfId="9555" xr:uid="{00000000-0005-0000-0000-0000B3200000}"/>
    <cellStyle name="Normal 3 2 12 6" xfId="9556" xr:uid="{00000000-0005-0000-0000-0000B4200000}"/>
    <cellStyle name="Normal 3 2 13" xfId="1213" xr:uid="{00000000-0005-0000-0000-0000B5200000}"/>
    <cellStyle name="Normal 3 2 13 2" xfId="1214" xr:uid="{00000000-0005-0000-0000-0000B6200000}"/>
    <cellStyle name="Normal 3 2 13 2 2" xfId="9557" xr:uid="{00000000-0005-0000-0000-0000B7200000}"/>
    <cellStyle name="Normal 3 2 13 2 2 2" xfId="9558" xr:uid="{00000000-0005-0000-0000-0000B8200000}"/>
    <cellStyle name="Normal 3 2 13 2 2 2 2" xfId="9559" xr:uid="{00000000-0005-0000-0000-0000B9200000}"/>
    <cellStyle name="Normal 3 2 13 2 2 3" xfId="9560" xr:uid="{00000000-0005-0000-0000-0000BA200000}"/>
    <cellStyle name="Normal 3 2 13 2 3" xfId="9561" xr:uid="{00000000-0005-0000-0000-0000BB200000}"/>
    <cellStyle name="Normal 3 2 13 2 3 2" xfId="9562" xr:uid="{00000000-0005-0000-0000-0000BC200000}"/>
    <cellStyle name="Normal 3 2 13 2 4" xfId="9563" xr:uid="{00000000-0005-0000-0000-0000BD200000}"/>
    <cellStyle name="Normal 3 2 13 3" xfId="1215" xr:uid="{00000000-0005-0000-0000-0000BE200000}"/>
    <cellStyle name="Normal 3 2 13 3 2" xfId="9564" xr:uid="{00000000-0005-0000-0000-0000BF200000}"/>
    <cellStyle name="Normal 3 2 13 3 2 2" xfId="9565" xr:uid="{00000000-0005-0000-0000-0000C0200000}"/>
    <cellStyle name="Normal 3 2 13 3 2 2 2" xfId="9566" xr:uid="{00000000-0005-0000-0000-0000C1200000}"/>
    <cellStyle name="Normal 3 2 13 3 2 3" xfId="9567" xr:uid="{00000000-0005-0000-0000-0000C2200000}"/>
    <cellStyle name="Normal 3 2 13 3 3" xfId="9568" xr:uid="{00000000-0005-0000-0000-0000C3200000}"/>
    <cellStyle name="Normal 3 2 13 3 3 2" xfId="9569" xr:uid="{00000000-0005-0000-0000-0000C4200000}"/>
    <cellStyle name="Normal 3 2 13 3 4" xfId="9570" xr:uid="{00000000-0005-0000-0000-0000C5200000}"/>
    <cellStyle name="Normal 3 2 13 4" xfId="9571" xr:uid="{00000000-0005-0000-0000-0000C6200000}"/>
    <cellStyle name="Normal 3 2 13 4 2" xfId="9572" xr:uid="{00000000-0005-0000-0000-0000C7200000}"/>
    <cellStyle name="Normal 3 2 13 4 2 2" xfId="9573" xr:uid="{00000000-0005-0000-0000-0000C8200000}"/>
    <cellStyle name="Normal 3 2 13 4 3" xfId="9574" xr:uid="{00000000-0005-0000-0000-0000C9200000}"/>
    <cellStyle name="Normal 3 2 13 5" xfId="9575" xr:uid="{00000000-0005-0000-0000-0000CA200000}"/>
    <cellStyle name="Normal 3 2 13 5 2" xfId="9576" xr:uid="{00000000-0005-0000-0000-0000CB200000}"/>
    <cellStyle name="Normal 3 2 13 6" xfId="9577" xr:uid="{00000000-0005-0000-0000-0000CC200000}"/>
    <cellStyle name="Normal 3 2 14" xfId="1216" xr:uid="{00000000-0005-0000-0000-0000CD200000}"/>
    <cellStyle name="Normal 3 2 14 2" xfId="1217" xr:uid="{00000000-0005-0000-0000-0000CE200000}"/>
    <cellStyle name="Normal 3 2 14 2 2" xfId="9578" xr:uid="{00000000-0005-0000-0000-0000CF200000}"/>
    <cellStyle name="Normal 3 2 14 2 2 2" xfId="9579" xr:uid="{00000000-0005-0000-0000-0000D0200000}"/>
    <cellStyle name="Normal 3 2 14 2 2 2 2" xfId="9580" xr:uid="{00000000-0005-0000-0000-0000D1200000}"/>
    <cellStyle name="Normal 3 2 14 2 2 3" xfId="9581" xr:uid="{00000000-0005-0000-0000-0000D2200000}"/>
    <cellStyle name="Normal 3 2 14 2 3" xfId="9582" xr:uid="{00000000-0005-0000-0000-0000D3200000}"/>
    <cellStyle name="Normal 3 2 14 2 3 2" xfId="9583" xr:uid="{00000000-0005-0000-0000-0000D4200000}"/>
    <cellStyle name="Normal 3 2 14 2 4" xfId="9584" xr:uid="{00000000-0005-0000-0000-0000D5200000}"/>
    <cellStyle name="Normal 3 2 14 3" xfId="1218" xr:uid="{00000000-0005-0000-0000-0000D6200000}"/>
    <cellStyle name="Normal 3 2 14 3 2" xfId="9585" xr:uid="{00000000-0005-0000-0000-0000D7200000}"/>
    <cellStyle name="Normal 3 2 14 3 2 2" xfId="9586" xr:uid="{00000000-0005-0000-0000-0000D8200000}"/>
    <cellStyle name="Normal 3 2 14 3 2 2 2" xfId="9587" xr:uid="{00000000-0005-0000-0000-0000D9200000}"/>
    <cellStyle name="Normal 3 2 14 3 2 3" xfId="9588" xr:uid="{00000000-0005-0000-0000-0000DA200000}"/>
    <cellStyle name="Normal 3 2 14 3 3" xfId="9589" xr:uid="{00000000-0005-0000-0000-0000DB200000}"/>
    <cellStyle name="Normal 3 2 14 3 3 2" xfId="9590" xr:uid="{00000000-0005-0000-0000-0000DC200000}"/>
    <cellStyle name="Normal 3 2 14 3 4" xfId="9591" xr:uid="{00000000-0005-0000-0000-0000DD200000}"/>
    <cellStyle name="Normal 3 2 14 4" xfId="9592" xr:uid="{00000000-0005-0000-0000-0000DE200000}"/>
    <cellStyle name="Normal 3 2 14 4 2" xfId="9593" xr:uid="{00000000-0005-0000-0000-0000DF200000}"/>
    <cellStyle name="Normal 3 2 14 4 2 2" xfId="9594" xr:uid="{00000000-0005-0000-0000-0000E0200000}"/>
    <cellStyle name="Normal 3 2 14 4 3" xfId="9595" xr:uid="{00000000-0005-0000-0000-0000E1200000}"/>
    <cellStyle name="Normal 3 2 14 5" xfId="9596" xr:uid="{00000000-0005-0000-0000-0000E2200000}"/>
    <cellStyle name="Normal 3 2 14 5 2" xfId="9597" xr:uid="{00000000-0005-0000-0000-0000E3200000}"/>
    <cellStyle name="Normal 3 2 14 6" xfId="9598" xr:uid="{00000000-0005-0000-0000-0000E4200000}"/>
    <cellStyle name="Normal 3 2 15" xfId="1219" xr:uid="{00000000-0005-0000-0000-0000E5200000}"/>
    <cellStyle name="Normal 3 2 15 2" xfId="1220" xr:uid="{00000000-0005-0000-0000-0000E6200000}"/>
    <cellStyle name="Normal 3 2 15 2 2" xfId="9599" xr:uid="{00000000-0005-0000-0000-0000E7200000}"/>
    <cellStyle name="Normal 3 2 15 2 2 2" xfId="9600" xr:uid="{00000000-0005-0000-0000-0000E8200000}"/>
    <cellStyle name="Normal 3 2 15 2 2 2 2" xfId="9601" xr:uid="{00000000-0005-0000-0000-0000E9200000}"/>
    <cellStyle name="Normal 3 2 15 2 2 3" xfId="9602" xr:uid="{00000000-0005-0000-0000-0000EA200000}"/>
    <cellStyle name="Normal 3 2 15 2 3" xfId="9603" xr:uid="{00000000-0005-0000-0000-0000EB200000}"/>
    <cellStyle name="Normal 3 2 15 2 3 2" xfId="9604" xr:uid="{00000000-0005-0000-0000-0000EC200000}"/>
    <cellStyle name="Normal 3 2 15 2 4" xfId="9605" xr:uid="{00000000-0005-0000-0000-0000ED200000}"/>
    <cellStyle name="Normal 3 2 15 3" xfId="1221" xr:uid="{00000000-0005-0000-0000-0000EE200000}"/>
    <cellStyle name="Normal 3 2 15 3 2" xfId="9606" xr:uid="{00000000-0005-0000-0000-0000EF200000}"/>
    <cellStyle name="Normal 3 2 15 3 2 2" xfId="9607" xr:uid="{00000000-0005-0000-0000-0000F0200000}"/>
    <cellStyle name="Normal 3 2 15 3 2 2 2" xfId="9608" xr:uid="{00000000-0005-0000-0000-0000F1200000}"/>
    <cellStyle name="Normal 3 2 15 3 2 3" xfId="9609" xr:uid="{00000000-0005-0000-0000-0000F2200000}"/>
    <cellStyle name="Normal 3 2 15 3 3" xfId="9610" xr:uid="{00000000-0005-0000-0000-0000F3200000}"/>
    <cellStyle name="Normal 3 2 15 3 3 2" xfId="9611" xr:uid="{00000000-0005-0000-0000-0000F4200000}"/>
    <cellStyle name="Normal 3 2 15 3 4" xfId="9612" xr:uid="{00000000-0005-0000-0000-0000F5200000}"/>
    <cellStyle name="Normal 3 2 15 4" xfId="9613" xr:uid="{00000000-0005-0000-0000-0000F6200000}"/>
    <cellStyle name="Normal 3 2 15 4 2" xfId="9614" xr:uid="{00000000-0005-0000-0000-0000F7200000}"/>
    <cellStyle name="Normal 3 2 15 4 2 2" xfId="9615" xr:uid="{00000000-0005-0000-0000-0000F8200000}"/>
    <cellStyle name="Normal 3 2 15 4 3" xfId="9616" xr:uid="{00000000-0005-0000-0000-0000F9200000}"/>
    <cellStyle name="Normal 3 2 15 5" xfId="9617" xr:uid="{00000000-0005-0000-0000-0000FA200000}"/>
    <cellStyle name="Normal 3 2 15 5 2" xfId="9618" xr:uid="{00000000-0005-0000-0000-0000FB200000}"/>
    <cellStyle name="Normal 3 2 15 6" xfId="9619" xr:uid="{00000000-0005-0000-0000-0000FC200000}"/>
    <cellStyle name="Normal 3 2 16" xfId="1222" xr:uid="{00000000-0005-0000-0000-0000FD200000}"/>
    <cellStyle name="Normal 3 2 16 2" xfId="1223" xr:uid="{00000000-0005-0000-0000-0000FE200000}"/>
    <cellStyle name="Normal 3 2 16 2 2" xfId="9620" xr:uid="{00000000-0005-0000-0000-0000FF200000}"/>
    <cellStyle name="Normal 3 2 16 2 2 2" xfId="9621" xr:uid="{00000000-0005-0000-0000-000000210000}"/>
    <cellStyle name="Normal 3 2 16 2 2 2 2" xfId="9622" xr:uid="{00000000-0005-0000-0000-000001210000}"/>
    <cellStyle name="Normal 3 2 16 2 2 3" xfId="9623" xr:uid="{00000000-0005-0000-0000-000002210000}"/>
    <cellStyle name="Normal 3 2 16 2 3" xfId="9624" xr:uid="{00000000-0005-0000-0000-000003210000}"/>
    <cellStyle name="Normal 3 2 16 2 3 2" xfId="9625" xr:uid="{00000000-0005-0000-0000-000004210000}"/>
    <cellStyle name="Normal 3 2 16 2 4" xfId="9626" xr:uid="{00000000-0005-0000-0000-000005210000}"/>
    <cellStyle name="Normal 3 2 16 3" xfId="9627" xr:uid="{00000000-0005-0000-0000-000006210000}"/>
    <cellStyle name="Normal 3 2 16 3 2" xfId="9628" xr:uid="{00000000-0005-0000-0000-000007210000}"/>
    <cellStyle name="Normal 3 2 16 3 2 2" xfId="9629" xr:uid="{00000000-0005-0000-0000-000008210000}"/>
    <cellStyle name="Normal 3 2 16 3 3" xfId="9630" xr:uid="{00000000-0005-0000-0000-000009210000}"/>
    <cellStyle name="Normal 3 2 16 4" xfId="9631" xr:uid="{00000000-0005-0000-0000-00000A210000}"/>
    <cellStyle name="Normal 3 2 16 4 2" xfId="9632" xr:uid="{00000000-0005-0000-0000-00000B210000}"/>
    <cellStyle name="Normal 3 2 16 5" xfId="9633" xr:uid="{00000000-0005-0000-0000-00000C210000}"/>
    <cellStyle name="Normal 3 2 17" xfId="1224" xr:uid="{00000000-0005-0000-0000-00000D210000}"/>
    <cellStyle name="Normal 3 2 17 2" xfId="1225" xr:uid="{00000000-0005-0000-0000-00000E210000}"/>
    <cellStyle name="Normal 3 2 17 2 2" xfId="9634" xr:uid="{00000000-0005-0000-0000-00000F210000}"/>
    <cellStyle name="Normal 3 2 17 2 2 2" xfId="9635" xr:uid="{00000000-0005-0000-0000-000010210000}"/>
    <cellStyle name="Normal 3 2 17 2 2 2 2" xfId="9636" xr:uid="{00000000-0005-0000-0000-000011210000}"/>
    <cellStyle name="Normal 3 2 17 2 2 3" xfId="9637" xr:uid="{00000000-0005-0000-0000-000012210000}"/>
    <cellStyle name="Normal 3 2 17 2 3" xfId="9638" xr:uid="{00000000-0005-0000-0000-000013210000}"/>
    <cellStyle name="Normal 3 2 17 2 3 2" xfId="9639" xr:uid="{00000000-0005-0000-0000-000014210000}"/>
    <cellStyle name="Normal 3 2 17 2 4" xfId="9640" xr:uid="{00000000-0005-0000-0000-000015210000}"/>
    <cellStyle name="Normal 3 2 17 3" xfId="9641" xr:uid="{00000000-0005-0000-0000-000016210000}"/>
    <cellStyle name="Normal 3 2 17 3 2" xfId="9642" xr:uid="{00000000-0005-0000-0000-000017210000}"/>
    <cellStyle name="Normal 3 2 17 3 2 2" xfId="9643" xr:uid="{00000000-0005-0000-0000-000018210000}"/>
    <cellStyle name="Normal 3 2 17 3 3" xfId="9644" xr:uid="{00000000-0005-0000-0000-000019210000}"/>
    <cellStyle name="Normal 3 2 17 4" xfId="9645" xr:uid="{00000000-0005-0000-0000-00001A210000}"/>
    <cellStyle name="Normal 3 2 17 4 2" xfId="9646" xr:uid="{00000000-0005-0000-0000-00001B210000}"/>
    <cellStyle name="Normal 3 2 17 5" xfId="9647" xr:uid="{00000000-0005-0000-0000-00001C210000}"/>
    <cellStyle name="Normal 3 2 18" xfId="1226" xr:uid="{00000000-0005-0000-0000-00001D210000}"/>
    <cellStyle name="Normal 3 2 18 2" xfId="1227" xr:uid="{00000000-0005-0000-0000-00001E210000}"/>
    <cellStyle name="Normal 3 2 18 2 2" xfId="9648" xr:uid="{00000000-0005-0000-0000-00001F210000}"/>
    <cellStyle name="Normal 3 2 18 2 2 2" xfId="9649" xr:uid="{00000000-0005-0000-0000-000020210000}"/>
    <cellStyle name="Normal 3 2 18 2 2 2 2" xfId="9650" xr:uid="{00000000-0005-0000-0000-000021210000}"/>
    <cellStyle name="Normal 3 2 18 2 2 3" xfId="9651" xr:uid="{00000000-0005-0000-0000-000022210000}"/>
    <cellStyle name="Normal 3 2 18 2 3" xfId="9652" xr:uid="{00000000-0005-0000-0000-000023210000}"/>
    <cellStyle name="Normal 3 2 18 2 3 2" xfId="9653" xr:uid="{00000000-0005-0000-0000-000024210000}"/>
    <cellStyle name="Normal 3 2 18 2 4" xfId="9654" xr:uid="{00000000-0005-0000-0000-000025210000}"/>
    <cellStyle name="Normal 3 2 18 3" xfId="9655" xr:uid="{00000000-0005-0000-0000-000026210000}"/>
    <cellStyle name="Normal 3 2 18 3 2" xfId="9656" xr:uid="{00000000-0005-0000-0000-000027210000}"/>
    <cellStyle name="Normal 3 2 18 3 2 2" xfId="9657" xr:uid="{00000000-0005-0000-0000-000028210000}"/>
    <cellStyle name="Normal 3 2 18 3 3" xfId="9658" xr:uid="{00000000-0005-0000-0000-000029210000}"/>
    <cellStyle name="Normal 3 2 18 4" xfId="9659" xr:uid="{00000000-0005-0000-0000-00002A210000}"/>
    <cellStyle name="Normal 3 2 18 4 2" xfId="9660" xr:uid="{00000000-0005-0000-0000-00002B210000}"/>
    <cellStyle name="Normal 3 2 18 5" xfId="9661" xr:uid="{00000000-0005-0000-0000-00002C210000}"/>
    <cellStyle name="Normal 3 2 19" xfId="1228" xr:uid="{00000000-0005-0000-0000-00002D210000}"/>
    <cellStyle name="Normal 3 2 19 2" xfId="1229" xr:uid="{00000000-0005-0000-0000-00002E210000}"/>
    <cellStyle name="Normal 3 2 19 2 2" xfId="9662" xr:uid="{00000000-0005-0000-0000-00002F210000}"/>
    <cellStyle name="Normal 3 2 19 2 2 2" xfId="9663" xr:uid="{00000000-0005-0000-0000-000030210000}"/>
    <cellStyle name="Normal 3 2 19 2 2 2 2" xfId="9664" xr:uid="{00000000-0005-0000-0000-000031210000}"/>
    <cellStyle name="Normal 3 2 19 2 2 3" xfId="9665" xr:uid="{00000000-0005-0000-0000-000032210000}"/>
    <cellStyle name="Normal 3 2 19 2 3" xfId="9666" xr:uid="{00000000-0005-0000-0000-000033210000}"/>
    <cellStyle name="Normal 3 2 19 2 3 2" xfId="9667" xr:uid="{00000000-0005-0000-0000-000034210000}"/>
    <cellStyle name="Normal 3 2 19 2 4" xfId="9668" xr:uid="{00000000-0005-0000-0000-000035210000}"/>
    <cellStyle name="Normal 3 2 19 3" xfId="9669" xr:uid="{00000000-0005-0000-0000-000036210000}"/>
    <cellStyle name="Normal 3 2 19 3 2" xfId="9670" xr:uid="{00000000-0005-0000-0000-000037210000}"/>
    <cellStyle name="Normal 3 2 19 3 2 2" xfId="9671" xr:uid="{00000000-0005-0000-0000-000038210000}"/>
    <cellStyle name="Normal 3 2 19 3 3" xfId="9672" xr:uid="{00000000-0005-0000-0000-000039210000}"/>
    <cellStyle name="Normal 3 2 19 4" xfId="9673" xr:uid="{00000000-0005-0000-0000-00003A210000}"/>
    <cellStyle name="Normal 3 2 19 4 2" xfId="9674" xr:uid="{00000000-0005-0000-0000-00003B210000}"/>
    <cellStyle name="Normal 3 2 19 5" xfId="9675" xr:uid="{00000000-0005-0000-0000-00003C210000}"/>
    <cellStyle name="Normal 3 2 2" xfId="1230" xr:uid="{00000000-0005-0000-0000-00003D210000}"/>
    <cellStyle name="Normal 3 2 2 10" xfId="9676" xr:uid="{00000000-0005-0000-0000-00003E210000}"/>
    <cellStyle name="Normal 3 2 2 10 2" xfId="9677" xr:uid="{00000000-0005-0000-0000-00003F210000}"/>
    <cellStyle name="Normal 3 2 2 10 2 2" xfId="9678" xr:uid="{00000000-0005-0000-0000-000040210000}"/>
    <cellStyle name="Normal 3 2 2 10 3" xfId="9679" xr:uid="{00000000-0005-0000-0000-000041210000}"/>
    <cellStyle name="Normal 3 2 2 11" xfId="9680" xr:uid="{00000000-0005-0000-0000-000042210000}"/>
    <cellStyle name="Normal 3 2 2 11 2" xfId="9681" xr:uid="{00000000-0005-0000-0000-000043210000}"/>
    <cellStyle name="Normal 3 2 2 12" xfId="9682" xr:uid="{00000000-0005-0000-0000-000044210000}"/>
    <cellStyle name="Normal 3 2 2 2" xfId="1231" xr:uid="{00000000-0005-0000-0000-000045210000}"/>
    <cellStyle name="Normal 3 2 2 2 2" xfId="1232" xr:uid="{00000000-0005-0000-0000-000046210000}"/>
    <cellStyle name="Normal 3 2 2 2 2 2" xfId="9683" xr:uid="{00000000-0005-0000-0000-000047210000}"/>
    <cellStyle name="Normal 3 2 2 2 2 2 2" xfId="9684" xr:uid="{00000000-0005-0000-0000-000048210000}"/>
    <cellStyle name="Normal 3 2 2 2 2 2 2 2" xfId="9685" xr:uid="{00000000-0005-0000-0000-000049210000}"/>
    <cellStyle name="Normal 3 2 2 2 2 2 3" xfId="9686" xr:uid="{00000000-0005-0000-0000-00004A210000}"/>
    <cellStyle name="Normal 3 2 2 2 2 3" xfId="9687" xr:uid="{00000000-0005-0000-0000-00004B210000}"/>
    <cellStyle name="Normal 3 2 2 2 2 3 2" xfId="9688" xr:uid="{00000000-0005-0000-0000-00004C210000}"/>
    <cellStyle name="Normal 3 2 2 2 2 4" xfId="9689" xr:uid="{00000000-0005-0000-0000-00004D210000}"/>
    <cellStyle name="Normal 3 2 2 2 3" xfId="9690" xr:uid="{00000000-0005-0000-0000-00004E210000}"/>
    <cellStyle name="Normal 3 2 2 2 3 2" xfId="9691" xr:uid="{00000000-0005-0000-0000-00004F210000}"/>
    <cellStyle name="Normal 3 2 2 2 3 2 2" xfId="9692" xr:uid="{00000000-0005-0000-0000-000050210000}"/>
    <cellStyle name="Normal 3 2 2 2 3 3" xfId="9693" xr:uid="{00000000-0005-0000-0000-000051210000}"/>
    <cellStyle name="Normal 3 2 2 2 4" xfId="9694" xr:uid="{00000000-0005-0000-0000-000052210000}"/>
    <cellStyle name="Normal 3 2 2 2 4 2" xfId="9695" xr:uid="{00000000-0005-0000-0000-000053210000}"/>
    <cellStyle name="Normal 3 2 2 2 5" xfId="9696" xr:uid="{00000000-0005-0000-0000-000054210000}"/>
    <cellStyle name="Normal 3 2 2 3" xfId="1233" xr:uid="{00000000-0005-0000-0000-000055210000}"/>
    <cellStyle name="Normal 3 2 2 3 2" xfId="1234" xr:uid="{00000000-0005-0000-0000-000056210000}"/>
    <cellStyle name="Normal 3 2 2 3 2 2" xfId="9697" xr:uid="{00000000-0005-0000-0000-000057210000}"/>
    <cellStyle name="Normal 3 2 2 3 2 2 2" xfId="9698" xr:uid="{00000000-0005-0000-0000-000058210000}"/>
    <cellStyle name="Normal 3 2 2 3 2 2 2 2" xfId="9699" xr:uid="{00000000-0005-0000-0000-000059210000}"/>
    <cellStyle name="Normal 3 2 2 3 2 2 3" xfId="9700" xr:uid="{00000000-0005-0000-0000-00005A210000}"/>
    <cellStyle name="Normal 3 2 2 3 2 3" xfId="9701" xr:uid="{00000000-0005-0000-0000-00005B210000}"/>
    <cellStyle name="Normal 3 2 2 3 2 3 2" xfId="9702" xr:uid="{00000000-0005-0000-0000-00005C210000}"/>
    <cellStyle name="Normal 3 2 2 3 2 4" xfId="9703" xr:uid="{00000000-0005-0000-0000-00005D210000}"/>
    <cellStyle name="Normal 3 2 2 3 3" xfId="9704" xr:uid="{00000000-0005-0000-0000-00005E210000}"/>
    <cellStyle name="Normal 3 2 2 3 3 2" xfId="9705" xr:uid="{00000000-0005-0000-0000-00005F210000}"/>
    <cellStyle name="Normal 3 2 2 3 3 2 2" xfId="9706" xr:uid="{00000000-0005-0000-0000-000060210000}"/>
    <cellStyle name="Normal 3 2 2 3 3 3" xfId="9707" xr:uid="{00000000-0005-0000-0000-000061210000}"/>
    <cellStyle name="Normal 3 2 2 3 4" xfId="9708" xr:uid="{00000000-0005-0000-0000-000062210000}"/>
    <cellStyle name="Normal 3 2 2 3 4 2" xfId="9709" xr:uid="{00000000-0005-0000-0000-000063210000}"/>
    <cellStyle name="Normal 3 2 2 3 5" xfId="9710" xr:uid="{00000000-0005-0000-0000-000064210000}"/>
    <cellStyle name="Normal 3 2 2 4" xfId="1235" xr:uid="{00000000-0005-0000-0000-000065210000}"/>
    <cellStyle name="Normal 3 2 2 4 2" xfId="1236" xr:uid="{00000000-0005-0000-0000-000066210000}"/>
    <cellStyle name="Normal 3 2 2 4 2 2" xfId="9711" xr:uid="{00000000-0005-0000-0000-000067210000}"/>
    <cellStyle name="Normal 3 2 2 4 2 2 2" xfId="9712" xr:uid="{00000000-0005-0000-0000-000068210000}"/>
    <cellStyle name="Normal 3 2 2 4 2 2 2 2" xfId="9713" xr:uid="{00000000-0005-0000-0000-000069210000}"/>
    <cellStyle name="Normal 3 2 2 4 2 2 3" xfId="9714" xr:uid="{00000000-0005-0000-0000-00006A210000}"/>
    <cellStyle name="Normal 3 2 2 4 2 3" xfId="9715" xr:uid="{00000000-0005-0000-0000-00006B210000}"/>
    <cellStyle name="Normal 3 2 2 4 2 3 2" xfId="9716" xr:uid="{00000000-0005-0000-0000-00006C210000}"/>
    <cellStyle name="Normal 3 2 2 4 2 4" xfId="9717" xr:uid="{00000000-0005-0000-0000-00006D210000}"/>
    <cellStyle name="Normal 3 2 2 4 3" xfId="9718" xr:uid="{00000000-0005-0000-0000-00006E210000}"/>
    <cellStyle name="Normal 3 2 2 4 3 2" xfId="9719" xr:uid="{00000000-0005-0000-0000-00006F210000}"/>
    <cellStyle name="Normal 3 2 2 4 3 2 2" xfId="9720" xr:uid="{00000000-0005-0000-0000-000070210000}"/>
    <cellStyle name="Normal 3 2 2 4 3 3" xfId="9721" xr:uid="{00000000-0005-0000-0000-000071210000}"/>
    <cellStyle name="Normal 3 2 2 4 4" xfId="9722" xr:uid="{00000000-0005-0000-0000-000072210000}"/>
    <cellStyle name="Normal 3 2 2 4 4 2" xfId="9723" xr:uid="{00000000-0005-0000-0000-000073210000}"/>
    <cellStyle name="Normal 3 2 2 4 5" xfId="9724" xr:uid="{00000000-0005-0000-0000-000074210000}"/>
    <cellStyle name="Normal 3 2 2 5" xfId="1237" xr:uid="{00000000-0005-0000-0000-000075210000}"/>
    <cellStyle name="Normal 3 2 2 5 2" xfId="1238" xr:uid="{00000000-0005-0000-0000-000076210000}"/>
    <cellStyle name="Normal 3 2 2 5 2 2" xfId="9725" xr:uid="{00000000-0005-0000-0000-000077210000}"/>
    <cellStyle name="Normal 3 2 2 5 2 2 2" xfId="9726" xr:uid="{00000000-0005-0000-0000-000078210000}"/>
    <cellStyle name="Normal 3 2 2 5 2 2 2 2" xfId="9727" xr:uid="{00000000-0005-0000-0000-000079210000}"/>
    <cellStyle name="Normal 3 2 2 5 2 2 3" xfId="9728" xr:uid="{00000000-0005-0000-0000-00007A210000}"/>
    <cellStyle name="Normal 3 2 2 5 2 3" xfId="9729" xr:uid="{00000000-0005-0000-0000-00007B210000}"/>
    <cellStyle name="Normal 3 2 2 5 2 3 2" xfId="9730" xr:uid="{00000000-0005-0000-0000-00007C210000}"/>
    <cellStyle name="Normal 3 2 2 5 2 4" xfId="9731" xr:uid="{00000000-0005-0000-0000-00007D210000}"/>
    <cellStyle name="Normal 3 2 2 5 3" xfId="9732" xr:uid="{00000000-0005-0000-0000-00007E210000}"/>
    <cellStyle name="Normal 3 2 2 5 3 2" xfId="9733" xr:uid="{00000000-0005-0000-0000-00007F210000}"/>
    <cellStyle name="Normal 3 2 2 5 3 2 2" xfId="9734" xr:uid="{00000000-0005-0000-0000-000080210000}"/>
    <cellStyle name="Normal 3 2 2 5 3 3" xfId="9735" xr:uid="{00000000-0005-0000-0000-000081210000}"/>
    <cellStyle name="Normal 3 2 2 5 4" xfId="9736" xr:uid="{00000000-0005-0000-0000-000082210000}"/>
    <cellStyle name="Normal 3 2 2 5 4 2" xfId="9737" xr:uid="{00000000-0005-0000-0000-000083210000}"/>
    <cellStyle name="Normal 3 2 2 5 5" xfId="9738" xr:uid="{00000000-0005-0000-0000-000084210000}"/>
    <cellStyle name="Normal 3 2 2 6" xfId="1239" xr:uid="{00000000-0005-0000-0000-000085210000}"/>
    <cellStyle name="Normal 3 2 2 6 2" xfId="1240" xr:uid="{00000000-0005-0000-0000-000086210000}"/>
    <cellStyle name="Normal 3 2 2 6 2 2" xfId="9739" xr:uid="{00000000-0005-0000-0000-000087210000}"/>
    <cellStyle name="Normal 3 2 2 6 2 2 2" xfId="9740" xr:uid="{00000000-0005-0000-0000-000088210000}"/>
    <cellStyle name="Normal 3 2 2 6 2 2 2 2" xfId="9741" xr:uid="{00000000-0005-0000-0000-000089210000}"/>
    <cellStyle name="Normal 3 2 2 6 2 2 3" xfId="9742" xr:uid="{00000000-0005-0000-0000-00008A210000}"/>
    <cellStyle name="Normal 3 2 2 6 2 3" xfId="9743" xr:uid="{00000000-0005-0000-0000-00008B210000}"/>
    <cellStyle name="Normal 3 2 2 6 2 3 2" xfId="9744" xr:uid="{00000000-0005-0000-0000-00008C210000}"/>
    <cellStyle name="Normal 3 2 2 6 2 4" xfId="9745" xr:uid="{00000000-0005-0000-0000-00008D210000}"/>
    <cellStyle name="Normal 3 2 2 6 3" xfId="9746" xr:uid="{00000000-0005-0000-0000-00008E210000}"/>
    <cellStyle name="Normal 3 2 2 6 3 2" xfId="9747" xr:uid="{00000000-0005-0000-0000-00008F210000}"/>
    <cellStyle name="Normal 3 2 2 6 3 2 2" xfId="9748" xr:uid="{00000000-0005-0000-0000-000090210000}"/>
    <cellStyle name="Normal 3 2 2 6 3 3" xfId="9749" xr:uid="{00000000-0005-0000-0000-000091210000}"/>
    <cellStyle name="Normal 3 2 2 6 4" xfId="9750" xr:uid="{00000000-0005-0000-0000-000092210000}"/>
    <cellStyle name="Normal 3 2 2 6 4 2" xfId="9751" xr:uid="{00000000-0005-0000-0000-000093210000}"/>
    <cellStyle name="Normal 3 2 2 6 5" xfId="9752" xr:uid="{00000000-0005-0000-0000-000094210000}"/>
    <cellStyle name="Normal 3 2 2 7" xfId="1241" xr:uid="{00000000-0005-0000-0000-000095210000}"/>
    <cellStyle name="Normal 3 2 2 7 2" xfId="1242" xr:uid="{00000000-0005-0000-0000-000096210000}"/>
    <cellStyle name="Normal 3 2 2 7 2 2" xfId="9753" xr:uid="{00000000-0005-0000-0000-000097210000}"/>
    <cellStyle name="Normal 3 2 2 7 2 2 2" xfId="9754" xr:uid="{00000000-0005-0000-0000-000098210000}"/>
    <cellStyle name="Normal 3 2 2 7 2 2 2 2" xfId="9755" xr:uid="{00000000-0005-0000-0000-000099210000}"/>
    <cellStyle name="Normal 3 2 2 7 2 2 3" xfId="9756" xr:uid="{00000000-0005-0000-0000-00009A210000}"/>
    <cellStyle name="Normal 3 2 2 7 2 3" xfId="9757" xr:uid="{00000000-0005-0000-0000-00009B210000}"/>
    <cellStyle name="Normal 3 2 2 7 2 3 2" xfId="9758" xr:uid="{00000000-0005-0000-0000-00009C210000}"/>
    <cellStyle name="Normal 3 2 2 7 2 4" xfId="9759" xr:uid="{00000000-0005-0000-0000-00009D210000}"/>
    <cellStyle name="Normal 3 2 2 7 3" xfId="9760" xr:uid="{00000000-0005-0000-0000-00009E210000}"/>
    <cellStyle name="Normal 3 2 2 7 3 2" xfId="9761" xr:uid="{00000000-0005-0000-0000-00009F210000}"/>
    <cellStyle name="Normal 3 2 2 7 3 2 2" xfId="9762" xr:uid="{00000000-0005-0000-0000-0000A0210000}"/>
    <cellStyle name="Normal 3 2 2 7 3 3" xfId="9763" xr:uid="{00000000-0005-0000-0000-0000A1210000}"/>
    <cellStyle name="Normal 3 2 2 7 4" xfId="9764" xr:uid="{00000000-0005-0000-0000-0000A2210000}"/>
    <cellStyle name="Normal 3 2 2 7 4 2" xfId="9765" xr:uid="{00000000-0005-0000-0000-0000A3210000}"/>
    <cellStyle name="Normal 3 2 2 7 5" xfId="9766" xr:uid="{00000000-0005-0000-0000-0000A4210000}"/>
    <cellStyle name="Normal 3 2 2 8" xfId="1243" xr:uid="{00000000-0005-0000-0000-0000A5210000}"/>
    <cellStyle name="Normal 3 2 2 8 2" xfId="1244" xr:uid="{00000000-0005-0000-0000-0000A6210000}"/>
    <cellStyle name="Normal 3 2 2 8 2 2" xfId="9767" xr:uid="{00000000-0005-0000-0000-0000A7210000}"/>
    <cellStyle name="Normal 3 2 2 8 2 2 2" xfId="9768" xr:uid="{00000000-0005-0000-0000-0000A8210000}"/>
    <cellStyle name="Normal 3 2 2 8 2 2 2 2" xfId="9769" xr:uid="{00000000-0005-0000-0000-0000A9210000}"/>
    <cellStyle name="Normal 3 2 2 8 2 2 3" xfId="9770" xr:uid="{00000000-0005-0000-0000-0000AA210000}"/>
    <cellStyle name="Normal 3 2 2 8 2 3" xfId="9771" xr:uid="{00000000-0005-0000-0000-0000AB210000}"/>
    <cellStyle name="Normal 3 2 2 8 2 3 2" xfId="9772" xr:uid="{00000000-0005-0000-0000-0000AC210000}"/>
    <cellStyle name="Normal 3 2 2 8 2 4" xfId="9773" xr:uid="{00000000-0005-0000-0000-0000AD210000}"/>
    <cellStyle name="Normal 3 2 2 8 3" xfId="9774" xr:uid="{00000000-0005-0000-0000-0000AE210000}"/>
    <cellStyle name="Normal 3 2 2 8 3 2" xfId="9775" xr:uid="{00000000-0005-0000-0000-0000AF210000}"/>
    <cellStyle name="Normal 3 2 2 8 3 2 2" xfId="9776" xr:uid="{00000000-0005-0000-0000-0000B0210000}"/>
    <cellStyle name="Normal 3 2 2 8 3 3" xfId="9777" xr:uid="{00000000-0005-0000-0000-0000B1210000}"/>
    <cellStyle name="Normal 3 2 2 8 4" xfId="9778" xr:uid="{00000000-0005-0000-0000-0000B2210000}"/>
    <cellStyle name="Normal 3 2 2 8 4 2" xfId="9779" xr:uid="{00000000-0005-0000-0000-0000B3210000}"/>
    <cellStyle name="Normal 3 2 2 8 5" xfId="9780" xr:uid="{00000000-0005-0000-0000-0000B4210000}"/>
    <cellStyle name="Normal 3 2 2 9" xfId="1245" xr:uid="{00000000-0005-0000-0000-0000B5210000}"/>
    <cellStyle name="Normal 3 2 2 9 2" xfId="9781" xr:uid="{00000000-0005-0000-0000-0000B6210000}"/>
    <cellStyle name="Normal 3 2 2 9 2 2" xfId="9782" xr:uid="{00000000-0005-0000-0000-0000B7210000}"/>
    <cellStyle name="Normal 3 2 2 9 2 2 2" xfId="9783" xr:uid="{00000000-0005-0000-0000-0000B8210000}"/>
    <cellStyle name="Normal 3 2 2 9 2 3" xfId="9784" xr:uid="{00000000-0005-0000-0000-0000B9210000}"/>
    <cellStyle name="Normal 3 2 2 9 3" xfId="9785" xr:uid="{00000000-0005-0000-0000-0000BA210000}"/>
    <cellStyle name="Normal 3 2 2 9 3 2" xfId="9786" xr:uid="{00000000-0005-0000-0000-0000BB210000}"/>
    <cellStyle name="Normal 3 2 2 9 4" xfId="9787" xr:uid="{00000000-0005-0000-0000-0000BC210000}"/>
    <cellStyle name="Normal 3 2 20" xfId="1246" xr:uid="{00000000-0005-0000-0000-0000BD210000}"/>
    <cellStyle name="Normal 3 2 20 2" xfId="1247" xr:uid="{00000000-0005-0000-0000-0000BE210000}"/>
    <cellStyle name="Normal 3 2 20 2 2" xfId="9788" xr:uid="{00000000-0005-0000-0000-0000BF210000}"/>
    <cellStyle name="Normal 3 2 20 2 2 2" xfId="9789" xr:uid="{00000000-0005-0000-0000-0000C0210000}"/>
    <cellStyle name="Normal 3 2 20 2 2 2 2" xfId="9790" xr:uid="{00000000-0005-0000-0000-0000C1210000}"/>
    <cellStyle name="Normal 3 2 20 2 2 3" xfId="9791" xr:uid="{00000000-0005-0000-0000-0000C2210000}"/>
    <cellStyle name="Normal 3 2 20 2 3" xfId="9792" xr:uid="{00000000-0005-0000-0000-0000C3210000}"/>
    <cellStyle name="Normal 3 2 20 2 3 2" xfId="9793" xr:uid="{00000000-0005-0000-0000-0000C4210000}"/>
    <cellStyle name="Normal 3 2 20 2 4" xfId="9794" xr:uid="{00000000-0005-0000-0000-0000C5210000}"/>
    <cellStyle name="Normal 3 2 20 3" xfId="9795" xr:uid="{00000000-0005-0000-0000-0000C6210000}"/>
    <cellStyle name="Normal 3 2 20 3 2" xfId="9796" xr:uid="{00000000-0005-0000-0000-0000C7210000}"/>
    <cellStyle name="Normal 3 2 20 3 2 2" xfId="9797" xr:uid="{00000000-0005-0000-0000-0000C8210000}"/>
    <cellStyle name="Normal 3 2 20 3 3" xfId="9798" xr:uid="{00000000-0005-0000-0000-0000C9210000}"/>
    <cellStyle name="Normal 3 2 20 4" xfId="9799" xr:uid="{00000000-0005-0000-0000-0000CA210000}"/>
    <cellStyle name="Normal 3 2 20 4 2" xfId="9800" xr:uid="{00000000-0005-0000-0000-0000CB210000}"/>
    <cellStyle name="Normal 3 2 20 5" xfId="9801" xr:uid="{00000000-0005-0000-0000-0000CC210000}"/>
    <cellStyle name="Normal 3 2 21" xfId="1248" xr:uid="{00000000-0005-0000-0000-0000CD210000}"/>
    <cellStyle name="Normal 3 2 21 2" xfId="9802" xr:uid="{00000000-0005-0000-0000-0000CE210000}"/>
    <cellStyle name="Normal 3 2 21 2 2" xfId="9803" xr:uid="{00000000-0005-0000-0000-0000CF210000}"/>
    <cellStyle name="Normal 3 2 21 2 2 2" xfId="9804" xr:uid="{00000000-0005-0000-0000-0000D0210000}"/>
    <cellStyle name="Normal 3 2 21 2 3" xfId="9805" xr:uid="{00000000-0005-0000-0000-0000D1210000}"/>
    <cellStyle name="Normal 3 2 21 3" xfId="9806" xr:uid="{00000000-0005-0000-0000-0000D2210000}"/>
    <cellStyle name="Normal 3 2 21 3 2" xfId="9807" xr:uid="{00000000-0005-0000-0000-0000D3210000}"/>
    <cellStyle name="Normal 3 2 21 4" xfId="9808" xr:uid="{00000000-0005-0000-0000-0000D4210000}"/>
    <cellStyle name="Normal 3 2 22" xfId="1249" xr:uid="{00000000-0005-0000-0000-0000D5210000}"/>
    <cellStyle name="Normal 3 2 23" xfId="1250" xr:uid="{00000000-0005-0000-0000-0000D6210000}"/>
    <cellStyle name="Normal 3 2 23 2" xfId="9809" xr:uid="{00000000-0005-0000-0000-0000D7210000}"/>
    <cellStyle name="Normal 3 2 23 2 2" xfId="9810" xr:uid="{00000000-0005-0000-0000-0000D8210000}"/>
    <cellStyle name="Normal 3 2 23 2 2 2" xfId="9811" xr:uid="{00000000-0005-0000-0000-0000D9210000}"/>
    <cellStyle name="Normal 3 2 23 2 3" xfId="9812" xr:uid="{00000000-0005-0000-0000-0000DA210000}"/>
    <cellStyle name="Normal 3 2 23 3" xfId="9813" xr:uid="{00000000-0005-0000-0000-0000DB210000}"/>
    <cellStyle name="Normal 3 2 23 3 2" xfId="9814" xr:uid="{00000000-0005-0000-0000-0000DC210000}"/>
    <cellStyle name="Normal 3 2 23 4" xfId="9815" xr:uid="{00000000-0005-0000-0000-0000DD210000}"/>
    <cellStyle name="Normal 3 2 24" xfId="9816" xr:uid="{00000000-0005-0000-0000-0000DE210000}"/>
    <cellStyle name="Normal 3 2 24 2" xfId="9817" xr:uid="{00000000-0005-0000-0000-0000DF210000}"/>
    <cellStyle name="Normal 3 2 24 2 2" xfId="9818" xr:uid="{00000000-0005-0000-0000-0000E0210000}"/>
    <cellStyle name="Normal 3 2 24 3" xfId="9819" xr:uid="{00000000-0005-0000-0000-0000E1210000}"/>
    <cellStyle name="Normal 3 2 25" xfId="9820" xr:uid="{00000000-0005-0000-0000-0000E2210000}"/>
    <cellStyle name="Normal 3 2 25 2" xfId="9821" xr:uid="{00000000-0005-0000-0000-0000E3210000}"/>
    <cellStyle name="Normal 3 2 26" xfId="9822" xr:uid="{00000000-0005-0000-0000-0000E4210000}"/>
    <cellStyle name="Normal 3 2 27" xfId="16817" xr:uid="{00000000-0005-0000-0000-000021000000}"/>
    <cellStyle name="Normal 3 2 3" xfId="1251" xr:uid="{00000000-0005-0000-0000-0000E5210000}"/>
    <cellStyle name="Normal 3 2 3 2" xfId="1252" xr:uid="{00000000-0005-0000-0000-0000E6210000}"/>
    <cellStyle name="Normal 3 2 3 2 2" xfId="9823" xr:uid="{00000000-0005-0000-0000-0000E7210000}"/>
    <cellStyle name="Normal 3 2 3 2 2 2" xfId="9824" xr:uid="{00000000-0005-0000-0000-0000E8210000}"/>
    <cellStyle name="Normal 3 2 3 2 2 2 2" xfId="9825" xr:uid="{00000000-0005-0000-0000-0000E9210000}"/>
    <cellStyle name="Normal 3 2 3 2 2 3" xfId="9826" xr:uid="{00000000-0005-0000-0000-0000EA210000}"/>
    <cellStyle name="Normal 3 2 3 2 3" xfId="9827" xr:uid="{00000000-0005-0000-0000-0000EB210000}"/>
    <cellStyle name="Normal 3 2 3 2 3 2" xfId="9828" xr:uid="{00000000-0005-0000-0000-0000EC210000}"/>
    <cellStyle name="Normal 3 2 3 2 4" xfId="9829" xr:uid="{00000000-0005-0000-0000-0000ED210000}"/>
    <cellStyle name="Normal 3 2 3 3" xfId="1253" xr:uid="{00000000-0005-0000-0000-0000EE210000}"/>
    <cellStyle name="Normal 3 2 3 3 2" xfId="9830" xr:uid="{00000000-0005-0000-0000-0000EF210000}"/>
    <cellStyle name="Normal 3 2 3 3 2 2" xfId="9831" xr:uid="{00000000-0005-0000-0000-0000F0210000}"/>
    <cellStyle name="Normal 3 2 3 3 2 2 2" xfId="9832" xr:uid="{00000000-0005-0000-0000-0000F1210000}"/>
    <cellStyle name="Normal 3 2 3 3 2 3" xfId="9833" xr:uid="{00000000-0005-0000-0000-0000F2210000}"/>
    <cellStyle name="Normal 3 2 3 3 3" xfId="9834" xr:uid="{00000000-0005-0000-0000-0000F3210000}"/>
    <cellStyle name="Normal 3 2 3 3 3 2" xfId="9835" xr:uid="{00000000-0005-0000-0000-0000F4210000}"/>
    <cellStyle name="Normal 3 2 3 3 4" xfId="9836" xr:uid="{00000000-0005-0000-0000-0000F5210000}"/>
    <cellStyle name="Normal 3 2 3 4" xfId="9837" xr:uid="{00000000-0005-0000-0000-0000F6210000}"/>
    <cellStyle name="Normal 3 2 3 4 2" xfId="9838" xr:uid="{00000000-0005-0000-0000-0000F7210000}"/>
    <cellStyle name="Normal 3 2 3 4 2 2" xfId="9839" xr:uid="{00000000-0005-0000-0000-0000F8210000}"/>
    <cellStyle name="Normal 3 2 3 4 3" xfId="9840" xr:uid="{00000000-0005-0000-0000-0000F9210000}"/>
    <cellStyle name="Normal 3 2 3 5" xfId="9841" xr:uid="{00000000-0005-0000-0000-0000FA210000}"/>
    <cellStyle name="Normal 3 2 3 5 2" xfId="9842" xr:uid="{00000000-0005-0000-0000-0000FB210000}"/>
    <cellStyle name="Normal 3 2 3 6" xfId="9843" xr:uid="{00000000-0005-0000-0000-0000FC210000}"/>
    <cellStyle name="Normal 3 2 4" xfId="1254" xr:uid="{00000000-0005-0000-0000-0000FD210000}"/>
    <cellStyle name="Normal 3 2 4 2" xfId="1255" xr:uid="{00000000-0005-0000-0000-0000FE210000}"/>
    <cellStyle name="Normal 3 2 4 2 2" xfId="9844" xr:uid="{00000000-0005-0000-0000-0000FF210000}"/>
    <cellStyle name="Normal 3 2 4 2 2 2" xfId="9845" xr:uid="{00000000-0005-0000-0000-000000220000}"/>
    <cellStyle name="Normal 3 2 4 2 2 2 2" xfId="9846" xr:uid="{00000000-0005-0000-0000-000001220000}"/>
    <cellStyle name="Normal 3 2 4 2 2 3" xfId="9847" xr:uid="{00000000-0005-0000-0000-000002220000}"/>
    <cellStyle name="Normal 3 2 4 2 3" xfId="9848" xr:uid="{00000000-0005-0000-0000-000003220000}"/>
    <cellStyle name="Normal 3 2 4 2 3 2" xfId="9849" xr:uid="{00000000-0005-0000-0000-000004220000}"/>
    <cellStyle name="Normal 3 2 4 2 4" xfId="9850" xr:uid="{00000000-0005-0000-0000-000005220000}"/>
    <cellStyle name="Normal 3 2 4 3" xfId="1256" xr:uid="{00000000-0005-0000-0000-000006220000}"/>
    <cellStyle name="Normal 3 2 4 3 2" xfId="9851" xr:uid="{00000000-0005-0000-0000-000007220000}"/>
    <cellStyle name="Normal 3 2 4 3 2 2" xfId="9852" xr:uid="{00000000-0005-0000-0000-000008220000}"/>
    <cellStyle name="Normal 3 2 4 3 2 2 2" xfId="9853" xr:uid="{00000000-0005-0000-0000-000009220000}"/>
    <cellStyle name="Normal 3 2 4 3 2 3" xfId="9854" xr:uid="{00000000-0005-0000-0000-00000A220000}"/>
    <cellStyle name="Normal 3 2 4 3 3" xfId="9855" xr:uid="{00000000-0005-0000-0000-00000B220000}"/>
    <cellStyle name="Normal 3 2 4 3 3 2" xfId="9856" xr:uid="{00000000-0005-0000-0000-00000C220000}"/>
    <cellStyle name="Normal 3 2 4 3 4" xfId="9857" xr:uid="{00000000-0005-0000-0000-00000D220000}"/>
    <cellStyle name="Normal 3 2 4 4" xfId="9858" xr:uid="{00000000-0005-0000-0000-00000E220000}"/>
    <cellStyle name="Normal 3 2 4 4 2" xfId="9859" xr:uid="{00000000-0005-0000-0000-00000F220000}"/>
    <cellStyle name="Normal 3 2 4 4 2 2" xfId="9860" xr:uid="{00000000-0005-0000-0000-000010220000}"/>
    <cellStyle name="Normal 3 2 4 4 3" xfId="9861" xr:uid="{00000000-0005-0000-0000-000011220000}"/>
    <cellStyle name="Normal 3 2 4 5" xfId="9862" xr:uid="{00000000-0005-0000-0000-000012220000}"/>
    <cellStyle name="Normal 3 2 4 5 2" xfId="9863" xr:uid="{00000000-0005-0000-0000-000013220000}"/>
    <cellStyle name="Normal 3 2 4 6" xfId="9864" xr:uid="{00000000-0005-0000-0000-000014220000}"/>
    <cellStyle name="Normal 3 2 5" xfId="1257" xr:uid="{00000000-0005-0000-0000-000015220000}"/>
    <cellStyle name="Normal 3 2 5 2" xfId="1258" xr:uid="{00000000-0005-0000-0000-000016220000}"/>
    <cellStyle name="Normal 3 2 5 2 2" xfId="9865" xr:uid="{00000000-0005-0000-0000-000017220000}"/>
    <cellStyle name="Normal 3 2 5 2 2 2" xfId="9866" xr:uid="{00000000-0005-0000-0000-000018220000}"/>
    <cellStyle name="Normal 3 2 5 2 2 2 2" xfId="9867" xr:uid="{00000000-0005-0000-0000-000019220000}"/>
    <cellStyle name="Normal 3 2 5 2 2 3" xfId="9868" xr:uid="{00000000-0005-0000-0000-00001A220000}"/>
    <cellStyle name="Normal 3 2 5 2 3" xfId="9869" xr:uid="{00000000-0005-0000-0000-00001B220000}"/>
    <cellStyle name="Normal 3 2 5 2 3 2" xfId="9870" xr:uid="{00000000-0005-0000-0000-00001C220000}"/>
    <cellStyle name="Normal 3 2 5 2 4" xfId="9871" xr:uid="{00000000-0005-0000-0000-00001D220000}"/>
    <cellStyle name="Normal 3 2 5 3" xfId="1259" xr:uid="{00000000-0005-0000-0000-00001E220000}"/>
    <cellStyle name="Normal 3 2 5 3 2" xfId="9872" xr:uid="{00000000-0005-0000-0000-00001F220000}"/>
    <cellStyle name="Normal 3 2 5 3 2 2" xfId="9873" xr:uid="{00000000-0005-0000-0000-000020220000}"/>
    <cellStyle name="Normal 3 2 5 3 2 2 2" xfId="9874" xr:uid="{00000000-0005-0000-0000-000021220000}"/>
    <cellStyle name="Normal 3 2 5 3 2 3" xfId="9875" xr:uid="{00000000-0005-0000-0000-000022220000}"/>
    <cellStyle name="Normal 3 2 5 3 3" xfId="9876" xr:uid="{00000000-0005-0000-0000-000023220000}"/>
    <cellStyle name="Normal 3 2 5 3 3 2" xfId="9877" xr:uid="{00000000-0005-0000-0000-000024220000}"/>
    <cellStyle name="Normal 3 2 5 3 4" xfId="9878" xr:uid="{00000000-0005-0000-0000-000025220000}"/>
    <cellStyle name="Normal 3 2 5 4" xfId="9879" xr:uid="{00000000-0005-0000-0000-000026220000}"/>
    <cellStyle name="Normal 3 2 5 4 2" xfId="9880" xr:uid="{00000000-0005-0000-0000-000027220000}"/>
    <cellStyle name="Normal 3 2 5 4 2 2" xfId="9881" xr:uid="{00000000-0005-0000-0000-000028220000}"/>
    <cellStyle name="Normal 3 2 5 4 3" xfId="9882" xr:uid="{00000000-0005-0000-0000-000029220000}"/>
    <cellStyle name="Normal 3 2 5 5" xfId="9883" xr:uid="{00000000-0005-0000-0000-00002A220000}"/>
    <cellStyle name="Normal 3 2 5 5 2" xfId="9884" xr:uid="{00000000-0005-0000-0000-00002B220000}"/>
    <cellStyle name="Normal 3 2 5 6" xfId="9885" xr:uid="{00000000-0005-0000-0000-00002C220000}"/>
    <cellStyle name="Normal 3 2 6" xfId="1260" xr:uid="{00000000-0005-0000-0000-00002D220000}"/>
    <cellStyle name="Normal 3 2 6 2" xfId="1261" xr:uid="{00000000-0005-0000-0000-00002E220000}"/>
    <cellStyle name="Normal 3 2 6 2 2" xfId="9886" xr:uid="{00000000-0005-0000-0000-00002F220000}"/>
    <cellStyle name="Normal 3 2 6 2 2 2" xfId="9887" xr:uid="{00000000-0005-0000-0000-000030220000}"/>
    <cellStyle name="Normal 3 2 6 2 2 2 2" xfId="9888" xr:uid="{00000000-0005-0000-0000-000031220000}"/>
    <cellStyle name="Normal 3 2 6 2 2 3" xfId="9889" xr:uid="{00000000-0005-0000-0000-000032220000}"/>
    <cellStyle name="Normal 3 2 6 2 3" xfId="9890" xr:uid="{00000000-0005-0000-0000-000033220000}"/>
    <cellStyle name="Normal 3 2 6 2 3 2" xfId="9891" xr:uid="{00000000-0005-0000-0000-000034220000}"/>
    <cellStyle name="Normal 3 2 6 2 4" xfId="9892" xr:uid="{00000000-0005-0000-0000-000035220000}"/>
    <cellStyle name="Normal 3 2 6 3" xfId="1262" xr:uid="{00000000-0005-0000-0000-000036220000}"/>
    <cellStyle name="Normal 3 2 6 3 2" xfId="9893" xr:uid="{00000000-0005-0000-0000-000037220000}"/>
    <cellStyle name="Normal 3 2 6 3 2 2" xfId="9894" xr:uid="{00000000-0005-0000-0000-000038220000}"/>
    <cellStyle name="Normal 3 2 6 3 2 2 2" xfId="9895" xr:uid="{00000000-0005-0000-0000-000039220000}"/>
    <cellStyle name="Normal 3 2 6 3 2 3" xfId="9896" xr:uid="{00000000-0005-0000-0000-00003A220000}"/>
    <cellStyle name="Normal 3 2 6 3 3" xfId="9897" xr:uid="{00000000-0005-0000-0000-00003B220000}"/>
    <cellStyle name="Normal 3 2 6 3 3 2" xfId="9898" xr:uid="{00000000-0005-0000-0000-00003C220000}"/>
    <cellStyle name="Normal 3 2 6 3 4" xfId="9899" xr:uid="{00000000-0005-0000-0000-00003D220000}"/>
    <cellStyle name="Normal 3 2 6 4" xfId="9900" xr:uid="{00000000-0005-0000-0000-00003E220000}"/>
    <cellStyle name="Normal 3 2 6 4 2" xfId="9901" xr:uid="{00000000-0005-0000-0000-00003F220000}"/>
    <cellStyle name="Normal 3 2 6 4 2 2" xfId="9902" xr:uid="{00000000-0005-0000-0000-000040220000}"/>
    <cellStyle name="Normal 3 2 6 4 3" xfId="9903" xr:uid="{00000000-0005-0000-0000-000041220000}"/>
    <cellStyle name="Normal 3 2 6 5" xfId="9904" xr:uid="{00000000-0005-0000-0000-000042220000}"/>
    <cellStyle name="Normal 3 2 6 5 2" xfId="9905" xr:uid="{00000000-0005-0000-0000-000043220000}"/>
    <cellStyle name="Normal 3 2 6 6" xfId="9906" xr:uid="{00000000-0005-0000-0000-000044220000}"/>
    <cellStyle name="Normal 3 2 7" xfId="1263" xr:uid="{00000000-0005-0000-0000-000045220000}"/>
    <cellStyle name="Normal 3 2 7 2" xfId="1264" xr:uid="{00000000-0005-0000-0000-000046220000}"/>
    <cellStyle name="Normal 3 2 7 2 2" xfId="9907" xr:uid="{00000000-0005-0000-0000-000047220000}"/>
    <cellStyle name="Normal 3 2 7 2 2 2" xfId="9908" xr:uid="{00000000-0005-0000-0000-000048220000}"/>
    <cellStyle name="Normal 3 2 7 2 2 2 2" xfId="9909" xr:uid="{00000000-0005-0000-0000-000049220000}"/>
    <cellStyle name="Normal 3 2 7 2 2 3" xfId="9910" xr:uid="{00000000-0005-0000-0000-00004A220000}"/>
    <cellStyle name="Normal 3 2 7 2 3" xfId="9911" xr:uid="{00000000-0005-0000-0000-00004B220000}"/>
    <cellStyle name="Normal 3 2 7 2 3 2" xfId="9912" xr:uid="{00000000-0005-0000-0000-00004C220000}"/>
    <cellStyle name="Normal 3 2 7 2 4" xfId="9913" xr:uid="{00000000-0005-0000-0000-00004D220000}"/>
    <cellStyle name="Normal 3 2 7 3" xfId="1265" xr:uid="{00000000-0005-0000-0000-00004E220000}"/>
    <cellStyle name="Normal 3 2 7 3 2" xfId="9914" xr:uid="{00000000-0005-0000-0000-00004F220000}"/>
    <cellStyle name="Normal 3 2 7 3 2 2" xfId="9915" xr:uid="{00000000-0005-0000-0000-000050220000}"/>
    <cellStyle name="Normal 3 2 7 3 2 2 2" xfId="9916" xr:uid="{00000000-0005-0000-0000-000051220000}"/>
    <cellStyle name="Normal 3 2 7 3 2 3" xfId="9917" xr:uid="{00000000-0005-0000-0000-000052220000}"/>
    <cellStyle name="Normal 3 2 7 3 3" xfId="9918" xr:uid="{00000000-0005-0000-0000-000053220000}"/>
    <cellStyle name="Normal 3 2 7 3 3 2" xfId="9919" xr:uid="{00000000-0005-0000-0000-000054220000}"/>
    <cellStyle name="Normal 3 2 7 3 4" xfId="9920" xr:uid="{00000000-0005-0000-0000-000055220000}"/>
    <cellStyle name="Normal 3 2 7 4" xfId="9921" xr:uid="{00000000-0005-0000-0000-000056220000}"/>
    <cellStyle name="Normal 3 2 7 4 2" xfId="9922" xr:uid="{00000000-0005-0000-0000-000057220000}"/>
    <cellStyle name="Normal 3 2 7 4 2 2" xfId="9923" xr:uid="{00000000-0005-0000-0000-000058220000}"/>
    <cellStyle name="Normal 3 2 7 4 3" xfId="9924" xr:uid="{00000000-0005-0000-0000-000059220000}"/>
    <cellStyle name="Normal 3 2 7 5" xfId="9925" xr:uid="{00000000-0005-0000-0000-00005A220000}"/>
    <cellStyle name="Normal 3 2 7 5 2" xfId="9926" xr:uid="{00000000-0005-0000-0000-00005B220000}"/>
    <cellStyle name="Normal 3 2 7 6" xfId="9927" xr:uid="{00000000-0005-0000-0000-00005C220000}"/>
    <cellStyle name="Normal 3 2 8" xfId="1266" xr:uid="{00000000-0005-0000-0000-00005D220000}"/>
    <cellStyle name="Normal 3 2 8 2" xfId="1267" xr:uid="{00000000-0005-0000-0000-00005E220000}"/>
    <cellStyle name="Normal 3 2 8 2 2" xfId="9928" xr:uid="{00000000-0005-0000-0000-00005F220000}"/>
    <cellStyle name="Normal 3 2 8 2 2 2" xfId="9929" xr:uid="{00000000-0005-0000-0000-000060220000}"/>
    <cellStyle name="Normal 3 2 8 2 2 2 2" xfId="9930" xr:uid="{00000000-0005-0000-0000-000061220000}"/>
    <cellStyle name="Normal 3 2 8 2 2 3" xfId="9931" xr:uid="{00000000-0005-0000-0000-000062220000}"/>
    <cellStyle name="Normal 3 2 8 2 3" xfId="9932" xr:uid="{00000000-0005-0000-0000-000063220000}"/>
    <cellStyle name="Normal 3 2 8 2 3 2" xfId="9933" xr:uid="{00000000-0005-0000-0000-000064220000}"/>
    <cellStyle name="Normal 3 2 8 2 4" xfId="9934" xr:uid="{00000000-0005-0000-0000-000065220000}"/>
    <cellStyle name="Normal 3 2 8 3" xfId="1268" xr:uid="{00000000-0005-0000-0000-000066220000}"/>
    <cellStyle name="Normal 3 2 8 3 2" xfId="9935" xr:uid="{00000000-0005-0000-0000-000067220000}"/>
    <cellStyle name="Normal 3 2 8 3 2 2" xfId="9936" xr:uid="{00000000-0005-0000-0000-000068220000}"/>
    <cellStyle name="Normal 3 2 8 3 2 2 2" xfId="9937" xr:uid="{00000000-0005-0000-0000-000069220000}"/>
    <cellStyle name="Normal 3 2 8 3 2 3" xfId="9938" xr:uid="{00000000-0005-0000-0000-00006A220000}"/>
    <cellStyle name="Normal 3 2 8 3 3" xfId="9939" xr:uid="{00000000-0005-0000-0000-00006B220000}"/>
    <cellStyle name="Normal 3 2 8 3 3 2" xfId="9940" xr:uid="{00000000-0005-0000-0000-00006C220000}"/>
    <cellStyle name="Normal 3 2 8 3 4" xfId="9941" xr:uid="{00000000-0005-0000-0000-00006D220000}"/>
    <cellStyle name="Normal 3 2 8 4" xfId="9942" xr:uid="{00000000-0005-0000-0000-00006E220000}"/>
    <cellStyle name="Normal 3 2 8 4 2" xfId="9943" xr:uid="{00000000-0005-0000-0000-00006F220000}"/>
    <cellStyle name="Normal 3 2 8 4 2 2" xfId="9944" xr:uid="{00000000-0005-0000-0000-000070220000}"/>
    <cellStyle name="Normal 3 2 8 4 3" xfId="9945" xr:uid="{00000000-0005-0000-0000-000071220000}"/>
    <cellStyle name="Normal 3 2 8 5" xfId="9946" xr:uid="{00000000-0005-0000-0000-000072220000}"/>
    <cellStyle name="Normal 3 2 8 5 2" xfId="9947" xr:uid="{00000000-0005-0000-0000-000073220000}"/>
    <cellStyle name="Normal 3 2 8 6" xfId="9948" xr:uid="{00000000-0005-0000-0000-000074220000}"/>
    <cellStyle name="Normal 3 2 9" xfId="1269" xr:uid="{00000000-0005-0000-0000-000075220000}"/>
    <cellStyle name="Normal 3 2 9 2" xfId="1270" xr:uid="{00000000-0005-0000-0000-000076220000}"/>
    <cellStyle name="Normal 3 2 9 2 2" xfId="9949" xr:uid="{00000000-0005-0000-0000-000077220000}"/>
    <cellStyle name="Normal 3 2 9 2 2 2" xfId="9950" xr:uid="{00000000-0005-0000-0000-000078220000}"/>
    <cellStyle name="Normal 3 2 9 2 2 2 2" xfId="9951" xr:uid="{00000000-0005-0000-0000-000079220000}"/>
    <cellStyle name="Normal 3 2 9 2 2 3" xfId="9952" xr:uid="{00000000-0005-0000-0000-00007A220000}"/>
    <cellStyle name="Normal 3 2 9 2 3" xfId="9953" xr:uid="{00000000-0005-0000-0000-00007B220000}"/>
    <cellStyle name="Normal 3 2 9 2 3 2" xfId="9954" xr:uid="{00000000-0005-0000-0000-00007C220000}"/>
    <cellStyle name="Normal 3 2 9 2 4" xfId="9955" xr:uid="{00000000-0005-0000-0000-00007D220000}"/>
    <cellStyle name="Normal 3 2 9 3" xfId="1271" xr:uid="{00000000-0005-0000-0000-00007E220000}"/>
    <cellStyle name="Normal 3 2 9 3 2" xfId="9956" xr:uid="{00000000-0005-0000-0000-00007F220000}"/>
    <cellStyle name="Normal 3 2 9 3 2 2" xfId="9957" xr:uid="{00000000-0005-0000-0000-000080220000}"/>
    <cellStyle name="Normal 3 2 9 3 2 2 2" xfId="9958" xr:uid="{00000000-0005-0000-0000-000081220000}"/>
    <cellStyle name="Normal 3 2 9 3 2 3" xfId="9959" xr:uid="{00000000-0005-0000-0000-000082220000}"/>
    <cellStyle name="Normal 3 2 9 3 3" xfId="9960" xr:uid="{00000000-0005-0000-0000-000083220000}"/>
    <cellStyle name="Normal 3 2 9 3 3 2" xfId="9961" xr:uid="{00000000-0005-0000-0000-000084220000}"/>
    <cellStyle name="Normal 3 2 9 3 4" xfId="9962" xr:uid="{00000000-0005-0000-0000-000085220000}"/>
    <cellStyle name="Normal 3 2 9 4" xfId="9963" xr:uid="{00000000-0005-0000-0000-000086220000}"/>
    <cellStyle name="Normal 3 2 9 4 2" xfId="9964" xr:uid="{00000000-0005-0000-0000-000087220000}"/>
    <cellStyle name="Normal 3 2 9 4 2 2" xfId="9965" xr:uid="{00000000-0005-0000-0000-000088220000}"/>
    <cellStyle name="Normal 3 2 9 4 3" xfId="9966" xr:uid="{00000000-0005-0000-0000-000089220000}"/>
    <cellStyle name="Normal 3 2 9 5" xfId="9967" xr:uid="{00000000-0005-0000-0000-00008A220000}"/>
    <cellStyle name="Normal 3 2 9 5 2" xfId="9968" xr:uid="{00000000-0005-0000-0000-00008B220000}"/>
    <cellStyle name="Normal 3 2 9 6" xfId="9969" xr:uid="{00000000-0005-0000-0000-00008C220000}"/>
    <cellStyle name="Normal 3 20" xfId="1272" xr:uid="{00000000-0005-0000-0000-00008D220000}"/>
    <cellStyle name="Normal 3 20 2" xfId="1273" xr:uid="{00000000-0005-0000-0000-00008E220000}"/>
    <cellStyle name="Normal 3 20 2 2" xfId="9970" xr:uid="{00000000-0005-0000-0000-00008F220000}"/>
    <cellStyle name="Normal 3 20 2 2 2" xfId="9971" xr:uid="{00000000-0005-0000-0000-000090220000}"/>
    <cellStyle name="Normal 3 20 2 2 2 2" xfId="9972" xr:uid="{00000000-0005-0000-0000-000091220000}"/>
    <cellStyle name="Normal 3 20 2 2 3" xfId="9973" xr:uid="{00000000-0005-0000-0000-000092220000}"/>
    <cellStyle name="Normal 3 20 2 3" xfId="9974" xr:uid="{00000000-0005-0000-0000-000093220000}"/>
    <cellStyle name="Normal 3 20 2 3 2" xfId="9975" xr:uid="{00000000-0005-0000-0000-000094220000}"/>
    <cellStyle name="Normal 3 20 2 4" xfId="9976" xr:uid="{00000000-0005-0000-0000-000095220000}"/>
    <cellStyle name="Normal 3 20 3" xfId="1274" xr:uid="{00000000-0005-0000-0000-000096220000}"/>
    <cellStyle name="Normal 3 20 3 2" xfId="9977" xr:uid="{00000000-0005-0000-0000-000097220000}"/>
    <cellStyle name="Normal 3 20 3 2 2" xfId="9978" xr:uid="{00000000-0005-0000-0000-000098220000}"/>
    <cellStyle name="Normal 3 20 3 2 2 2" xfId="9979" xr:uid="{00000000-0005-0000-0000-000099220000}"/>
    <cellStyle name="Normal 3 20 3 2 3" xfId="9980" xr:uid="{00000000-0005-0000-0000-00009A220000}"/>
    <cellStyle name="Normal 3 20 3 3" xfId="9981" xr:uid="{00000000-0005-0000-0000-00009B220000}"/>
    <cellStyle name="Normal 3 20 3 3 2" xfId="9982" xr:uid="{00000000-0005-0000-0000-00009C220000}"/>
    <cellStyle name="Normal 3 20 3 4" xfId="9983" xr:uid="{00000000-0005-0000-0000-00009D220000}"/>
    <cellStyle name="Normal 3 20 4" xfId="9984" xr:uid="{00000000-0005-0000-0000-00009E220000}"/>
    <cellStyle name="Normal 3 20 4 2" xfId="9985" xr:uid="{00000000-0005-0000-0000-00009F220000}"/>
    <cellStyle name="Normal 3 20 4 2 2" xfId="9986" xr:uid="{00000000-0005-0000-0000-0000A0220000}"/>
    <cellStyle name="Normal 3 20 4 3" xfId="9987" xr:uid="{00000000-0005-0000-0000-0000A1220000}"/>
    <cellStyle name="Normal 3 20 5" xfId="9988" xr:uid="{00000000-0005-0000-0000-0000A2220000}"/>
    <cellStyle name="Normal 3 20 5 2" xfId="9989" xr:uid="{00000000-0005-0000-0000-0000A3220000}"/>
    <cellStyle name="Normal 3 20 6" xfId="9990" xr:uid="{00000000-0005-0000-0000-0000A4220000}"/>
    <cellStyle name="Normal 3 21" xfId="1275" xr:uid="{00000000-0005-0000-0000-0000A5220000}"/>
    <cellStyle name="Normal 3 21 2" xfId="1276" xr:uid="{00000000-0005-0000-0000-0000A6220000}"/>
    <cellStyle name="Normal 3 21 2 2" xfId="9991" xr:uid="{00000000-0005-0000-0000-0000A7220000}"/>
    <cellStyle name="Normal 3 21 2 2 2" xfId="9992" xr:uid="{00000000-0005-0000-0000-0000A8220000}"/>
    <cellStyle name="Normal 3 21 2 2 2 2" xfId="9993" xr:uid="{00000000-0005-0000-0000-0000A9220000}"/>
    <cellStyle name="Normal 3 21 2 2 3" xfId="9994" xr:uid="{00000000-0005-0000-0000-0000AA220000}"/>
    <cellStyle name="Normal 3 21 2 3" xfId="9995" xr:uid="{00000000-0005-0000-0000-0000AB220000}"/>
    <cellStyle name="Normal 3 21 2 3 2" xfId="9996" xr:uid="{00000000-0005-0000-0000-0000AC220000}"/>
    <cellStyle name="Normal 3 21 2 4" xfId="9997" xr:uid="{00000000-0005-0000-0000-0000AD220000}"/>
    <cellStyle name="Normal 3 21 3" xfId="1277" xr:uid="{00000000-0005-0000-0000-0000AE220000}"/>
    <cellStyle name="Normal 3 21 3 2" xfId="9998" xr:uid="{00000000-0005-0000-0000-0000AF220000}"/>
    <cellStyle name="Normal 3 21 3 2 2" xfId="9999" xr:uid="{00000000-0005-0000-0000-0000B0220000}"/>
    <cellStyle name="Normal 3 21 3 2 2 2" xfId="10000" xr:uid="{00000000-0005-0000-0000-0000B1220000}"/>
    <cellStyle name="Normal 3 21 3 2 3" xfId="10001" xr:uid="{00000000-0005-0000-0000-0000B2220000}"/>
    <cellStyle name="Normal 3 21 3 3" xfId="10002" xr:uid="{00000000-0005-0000-0000-0000B3220000}"/>
    <cellStyle name="Normal 3 21 3 3 2" xfId="10003" xr:uid="{00000000-0005-0000-0000-0000B4220000}"/>
    <cellStyle name="Normal 3 21 3 4" xfId="10004" xr:uid="{00000000-0005-0000-0000-0000B5220000}"/>
    <cellStyle name="Normal 3 21 4" xfId="10005" xr:uid="{00000000-0005-0000-0000-0000B6220000}"/>
    <cellStyle name="Normal 3 21 4 2" xfId="10006" xr:uid="{00000000-0005-0000-0000-0000B7220000}"/>
    <cellStyle name="Normal 3 21 4 2 2" xfId="10007" xr:uid="{00000000-0005-0000-0000-0000B8220000}"/>
    <cellStyle name="Normal 3 21 4 3" xfId="10008" xr:uid="{00000000-0005-0000-0000-0000B9220000}"/>
    <cellStyle name="Normal 3 21 5" xfId="10009" xr:uid="{00000000-0005-0000-0000-0000BA220000}"/>
    <cellStyle name="Normal 3 21 5 2" xfId="10010" xr:uid="{00000000-0005-0000-0000-0000BB220000}"/>
    <cellStyle name="Normal 3 21 6" xfId="10011" xr:uid="{00000000-0005-0000-0000-0000BC220000}"/>
    <cellStyle name="Normal 3 22" xfId="1278" xr:uid="{00000000-0005-0000-0000-0000BD220000}"/>
    <cellStyle name="Normal 3 22 2" xfId="1279" xr:uid="{00000000-0005-0000-0000-0000BE220000}"/>
    <cellStyle name="Normal 3 22 2 2" xfId="10012" xr:uid="{00000000-0005-0000-0000-0000BF220000}"/>
    <cellStyle name="Normal 3 22 2 2 2" xfId="10013" xr:uid="{00000000-0005-0000-0000-0000C0220000}"/>
    <cellStyle name="Normal 3 22 2 2 2 2" xfId="10014" xr:uid="{00000000-0005-0000-0000-0000C1220000}"/>
    <cellStyle name="Normal 3 22 2 2 3" xfId="10015" xr:uid="{00000000-0005-0000-0000-0000C2220000}"/>
    <cellStyle name="Normal 3 22 2 3" xfId="10016" xr:uid="{00000000-0005-0000-0000-0000C3220000}"/>
    <cellStyle name="Normal 3 22 2 3 2" xfId="10017" xr:uid="{00000000-0005-0000-0000-0000C4220000}"/>
    <cellStyle name="Normal 3 22 2 4" xfId="10018" xr:uid="{00000000-0005-0000-0000-0000C5220000}"/>
    <cellStyle name="Normal 3 22 3" xfId="1280" xr:uid="{00000000-0005-0000-0000-0000C6220000}"/>
    <cellStyle name="Normal 3 22 3 2" xfId="10019" xr:uid="{00000000-0005-0000-0000-0000C7220000}"/>
    <cellStyle name="Normal 3 22 3 2 2" xfId="10020" xr:uid="{00000000-0005-0000-0000-0000C8220000}"/>
    <cellStyle name="Normal 3 22 3 2 2 2" xfId="10021" xr:uid="{00000000-0005-0000-0000-0000C9220000}"/>
    <cellStyle name="Normal 3 22 3 2 3" xfId="10022" xr:uid="{00000000-0005-0000-0000-0000CA220000}"/>
    <cellStyle name="Normal 3 22 3 3" xfId="10023" xr:uid="{00000000-0005-0000-0000-0000CB220000}"/>
    <cellStyle name="Normal 3 22 3 3 2" xfId="10024" xr:uid="{00000000-0005-0000-0000-0000CC220000}"/>
    <cellStyle name="Normal 3 22 3 4" xfId="10025" xr:uid="{00000000-0005-0000-0000-0000CD220000}"/>
    <cellStyle name="Normal 3 22 4" xfId="10026" xr:uid="{00000000-0005-0000-0000-0000CE220000}"/>
    <cellStyle name="Normal 3 22 4 2" xfId="10027" xr:uid="{00000000-0005-0000-0000-0000CF220000}"/>
    <cellStyle name="Normal 3 22 4 2 2" xfId="10028" xr:uid="{00000000-0005-0000-0000-0000D0220000}"/>
    <cellStyle name="Normal 3 22 4 3" xfId="10029" xr:uid="{00000000-0005-0000-0000-0000D1220000}"/>
    <cellStyle name="Normal 3 22 5" xfId="10030" xr:uid="{00000000-0005-0000-0000-0000D2220000}"/>
    <cellStyle name="Normal 3 22 5 2" xfId="10031" xr:uid="{00000000-0005-0000-0000-0000D3220000}"/>
    <cellStyle name="Normal 3 22 6" xfId="10032" xr:uid="{00000000-0005-0000-0000-0000D4220000}"/>
    <cellStyle name="Normal 3 23" xfId="1281" xr:uid="{00000000-0005-0000-0000-0000D5220000}"/>
    <cellStyle name="Normal 3 23 2" xfId="1282" xr:uid="{00000000-0005-0000-0000-0000D6220000}"/>
    <cellStyle name="Normal 3 23 2 2" xfId="10033" xr:uid="{00000000-0005-0000-0000-0000D7220000}"/>
    <cellStyle name="Normal 3 23 2 2 2" xfId="10034" xr:uid="{00000000-0005-0000-0000-0000D8220000}"/>
    <cellStyle name="Normal 3 23 2 2 2 2" xfId="10035" xr:uid="{00000000-0005-0000-0000-0000D9220000}"/>
    <cellStyle name="Normal 3 23 2 2 3" xfId="10036" xr:uid="{00000000-0005-0000-0000-0000DA220000}"/>
    <cellStyle name="Normal 3 23 2 3" xfId="10037" xr:uid="{00000000-0005-0000-0000-0000DB220000}"/>
    <cellStyle name="Normal 3 23 2 3 2" xfId="10038" xr:uid="{00000000-0005-0000-0000-0000DC220000}"/>
    <cellStyle name="Normal 3 23 2 4" xfId="10039" xr:uid="{00000000-0005-0000-0000-0000DD220000}"/>
    <cellStyle name="Normal 3 23 3" xfId="1283" xr:uid="{00000000-0005-0000-0000-0000DE220000}"/>
    <cellStyle name="Normal 3 23 3 2" xfId="10040" xr:uid="{00000000-0005-0000-0000-0000DF220000}"/>
    <cellStyle name="Normal 3 23 3 2 2" xfId="10041" xr:uid="{00000000-0005-0000-0000-0000E0220000}"/>
    <cellStyle name="Normal 3 23 3 2 2 2" xfId="10042" xr:uid="{00000000-0005-0000-0000-0000E1220000}"/>
    <cellStyle name="Normal 3 23 3 2 3" xfId="10043" xr:uid="{00000000-0005-0000-0000-0000E2220000}"/>
    <cellStyle name="Normal 3 23 3 3" xfId="10044" xr:uid="{00000000-0005-0000-0000-0000E3220000}"/>
    <cellStyle name="Normal 3 23 3 3 2" xfId="10045" xr:uid="{00000000-0005-0000-0000-0000E4220000}"/>
    <cellStyle name="Normal 3 23 3 4" xfId="10046" xr:uid="{00000000-0005-0000-0000-0000E5220000}"/>
    <cellStyle name="Normal 3 23 4" xfId="10047" xr:uid="{00000000-0005-0000-0000-0000E6220000}"/>
    <cellStyle name="Normal 3 23 4 2" xfId="10048" xr:uid="{00000000-0005-0000-0000-0000E7220000}"/>
    <cellStyle name="Normal 3 23 4 2 2" xfId="10049" xr:uid="{00000000-0005-0000-0000-0000E8220000}"/>
    <cellStyle name="Normal 3 23 4 3" xfId="10050" xr:uid="{00000000-0005-0000-0000-0000E9220000}"/>
    <cellStyle name="Normal 3 23 5" xfId="10051" xr:uid="{00000000-0005-0000-0000-0000EA220000}"/>
    <cellStyle name="Normal 3 23 5 2" xfId="10052" xr:uid="{00000000-0005-0000-0000-0000EB220000}"/>
    <cellStyle name="Normal 3 23 6" xfId="10053" xr:uid="{00000000-0005-0000-0000-0000EC220000}"/>
    <cellStyle name="Normal 3 24" xfId="1284" xr:uid="{00000000-0005-0000-0000-0000ED220000}"/>
    <cellStyle name="Normal 3 24 2" xfId="1285" xr:uid="{00000000-0005-0000-0000-0000EE220000}"/>
    <cellStyle name="Normal 3 24 2 2" xfId="10054" xr:uid="{00000000-0005-0000-0000-0000EF220000}"/>
    <cellStyle name="Normal 3 24 2 2 2" xfId="10055" xr:uid="{00000000-0005-0000-0000-0000F0220000}"/>
    <cellStyle name="Normal 3 24 2 2 2 2" xfId="10056" xr:uid="{00000000-0005-0000-0000-0000F1220000}"/>
    <cellStyle name="Normal 3 24 2 2 3" xfId="10057" xr:uid="{00000000-0005-0000-0000-0000F2220000}"/>
    <cellStyle name="Normal 3 24 2 3" xfId="10058" xr:uid="{00000000-0005-0000-0000-0000F3220000}"/>
    <cellStyle name="Normal 3 24 2 3 2" xfId="10059" xr:uid="{00000000-0005-0000-0000-0000F4220000}"/>
    <cellStyle name="Normal 3 24 2 4" xfId="10060" xr:uid="{00000000-0005-0000-0000-0000F5220000}"/>
    <cellStyle name="Normal 3 24 3" xfId="1286" xr:uid="{00000000-0005-0000-0000-0000F6220000}"/>
    <cellStyle name="Normal 3 24 3 2" xfId="10061" xr:uid="{00000000-0005-0000-0000-0000F7220000}"/>
    <cellStyle name="Normal 3 24 3 2 2" xfId="10062" xr:uid="{00000000-0005-0000-0000-0000F8220000}"/>
    <cellStyle name="Normal 3 24 3 2 2 2" xfId="10063" xr:uid="{00000000-0005-0000-0000-0000F9220000}"/>
    <cellStyle name="Normal 3 24 3 2 3" xfId="10064" xr:uid="{00000000-0005-0000-0000-0000FA220000}"/>
    <cellStyle name="Normal 3 24 3 3" xfId="10065" xr:uid="{00000000-0005-0000-0000-0000FB220000}"/>
    <cellStyle name="Normal 3 24 3 3 2" xfId="10066" xr:uid="{00000000-0005-0000-0000-0000FC220000}"/>
    <cellStyle name="Normal 3 24 3 4" xfId="10067" xr:uid="{00000000-0005-0000-0000-0000FD220000}"/>
    <cellStyle name="Normal 3 24 4" xfId="10068" xr:uid="{00000000-0005-0000-0000-0000FE220000}"/>
    <cellStyle name="Normal 3 24 4 2" xfId="10069" xr:uid="{00000000-0005-0000-0000-0000FF220000}"/>
    <cellStyle name="Normal 3 24 4 2 2" xfId="10070" xr:uid="{00000000-0005-0000-0000-000000230000}"/>
    <cellStyle name="Normal 3 24 4 3" xfId="10071" xr:uid="{00000000-0005-0000-0000-000001230000}"/>
    <cellStyle name="Normal 3 24 5" xfId="10072" xr:uid="{00000000-0005-0000-0000-000002230000}"/>
    <cellStyle name="Normal 3 24 5 2" xfId="10073" xr:uid="{00000000-0005-0000-0000-000003230000}"/>
    <cellStyle name="Normal 3 24 6" xfId="10074" xr:uid="{00000000-0005-0000-0000-000004230000}"/>
    <cellStyle name="Normal 3 25" xfId="1287" xr:uid="{00000000-0005-0000-0000-000005230000}"/>
    <cellStyle name="Normal 3 25 2" xfId="1288" xr:uid="{00000000-0005-0000-0000-000006230000}"/>
    <cellStyle name="Normal 3 25 2 2" xfId="10075" xr:uid="{00000000-0005-0000-0000-000007230000}"/>
    <cellStyle name="Normal 3 25 2 2 2" xfId="10076" xr:uid="{00000000-0005-0000-0000-000008230000}"/>
    <cellStyle name="Normal 3 25 2 2 2 2" xfId="10077" xr:uid="{00000000-0005-0000-0000-000009230000}"/>
    <cellStyle name="Normal 3 25 2 2 3" xfId="10078" xr:uid="{00000000-0005-0000-0000-00000A230000}"/>
    <cellStyle name="Normal 3 25 2 3" xfId="10079" xr:uid="{00000000-0005-0000-0000-00000B230000}"/>
    <cellStyle name="Normal 3 25 2 3 2" xfId="10080" xr:uid="{00000000-0005-0000-0000-00000C230000}"/>
    <cellStyle name="Normal 3 25 2 4" xfId="10081" xr:uid="{00000000-0005-0000-0000-00000D230000}"/>
    <cellStyle name="Normal 3 25 3" xfId="1289" xr:uid="{00000000-0005-0000-0000-00000E230000}"/>
    <cellStyle name="Normal 3 25 3 2" xfId="10082" xr:uid="{00000000-0005-0000-0000-00000F230000}"/>
    <cellStyle name="Normal 3 25 3 2 2" xfId="10083" xr:uid="{00000000-0005-0000-0000-000010230000}"/>
    <cellStyle name="Normal 3 25 3 2 2 2" xfId="10084" xr:uid="{00000000-0005-0000-0000-000011230000}"/>
    <cellStyle name="Normal 3 25 3 2 3" xfId="10085" xr:uid="{00000000-0005-0000-0000-000012230000}"/>
    <cellStyle name="Normal 3 25 3 3" xfId="10086" xr:uid="{00000000-0005-0000-0000-000013230000}"/>
    <cellStyle name="Normal 3 25 3 3 2" xfId="10087" xr:uid="{00000000-0005-0000-0000-000014230000}"/>
    <cellStyle name="Normal 3 25 3 4" xfId="10088" xr:uid="{00000000-0005-0000-0000-000015230000}"/>
    <cellStyle name="Normal 3 25 4" xfId="10089" xr:uid="{00000000-0005-0000-0000-000016230000}"/>
    <cellStyle name="Normal 3 25 4 2" xfId="10090" xr:uid="{00000000-0005-0000-0000-000017230000}"/>
    <cellStyle name="Normal 3 25 4 2 2" xfId="10091" xr:uid="{00000000-0005-0000-0000-000018230000}"/>
    <cellStyle name="Normal 3 25 4 3" xfId="10092" xr:uid="{00000000-0005-0000-0000-000019230000}"/>
    <cellStyle name="Normal 3 25 5" xfId="10093" xr:uid="{00000000-0005-0000-0000-00001A230000}"/>
    <cellStyle name="Normal 3 25 5 2" xfId="10094" xr:uid="{00000000-0005-0000-0000-00001B230000}"/>
    <cellStyle name="Normal 3 25 6" xfId="10095" xr:uid="{00000000-0005-0000-0000-00001C230000}"/>
    <cellStyle name="Normal 3 26" xfId="1290" xr:uid="{00000000-0005-0000-0000-00001D230000}"/>
    <cellStyle name="Normal 3 26 2" xfId="1291" xr:uid="{00000000-0005-0000-0000-00001E230000}"/>
    <cellStyle name="Normal 3 26 2 2" xfId="10096" xr:uid="{00000000-0005-0000-0000-00001F230000}"/>
    <cellStyle name="Normal 3 26 2 2 2" xfId="10097" xr:uid="{00000000-0005-0000-0000-000020230000}"/>
    <cellStyle name="Normal 3 26 2 2 2 2" xfId="10098" xr:uid="{00000000-0005-0000-0000-000021230000}"/>
    <cellStyle name="Normal 3 26 2 2 3" xfId="10099" xr:uid="{00000000-0005-0000-0000-000022230000}"/>
    <cellStyle name="Normal 3 26 2 3" xfId="10100" xr:uid="{00000000-0005-0000-0000-000023230000}"/>
    <cellStyle name="Normal 3 26 2 3 2" xfId="10101" xr:uid="{00000000-0005-0000-0000-000024230000}"/>
    <cellStyle name="Normal 3 26 2 4" xfId="10102" xr:uid="{00000000-0005-0000-0000-000025230000}"/>
    <cellStyle name="Normal 3 26 3" xfId="1292" xr:uid="{00000000-0005-0000-0000-000026230000}"/>
    <cellStyle name="Normal 3 26 3 2" xfId="10103" xr:uid="{00000000-0005-0000-0000-000027230000}"/>
    <cellStyle name="Normal 3 26 3 2 2" xfId="10104" xr:uid="{00000000-0005-0000-0000-000028230000}"/>
    <cellStyle name="Normal 3 26 3 2 2 2" xfId="10105" xr:uid="{00000000-0005-0000-0000-000029230000}"/>
    <cellStyle name="Normal 3 26 3 2 3" xfId="10106" xr:uid="{00000000-0005-0000-0000-00002A230000}"/>
    <cellStyle name="Normal 3 26 3 3" xfId="10107" xr:uid="{00000000-0005-0000-0000-00002B230000}"/>
    <cellStyle name="Normal 3 26 3 3 2" xfId="10108" xr:uid="{00000000-0005-0000-0000-00002C230000}"/>
    <cellStyle name="Normal 3 26 3 4" xfId="10109" xr:uid="{00000000-0005-0000-0000-00002D230000}"/>
    <cellStyle name="Normal 3 27" xfId="1293" xr:uid="{00000000-0005-0000-0000-00002E230000}"/>
    <cellStyle name="Normal 3 27 2" xfId="1294" xr:uid="{00000000-0005-0000-0000-00002F230000}"/>
    <cellStyle name="Normal 3 27 2 2" xfId="10110" xr:uid="{00000000-0005-0000-0000-000030230000}"/>
    <cellStyle name="Normal 3 27 2 2 2" xfId="10111" xr:uid="{00000000-0005-0000-0000-000031230000}"/>
    <cellStyle name="Normal 3 27 2 2 2 2" xfId="10112" xr:uid="{00000000-0005-0000-0000-000032230000}"/>
    <cellStyle name="Normal 3 27 2 2 3" xfId="10113" xr:uid="{00000000-0005-0000-0000-000033230000}"/>
    <cellStyle name="Normal 3 27 2 3" xfId="10114" xr:uid="{00000000-0005-0000-0000-000034230000}"/>
    <cellStyle name="Normal 3 27 2 3 2" xfId="10115" xr:uid="{00000000-0005-0000-0000-000035230000}"/>
    <cellStyle name="Normal 3 27 2 4" xfId="10116" xr:uid="{00000000-0005-0000-0000-000036230000}"/>
    <cellStyle name="Normal 3 27 3" xfId="10117" xr:uid="{00000000-0005-0000-0000-000037230000}"/>
    <cellStyle name="Normal 3 27 3 2" xfId="10118" xr:uid="{00000000-0005-0000-0000-000038230000}"/>
    <cellStyle name="Normal 3 27 3 2 2" xfId="10119" xr:uid="{00000000-0005-0000-0000-000039230000}"/>
    <cellStyle name="Normal 3 27 3 3" xfId="10120" xr:uid="{00000000-0005-0000-0000-00003A230000}"/>
    <cellStyle name="Normal 3 27 4" xfId="10121" xr:uid="{00000000-0005-0000-0000-00003B230000}"/>
    <cellStyle name="Normal 3 27 4 2" xfId="10122" xr:uid="{00000000-0005-0000-0000-00003C230000}"/>
    <cellStyle name="Normal 3 27 5" xfId="10123" xr:uid="{00000000-0005-0000-0000-00003D230000}"/>
    <cellStyle name="Normal 3 28" xfId="1295" xr:uid="{00000000-0005-0000-0000-00003E230000}"/>
    <cellStyle name="Normal 3 28 2" xfId="1296" xr:uid="{00000000-0005-0000-0000-00003F230000}"/>
    <cellStyle name="Normal 3 28 2 2" xfId="10124" xr:uid="{00000000-0005-0000-0000-000040230000}"/>
    <cellStyle name="Normal 3 28 2 2 2" xfId="10125" xr:uid="{00000000-0005-0000-0000-000041230000}"/>
    <cellStyle name="Normal 3 28 2 2 2 2" xfId="10126" xr:uid="{00000000-0005-0000-0000-000042230000}"/>
    <cellStyle name="Normal 3 28 2 2 3" xfId="10127" xr:uid="{00000000-0005-0000-0000-000043230000}"/>
    <cellStyle name="Normal 3 28 2 3" xfId="10128" xr:uid="{00000000-0005-0000-0000-000044230000}"/>
    <cellStyle name="Normal 3 28 2 3 2" xfId="10129" xr:uid="{00000000-0005-0000-0000-000045230000}"/>
    <cellStyle name="Normal 3 28 2 4" xfId="10130" xr:uid="{00000000-0005-0000-0000-000046230000}"/>
    <cellStyle name="Normal 3 28 3" xfId="10131" xr:uid="{00000000-0005-0000-0000-000047230000}"/>
    <cellStyle name="Normal 3 28 3 2" xfId="10132" xr:uid="{00000000-0005-0000-0000-000048230000}"/>
    <cellStyle name="Normal 3 28 3 2 2" xfId="10133" xr:uid="{00000000-0005-0000-0000-000049230000}"/>
    <cellStyle name="Normal 3 28 3 3" xfId="10134" xr:uid="{00000000-0005-0000-0000-00004A230000}"/>
    <cellStyle name="Normal 3 28 4" xfId="10135" xr:uid="{00000000-0005-0000-0000-00004B230000}"/>
    <cellStyle name="Normal 3 28 4 2" xfId="10136" xr:uid="{00000000-0005-0000-0000-00004C230000}"/>
    <cellStyle name="Normal 3 28 5" xfId="10137" xr:uid="{00000000-0005-0000-0000-00004D230000}"/>
    <cellStyle name="Normal 3 29" xfId="1297" xr:uid="{00000000-0005-0000-0000-00004E230000}"/>
    <cellStyle name="Normal 3 29 2" xfId="1298" xr:uid="{00000000-0005-0000-0000-00004F230000}"/>
    <cellStyle name="Normal 3 29 2 2" xfId="10138" xr:uid="{00000000-0005-0000-0000-000050230000}"/>
    <cellStyle name="Normal 3 29 2 2 2" xfId="10139" xr:uid="{00000000-0005-0000-0000-000051230000}"/>
    <cellStyle name="Normal 3 29 2 2 2 2" xfId="10140" xr:uid="{00000000-0005-0000-0000-000052230000}"/>
    <cellStyle name="Normal 3 29 2 2 3" xfId="10141" xr:uid="{00000000-0005-0000-0000-000053230000}"/>
    <cellStyle name="Normal 3 29 2 3" xfId="10142" xr:uid="{00000000-0005-0000-0000-000054230000}"/>
    <cellStyle name="Normal 3 29 2 3 2" xfId="10143" xr:uid="{00000000-0005-0000-0000-000055230000}"/>
    <cellStyle name="Normal 3 29 2 4" xfId="10144" xr:uid="{00000000-0005-0000-0000-000056230000}"/>
    <cellStyle name="Normal 3 29 3" xfId="10145" xr:uid="{00000000-0005-0000-0000-000057230000}"/>
    <cellStyle name="Normal 3 29 3 2" xfId="10146" xr:uid="{00000000-0005-0000-0000-000058230000}"/>
    <cellStyle name="Normal 3 29 3 2 2" xfId="10147" xr:uid="{00000000-0005-0000-0000-000059230000}"/>
    <cellStyle name="Normal 3 29 3 3" xfId="10148" xr:uid="{00000000-0005-0000-0000-00005A230000}"/>
    <cellStyle name="Normal 3 29 4" xfId="10149" xr:uid="{00000000-0005-0000-0000-00005B230000}"/>
    <cellStyle name="Normal 3 29 4 2" xfId="10150" xr:uid="{00000000-0005-0000-0000-00005C230000}"/>
    <cellStyle name="Normal 3 29 5" xfId="10151" xr:uid="{00000000-0005-0000-0000-00005D230000}"/>
    <cellStyle name="Normal 3 3" xfId="1299" xr:uid="{00000000-0005-0000-0000-00005E230000}"/>
    <cellStyle name="Normal 3 3 10" xfId="1300" xr:uid="{00000000-0005-0000-0000-00005F230000}"/>
    <cellStyle name="Normal 3 3 10 2" xfId="1301" xr:uid="{00000000-0005-0000-0000-000060230000}"/>
    <cellStyle name="Normal 3 3 10 2 2" xfId="10152" xr:uid="{00000000-0005-0000-0000-000061230000}"/>
    <cellStyle name="Normal 3 3 10 2 2 2" xfId="10153" xr:uid="{00000000-0005-0000-0000-000062230000}"/>
    <cellStyle name="Normal 3 3 10 2 2 2 2" xfId="10154" xr:uid="{00000000-0005-0000-0000-000063230000}"/>
    <cellStyle name="Normal 3 3 10 2 2 3" xfId="10155" xr:uid="{00000000-0005-0000-0000-000064230000}"/>
    <cellStyle name="Normal 3 3 10 2 3" xfId="10156" xr:uid="{00000000-0005-0000-0000-000065230000}"/>
    <cellStyle name="Normal 3 3 10 2 3 2" xfId="10157" xr:uid="{00000000-0005-0000-0000-000066230000}"/>
    <cellStyle name="Normal 3 3 10 2 4" xfId="10158" xr:uid="{00000000-0005-0000-0000-000067230000}"/>
    <cellStyle name="Normal 3 3 10 3" xfId="1302" xr:uid="{00000000-0005-0000-0000-000068230000}"/>
    <cellStyle name="Normal 3 3 10 3 2" xfId="10159" xr:uid="{00000000-0005-0000-0000-000069230000}"/>
    <cellStyle name="Normal 3 3 10 3 2 2" xfId="10160" xr:uid="{00000000-0005-0000-0000-00006A230000}"/>
    <cellStyle name="Normal 3 3 10 3 2 2 2" xfId="10161" xr:uid="{00000000-0005-0000-0000-00006B230000}"/>
    <cellStyle name="Normal 3 3 10 3 2 3" xfId="10162" xr:uid="{00000000-0005-0000-0000-00006C230000}"/>
    <cellStyle name="Normal 3 3 10 3 3" xfId="10163" xr:uid="{00000000-0005-0000-0000-00006D230000}"/>
    <cellStyle name="Normal 3 3 10 3 3 2" xfId="10164" xr:uid="{00000000-0005-0000-0000-00006E230000}"/>
    <cellStyle name="Normal 3 3 10 3 4" xfId="10165" xr:uid="{00000000-0005-0000-0000-00006F230000}"/>
    <cellStyle name="Normal 3 3 10 4" xfId="10166" xr:uid="{00000000-0005-0000-0000-000070230000}"/>
    <cellStyle name="Normal 3 3 10 4 2" xfId="10167" xr:uid="{00000000-0005-0000-0000-000071230000}"/>
    <cellStyle name="Normal 3 3 10 4 2 2" xfId="10168" xr:uid="{00000000-0005-0000-0000-000072230000}"/>
    <cellStyle name="Normal 3 3 10 4 3" xfId="10169" xr:uid="{00000000-0005-0000-0000-000073230000}"/>
    <cellStyle name="Normal 3 3 10 5" xfId="10170" xr:uid="{00000000-0005-0000-0000-000074230000}"/>
    <cellStyle name="Normal 3 3 10 5 2" xfId="10171" xr:uid="{00000000-0005-0000-0000-000075230000}"/>
    <cellStyle name="Normal 3 3 10 6" xfId="10172" xr:uid="{00000000-0005-0000-0000-000076230000}"/>
    <cellStyle name="Normal 3 3 11" xfId="1303" xr:uid="{00000000-0005-0000-0000-000077230000}"/>
    <cellStyle name="Normal 3 3 11 2" xfId="1304" xr:uid="{00000000-0005-0000-0000-000078230000}"/>
    <cellStyle name="Normal 3 3 11 2 2" xfId="10173" xr:uid="{00000000-0005-0000-0000-000079230000}"/>
    <cellStyle name="Normal 3 3 11 2 2 2" xfId="10174" xr:uid="{00000000-0005-0000-0000-00007A230000}"/>
    <cellStyle name="Normal 3 3 11 2 2 2 2" xfId="10175" xr:uid="{00000000-0005-0000-0000-00007B230000}"/>
    <cellStyle name="Normal 3 3 11 2 2 3" xfId="10176" xr:uid="{00000000-0005-0000-0000-00007C230000}"/>
    <cellStyle name="Normal 3 3 11 2 3" xfId="10177" xr:uid="{00000000-0005-0000-0000-00007D230000}"/>
    <cellStyle name="Normal 3 3 11 2 3 2" xfId="10178" xr:uid="{00000000-0005-0000-0000-00007E230000}"/>
    <cellStyle name="Normal 3 3 11 2 4" xfId="10179" xr:uid="{00000000-0005-0000-0000-00007F230000}"/>
    <cellStyle name="Normal 3 3 11 3" xfId="1305" xr:uid="{00000000-0005-0000-0000-000080230000}"/>
    <cellStyle name="Normal 3 3 11 3 2" xfId="10180" xr:uid="{00000000-0005-0000-0000-000081230000}"/>
    <cellStyle name="Normal 3 3 11 3 2 2" xfId="10181" xr:uid="{00000000-0005-0000-0000-000082230000}"/>
    <cellStyle name="Normal 3 3 11 3 2 2 2" xfId="10182" xr:uid="{00000000-0005-0000-0000-000083230000}"/>
    <cellStyle name="Normal 3 3 11 3 2 3" xfId="10183" xr:uid="{00000000-0005-0000-0000-000084230000}"/>
    <cellStyle name="Normal 3 3 11 3 3" xfId="10184" xr:uid="{00000000-0005-0000-0000-000085230000}"/>
    <cellStyle name="Normal 3 3 11 3 3 2" xfId="10185" xr:uid="{00000000-0005-0000-0000-000086230000}"/>
    <cellStyle name="Normal 3 3 11 3 4" xfId="10186" xr:uid="{00000000-0005-0000-0000-000087230000}"/>
    <cellStyle name="Normal 3 3 11 4" xfId="10187" xr:uid="{00000000-0005-0000-0000-000088230000}"/>
    <cellStyle name="Normal 3 3 11 4 2" xfId="10188" xr:uid="{00000000-0005-0000-0000-000089230000}"/>
    <cellStyle name="Normal 3 3 11 4 2 2" xfId="10189" xr:uid="{00000000-0005-0000-0000-00008A230000}"/>
    <cellStyle name="Normal 3 3 11 4 3" xfId="10190" xr:uid="{00000000-0005-0000-0000-00008B230000}"/>
    <cellStyle name="Normal 3 3 11 5" xfId="10191" xr:uid="{00000000-0005-0000-0000-00008C230000}"/>
    <cellStyle name="Normal 3 3 11 5 2" xfId="10192" xr:uid="{00000000-0005-0000-0000-00008D230000}"/>
    <cellStyle name="Normal 3 3 11 6" xfId="10193" xr:uid="{00000000-0005-0000-0000-00008E230000}"/>
    <cellStyle name="Normal 3 3 12" xfId="1306" xr:uid="{00000000-0005-0000-0000-00008F230000}"/>
    <cellStyle name="Normal 3 3 12 2" xfId="1307" xr:uid="{00000000-0005-0000-0000-000090230000}"/>
    <cellStyle name="Normal 3 3 12 2 2" xfId="10194" xr:uid="{00000000-0005-0000-0000-000091230000}"/>
    <cellStyle name="Normal 3 3 12 2 2 2" xfId="10195" xr:uid="{00000000-0005-0000-0000-000092230000}"/>
    <cellStyle name="Normal 3 3 12 2 2 2 2" xfId="10196" xr:uid="{00000000-0005-0000-0000-000093230000}"/>
    <cellStyle name="Normal 3 3 12 2 2 3" xfId="10197" xr:uid="{00000000-0005-0000-0000-000094230000}"/>
    <cellStyle name="Normal 3 3 12 2 3" xfId="10198" xr:uid="{00000000-0005-0000-0000-000095230000}"/>
    <cellStyle name="Normal 3 3 12 2 3 2" xfId="10199" xr:uid="{00000000-0005-0000-0000-000096230000}"/>
    <cellStyle name="Normal 3 3 12 2 4" xfId="10200" xr:uid="{00000000-0005-0000-0000-000097230000}"/>
    <cellStyle name="Normal 3 3 12 3" xfId="1308" xr:uid="{00000000-0005-0000-0000-000098230000}"/>
    <cellStyle name="Normal 3 3 12 3 2" xfId="10201" xr:uid="{00000000-0005-0000-0000-000099230000}"/>
    <cellStyle name="Normal 3 3 12 3 2 2" xfId="10202" xr:uid="{00000000-0005-0000-0000-00009A230000}"/>
    <cellStyle name="Normal 3 3 12 3 2 2 2" xfId="10203" xr:uid="{00000000-0005-0000-0000-00009B230000}"/>
    <cellStyle name="Normal 3 3 12 3 2 3" xfId="10204" xr:uid="{00000000-0005-0000-0000-00009C230000}"/>
    <cellStyle name="Normal 3 3 12 3 3" xfId="10205" xr:uid="{00000000-0005-0000-0000-00009D230000}"/>
    <cellStyle name="Normal 3 3 12 3 3 2" xfId="10206" xr:uid="{00000000-0005-0000-0000-00009E230000}"/>
    <cellStyle name="Normal 3 3 12 3 4" xfId="10207" xr:uid="{00000000-0005-0000-0000-00009F230000}"/>
    <cellStyle name="Normal 3 3 12 4" xfId="10208" xr:uid="{00000000-0005-0000-0000-0000A0230000}"/>
    <cellStyle name="Normal 3 3 12 4 2" xfId="10209" xr:uid="{00000000-0005-0000-0000-0000A1230000}"/>
    <cellStyle name="Normal 3 3 12 4 2 2" xfId="10210" xr:uid="{00000000-0005-0000-0000-0000A2230000}"/>
    <cellStyle name="Normal 3 3 12 4 3" xfId="10211" xr:uid="{00000000-0005-0000-0000-0000A3230000}"/>
    <cellStyle name="Normal 3 3 12 5" xfId="10212" xr:uid="{00000000-0005-0000-0000-0000A4230000}"/>
    <cellStyle name="Normal 3 3 12 5 2" xfId="10213" xr:uid="{00000000-0005-0000-0000-0000A5230000}"/>
    <cellStyle name="Normal 3 3 12 6" xfId="10214" xr:uid="{00000000-0005-0000-0000-0000A6230000}"/>
    <cellStyle name="Normal 3 3 13" xfId="1309" xr:uid="{00000000-0005-0000-0000-0000A7230000}"/>
    <cellStyle name="Normal 3 3 13 2" xfId="1310" xr:uid="{00000000-0005-0000-0000-0000A8230000}"/>
    <cellStyle name="Normal 3 3 13 2 2" xfId="10215" xr:uid="{00000000-0005-0000-0000-0000A9230000}"/>
    <cellStyle name="Normal 3 3 13 2 2 2" xfId="10216" xr:uid="{00000000-0005-0000-0000-0000AA230000}"/>
    <cellStyle name="Normal 3 3 13 2 2 2 2" xfId="10217" xr:uid="{00000000-0005-0000-0000-0000AB230000}"/>
    <cellStyle name="Normal 3 3 13 2 2 3" xfId="10218" xr:uid="{00000000-0005-0000-0000-0000AC230000}"/>
    <cellStyle name="Normal 3 3 13 2 3" xfId="10219" xr:uid="{00000000-0005-0000-0000-0000AD230000}"/>
    <cellStyle name="Normal 3 3 13 2 3 2" xfId="10220" xr:uid="{00000000-0005-0000-0000-0000AE230000}"/>
    <cellStyle name="Normal 3 3 13 2 4" xfId="10221" xr:uid="{00000000-0005-0000-0000-0000AF230000}"/>
    <cellStyle name="Normal 3 3 13 3" xfId="1311" xr:uid="{00000000-0005-0000-0000-0000B0230000}"/>
    <cellStyle name="Normal 3 3 13 3 2" xfId="10222" xr:uid="{00000000-0005-0000-0000-0000B1230000}"/>
    <cellStyle name="Normal 3 3 13 3 2 2" xfId="10223" xr:uid="{00000000-0005-0000-0000-0000B2230000}"/>
    <cellStyle name="Normal 3 3 13 3 2 2 2" xfId="10224" xr:uid="{00000000-0005-0000-0000-0000B3230000}"/>
    <cellStyle name="Normal 3 3 13 3 2 3" xfId="10225" xr:uid="{00000000-0005-0000-0000-0000B4230000}"/>
    <cellStyle name="Normal 3 3 13 3 3" xfId="10226" xr:uid="{00000000-0005-0000-0000-0000B5230000}"/>
    <cellStyle name="Normal 3 3 13 3 3 2" xfId="10227" xr:uid="{00000000-0005-0000-0000-0000B6230000}"/>
    <cellStyle name="Normal 3 3 13 3 4" xfId="10228" xr:uid="{00000000-0005-0000-0000-0000B7230000}"/>
    <cellStyle name="Normal 3 3 13 4" xfId="10229" xr:uid="{00000000-0005-0000-0000-0000B8230000}"/>
    <cellStyle name="Normal 3 3 13 4 2" xfId="10230" xr:uid="{00000000-0005-0000-0000-0000B9230000}"/>
    <cellStyle name="Normal 3 3 13 4 2 2" xfId="10231" xr:uid="{00000000-0005-0000-0000-0000BA230000}"/>
    <cellStyle name="Normal 3 3 13 4 3" xfId="10232" xr:uid="{00000000-0005-0000-0000-0000BB230000}"/>
    <cellStyle name="Normal 3 3 13 5" xfId="10233" xr:uid="{00000000-0005-0000-0000-0000BC230000}"/>
    <cellStyle name="Normal 3 3 13 5 2" xfId="10234" xr:uid="{00000000-0005-0000-0000-0000BD230000}"/>
    <cellStyle name="Normal 3 3 13 6" xfId="10235" xr:uid="{00000000-0005-0000-0000-0000BE230000}"/>
    <cellStyle name="Normal 3 3 14" xfId="1312" xr:uid="{00000000-0005-0000-0000-0000BF230000}"/>
    <cellStyle name="Normal 3 3 14 2" xfId="1313" xr:uid="{00000000-0005-0000-0000-0000C0230000}"/>
    <cellStyle name="Normal 3 3 14 2 2" xfId="10236" xr:uid="{00000000-0005-0000-0000-0000C1230000}"/>
    <cellStyle name="Normal 3 3 14 2 2 2" xfId="10237" xr:uid="{00000000-0005-0000-0000-0000C2230000}"/>
    <cellStyle name="Normal 3 3 14 2 2 2 2" xfId="10238" xr:uid="{00000000-0005-0000-0000-0000C3230000}"/>
    <cellStyle name="Normal 3 3 14 2 2 3" xfId="10239" xr:uid="{00000000-0005-0000-0000-0000C4230000}"/>
    <cellStyle name="Normal 3 3 14 2 3" xfId="10240" xr:uid="{00000000-0005-0000-0000-0000C5230000}"/>
    <cellStyle name="Normal 3 3 14 2 3 2" xfId="10241" xr:uid="{00000000-0005-0000-0000-0000C6230000}"/>
    <cellStyle name="Normal 3 3 14 2 4" xfId="10242" xr:uid="{00000000-0005-0000-0000-0000C7230000}"/>
    <cellStyle name="Normal 3 3 14 3" xfId="1314" xr:uid="{00000000-0005-0000-0000-0000C8230000}"/>
    <cellStyle name="Normal 3 3 14 3 2" xfId="10243" xr:uid="{00000000-0005-0000-0000-0000C9230000}"/>
    <cellStyle name="Normal 3 3 14 3 2 2" xfId="10244" xr:uid="{00000000-0005-0000-0000-0000CA230000}"/>
    <cellStyle name="Normal 3 3 14 3 2 2 2" xfId="10245" xr:uid="{00000000-0005-0000-0000-0000CB230000}"/>
    <cellStyle name="Normal 3 3 14 3 2 3" xfId="10246" xr:uid="{00000000-0005-0000-0000-0000CC230000}"/>
    <cellStyle name="Normal 3 3 14 3 3" xfId="10247" xr:uid="{00000000-0005-0000-0000-0000CD230000}"/>
    <cellStyle name="Normal 3 3 14 3 3 2" xfId="10248" xr:uid="{00000000-0005-0000-0000-0000CE230000}"/>
    <cellStyle name="Normal 3 3 14 3 4" xfId="10249" xr:uid="{00000000-0005-0000-0000-0000CF230000}"/>
    <cellStyle name="Normal 3 3 14 4" xfId="10250" xr:uid="{00000000-0005-0000-0000-0000D0230000}"/>
    <cellStyle name="Normal 3 3 14 4 2" xfId="10251" xr:uid="{00000000-0005-0000-0000-0000D1230000}"/>
    <cellStyle name="Normal 3 3 14 4 2 2" xfId="10252" xr:uid="{00000000-0005-0000-0000-0000D2230000}"/>
    <cellStyle name="Normal 3 3 14 4 3" xfId="10253" xr:uid="{00000000-0005-0000-0000-0000D3230000}"/>
    <cellStyle name="Normal 3 3 14 5" xfId="10254" xr:uid="{00000000-0005-0000-0000-0000D4230000}"/>
    <cellStyle name="Normal 3 3 14 5 2" xfId="10255" xr:uid="{00000000-0005-0000-0000-0000D5230000}"/>
    <cellStyle name="Normal 3 3 14 6" xfId="10256" xr:uid="{00000000-0005-0000-0000-0000D6230000}"/>
    <cellStyle name="Normal 3 3 15" xfId="1315" xr:uid="{00000000-0005-0000-0000-0000D7230000}"/>
    <cellStyle name="Normal 3 3 15 2" xfId="1316" xr:uid="{00000000-0005-0000-0000-0000D8230000}"/>
    <cellStyle name="Normal 3 3 15 2 2" xfId="10257" xr:uid="{00000000-0005-0000-0000-0000D9230000}"/>
    <cellStyle name="Normal 3 3 15 2 2 2" xfId="10258" xr:uid="{00000000-0005-0000-0000-0000DA230000}"/>
    <cellStyle name="Normal 3 3 15 2 2 2 2" xfId="10259" xr:uid="{00000000-0005-0000-0000-0000DB230000}"/>
    <cellStyle name="Normal 3 3 15 2 2 3" xfId="10260" xr:uid="{00000000-0005-0000-0000-0000DC230000}"/>
    <cellStyle name="Normal 3 3 15 2 3" xfId="10261" xr:uid="{00000000-0005-0000-0000-0000DD230000}"/>
    <cellStyle name="Normal 3 3 15 2 3 2" xfId="10262" xr:uid="{00000000-0005-0000-0000-0000DE230000}"/>
    <cellStyle name="Normal 3 3 15 2 4" xfId="10263" xr:uid="{00000000-0005-0000-0000-0000DF230000}"/>
    <cellStyle name="Normal 3 3 15 3" xfId="1317" xr:uid="{00000000-0005-0000-0000-0000E0230000}"/>
    <cellStyle name="Normal 3 3 15 3 2" xfId="10264" xr:uid="{00000000-0005-0000-0000-0000E1230000}"/>
    <cellStyle name="Normal 3 3 15 3 2 2" xfId="10265" xr:uid="{00000000-0005-0000-0000-0000E2230000}"/>
    <cellStyle name="Normal 3 3 15 3 2 2 2" xfId="10266" xr:uid="{00000000-0005-0000-0000-0000E3230000}"/>
    <cellStyle name="Normal 3 3 15 3 2 3" xfId="10267" xr:uid="{00000000-0005-0000-0000-0000E4230000}"/>
    <cellStyle name="Normal 3 3 15 3 3" xfId="10268" xr:uid="{00000000-0005-0000-0000-0000E5230000}"/>
    <cellStyle name="Normal 3 3 15 3 3 2" xfId="10269" xr:uid="{00000000-0005-0000-0000-0000E6230000}"/>
    <cellStyle name="Normal 3 3 15 3 4" xfId="10270" xr:uid="{00000000-0005-0000-0000-0000E7230000}"/>
    <cellStyle name="Normal 3 3 15 4" xfId="10271" xr:uid="{00000000-0005-0000-0000-0000E8230000}"/>
    <cellStyle name="Normal 3 3 15 4 2" xfId="10272" xr:uid="{00000000-0005-0000-0000-0000E9230000}"/>
    <cellStyle name="Normal 3 3 15 4 2 2" xfId="10273" xr:uid="{00000000-0005-0000-0000-0000EA230000}"/>
    <cellStyle name="Normal 3 3 15 4 3" xfId="10274" xr:uid="{00000000-0005-0000-0000-0000EB230000}"/>
    <cellStyle name="Normal 3 3 15 5" xfId="10275" xr:uid="{00000000-0005-0000-0000-0000EC230000}"/>
    <cellStyle name="Normal 3 3 15 5 2" xfId="10276" xr:uid="{00000000-0005-0000-0000-0000ED230000}"/>
    <cellStyle name="Normal 3 3 15 6" xfId="10277" xr:uid="{00000000-0005-0000-0000-0000EE230000}"/>
    <cellStyle name="Normal 3 3 16" xfId="1318" xr:uid="{00000000-0005-0000-0000-0000EF230000}"/>
    <cellStyle name="Normal 3 3 16 2" xfId="1319" xr:uid="{00000000-0005-0000-0000-0000F0230000}"/>
    <cellStyle name="Normal 3 3 16 2 2" xfId="10278" xr:uid="{00000000-0005-0000-0000-0000F1230000}"/>
    <cellStyle name="Normal 3 3 16 2 2 2" xfId="10279" xr:uid="{00000000-0005-0000-0000-0000F2230000}"/>
    <cellStyle name="Normal 3 3 16 2 2 2 2" xfId="10280" xr:uid="{00000000-0005-0000-0000-0000F3230000}"/>
    <cellStyle name="Normal 3 3 16 2 2 3" xfId="10281" xr:uid="{00000000-0005-0000-0000-0000F4230000}"/>
    <cellStyle name="Normal 3 3 16 2 3" xfId="10282" xr:uid="{00000000-0005-0000-0000-0000F5230000}"/>
    <cellStyle name="Normal 3 3 16 2 3 2" xfId="10283" xr:uid="{00000000-0005-0000-0000-0000F6230000}"/>
    <cellStyle name="Normal 3 3 16 2 4" xfId="10284" xr:uid="{00000000-0005-0000-0000-0000F7230000}"/>
    <cellStyle name="Normal 3 3 16 3" xfId="10285" xr:uid="{00000000-0005-0000-0000-0000F8230000}"/>
    <cellStyle name="Normal 3 3 16 3 2" xfId="10286" xr:uid="{00000000-0005-0000-0000-0000F9230000}"/>
    <cellStyle name="Normal 3 3 16 3 2 2" xfId="10287" xr:uid="{00000000-0005-0000-0000-0000FA230000}"/>
    <cellStyle name="Normal 3 3 16 3 3" xfId="10288" xr:uid="{00000000-0005-0000-0000-0000FB230000}"/>
    <cellStyle name="Normal 3 3 16 4" xfId="10289" xr:uid="{00000000-0005-0000-0000-0000FC230000}"/>
    <cellStyle name="Normal 3 3 16 4 2" xfId="10290" xr:uid="{00000000-0005-0000-0000-0000FD230000}"/>
    <cellStyle name="Normal 3 3 16 5" xfId="10291" xr:uid="{00000000-0005-0000-0000-0000FE230000}"/>
    <cellStyle name="Normal 3 3 17" xfId="1320" xr:uid="{00000000-0005-0000-0000-0000FF230000}"/>
    <cellStyle name="Normal 3 3 17 2" xfId="1321" xr:uid="{00000000-0005-0000-0000-000000240000}"/>
    <cellStyle name="Normal 3 3 17 2 2" xfId="10292" xr:uid="{00000000-0005-0000-0000-000001240000}"/>
    <cellStyle name="Normal 3 3 17 2 2 2" xfId="10293" xr:uid="{00000000-0005-0000-0000-000002240000}"/>
    <cellStyle name="Normal 3 3 17 2 2 2 2" xfId="10294" xr:uid="{00000000-0005-0000-0000-000003240000}"/>
    <cellStyle name="Normal 3 3 17 2 2 3" xfId="10295" xr:uid="{00000000-0005-0000-0000-000004240000}"/>
    <cellStyle name="Normal 3 3 17 2 3" xfId="10296" xr:uid="{00000000-0005-0000-0000-000005240000}"/>
    <cellStyle name="Normal 3 3 17 2 3 2" xfId="10297" xr:uid="{00000000-0005-0000-0000-000006240000}"/>
    <cellStyle name="Normal 3 3 17 2 4" xfId="10298" xr:uid="{00000000-0005-0000-0000-000007240000}"/>
    <cellStyle name="Normal 3 3 17 3" xfId="10299" xr:uid="{00000000-0005-0000-0000-000008240000}"/>
    <cellStyle name="Normal 3 3 17 3 2" xfId="10300" xr:uid="{00000000-0005-0000-0000-000009240000}"/>
    <cellStyle name="Normal 3 3 17 3 2 2" xfId="10301" xr:uid="{00000000-0005-0000-0000-00000A240000}"/>
    <cellStyle name="Normal 3 3 17 3 3" xfId="10302" xr:uid="{00000000-0005-0000-0000-00000B240000}"/>
    <cellStyle name="Normal 3 3 17 4" xfId="10303" xr:uid="{00000000-0005-0000-0000-00000C240000}"/>
    <cellStyle name="Normal 3 3 17 4 2" xfId="10304" xr:uid="{00000000-0005-0000-0000-00000D240000}"/>
    <cellStyle name="Normal 3 3 17 5" xfId="10305" xr:uid="{00000000-0005-0000-0000-00000E240000}"/>
    <cellStyle name="Normal 3 3 18" xfId="1322" xr:uid="{00000000-0005-0000-0000-00000F240000}"/>
    <cellStyle name="Normal 3 3 18 2" xfId="1323" xr:uid="{00000000-0005-0000-0000-000010240000}"/>
    <cellStyle name="Normal 3 3 18 2 2" xfId="10306" xr:uid="{00000000-0005-0000-0000-000011240000}"/>
    <cellStyle name="Normal 3 3 18 2 2 2" xfId="10307" xr:uid="{00000000-0005-0000-0000-000012240000}"/>
    <cellStyle name="Normal 3 3 18 2 2 2 2" xfId="10308" xr:uid="{00000000-0005-0000-0000-000013240000}"/>
    <cellStyle name="Normal 3 3 18 2 2 3" xfId="10309" xr:uid="{00000000-0005-0000-0000-000014240000}"/>
    <cellStyle name="Normal 3 3 18 2 3" xfId="10310" xr:uid="{00000000-0005-0000-0000-000015240000}"/>
    <cellStyle name="Normal 3 3 18 2 3 2" xfId="10311" xr:uid="{00000000-0005-0000-0000-000016240000}"/>
    <cellStyle name="Normal 3 3 18 2 4" xfId="10312" xr:uid="{00000000-0005-0000-0000-000017240000}"/>
    <cellStyle name="Normal 3 3 18 3" xfId="10313" xr:uid="{00000000-0005-0000-0000-000018240000}"/>
    <cellStyle name="Normal 3 3 18 3 2" xfId="10314" xr:uid="{00000000-0005-0000-0000-000019240000}"/>
    <cellStyle name="Normal 3 3 18 3 2 2" xfId="10315" xr:uid="{00000000-0005-0000-0000-00001A240000}"/>
    <cellStyle name="Normal 3 3 18 3 3" xfId="10316" xr:uid="{00000000-0005-0000-0000-00001B240000}"/>
    <cellStyle name="Normal 3 3 18 4" xfId="10317" xr:uid="{00000000-0005-0000-0000-00001C240000}"/>
    <cellStyle name="Normal 3 3 18 4 2" xfId="10318" xr:uid="{00000000-0005-0000-0000-00001D240000}"/>
    <cellStyle name="Normal 3 3 18 5" xfId="10319" xr:uid="{00000000-0005-0000-0000-00001E240000}"/>
    <cellStyle name="Normal 3 3 19" xfId="1324" xr:uid="{00000000-0005-0000-0000-00001F240000}"/>
    <cellStyle name="Normal 3 3 19 2" xfId="1325" xr:uid="{00000000-0005-0000-0000-000020240000}"/>
    <cellStyle name="Normal 3 3 19 2 2" xfId="10320" xr:uid="{00000000-0005-0000-0000-000021240000}"/>
    <cellStyle name="Normal 3 3 19 2 2 2" xfId="10321" xr:uid="{00000000-0005-0000-0000-000022240000}"/>
    <cellStyle name="Normal 3 3 19 2 2 2 2" xfId="10322" xr:uid="{00000000-0005-0000-0000-000023240000}"/>
    <cellStyle name="Normal 3 3 19 2 2 3" xfId="10323" xr:uid="{00000000-0005-0000-0000-000024240000}"/>
    <cellStyle name="Normal 3 3 19 2 3" xfId="10324" xr:uid="{00000000-0005-0000-0000-000025240000}"/>
    <cellStyle name="Normal 3 3 19 2 3 2" xfId="10325" xr:uid="{00000000-0005-0000-0000-000026240000}"/>
    <cellStyle name="Normal 3 3 19 2 4" xfId="10326" xr:uid="{00000000-0005-0000-0000-000027240000}"/>
    <cellStyle name="Normal 3 3 19 3" xfId="10327" xr:uid="{00000000-0005-0000-0000-000028240000}"/>
    <cellStyle name="Normal 3 3 19 3 2" xfId="10328" xr:uid="{00000000-0005-0000-0000-000029240000}"/>
    <cellStyle name="Normal 3 3 19 3 2 2" xfId="10329" xr:uid="{00000000-0005-0000-0000-00002A240000}"/>
    <cellStyle name="Normal 3 3 19 3 3" xfId="10330" xr:uid="{00000000-0005-0000-0000-00002B240000}"/>
    <cellStyle name="Normal 3 3 19 4" xfId="10331" xr:uid="{00000000-0005-0000-0000-00002C240000}"/>
    <cellStyle name="Normal 3 3 19 4 2" xfId="10332" xr:uid="{00000000-0005-0000-0000-00002D240000}"/>
    <cellStyle name="Normal 3 3 19 5" xfId="10333" xr:uid="{00000000-0005-0000-0000-00002E240000}"/>
    <cellStyle name="Normal 3 3 2" xfId="1326" xr:uid="{00000000-0005-0000-0000-00002F240000}"/>
    <cellStyle name="Normal 3 3 2 10" xfId="10334" xr:uid="{00000000-0005-0000-0000-000030240000}"/>
    <cellStyle name="Normal 3 3 2 10 2" xfId="10335" xr:uid="{00000000-0005-0000-0000-000031240000}"/>
    <cellStyle name="Normal 3 3 2 10 2 2" xfId="10336" xr:uid="{00000000-0005-0000-0000-000032240000}"/>
    <cellStyle name="Normal 3 3 2 10 3" xfId="10337" xr:uid="{00000000-0005-0000-0000-000033240000}"/>
    <cellStyle name="Normal 3 3 2 11" xfId="10338" xr:uid="{00000000-0005-0000-0000-000034240000}"/>
    <cellStyle name="Normal 3 3 2 11 2" xfId="10339" xr:uid="{00000000-0005-0000-0000-000035240000}"/>
    <cellStyle name="Normal 3 3 2 12" xfId="10340" xr:uid="{00000000-0005-0000-0000-000036240000}"/>
    <cellStyle name="Normal 3 3 2 2" xfId="1327" xr:uid="{00000000-0005-0000-0000-000037240000}"/>
    <cellStyle name="Normal 3 3 2 2 2" xfId="1328" xr:uid="{00000000-0005-0000-0000-000038240000}"/>
    <cellStyle name="Normal 3 3 2 2 2 2" xfId="10341" xr:uid="{00000000-0005-0000-0000-000039240000}"/>
    <cellStyle name="Normal 3 3 2 2 2 2 2" xfId="10342" xr:uid="{00000000-0005-0000-0000-00003A240000}"/>
    <cellStyle name="Normal 3 3 2 2 2 2 2 2" xfId="10343" xr:uid="{00000000-0005-0000-0000-00003B240000}"/>
    <cellStyle name="Normal 3 3 2 2 2 2 3" xfId="10344" xr:uid="{00000000-0005-0000-0000-00003C240000}"/>
    <cellStyle name="Normal 3 3 2 2 2 3" xfId="10345" xr:uid="{00000000-0005-0000-0000-00003D240000}"/>
    <cellStyle name="Normal 3 3 2 2 2 3 2" xfId="10346" xr:uid="{00000000-0005-0000-0000-00003E240000}"/>
    <cellStyle name="Normal 3 3 2 2 2 4" xfId="10347" xr:uid="{00000000-0005-0000-0000-00003F240000}"/>
    <cellStyle name="Normal 3 3 2 2 3" xfId="10348" xr:uid="{00000000-0005-0000-0000-000040240000}"/>
    <cellStyle name="Normal 3 3 2 2 3 2" xfId="10349" xr:uid="{00000000-0005-0000-0000-000041240000}"/>
    <cellStyle name="Normal 3 3 2 2 3 2 2" xfId="10350" xr:uid="{00000000-0005-0000-0000-000042240000}"/>
    <cellStyle name="Normal 3 3 2 2 3 3" xfId="10351" xr:uid="{00000000-0005-0000-0000-000043240000}"/>
    <cellStyle name="Normal 3 3 2 2 4" xfId="10352" xr:uid="{00000000-0005-0000-0000-000044240000}"/>
    <cellStyle name="Normal 3 3 2 2 4 2" xfId="10353" xr:uid="{00000000-0005-0000-0000-000045240000}"/>
    <cellStyle name="Normal 3 3 2 2 5" xfId="10354" xr:uid="{00000000-0005-0000-0000-000046240000}"/>
    <cellStyle name="Normal 3 3 2 3" xfId="1329" xr:uid="{00000000-0005-0000-0000-000047240000}"/>
    <cellStyle name="Normal 3 3 2 3 2" xfId="1330" xr:uid="{00000000-0005-0000-0000-000048240000}"/>
    <cellStyle name="Normal 3 3 2 3 2 2" xfId="10355" xr:uid="{00000000-0005-0000-0000-000049240000}"/>
    <cellStyle name="Normal 3 3 2 3 2 2 2" xfId="10356" xr:uid="{00000000-0005-0000-0000-00004A240000}"/>
    <cellStyle name="Normal 3 3 2 3 2 2 2 2" xfId="10357" xr:uid="{00000000-0005-0000-0000-00004B240000}"/>
    <cellStyle name="Normal 3 3 2 3 2 2 3" xfId="10358" xr:uid="{00000000-0005-0000-0000-00004C240000}"/>
    <cellStyle name="Normal 3 3 2 3 2 3" xfId="10359" xr:uid="{00000000-0005-0000-0000-00004D240000}"/>
    <cellStyle name="Normal 3 3 2 3 2 3 2" xfId="10360" xr:uid="{00000000-0005-0000-0000-00004E240000}"/>
    <cellStyle name="Normal 3 3 2 3 2 4" xfId="10361" xr:uid="{00000000-0005-0000-0000-00004F240000}"/>
    <cellStyle name="Normal 3 3 2 3 3" xfId="10362" xr:uid="{00000000-0005-0000-0000-000050240000}"/>
    <cellStyle name="Normal 3 3 2 3 3 2" xfId="10363" xr:uid="{00000000-0005-0000-0000-000051240000}"/>
    <cellStyle name="Normal 3 3 2 3 3 2 2" xfId="10364" xr:uid="{00000000-0005-0000-0000-000052240000}"/>
    <cellStyle name="Normal 3 3 2 3 3 3" xfId="10365" xr:uid="{00000000-0005-0000-0000-000053240000}"/>
    <cellStyle name="Normal 3 3 2 3 4" xfId="10366" xr:uid="{00000000-0005-0000-0000-000054240000}"/>
    <cellStyle name="Normal 3 3 2 3 4 2" xfId="10367" xr:uid="{00000000-0005-0000-0000-000055240000}"/>
    <cellStyle name="Normal 3 3 2 3 5" xfId="10368" xr:uid="{00000000-0005-0000-0000-000056240000}"/>
    <cellStyle name="Normal 3 3 2 4" xfId="1331" xr:uid="{00000000-0005-0000-0000-000057240000}"/>
    <cellStyle name="Normal 3 3 2 4 2" xfId="1332" xr:uid="{00000000-0005-0000-0000-000058240000}"/>
    <cellStyle name="Normal 3 3 2 4 2 2" xfId="10369" xr:uid="{00000000-0005-0000-0000-000059240000}"/>
    <cellStyle name="Normal 3 3 2 4 2 2 2" xfId="10370" xr:uid="{00000000-0005-0000-0000-00005A240000}"/>
    <cellStyle name="Normal 3 3 2 4 2 2 2 2" xfId="10371" xr:uid="{00000000-0005-0000-0000-00005B240000}"/>
    <cellStyle name="Normal 3 3 2 4 2 2 3" xfId="10372" xr:uid="{00000000-0005-0000-0000-00005C240000}"/>
    <cellStyle name="Normal 3 3 2 4 2 3" xfId="10373" xr:uid="{00000000-0005-0000-0000-00005D240000}"/>
    <cellStyle name="Normal 3 3 2 4 2 3 2" xfId="10374" xr:uid="{00000000-0005-0000-0000-00005E240000}"/>
    <cellStyle name="Normal 3 3 2 4 2 4" xfId="10375" xr:uid="{00000000-0005-0000-0000-00005F240000}"/>
    <cellStyle name="Normal 3 3 2 4 3" xfId="10376" xr:uid="{00000000-0005-0000-0000-000060240000}"/>
    <cellStyle name="Normal 3 3 2 4 3 2" xfId="10377" xr:uid="{00000000-0005-0000-0000-000061240000}"/>
    <cellStyle name="Normal 3 3 2 4 3 2 2" xfId="10378" xr:uid="{00000000-0005-0000-0000-000062240000}"/>
    <cellStyle name="Normal 3 3 2 4 3 3" xfId="10379" xr:uid="{00000000-0005-0000-0000-000063240000}"/>
    <cellStyle name="Normal 3 3 2 4 4" xfId="10380" xr:uid="{00000000-0005-0000-0000-000064240000}"/>
    <cellStyle name="Normal 3 3 2 4 4 2" xfId="10381" xr:uid="{00000000-0005-0000-0000-000065240000}"/>
    <cellStyle name="Normal 3 3 2 4 5" xfId="10382" xr:uid="{00000000-0005-0000-0000-000066240000}"/>
    <cellStyle name="Normal 3 3 2 5" xfId="1333" xr:uid="{00000000-0005-0000-0000-000067240000}"/>
    <cellStyle name="Normal 3 3 2 5 2" xfId="1334" xr:uid="{00000000-0005-0000-0000-000068240000}"/>
    <cellStyle name="Normal 3 3 2 5 2 2" xfId="10383" xr:uid="{00000000-0005-0000-0000-000069240000}"/>
    <cellStyle name="Normal 3 3 2 5 2 2 2" xfId="10384" xr:uid="{00000000-0005-0000-0000-00006A240000}"/>
    <cellStyle name="Normal 3 3 2 5 2 2 2 2" xfId="10385" xr:uid="{00000000-0005-0000-0000-00006B240000}"/>
    <cellStyle name="Normal 3 3 2 5 2 2 3" xfId="10386" xr:uid="{00000000-0005-0000-0000-00006C240000}"/>
    <cellStyle name="Normal 3 3 2 5 2 3" xfId="10387" xr:uid="{00000000-0005-0000-0000-00006D240000}"/>
    <cellStyle name="Normal 3 3 2 5 2 3 2" xfId="10388" xr:uid="{00000000-0005-0000-0000-00006E240000}"/>
    <cellStyle name="Normal 3 3 2 5 2 4" xfId="10389" xr:uid="{00000000-0005-0000-0000-00006F240000}"/>
    <cellStyle name="Normal 3 3 2 5 3" xfId="10390" xr:uid="{00000000-0005-0000-0000-000070240000}"/>
    <cellStyle name="Normal 3 3 2 5 3 2" xfId="10391" xr:uid="{00000000-0005-0000-0000-000071240000}"/>
    <cellStyle name="Normal 3 3 2 5 3 2 2" xfId="10392" xr:uid="{00000000-0005-0000-0000-000072240000}"/>
    <cellStyle name="Normal 3 3 2 5 3 3" xfId="10393" xr:uid="{00000000-0005-0000-0000-000073240000}"/>
    <cellStyle name="Normal 3 3 2 5 4" xfId="10394" xr:uid="{00000000-0005-0000-0000-000074240000}"/>
    <cellStyle name="Normal 3 3 2 5 4 2" xfId="10395" xr:uid="{00000000-0005-0000-0000-000075240000}"/>
    <cellStyle name="Normal 3 3 2 5 5" xfId="10396" xr:uid="{00000000-0005-0000-0000-000076240000}"/>
    <cellStyle name="Normal 3 3 2 6" xfId="1335" xr:uid="{00000000-0005-0000-0000-000077240000}"/>
    <cellStyle name="Normal 3 3 2 6 2" xfId="1336" xr:uid="{00000000-0005-0000-0000-000078240000}"/>
    <cellStyle name="Normal 3 3 2 6 2 2" xfId="10397" xr:uid="{00000000-0005-0000-0000-000079240000}"/>
    <cellStyle name="Normal 3 3 2 6 2 2 2" xfId="10398" xr:uid="{00000000-0005-0000-0000-00007A240000}"/>
    <cellStyle name="Normal 3 3 2 6 2 2 2 2" xfId="10399" xr:uid="{00000000-0005-0000-0000-00007B240000}"/>
    <cellStyle name="Normal 3 3 2 6 2 2 3" xfId="10400" xr:uid="{00000000-0005-0000-0000-00007C240000}"/>
    <cellStyle name="Normal 3 3 2 6 2 3" xfId="10401" xr:uid="{00000000-0005-0000-0000-00007D240000}"/>
    <cellStyle name="Normal 3 3 2 6 2 3 2" xfId="10402" xr:uid="{00000000-0005-0000-0000-00007E240000}"/>
    <cellStyle name="Normal 3 3 2 6 2 4" xfId="10403" xr:uid="{00000000-0005-0000-0000-00007F240000}"/>
    <cellStyle name="Normal 3 3 2 6 3" xfId="10404" xr:uid="{00000000-0005-0000-0000-000080240000}"/>
    <cellStyle name="Normal 3 3 2 6 3 2" xfId="10405" xr:uid="{00000000-0005-0000-0000-000081240000}"/>
    <cellStyle name="Normal 3 3 2 6 3 2 2" xfId="10406" xr:uid="{00000000-0005-0000-0000-000082240000}"/>
    <cellStyle name="Normal 3 3 2 6 3 3" xfId="10407" xr:uid="{00000000-0005-0000-0000-000083240000}"/>
    <cellStyle name="Normal 3 3 2 6 4" xfId="10408" xr:uid="{00000000-0005-0000-0000-000084240000}"/>
    <cellStyle name="Normal 3 3 2 6 4 2" xfId="10409" xr:uid="{00000000-0005-0000-0000-000085240000}"/>
    <cellStyle name="Normal 3 3 2 6 5" xfId="10410" xr:uid="{00000000-0005-0000-0000-000086240000}"/>
    <cellStyle name="Normal 3 3 2 7" xfId="1337" xr:uid="{00000000-0005-0000-0000-000087240000}"/>
    <cellStyle name="Normal 3 3 2 7 2" xfId="1338" xr:uid="{00000000-0005-0000-0000-000088240000}"/>
    <cellStyle name="Normal 3 3 2 7 2 2" xfId="10411" xr:uid="{00000000-0005-0000-0000-000089240000}"/>
    <cellStyle name="Normal 3 3 2 7 2 2 2" xfId="10412" xr:uid="{00000000-0005-0000-0000-00008A240000}"/>
    <cellStyle name="Normal 3 3 2 7 2 2 2 2" xfId="10413" xr:uid="{00000000-0005-0000-0000-00008B240000}"/>
    <cellStyle name="Normal 3 3 2 7 2 2 3" xfId="10414" xr:uid="{00000000-0005-0000-0000-00008C240000}"/>
    <cellStyle name="Normal 3 3 2 7 2 3" xfId="10415" xr:uid="{00000000-0005-0000-0000-00008D240000}"/>
    <cellStyle name="Normal 3 3 2 7 2 3 2" xfId="10416" xr:uid="{00000000-0005-0000-0000-00008E240000}"/>
    <cellStyle name="Normal 3 3 2 7 2 4" xfId="10417" xr:uid="{00000000-0005-0000-0000-00008F240000}"/>
    <cellStyle name="Normal 3 3 2 7 3" xfId="10418" xr:uid="{00000000-0005-0000-0000-000090240000}"/>
    <cellStyle name="Normal 3 3 2 7 3 2" xfId="10419" xr:uid="{00000000-0005-0000-0000-000091240000}"/>
    <cellStyle name="Normal 3 3 2 7 3 2 2" xfId="10420" xr:uid="{00000000-0005-0000-0000-000092240000}"/>
    <cellStyle name="Normal 3 3 2 7 3 3" xfId="10421" xr:uid="{00000000-0005-0000-0000-000093240000}"/>
    <cellStyle name="Normal 3 3 2 7 4" xfId="10422" xr:uid="{00000000-0005-0000-0000-000094240000}"/>
    <cellStyle name="Normal 3 3 2 7 4 2" xfId="10423" xr:uid="{00000000-0005-0000-0000-000095240000}"/>
    <cellStyle name="Normal 3 3 2 7 5" xfId="10424" xr:uid="{00000000-0005-0000-0000-000096240000}"/>
    <cellStyle name="Normal 3 3 2 8" xfId="1339" xr:uid="{00000000-0005-0000-0000-000097240000}"/>
    <cellStyle name="Normal 3 3 2 8 2" xfId="1340" xr:uid="{00000000-0005-0000-0000-000098240000}"/>
    <cellStyle name="Normal 3 3 2 8 2 2" xfId="10425" xr:uid="{00000000-0005-0000-0000-000099240000}"/>
    <cellStyle name="Normal 3 3 2 8 2 2 2" xfId="10426" xr:uid="{00000000-0005-0000-0000-00009A240000}"/>
    <cellStyle name="Normal 3 3 2 8 2 2 2 2" xfId="10427" xr:uid="{00000000-0005-0000-0000-00009B240000}"/>
    <cellStyle name="Normal 3 3 2 8 2 2 3" xfId="10428" xr:uid="{00000000-0005-0000-0000-00009C240000}"/>
    <cellStyle name="Normal 3 3 2 8 2 3" xfId="10429" xr:uid="{00000000-0005-0000-0000-00009D240000}"/>
    <cellStyle name="Normal 3 3 2 8 2 3 2" xfId="10430" xr:uid="{00000000-0005-0000-0000-00009E240000}"/>
    <cellStyle name="Normal 3 3 2 8 2 4" xfId="10431" xr:uid="{00000000-0005-0000-0000-00009F240000}"/>
    <cellStyle name="Normal 3 3 2 8 3" xfId="10432" xr:uid="{00000000-0005-0000-0000-0000A0240000}"/>
    <cellStyle name="Normal 3 3 2 8 3 2" xfId="10433" xr:uid="{00000000-0005-0000-0000-0000A1240000}"/>
    <cellStyle name="Normal 3 3 2 8 3 2 2" xfId="10434" xr:uid="{00000000-0005-0000-0000-0000A2240000}"/>
    <cellStyle name="Normal 3 3 2 8 3 3" xfId="10435" xr:uid="{00000000-0005-0000-0000-0000A3240000}"/>
    <cellStyle name="Normal 3 3 2 8 4" xfId="10436" xr:uid="{00000000-0005-0000-0000-0000A4240000}"/>
    <cellStyle name="Normal 3 3 2 8 4 2" xfId="10437" xr:uid="{00000000-0005-0000-0000-0000A5240000}"/>
    <cellStyle name="Normal 3 3 2 8 5" xfId="10438" xr:uid="{00000000-0005-0000-0000-0000A6240000}"/>
    <cellStyle name="Normal 3 3 2 9" xfId="1341" xr:uid="{00000000-0005-0000-0000-0000A7240000}"/>
    <cellStyle name="Normal 3 3 2 9 2" xfId="10439" xr:uid="{00000000-0005-0000-0000-0000A8240000}"/>
    <cellStyle name="Normal 3 3 2 9 2 2" xfId="10440" xr:uid="{00000000-0005-0000-0000-0000A9240000}"/>
    <cellStyle name="Normal 3 3 2 9 2 2 2" xfId="10441" xr:uid="{00000000-0005-0000-0000-0000AA240000}"/>
    <cellStyle name="Normal 3 3 2 9 2 3" xfId="10442" xr:uid="{00000000-0005-0000-0000-0000AB240000}"/>
    <cellStyle name="Normal 3 3 2 9 3" xfId="10443" xr:uid="{00000000-0005-0000-0000-0000AC240000}"/>
    <cellStyle name="Normal 3 3 2 9 3 2" xfId="10444" xr:uid="{00000000-0005-0000-0000-0000AD240000}"/>
    <cellStyle name="Normal 3 3 2 9 4" xfId="10445" xr:uid="{00000000-0005-0000-0000-0000AE240000}"/>
    <cellStyle name="Normal 3 3 20" xfId="1342" xr:uid="{00000000-0005-0000-0000-0000AF240000}"/>
    <cellStyle name="Normal 3 3 20 2" xfId="1343" xr:uid="{00000000-0005-0000-0000-0000B0240000}"/>
    <cellStyle name="Normal 3 3 20 2 2" xfId="10446" xr:uid="{00000000-0005-0000-0000-0000B1240000}"/>
    <cellStyle name="Normal 3 3 20 2 2 2" xfId="10447" xr:uid="{00000000-0005-0000-0000-0000B2240000}"/>
    <cellStyle name="Normal 3 3 20 2 2 2 2" xfId="10448" xr:uid="{00000000-0005-0000-0000-0000B3240000}"/>
    <cellStyle name="Normal 3 3 20 2 2 3" xfId="10449" xr:uid="{00000000-0005-0000-0000-0000B4240000}"/>
    <cellStyle name="Normal 3 3 20 2 3" xfId="10450" xr:uid="{00000000-0005-0000-0000-0000B5240000}"/>
    <cellStyle name="Normal 3 3 20 2 3 2" xfId="10451" xr:uid="{00000000-0005-0000-0000-0000B6240000}"/>
    <cellStyle name="Normal 3 3 20 2 4" xfId="10452" xr:uid="{00000000-0005-0000-0000-0000B7240000}"/>
    <cellStyle name="Normal 3 3 20 3" xfId="10453" xr:uid="{00000000-0005-0000-0000-0000B8240000}"/>
    <cellStyle name="Normal 3 3 20 3 2" xfId="10454" xr:uid="{00000000-0005-0000-0000-0000B9240000}"/>
    <cellStyle name="Normal 3 3 20 3 2 2" xfId="10455" xr:uid="{00000000-0005-0000-0000-0000BA240000}"/>
    <cellStyle name="Normal 3 3 20 3 3" xfId="10456" xr:uid="{00000000-0005-0000-0000-0000BB240000}"/>
    <cellStyle name="Normal 3 3 20 4" xfId="10457" xr:uid="{00000000-0005-0000-0000-0000BC240000}"/>
    <cellStyle name="Normal 3 3 20 4 2" xfId="10458" xr:uid="{00000000-0005-0000-0000-0000BD240000}"/>
    <cellStyle name="Normal 3 3 20 5" xfId="10459" xr:uid="{00000000-0005-0000-0000-0000BE240000}"/>
    <cellStyle name="Normal 3 3 21" xfId="1344" xr:uid="{00000000-0005-0000-0000-0000BF240000}"/>
    <cellStyle name="Normal 3 3 21 2" xfId="10460" xr:uid="{00000000-0005-0000-0000-0000C0240000}"/>
    <cellStyle name="Normal 3 3 21 2 2" xfId="10461" xr:uid="{00000000-0005-0000-0000-0000C1240000}"/>
    <cellStyle name="Normal 3 3 21 2 2 2" xfId="10462" xr:uid="{00000000-0005-0000-0000-0000C2240000}"/>
    <cellStyle name="Normal 3 3 21 2 3" xfId="10463" xr:uid="{00000000-0005-0000-0000-0000C3240000}"/>
    <cellStyle name="Normal 3 3 21 3" xfId="10464" xr:uid="{00000000-0005-0000-0000-0000C4240000}"/>
    <cellStyle name="Normal 3 3 21 3 2" xfId="10465" xr:uid="{00000000-0005-0000-0000-0000C5240000}"/>
    <cellStyle name="Normal 3 3 21 4" xfId="10466" xr:uid="{00000000-0005-0000-0000-0000C6240000}"/>
    <cellStyle name="Normal 3 3 22" xfId="1345" xr:uid="{00000000-0005-0000-0000-0000C7240000}"/>
    <cellStyle name="Normal 3 3 23" xfId="1346" xr:uid="{00000000-0005-0000-0000-0000C8240000}"/>
    <cellStyle name="Normal 3 3 23 2" xfId="10467" xr:uid="{00000000-0005-0000-0000-0000C9240000}"/>
    <cellStyle name="Normal 3 3 23 2 2" xfId="10468" xr:uid="{00000000-0005-0000-0000-0000CA240000}"/>
    <cellStyle name="Normal 3 3 23 2 2 2" xfId="10469" xr:uid="{00000000-0005-0000-0000-0000CB240000}"/>
    <cellStyle name="Normal 3 3 23 2 3" xfId="10470" xr:uid="{00000000-0005-0000-0000-0000CC240000}"/>
    <cellStyle name="Normal 3 3 23 3" xfId="10471" xr:uid="{00000000-0005-0000-0000-0000CD240000}"/>
    <cellStyle name="Normal 3 3 23 3 2" xfId="10472" xr:uid="{00000000-0005-0000-0000-0000CE240000}"/>
    <cellStyle name="Normal 3 3 23 4" xfId="10473" xr:uid="{00000000-0005-0000-0000-0000CF240000}"/>
    <cellStyle name="Normal 3 3 24" xfId="10474" xr:uid="{00000000-0005-0000-0000-0000D0240000}"/>
    <cellStyle name="Normal 3 3 24 2" xfId="10475" xr:uid="{00000000-0005-0000-0000-0000D1240000}"/>
    <cellStyle name="Normal 3 3 24 2 2" xfId="10476" xr:uid="{00000000-0005-0000-0000-0000D2240000}"/>
    <cellStyle name="Normal 3 3 24 3" xfId="10477" xr:uid="{00000000-0005-0000-0000-0000D3240000}"/>
    <cellStyle name="Normal 3 3 25" xfId="10478" xr:uid="{00000000-0005-0000-0000-0000D4240000}"/>
    <cellStyle name="Normal 3 3 25 2" xfId="10479" xr:uid="{00000000-0005-0000-0000-0000D5240000}"/>
    <cellStyle name="Normal 3 3 26" xfId="10480" xr:uid="{00000000-0005-0000-0000-0000D6240000}"/>
    <cellStyle name="Normal 3 3 3" xfId="1347" xr:uid="{00000000-0005-0000-0000-0000D7240000}"/>
    <cellStyle name="Normal 3 3 3 2" xfId="1348" xr:uid="{00000000-0005-0000-0000-0000D8240000}"/>
    <cellStyle name="Normal 3 3 3 2 2" xfId="10481" xr:uid="{00000000-0005-0000-0000-0000D9240000}"/>
    <cellStyle name="Normal 3 3 3 2 2 2" xfId="10482" xr:uid="{00000000-0005-0000-0000-0000DA240000}"/>
    <cellStyle name="Normal 3 3 3 2 2 2 2" xfId="10483" xr:uid="{00000000-0005-0000-0000-0000DB240000}"/>
    <cellStyle name="Normal 3 3 3 2 2 3" xfId="10484" xr:uid="{00000000-0005-0000-0000-0000DC240000}"/>
    <cellStyle name="Normal 3 3 3 2 3" xfId="10485" xr:uid="{00000000-0005-0000-0000-0000DD240000}"/>
    <cellStyle name="Normal 3 3 3 2 3 2" xfId="10486" xr:uid="{00000000-0005-0000-0000-0000DE240000}"/>
    <cellStyle name="Normal 3 3 3 2 4" xfId="10487" xr:uid="{00000000-0005-0000-0000-0000DF240000}"/>
    <cellStyle name="Normal 3 3 3 3" xfId="1349" xr:uid="{00000000-0005-0000-0000-0000E0240000}"/>
    <cellStyle name="Normal 3 3 3 3 2" xfId="10488" xr:uid="{00000000-0005-0000-0000-0000E1240000}"/>
    <cellStyle name="Normal 3 3 3 3 2 2" xfId="10489" xr:uid="{00000000-0005-0000-0000-0000E2240000}"/>
    <cellStyle name="Normal 3 3 3 3 2 2 2" xfId="10490" xr:uid="{00000000-0005-0000-0000-0000E3240000}"/>
    <cellStyle name="Normal 3 3 3 3 2 3" xfId="10491" xr:uid="{00000000-0005-0000-0000-0000E4240000}"/>
    <cellStyle name="Normal 3 3 3 3 3" xfId="10492" xr:uid="{00000000-0005-0000-0000-0000E5240000}"/>
    <cellStyle name="Normal 3 3 3 3 3 2" xfId="10493" xr:uid="{00000000-0005-0000-0000-0000E6240000}"/>
    <cellStyle name="Normal 3 3 3 3 4" xfId="10494" xr:uid="{00000000-0005-0000-0000-0000E7240000}"/>
    <cellStyle name="Normal 3 3 3 4" xfId="10495" xr:uid="{00000000-0005-0000-0000-0000E8240000}"/>
    <cellStyle name="Normal 3 3 3 4 2" xfId="10496" xr:uid="{00000000-0005-0000-0000-0000E9240000}"/>
    <cellStyle name="Normal 3 3 3 4 2 2" xfId="10497" xr:uid="{00000000-0005-0000-0000-0000EA240000}"/>
    <cellStyle name="Normal 3 3 3 4 3" xfId="10498" xr:uid="{00000000-0005-0000-0000-0000EB240000}"/>
    <cellStyle name="Normal 3 3 3 5" xfId="10499" xr:uid="{00000000-0005-0000-0000-0000EC240000}"/>
    <cellStyle name="Normal 3 3 3 5 2" xfId="10500" xr:uid="{00000000-0005-0000-0000-0000ED240000}"/>
    <cellStyle name="Normal 3 3 3 6" xfId="10501" xr:uid="{00000000-0005-0000-0000-0000EE240000}"/>
    <cellStyle name="Normal 3 3 4" xfId="1350" xr:uid="{00000000-0005-0000-0000-0000EF240000}"/>
    <cellStyle name="Normal 3 3 4 2" xfId="1351" xr:uid="{00000000-0005-0000-0000-0000F0240000}"/>
    <cellStyle name="Normal 3 3 4 2 2" xfId="10502" xr:uid="{00000000-0005-0000-0000-0000F1240000}"/>
    <cellStyle name="Normal 3 3 4 2 2 2" xfId="10503" xr:uid="{00000000-0005-0000-0000-0000F2240000}"/>
    <cellStyle name="Normal 3 3 4 2 2 2 2" xfId="10504" xr:uid="{00000000-0005-0000-0000-0000F3240000}"/>
    <cellStyle name="Normal 3 3 4 2 2 3" xfId="10505" xr:uid="{00000000-0005-0000-0000-0000F4240000}"/>
    <cellStyle name="Normal 3 3 4 2 3" xfId="10506" xr:uid="{00000000-0005-0000-0000-0000F5240000}"/>
    <cellStyle name="Normal 3 3 4 2 3 2" xfId="10507" xr:uid="{00000000-0005-0000-0000-0000F6240000}"/>
    <cellStyle name="Normal 3 3 4 2 4" xfId="10508" xr:uid="{00000000-0005-0000-0000-0000F7240000}"/>
    <cellStyle name="Normal 3 3 4 3" xfId="1352" xr:uid="{00000000-0005-0000-0000-0000F8240000}"/>
    <cellStyle name="Normal 3 3 4 3 2" xfId="10509" xr:uid="{00000000-0005-0000-0000-0000F9240000}"/>
    <cellStyle name="Normal 3 3 4 3 2 2" xfId="10510" xr:uid="{00000000-0005-0000-0000-0000FA240000}"/>
    <cellStyle name="Normal 3 3 4 3 2 2 2" xfId="10511" xr:uid="{00000000-0005-0000-0000-0000FB240000}"/>
    <cellStyle name="Normal 3 3 4 3 2 3" xfId="10512" xr:uid="{00000000-0005-0000-0000-0000FC240000}"/>
    <cellStyle name="Normal 3 3 4 3 3" xfId="10513" xr:uid="{00000000-0005-0000-0000-0000FD240000}"/>
    <cellStyle name="Normal 3 3 4 3 3 2" xfId="10514" xr:uid="{00000000-0005-0000-0000-0000FE240000}"/>
    <cellStyle name="Normal 3 3 4 3 4" xfId="10515" xr:uid="{00000000-0005-0000-0000-0000FF240000}"/>
    <cellStyle name="Normal 3 3 4 4" xfId="10516" xr:uid="{00000000-0005-0000-0000-000000250000}"/>
    <cellStyle name="Normal 3 3 4 4 2" xfId="10517" xr:uid="{00000000-0005-0000-0000-000001250000}"/>
    <cellStyle name="Normal 3 3 4 4 2 2" xfId="10518" xr:uid="{00000000-0005-0000-0000-000002250000}"/>
    <cellStyle name="Normal 3 3 4 4 3" xfId="10519" xr:uid="{00000000-0005-0000-0000-000003250000}"/>
    <cellStyle name="Normal 3 3 4 5" xfId="10520" xr:uid="{00000000-0005-0000-0000-000004250000}"/>
    <cellStyle name="Normal 3 3 4 5 2" xfId="10521" xr:uid="{00000000-0005-0000-0000-000005250000}"/>
    <cellStyle name="Normal 3 3 4 6" xfId="10522" xr:uid="{00000000-0005-0000-0000-000006250000}"/>
    <cellStyle name="Normal 3 3 5" xfId="1353" xr:uid="{00000000-0005-0000-0000-000007250000}"/>
    <cellStyle name="Normal 3 3 5 2" xfId="1354" xr:uid="{00000000-0005-0000-0000-000008250000}"/>
    <cellStyle name="Normal 3 3 5 2 2" xfId="10523" xr:uid="{00000000-0005-0000-0000-000009250000}"/>
    <cellStyle name="Normal 3 3 5 2 2 2" xfId="10524" xr:uid="{00000000-0005-0000-0000-00000A250000}"/>
    <cellStyle name="Normal 3 3 5 2 2 2 2" xfId="10525" xr:uid="{00000000-0005-0000-0000-00000B250000}"/>
    <cellStyle name="Normal 3 3 5 2 2 3" xfId="10526" xr:uid="{00000000-0005-0000-0000-00000C250000}"/>
    <cellStyle name="Normal 3 3 5 2 3" xfId="10527" xr:uid="{00000000-0005-0000-0000-00000D250000}"/>
    <cellStyle name="Normal 3 3 5 2 3 2" xfId="10528" xr:uid="{00000000-0005-0000-0000-00000E250000}"/>
    <cellStyle name="Normal 3 3 5 2 4" xfId="10529" xr:uid="{00000000-0005-0000-0000-00000F250000}"/>
    <cellStyle name="Normal 3 3 5 3" xfId="1355" xr:uid="{00000000-0005-0000-0000-000010250000}"/>
    <cellStyle name="Normal 3 3 5 3 2" xfId="10530" xr:uid="{00000000-0005-0000-0000-000011250000}"/>
    <cellStyle name="Normal 3 3 5 3 2 2" xfId="10531" xr:uid="{00000000-0005-0000-0000-000012250000}"/>
    <cellStyle name="Normal 3 3 5 3 2 2 2" xfId="10532" xr:uid="{00000000-0005-0000-0000-000013250000}"/>
    <cellStyle name="Normal 3 3 5 3 2 3" xfId="10533" xr:uid="{00000000-0005-0000-0000-000014250000}"/>
    <cellStyle name="Normal 3 3 5 3 3" xfId="10534" xr:uid="{00000000-0005-0000-0000-000015250000}"/>
    <cellStyle name="Normal 3 3 5 3 3 2" xfId="10535" xr:uid="{00000000-0005-0000-0000-000016250000}"/>
    <cellStyle name="Normal 3 3 5 3 4" xfId="10536" xr:uid="{00000000-0005-0000-0000-000017250000}"/>
    <cellStyle name="Normal 3 3 5 4" xfId="10537" xr:uid="{00000000-0005-0000-0000-000018250000}"/>
    <cellStyle name="Normal 3 3 5 4 2" xfId="10538" xr:uid="{00000000-0005-0000-0000-000019250000}"/>
    <cellStyle name="Normal 3 3 5 4 2 2" xfId="10539" xr:uid="{00000000-0005-0000-0000-00001A250000}"/>
    <cellStyle name="Normal 3 3 5 4 3" xfId="10540" xr:uid="{00000000-0005-0000-0000-00001B250000}"/>
    <cellStyle name="Normal 3 3 5 5" xfId="10541" xr:uid="{00000000-0005-0000-0000-00001C250000}"/>
    <cellStyle name="Normal 3 3 5 5 2" xfId="10542" xr:uid="{00000000-0005-0000-0000-00001D250000}"/>
    <cellStyle name="Normal 3 3 5 6" xfId="10543" xr:uid="{00000000-0005-0000-0000-00001E250000}"/>
    <cellStyle name="Normal 3 3 6" xfId="1356" xr:uid="{00000000-0005-0000-0000-00001F250000}"/>
    <cellStyle name="Normal 3 3 6 2" xfId="1357" xr:uid="{00000000-0005-0000-0000-000020250000}"/>
    <cellStyle name="Normal 3 3 6 2 2" xfId="10544" xr:uid="{00000000-0005-0000-0000-000021250000}"/>
    <cellStyle name="Normal 3 3 6 2 2 2" xfId="10545" xr:uid="{00000000-0005-0000-0000-000022250000}"/>
    <cellStyle name="Normal 3 3 6 2 2 2 2" xfId="10546" xr:uid="{00000000-0005-0000-0000-000023250000}"/>
    <cellStyle name="Normal 3 3 6 2 2 3" xfId="10547" xr:uid="{00000000-0005-0000-0000-000024250000}"/>
    <cellStyle name="Normal 3 3 6 2 3" xfId="10548" xr:uid="{00000000-0005-0000-0000-000025250000}"/>
    <cellStyle name="Normal 3 3 6 2 3 2" xfId="10549" xr:uid="{00000000-0005-0000-0000-000026250000}"/>
    <cellStyle name="Normal 3 3 6 2 4" xfId="10550" xr:uid="{00000000-0005-0000-0000-000027250000}"/>
    <cellStyle name="Normal 3 3 6 3" xfId="1358" xr:uid="{00000000-0005-0000-0000-000028250000}"/>
    <cellStyle name="Normal 3 3 6 3 2" xfId="10551" xr:uid="{00000000-0005-0000-0000-000029250000}"/>
    <cellStyle name="Normal 3 3 6 3 2 2" xfId="10552" xr:uid="{00000000-0005-0000-0000-00002A250000}"/>
    <cellStyle name="Normal 3 3 6 3 2 2 2" xfId="10553" xr:uid="{00000000-0005-0000-0000-00002B250000}"/>
    <cellStyle name="Normal 3 3 6 3 2 3" xfId="10554" xr:uid="{00000000-0005-0000-0000-00002C250000}"/>
    <cellStyle name="Normal 3 3 6 3 3" xfId="10555" xr:uid="{00000000-0005-0000-0000-00002D250000}"/>
    <cellStyle name="Normal 3 3 6 3 3 2" xfId="10556" xr:uid="{00000000-0005-0000-0000-00002E250000}"/>
    <cellStyle name="Normal 3 3 6 3 4" xfId="10557" xr:uid="{00000000-0005-0000-0000-00002F250000}"/>
    <cellStyle name="Normal 3 3 6 4" xfId="10558" xr:uid="{00000000-0005-0000-0000-000030250000}"/>
    <cellStyle name="Normal 3 3 6 4 2" xfId="10559" xr:uid="{00000000-0005-0000-0000-000031250000}"/>
    <cellStyle name="Normal 3 3 6 4 2 2" xfId="10560" xr:uid="{00000000-0005-0000-0000-000032250000}"/>
    <cellStyle name="Normal 3 3 6 4 3" xfId="10561" xr:uid="{00000000-0005-0000-0000-000033250000}"/>
    <cellStyle name="Normal 3 3 6 5" xfId="10562" xr:uid="{00000000-0005-0000-0000-000034250000}"/>
    <cellStyle name="Normal 3 3 6 5 2" xfId="10563" xr:uid="{00000000-0005-0000-0000-000035250000}"/>
    <cellStyle name="Normal 3 3 6 6" xfId="10564" xr:uid="{00000000-0005-0000-0000-000036250000}"/>
    <cellStyle name="Normal 3 3 7" xfId="1359" xr:uid="{00000000-0005-0000-0000-000037250000}"/>
    <cellStyle name="Normal 3 3 7 2" xfId="1360" xr:uid="{00000000-0005-0000-0000-000038250000}"/>
    <cellStyle name="Normal 3 3 7 2 2" xfId="10565" xr:uid="{00000000-0005-0000-0000-000039250000}"/>
    <cellStyle name="Normal 3 3 7 2 2 2" xfId="10566" xr:uid="{00000000-0005-0000-0000-00003A250000}"/>
    <cellStyle name="Normal 3 3 7 2 2 2 2" xfId="10567" xr:uid="{00000000-0005-0000-0000-00003B250000}"/>
    <cellStyle name="Normal 3 3 7 2 2 3" xfId="10568" xr:uid="{00000000-0005-0000-0000-00003C250000}"/>
    <cellStyle name="Normal 3 3 7 2 3" xfId="10569" xr:uid="{00000000-0005-0000-0000-00003D250000}"/>
    <cellStyle name="Normal 3 3 7 2 3 2" xfId="10570" xr:uid="{00000000-0005-0000-0000-00003E250000}"/>
    <cellStyle name="Normal 3 3 7 2 4" xfId="10571" xr:uid="{00000000-0005-0000-0000-00003F250000}"/>
    <cellStyle name="Normal 3 3 7 3" xfId="1361" xr:uid="{00000000-0005-0000-0000-000040250000}"/>
    <cellStyle name="Normal 3 3 7 3 2" xfId="10572" xr:uid="{00000000-0005-0000-0000-000041250000}"/>
    <cellStyle name="Normal 3 3 7 3 2 2" xfId="10573" xr:uid="{00000000-0005-0000-0000-000042250000}"/>
    <cellStyle name="Normal 3 3 7 3 2 2 2" xfId="10574" xr:uid="{00000000-0005-0000-0000-000043250000}"/>
    <cellStyle name="Normal 3 3 7 3 2 3" xfId="10575" xr:uid="{00000000-0005-0000-0000-000044250000}"/>
    <cellStyle name="Normal 3 3 7 3 3" xfId="10576" xr:uid="{00000000-0005-0000-0000-000045250000}"/>
    <cellStyle name="Normal 3 3 7 3 3 2" xfId="10577" xr:uid="{00000000-0005-0000-0000-000046250000}"/>
    <cellStyle name="Normal 3 3 7 3 4" xfId="10578" xr:uid="{00000000-0005-0000-0000-000047250000}"/>
    <cellStyle name="Normal 3 3 7 4" xfId="10579" xr:uid="{00000000-0005-0000-0000-000048250000}"/>
    <cellStyle name="Normal 3 3 7 4 2" xfId="10580" xr:uid="{00000000-0005-0000-0000-000049250000}"/>
    <cellStyle name="Normal 3 3 7 4 2 2" xfId="10581" xr:uid="{00000000-0005-0000-0000-00004A250000}"/>
    <cellStyle name="Normal 3 3 7 4 3" xfId="10582" xr:uid="{00000000-0005-0000-0000-00004B250000}"/>
    <cellStyle name="Normal 3 3 7 5" xfId="10583" xr:uid="{00000000-0005-0000-0000-00004C250000}"/>
    <cellStyle name="Normal 3 3 7 5 2" xfId="10584" xr:uid="{00000000-0005-0000-0000-00004D250000}"/>
    <cellStyle name="Normal 3 3 7 6" xfId="10585" xr:uid="{00000000-0005-0000-0000-00004E250000}"/>
    <cellStyle name="Normal 3 3 8" xfId="1362" xr:uid="{00000000-0005-0000-0000-00004F250000}"/>
    <cellStyle name="Normal 3 3 8 2" xfId="1363" xr:uid="{00000000-0005-0000-0000-000050250000}"/>
    <cellStyle name="Normal 3 3 8 2 2" xfId="10586" xr:uid="{00000000-0005-0000-0000-000051250000}"/>
    <cellStyle name="Normal 3 3 8 2 2 2" xfId="10587" xr:uid="{00000000-0005-0000-0000-000052250000}"/>
    <cellStyle name="Normal 3 3 8 2 2 2 2" xfId="10588" xr:uid="{00000000-0005-0000-0000-000053250000}"/>
    <cellStyle name="Normal 3 3 8 2 2 3" xfId="10589" xr:uid="{00000000-0005-0000-0000-000054250000}"/>
    <cellStyle name="Normal 3 3 8 2 3" xfId="10590" xr:uid="{00000000-0005-0000-0000-000055250000}"/>
    <cellStyle name="Normal 3 3 8 2 3 2" xfId="10591" xr:uid="{00000000-0005-0000-0000-000056250000}"/>
    <cellStyle name="Normal 3 3 8 2 4" xfId="10592" xr:uid="{00000000-0005-0000-0000-000057250000}"/>
    <cellStyle name="Normal 3 3 8 3" xfId="1364" xr:uid="{00000000-0005-0000-0000-000058250000}"/>
    <cellStyle name="Normal 3 3 8 3 2" xfId="10593" xr:uid="{00000000-0005-0000-0000-000059250000}"/>
    <cellStyle name="Normal 3 3 8 3 2 2" xfId="10594" xr:uid="{00000000-0005-0000-0000-00005A250000}"/>
    <cellStyle name="Normal 3 3 8 3 2 2 2" xfId="10595" xr:uid="{00000000-0005-0000-0000-00005B250000}"/>
    <cellStyle name="Normal 3 3 8 3 2 3" xfId="10596" xr:uid="{00000000-0005-0000-0000-00005C250000}"/>
    <cellStyle name="Normal 3 3 8 3 3" xfId="10597" xr:uid="{00000000-0005-0000-0000-00005D250000}"/>
    <cellStyle name="Normal 3 3 8 3 3 2" xfId="10598" xr:uid="{00000000-0005-0000-0000-00005E250000}"/>
    <cellStyle name="Normal 3 3 8 3 4" xfId="10599" xr:uid="{00000000-0005-0000-0000-00005F250000}"/>
    <cellStyle name="Normal 3 3 8 4" xfId="10600" xr:uid="{00000000-0005-0000-0000-000060250000}"/>
    <cellStyle name="Normal 3 3 8 4 2" xfId="10601" xr:uid="{00000000-0005-0000-0000-000061250000}"/>
    <cellStyle name="Normal 3 3 8 4 2 2" xfId="10602" xr:uid="{00000000-0005-0000-0000-000062250000}"/>
    <cellStyle name="Normal 3 3 8 4 3" xfId="10603" xr:uid="{00000000-0005-0000-0000-000063250000}"/>
    <cellStyle name="Normal 3 3 8 5" xfId="10604" xr:uid="{00000000-0005-0000-0000-000064250000}"/>
    <cellStyle name="Normal 3 3 8 5 2" xfId="10605" xr:uid="{00000000-0005-0000-0000-000065250000}"/>
    <cellStyle name="Normal 3 3 8 6" xfId="10606" xr:uid="{00000000-0005-0000-0000-000066250000}"/>
    <cellStyle name="Normal 3 3 9" xfId="1365" xr:uid="{00000000-0005-0000-0000-000067250000}"/>
    <cellStyle name="Normal 3 3 9 2" xfId="1366" xr:uid="{00000000-0005-0000-0000-000068250000}"/>
    <cellStyle name="Normal 3 3 9 2 2" xfId="10607" xr:uid="{00000000-0005-0000-0000-000069250000}"/>
    <cellStyle name="Normal 3 3 9 2 2 2" xfId="10608" xr:uid="{00000000-0005-0000-0000-00006A250000}"/>
    <cellStyle name="Normal 3 3 9 2 2 2 2" xfId="10609" xr:uid="{00000000-0005-0000-0000-00006B250000}"/>
    <cellStyle name="Normal 3 3 9 2 2 3" xfId="10610" xr:uid="{00000000-0005-0000-0000-00006C250000}"/>
    <cellStyle name="Normal 3 3 9 2 3" xfId="10611" xr:uid="{00000000-0005-0000-0000-00006D250000}"/>
    <cellStyle name="Normal 3 3 9 2 3 2" xfId="10612" xr:uid="{00000000-0005-0000-0000-00006E250000}"/>
    <cellStyle name="Normal 3 3 9 2 4" xfId="10613" xr:uid="{00000000-0005-0000-0000-00006F250000}"/>
    <cellStyle name="Normal 3 3 9 3" xfId="1367" xr:uid="{00000000-0005-0000-0000-000070250000}"/>
    <cellStyle name="Normal 3 3 9 3 2" xfId="10614" xr:uid="{00000000-0005-0000-0000-000071250000}"/>
    <cellStyle name="Normal 3 3 9 3 2 2" xfId="10615" xr:uid="{00000000-0005-0000-0000-000072250000}"/>
    <cellStyle name="Normal 3 3 9 3 2 2 2" xfId="10616" xr:uid="{00000000-0005-0000-0000-000073250000}"/>
    <cellStyle name="Normal 3 3 9 3 2 3" xfId="10617" xr:uid="{00000000-0005-0000-0000-000074250000}"/>
    <cellStyle name="Normal 3 3 9 3 3" xfId="10618" xr:uid="{00000000-0005-0000-0000-000075250000}"/>
    <cellStyle name="Normal 3 3 9 3 3 2" xfId="10619" xr:uid="{00000000-0005-0000-0000-000076250000}"/>
    <cellStyle name="Normal 3 3 9 3 4" xfId="10620" xr:uid="{00000000-0005-0000-0000-000077250000}"/>
    <cellStyle name="Normal 3 3 9 4" xfId="10621" xr:uid="{00000000-0005-0000-0000-000078250000}"/>
    <cellStyle name="Normal 3 3 9 4 2" xfId="10622" xr:uid="{00000000-0005-0000-0000-000079250000}"/>
    <cellStyle name="Normal 3 3 9 4 2 2" xfId="10623" xr:uid="{00000000-0005-0000-0000-00007A250000}"/>
    <cellStyle name="Normal 3 3 9 4 3" xfId="10624" xr:uid="{00000000-0005-0000-0000-00007B250000}"/>
    <cellStyle name="Normal 3 3 9 5" xfId="10625" xr:uid="{00000000-0005-0000-0000-00007C250000}"/>
    <cellStyle name="Normal 3 3 9 5 2" xfId="10626" xr:uid="{00000000-0005-0000-0000-00007D250000}"/>
    <cellStyle name="Normal 3 3 9 6" xfId="10627" xr:uid="{00000000-0005-0000-0000-00007E250000}"/>
    <cellStyle name="Normal 3 30" xfId="1368" xr:uid="{00000000-0005-0000-0000-00007F250000}"/>
    <cellStyle name="Normal 3 30 2" xfId="1369" xr:uid="{00000000-0005-0000-0000-000080250000}"/>
    <cellStyle name="Normal 3 30 2 2" xfId="10628" xr:uid="{00000000-0005-0000-0000-000081250000}"/>
    <cellStyle name="Normal 3 30 2 2 2" xfId="10629" xr:uid="{00000000-0005-0000-0000-000082250000}"/>
    <cellStyle name="Normal 3 30 2 2 2 2" xfId="10630" xr:uid="{00000000-0005-0000-0000-000083250000}"/>
    <cellStyle name="Normal 3 30 2 2 3" xfId="10631" xr:uid="{00000000-0005-0000-0000-000084250000}"/>
    <cellStyle name="Normal 3 30 2 3" xfId="10632" xr:uid="{00000000-0005-0000-0000-000085250000}"/>
    <cellStyle name="Normal 3 30 2 3 2" xfId="10633" xr:uid="{00000000-0005-0000-0000-000086250000}"/>
    <cellStyle name="Normal 3 30 2 4" xfId="10634" xr:uid="{00000000-0005-0000-0000-000087250000}"/>
    <cellStyle name="Normal 3 30 3" xfId="10635" xr:uid="{00000000-0005-0000-0000-000088250000}"/>
    <cellStyle name="Normal 3 30 3 2" xfId="10636" xr:uid="{00000000-0005-0000-0000-000089250000}"/>
    <cellStyle name="Normal 3 30 3 2 2" xfId="10637" xr:uid="{00000000-0005-0000-0000-00008A250000}"/>
    <cellStyle name="Normal 3 30 3 3" xfId="10638" xr:uid="{00000000-0005-0000-0000-00008B250000}"/>
    <cellStyle name="Normal 3 30 4" xfId="10639" xr:uid="{00000000-0005-0000-0000-00008C250000}"/>
    <cellStyle name="Normal 3 30 4 2" xfId="10640" xr:uid="{00000000-0005-0000-0000-00008D250000}"/>
    <cellStyle name="Normal 3 30 5" xfId="10641" xr:uid="{00000000-0005-0000-0000-00008E250000}"/>
    <cellStyle name="Normal 3 31" xfId="1370" xr:uid="{00000000-0005-0000-0000-00008F250000}"/>
    <cellStyle name="Normal 3 32" xfId="1371" xr:uid="{00000000-0005-0000-0000-000090250000}"/>
    <cellStyle name="Normal 3 33" xfId="1372" xr:uid="{00000000-0005-0000-0000-000091250000}"/>
    <cellStyle name="Normal 3 33 2" xfId="10642" xr:uid="{00000000-0005-0000-0000-000092250000}"/>
    <cellStyle name="Normal 3 33 2 2" xfId="10643" xr:uid="{00000000-0005-0000-0000-000093250000}"/>
    <cellStyle name="Normal 3 33 2 2 2" xfId="10644" xr:uid="{00000000-0005-0000-0000-000094250000}"/>
    <cellStyle name="Normal 3 33 2 3" xfId="10645" xr:uid="{00000000-0005-0000-0000-000095250000}"/>
    <cellStyle name="Normal 3 33 3" xfId="10646" xr:uid="{00000000-0005-0000-0000-000096250000}"/>
    <cellStyle name="Normal 3 33 3 2" xfId="10647" xr:uid="{00000000-0005-0000-0000-000097250000}"/>
    <cellStyle name="Normal 3 33 3 2 2" xfId="10648" xr:uid="{00000000-0005-0000-0000-000098250000}"/>
    <cellStyle name="Normal 3 33 3 3" xfId="10649" xr:uid="{00000000-0005-0000-0000-000099250000}"/>
    <cellStyle name="Normal 3 33 4" xfId="10650" xr:uid="{00000000-0005-0000-0000-00009A250000}"/>
    <cellStyle name="Normal 3 33 4 2" xfId="10651" xr:uid="{00000000-0005-0000-0000-00009B250000}"/>
    <cellStyle name="Normal 3 33 5" xfId="10652" xr:uid="{00000000-0005-0000-0000-00009C250000}"/>
    <cellStyle name="Normal 3 34" xfId="1373" xr:uid="{00000000-0005-0000-0000-00009D250000}"/>
    <cellStyle name="Normal 3 35" xfId="1374" xr:uid="{00000000-0005-0000-0000-00009E250000}"/>
    <cellStyle name="Normal 3 35 2" xfId="10653" xr:uid="{00000000-0005-0000-0000-00009F250000}"/>
    <cellStyle name="Normal 3 35 2 2" xfId="10654" xr:uid="{00000000-0005-0000-0000-0000A0250000}"/>
    <cellStyle name="Normal 3 35 2 2 2" xfId="10655" xr:uid="{00000000-0005-0000-0000-0000A1250000}"/>
    <cellStyle name="Normal 3 35 2 3" xfId="10656" xr:uid="{00000000-0005-0000-0000-0000A2250000}"/>
    <cellStyle name="Normal 3 35 3" xfId="10657" xr:uid="{00000000-0005-0000-0000-0000A3250000}"/>
    <cellStyle name="Normal 3 35 3 2" xfId="10658" xr:uid="{00000000-0005-0000-0000-0000A4250000}"/>
    <cellStyle name="Normal 3 35 4" xfId="10659" xr:uid="{00000000-0005-0000-0000-0000A5250000}"/>
    <cellStyle name="Normal 3 36" xfId="10660" xr:uid="{00000000-0005-0000-0000-0000A6250000}"/>
    <cellStyle name="Normal 3 36 2" xfId="10661" xr:uid="{00000000-0005-0000-0000-0000A7250000}"/>
    <cellStyle name="Normal 3 36 2 2" xfId="10662" xr:uid="{00000000-0005-0000-0000-0000A8250000}"/>
    <cellStyle name="Normal 3 36 3" xfId="10663" xr:uid="{00000000-0005-0000-0000-0000A9250000}"/>
    <cellStyle name="Normal 3 37" xfId="10664" xr:uid="{00000000-0005-0000-0000-0000AA250000}"/>
    <cellStyle name="Normal 3 37 2" xfId="10665" xr:uid="{00000000-0005-0000-0000-0000AB250000}"/>
    <cellStyle name="Normal 3 37 2 2" xfId="10666" xr:uid="{00000000-0005-0000-0000-0000AC250000}"/>
    <cellStyle name="Normal 3 37 3" xfId="10667" xr:uid="{00000000-0005-0000-0000-0000AD250000}"/>
    <cellStyle name="Normal 3 38" xfId="10668" xr:uid="{00000000-0005-0000-0000-0000AE250000}"/>
    <cellStyle name="Normal 3 38 2" xfId="10669" xr:uid="{00000000-0005-0000-0000-0000AF250000}"/>
    <cellStyle name="Normal 3 39" xfId="10670" xr:uid="{00000000-0005-0000-0000-0000B0250000}"/>
    <cellStyle name="Normal 3 4" xfId="1375" xr:uid="{00000000-0005-0000-0000-0000B1250000}"/>
    <cellStyle name="Normal 3 4 10" xfId="1376" xr:uid="{00000000-0005-0000-0000-0000B2250000}"/>
    <cellStyle name="Normal 3 4 10 2" xfId="1377" xr:uid="{00000000-0005-0000-0000-0000B3250000}"/>
    <cellStyle name="Normal 3 4 10 2 2" xfId="10671" xr:uid="{00000000-0005-0000-0000-0000B4250000}"/>
    <cellStyle name="Normal 3 4 10 2 2 2" xfId="10672" xr:uid="{00000000-0005-0000-0000-0000B5250000}"/>
    <cellStyle name="Normal 3 4 10 2 2 2 2" xfId="10673" xr:uid="{00000000-0005-0000-0000-0000B6250000}"/>
    <cellStyle name="Normal 3 4 10 2 2 3" xfId="10674" xr:uid="{00000000-0005-0000-0000-0000B7250000}"/>
    <cellStyle name="Normal 3 4 10 2 3" xfId="10675" xr:uid="{00000000-0005-0000-0000-0000B8250000}"/>
    <cellStyle name="Normal 3 4 10 2 3 2" xfId="10676" xr:uid="{00000000-0005-0000-0000-0000B9250000}"/>
    <cellStyle name="Normal 3 4 10 2 4" xfId="10677" xr:uid="{00000000-0005-0000-0000-0000BA250000}"/>
    <cellStyle name="Normal 3 4 10 3" xfId="10678" xr:uid="{00000000-0005-0000-0000-0000BB250000}"/>
    <cellStyle name="Normal 3 4 10 3 2" xfId="10679" xr:uid="{00000000-0005-0000-0000-0000BC250000}"/>
    <cellStyle name="Normal 3 4 10 3 2 2" xfId="10680" xr:uid="{00000000-0005-0000-0000-0000BD250000}"/>
    <cellStyle name="Normal 3 4 10 3 3" xfId="10681" xr:uid="{00000000-0005-0000-0000-0000BE250000}"/>
    <cellStyle name="Normal 3 4 10 4" xfId="10682" xr:uid="{00000000-0005-0000-0000-0000BF250000}"/>
    <cellStyle name="Normal 3 4 10 4 2" xfId="10683" xr:uid="{00000000-0005-0000-0000-0000C0250000}"/>
    <cellStyle name="Normal 3 4 10 5" xfId="10684" xr:uid="{00000000-0005-0000-0000-0000C1250000}"/>
    <cellStyle name="Normal 3 4 11" xfId="1378" xr:uid="{00000000-0005-0000-0000-0000C2250000}"/>
    <cellStyle name="Normal 3 4 11 2" xfId="1379" xr:uid="{00000000-0005-0000-0000-0000C3250000}"/>
    <cellStyle name="Normal 3 4 11 2 2" xfId="10685" xr:uid="{00000000-0005-0000-0000-0000C4250000}"/>
    <cellStyle name="Normal 3 4 11 2 2 2" xfId="10686" xr:uid="{00000000-0005-0000-0000-0000C5250000}"/>
    <cellStyle name="Normal 3 4 11 2 2 2 2" xfId="10687" xr:uid="{00000000-0005-0000-0000-0000C6250000}"/>
    <cellStyle name="Normal 3 4 11 2 2 3" xfId="10688" xr:uid="{00000000-0005-0000-0000-0000C7250000}"/>
    <cellStyle name="Normal 3 4 11 2 3" xfId="10689" xr:uid="{00000000-0005-0000-0000-0000C8250000}"/>
    <cellStyle name="Normal 3 4 11 2 3 2" xfId="10690" xr:uid="{00000000-0005-0000-0000-0000C9250000}"/>
    <cellStyle name="Normal 3 4 11 2 4" xfId="10691" xr:uid="{00000000-0005-0000-0000-0000CA250000}"/>
    <cellStyle name="Normal 3 4 11 3" xfId="10692" xr:uid="{00000000-0005-0000-0000-0000CB250000}"/>
    <cellStyle name="Normal 3 4 11 3 2" xfId="10693" xr:uid="{00000000-0005-0000-0000-0000CC250000}"/>
    <cellStyle name="Normal 3 4 11 3 2 2" xfId="10694" xr:uid="{00000000-0005-0000-0000-0000CD250000}"/>
    <cellStyle name="Normal 3 4 11 3 3" xfId="10695" xr:uid="{00000000-0005-0000-0000-0000CE250000}"/>
    <cellStyle name="Normal 3 4 11 4" xfId="10696" xr:uid="{00000000-0005-0000-0000-0000CF250000}"/>
    <cellStyle name="Normal 3 4 11 4 2" xfId="10697" xr:uid="{00000000-0005-0000-0000-0000D0250000}"/>
    <cellStyle name="Normal 3 4 11 5" xfId="10698" xr:uid="{00000000-0005-0000-0000-0000D1250000}"/>
    <cellStyle name="Normal 3 4 12" xfId="1380" xr:uid="{00000000-0005-0000-0000-0000D2250000}"/>
    <cellStyle name="Normal 3 4 12 2" xfId="10699" xr:uid="{00000000-0005-0000-0000-0000D3250000}"/>
    <cellStyle name="Normal 3 4 12 2 2" xfId="10700" xr:uid="{00000000-0005-0000-0000-0000D4250000}"/>
    <cellStyle name="Normal 3 4 12 2 2 2" xfId="10701" xr:uid="{00000000-0005-0000-0000-0000D5250000}"/>
    <cellStyle name="Normal 3 4 12 2 3" xfId="10702" xr:uid="{00000000-0005-0000-0000-0000D6250000}"/>
    <cellStyle name="Normal 3 4 12 3" xfId="10703" xr:uid="{00000000-0005-0000-0000-0000D7250000}"/>
    <cellStyle name="Normal 3 4 12 3 2" xfId="10704" xr:uid="{00000000-0005-0000-0000-0000D8250000}"/>
    <cellStyle name="Normal 3 4 12 4" xfId="10705" xr:uid="{00000000-0005-0000-0000-0000D9250000}"/>
    <cellStyle name="Normal 3 4 13" xfId="10706" xr:uid="{00000000-0005-0000-0000-0000DA250000}"/>
    <cellStyle name="Normal 3 4 13 2" xfId="10707" xr:uid="{00000000-0005-0000-0000-0000DB250000}"/>
    <cellStyle name="Normal 3 4 13 2 2" xfId="10708" xr:uid="{00000000-0005-0000-0000-0000DC250000}"/>
    <cellStyle name="Normal 3 4 13 3" xfId="10709" xr:uid="{00000000-0005-0000-0000-0000DD250000}"/>
    <cellStyle name="Normal 3 4 14" xfId="10710" xr:uid="{00000000-0005-0000-0000-0000DE250000}"/>
    <cellStyle name="Normal 3 4 14 2" xfId="10711" xr:uid="{00000000-0005-0000-0000-0000DF250000}"/>
    <cellStyle name="Normal 3 4 14 2 2" xfId="10712" xr:uid="{00000000-0005-0000-0000-0000E0250000}"/>
    <cellStyle name="Normal 3 4 14 3" xfId="10713" xr:uid="{00000000-0005-0000-0000-0000E1250000}"/>
    <cellStyle name="Normal 3 4 15" xfId="10714" xr:uid="{00000000-0005-0000-0000-0000E2250000}"/>
    <cellStyle name="Normal 3 4 15 2" xfId="10715" xr:uid="{00000000-0005-0000-0000-0000E3250000}"/>
    <cellStyle name="Normal 3 4 16" xfId="10716" xr:uid="{00000000-0005-0000-0000-0000E4250000}"/>
    <cellStyle name="Normal 3 4 2" xfId="1381" xr:uid="{00000000-0005-0000-0000-0000E5250000}"/>
    <cellStyle name="Normal 3 4 2 10" xfId="10717" xr:uid="{00000000-0005-0000-0000-0000E6250000}"/>
    <cellStyle name="Normal 3 4 2 10 2" xfId="10718" xr:uid="{00000000-0005-0000-0000-0000E7250000}"/>
    <cellStyle name="Normal 3 4 2 10 2 2" xfId="10719" xr:uid="{00000000-0005-0000-0000-0000E8250000}"/>
    <cellStyle name="Normal 3 4 2 10 3" xfId="10720" xr:uid="{00000000-0005-0000-0000-0000E9250000}"/>
    <cellStyle name="Normal 3 4 2 11" xfId="10721" xr:uid="{00000000-0005-0000-0000-0000EA250000}"/>
    <cellStyle name="Normal 3 4 2 11 2" xfId="10722" xr:uid="{00000000-0005-0000-0000-0000EB250000}"/>
    <cellStyle name="Normal 3 4 2 12" xfId="10723" xr:uid="{00000000-0005-0000-0000-0000EC250000}"/>
    <cellStyle name="Normal 3 4 2 2" xfId="1382" xr:uid="{00000000-0005-0000-0000-0000ED250000}"/>
    <cellStyle name="Normal 3 4 2 2 2" xfId="1383" xr:uid="{00000000-0005-0000-0000-0000EE250000}"/>
    <cellStyle name="Normal 3 4 2 2 2 2" xfId="10724" xr:uid="{00000000-0005-0000-0000-0000EF250000}"/>
    <cellStyle name="Normal 3 4 2 2 2 2 2" xfId="10725" xr:uid="{00000000-0005-0000-0000-0000F0250000}"/>
    <cellStyle name="Normal 3 4 2 2 2 2 2 2" xfId="10726" xr:uid="{00000000-0005-0000-0000-0000F1250000}"/>
    <cellStyle name="Normal 3 4 2 2 2 2 3" xfId="10727" xr:uid="{00000000-0005-0000-0000-0000F2250000}"/>
    <cellStyle name="Normal 3 4 2 2 2 3" xfId="10728" xr:uid="{00000000-0005-0000-0000-0000F3250000}"/>
    <cellStyle name="Normal 3 4 2 2 2 3 2" xfId="10729" xr:uid="{00000000-0005-0000-0000-0000F4250000}"/>
    <cellStyle name="Normal 3 4 2 2 2 4" xfId="10730" xr:uid="{00000000-0005-0000-0000-0000F5250000}"/>
    <cellStyle name="Normal 3 4 2 2 3" xfId="10731" xr:uid="{00000000-0005-0000-0000-0000F6250000}"/>
    <cellStyle name="Normal 3 4 2 2 3 2" xfId="10732" xr:uid="{00000000-0005-0000-0000-0000F7250000}"/>
    <cellStyle name="Normal 3 4 2 2 3 2 2" xfId="10733" xr:uid="{00000000-0005-0000-0000-0000F8250000}"/>
    <cellStyle name="Normal 3 4 2 2 3 3" xfId="10734" xr:uid="{00000000-0005-0000-0000-0000F9250000}"/>
    <cellStyle name="Normal 3 4 2 2 4" xfId="10735" xr:uid="{00000000-0005-0000-0000-0000FA250000}"/>
    <cellStyle name="Normal 3 4 2 2 4 2" xfId="10736" xr:uid="{00000000-0005-0000-0000-0000FB250000}"/>
    <cellStyle name="Normal 3 4 2 2 5" xfId="10737" xr:uid="{00000000-0005-0000-0000-0000FC250000}"/>
    <cellStyle name="Normal 3 4 2 3" xfId="1384" xr:uid="{00000000-0005-0000-0000-0000FD250000}"/>
    <cellStyle name="Normal 3 4 2 3 2" xfId="1385" xr:uid="{00000000-0005-0000-0000-0000FE250000}"/>
    <cellStyle name="Normal 3 4 2 3 2 2" xfId="10738" xr:uid="{00000000-0005-0000-0000-0000FF250000}"/>
    <cellStyle name="Normal 3 4 2 3 2 2 2" xfId="10739" xr:uid="{00000000-0005-0000-0000-000000260000}"/>
    <cellStyle name="Normal 3 4 2 3 2 2 2 2" xfId="10740" xr:uid="{00000000-0005-0000-0000-000001260000}"/>
    <cellStyle name="Normal 3 4 2 3 2 2 3" xfId="10741" xr:uid="{00000000-0005-0000-0000-000002260000}"/>
    <cellStyle name="Normal 3 4 2 3 2 3" xfId="10742" xr:uid="{00000000-0005-0000-0000-000003260000}"/>
    <cellStyle name="Normal 3 4 2 3 2 3 2" xfId="10743" xr:uid="{00000000-0005-0000-0000-000004260000}"/>
    <cellStyle name="Normal 3 4 2 3 2 4" xfId="10744" xr:uid="{00000000-0005-0000-0000-000005260000}"/>
    <cellStyle name="Normal 3 4 2 3 3" xfId="10745" xr:uid="{00000000-0005-0000-0000-000006260000}"/>
    <cellStyle name="Normal 3 4 2 3 3 2" xfId="10746" xr:uid="{00000000-0005-0000-0000-000007260000}"/>
    <cellStyle name="Normal 3 4 2 3 3 2 2" xfId="10747" xr:uid="{00000000-0005-0000-0000-000008260000}"/>
    <cellStyle name="Normal 3 4 2 3 3 3" xfId="10748" xr:uid="{00000000-0005-0000-0000-000009260000}"/>
    <cellStyle name="Normal 3 4 2 3 4" xfId="10749" xr:uid="{00000000-0005-0000-0000-00000A260000}"/>
    <cellStyle name="Normal 3 4 2 3 4 2" xfId="10750" xr:uid="{00000000-0005-0000-0000-00000B260000}"/>
    <cellStyle name="Normal 3 4 2 3 5" xfId="10751" xr:uid="{00000000-0005-0000-0000-00000C260000}"/>
    <cellStyle name="Normal 3 4 2 4" xfId="1386" xr:uid="{00000000-0005-0000-0000-00000D260000}"/>
    <cellStyle name="Normal 3 4 2 4 2" xfId="1387" xr:uid="{00000000-0005-0000-0000-00000E260000}"/>
    <cellStyle name="Normal 3 4 2 4 2 2" xfId="10752" xr:uid="{00000000-0005-0000-0000-00000F260000}"/>
    <cellStyle name="Normal 3 4 2 4 2 2 2" xfId="10753" xr:uid="{00000000-0005-0000-0000-000010260000}"/>
    <cellStyle name="Normal 3 4 2 4 2 2 2 2" xfId="10754" xr:uid="{00000000-0005-0000-0000-000011260000}"/>
    <cellStyle name="Normal 3 4 2 4 2 2 3" xfId="10755" xr:uid="{00000000-0005-0000-0000-000012260000}"/>
    <cellStyle name="Normal 3 4 2 4 2 3" xfId="10756" xr:uid="{00000000-0005-0000-0000-000013260000}"/>
    <cellStyle name="Normal 3 4 2 4 2 3 2" xfId="10757" xr:uid="{00000000-0005-0000-0000-000014260000}"/>
    <cellStyle name="Normal 3 4 2 4 2 4" xfId="10758" xr:uid="{00000000-0005-0000-0000-000015260000}"/>
    <cellStyle name="Normal 3 4 2 4 3" xfId="10759" xr:uid="{00000000-0005-0000-0000-000016260000}"/>
    <cellStyle name="Normal 3 4 2 4 3 2" xfId="10760" xr:uid="{00000000-0005-0000-0000-000017260000}"/>
    <cellStyle name="Normal 3 4 2 4 3 2 2" xfId="10761" xr:uid="{00000000-0005-0000-0000-000018260000}"/>
    <cellStyle name="Normal 3 4 2 4 3 3" xfId="10762" xr:uid="{00000000-0005-0000-0000-000019260000}"/>
    <cellStyle name="Normal 3 4 2 4 4" xfId="10763" xr:uid="{00000000-0005-0000-0000-00001A260000}"/>
    <cellStyle name="Normal 3 4 2 4 4 2" xfId="10764" xr:uid="{00000000-0005-0000-0000-00001B260000}"/>
    <cellStyle name="Normal 3 4 2 4 5" xfId="10765" xr:uid="{00000000-0005-0000-0000-00001C260000}"/>
    <cellStyle name="Normal 3 4 2 5" xfId="1388" xr:uid="{00000000-0005-0000-0000-00001D260000}"/>
    <cellStyle name="Normal 3 4 2 5 2" xfId="1389" xr:uid="{00000000-0005-0000-0000-00001E260000}"/>
    <cellStyle name="Normal 3 4 2 5 2 2" xfId="10766" xr:uid="{00000000-0005-0000-0000-00001F260000}"/>
    <cellStyle name="Normal 3 4 2 5 2 2 2" xfId="10767" xr:uid="{00000000-0005-0000-0000-000020260000}"/>
    <cellStyle name="Normal 3 4 2 5 2 2 2 2" xfId="10768" xr:uid="{00000000-0005-0000-0000-000021260000}"/>
    <cellStyle name="Normal 3 4 2 5 2 2 3" xfId="10769" xr:uid="{00000000-0005-0000-0000-000022260000}"/>
    <cellStyle name="Normal 3 4 2 5 2 3" xfId="10770" xr:uid="{00000000-0005-0000-0000-000023260000}"/>
    <cellStyle name="Normal 3 4 2 5 2 3 2" xfId="10771" xr:uid="{00000000-0005-0000-0000-000024260000}"/>
    <cellStyle name="Normal 3 4 2 5 2 4" xfId="10772" xr:uid="{00000000-0005-0000-0000-000025260000}"/>
    <cellStyle name="Normal 3 4 2 5 3" xfId="10773" xr:uid="{00000000-0005-0000-0000-000026260000}"/>
    <cellStyle name="Normal 3 4 2 5 3 2" xfId="10774" xr:uid="{00000000-0005-0000-0000-000027260000}"/>
    <cellStyle name="Normal 3 4 2 5 3 2 2" xfId="10775" xr:uid="{00000000-0005-0000-0000-000028260000}"/>
    <cellStyle name="Normal 3 4 2 5 3 3" xfId="10776" xr:uid="{00000000-0005-0000-0000-000029260000}"/>
    <cellStyle name="Normal 3 4 2 5 4" xfId="10777" xr:uid="{00000000-0005-0000-0000-00002A260000}"/>
    <cellStyle name="Normal 3 4 2 5 4 2" xfId="10778" xr:uid="{00000000-0005-0000-0000-00002B260000}"/>
    <cellStyle name="Normal 3 4 2 5 5" xfId="10779" xr:uid="{00000000-0005-0000-0000-00002C260000}"/>
    <cellStyle name="Normal 3 4 2 6" xfId="1390" xr:uid="{00000000-0005-0000-0000-00002D260000}"/>
    <cellStyle name="Normal 3 4 2 6 2" xfId="1391" xr:uid="{00000000-0005-0000-0000-00002E260000}"/>
    <cellStyle name="Normal 3 4 2 6 2 2" xfId="10780" xr:uid="{00000000-0005-0000-0000-00002F260000}"/>
    <cellStyle name="Normal 3 4 2 6 2 2 2" xfId="10781" xr:uid="{00000000-0005-0000-0000-000030260000}"/>
    <cellStyle name="Normal 3 4 2 6 2 2 2 2" xfId="10782" xr:uid="{00000000-0005-0000-0000-000031260000}"/>
    <cellStyle name="Normal 3 4 2 6 2 2 3" xfId="10783" xr:uid="{00000000-0005-0000-0000-000032260000}"/>
    <cellStyle name="Normal 3 4 2 6 2 3" xfId="10784" xr:uid="{00000000-0005-0000-0000-000033260000}"/>
    <cellStyle name="Normal 3 4 2 6 2 3 2" xfId="10785" xr:uid="{00000000-0005-0000-0000-000034260000}"/>
    <cellStyle name="Normal 3 4 2 6 2 4" xfId="10786" xr:uid="{00000000-0005-0000-0000-000035260000}"/>
    <cellStyle name="Normal 3 4 2 6 3" xfId="10787" xr:uid="{00000000-0005-0000-0000-000036260000}"/>
    <cellStyle name="Normal 3 4 2 6 3 2" xfId="10788" xr:uid="{00000000-0005-0000-0000-000037260000}"/>
    <cellStyle name="Normal 3 4 2 6 3 2 2" xfId="10789" xr:uid="{00000000-0005-0000-0000-000038260000}"/>
    <cellStyle name="Normal 3 4 2 6 3 3" xfId="10790" xr:uid="{00000000-0005-0000-0000-000039260000}"/>
    <cellStyle name="Normal 3 4 2 6 4" xfId="10791" xr:uid="{00000000-0005-0000-0000-00003A260000}"/>
    <cellStyle name="Normal 3 4 2 6 4 2" xfId="10792" xr:uid="{00000000-0005-0000-0000-00003B260000}"/>
    <cellStyle name="Normal 3 4 2 6 5" xfId="10793" xr:uid="{00000000-0005-0000-0000-00003C260000}"/>
    <cellStyle name="Normal 3 4 2 7" xfId="1392" xr:uid="{00000000-0005-0000-0000-00003D260000}"/>
    <cellStyle name="Normal 3 4 2 7 2" xfId="1393" xr:uid="{00000000-0005-0000-0000-00003E260000}"/>
    <cellStyle name="Normal 3 4 2 7 2 2" xfId="10794" xr:uid="{00000000-0005-0000-0000-00003F260000}"/>
    <cellStyle name="Normal 3 4 2 7 2 2 2" xfId="10795" xr:uid="{00000000-0005-0000-0000-000040260000}"/>
    <cellStyle name="Normal 3 4 2 7 2 2 2 2" xfId="10796" xr:uid="{00000000-0005-0000-0000-000041260000}"/>
    <cellStyle name="Normal 3 4 2 7 2 2 3" xfId="10797" xr:uid="{00000000-0005-0000-0000-000042260000}"/>
    <cellStyle name="Normal 3 4 2 7 2 3" xfId="10798" xr:uid="{00000000-0005-0000-0000-000043260000}"/>
    <cellStyle name="Normal 3 4 2 7 2 3 2" xfId="10799" xr:uid="{00000000-0005-0000-0000-000044260000}"/>
    <cellStyle name="Normal 3 4 2 7 2 4" xfId="10800" xr:uid="{00000000-0005-0000-0000-000045260000}"/>
    <cellStyle name="Normal 3 4 2 7 3" xfId="10801" xr:uid="{00000000-0005-0000-0000-000046260000}"/>
    <cellStyle name="Normal 3 4 2 7 3 2" xfId="10802" xr:uid="{00000000-0005-0000-0000-000047260000}"/>
    <cellStyle name="Normal 3 4 2 7 3 2 2" xfId="10803" xr:uid="{00000000-0005-0000-0000-000048260000}"/>
    <cellStyle name="Normal 3 4 2 7 3 3" xfId="10804" xr:uid="{00000000-0005-0000-0000-000049260000}"/>
    <cellStyle name="Normal 3 4 2 7 4" xfId="10805" xr:uid="{00000000-0005-0000-0000-00004A260000}"/>
    <cellStyle name="Normal 3 4 2 7 4 2" xfId="10806" xr:uid="{00000000-0005-0000-0000-00004B260000}"/>
    <cellStyle name="Normal 3 4 2 7 5" xfId="10807" xr:uid="{00000000-0005-0000-0000-00004C260000}"/>
    <cellStyle name="Normal 3 4 2 8" xfId="1394" xr:uid="{00000000-0005-0000-0000-00004D260000}"/>
    <cellStyle name="Normal 3 4 2 8 2" xfId="1395" xr:uid="{00000000-0005-0000-0000-00004E260000}"/>
    <cellStyle name="Normal 3 4 2 8 2 2" xfId="10808" xr:uid="{00000000-0005-0000-0000-00004F260000}"/>
    <cellStyle name="Normal 3 4 2 8 2 2 2" xfId="10809" xr:uid="{00000000-0005-0000-0000-000050260000}"/>
    <cellStyle name="Normal 3 4 2 8 2 2 2 2" xfId="10810" xr:uid="{00000000-0005-0000-0000-000051260000}"/>
    <cellStyle name="Normal 3 4 2 8 2 2 3" xfId="10811" xr:uid="{00000000-0005-0000-0000-000052260000}"/>
    <cellStyle name="Normal 3 4 2 8 2 3" xfId="10812" xr:uid="{00000000-0005-0000-0000-000053260000}"/>
    <cellStyle name="Normal 3 4 2 8 2 3 2" xfId="10813" xr:uid="{00000000-0005-0000-0000-000054260000}"/>
    <cellStyle name="Normal 3 4 2 8 2 4" xfId="10814" xr:uid="{00000000-0005-0000-0000-000055260000}"/>
    <cellStyle name="Normal 3 4 2 8 3" xfId="10815" xr:uid="{00000000-0005-0000-0000-000056260000}"/>
    <cellStyle name="Normal 3 4 2 8 3 2" xfId="10816" xr:uid="{00000000-0005-0000-0000-000057260000}"/>
    <cellStyle name="Normal 3 4 2 8 3 2 2" xfId="10817" xr:uid="{00000000-0005-0000-0000-000058260000}"/>
    <cellStyle name="Normal 3 4 2 8 3 3" xfId="10818" xr:uid="{00000000-0005-0000-0000-000059260000}"/>
    <cellStyle name="Normal 3 4 2 8 4" xfId="10819" xr:uid="{00000000-0005-0000-0000-00005A260000}"/>
    <cellStyle name="Normal 3 4 2 8 4 2" xfId="10820" xr:uid="{00000000-0005-0000-0000-00005B260000}"/>
    <cellStyle name="Normal 3 4 2 8 5" xfId="10821" xr:uid="{00000000-0005-0000-0000-00005C260000}"/>
    <cellStyle name="Normal 3 4 2 9" xfId="1396" xr:uid="{00000000-0005-0000-0000-00005D260000}"/>
    <cellStyle name="Normal 3 4 2 9 2" xfId="10822" xr:uid="{00000000-0005-0000-0000-00005E260000}"/>
    <cellStyle name="Normal 3 4 2 9 2 2" xfId="10823" xr:uid="{00000000-0005-0000-0000-00005F260000}"/>
    <cellStyle name="Normal 3 4 2 9 2 2 2" xfId="10824" xr:uid="{00000000-0005-0000-0000-000060260000}"/>
    <cellStyle name="Normal 3 4 2 9 2 3" xfId="10825" xr:uid="{00000000-0005-0000-0000-000061260000}"/>
    <cellStyle name="Normal 3 4 2 9 3" xfId="10826" xr:uid="{00000000-0005-0000-0000-000062260000}"/>
    <cellStyle name="Normal 3 4 2 9 3 2" xfId="10827" xr:uid="{00000000-0005-0000-0000-000063260000}"/>
    <cellStyle name="Normal 3 4 2 9 4" xfId="10828" xr:uid="{00000000-0005-0000-0000-000064260000}"/>
    <cellStyle name="Normal 3 4 3" xfId="1397" xr:uid="{00000000-0005-0000-0000-000065260000}"/>
    <cellStyle name="Normal 3 4 3 2" xfId="1398" xr:uid="{00000000-0005-0000-0000-000066260000}"/>
    <cellStyle name="Normal 3 4 3 2 2" xfId="10829" xr:uid="{00000000-0005-0000-0000-000067260000}"/>
    <cellStyle name="Normal 3 4 3 2 2 2" xfId="10830" xr:uid="{00000000-0005-0000-0000-000068260000}"/>
    <cellStyle name="Normal 3 4 3 2 2 2 2" xfId="10831" xr:uid="{00000000-0005-0000-0000-000069260000}"/>
    <cellStyle name="Normal 3 4 3 2 2 3" xfId="10832" xr:uid="{00000000-0005-0000-0000-00006A260000}"/>
    <cellStyle name="Normal 3 4 3 2 3" xfId="10833" xr:uid="{00000000-0005-0000-0000-00006B260000}"/>
    <cellStyle name="Normal 3 4 3 2 3 2" xfId="10834" xr:uid="{00000000-0005-0000-0000-00006C260000}"/>
    <cellStyle name="Normal 3 4 3 2 4" xfId="10835" xr:uid="{00000000-0005-0000-0000-00006D260000}"/>
    <cellStyle name="Normal 3 4 3 3" xfId="10836" xr:uid="{00000000-0005-0000-0000-00006E260000}"/>
    <cellStyle name="Normal 3 4 3 3 2" xfId="10837" xr:uid="{00000000-0005-0000-0000-00006F260000}"/>
    <cellStyle name="Normal 3 4 3 3 2 2" xfId="10838" xr:uid="{00000000-0005-0000-0000-000070260000}"/>
    <cellStyle name="Normal 3 4 3 3 3" xfId="10839" xr:uid="{00000000-0005-0000-0000-000071260000}"/>
    <cellStyle name="Normal 3 4 3 4" xfId="10840" xr:uid="{00000000-0005-0000-0000-000072260000}"/>
    <cellStyle name="Normal 3 4 3 4 2" xfId="10841" xr:uid="{00000000-0005-0000-0000-000073260000}"/>
    <cellStyle name="Normal 3 4 3 5" xfId="10842" xr:uid="{00000000-0005-0000-0000-000074260000}"/>
    <cellStyle name="Normal 3 4 4" xfId="1399" xr:uid="{00000000-0005-0000-0000-000075260000}"/>
    <cellStyle name="Normal 3 4 4 2" xfId="1400" xr:uid="{00000000-0005-0000-0000-000076260000}"/>
    <cellStyle name="Normal 3 4 4 2 2" xfId="10843" xr:uid="{00000000-0005-0000-0000-000077260000}"/>
    <cellStyle name="Normal 3 4 4 2 2 2" xfId="10844" xr:uid="{00000000-0005-0000-0000-000078260000}"/>
    <cellStyle name="Normal 3 4 4 2 2 2 2" xfId="10845" xr:uid="{00000000-0005-0000-0000-000079260000}"/>
    <cellStyle name="Normal 3 4 4 2 2 3" xfId="10846" xr:uid="{00000000-0005-0000-0000-00007A260000}"/>
    <cellStyle name="Normal 3 4 4 2 3" xfId="10847" xr:uid="{00000000-0005-0000-0000-00007B260000}"/>
    <cellStyle name="Normal 3 4 4 2 3 2" xfId="10848" xr:uid="{00000000-0005-0000-0000-00007C260000}"/>
    <cellStyle name="Normal 3 4 4 2 4" xfId="10849" xr:uid="{00000000-0005-0000-0000-00007D260000}"/>
    <cellStyle name="Normal 3 4 4 3" xfId="10850" xr:uid="{00000000-0005-0000-0000-00007E260000}"/>
    <cellStyle name="Normal 3 4 4 3 2" xfId="10851" xr:uid="{00000000-0005-0000-0000-00007F260000}"/>
    <cellStyle name="Normal 3 4 4 3 2 2" xfId="10852" xr:uid="{00000000-0005-0000-0000-000080260000}"/>
    <cellStyle name="Normal 3 4 4 3 3" xfId="10853" xr:uid="{00000000-0005-0000-0000-000081260000}"/>
    <cellStyle name="Normal 3 4 4 4" xfId="10854" xr:uid="{00000000-0005-0000-0000-000082260000}"/>
    <cellStyle name="Normal 3 4 4 4 2" xfId="10855" xr:uid="{00000000-0005-0000-0000-000083260000}"/>
    <cellStyle name="Normal 3 4 4 5" xfId="10856" xr:uid="{00000000-0005-0000-0000-000084260000}"/>
    <cellStyle name="Normal 3 4 5" xfId="1401" xr:uid="{00000000-0005-0000-0000-000085260000}"/>
    <cellStyle name="Normal 3 4 5 2" xfId="1402" xr:uid="{00000000-0005-0000-0000-000086260000}"/>
    <cellStyle name="Normal 3 4 5 2 2" xfId="10857" xr:uid="{00000000-0005-0000-0000-000087260000}"/>
    <cellStyle name="Normal 3 4 5 2 2 2" xfId="10858" xr:uid="{00000000-0005-0000-0000-000088260000}"/>
    <cellStyle name="Normal 3 4 5 2 2 2 2" xfId="10859" xr:uid="{00000000-0005-0000-0000-000089260000}"/>
    <cellStyle name="Normal 3 4 5 2 2 3" xfId="10860" xr:uid="{00000000-0005-0000-0000-00008A260000}"/>
    <cellStyle name="Normal 3 4 5 2 3" xfId="10861" xr:uid="{00000000-0005-0000-0000-00008B260000}"/>
    <cellStyle name="Normal 3 4 5 2 3 2" xfId="10862" xr:uid="{00000000-0005-0000-0000-00008C260000}"/>
    <cellStyle name="Normal 3 4 5 2 4" xfId="10863" xr:uid="{00000000-0005-0000-0000-00008D260000}"/>
    <cellStyle name="Normal 3 4 5 3" xfId="10864" xr:uid="{00000000-0005-0000-0000-00008E260000}"/>
    <cellStyle name="Normal 3 4 5 3 2" xfId="10865" xr:uid="{00000000-0005-0000-0000-00008F260000}"/>
    <cellStyle name="Normal 3 4 5 3 2 2" xfId="10866" xr:uid="{00000000-0005-0000-0000-000090260000}"/>
    <cellStyle name="Normal 3 4 5 3 3" xfId="10867" xr:uid="{00000000-0005-0000-0000-000091260000}"/>
    <cellStyle name="Normal 3 4 5 4" xfId="10868" xr:uid="{00000000-0005-0000-0000-000092260000}"/>
    <cellStyle name="Normal 3 4 5 4 2" xfId="10869" xr:uid="{00000000-0005-0000-0000-000093260000}"/>
    <cellStyle name="Normal 3 4 5 5" xfId="10870" xr:uid="{00000000-0005-0000-0000-000094260000}"/>
    <cellStyle name="Normal 3 4 6" xfId="1403" xr:uid="{00000000-0005-0000-0000-000095260000}"/>
    <cellStyle name="Normal 3 4 6 2" xfId="1404" xr:uid="{00000000-0005-0000-0000-000096260000}"/>
    <cellStyle name="Normal 3 4 6 2 2" xfId="10871" xr:uid="{00000000-0005-0000-0000-000097260000}"/>
    <cellStyle name="Normal 3 4 6 2 2 2" xfId="10872" xr:uid="{00000000-0005-0000-0000-000098260000}"/>
    <cellStyle name="Normal 3 4 6 2 2 2 2" xfId="10873" xr:uid="{00000000-0005-0000-0000-000099260000}"/>
    <cellStyle name="Normal 3 4 6 2 2 3" xfId="10874" xr:uid="{00000000-0005-0000-0000-00009A260000}"/>
    <cellStyle name="Normal 3 4 6 2 3" xfId="10875" xr:uid="{00000000-0005-0000-0000-00009B260000}"/>
    <cellStyle name="Normal 3 4 6 2 3 2" xfId="10876" xr:uid="{00000000-0005-0000-0000-00009C260000}"/>
    <cellStyle name="Normal 3 4 6 2 4" xfId="10877" xr:uid="{00000000-0005-0000-0000-00009D260000}"/>
    <cellStyle name="Normal 3 4 6 3" xfId="10878" xr:uid="{00000000-0005-0000-0000-00009E260000}"/>
    <cellStyle name="Normal 3 4 6 3 2" xfId="10879" xr:uid="{00000000-0005-0000-0000-00009F260000}"/>
    <cellStyle name="Normal 3 4 6 3 2 2" xfId="10880" xr:uid="{00000000-0005-0000-0000-0000A0260000}"/>
    <cellStyle name="Normal 3 4 6 3 3" xfId="10881" xr:uid="{00000000-0005-0000-0000-0000A1260000}"/>
    <cellStyle name="Normal 3 4 6 4" xfId="10882" xr:uid="{00000000-0005-0000-0000-0000A2260000}"/>
    <cellStyle name="Normal 3 4 6 4 2" xfId="10883" xr:uid="{00000000-0005-0000-0000-0000A3260000}"/>
    <cellStyle name="Normal 3 4 6 5" xfId="10884" xr:uid="{00000000-0005-0000-0000-0000A4260000}"/>
    <cellStyle name="Normal 3 4 7" xfId="1405" xr:uid="{00000000-0005-0000-0000-0000A5260000}"/>
    <cellStyle name="Normal 3 4 7 2" xfId="1406" xr:uid="{00000000-0005-0000-0000-0000A6260000}"/>
    <cellStyle name="Normal 3 4 7 2 2" xfId="10885" xr:uid="{00000000-0005-0000-0000-0000A7260000}"/>
    <cellStyle name="Normal 3 4 7 2 2 2" xfId="10886" xr:uid="{00000000-0005-0000-0000-0000A8260000}"/>
    <cellStyle name="Normal 3 4 7 2 2 2 2" xfId="10887" xr:uid="{00000000-0005-0000-0000-0000A9260000}"/>
    <cellStyle name="Normal 3 4 7 2 2 3" xfId="10888" xr:uid="{00000000-0005-0000-0000-0000AA260000}"/>
    <cellStyle name="Normal 3 4 7 2 3" xfId="10889" xr:uid="{00000000-0005-0000-0000-0000AB260000}"/>
    <cellStyle name="Normal 3 4 7 2 3 2" xfId="10890" xr:uid="{00000000-0005-0000-0000-0000AC260000}"/>
    <cellStyle name="Normal 3 4 7 2 4" xfId="10891" xr:uid="{00000000-0005-0000-0000-0000AD260000}"/>
    <cellStyle name="Normal 3 4 7 3" xfId="10892" xr:uid="{00000000-0005-0000-0000-0000AE260000}"/>
    <cellStyle name="Normal 3 4 7 3 2" xfId="10893" xr:uid="{00000000-0005-0000-0000-0000AF260000}"/>
    <cellStyle name="Normal 3 4 7 3 2 2" xfId="10894" xr:uid="{00000000-0005-0000-0000-0000B0260000}"/>
    <cellStyle name="Normal 3 4 7 3 3" xfId="10895" xr:uid="{00000000-0005-0000-0000-0000B1260000}"/>
    <cellStyle name="Normal 3 4 7 4" xfId="10896" xr:uid="{00000000-0005-0000-0000-0000B2260000}"/>
    <cellStyle name="Normal 3 4 7 4 2" xfId="10897" xr:uid="{00000000-0005-0000-0000-0000B3260000}"/>
    <cellStyle name="Normal 3 4 7 5" xfId="10898" xr:uid="{00000000-0005-0000-0000-0000B4260000}"/>
    <cellStyle name="Normal 3 4 8" xfId="1407" xr:uid="{00000000-0005-0000-0000-0000B5260000}"/>
    <cellStyle name="Normal 3 4 8 2" xfId="1408" xr:uid="{00000000-0005-0000-0000-0000B6260000}"/>
    <cellStyle name="Normal 3 4 8 2 2" xfId="10899" xr:uid="{00000000-0005-0000-0000-0000B7260000}"/>
    <cellStyle name="Normal 3 4 8 2 2 2" xfId="10900" xr:uid="{00000000-0005-0000-0000-0000B8260000}"/>
    <cellStyle name="Normal 3 4 8 2 2 2 2" xfId="10901" xr:uid="{00000000-0005-0000-0000-0000B9260000}"/>
    <cellStyle name="Normal 3 4 8 2 2 3" xfId="10902" xr:uid="{00000000-0005-0000-0000-0000BA260000}"/>
    <cellStyle name="Normal 3 4 8 2 3" xfId="10903" xr:uid="{00000000-0005-0000-0000-0000BB260000}"/>
    <cellStyle name="Normal 3 4 8 2 3 2" xfId="10904" xr:uid="{00000000-0005-0000-0000-0000BC260000}"/>
    <cellStyle name="Normal 3 4 8 2 4" xfId="10905" xr:uid="{00000000-0005-0000-0000-0000BD260000}"/>
    <cellStyle name="Normal 3 4 8 3" xfId="10906" xr:uid="{00000000-0005-0000-0000-0000BE260000}"/>
    <cellStyle name="Normal 3 4 8 3 2" xfId="10907" xr:uid="{00000000-0005-0000-0000-0000BF260000}"/>
    <cellStyle name="Normal 3 4 8 3 2 2" xfId="10908" xr:uid="{00000000-0005-0000-0000-0000C0260000}"/>
    <cellStyle name="Normal 3 4 8 3 3" xfId="10909" xr:uid="{00000000-0005-0000-0000-0000C1260000}"/>
    <cellStyle name="Normal 3 4 8 4" xfId="10910" xr:uid="{00000000-0005-0000-0000-0000C2260000}"/>
    <cellStyle name="Normal 3 4 8 4 2" xfId="10911" xr:uid="{00000000-0005-0000-0000-0000C3260000}"/>
    <cellStyle name="Normal 3 4 8 5" xfId="10912" xr:uid="{00000000-0005-0000-0000-0000C4260000}"/>
    <cellStyle name="Normal 3 4 9" xfId="1409" xr:uid="{00000000-0005-0000-0000-0000C5260000}"/>
    <cellStyle name="Normal 3 4 9 2" xfId="1410" xr:uid="{00000000-0005-0000-0000-0000C6260000}"/>
    <cellStyle name="Normal 3 4 9 2 2" xfId="10913" xr:uid="{00000000-0005-0000-0000-0000C7260000}"/>
    <cellStyle name="Normal 3 4 9 2 2 2" xfId="10914" xr:uid="{00000000-0005-0000-0000-0000C8260000}"/>
    <cellStyle name="Normal 3 4 9 2 2 2 2" xfId="10915" xr:uid="{00000000-0005-0000-0000-0000C9260000}"/>
    <cellStyle name="Normal 3 4 9 2 2 3" xfId="10916" xr:uid="{00000000-0005-0000-0000-0000CA260000}"/>
    <cellStyle name="Normal 3 4 9 2 3" xfId="10917" xr:uid="{00000000-0005-0000-0000-0000CB260000}"/>
    <cellStyle name="Normal 3 4 9 2 3 2" xfId="10918" xr:uid="{00000000-0005-0000-0000-0000CC260000}"/>
    <cellStyle name="Normal 3 4 9 2 4" xfId="10919" xr:uid="{00000000-0005-0000-0000-0000CD260000}"/>
    <cellStyle name="Normal 3 4 9 3" xfId="10920" xr:uid="{00000000-0005-0000-0000-0000CE260000}"/>
    <cellStyle name="Normal 3 4 9 3 2" xfId="10921" xr:uid="{00000000-0005-0000-0000-0000CF260000}"/>
    <cellStyle name="Normal 3 4 9 3 2 2" xfId="10922" xr:uid="{00000000-0005-0000-0000-0000D0260000}"/>
    <cellStyle name="Normal 3 4 9 3 3" xfId="10923" xr:uid="{00000000-0005-0000-0000-0000D1260000}"/>
    <cellStyle name="Normal 3 4 9 4" xfId="10924" xr:uid="{00000000-0005-0000-0000-0000D2260000}"/>
    <cellStyle name="Normal 3 4 9 4 2" xfId="10925" xr:uid="{00000000-0005-0000-0000-0000D3260000}"/>
    <cellStyle name="Normal 3 4 9 5" xfId="10926" xr:uid="{00000000-0005-0000-0000-0000D4260000}"/>
    <cellStyle name="Normal 3 40" xfId="16818" xr:uid="{00000000-0005-0000-0000-000020000000}"/>
    <cellStyle name="Normal 3 5" xfId="1411" xr:uid="{00000000-0005-0000-0000-0000D5260000}"/>
    <cellStyle name="Normal 3 5 10" xfId="1412" xr:uid="{00000000-0005-0000-0000-0000D6260000}"/>
    <cellStyle name="Normal 3 5 10 2" xfId="1413" xr:uid="{00000000-0005-0000-0000-0000D7260000}"/>
    <cellStyle name="Normal 3 5 10 2 2" xfId="10927" xr:uid="{00000000-0005-0000-0000-0000D8260000}"/>
    <cellStyle name="Normal 3 5 10 2 2 2" xfId="10928" xr:uid="{00000000-0005-0000-0000-0000D9260000}"/>
    <cellStyle name="Normal 3 5 10 2 2 2 2" xfId="10929" xr:uid="{00000000-0005-0000-0000-0000DA260000}"/>
    <cellStyle name="Normal 3 5 10 2 2 3" xfId="10930" xr:uid="{00000000-0005-0000-0000-0000DB260000}"/>
    <cellStyle name="Normal 3 5 10 2 3" xfId="10931" xr:uid="{00000000-0005-0000-0000-0000DC260000}"/>
    <cellStyle name="Normal 3 5 10 2 3 2" xfId="10932" xr:uid="{00000000-0005-0000-0000-0000DD260000}"/>
    <cellStyle name="Normal 3 5 10 2 4" xfId="10933" xr:uid="{00000000-0005-0000-0000-0000DE260000}"/>
    <cellStyle name="Normal 3 5 10 3" xfId="10934" xr:uid="{00000000-0005-0000-0000-0000DF260000}"/>
    <cellStyle name="Normal 3 5 10 3 2" xfId="10935" xr:uid="{00000000-0005-0000-0000-0000E0260000}"/>
    <cellStyle name="Normal 3 5 10 3 2 2" xfId="10936" xr:uid="{00000000-0005-0000-0000-0000E1260000}"/>
    <cellStyle name="Normal 3 5 10 3 3" xfId="10937" xr:uid="{00000000-0005-0000-0000-0000E2260000}"/>
    <cellStyle name="Normal 3 5 10 4" xfId="10938" xr:uid="{00000000-0005-0000-0000-0000E3260000}"/>
    <cellStyle name="Normal 3 5 10 4 2" xfId="10939" xr:uid="{00000000-0005-0000-0000-0000E4260000}"/>
    <cellStyle name="Normal 3 5 10 5" xfId="10940" xr:uid="{00000000-0005-0000-0000-0000E5260000}"/>
    <cellStyle name="Normal 3 5 11" xfId="1414" xr:uid="{00000000-0005-0000-0000-0000E6260000}"/>
    <cellStyle name="Normal 3 5 11 2" xfId="1415" xr:uid="{00000000-0005-0000-0000-0000E7260000}"/>
    <cellStyle name="Normal 3 5 11 2 2" xfId="10941" xr:uid="{00000000-0005-0000-0000-0000E8260000}"/>
    <cellStyle name="Normal 3 5 11 2 2 2" xfId="10942" xr:uid="{00000000-0005-0000-0000-0000E9260000}"/>
    <cellStyle name="Normal 3 5 11 2 2 2 2" xfId="10943" xr:uid="{00000000-0005-0000-0000-0000EA260000}"/>
    <cellStyle name="Normal 3 5 11 2 2 3" xfId="10944" xr:uid="{00000000-0005-0000-0000-0000EB260000}"/>
    <cellStyle name="Normal 3 5 11 2 3" xfId="10945" xr:uid="{00000000-0005-0000-0000-0000EC260000}"/>
    <cellStyle name="Normal 3 5 11 2 3 2" xfId="10946" xr:uid="{00000000-0005-0000-0000-0000ED260000}"/>
    <cellStyle name="Normal 3 5 11 2 4" xfId="10947" xr:uid="{00000000-0005-0000-0000-0000EE260000}"/>
    <cellStyle name="Normal 3 5 11 3" xfId="10948" xr:uid="{00000000-0005-0000-0000-0000EF260000}"/>
    <cellStyle name="Normal 3 5 11 3 2" xfId="10949" xr:uid="{00000000-0005-0000-0000-0000F0260000}"/>
    <cellStyle name="Normal 3 5 11 3 2 2" xfId="10950" xr:uid="{00000000-0005-0000-0000-0000F1260000}"/>
    <cellStyle name="Normal 3 5 11 3 3" xfId="10951" xr:uid="{00000000-0005-0000-0000-0000F2260000}"/>
    <cellStyle name="Normal 3 5 11 4" xfId="10952" xr:uid="{00000000-0005-0000-0000-0000F3260000}"/>
    <cellStyle name="Normal 3 5 11 4 2" xfId="10953" xr:uid="{00000000-0005-0000-0000-0000F4260000}"/>
    <cellStyle name="Normal 3 5 11 5" xfId="10954" xr:uid="{00000000-0005-0000-0000-0000F5260000}"/>
    <cellStyle name="Normal 3 5 12" xfId="1416" xr:uid="{00000000-0005-0000-0000-0000F6260000}"/>
    <cellStyle name="Normal 3 5 12 2" xfId="10955" xr:uid="{00000000-0005-0000-0000-0000F7260000}"/>
    <cellStyle name="Normal 3 5 12 2 2" xfId="10956" xr:uid="{00000000-0005-0000-0000-0000F8260000}"/>
    <cellStyle name="Normal 3 5 12 2 2 2" xfId="10957" xr:uid="{00000000-0005-0000-0000-0000F9260000}"/>
    <cellStyle name="Normal 3 5 12 2 3" xfId="10958" xr:uid="{00000000-0005-0000-0000-0000FA260000}"/>
    <cellStyle name="Normal 3 5 12 3" xfId="10959" xr:uid="{00000000-0005-0000-0000-0000FB260000}"/>
    <cellStyle name="Normal 3 5 12 3 2" xfId="10960" xr:uid="{00000000-0005-0000-0000-0000FC260000}"/>
    <cellStyle name="Normal 3 5 12 4" xfId="10961" xr:uid="{00000000-0005-0000-0000-0000FD260000}"/>
    <cellStyle name="Normal 3 5 13" xfId="10962" xr:uid="{00000000-0005-0000-0000-0000FE260000}"/>
    <cellStyle name="Normal 3 5 13 2" xfId="10963" xr:uid="{00000000-0005-0000-0000-0000FF260000}"/>
    <cellStyle name="Normal 3 5 13 2 2" xfId="10964" xr:uid="{00000000-0005-0000-0000-000000270000}"/>
    <cellStyle name="Normal 3 5 13 3" xfId="10965" xr:uid="{00000000-0005-0000-0000-000001270000}"/>
    <cellStyle name="Normal 3 5 14" xfId="10966" xr:uid="{00000000-0005-0000-0000-000002270000}"/>
    <cellStyle name="Normal 3 5 14 2" xfId="10967" xr:uid="{00000000-0005-0000-0000-000003270000}"/>
    <cellStyle name="Normal 3 5 15" xfId="10968" xr:uid="{00000000-0005-0000-0000-000004270000}"/>
    <cellStyle name="Normal 3 5 2" xfId="1417" xr:uid="{00000000-0005-0000-0000-000005270000}"/>
    <cellStyle name="Normal 3 5 2 10" xfId="10969" xr:uid="{00000000-0005-0000-0000-000006270000}"/>
    <cellStyle name="Normal 3 5 2 10 2" xfId="10970" xr:uid="{00000000-0005-0000-0000-000007270000}"/>
    <cellStyle name="Normal 3 5 2 10 2 2" xfId="10971" xr:uid="{00000000-0005-0000-0000-000008270000}"/>
    <cellStyle name="Normal 3 5 2 10 3" xfId="10972" xr:uid="{00000000-0005-0000-0000-000009270000}"/>
    <cellStyle name="Normal 3 5 2 11" xfId="10973" xr:uid="{00000000-0005-0000-0000-00000A270000}"/>
    <cellStyle name="Normal 3 5 2 11 2" xfId="10974" xr:uid="{00000000-0005-0000-0000-00000B270000}"/>
    <cellStyle name="Normal 3 5 2 12" xfId="10975" xr:uid="{00000000-0005-0000-0000-00000C270000}"/>
    <cellStyle name="Normal 3 5 2 2" xfId="1418" xr:uid="{00000000-0005-0000-0000-00000D270000}"/>
    <cellStyle name="Normal 3 5 2 2 2" xfId="1419" xr:uid="{00000000-0005-0000-0000-00000E270000}"/>
    <cellStyle name="Normal 3 5 2 2 2 2" xfId="10976" xr:uid="{00000000-0005-0000-0000-00000F270000}"/>
    <cellStyle name="Normal 3 5 2 2 2 2 2" xfId="10977" xr:uid="{00000000-0005-0000-0000-000010270000}"/>
    <cellStyle name="Normal 3 5 2 2 2 2 2 2" xfId="10978" xr:uid="{00000000-0005-0000-0000-000011270000}"/>
    <cellStyle name="Normal 3 5 2 2 2 2 3" xfId="10979" xr:uid="{00000000-0005-0000-0000-000012270000}"/>
    <cellStyle name="Normal 3 5 2 2 2 3" xfId="10980" xr:uid="{00000000-0005-0000-0000-000013270000}"/>
    <cellStyle name="Normal 3 5 2 2 2 3 2" xfId="10981" xr:uid="{00000000-0005-0000-0000-000014270000}"/>
    <cellStyle name="Normal 3 5 2 2 2 4" xfId="10982" xr:uid="{00000000-0005-0000-0000-000015270000}"/>
    <cellStyle name="Normal 3 5 2 2 3" xfId="10983" xr:uid="{00000000-0005-0000-0000-000016270000}"/>
    <cellStyle name="Normal 3 5 2 2 3 2" xfId="10984" xr:uid="{00000000-0005-0000-0000-000017270000}"/>
    <cellStyle name="Normal 3 5 2 2 3 2 2" xfId="10985" xr:uid="{00000000-0005-0000-0000-000018270000}"/>
    <cellStyle name="Normal 3 5 2 2 3 3" xfId="10986" xr:uid="{00000000-0005-0000-0000-000019270000}"/>
    <cellStyle name="Normal 3 5 2 2 4" xfId="10987" xr:uid="{00000000-0005-0000-0000-00001A270000}"/>
    <cellStyle name="Normal 3 5 2 2 4 2" xfId="10988" xr:uid="{00000000-0005-0000-0000-00001B270000}"/>
    <cellStyle name="Normal 3 5 2 2 5" xfId="10989" xr:uid="{00000000-0005-0000-0000-00001C270000}"/>
    <cellStyle name="Normal 3 5 2 3" xfId="1420" xr:uid="{00000000-0005-0000-0000-00001D270000}"/>
    <cellStyle name="Normal 3 5 2 3 2" xfId="1421" xr:uid="{00000000-0005-0000-0000-00001E270000}"/>
    <cellStyle name="Normal 3 5 2 3 2 2" xfId="10990" xr:uid="{00000000-0005-0000-0000-00001F270000}"/>
    <cellStyle name="Normal 3 5 2 3 2 2 2" xfId="10991" xr:uid="{00000000-0005-0000-0000-000020270000}"/>
    <cellStyle name="Normal 3 5 2 3 2 2 2 2" xfId="10992" xr:uid="{00000000-0005-0000-0000-000021270000}"/>
    <cellStyle name="Normal 3 5 2 3 2 2 3" xfId="10993" xr:uid="{00000000-0005-0000-0000-000022270000}"/>
    <cellStyle name="Normal 3 5 2 3 2 3" xfId="10994" xr:uid="{00000000-0005-0000-0000-000023270000}"/>
    <cellStyle name="Normal 3 5 2 3 2 3 2" xfId="10995" xr:uid="{00000000-0005-0000-0000-000024270000}"/>
    <cellStyle name="Normal 3 5 2 3 2 4" xfId="10996" xr:uid="{00000000-0005-0000-0000-000025270000}"/>
    <cellStyle name="Normal 3 5 2 3 3" xfId="10997" xr:uid="{00000000-0005-0000-0000-000026270000}"/>
    <cellStyle name="Normal 3 5 2 3 3 2" xfId="10998" xr:uid="{00000000-0005-0000-0000-000027270000}"/>
    <cellStyle name="Normal 3 5 2 3 3 2 2" xfId="10999" xr:uid="{00000000-0005-0000-0000-000028270000}"/>
    <cellStyle name="Normal 3 5 2 3 3 3" xfId="11000" xr:uid="{00000000-0005-0000-0000-000029270000}"/>
    <cellStyle name="Normal 3 5 2 3 4" xfId="11001" xr:uid="{00000000-0005-0000-0000-00002A270000}"/>
    <cellStyle name="Normal 3 5 2 3 4 2" xfId="11002" xr:uid="{00000000-0005-0000-0000-00002B270000}"/>
    <cellStyle name="Normal 3 5 2 3 5" xfId="11003" xr:uid="{00000000-0005-0000-0000-00002C270000}"/>
    <cellStyle name="Normal 3 5 2 4" xfId="1422" xr:uid="{00000000-0005-0000-0000-00002D270000}"/>
    <cellStyle name="Normal 3 5 2 4 2" xfId="1423" xr:uid="{00000000-0005-0000-0000-00002E270000}"/>
    <cellStyle name="Normal 3 5 2 4 2 2" xfId="11004" xr:uid="{00000000-0005-0000-0000-00002F270000}"/>
    <cellStyle name="Normal 3 5 2 4 2 2 2" xfId="11005" xr:uid="{00000000-0005-0000-0000-000030270000}"/>
    <cellStyle name="Normal 3 5 2 4 2 2 2 2" xfId="11006" xr:uid="{00000000-0005-0000-0000-000031270000}"/>
    <cellStyle name="Normal 3 5 2 4 2 2 3" xfId="11007" xr:uid="{00000000-0005-0000-0000-000032270000}"/>
    <cellStyle name="Normal 3 5 2 4 2 3" xfId="11008" xr:uid="{00000000-0005-0000-0000-000033270000}"/>
    <cellStyle name="Normal 3 5 2 4 2 3 2" xfId="11009" xr:uid="{00000000-0005-0000-0000-000034270000}"/>
    <cellStyle name="Normal 3 5 2 4 2 4" xfId="11010" xr:uid="{00000000-0005-0000-0000-000035270000}"/>
    <cellStyle name="Normal 3 5 2 4 3" xfId="11011" xr:uid="{00000000-0005-0000-0000-000036270000}"/>
    <cellStyle name="Normal 3 5 2 4 3 2" xfId="11012" xr:uid="{00000000-0005-0000-0000-000037270000}"/>
    <cellStyle name="Normal 3 5 2 4 3 2 2" xfId="11013" xr:uid="{00000000-0005-0000-0000-000038270000}"/>
    <cellStyle name="Normal 3 5 2 4 3 3" xfId="11014" xr:uid="{00000000-0005-0000-0000-000039270000}"/>
    <cellStyle name="Normal 3 5 2 4 4" xfId="11015" xr:uid="{00000000-0005-0000-0000-00003A270000}"/>
    <cellStyle name="Normal 3 5 2 4 4 2" xfId="11016" xr:uid="{00000000-0005-0000-0000-00003B270000}"/>
    <cellStyle name="Normal 3 5 2 4 5" xfId="11017" xr:uid="{00000000-0005-0000-0000-00003C270000}"/>
    <cellStyle name="Normal 3 5 2 5" xfId="1424" xr:uid="{00000000-0005-0000-0000-00003D270000}"/>
    <cellStyle name="Normal 3 5 2 5 2" xfId="1425" xr:uid="{00000000-0005-0000-0000-00003E270000}"/>
    <cellStyle name="Normal 3 5 2 5 2 2" xfId="11018" xr:uid="{00000000-0005-0000-0000-00003F270000}"/>
    <cellStyle name="Normal 3 5 2 5 2 2 2" xfId="11019" xr:uid="{00000000-0005-0000-0000-000040270000}"/>
    <cellStyle name="Normal 3 5 2 5 2 2 2 2" xfId="11020" xr:uid="{00000000-0005-0000-0000-000041270000}"/>
    <cellStyle name="Normal 3 5 2 5 2 2 3" xfId="11021" xr:uid="{00000000-0005-0000-0000-000042270000}"/>
    <cellStyle name="Normal 3 5 2 5 2 3" xfId="11022" xr:uid="{00000000-0005-0000-0000-000043270000}"/>
    <cellStyle name="Normal 3 5 2 5 2 3 2" xfId="11023" xr:uid="{00000000-0005-0000-0000-000044270000}"/>
    <cellStyle name="Normal 3 5 2 5 2 4" xfId="11024" xr:uid="{00000000-0005-0000-0000-000045270000}"/>
    <cellStyle name="Normal 3 5 2 5 3" xfId="11025" xr:uid="{00000000-0005-0000-0000-000046270000}"/>
    <cellStyle name="Normal 3 5 2 5 3 2" xfId="11026" xr:uid="{00000000-0005-0000-0000-000047270000}"/>
    <cellStyle name="Normal 3 5 2 5 3 2 2" xfId="11027" xr:uid="{00000000-0005-0000-0000-000048270000}"/>
    <cellStyle name="Normal 3 5 2 5 3 3" xfId="11028" xr:uid="{00000000-0005-0000-0000-000049270000}"/>
    <cellStyle name="Normal 3 5 2 5 4" xfId="11029" xr:uid="{00000000-0005-0000-0000-00004A270000}"/>
    <cellStyle name="Normal 3 5 2 5 4 2" xfId="11030" xr:uid="{00000000-0005-0000-0000-00004B270000}"/>
    <cellStyle name="Normal 3 5 2 5 5" xfId="11031" xr:uid="{00000000-0005-0000-0000-00004C270000}"/>
    <cellStyle name="Normal 3 5 2 6" xfId="1426" xr:uid="{00000000-0005-0000-0000-00004D270000}"/>
    <cellStyle name="Normal 3 5 2 6 2" xfId="1427" xr:uid="{00000000-0005-0000-0000-00004E270000}"/>
    <cellStyle name="Normal 3 5 2 6 2 2" xfId="11032" xr:uid="{00000000-0005-0000-0000-00004F270000}"/>
    <cellStyle name="Normal 3 5 2 6 2 2 2" xfId="11033" xr:uid="{00000000-0005-0000-0000-000050270000}"/>
    <cellStyle name="Normal 3 5 2 6 2 2 2 2" xfId="11034" xr:uid="{00000000-0005-0000-0000-000051270000}"/>
    <cellStyle name="Normal 3 5 2 6 2 2 3" xfId="11035" xr:uid="{00000000-0005-0000-0000-000052270000}"/>
    <cellStyle name="Normal 3 5 2 6 2 3" xfId="11036" xr:uid="{00000000-0005-0000-0000-000053270000}"/>
    <cellStyle name="Normal 3 5 2 6 2 3 2" xfId="11037" xr:uid="{00000000-0005-0000-0000-000054270000}"/>
    <cellStyle name="Normal 3 5 2 6 2 4" xfId="11038" xr:uid="{00000000-0005-0000-0000-000055270000}"/>
    <cellStyle name="Normal 3 5 2 6 3" xfId="11039" xr:uid="{00000000-0005-0000-0000-000056270000}"/>
    <cellStyle name="Normal 3 5 2 6 3 2" xfId="11040" xr:uid="{00000000-0005-0000-0000-000057270000}"/>
    <cellStyle name="Normal 3 5 2 6 3 2 2" xfId="11041" xr:uid="{00000000-0005-0000-0000-000058270000}"/>
    <cellStyle name="Normal 3 5 2 6 3 3" xfId="11042" xr:uid="{00000000-0005-0000-0000-000059270000}"/>
    <cellStyle name="Normal 3 5 2 6 4" xfId="11043" xr:uid="{00000000-0005-0000-0000-00005A270000}"/>
    <cellStyle name="Normal 3 5 2 6 4 2" xfId="11044" xr:uid="{00000000-0005-0000-0000-00005B270000}"/>
    <cellStyle name="Normal 3 5 2 6 5" xfId="11045" xr:uid="{00000000-0005-0000-0000-00005C270000}"/>
    <cellStyle name="Normal 3 5 2 7" xfId="1428" xr:uid="{00000000-0005-0000-0000-00005D270000}"/>
    <cellStyle name="Normal 3 5 2 7 2" xfId="1429" xr:uid="{00000000-0005-0000-0000-00005E270000}"/>
    <cellStyle name="Normal 3 5 2 7 2 2" xfId="11046" xr:uid="{00000000-0005-0000-0000-00005F270000}"/>
    <cellStyle name="Normal 3 5 2 7 2 2 2" xfId="11047" xr:uid="{00000000-0005-0000-0000-000060270000}"/>
    <cellStyle name="Normal 3 5 2 7 2 2 2 2" xfId="11048" xr:uid="{00000000-0005-0000-0000-000061270000}"/>
    <cellStyle name="Normal 3 5 2 7 2 2 3" xfId="11049" xr:uid="{00000000-0005-0000-0000-000062270000}"/>
    <cellStyle name="Normal 3 5 2 7 2 3" xfId="11050" xr:uid="{00000000-0005-0000-0000-000063270000}"/>
    <cellStyle name="Normal 3 5 2 7 2 3 2" xfId="11051" xr:uid="{00000000-0005-0000-0000-000064270000}"/>
    <cellStyle name="Normal 3 5 2 7 2 4" xfId="11052" xr:uid="{00000000-0005-0000-0000-000065270000}"/>
    <cellStyle name="Normal 3 5 2 7 3" xfId="11053" xr:uid="{00000000-0005-0000-0000-000066270000}"/>
    <cellStyle name="Normal 3 5 2 7 3 2" xfId="11054" xr:uid="{00000000-0005-0000-0000-000067270000}"/>
    <cellStyle name="Normal 3 5 2 7 3 2 2" xfId="11055" xr:uid="{00000000-0005-0000-0000-000068270000}"/>
    <cellStyle name="Normal 3 5 2 7 3 3" xfId="11056" xr:uid="{00000000-0005-0000-0000-000069270000}"/>
    <cellStyle name="Normal 3 5 2 7 4" xfId="11057" xr:uid="{00000000-0005-0000-0000-00006A270000}"/>
    <cellStyle name="Normal 3 5 2 7 4 2" xfId="11058" xr:uid="{00000000-0005-0000-0000-00006B270000}"/>
    <cellStyle name="Normal 3 5 2 7 5" xfId="11059" xr:uid="{00000000-0005-0000-0000-00006C270000}"/>
    <cellStyle name="Normal 3 5 2 8" xfId="1430" xr:uid="{00000000-0005-0000-0000-00006D270000}"/>
    <cellStyle name="Normal 3 5 2 8 2" xfId="1431" xr:uid="{00000000-0005-0000-0000-00006E270000}"/>
    <cellStyle name="Normal 3 5 2 8 2 2" xfId="11060" xr:uid="{00000000-0005-0000-0000-00006F270000}"/>
    <cellStyle name="Normal 3 5 2 8 2 2 2" xfId="11061" xr:uid="{00000000-0005-0000-0000-000070270000}"/>
    <cellStyle name="Normal 3 5 2 8 2 2 2 2" xfId="11062" xr:uid="{00000000-0005-0000-0000-000071270000}"/>
    <cellStyle name="Normal 3 5 2 8 2 2 3" xfId="11063" xr:uid="{00000000-0005-0000-0000-000072270000}"/>
    <cellStyle name="Normal 3 5 2 8 2 3" xfId="11064" xr:uid="{00000000-0005-0000-0000-000073270000}"/>
    <cellStyle name="Normal 3 5 2 8 2 3 2" xfId="11065" xr:uid="{00000000-0005-0000-0000-000074270000}"/>
    <cellStyle name="Normal 3 5 2 8 2 4" xfId="11066" xr:uid="{00000000-0005-0000-0000-000075270000}"/>
    <cellStyle name="Normal 3 5 2 8 3" xfId="11067" xr:uid="{00000000-0005-0000-0000-000076270000}"/>
    <cellStyle name="Normal 3 5 2 8 3 2" xfId="11068" xr:uid="{00000000-0005-0000-0000-000077270000}"/>
    <cellStyle name="Normal 3 5 2 8 3 2 2" xfId="11069" xr:uid="{00000000-0005-0000-0000-000078270000}"/>
    <cellStyle name="Normal 3 5 2 8 3 3" xfId="11070" xr:uid="{00000000-0005-0000-0000-000079270000}"/>
    <cellStyle name="Normal 3 5 2 8 4" xfId="11071" xr:uid="{00000000-0005-0000-0000-00007A270000}"/>
    <cellStyle name="Normal 3 5 2 8 4 2" xfId="11072" xr:uid="{00000000-0005-0000-0000-00007B270000}"/>
    <cellStyle name="Normal 3 5 2 8 5" xfId="11073" xr:uid="{00000000-0005-0000-0000-00007C270000}"/>
    <cellStyle name="Normal 3 5 2 9" xfId="1432" xr:uid="{00000000-0005-0000-0000-00007D270000}"/>
    <cellStyle name="Normal 3 5 2 9 2" xfId="11074" xr:uid="{00000000-0005-0000-0000-00007E270000}"/>
    <cellStyle name="Normal 3 5 2 9 2 2" xfId="11075" xr:uid="{00000000-0005-0000-0000-00007F270000}"/>
    <cellStyle name="Normal 3 5 2 9 2 2 2" xfId="11076" xr:uid="{00000000-0005-0000-0000-000080270000}"/>
    <cellStyle name="Normal 3 5 2 9 2 3" xfId="11077" xr:uid="{00000000-0005-0000-0000-000081270000}"/>
    <cellStyle name="Normal 3 5 2 9 3" xfId="11078" xr:uid="{00000000-0005-0000-0000-000082270000}"/>
    <cellStyle name="Normal 3 5 2 9 3 2" xfId="11079" xr:uid="{00000000-0005-0000-0000-000083270000}"/>
    <cellStyle name="Normal 3 5 2 9 4" xfId="11080" xr:uid="{00000000-0005-0000-0000-000084270000}"/>
    <cellStyle name="Normal 3 5 3" xfId="1433" xr:uid="{00000000-0005-0000-0000-000085270000}"/>
    <cellStyle name="Normal 3 5 3 2" xfId="1434" xr:uid="{00000000-0005-0000-0000-000086270000}"/>
    <cellStyle name="Normal 3 5 3 2 2" xfId="11081" xr:uid="{00000000-0005-0000-0000-000087270000}"/>
    <cellStyle name="Normal 3 5 3 2 2 2" xfId="11082" xr:uid="{00000000-0005-0000-0000-000088270000}"/>
    <cellStyle name="Normal 3 5 3 2 2 2 2" xfId="11083" xr:uid="{00000000-0005-0000-0000-000089270000}"/>
    <cellStyle name="Normal 3 5 3 2 2 3" xfId="11084" xr:uid="{00000000-0005-0000-0000-00008A270000}"/>
    <cellStyle name="Normal 3 5 3 2 3" xfId="11085" xr:uid="{00000000-0005-0000-0000-00008B270000}"/>
    <cellStyle name="Normal 3 5 3 2 3 2" xfId="11086" xr:uid="{00000000-0005-0000-0000-00008C270000}"/>
    <cellStyle name="Normal 3 5 3 2 4" xfId="11087" xr:uid="{00000000-0005-0000-0000-00008D270000}"/>
    <cellStyle name="Normal 3 5 3 3" xfId="11088" xr:uid="{00000000-0005-0000-0000-00008E270000}"/>
    <cellStyle name="Normal 3 5 3 3 2" xfId="11089" xr:uid="{00000000-0005-0000-0000-00008F270000}"/>
    <cellStyle name="Normal 3 5 3 3 2 2" xfId="11090" xr:uid="{00000000-0005-0000-0000-000090270000}"/>
    <cellStyle name="Normal 3 5 3 3 3" xfId="11091" xr:uid="{00000000-0005-0000-0000-000091270000}"/>
    <cellStyle name="Normal 3 5 3 4" xfId="11092" xr:uid="{00000000-0005-0000-0000-000092270000}"/>
    <cellStyle name="Normal 3 5 3 4 2" xfId="11093" xr:uid="{00000000-0005-0000-0000-000093270000}"/>
    <cellStyle name="Normal 3 5 3 5" xfId="11094" xr:uid="{00000000-0005-0000-0000-000094270000}"/>
    <cellStyle name="Normal 3 5 4" xfId="1435" xr:uid="{00000000-0005-0000-0000-000095270000}"/>
    <cellStyle name="Normal 3 5 4 2" xfId="1436" xr:uid="{00000000-0005-0000-0000-000096270000}"/>
    <cellStyle name="Normal 3 5 4 2 2" xfId="11095" xr:uid="{00000000-0005-0000-0000-000097270000}"/>
    <cellStyle name="Normal 3 5 4 2 2 2" xfId="11096" xr:uid="{00000000-0005-0000-0000-000098270000}"/>
    <cellStyle name="Normal 3 5 4 2 2 2 2" xfId="11097" xr:uid="{00000000-0005-0000-0000-000099270000}"/>
    <cellStyle name="Normal 3 5 4 2 2 3" xfId="11098" xr:uid="{00000000-0005-0000-0000-00009A270000}"/>
    <cellStyle name="Normal 3 5 4 2 3" xfId="11099" xr:uid="{00000000-0005-0000-0000-00009B270000}"/>
    <cellStyle name="Normal 3 5 4 2 3 2" xfId="11100" xr:uid="{00000000-0005-0000-0000-00009C270000}"/>
    <cellStyle name="Normal 3 5 4 2 4" xfId="11101" xr:uid="{00000000-0005-0000-0000-00009D270000}"/>
    <cellStyle name="Normal 3 5 4 3" xfId="11102" xr:uid="{00000000-0005-0000-0000-00009E270000}"/>
    <cellStyle name="Normal 3 5 4 3 2" xfId="11103" xr:uid="{00000000-0005-0000-0000-00009F270000}"/>
    <cellStyle name="Normal 3 5 4 3 2 2" xfId="11104" xr:uid="{00000000-0005-0000-0000-0000A0270000}"/>
    <cellStyle name="Normal 3 5 4 3 3" xfId="11105" xr:uid="{00000000-0005-0000-0000-0000A1270000}"/>
    <cellStyle name="Normal 3 5 4 4" xfId="11106" xr:uid="{00000000-0005-0000-0000-0000A2270000}"/>
    <cellStyle name="Normal 3 5 4 4 2" xfId="11107" xr:uid="{00000000-0005-0000-0000-0000A3270000}"/>
    <cellStyle name="Normal 3 5 4 5" xfId="11108" xr:uid="{00000000-0005-0000-0000-0000A4270000}"/>
    <cellStyle name="Normal 3 5 5" xfId="1437" xr:uid="{00000000-0005-0000-0000-0000A5270000}"/>
    <cellStyle name="Normal 3 5 5 2" xfId="1438" xr:uid="{00000000-0005-0000-0000-0000A6270000}"/>
    <cellStyle name="Normal 3 5 5 2 2" xfId="11109" xr:uid="{00000000-0005-0000-0000-0000A7270000}"/>
    <cellStyle name="Normal 3 5 5 2 2 2" xfId="11110" xr:uid="{00000000-0005-0000-0000-0000A8270000}"/>
    <cellStyle name="Normal 3 5 5 2 2 2 2" xfId="11111" xr:uid="{00000000-0005-0000-0000-0000A9270000}"/>
    <cellStyle name="Normal 3 5 5 2 2 3" xfId="11112" xr:uid="{00000000-0005-0000-0000-0000AA270000}"/>
    <cellStyle name="Normal 3 5 5 2 3" xfId="11113" xr:uid="{00000000-0005-0000-0000-0000AB270000}"/>
    <cellStyle name="Normal 3 5 5 2 3 2" xfId="11114" xr:uid="{00000000-0005-0000-0000-0000AC270000}"/>
    <cellStyle name="Normal 3 5 5 2 4" xfId="11115" xr:uid="{00000000-0005-0000-0000-0000AD270000}"/>
    <cellStyle name="Normal 3 5 5 3" xfId="11116" xr:uid="{00000000-0005-0000-0000-0000AE270000}"/>
    <cellStyle name="Normal 3 5 5 3 2" xfId="11117" xr:uid="{00000000-0005-0000-0000-0000AF270000}"/>
    <cellStyle name="Normal 3 5 5 3 2 2" xfId="11118" xr:uid="{00000000-0005-0000-0000-0000B0270000}"/>
    <cellStyle name="Normal 3 5 5 3 3" xfId="11119" xr:uid="{00000000-0005-0000-0000-0000B1270000}"/>
    <cellStyle name="Normal 3 5 5 4" xfId="11120" xr:uid="{00000000-0005-0000-0000-0000B2270000}"/>
    <cellStyle name="Normal 3 5 5 4 2" xfId="11121" xr:uid="{00000000-0005-0000-0000-0000B3270000}"/>
    <cellStyle name="Normal 3 5 5 5" xfId="11122" xr:uid="{00000000-0005-0000-0000-0000B4270000}"/>
    <cellStyle name="Normal 3 5 6" xfId="1439" xr:uid="{00000000-0005-0000-0000-0000B5270000}"/>
    <cellStyle name="Normal 3 5 6 2" xfId="1440" xr:uid="{00000000-0005-0000-0000-0000B6270000}"/>
    <cellStyle name="Normal 3 5 6 2 2" xfId="11123" xr:uid="{00000000-0005-0000-0000-0000B7270000}"/>
    <cellStyle name="Normal 3 5 6 2 2 2" xfId="11124" xr:uid="{00000000-0005-0000-0000-0000B8270000}"/>
    <cellStyle name="Normal 3 5 6 2 2 2 2" xfId="11125" xr:uid="{00000000-0005-0000-0000-0000B9270000}"/>
    <cellStyle name="Normal 3 5 6 2 2 3" xfId="11126" xr:uid="{00000000-0005-0000-0000-0000BA270000}"/>
    <cellStyle name="Normal 3 5 6 2 3" xfId="11127" xr:uid="{00000000-0005-0000-0000-0000BB270000}"/>
    <cellStyle name="Normal 3 5 6 2 3 2" xfId="11128" xr:uid="{00000000-0005-0000-0000-0000BC270000}"/>
    <cellStyle name="Normal 3 5 6 2 4" xfId="11129" xr:uid="{00000000-0005-0000-0000-0000BD270000}"/>
    <cellStyle name="Normal 3 5 6 3" xfId="11130" xr:uid="{00000000-0005-0000-0000-0000BE270000}"/>
    <cellStyle name="Normal 3 5 6 3 2" xfId="11131" xr:uid="{00000000-0005-0000-0000-0000BF270000}"/>
    <cellStyle name="Normal 3 5 6 3 2 2" xfId="11132" xr:uid="{00000000-0005-0000-0000-0000C0270000}"/>
    <cellStyle name="Normal 3 5 6 3 3" xfId="11133" xr:uid="{00000000-0005-0000-0000-0000C1270000}"/>
    <cellStyle name="Normal 3 5 6 4" xfId="11134" xr:uid="{00000000-0005-0000-0000-0000C2270000}"/>
    <cellStyle name="Normal 3 5 6 4 2" xfId="11135" xr:uid="{00000000-0005-0000-0000-0000C3270000}"/>
    <cellStyle name="Normal 3 5 6 5" xfId="11136" xr:uid="{00000000-0005-0000-0000-0000C4270000}"/>
    <cellStyle name="Normal 3 5 7" xfId="1441" xr:uid="{00000000-0005-0000-0000-0000C5270000}"/>
    <cellStyle name="Normal 3 5 7 2" xfId="1442" xr:uid="{00000000-0005-0000-0000-0000C6270000}"/>
    <cellStyle name="Normal 3 5 7 2 2" xfId="11137" xr:uid="{00000000-0005-0000-0000-0000C7270000}"/>
    <cellStyle name="Normal 3 5 7 2 2 2" xfId="11138" xr:uid="{00000000-0005-0000-0000-0000C8270000}"/>
    <cellStyle name="Normal 3 5 7 2 2 2 2" xfId="11139" xr:uid="{00000000-0005-0000-0000-0000C9270000}"/>
    <cellStyle name="Normal 3 5 7 2 2 3" xfId="11140" xr:uid="{00000000-0005-0000-0000-0000CA270000}"/>
    <cellStyle name="Normal 3 5 7 2 3" xfId="11141" xr:uid="{00000000-0005-0000-0000-0000CB270000}"/>
    <cellStyle name="Normal 3 5 7 2 3 2" xfId="11142" xr:uid="{00000000-0005-0000-0000-0000CC270000}"/>
    <cellStyle name="Normal 3 5 7 2 4" xfId="11143" xr:uid="{00000000-0005-0000-0000-0000CD270000}"/>
    <cellStyle name="Normal 3 5 7 3" xfId="11144" xr:uid="{00000000-0005-0000-0000-0000CE270000}"/>
    <cellStyle name="Normal 3 5 7 3 2" xfId="11145" xr:uid="{00000000-0005-0000-0000-0000CF270000}"/>
    <cellStyle name="Normal 3 5 7 3 2 2" xfId="11146" xr:uid="{00000000-0005-0000-0000-0000D0270000}"/>
    <cellStyle name="Normal 3 5 7 3 3" xfId="11147" xr:uid="{00000000-0005-0000-0000-0000D1270000}"/>
    <cellStyle name="Normal 3 5 7 4" xfId="11148" xr:uid="{00000000-0005-0000-0000-0000D2270000}"/>
    <cellStyle name="Normal 3 5 7 4 2" xfId="11149" xr:uid="{00000000-0005-0000-0000-0000D3270000}"/>
    <cellStyle name="Normal 3 5 7 5" xfId="11150" xr:uid="{00000000-0005-0000-0000-0000D4270000}"/>
    <cellStyle name="Normal 3 5 8" xfId="1443" xr:uid="{00000000-0005-0000-0000-0000D5270000}"/>
    <cellStyle name="Normal 3 5 8 2" xfId="1444" xr:uid="{00000000-0005-0000-0000-0000D6270000}"/>
    <cellStyle name="Normal 3 5 8 2 2" xfId="11151" xr:uid="{00000000-0005-0000-0000-0000D7270000}"/>
    <cellStyle name="Normal 3 5 8 2 2 2" xfId="11152" xr:uid="{00000000-0005-0000-0000-0000D8270000}"/>
    <cellStyle name="Normal 3 5 8 2 2 2 2" xfId="11153" xr:uid="{00000000-0005-0000-0000-0000D9270000}"/>
    <cellStyle name="Normal 3 5 8 2 2 3" xfId="11154" xr:uid="{00000000-0005-0000-0000-0000DA270000}"/>
    <cellStyle name="Normal 3 5 8 2 3" xfId="11155" xr:uid="{00000000-0005-0000-0000-0000DB270000}"/>
    <cellStyle name="Normal 3 5 8 2 3 2" xfId="11156" xr:uid="{00000000-0005-0000-0000-0000DC270000}"/>
    <cellStyle name="Normal 3 5 8 2 4" xfId="11157" xr:uid="{00000000-0005-0000-0000-0000DD270000}"/>
    <cellStyle name="Normal 3 5 8 3" xfId="11158" xr:uid="{00000000-0005-0000-0000-0000DE270000}"/>
    <cellStyle name="Normal 3 5 8 3 2" xfId="11159" xr:uid="{00000000-0005-0000-0000-0000DF270000}"/>
    <cellStyle name="Normal 3 5 8 3 2 2" xfId="11160" xr:uid="{00000000-0005-0000-0000-0000E0270000}"/>
    <cellStyle name="Normal 3 5 8 3 3" xfId="11161" xr:uid="{00000000-0005-0000-0000-0000E1270000}"/>
    <cellStyle name="Normal 3 5 8 4" xfId="11162" xr:uid="{00000000-0005-0000-0000-0000E2270000}"/>
    <cellStyle name="Normal 3 5 8 4 2" xfId="11163" xr:uid="{00000000-0005-0000-0000-0000E3270000}"/>
    <cellStyle name="Normal 3 5 8 5" xfId="11164" xr:uid="{00000000-0005-0000-0000-0000E4270000}"/>
    <cellStyle name="Normal 3 5 9" xfId="1445" xr:uid="{00000000-0005-0000-0000-0000E5270000}"/>
    <cellStyle name="Normal 3 5 9 2" xfId="1446" xr:uid="{00000000-0005-0000-0000-0000E6270000}"/>
    <cellStyle name="Normal 3 5 9 2 2" xfId="11165" xr:uid="{00000000-0005-0000-0000-0000E7270000}"/>
    <cellStyle name="Normal 3 5 9 2 2 2" xfId="11166" xr:uid="{00000000-0005-0000-0000-0000E8270000}"/>
    <cellStyle name="Normal 3 5 9 2 2 2 2" xfId="11167" xr:uid="{00000000-0005-0000-0000-0000E9270000}"/>
    <cellStyle name="Normal 3 5 9 2 2 3" xfId="11168" xr:uid="{00000000-0005-0000-0000-0000EA270000}"/>
    <cellStyle name="Normal 3 5 9 2 3" xfId="11169" xr:uid="{00000000-0005-0000-0000-0000EB270000}"/>
    <cellStyle name="Normal 3 5 9 2 3 2" xfId="11170" xr:uid="{00000000-0005-0000-0000-0000EC270000}"/>
    <cellStyle name="Normal 3 5 9 2 4" xfId="11171" xr:uid="{00000000-0005-0000-0000-0000ED270000}"/>
    <cellStyle name="Normal 3 5 9 3" xfId="11172" xr:uid="{00000000-0005-0000-0000-0000EE270000}"/>
    <cellStyle name="Normal 3 5 9 3 2" xfId="11173" xr:uid="{00000000-0005-0000-0000-0000EF270000}"/>
    <cellStyle name="Normal 3 5 9 3 2 2" xfId="11174" xr:uid="{00000000-0005-0000-0000-0000F0270000}"/>
    <cellStyle name="Normal 3 5 9 3 3" xfId="11175" xr:uid="{00000000-0005-0000-0000-0000F1270000}"/>
    <cellStyle name="Normal 3 5 9 4" xfId="11176" xr:uid="{00000000-0005-0000-0000-0000F2270000}"/>
    <cellStyle name="Normal 3 5 9 4 2" xfId="11177" xr:uid="{00000000-0005-0000-0000-0000F3270000}"/>
    <cellStyle name="Normal 3 5 9 5" xfId="11178" xr:uid="{00000000-0005-0000-0000-0000F4270000}"/>
    <cellStyle name="Normal 3 6" xfId="1447" xr:uid="{00000000-0005-0000-0000-0000F5270000}"/>
    <cellStyle name="Normal 3 6 10" xfId="1448" xr:uid="{00000000-0005-0000-0000-0000F6270000}"/>
    <cellStyle name="Normal 3 6 10 2" xfId="1449" xr:uid="{00000000-0005-0000-0000-0000F7270000}"/>
    <cellStyle name="Normal 3 6 10 2 2" xfId="11179" xr:uid="{00000000-0005-0000-0000-0000F8270000}"/>
    <cellStyle name="Normal 3 6 10 2 2 2" xfId="11180" xr:uid="{00000000-0005-0000-0000-0000F9270000}"/>
    <cellStyle name="Normal 3 6 10 2 2 2 2" xfId="11181" xr:uid="{00000000-0005-0000-0000-0000FA270000}"/>
    <cellStyle name="Normal 3 6 10 2 2 3" xfId="11182" xr:uid="{00000000-0005-0000-0000-0000FB270000}"/>
    <cellStyle name="Normal 3 6 10 2 3" xfId="11183" xr:uid="{00000000-0005-0000-0000-0000FC270000}"/>
    <cellStyle name="Normal 3 6 10 2 3 2" xfId="11184" xr:uid="{00000000-0005-0000-0000-0000FD270000}"/>
    <cellStyle name="Normal 3 6 10 2 4" xfId="11185" xr:uid="{00000000-0005-0000-0000-0000FE270000}"/>
    <cellStyle name="Normal 3 6 10 3" xfId="11186" xr:uid="{00000000-0005-0000-0000-0000FF270000}"/>
    <cellStyle name="Normal 3 6 10 3 2" xfId="11187" xr:uid="{00000000-0005-0000-0000-000000280000}"/>
    <cellStyle name="Normal 3 6 10 3 2 2" xfId="11188" xr:uid="{00000000-0005-0000-0000-000001280000}"/>
    <cellStyle name="Normal 3 6 10 3 3" xfId="11189" xr:uid="{00000000-0005-0000-0000-000002280000}"/>
    <cellStyle name="Normal 3 6 10 4" xfId="11190" xr:uid="{00000000-0005-0000-0000-000003280000}"/>
    <cellStyle name="Normal 3 6 10 4 2" xfId="11191" xr:uid="{00000000-0005-0000-0000-000004280000}"/>
    <cellStyle name="Normal 3 6 10 5" xfId="11192" xr:uid="{00000000-0005-0000-0000-000005280000}"/>
    <cellStyle name="Normal 3 6 11" xfId="1450" xr:uid="{00000000-0005-0000-0000-000006280000}"/>
    <cellStyle name="Normal 3 6 11 2" xfId="1451" xr:uid="{00000000-0005-0000-0000-000007280000}"/>
    <cellStyle name="Normal 3 6 11 2 2" xfId="11193" xr:uid="{00000000-0005-0000-0000-000008280000}"/>
    <cellStyle name="Normal 3 6 11 2 2 2" xfId="11194" xr:uid="{00000000-0005-0000-0000-000009280000}"/>
    <cellStyle name="Normal 3 6 11 2 2 2 2" xfId="11195" xr:uid="{00000000-0005-0000-0000-00000A280000}"/>
    <cellStyle name="Normal 3 6 11 2 2 3" xfId="11196" xr:uid="{00000000-0005-0000-0000-00000B280000}"/>
    <cellStyle name="Normal 3 6 11 2 3" xfId="11197" xr:uid="{00000000-0005-0000-0000-00000C280000}"/>
    <cellStyle name="Normal 3 6 11 2 3 2" xfId="11198" xr:uid="{00000000-0005-0000-0000-00000D280000}"/>
    <cellStyle name="Normal 3 6 11 2 4" xfId="11199" xr:uid="{00000000-0005-0000-0000-00000E280000}"/>
    <cellStyle name="Normal 3 6 11 3" xfId="11200" xr:uid="{00000000-0005-0000-0000-00000F280000}"/>
    <cellStyle name="Normal 3 6 11 3 2" xfId="11201" xr:uid="{00000000-0005-0000-0000-000010280000}"/>
    <cellStyle name="Normal 3 6 11 3 2 2" xfId="11202" xr:uid="{00000000-0005-0000-0000-000011280000}"/>
    <cellStyle name="Normal 3 6 11 3 3" xfId="11203" xr:uid="{00000000-0005-0000-0000-000012280000}"/>
    <cellStyle name="Normal 3 6 11 4" xfId="11204" xr:uid="{00000000-0005-0000-0000-000013280000}"/>
    <cellStyle name="Normal 3 6 11 4 2" xfId="11205" xr:uid="{00000000-0005-0000-0000-000014280000}"/>
    <cellStyle name="Normal 3 6 11 5" xfId="11206" xr:uid="{00000000-0005-0000-0000-000015280000}"/>
    <cellStyle name="Normal 3 6 12" xfId="1452" xr:uid="{00000000-0005-0000-0000-000016280000}"/>
    <cellStyle name="Normal 3 6 12 2" xfId="11207" xr:uid="{00000000-0005-0000-0000-000017280000}"/>
    <cellStyle name="Normal 3 6 12 2 2" xfId="11208" xr:uid="{00000000-0005-0000-0000-000018280000}"/>
    <cellStyle name="Normal 3 6 12 2 2 2" xfId="11209" xr:uid="{00000000-0005-0000-0000-000019280000}"/>
    <cellStyle name="Normal 3 6 12 2 3" xfId="11210" xr:uid="{00000000-0005-0000-0000-00001A280000}"/>
    <cellStyle name="Normal 3 6 12 3" xfId="11211" xr:uid="{00000000-0005-0000-0000-00001B280000}"/>
    <cellStyle name="Normal 3 6 12 3 2" xfId="11212" xr:uid="{00000000-0005-0000-0000-00001C280000}"/>
    <cellStyle name="Normal 3 6 12 4" xfId="11213" xr:uid="{00000000-0005-0000-0000-00001D280000}"/>
    <cellStyle name="Normal 3 6 13" xfId="11214" xr:uid="{00000000-0005-0000-0000-00001E280000}"/>
    <cellStyle name="Normal 3 6 13 2" xfId="11215" xr:uid="{00000000-0005-0000-0000-00001F280000}"/>
    <cellStyle name="Normal 3 6 13 2 2" xfId="11216" xr:uid="{00000000-0005-0000-0000-000020280000}"/>
    <cellStyle name="Normal 3 6 13 3" xfId="11217" xr:uid="{00000000-0005-0000-0000-000021280000}"/>
    <cellStyle name="Normal 3 6 14" xfId="11218" xr:uid="{00000000-0005-0000-0000-000022280000}"/>
    <cellStyle name="Normal 3 6 14 2" xfId="11219" xr:uid="{00000000-0005-0000-0000-000023280000}"/>
    <cellStyle name="Normal 3 6 15" xfId="11220" xr:uid="{00000000-0005-0000-0000-000024280000}"/>
    <cellStyle name="Normal 3 6 2" xfId="1453" xr:uid="{00000000-0005-0000-0000-000025280000}"/>
    <cellStyle name="Normal 3 6 2 10" xfId="11221" xr:uid="{00000000-0005-0000-0000-000026280000}"/>
    <cellStyle name="Normal 3 6 2 10 2" xfId="11222" xr:uid="{00000000-0005-0000-0000-000027280000}"/>
    <cellStyle name="Normal 3 6 2 10 2 2" xfId="11223" xr:uid="{00000000-0005-0000-0000-000028280000}"/>
    <cellStyle name="Normal 3 6 2 10 3" xfId="11224" xr:uid="{00000000-0005-0000-0000-000029280000}"/>
    <cellStyle name="Normal 3 6 2 11" xfId="11225" xr:uid="{00000000-0005-0000-0000-00002A280000}"/>
    <cellStyle name="Normal 3 6 2 11 2" xfId="11226" xr:uid="{00000000-0005-0000-0000-00002B280000}"/>
    <cellStyle name="Normal 3 6 2 12" xfId="11227" xr:uid="{00000000-0005-0000-0000-00002C280000}"/>
    <cellStyle name="Normal 3 6 2 2" xfId="1454" xr:uid="{00000000-0005-0000-0000-00002D280000}"/>
    <cellStyle name="Normal 3 6 2 2 2" xfId="1455" xr:uid="{00000000-0005-0000-0000-00002E280000}"/>
    <cellStyle name="Normal 3 6 2 2 2 2" xfId="11228" xr:uid="{00000000-0005-0000-0000-00002F280000}"/>
    <cellStyle name="Normal 3 6 2 2 2 2 2" xfId="11229" xr:uid="{00000000-0005-0000-0000-000030280000}"/>
    <cellStyle name="Normal 3 6 2 2 2 2 2 2" xfId="11230" xr:uid="{00000000-0005-0000-0000-000031280000}"/>
    <cellStyle name="Normal 3 6 2 2 2 2 3" xfId="11231" xr:uid="{00000000-0005-0000-0000-000032280000}"/>
    <cellStyle name="Normal 3 6 2 2 2 3" xfId="11232" xr:uid="{00000000-0005-0000-0000-000033280000}"/>
    <cellStyle name="Normal 3 6 2 2 2 3 2" xfId="11233" xr:uid="{00000000-0005-0000-0000-000034280000}"/>
    <cellStyle name="Normal 3 6 2 2 2 4" xfId="11234" xr:uid="{00000000-0005-0000-0000-000035280000}"/>
    <cellStyle name="Normal 3 6 2 2 3" xfId="11235" xr:uid="{00000000-0005-0000-0000-000036280000}"/>
    <cellStyle name="Normal 3 6 2 2 3 2" xfId="11236" xr:uid="{00000000-0005-0000-0000-000037280000}"/>
    <cellStyle name="Normal 3 6 2 2 3 2 2" xfId="11237" xr:uid="{00000000-0005-0000-0000-000038280000}"/>
    <cellStyle name="Normal 3 6 2 2 3 3" xfId="11238" xr:uid="{00000000-0005-0000-0000-000039280000}"/>
    <cellStyle name="Normal 3 6 2 2 4" xfId="11239" xr:uid="{00000000-0005-0000-0000-00003A280000}"/>
    <cellStyle name="Normal 3 6 2 2 4 2" xfId="11240" xr:uid="{00000000-0005-0000-0000-00003B280000}"/>
    <cellStyle name="Normal 3 6 2 2 5" xfId="11241" xr:uid="{00000000-0005-0000-0000-00003C280000}"/>
    <cellStyle name="Normal 3 6 2 3" xfId="1456" xr:uid="{00000000-0005-0000-0000-00003D280000}"/>
    <cellStyle name="Normal 3 6 2 3 2" xfId="1457" xr:uid="{00000000-0005-0000-0000-00003E280000}"/>
    <cellStyle name="Normal 3 6 2 3 2 2" xfId="11242" xr:uid="{00000000-0005-0000-0000-00003F280000}"/>
    <cellStyle name="Normal 3 6 2 3 2 2 2" xfId="11243" xr:uid="{00000000-0005-0000-0000-000040280000}"/>
    <cellStyle name="Normal 3 6 2 3 2 2 2 2" xfId="11244" xr:uid="{00000000-0005-0000-0000-000041280000}"/>
    <cellStyle name="Normal 3 6 2 3 2 2 3" xfId="11245" xr:uid="{00000000-0005-0000-0000-000042280000}"/>
    <cellStyle name="Normal 3 6 2 3 2 3" xfId="11246" xr:uid="{00000000-0005-0000-0000-000043280000}"/>
    <cellStyle name="Normal 3 6 2 3 2 3 2" xfId="11247" xr:uid="{00000000-0005-0000-0000-000044280000}"/>
    <cellStyle name="Normal 3 6 2 3 2 4" xfId="11248" xr:uid="{00000000-0005-0000-0000-000045280000}"/>
    <cellStyle name="Normal 3 6 2 3 3" xfId="11249" xr:uid="{00000000-0005-0000-0000-000046280000}"/>
    <cellStyle name="Normal 3 6 2 3 3 2" xfId="11250" xr:uid="{00000000-0005-0000-0000-000047280000}"/>
    <cellStyle name="Normal 3 6 2 3 3 2 2" xfId="11251" xr:uid="{00000000-0005-0000-0000-000048280000}"/>
    <cellStyle name="Normal 3 6 2 3 3 3" xfId="11252" xr:uid="{00000000-0005-0000-0000-000049280000}"/>
    <cellStyle name="Normal 3 6 2 3 4" xfId="11253" xr:uid="{00000000-0005-0000-0000-00004A280000}"/>
    <cellStyle name="Normal 3 6 2 3 4 2" xfId="11254" xr:uid="{00000000-0005-0000-0000-00004B280000}"/>
    <cellStyle name="Normal 3 6 2 3 5" xfId="11255" xr:uid="{00000000-0005-0000-0000-00004C280000}"/>
    <cellStyle name="Normal 3 6 2 4" xfId="1458" xr:uid="{00000000-0005-0000-0000-00004D280000}"/>
    <cellStyle name="Normal 3 6 2 4 2" xfId="1459" xr:uid="{00000000-0005-0000-0000-00004E280000}"/>
    <cellStyle name="Normal 3 6 2 4 2 2" xfId="11256" xr:uid="{00000000-0005-0000-0000-00004F280000}"/>
    <cellStyle name="Normal 3 6 2 4 2 2 2" xfId="11257" xr:uid="{00000000-0005-0000-0000-000050280000}"/>
    <cellStyle name="Normal 3 6 2 4 2 2 2 2" xfId="11258" xr:uid="{00000000-0005-0000-0000-000051280000}"/>
    <cellStyle name="Normal 3 6 2 4 2 2 3" xfId="11259" xr:uid="{00000000-0005-0000-0000-000052280000}"/>
    <cellStyle name="Normal 3 6 2 4 2 3" xfId="11260" xr:uid="{00000000-0005-0000-0000-000053280000}"/>
    <cellStyle name="Normal 3 6 2 4 2 3 2" xfId="11261" xr:uid="{00000000-0005-0000-0000-000054280000}"/>
    <cellStyle name="Normal 3 6 2 4 2 4" xfId="11262" xr:uid="{00000000-0005-0000-0000-000055280000}"/>
    <cellStyle name="Normal 3 6 2 4 3" xfId="11263" xr:uid="{00000000-0005-0000-0000-000056280000}"/>
    <cellStyle name="Normal 3 6 2 4 3 2" xfId="11264" xr:uid="{00000000-0005-0000-0000-000057280000}"/>
    <cellStyle name="Normal 3 6 2 4 3 2 2" xfId="11265" xr:uid="{00000000-0005-0000-0000-000058280000}"/>
    <cellStyle name="Normal 3 6 2 4 3 3" xfId="11266" xr:uid="{00000000-0005-0000-0000-000059280000}"/>
    <cellStyle name="Normal 3 6 2 4 4" xfId="11267" xr:uid="{00000000-0005-0000-0000-00005A280000}"/>
    <cellStyle name="Normal 3 6 2 4 4 2" xfId="11268" xr:uid="{00000000-0005-0000-0000-00005B280000}"/>
    <cellStyle name="Normal 3 6 2 4 5" xfId="11269" xr:uid="{00000000-0005-0000-0000-00005C280000}"/>
    <cellStyle name="Normal 3 6 2 5" xfId="1460" xr:uid="{00000000-0005-0000-0000-00005D280000}"/>
    <cellStyle name="Normal 3 6 2 5 2" xfId="1461" xr:uid="{00000000-0005-0000-0000-00005E280000}"/>
    <cellStyle name="Normal 3 6 2 5 2 2" xfId="11270" xr:uid="{00000000-0005-0000-0000-00005F280000}"/>
    <cellStyle name="Normal 3 6 2 5 2 2 2" xfId="11271" xr:uid="{00000000-0005-0000-0000-000060280000}"/>
    <cellStyle name="Normal 3 6 2 5 2 2 2 2" xfId="11272" xr:uid="{00000000-0005-0000-0000-000061280000}"/>
    <cellStyle name="Normal 3 6 2 5 2 2 3" xfId="11273" xr:uid="{00000000-0005-0000-0000-000062280000}"/>
    <cellStyle name="Normal 3 6 2 5 2 3" xfId="11274" xr:uid="{00000000-0005-0000-0000-000063280000}"/>
    <cellStyle name="Normal 3 6 2 5 2 3 2" xfId="11275" xr:uid="{00000000-0005-0000-0000-000064280000}"/>
    <cellStyle name="Normal 3 6 2 5 2 4" xfId="11276" xr:uid="{00000000-0005-0000-0000-000065280000}"/>
    <cellStyle name="Normal 3 6 2 5 3" xfId="11277" xr:uid="{00000000-0005-0000-0000-000066280000}"/>
    <cellStyle name="Normal 3 6 2 5 3 2" xfId="11278" xr:uid="{00000000-0005-0000-0000-000067280000}"/>
    <cellStyle name="Normal 3 6 2 5 3 2 2" xfId="11279" xr:uid="{00000000-0005-0000-0000-000068280000}"/>
    <cellStyle name="Normal 3 6 2 5 3 3" xfId="11280" xr:uid="{00000000-0005-0000-0000-000069280000}"/>
    <cellStyle name="Normal 3 6 2 5 4" xfId="11281" xr:uid="{00000000-0005-0000-0000-00006A280000}"/>
    <cellStyle name="Normal 3 6 2 5 4 2" xfId="11282" xr:uid="{00000000-0005-0000-0000-00006B280000}"/>
    <cellStyle name="Normal 3 6 2 5 5" xfId="11283" xr:uid="{00000000-0005-0000-0000-00006C280000}"/>
    <cellStyle name="Normal 3 6 2 6" xfId="1462" xr:uid="{00000000-0005-0000-0000-00006D280000}"/>
    <cellStyle name="Normal 3 6 2 6 2" xfId="1463" xr:uid="{00000000-0005-0000-0000-00006E280000}"/>
    <cellStyle name="Normal 3 6 2 6 2 2" xfId="11284" xr:uid="{00000000-0005-0000-0000-00006F280000}"/>
    <cellStyle name="Normal 3 6 2 6 2 2 2" xfId="11285" xr:uid="{00000000-0005-0000-0000-000070280000}"/>
    <cellStyle name="Normal 3 6 2 6 2 2 2 2" xfId="11286" xr:uid="{00000000-0005-0000-0000-000071280000}"/>
    <cellStyle name="Normal 3 6 2 6 2 2 3" xfId="11287" xr:uid="{00000000-0005-0000-0000-000072280000}"/>
    <cellStyle name="Normal 3 6 2 6 2 3" xfId="11288" xr:uid="{00000000-0005-0000-0000-000073280000}"/>
    <cellStyle name="Normal 3 6 2 6 2 3 2" xfId="11289" xr:uid="{00000000-0005-0000-0000-000074280000}"/>
    <cellStyle name="Normal 3 6 2 6 2 4" xfId="11290" xr:uid="{00000000-0005-0000-0000-000075280000}"/>
    <cellStyle name="Normal 3 6 2 6 3" xfId="11291" xr:uid="{00000000-0005-0000-0000-000076280000}"/>
    <cellStyle name="Normal 3 6 2 6 3 2" xfId="11292" xr:uid="{00000000-0005-0000-0000-000077280000}"/>
    <cellStyle name="Normal 3 6 2 6 3 2 2" xfId="11293" xr:uid="{00000000-0005-0000-0000-000078280000}"/>
    <cellStyle name="Normal 3 6 2 6 3 3" xfId="11294" xr:uid="{00000000-0005-0000-0000-000079280000}"/>
    <cellStyle name="Normal 3 6 2 6 4" xfId="11295" xr:uid="{00000000-0005-0000-0000-00007A280000}"/>
    <cellStyle name="Normal 3 6 2 6 4 2" xfId="11296" xr:uid="{00000000-0005-0000-0000-00007B280000}"/>
    <cellStyle name="Normal 3 6 2 6 5" xfId="11297" xr:uid="{00000000-0005-0000-0000-00007C280000}"/>
    <cellStyle name="Normal 3 6 2 7" xfId="1464" xr:uid="{00000000-0005-0000-0000-00007D280000}"/>
    <cellStyle name="Normal 3 6 2 7 2" xfId="1465" xr:uid="{00000000-0005-0000-0000-00007E280000}"/>
    <cellStyle name="Normal 3 6 2 7 2 2" xfId="11298" xr:uid="{00000000-0005-0000-0000-00007F280000}"/>
    <cellStyle name="Normal 3 6 2 7 2 2 2" xfId="11299" xr:uid="{00000000-0005-0000-0000-000080280000}"/>
    <cellStyle name="Normal 3 6 2 7 2 2 2 2" xfId="11300" xr:uid="{00000000-0005-0000-0000-000081280000}"/>
    <cellStyle name="Normal 3 6 2 7 2 2 3" xfId="11301" xr:uid="{00000000-0005-0000-0000-000082280000}"/>
    <cellStyle name="Normal 3 6 2 7 2 3" xfId="11302" xr:uid="{00000000-0005-0000-0000-000083280000}"/>
    <cellStyle name="Normal 3 6 2 7 2 3 2" xfId="11303" xr:uid="{00000000-0005-0000-0000-000084280000}"/>
    <cellStyle name="Normal 3 6 2 7 2 4" xfId="11304" xr:uid="{00000000-0005-0000-0000-000085280000}"/>
    <cellStyle name="Normal 3 6 2 7 3" xfId="11305" xr:uid="{00000000-0005-0000-0000-000086280000}"/>
    <cellStyle name="Normal 3 6 2 7 3 2" xfId="11306" xr:uid="{00000000-0005-0000-0000-000087280000}"/>
    <cellStyle name="Normal 3 6 2 7 3 2 2" xfId="11307" xr:uid="{00000000-0005-0000-0000-000088280000}"/>
    <cellStyle name="Normal 3 6 2 7 3 3" xfId="11308" xr:uid="{00000000-0005-0000-0000-000089280000}"/>
    <cellStyle name="Normal 3 6 2 7 4" xfId="11309" xr:uid="{00000000-0005-0000-0000-00008A280000}"/>
    <cellStyle name="Normal 3 6 2 7 4 2" xfId="11310" xr:uid="{00000000-0005-0000-0000-00008B280000}"/>
    <cellStyle name="Normal 3 6 2 7 5" xfId="11311" xr:uid="{00000000-0005-0000-0000-00008C280000}"/>
    <cellStyle name="Normal 3 6 2 8" xfId="1466" xr:uid="{00000000-0005-0000-0000-00008D280000}"/>
    <cellStyle name="Normal 3 6 2 8 2" xfId="1467" xr:uid="{00000000-0005-0000-0000-00008E280000}"/>
    <cellStyle name="Normal 3 6 2 8 2 2" xfId="11312" xr:uid="{00000000-0005-0000-0000-00008F280000}"/>
    <cellStyle name="Normal 3 6 2 8 2 2 2" xfId="11313" xr:uid="{00000000-0005-0000-0000-000090280000}"/>
    <cellStyle name="Normal 3 6 2 8 2 2 2 2" xfId="11314" xr:uid="{00000000-0005-0000-0000-000091280000}"/>
    <cellStyle name="Normal 3 6 2 8 2 2 3" xfId="11315" xr:uid="{00000000-0005-0000-0000-000092280000}"/>
    <cellStyle name="Normal 3 6 2 8 2 3" xfId="11316" xr:uid="{00000000-0005-0000-0000-000093280000}"/>
    <cellStyle name="Normal 3 6 2 8 2 3 2" xfId="11317" xr:uid="{00000000-0005-0000-0000-000094280000}"/>
    <cellStyle name="Normal 3 6 2 8 2 4" xfId="11318" xr:uid="{00000000-0005-0000-0000-000095280000}"/>
    <cellStyle name="Normal 3 6 2 8 3" xfId="11319" xr:uid="{00000000-0005-0000-0000-000096280000}"/>
    <cellStyle name="Normal 3 6 2 8 3 2" xfId="11320" xr:uid="{00000000-0005-0000-0000-000097280000}"/>
    <cellStyle name="Normal 3 6 2 8 3 2 2" xfId="11321" xr:uid="{00000000-0005-0000-0000-000098280000}"/>
    <cellStyle name="Normal 3 6 2 8 3 3" xfId="11322" xr:uid="{00000000-0005-0000-0000-000099280000}"/>
    <cellStyle name="Normal 3 6 2 8 4" xfId="11323" xr:uid="{00000000-0005-0000-0000-00009A280000}"/>
    <cellStyle name="Normal 3 6 2 8 4 2" xfId="11324" xr:uid="{00000000-0005-0000-0000-00009B280000}"/>
    <cellStyle name="Normal 3 6 2 8 5" xfId="11325" xr:uid="{00000000-0005-0000-0000-00009C280000}"/>
    <cellStyle name="Normal 3 6 2 9" xfId="1468" xr:uid="{00000000-0005-0000-0000-00009D280000}"/>
    <cellStyle name="Normal 3 6 2 9 2" xfId="11326" xr:uid="{00000000-0005-0000-0000-00009E280000}"/>
    <cellStyle name="Normal 3 6 2 9 2 2" xfId="11327" xr:uid="{00000000-0005-0000-0000-00009F280000}"/>
    <cellStyle name="Normal 3 6 2 9 2 2 2" xfId="11328" xr:uid="{00000000-0005-0000-0000-0000A0280000}"/>
    <cellStyle name="Normal 3 6 2 9 2 3" xfId="11329" xr:uid="{00000000-0005-0000-0000-0000A1280000}"/>
    <cellStyle name="Normal 3 6 2 9 3" xfId="11330" xr:uid="{00000000-0005-0000-0000-0000A2280000}"/>
    <cellStyle name="Normal 3 6 2 9 3 2" xfId="11331" xr:uid="{00000000-0005-0000-0000-0000A3280000}"/>
    <cellStyle name="Normal 3 6 2 9 4" xfId="11332" xr:uid="{00000000-0005-0000-0000-0000A4280000}"/>
    <cellStyle name="Normal 3 6 3" xfId="1469" xr:uid="{00000000-0005-0000-0000-0000A5280000}"/>
    <cellStyle name="Normal 3 6 3 2" xfId="1470" xr:uid="{00000000-0005-0000-0000-0000A6280000}"/>
    <cellStyle name="Normal 3 6 3 2 2" xfId="11333" xr:uid="{00000000-0005-0000-0000-0000A7280000}"/>
    <cellStyle name="Normal 3 6 3 2 2 2" xfId="11334" xr:uid="{00000000-0005-0000-0000-0000A8280000}"/>
    <cellStyle name="Normal 3 6 3 2 2 2 2" xfId="11335" xr:uid="{00000000-0005-0000-0000-0000A9280000}"/>
    <cellStyle name="Normal 3 6 3 2 2 3" xfId="11336" xr:uid="{00000000-0005-0000-0000-0000AA280000}"/>
    <cellStyle name="Normal 3 6 3 2 3" xfId="11337" xr:uid="{00000000-0005-0000-0000-0000AB280000}"/>
    <cellStyle name="Normal 3 6 3 2 3 2" xfId="11338" xr:uid="{00000000-0005-0000-0000-0000AC280000}"/>
    <cellStyle name="Normal 3 6 3 2 4" xfId="11339" xr:uid="{00000000-0005-0000-0000-0000AD280000}"/>
    <cellStyle name="Normal 3 6 3 3" xfId="11340" xr:uid="{00000000-0005-0000-0000-0000AE280000}"/>
    <cellStyle name="Normal 3 6 3 3 2" xfId="11341" xr:uid="{00000000-0005-0000-0000-0000AF280000}"/>
    <cellStyle name="Normal 3 6 3 3 2 2" xfId="11342" xr:uid="{00000000-0005-0000-0000-0000B0280000}"/>
    <cellStyle name="Normal 3 6 3 3 3" xfId="11343" xr:uid="{00000000-0005-0000-0000-0000B1280000}"/>
    <cellStyle name="Normal 3 6 3 4" xfId="11344" xr:uid="{00000000-0005-0000-0000-0000B2280000}"/>
    <cellStyle name="Normal 3 6 3 4 2" xfId="11345" xr:uid="{00000000-0005-0000-0000-0000B3280000}"/>
    <cellStyle name="Normal 3 6 3 5" xfId="11346" xr:uid="{00000000-0005-0000-0000-0000B4280000}"/>
    <cellStyle name="Normal 3 6 4" xfId="1471" xr:uid="{00000000-0005-0000-0000-0000B5280000}"/>
    <cellStyle name="Normal 3 6 4 2" xfId="1472" xr:uid="{00000000-0005-0000-0000-0000B6280000}"/>
    <cellStyle name="Normal 3 6 4 2 2" xfId="11347" xr:uid="{00000000-0005-0000-0000-0000B7280000}"/>
    <cellStyle name="Normal 3 6 4 2 2 2" xfId="11348" xr:uid="{00000000-0005-0000-0000-0000B8280000}"/>
    <cellStyle name="Normal 3 6 4 2 2 2 2" xfId="11349" xr:uid="{00000000-0005-0000-0000-0000B9280000}"/>
    <cellStyle name="Normal 3 6 4 2 2 3" xfId="11350" xr:uid="{00000000-0005-0000-0000-0000BA280000}"/>
    <cellStyle name="Normal 3 6 4 2 3" xfId="11351" xr:uid="{00000000-0005-0000-0000-0000BB280000}"/>
    <cellStyle name="Normal 3 6 4 2 3 2" xfId="11352" xr:uid="{00000000-0005-0000-0000-0000BC280000}"/>
    <cellStyle name="Normal 3 6 4 2 4" xfId="11353" xr:uid="{00000000-0005-0000-0000-0000BD280000}"/>
    <cellStyle name="Normal 3 6 4 3" xfId="11354" xr:uid="{00000000-0005-0000-0000-0000BE280000}"/>
    <cellStyle name="Normal 3 6 4 3 2" xfId="11355" xr:uid="{00000000-0005-0000-0000-0000BF280000}"/>
    <cellStyle name="Normal 3 6 4 3 2 2" xfId="11356" xr:uid="{00000000-0005-0000-0000-0000C0280000}"/>
    <cellStyle name="Normal 3 6 4 3 3" xfId="11357" xr:uid="{00000000-0005-0000-0000-0000C1280000}"/>
    <cellStyle name="Normal 3 6 4 4" xfId="11358" xr:uid="{00000000-0005-0000-0000-0000C2280000}"/>
    <cellStyle name="Normal 3 6 4 4 2" xfId="11359" xr:uid="{00000000-0005-0000-0000-0000C3280000}"/>
    <cellStyle name="Normal 3 6 4 5" xfId="11360" xr:uid="{00000000-0005-0000-0000-0000C4280000}"/>
    <cellStyle name="Normal 3 6 5" xfId="1473" xr:uid="{00000000-0005-0000-0000-0000C5280000}"/>
    <cellStyle name="Normal 3 6 5 2" xfId="1474" xr:uid="{00000000-0005-0000-0000-0000C6280000}"/>
    <cellStyle name="Normal 3 6 5 2 2" xfId="11361" xr:uid="{00000000-0005-0000-0000-0000C7280000}"/>
    <cellStyle name="Normal 3 6 5 2 2 2" xfId="11362" xr:uid="{00000000-0005-0000-0000-0000C8280000}"/>
    <cellStyle name="Normal 3 6 5 2 2 2 2" xfId="11363" xr:uid="{00000000-0005-0000-0000-0000C9280000}"/>
    <cellStyle name="Normal 3 6 5 2 2 3" xfId="11364" xr:uid="{00000000-0005-0000-0000-0000CA280000}"/>
    <cellStyle name="Normal 3 6 5 2 3" xfId="11365" xr:uid="{00000000-0005-0000-0000-0000CB280000}"/>
    <cellStyle name="Normal 3 6 5 2 3 2" xfId="11366" xr:uid="{00000000-0005-0000-0000-0000CC280000}"/>
    <cellStyle name="Normal 3 6 5 2 4" xfId="11367" xr:uid="{00000000-0005-0000-0000-0000CD280000}"/>
    <cellStyle name="Normal 3 6 5 3" xfId="11368" xr:uid="{00000000-0005-0000-0000-0000CE280000}"/>
    <cellStyle name="Normal 3 6 5 3 2" xfId="11369" xr:uid="{00000000-0005-0000-0000-0000CF280000}"/>
    <cellStyle name="Normal 3 6 5 3 2 2" xfId="11370" xr:uid="{00000000-0005-0000-0000-0000D0280000}"/>
    <cellStyle name="Normal 3 6 5 3 3" xfId="11371" xr:uid="{00000000-0005-0000-0000-0000D1280000}"/>
    <cellStyle name="Normal 3 6 5 4" xfId="11372" xr:uid="{00000000-0005-0000-0000-0000D2280000}"/>
    <cellStyle name="Normal 3 6 5 4 2" xfId="11373" xr:uid="{00000000-0005-0000-0000-0000D3280000}"/>
    <cellStyle name="Normal 3 6 5 5" xfId="11374" xr:uid="{00000000-0005-0000-0000-0000D4280000}"/>
    <cellStyle name="Normal 3 6 6" xfId="1475" xr:uid="{00000000-0005-0000-0000-0000D5280000}"/>
    <cellStyle name="Normal 3 6 6 2" xfId="1476" xr:uid="{00000000-0005-0000-0000-0000D6280000}"/>
    <cellStyle name="Normal 3 6 6 2 2" xfId="11375" xr:uid="{00000000-0005-0000-0000-0000D7280000}"/>
    <cellStyle name="Normal 3 6 6 2 2 2" xfId="11376" xr:uid="{00000000-0005-0000-0000-0000D8280000}"/>
    <cellStyle name="Normal 3 6 6 2 2 2 2" xfId="11377" xr:uid="{00000000-0005-0000-0000-0000D9280000}"/>
    <cellStyle name="Normal 3 6 6 2 2 3" xfId="11378" xr:uid="{00000000-0005-0000-0000-0000DA280000}"/>
    <cellStyle name="Normal 3 6 6 2 3" xfId="11379" xr:uid="{00000000-0005-0000-0000-0000DB280000}"/>
    <cellStyle name="Normal 3 6 6 2 3 2" xfId="11380" xr:uid="{00000000-0005-0000-0000-0000DC280000}"/>
    <cellStyle name="Normal 3 6 6 2 4" xfId="11381" xr:uid="{00000000-0005-0000-0000-0000DD280000}"/>
    <cellStyle name="Normal 3 6 6 3" xfId="11382" xr:uid="{00000000-0005-0000-0000-0000DE280000}"/>
    <cellStyle name="Normal 3 6 6 3 2" xfId="11383" xr:uid="{00000000-0005-0000-0000-0000DF280000}"/>
    <cellStyle name="Normal 3 6 6 3 2 2" xfId="11384" xr:uid="{00000000-0005-0000-0000-0000E0280000}"/>
    <cellStyle name="Normal 3 6 6 3 3" xfId="11385" xr:uid="{00000000-0005-0000-0000-0000E1280000}"/>
    <cellStyle name="Normal 3 6 6 4" xfId="11386" xr:uid="{00000000-0005-0000-0000-0000E2280000}"/>
    <cellStyle name="Normal 3 6 6 4 2" xfId="11387" xr:uid="{00000000-0005-0000-0000-0000E3280000}"/>
    <cellStyle name="Normal 3 6 6 5" xfId="11388" xr:uid="{00000000-0005-0000-0000-0000E4280000}"/>
    <cellStyle name="Normal 3 6 7" xfId="1477" xr:uid="{00000000-0005-0000-0000-0000E5280000}"/>
    <cellStyle name="Normal 3 6 7 2" xfId="1478" xr:uid="{00000000-0005-0000-0000-0000E6280000}"/>
    <cellStyle name="Normal 3 6 7 2 2" xfId="11389" xr:uid="{00000000-0005-0000-0000-0000E7280000}"/>
    <cellStyle name="Normal 3 6 7 2 2 2" xfId="11390" xr:uid="{00000000-0005-0000-0000-0000E8280000}"/>
    <cellStyle name="Normal 3 6 7 2 2 2 2" xfId="11391" xr:uid="{00000000-0005-0000-0000-0000E9280000}"/>
    <cellStyle name="Normal 3 6 7 2 2 3" xfId="11392" xr:uid="{00000000-0005-0000-0000-0000EA280000}"/>
    <cellStyle name="Normal 3 6 7 2 3" xfId="11393" xr:uid="{00000000-0005-0000-0000-0000EB280000}"/>
    <cellStyle name="Normal 3 6 7 2 3 2" xfId="11394" xr:uid="{00000000-0005-0000-0000-0000EC280000}"/>
    <cellStyle name="Normal 3 6 7 2 4" xfId="11395" xr:uid="{00000000-0005-0000-0000-0000ED280000}"/>
    <cellStyle name="Normal 3 6 7 3" xfId="11396" xr:uid="{00000000-0005-0000-0000-0000EE280000}"/>
    <cellStyle name="Normal 3 6 7 3 2" xfId="11397" xr:uid="{00000000-0005-0000-0000-0000EF280000}"/>
    <cellStyle name="Normal 3 6 7 3 2 2" xfId="11398" xr:uid="{00000000-0005-0000-0000-0000F0280000}"/>
    <cellStyle name="Normal 3 6 7 3 3" xfId="11399" xr:uid="{00000000-0005-0000-0000-0000F1280000}"/>
    <cellStyle name="Normal 3 6 7 4" xfId="11400" xr:uid="{00000000-0005-0000-0000-0000F2280000}"/>
    <cellStyle name="Normal 3 6 7 4 2" xfId="11401" xr:uid="{00000000-0005-0000-0000-0000F3280000}"/>
    <cellStyle name="Normal 3 6 7 5" xfId="11402" xr:uid="{00000000-0005-0000-0000-0000F4280000}"/>
    <cellStyle name="Normal 3 6 8" xfId="1479" xr:uid="{00000000-0005-0000-0000-0000F5280000}"/>
    <cellStyle name="Normal 3 6 8 2" xfId="1480" xr:uid="{00000000-0005-0000-0000-0000F6280000}"/>
    <cellStyle name="Normal 3 6 8 2 2" xfId="11403" xr:uid="{00000000-0005-0000-0000-0000F7280000}"/>
    <cellStyle name="Normal 3 6 8 2 2 2" xfId="11404" xr:uid="{00000000-0005-0000-0000-0000F8280000}"/>
    <cellStyle name="Normal 3 6 8 2 2 2 2" xfId="11405" xr:uid="{00000000-0005-0000-0000-0000F9280000}"/>
    <cellStyle name="Normal 3 6 8 2 2 3" xfId="11406" xr:uid="{00000000-0005-0000-0000-0000FA280000}"/>
    <cellStyle name="Normal 3 6 8 2 3" xfId="11407" xr:uid="{00000000-0005-0000-0000-0000FB280000}"/>
    <cellStyle name="Normal 3 6 8 2 3 2" xfId="11408" xr:uid="{00000000-0005-0000-0000-0000FC280000}"/>
    <cellStyle name="Normal 3 6 8 2 4" xfId="11409" xr:uid="{00000000-0005-0000-0000-0000FD280000}"/>
    <cellStyle name="Normal 3 6 8 3" xfId="11410" xr:uid="{00000000-0005-0000-0000-0000FE280000}"/>
    <cellStyle name="Normal 3 6 8 3 2" xfId="11411" xr:uid="{00000000-0005-0000-0000-0000FF280000}"/>
    <cellStyle name="Normal 3 6 8 3 2 2" xfId="11412" xr:uid="{00000000-0005-0000-0000-000000290000}"/>
    <cellStyle name="Normal 3 6 8 3 3" xfId="11413" xr:uid="{00000000-0005-0000-0000-000001290000}"/>
    <cellStyle name="Normal 3 6 8 4" xfId="11414" xr:uid="{00000000-0005-0000-0000-000002290000}"/>
    <cellStyle name="Normal 3 6 8 4 2" xfId="11415" xr:uid="{00000000-0005-0000-0000-000003290000}"/>
    <cellStyle name="Normal 3 6 8 5" xfId="11416" xr:uid="{00000000-0005-0000-0000-000004290000}"/>
    <cellStyle name="Normal 3 6 9" xfId="1481" xr:uid="{00000000-0005-0000-0000-000005290000}"/>
    <cellStyle name="Normal 3 6 9 2" xfId="1482" xr:uid="{00000000-0005-0000-0000-000006290000}"/>
    <cellStyle name="Normal 3 6 9 2 2" xfId="11417" xr:uid="{00000000-0005-0000-0000-000007290000}"/>
    <cellStyle name="Normal 3 6 9 2 2 2" xfId="11418" xr:uid="{00000000-0005-0000-0000-000008290000}"/>
    <cellStyle name="Normal 3 6 9 2 2 2 2" xfId="11419" xr:uid="{00000000-0005-0000-0000-000009290000}"/>
    <cellStyle name="Normal 3 6 9 2 2 3" xfId="11420" xr:uid="{00000000-0005-0000-0000-00000A290000}"/>
    <cellStyle name="Normal 3 6 9 2 3" xfId="11421" xr:uid="{00000000-0005-0000-0000-00000B290000}"/>
    <cellStyle name="Normal 3 6 9 2 3 2" xfId="11422" xr:uid="{00000000-0005-0000-0000-00000C290000}"/>
    <cellStyle name="Normal 3 6 9 2 4" xfId="11423" xr:uid="{00000000-0005-0000-0000-00000D290000}"/>
    <cellStyle name="Normal 3 6 9 3" xfId="11424" xr:uid="{00000000-0005-0000-0000-00000E290000}"/>
    <cellStyle name="Normal 3 6 9 3 2" xfId="11425" xr:uid="{00000000-0005-0000-0000-00000F290000}"/>
    <cellStyle name="Normal 3 6 9 3 2 2" xfId="11426" xr:uid="{00000000-0005-0000-0000-000010290000}"/>
    <cellStyle name="Normal 3 6 9 3 3" xfId="11427" xr:uid="{00000000-0005-0000-0000-000011290000}"/>
    <cellStyle name="Normal 3 6 9 4" xfId="11428" xr:uid="{00000000-0005-0000-0000-000012290000}"/>
    <cellStyle name="Normal 3 6 9 4 2" xfId="11429" xr:uid="{00000000-0005-0000-0000-000013290000}"/>
    <cellStyle name="Normal 3 6 9 5" xfId="11430" xr:uid="{00000000-0005-0000-0000-000014290000}"/>
    <cellStyle name="Normal 3 7" xfId="1483" xr:uid="{00000000-0005-0000-0000-000015290000}"/>
    <cellStyle name="Normal 3 7 10" xfId="11431" xr:uid="{00000000-0005-0000-0000-000016290000}"/>
    <cellStyle name="Normal 3 7 10 2" xfId="11432" xr:uid="{00000000-0005-0000-0000-000017290000}"/>
    <cellStyle name="Normal 3 7 10 2 2" xfId="11433" xr:uid="{00000000-0005-0000-0000-000018290000}"/>
    <cellStyle name="Normal 3 7 10 3" xfId="11434" xr:uid="{00000000-0005-0000-0000-000019290000}"/>
    <cellStyle name="Normal 3 7 11" xfId="11435" xr:uid="{00000000-0005-0000-0000-00001A290000}"/>
    <cellStyle name="Normal 3 7 11 2" xfId="11436" xr:uid="{00000000-0005-0000-0000-00001B290000}"/>
    <cellStyle name="Normal 3 7 12" xfId="11437" xr:uid="{00000000-0005-0000-0000-00001C290000}"/>
    <cellStyle name="Normal 3 7 2" xfId="1484" xr:uid="{00000000-0005-0000-0000-00001D290000}"/>
    <cellStyle name="Normal 3 7 2 2" xfId="1485" xr:uid="{00000000-0005-0000-0000-00001E290000}"/>
    <cellStyle name="Normal 3 7 2 2 2" xfId="11438" xr:uid="{00000000-0005-0000-0000-00001F290000}"/>
    <cellStyle name="Normal 3 7 2 2 2 2" xfId="11439" xr:uid="{00000000-0005-0000-0000-000020290000}"/>
    <cellStyle name="Normal 3 7 2 2 2 2 2" xfId="11440" xr:uid="{00000000-0005-0000-0000-000021290000}"/>
    <cellStyle name="Normal 3 7 2 2 2 3" xfId="11441" xr:uid="{00000000-0005-0000-0000-000022290000}"/>
    <cellStyle name="Normal 3 7 2 2 3" xfId="11442" xr:uid="{00000000-0005-0000-0000-000023290000}"/>
    <cellStyle name="Normal 3 7 2 2 3 2" xfId="11443" xr:uid="{00000000-0005-0000-0000-000024290000}"/>
    <cellStyle name="Normal 3 7 2 2 4" xfId="11444" xr:uid="{00000000-0005-0000-0000-000025290000}"/>
    <cellStyle name="Normal 3 7 2 3" xfId="11445" xr:uid="{00000000-0005-0000-0000-000026290000}"/>
    <cellStyle name="Normal 3 7 2 3 2" xfId="11446" xr:uid="{00000000-0005-0000-0000-000027290000}"/>
    <cellStyle name="Normal 3 7 2 3 2 2" xfId="11447" xr:uid="{00000000-0005-0000-0000-000028290000}"/>
    <cellStyle name="Normal 3 7 2 3 3" xfId="11448" xr:uid="{00000000-0005-0000-0000-000029290000}"/>
    <cellStyle name="Normal 3 7 2 4" xfId="11449" xr:uid="{00000000-0005-0000-0000-00002A290000}"/>
    <cellStyle name="Normal 3 7 2 4 2" xfId="11450" xr:uid="{00000000-0005-0000-0000-00002B290000}"/>
    <cellStyle name="Normal 3 7 2 5" xfId="11451" xr:uid="{00000000-0005-0000-0000-00002C290000}"/>
    <cellStyle name="Normal 3 7 3" xfId="1486" xr:uid="{00000000-0005-0000-0000-00002D290000}"/>
    <cellStyle name="Normal 3 7 3 2" xfId="1487" xr:uid="{00000000-0005-0000-0000-00002E290000}"/>
    <cellStyle name="Normal 3 7 3 2 2" xfId="11452" xr:uid="{00000000-0005-0000-0000-00002F290000}"/>
    <cellStyle name="Normal 3 7 3 2 2 2" xfId="11453" xr:uid="{00000000-0005-0000-0000-000030290000}"/>
    <cellStyle name="Normal 3 7 3 2 2 2 2" xfId="11454" xr:uid="{00000000-0005-0000-0000-000031290000}"/>
    <cellStyle name="Normal 3 7 3 2 2 3" xfId="11455" xr:uid="{00000000-0005-0000-0000-000032290000}"/>
    <cellStyle name="Normal 3 7 3 2 3" xfId="11456" xr:uid="{00000000-0005-0000-0000-000033290000}"/>
    <cellStyle name="Normal 3 7 3 2 3 2" xfId="11457" xr:uid="{00000000-0005-0000-0000-000034290000}"/>
    <cellStyle name="Normal 3 7 3 2 4" xfId="11458" xr:uid="{00000000-0005-0000-0000-000035290000}"/>
    <cellStyle name="Normal 3 7 3 3" xfId="11459" xr:uid="{00000000-0005-0000-0000-000036290000}"/>
    <cellStyle name="Normal 3 7 3 3 2" xfId="11460" xr:uid="{00000000-0005-0000-0000-000037290000}"/>
    <cellStyle name="Normal 3 7 3 3 2 2" xfId="11461" xr:uid="{00000000-0005-0000-0000-000038290000}"/>
    <cellStyle name="Normal 3 7 3 3 3" xfId="11462" xr:uid="{00000000-0005-0000-0000-000039290000}"/>
    <cellStyle name="Normal 3 7 3 4" xfId="11463" xr:uid="{00000000-0005-0000-0000-00003A290000}"/>
    <cellStyle name="Normal 3 7 3 4 2" xfId="11464" xr:uid="{00000000-0005-0000-0000-00003B290000}"/>
    <cellStyle name="Normal 3 7 3 5" xfId="11465" xr:uid="{00000000-0005-0000-0000-00003C290000}"/>
    <cellStyle name="Normal 3 7 4" xfId="1488" xr:uid="{00000000-0005-0000-0000-00003D290000}"/>
    <cellStyle name="Normal 3 7 4 2" xfId="1489" xr:uid="{00000000-0005-0000-0000-00003E290000}"/>
    <cellStyle name="Normal 3 7 4 2 2" xfId="11466" xr:uid="{00000000-0005-0000-0000-00003F290000}"/>
    <cellStyle name="Normal 3 7 4 2 2 2" xfId="11467" xr:uid="{00000000-0005-0000-0000-000040290000}"/>
    <cellStyle name="Normal 3 7 4 2 2 2 2" xfId="11468" xr:uid="{00000000-0005-0000-0000-000041290000}"/>
    <cellStyle name="Normal 3 7 4 2 2 3" xfId="11469" xr:uid="{00000000-0005-0000-0000-000042290000}"/>
    <cellStyle name="Normal 3 7 4 2 3" xfId="11470" xr:uid="{00000000-0005-0000-0000-000043290000}"/>
    <cellStyle name="Normal 3 7 4 2 3 2" xfId="11471" xr:uid="{00000000-0005-0000-0000-000044290000}"/>
    <cellStyle name="Normal 3 7 4 2 4" xfId="11472" xr:uid="{00000000-0005-0000-0000-000045290000}"/>
    <cellStyle name="Normal 3 7 4 3" xfId="11473" xr:uid="{00000000-0005-0000-0000-000046290000}"/>
    <cellStyle name="Normal 3 7 4 3 2" xfId="11474" xr:uid="{00000000-0005-0000-0000-000047290000}"/>
    <cellStyle name="Normal 3 7 4 3 2 2" xfId="11475" xr:uid="{00000000-0005-0000-0000-000048290000}"/>
    <cellStyle name="Normal 3 7 4 3 3" xfId="11476" xr:uid="{00000000-0005-0000-0000-000049290000}"/>
    <cellStyle name="Normal 3 7 4 4" xfId="11477" xr:uid="{00000000-0005-0000-0000-00004A290000}"/>
    <cellStyle name="Normal 3 7 4 4 2" xfId="11478" xr:uid="{00000000-0005-0000-0000-00004B290000}"/>
    <cellStyle name="Normal 3 7 4 5" xfId="11479" xr:uid="{00000000-0005-0000-0000-00004C290000}"/>
    <cellStyle name="Normal 3 7 5" xfId="1490" xr:uid="{00000000-0005-0000-0000-00004D290000}"/>
    <cellStyle name="Normal 3 7 5 2" xfId="1491" xr:uid="{00000000-0005-0000-0000-00004E290000}"/>
    <cellStyle name="Normal 3 7 5 2 2" xfId="11480" xr:uid="{00000000-0005-0000-0000-00004F290000}"/>
    <cellStyle name="Normal 3 7 5 2 2 2" xfId="11481" xr:uid="{00000000-0005-0000-0000-000050290000}"/>
    <cellStyle name="Normal 3 7 5 2 2 2 2" xfId="11482" xr:uid="{00000000-0005-0000-0000-000051290000}"/>
    <cellStyle name="Normal 3 7 5 2 2 3" xfId="11483" xr:uid="{00000000-0005-0000-0000-000052290000}"/>
    <cellStyle name="Normal 3 7 5 2 3" xfId="11484" xr:uid="{00000000-0005-0000-0000-000053290000}"/>
    <cellStyle name="Normal 3 7 5 2 3 2" xfId="11485" xr:uid="{00000000-0005-0000-0000-000054290000}"/>
    <cellStyle name="Normal 3 7 5 2 4" xfId="11486" xr:uid="{00000000-0005-0000-0000-000055290000}"/>
    <cellStyle name="Normal 3 7 5 3" xfId="11487" xr:uid="{00000000-0005-0000-0000-000056290000}"/>
    <cellStyle name="Normal 3 7 5 3 2" xfId="11488" xr:uid="{00000000-0005-0000-0000-000057290000}"/>
    <cellStyle name="Normal 3 7 5 3 2 2" xfId="11489" xr:uid="{00000000-0005-0000-0000-000058290000}"/>
    <cellStyle name="Normal 3 7 5 3 3" xfId="11490" xr:uid="{00000000-0005-0000-0000-000059290000}"/>
    <cellStyle name="Normal 3 7 5 4" xfId="11491" xr:uid="{00000000-0005-0000-0000-00005A290000}"/>
    <cellStyle name="Normal 3 7 5 4 2" xfId="11492" xr:uid="{00000000-0005-0000-0000-00005B290000}"/>
    <cellStyle name="Normal 3 7 5 5" xfId="11493" xr:uid="{00000000-0005-0000-0000-00005C290000}"/>
    <cellStyle name="Normal 3 7 6" xfId="1492" xr:uid="{00000000-0005-0000-0000-00005D290000}"/>
    <cellStyle name="Normal 3 7 6 2" xfId="1493" xr:uid="{00000000-0005-0000-0000-00005E290000}"/>
    <cellStyle name="Normal 3 7 6 2 2" xfId="11494" xr:uid="{00000000-0005-0000-0000-00005F290000}"/>
    <cellStyle name="Normal 3 7 6 2 2 2" xfId="11495" xr:uid="{00000000-0005-0000-0000-000060290000}"/>
    <cellStyle name="Normal 3 7 6 2 2 2 2" xfId="11496" xr:uid="{00000000-0005-0000-0000-000061290000}"/>
    <cellStyle name="Normal 3 7 6 2 2 3" xfId="11497" xr:uid="{00000000-0005-0000-0000-000062290000}"/>
    <cellStyle name="Normal 3 7 6 2 3" xfId="11498" xr:uid="{00000000-0005-0000-0000-000063290000}"/>
    <cellStyle name="Normal 3 7 6 2 3 2" xfId="11499" xr:uid="{00000000-0005-0000-0000-000064290000}"/>
    <cellStyle name="Normal 3 7 6 2 4" xfId="11500" xr:uid="{00000000-0005-0000-0000-000065290000}"/>
    <cellStyle name="Normal 3 7 6 3" xfId="11501" xr:uid="{00000000-0005-0000-0000-000066290000}"/>
    <cellStyle name="Normal 3 7 6 3 2" xfId="11502" xr:uid="{00000000-0005-0000-0000-000067290000}"/>
    <cellStyle name="Normal 3 7 6 3 2 2" xfId="11503" xr:uid="{00000000-0005-0000-0000-000068290000}"/>
    <cellStyle name="Normal 3 7 6 3 3" xfId="11504" xr:uid="{00000000-0005-0000-0000-000069290000}"/>
    <cellStyle name="Normal 3 7 6 4" xfId="11505" xr:uid="{00000000-0005-0000-0000-00006A290000}"/>
    <cellStyle name="Normal 3 7 6 4 2" xfId="11506" xr:uid="{00000000-0005-0000-0000-00006B290000}"/>
    <cellStyle name="Normal 3 7 6 5" xfId="11507" xr:uid="{00000000-0005-0000-0000-00006C290000}"/>
    <cellStyle name="Normal 3 7 7" xfId="1494" xr:uid="{00000000-0005-0000-0000-00006D290000}"/>
    <cellStyle name="Normal 3 7 7 2" xfId="1495" xr:uid="{00000000-0005-0000-0000-00006E290000}"/>
    <cellStyle name="Normal 3 7 7 2 2" xfId="11508" xr:uid="{00000000-0005-0000-0000-00006F290000}"/>
    <cellStyle name="Normal 3 7 7 2 2 2" xfId="11509" xr:uid="{00000000-0005-0000-0000-000070290000}"/>
    <cellStyle name="Normal 3 7 7 2 2 2 2" xfId="11510" xr:uid="{00000000-0005-0000-0000-000071290000}"/>
    <cellStyle name="Normal 3 7 7 2 2 3" xfId="11511" xr:uid="{00000000-0005-0000-0000-000072290000}"/>
    <cellStyle name="Normal 3 7 7 2 3" xfId="11512" xr:uid="{00000000-0005-0000-0000-000073290000}"/>
    <cellStyle name="Normal 3 7 7 2 3 2" xfId="11513" xr:uid="{00000000-0005-0000-0000-000074290000}"/>
    <cellStyle name="Normal 3 7 7 2 4" xfId="11514" xr:uid="{00000000-0005-0000-0000-000075290000}"/>
    <cellStyle name="Normal 3 7 7 3" xfId="11515" xr:uid="{00000000-0005-0000-0000-000076290000}"/>
    <cellStyle name="Normal 3 7 7 3 2" xfId="11516" xr:uid="{00000000-0005-0000-0000-000077290000}"/>
    <cellStyle name="Normal 3 7 7 3 2 2" xfId="11517" xr:uid="{00000000-0005-0000-0000-000078290000}"/>
    <cellStyle name="Normal 3 7 7 3 3" xfId="11518" xr:uid="{00000000-0005-0000-0000-000079290000}"/>
    <cellStyle name="Normal 3 7 7 4" xfId="11519" xr:uid="{00000000-0005-0000-0000-00007A290000}"/>
    <cellStyle name="Normal 3 7 7 4 2" xfId="11520" xr:uid="{00000000-0005-0000-0000-00007B290000}"/>
    <cellStyle name="Normal 3 7 7 5" xfId="11521" xr:uid="{00000000-0005-0000-0000-00007C290000}"/>
    <cellStyle name="Normal 3 7 8" xfId="1496" xr:uid="{00000000-0005-0000-0000-00007D290000}"/>
    <cellStyle name="Normal 3 7 8 2" xfId="1497" xr:uid="{00000000-0005-0000-0000-00007E290000}"/>
    <cellStyle name="Normal 3 7 8 2 2" xfId="11522" xr:uid="{00000000-0005-0000-0000-00007F290000}"/>
    <cellStyle name="Normal 3 7 8 2 2 2" xfId="11523" xr:uid="{00000000-0005-0000-0000-000080290000}"/>
    <cellStyle name="Normal 3 7 8 2 2 2 2" xfId="11524" xr:uid="{00000000-0005-0000-0000-000081290000}"/>
    <cellStyle name="Normal 3 7 8 2 2 3" xfId="11525" xr:uid="{00000000-0005-0000-0000-000082290000}"/>
    <cellStyle name="Normal 3 7 8 2 3" xfId="11526" xr:uid="{00000000-0005-0000-0000-000083290000}"/>
    <cellStyle name="Normal 3 7 8 2 3 2" xfId="11527" xr:uid="{00000000-0005-0000-0000-000084290000}"/>
    <cellStyle name="Normal 3 7 8 2 4" xfId="11528" xr:uid="{00000000-0005-0000-0000-000085290000}"/>
    <cellStyle name="Normal 3 7 8 3" xfId="11529" xr:uid="{00000000-0005-0000-0000-000086290000}"/>
    <cellStyle name="Normal 3 7 8 3 2" xfId="11530" xr:uid="{00000000-0005-0000-0000-000087290000}"/>
    <cellStyle name="Normal 3 7 8 3 2 2" xfId="11531" xr:uid="{00000000-0005-0000-0000-000088290000}"/>
    <cellStyle name="Normal 3 7 8 3 3" xfId="11532" xr:uid="{00000000-0005-0000-0000-000089290000}"/>
    <cellStyle name="Normal 3 7 8 4" xfId="11533" xr:uid="{00000000-0005-0000-0000-00008A290000}"/>
    <cellStyle name="Normal 3 7 8 4 2" xfId="11534" xr:uid="{00000000-0005-0000-0000-00008B290000}"/>
    <cellStyle name="Normal 3 7 8 5" xfId="11535" xr:uid="{00000000-0005-0000-0000-00008C290000}"/>
    <cellStyle name="Normal 3 7 9" xfId="1498" xr:uid="{00000000-0005-0000-0000-00008D290000}"/>
    <cellStyle name="Normal 3 7 9 2" xfId="11536" xr:uid="{00000000-0005-0000-0000-00008E290000}"/>
    <cellStyle name="Normal 3 7 9 2 2" xfId="11537" xr:uid="{00000000-0005-0000-0000-00008F290000}"/>
    <cellStyle name="Normal 3 7 9 2 2 2" xfId="11538" xr:uid="{00000000-0005-0000-0000-000090290000}"/>
    <cellStyle name="Normal 3 7 9 2 3" xfId="11539" xr:uid="{00000000-0005-0000-0000-000091290000}"/>
    <cellStyle name="Normal 3 7 9 3" xfId="11540" xr:uid="{00000000-0005-0000-0000-000092290000}"/>
    <cellStyle name="Normal 3 7 9 3 2" xfId="11541" xr:uid="{00000000-0005-0000-0000-000093290000}"/>
    <cellStyle name="Normal 3 7 9 4" xfId="11542" xr:uid="{00000000-0005-0000-0000-000094290000}"/>
    <cellStyle name="Normal 3 8" xfId="1499" xr:uid="{00000000-0005-0000-0000-000095290000}"/>
    <cellStyle name="Normal 3 8 10" xfId="11543" xr:uid="{00000000-0005-0000-0000-000096290000}"/>
    <cellStyle name="Normal 3 8 10 2" xfId="11544" xr:uid="{00000000-0005-0000-0000-000097290000}"/>
    <cellStyle name="Normal 3 8 10 2 2" xfId="11545" xr:uid="{00000000-0005-0000-0000-000098290000}"/>
    <cellStyle name="Normal 3 8 10 3" xfId="11546" xr:uid="{00000000-0005-0000-0000-000099290000}"/>
    <cellStyle name="Normal 3 8 11" xfId="11547" xr:uid="{00000000-0005-0000-0000-00009A290000}"/>
    <cellStyle name="Normal 3 8 11 2" xfId="11548" xr:uid="{00000000-0005-0000-0000-00009B290000}"/>
    <cellStyle name="Normal 3 8 12" xfId="11549" xr:uid="{00000000-0005-0000-0000-00009C290000}"/>
    <cellStyle name="Normal 3 8 2" xfId="1500" xr:uid="{00000000-0005-0000-0000-00009D290000}"/>
    <cellStyle name="Normal 3 8 2 2" xfId="1501" xr:uid="{00000000-0005-0000-0000-00009E290000}"/>
    <cellStyle name="Normal 3 8 2 2 2" xfId="11550" xr:uid="{00000000-0005-0000-0000-00009F290000}"/>
    <cellStyle name="Normal 3 8 2 2 2 2" xfId="11551" xr:uid="{00000000-0005-0000-0000-0000A0290000}"/>
    <cellStyle name="Normal 3 8 2 2 2 2 2" xfId="11552" xr:uid="{00000000-0005-0000-0000-0000A1290000}"/>
    <cellStyle name="Normal 3 8 2 2 2 3" xfId="11553" xr:uid="{00000000-0005-0000-0000-0000A2290000}"/>
    <cellStyle name="Normal 3 8 2 2 3" xfId="11554" xr:uid="{00000000-0005-0000-0000-0000A3290000}"/>
    <cellStyle name="Normal 3 8 2 2 3 2" xfId="11555" xr:uid="{00000000-0005-0000-0000-0000A4290000}"/>
    <cellStyle name="Normal 3 8 2 2 4" xfId="11556" xr:uid="{00000000-0005-0000-0000-0000A5290000}"/>
    <cellStyle name="Normal 3 8 2 3" xfId="11557" xr:uid="{00000000-0005-0000-0000-0000A6290000}"/>
    <cellStyle name="Normal 3 8 2 3 2" xfId="11558" xr:uid="{00000000-0005-0000-0000-0000A7290000}"/>
    <cellStyle name="Normal 3 8 2 3 2 2" xfId="11559" xr:uid="{00000000-0005-0000-0000-0000A8290000}"/>
    <cellStyle name="Normal 3 8 2 3 3" xfId="11560" xr:uid="{00000000-0005-0000-0000-0000A9290000}"/>
    <cellStyle name="Normal 3 8 2 4" xfId="11561" xr:uid="{00000000-0005-0000-0000-0000AA290000}"/>
    <cellStyle name="Normal 3 8 2 4 2" xfId="11562" xr:uid="{00000000-0005-0000-0000-0000AB290000}"/>
    <cellStyle name="Normal 3 8 2 5" xfId="11563" xr:uid="{00000000-0005-0000-0000-0000AC290000}"/>
    <cellStyle name="Normal 3 8 3" xfId="1502" xr:uid="{00000000-0005-0000-0000-0000AD290000}"/>
    <cellStyle name="Normal 3 8 3 2" xfId="1503" xr:uid="{00000000-0005-0000-0000-0000AE290000}"/>
    <cellStyle name="Normal 3 8 3 2 2" xfId="11564" xr:uid="{00000000-0005-0000-0000-0000AF290000}"/>
    <cellStyle name="Normal 3 8 3 2 2 2" xfId="11565" xr:uid="{00000000-0005-0000-0000-0000B0290000}"/>
    <cellStyle name="Normal 3 8 3 2 2 2 2" xfId="11566" xr:uid="{00000000-0005-0000-0000-0000B1290000}"/>
    <cellStyle name="Normal 3 8 3 2 2 3" xfId="11567" xr:uid="{00000000-0005-0000-0000-0000B2290000}"/>
    <cellStyle name="Normal 3 8 3 2 3" xfId="11568" xr:uid="{00000000-0005-0000-0000-0000B3290000}"/>
    <cellStyle name="Normal 3 8 3 2 3 2" xfId="11569" xr:uid="{00000000-0005-0000-0000-0000B4290000}"/>
    <cellStyle name="Normal 3 8 3 2 4" xfId="11570" xr:uid="{00000000-0005-0000-0000-0000B5290000}"/>
    <cellStyle name="Normal 3 8 3 3" xfId="11571" xr:uid="{00000000-0005-0000-0000-0000B6290000}"/>
    <cellStyle name="Normal 3 8 3 3 2" xfId="11572" xr:uid="{00000000-0005-0000-0000-0000B7290000}"/>
    <cellStyle name="Normal 3 8 3 3 2 2" xfId="11573" xr:uid="{00000000-0005-0000-0000-0000B8290000}"/>
    <cellStyle name="Normal 3 8 3 3 3" xfId="11574" xr:uid="{00000000-0005-0000-0000-0000B9290000}"/>
    <cellStyle name="Normal 3 8 3 4" xfId="11575" xr:uid="{00000000-0005-0000-0000-0000BA290000}"/>
    <cellStyle name="Normal 3 8 3 4 2" xfId="11576" xr:uid="{00000000-0005-0000-0000-0000BB290000}"/>
    <cellStyle name="Normal 3 8 3 5" xfId="11577" xr:uid="{00000000-0005-0000-0000-0000BC290000}"/>
    <cellStyle name="Normal 3 8 4" xfId="1504" xr:uid="{00000000-0005-0000-0000-0000BD290000}"/>
    <cellStyle name="Normal 3 8 4 2" xfId="1505" xr:uid="{00000000-0005-0000-0000-0000BE290000}"/>
    <cellStyle name="Normal 3 8 4 2 2" xfId="11578" xr:uid="{00000000-0005-0000-0000-0000BF290000}"/>
    <cellStyle name="Normal 3 8 4 2 2 2" xfId="11579" xr:uid="{00000000-0005-0000-0000-0000C0290000}"/>
    <cellStyle name="Normal 3 8 4 2 2 2 2" xfId="11580" xr:uid="{00000000-0005-0000-0000-0000C1290000}"/>
    <cellStyle name="Normal 3 8 4 2 2 3" xfId="11581" xr:uid="{00000000-0005-0000-0000-0000C2290000}"/>
    <cellStyle name="Normal 3 8 4 2 3" xfId="11582" xr:uid="{00000000-0005-0000-0000-0000C3290000}"/>
    <cellStyle name="Normal 3 8 4 2 3 2" xfId="11583" xr:uid="{00000000-0005-0000-0000-0000C4290000}"/>
    <cellStyle name="Normal 3 8 4 2 4" xfId="11584" xr:uid="{00000000-0005-0000-0000-0000C5290000}"/>
    <cellStyle name="Normal 3 8 4 3" xfId="11585" xr:uid="{00000000-0005-0000-0000-0000C6290000}"/>
    <cellStyle name="Normal 3 8 4 3 2" xfId="11586" xr:uid="{00000000-0005-0000-0000-0000C7290000}"/>
    <cellStyle name="Normal 3 8 4 3 2 2" xfId="11587" xr:uid="{00000000-0005-0000-0000-0000C8290000}"/>
    <cellStyle name="Normal 3 8 4 3 3" xfId="11588" xr:uid="{00000000-0005-0000-0000-0000C9290000}"/>
    <cellStyle name="Normal 3 8 4 4" xfId="11589" xr:uid="{00000000-0005-0000-0000-0000CA290000}"/>
    <cellStyle name="Normal 3 8 4 4 2" xfId="11590" xr:uid="{00000000-0005-0000-0000-0000CB290000}"/>
    <cellStyle name="Normal 3 8 4 5" xfId="11591" xr:uid="{00000000-0005-0000-0000-0000CC290000}"/>
    <cellStyle name="Normal 3 8 5" xfId="1506" xr:uid="{00000000-0005-0000-0000-0000CD290000}"/>
    <cellStyle name="Normal 3 8 5 2" xfId="1507" xr:uid="{00000000-0005-0000-0000-0000CE290000}"/>
    <cellStyle name="Normal 3 8 5 2 2" xfId="11592" xr:uid="{00000000-0005-0000-0000-0000CF290000}"/>
    <cellStyle name="Normal 3 8 5 2 2 2" xfId="11593" xr:uid="{00000000-0005-0000-0000-0000D0290000}"/>
    <cellStyle name="Normal 3 8 5 2 2 2 2" xfId="11594" xr:uid="{00000000-0005-0000-0000-0000D1290000}"/>
    <cellStyle name="Normal 3 8 5 2 2 3" xfId="11595" xr:uid="{00000000-0005-0000-0000-0000D2290000}"/>
    <cellStyle name="Normal 3 8 5 2 3" xfId="11596" xr:uid="{00000000-0005-0000-0000-0000D3290000}"/>
    <cellStyle name="Normal 3 8 5 2 3 2" xfId="11597" xr:uid="{00000000-0005-0000-0000-0000D4290000}"/>
    <cellStyle name="Normal 3 8 5 2 4" xfId="11598" xr:uid="{00000000-0005-0000-0000-0000D5290000}"/>
    <cellStyle name="Normal 3 8 5 3" xfId="11599" xr:uid="{00000000-0005-0000-0000-0000D6290000}"/>
    <cellStyle name="Normal 3 8 5 3 2" xfId="11600" xr:uid="{00000000-0005-0000-0000-0000D7290000}"/>
    <cellStyle name="Normal 3 8 5 3 2 2" xfId="11601" xr:uid="{00000000-0005-0000-0000-0000D8290000}"/>
    <cellStyle name="Normal 3 8 5 3 3" xfId="11602" xr:uid="{00000000-0005-0000-0000-0000D9290000}"/>
    <cellStyle name="Normal 3 8 5 4" xfId="11603" xr:uid="{00000000-0005-0000-0000-0000DA290000}"/>
    <cellStyle name="Normal 3 8 5 4 2" xfId="11604" xr:uid="{00000000-0005-0000-0000-0000DB290000}"/>
    <cellStyle name="Normal 3 8 5 5" xfId="11605" xr:uid="{00000000-0005-0000-0000-0000DC290000}"/>
    <cellStyle name="Normal 3 8 6" xfId="1508" xr:uid="{00000000-0005-0000-0000-0000DD290000}"/>
    <cellStyle name="Normal 3 8 6 2" xfId="1509" xr:uid="{00000000-0005-0000-0000-0000DE290000}"/>
    <cellStyle name="Normal 3 8 6 2 2" xfId="11606" xr:uid="{00000000-0005-0000-0000-0000DF290000}"/>
    <cellStyle name="Normal 3 8 6 2 2 2" xfId="11607" xr:uid="{00000000-0005-0000-0000-0000E0290000}"/>
    <cellStyle name="Normal 3 8 6 2 2 2 2" xfId="11608" xr:uid="{00000000-0005-0000-0000-0000E1290000}"/>
    <cellStyle name="Normal 3 8 6 2 2 3" xfId="11609" xr:uid="{00000000-0005-0000-0000-0000E2290000}"/>
    <cellStyle name="Normal 3 8 6 2 3" xfId="11610" xr:uid="{00000000-0005-0000-0000-0000E3290000}"/>
    <cellStyle name="Normal 3 8 6 2 3 2" xfId="11611" xr:uid="{00000000-0005-0000-0000-0000E4290000}"/>
    <cellStyle name="Normal 3 8 6 2 4" xfId="11612" xr:uid="{00000000-0005-0000-0000-0000E5290000}"/>
    <cellStyle name="Normal 3 8 6 3" xfId="11613" xr:uid="{00000000-0005-0000-0000-0000E6290000}"/>
    <cellStyle name="Normal 3 8 6 3 2" xfId="11614" xr:uid="{00000000-0005-0000-0000-0000E7290000}"/>
    <cellStyle name="Normal 3 8 6 3 2 2" xfId="11615" xr:uid="{00000000-0005-0000-0000-0000E8290000}"/>
    <cellStyle name="Normal 3 8 6 3 3" xfId="11616" xr:uid="{00000000-0005-0000-0000-0000E9290000}"/>
    <cellStyle name="Normal 3 8 6 4" xfId="11617" xr:uid="{00000000-0005-0000-0000-0000EA290000}"/>
    <cellStyle name="Normal 3 8 6 4 2" xfId="11618" xr:uid="{00000000-0005-0000-0000-0000EB290000}"/>
    <cellStyle name="Normal 3 8 6 5" xfId="11619" xr:uid="{00000000-0005-0000-0000-0000EC290000}"/>
    <cellStyle name="Normal 3 8 7" xfId="1510" xr:uid="{00000000-0005-0000-0000-0000ED290000}"/>
    <cellStyle name="Normal 3 8 7 2" xfId="1511" xr:uid="{00000000-0005-0000-0000-0000EE290000}"/>
    <cellStyle name="Normal 3 8 7 2 2" xfId="11620" xr:uid="{00000000-0005-0000-0000-0000EF290000}"/>
    <cellStyle name="Normal 3 8 7 2 2 2" xfId="11621" xr:uid="{00000000-0005-0000-0000-0000F0290000}"/>
    <cellStyle name="Normal 3 8 7 2 2 2 2" xfId="11622" xr:uid="{00000000-0005-0000-0000-0000F1290000}"/>
    <cellStyle name="Normal 3 8 7 2 2 3" xfId="11623" xr:uid="{00000000-0005-0000-0000-0000F2290000}"/>
    <cellStyle name="Normal 3 8 7 2 3" xfId="11624" xr:uid="{00000000-0005-0000-0000-0000F3290000}"/>
    <cellStyle name="Normal 3 8 7 2 3 2" xfId="11625" xr:uid="{00000000-0005-0000-0000-0000F4290000}"/>
    <cellStyle name="Normal 3 8 7 2 4" xfId="11626" xr:uid="{00000000-0005-0000-0000-0000F5290000}"/>
    <cellStyle name="Normal 3 8 7 3" xfId="11627" xr:uid="{00000000-0005-0000-0000-0000F6290000}"/>
    <cellStyle name="Normal 3 8 7 3 2" xfId="11628" xr:uid="{00000000-0005-0000-0000-0000F7290000}"/>
    <cellStyle name="Normal 3 8 7 3 2 2" xfId="11629" xr:uid="{00000000-0005-0000-0000-0000F8290000}"/>
    <cellStyle name="Normal 3 8 7 3 3" xfId="11630" xr:uid="{00000000-0005-0000-0000-0000F9290000}"/>
    <cellStyle name="Normal 3 8 7 4" xfId="11631" xr:uid="{00000000-0005-0000-0000-0000FA290000}"/>
    <cellStyle name="Normal 3 8 7 4 2" xfId="11632" xr:uid="{00000000-0005-0000-0000-0000FB290000}"/>
    <cellStyle name="Normal 3 8 7 5" xfId="11633" xr:uid="{00000000-0005-0000-0000-0000FC290000}"/>
    <cellStyle name="Normal 3 8 8" xfId="1512" xr:uid="{00000000-0005-0000-0000-0000FD290000}"/>
    <cellStyle name="Normal 3 8 8 2" xfId="1513" xr:uid="{00000000-0005-0000-0000-0000FE290000}"/>
    <cellStyle name="Normal 3 8 8 2 2" xfId="11634" xr:uid="{00000000-0005-0000-0000-0000FF290000}"/>
    <cellStyle name="Normal 3 8 8 2 2 2" xfId="11635" xr:uid="{00000000-0005-0000-0000-0000002A0000}"/>
    <cellStyle name="Normal 3 8 8 2 2 2 2" xfId="11636" xr:uid="{00000000-0005-0000-0000-0000012A0000}"/>
    <cellStyle name="Normal 3 8 8 2 2 3" xfId="11637" xr:uid="{00000000-0005-0000-0000-0000022A0000}"/>
    <cellStyle name="Normal 3 8 8 2 3" xfId="11638" xr:uid="{00000000-0005-0000-0000-0000032A0000}"/>
    <cellStyle name="Normal 3 8 8 2 3 2" xfId="11639" xr:uid="{00000000-0005-0000-0000-0000042A0000}"/>
    <cellStyle name="Normal 3 8 8 2 4" xfId="11640" xr:uid="{00000000-0005-0000-0000-0000052A0000}"/>
    <cellStyle name="Normal 3 8 8 3" xfId="11641" xr:uid="{00000000-0005-0000-0000-0000062A0000}"/>
    <cellStyle name="Normal 3 8 8 3 2" xfId="11642" xr:uid="{00000000-0005-0000-0000-0000072A0000}"/>
    <cellStyle name="Normal 3 8 8 3 2 2" xfId="11643" xr:uid="{00000000-0005-0000-0000-0000082A0000}"/>
    <cellStyle name="Normal 3 8 8 3 3" xfId="11644" xr:uid="{00000000-0005-0000-0000-0000092A0000}"/>
    <cellStyle name="Normal 3 8 8 4" xfId="11645" xr:uid="{00000000-0005-0000-0000-00000A2A0000}"/>
    <cellStyle name="Normal 3 8 8 4 2" xfId="11646" xr:uid="{00000000-0005-0000-0000-00000B2A0000}"/>
    <cellStyle name="Normal 3 8 8 5" xfId="11647" xr:uid="{00000000-0005-0000-0000-00000C2A0000}"/>
    <cellStyle name="Normal 3 8 9" xfId="1514" xr:uid="{00000000-0005-0000-0000-00000D2A0000}"/>
    <cellStyle name="Normal 3 8 9 2" xfId="11648" xr:uid="{00000000-0005-0000-0000-00000E2A0000}"/>
    <cellStyle name="Normal 3 8 9 2 2" xfId="11649" xr:uid="{00000000-0005-0000-0000-00000F2A0000}"/>
    <cellStyle name="Normal 3 8 9 2 2 2" xfId="11650" xr:uid="{00000000-0005-0000-0000-0000102A0000}"/>
    <cellStyle name="Normal 3 8 9 2 3" xfId="11651" xr:uid="{00000000-0005-0000-0000-0000112A0000}"/>
    <cellStyle name="Normal 3 8 9 3" xfId="11652" xr:uid="{00000000-0005-0000-0000-0000122A0000}"/>
    <cellStyle name="Normal 3 8 9 3 2" xfId="11653" xr:uid="{00000000-0005-0000-0000-0000132A0000}"/>
    <cellStyle name="Normal 3 8 9 4" xfId="11654" xr:uid="{00000000-0005-0000-0000-0000142A0000}"/>
    <cellStyle name="Normal 3 9" xfId="1515" xr:uid="{00000000-0005-0000-0000-0000152A0000}"/>
    <cellStyle name="Normal 3 9 2" xfId="1516" xr:uid="{00000000-0005-0000-0000-0000162A0000}"/>
    <cellStyle name="Normal 3 9 2 2" xfId="11655" xr:uid="{00000000-0005-0000-0000-0000172A0000}"/>
    <cellStyle name="Normal 3 9 2 2 2" xfId="11656" xr:uid="{00000000-0005-0000-0000-0000182A0000}"/>
    <cellStyle name="Normal 3 9 2 2 2 2" xfId="11657" xr:uid="{00000000-0005-0000-0000-0000192A0000}"/>
    <cellStyle name="Normal 3 9 2 2 3" xfId="11658" xr:uid="{00000000-0005-0000-0000-00001A2A0000}"/>
    <cellStyle name="Normal 3 9 2 3" xfId="11659" xr:uid="{00000000-0005-0000-0000-00001B2A0000}"/>
    <cellStyle name="Normal 3 9 2 3 2" xfId="11660" xr:uid="{00000000-0005-0000-0000-00001C2A0000}"/>
    <cellStyle name="Normal 3 9 2 4" xfId="11661" xr:uid="{00000000-0005-0000-0000-00001D2A0000}"/>
    <cellStyle name="Normal 3 9 3" xfId="1517" xr:uid="{00000000-0005-0000-0000-00001E2A0000}"/>
    <cellStyle name="Normal 3 9 3 2" xfId="11662" xr:uid="{00000000-0005-0000-0000-00001F2A0000}"/>
    <cellStyle name="Normal 3 9 3 2 2" xfId="11663" xr:uid="{00000000-0005-0000-0000-0000202A0000}"/>
    <cellStyle name="Normal 3 9 3 2 2 2" xfId="11664" xr:uid="{00000000-0005-0000-0000-0000212A0000}"/>
    <cellStyle name="Normal 3 9 3 2 3" xfId="11665" xr:uid="{00000000-0005-0000-0000-0000222A0000}"/>
    <cellStyle name="Normal 3 9 3 3" xfId="11666" xr:uid="{00000000-0005-0000-0000-0000232A0000}"/>
    <cellStyle name="Normal 3 9 3 3 2" xfId="11667" xr:uid="{00000000-0005-0000-0000-0000242A0000}"/>
    <cellStyle name="Normal 3 9 3 4" xfId="11668" xr:uid="{00000000-0005-0000-0000-0000252A0000}"/>
    <cellStyle name="Normal 3 9 4" xfId="11669" xr:uid="{00000000-0005-0000-0000-0000262A0000}"/>
    <cellStyle name="Normal 3 9 4 2" xfId="11670" xr:uid="{00000000-0005-0000-0000-0000272A0000}"/>
    <cellStyle name="Normal 3 9 4 2 2" xfId="11671" xr:uid="{00000000-0005-0000-0000-0000282A0000}"/>
    <cellStyle name="Normal 3 9 4 3" xfId="11672" xr:uid="{00000000-0005-0000-0000-0000292A0000}"/>
    <cellStyle name="Normal 3 9 5" xfId="11673" xr:uid="{00000000-0005-0000-0000-00002A2A0000}"/>
    <cellStyle name="Normal 3 9 5 2" xfId="11674" xr:uid="{00000000-0005-0000-0000-00002B2A0000}"/>
    <cellStyle name="Normal 3 9 6" xfId="11675" xr:uid="{00000000-0005-0000-0000-00002C2A0000}"/>
    <cellStyle name="Normal 30" xfId="1518" xr:uid="{00000000-0005-0000-0000-00002D2A0000}"/>
    <cellStyle name="Normal 300" xfId="1519" xr:uid="{00000000-0005-0000-0000-00002E2A0000}"/>
    <cellStyle name="Normal 300 2" xfId="11676" xr:uid="{00000000-0005-0000-0000-00002F2A0000}"/>
    <cellStyle name="Normal 300 2 2" xfId="11677" xr:uid="{00000000-0005-0000-0000-0000302A0000}"/>
    <cellStyle name="Normal 300 2 2 2" xfId="11678" xr:uid="{00000000-0005-0000-0000-0000312A0000}"/>
    <cellStyle name="Normal 300 2 3" xfId="11679" xr:uid="{00000000-0005-0000-0000-0000322A0000}"/>
    <cellStyle name="Normal 300 3" xfId="11680" xr:uid="{00000000-0005-0000-0000-0000332A0000}"/>
    <cellStyle name="Normal 300 3 2" xfId="11681" xr:uid="{00000000-0005-0000-0000-0000342A0000}"/>
    <cellStyle name="Normal 300 4" xfId="11682" xr:uid="{00000000-0005-0000-0000-0000352A0000}"/>
    <cellStyle name="Normal 301" xfId="1520" xr:uid="{00000000-0005-0000-0000-0000362A0000}"/>
    <cellStyle name="Normal 301 2" xfId="11683" xr:uid="{00000000-0005-0000-0000-0000372A0000}"/>
    <cellStyle name="Normal 301 2 2" xfId="11684" xr:uid="{00000000-0005-0000-0000-0000382A0000}"/>
    <cellStyle name="Normal 301 2 2 2" xfId="11685" xr:uid="{00000000-0005-0000-0000-0000392A0000}"/>
    <cellStyle name="Normal 301 2 3" xfId="11686" xr:uid="{00000000-0005-0000-0000-00003A2A0000}"/>
    <cellStyle name="Normal 301 3" xfId="11687" xr:uid="{00000000-0005-0000-0000-00003B2A0000}"/>
    <cellStyle name="Normal 301 3 2" xfId="11688" xr:uid="{00000000-0005-0000-0000-00003C2A0000}"/>
    <cellStyle name="Normal 301 4" xfId="11689" xr:uid="{00000000-0005-0000-0000-00003D2A0000}"/>
    <cellStyle name="Normal 302" xfId="1521" xr:uid="{00000000-0005-0000-0000-00003E2A0000}"/>
    <cellStyle name="Normal 302 2" xfId="11690" xr:uid="{00000000-0005-0000-0000-00003F2A0000}"/>
    <cellStyle name="Normal 302 2 2" xfId="11691" xr:uid="{00000000-0005-0000-0000-0000402A0000}"/>
    <cellStyle name="Normal 302 2 2 2" xfId="11692" xr:uid="{00000000-0005-0000-0000-0000412A0000}"/>
    <cellStyle name="Normal 302 2 3" xfId="11693" xr:uid="{00000000-0005-0000-0000-0000422A0000}"/>
    <cellStyle name="Normal 302 3" xfId="11694" xr:uid="{00000000-0005-0000-0000-0000432A0000}"/>
    <cellStyle name="Normal 302 3 2" xfId="11695" xr:uid="{00000000-0005-0000-0000-0000442A0000}"/>
    <cellStyle name="Normal 302 4" xfId="11696" xr:uid="{00000000-0005-0000-0000-0000452A0000}"/>
    <cellStyle name="Normal 303" xfId="1522" xr:uid="{00000000-0005-0000-0000-0000462A0000}"/>
    <cellStyle name="Normal 303 2" xfId="11697" xr:uid="{00000000-0005-0000-0000-0000472A0000}"/>
    <cellStyle name="Normal 303 2 2" xfId="11698" xr:uid="{00000000-0005-0000-0000-0000482A0000}"/>
    <cellStyle name="Normal 303 2 2 2" xfId="11699" xr:uid="{00000000-0005-0000-0000-0000492A0000}"/>
    <cellStyle name="Normal 303 2 3" xfId="11700" xr:uid="{00000000-0005-0000-0000-00004A2A0000}"/>
    <cellStyle name="Normal 303 3" xfId="11701" xr:uid="{00000000-0005-0000-0000-00004B2A0000}"/>
    <cellStyle name="Normal 303 3 2" xfId="11702" xr:uid="{00000000-0005-0000-0000-00004C2A0000}"/>
    <cellStyle name="Normal 303 4" xfId="11703" xr:uid="{00000000-0005-0000-0000-00004D2A0000}"/>
    <cellStyle name="Normal 304" xfId="1523" xr:uid="{00000000-0005-0000-0000-00004E2A0000}"/>
    <cellStyle name="Normal 304 2" xfId="11704" xr:uid="{00000000-0005-0000-0000-00004F2A0000}"/>
    <cellStyle name="Normal 304 2 2" xfId="11705" xr:uid="{00000000-0005-0000-0000-0000502A0000}"/>
    <cellStyle name="Normal 304 2 2 2" xfId="11706" xr:uid="{00000000-0005-0000-0000-0000512A0000}"/>
    <cellStyle name="Normal 304 2 3" xfId="11707" xr:uid="{00000000-0005-0000-0000-0000522A0000}"/>
    <cellStyle name="Normal 304 3" xfId="11708" xr:uid="{00000000-0005-0000-0000-0000532A0000}"/>
    <cellStyle name="Normal 304 3 2" xfId="11709" xr:uid="{00000000-0005-0000-0000-0000542A0000}"/>
    <cellStyle name="Normal 304 4" xfId="11710" xr:uid="{00000000-0005-0000-0000-0000552A0000}"/>
    <cellStyle name="Normal 305" xfId="1524" xr:uid="{00000000-0005-0000-0000-0000562A0000}"/>
    <cellStyle name="Normal 305 2" xfId="11711" xr:uid="{00000000-0005-0000-0000-0000572A0000}"/>
    <cellStyle name="Normal 306" xfId="1525" xr:uid="{00000000-0005-0000-0000-0000582A0000}"/>
    <cellStyle name="Normal 306 2" xfId="11712" xr:uid="{00000000-0005-0000-0000-0000592A0000}"/>
    <cellStyle name="Normal 307" xfId="1526" xr:uid="{00000000-0005-0000-0000-00005A2A0000}"/>
    <cellStyle name="Normal 307 2" xfId="11713" xr:uid="{00000000-0005-0000-0000-00005B2A0000}"/>
    <cellStyle name="Normal 308" xfId="1527" xr:uid="{00000000-0005-0000-0000-00005C2A0000}"/>
    <cellStyle name="Normal 308 2" xfId="11714" xr:uid="{00000000-0005-0000-0000-00005D2A0000}"/>
    <cellStyle name="Normal 309" xfId="1528" xr:uid="{00000000-0005-0000-0000-00005E2A0000}"/>
    <cellStyle name="Normal 309 2" xfId="11715" xr:uid="{00000000-0005-0000-0000-00005F2A0000}"/>
    <cellStyle name="Normal 31" xfId="1529" xr:uid="{00000000-0005-0000-0000-0000602A0000}"/>
    <cellStyle name="Normal 31 10" xfId="1530" xr:uid="{00000000-0005-0000-0000-0000612A0000}"/>
    <cellStyle name="Normal 31 10 2" xfId="1531" xr:uid="{00000000-0005-0000-0000-0000622A0000}"/>
    <cellStyle name="Normal 31 10 2 2" xfId="11716" xr:uid="{00000000-0005-0000-0000-0000632A0000}"/>
    <cellStyle name="Normal 31 10 2 2 2" xfId="11717" xr:uid="{00000000-0005-0000-0000-0000642A0000}"/>
    <cellStyle name="Normal 31 10 2 2 2 2" xfId="11718" xr:uid="{00000000-0005-0000-0000-0000652A0000}"/>
    <cellStyle name="Normal 31 10 2 2 3" xfId="11719" xr:uid="{00000000-0005-0000-0000-0000662A0000}"/>
    <cellStyle name="Normal 31 10 2 3" xfId="11720" xr:uid="{00000000-0005-0000-0000-0000672A0000}"/>
    <cellStyle name="Normal 31 10 2 3 2" xfId="11721" xr:uid="{00000000-0005-0000-0000-0000682A0000}"/>
    <cellStyle name="Normal 31 10 2 4" xfId="11722" xr:uid="{00000000-0005-0000-0000-0000692A0000}"/>
    <cellStyle name="Normal 31 10 3" xfId="11723" xr:uid="{00000000-0005-0000-0000-00006A2A0000}"/>
    <cellStyle name="Normal 31 10 3 2" xfId="11724" xr:uid="{00000000-0005-0000-0000-00006B2A0000}"/>
    <cellStyle name="Normal 31 10 3 2 2" xfId="11725" xr:uid="{00000000-0005-0000-0000-00006C2A0000}"/>
    <cellStyle name="Normal 31 10 3 3" xfId="11726" xr:uid="{00000000-0005-0000-0000-00006D2A0000}"/>
    <cellStyle name="Normal 31 10 4" xfId="11727" xr:uid="{00000000-0005-0000-0000-00006E2A0000}"/>
    <cellStyle name="Normal 31 10 4 2" xfId="11728" xr:uid="{00000000-0005-0000-0000-00006F2A0000}"/>
    <cellStyle name="Normal 31 10 5" xfId="11729" xr:uid="{00000000-0005-0000-0000-0000702A0000}"/>
    <cellStyle name="Normal 31 11" xfId="1532" xr:uid="{00000000-0005-0000-0000-0000712A0000}"/>
    <cellStyle name="Normal 31 11 2" xfId="1533" xr:uid="{00000000-0005-0000-0000-0000722A0000}"/>
    <cellStyle name="Normal 31 11 2 2" xfId="11730" xr:uid="{00000000-0005-0000-0000-0000732A0000}"/>
    <cellStyle name="Normal 31 11 2 2 2" xfId="11731" xr:uid="{00000000-0005-0000-0000-0000742A0000}"/>
    <cellStyle name="Normal 31 11 2 2 2 2" xfId="11732" xr:uid="{00000000-0005-0000-0000-0000752A0000}"/>
    <cellStyle name="Normal 31 11 2 2 3" xfId="11733" xr:uid="{00000000-0005-0000-0000-0000762A0000}"/>
    <cellStyle name="Normal 31 11 2 3" xfId="11734" xr:uid="{00000000-0005-0000-0000-0000772A0000}"/>
    <cellStyle name="Normal 31 11 2 3 2" xfId="11735" xr:uid="{00000000-0005-0000-0000-0000782A0000}"/>
    <cellStyle name="Normal 31 11 2 4" xfId="11736" xr:uid="{00000000-0005-0000-0000-0000792A0000}"/>
    <cellStyle name="Normal 31 11 3" xfId="11737" xr:uid="{00000000-0005-0000-0000-00007A2A0000}"/>
    <cellStyle name="Normal 31 11 3 2" xfId="11738" xr:uid="{00000000-0005-0000-0000-00007B2A0000}"/>
    <cellStyle name="Normal 31 11 3 2 2" xfId="11739" xr:uid="{00000000-0005-0000-0000-00007C2A0000}"/>
    <cellStyle name="Normal 31 11 3 3" xfId="11740" xr:uid="{00000000-0005-0000-0000-00007D2A0000}"/>
    <cellStyle name="Normal 31 11 4" xfId="11741" xr:uid="{00000000-0005-0000-0000-00007E2A0000}"/>
    <cellStyle name="Normal 31 11 4 2" xfId="11742" xr:uid="{00000000-0005-0000-0000-00007F2A0000}"/>
    <cellStyle name="Normal 31 11 5" xfId="11743" xr:uid="{00000000-0005-0000-0000-0000802A0000}"/>
    <cellStyle name="Normal 31 12" xfId="1534" xr:uid="{00000000-0005-0000-0000-0000812A0000}"/>
    <cellStyle name="Normal 31 12 2" xfId="11744" xr:uid="{00000000-0005-0000-0000-0000822A0000}"/>
    <cellStyle name="Normal 31 12 2 2" xfId="11745" xr:uid="{00000000-0005-0000-0000-0000832A0000}"/>
    <cellStyle name="Normal 31 12 2 2 2" xfId="11746" xr:uid="{00000000-0005-0000-0000-0000842A0000}"/>
    <cellStyle name="Normal 31 12 2 3" xfId="11747" xr:uid="{00000000-0005-0000-0000-0000852A0000}"/>
    <cellStyle name="Normal 31 12 3" xfId="11748" xr:uid="{00000000-0005-0000-0000-0000862A0000}"/>
    <cellStyle name="Normal 31 12 3 2" xfId="11749" xr:uid="{00000000-0005-0000-0000-0000872A0000}"/>
    <cellStyle name="Normal 31 12 4" xfId="11750" xr:uid="{00000000-0005-0000-0000-0000882A0000}"/>
    <cellStyle name="Normal 31 13" xfId="11751" xr:uid="{00000000-0005-0000-0000-0000892A0000}"/>
    <cellStyle name="Normal 31 13 2" xfId="11752" xr:uid="{00000000-0005-0000-0000-00008A2A0000}"/>
    <cellStyle name="Normal 31 13 2 2" xfId="11753" xr:uid="{00000000-0005-0000-0000-00008B2A0000}"/>
    <cellStyle name="Normal 31 13 3" xfId="11754" xr:uid="{00000000-0005-0000-0000-00008C2A0000}"/>
    <cellStyle name="Normal 31 14" xfId="11755" xr:uid="{00000000-0005-0000-0000-00008D2A0000}"/>
    <cellStyle name="Normal 31 14 2" xfId="11756" xr:uid="{00000000-0005-0000-0000-00008E2A0000}"/>
    <cellStyle name="Normal 31 15" xfId="11757" xr:uid="{00000000-0005-0000-0000-00008F2A0000}"/>
    <cellStyle name="Normal 31 2" xfId="1535" xr:uid="{00000000-0005-0000-0000-0000902A0000}"/>
    <cellStyle name="Normal 31 2 10" xfId="11758" xr:uid="{00000000-0005-0000-0000-0000912A0000}"/>
    <cellStyle name="Normal 31 2 10 2" xfId="11759" xr:uid="{00000000-0005-0000-0000-0000922A0000}"/>
    <cellStyle name="Normal 31 2 10 2 2" xfId="11760" xr:uid="{00000000-0005-0000-0000-0000932A0000}"/>
    <cellStyle name="Normal 31 2 10 3" xfId="11761" xr:uid="{00000000-0005-0000-0000-0000942A0000}"/>
    <cellStyle name="Normal 31 2 11" xfId="11762" xr:uid="{00000000-0005-0000-0000-0000952A0000}"/>
    <cellStyle name="Normal 31 2 11 2" xfId="11763" xr:uid="{00000000-0005-0000-0000-0000962A0000}"/>
    <cellStyle name="Normal 31 2 12" xfId="11764" xr:uid="{00000000-0005-0000-0000-0000972A0000}"/>
    <cellStyle name="Normal 31 2 2" xfId="1536" xr:uid="{00000000-0005-0000-0000-0000982A0000}"/>
    <cellStyle name="Normal 31 2 2 2" xfId="1537" xr:uid="{00000000-0005-0000-0000-0000992A0000}"/>
    <cellStyle name="Normal 31 2 2 2 2" xfId="11765" xr:uid="{00000000-0005-0000-0000-00009A2A0000}"/>
    <cellStyle name="Normal 31 2 2 2 2 2" xfId="11766" xr:uid="{00000000-0005-0000-0000-00009B2A0000}"/>
    <cellStyle name="Normal 31 2 2 2 2 2 2" xfId="11767" xr:uid="{00000000-0005-0000-0000-00009C2A0000}"/>
    <cellStyle name="Normal 31 2 2 2 2 3" xfId="11768" xr:uid="{00000000-0005-0000-0000-00009D2A0000}"/>
    <cellStyle name="Normal 31 2 2 2 3" xfId="11769" xr:uid="{00000000-0005-0000-0000-00009E2A0000}"/>
    <cellStyle name="Normal 31 2 2 2 3 2" xfId="11770" xr:uid="{00000000-0005-0000-0000-00009F2A0000}"/>
    <cellStyle name="Normal 31 2 2 2 4" xfId="11771" xr:uid="{00000000-0005-0000-0000-0000A02A0000}"/>
    <cellStyle name="Normal 31 2 2 3" xfId="11772" xr:uid="{00000000-0005-0000-0000-0000A12A0000}"/>
    <cellStyle name="Normal 31 2 2 3 2" xfId="11773" xr:uid="{00000000-0005-0000-0000-0000A22A0000}"/>
    <cellStyle name="Normal 31 2 2 3 2 2" xfId="11774" xr:uid="{00000000-0005-0000-0000-0000A32A0000}"/>
    <cellStyle name="Normal 31 2 2 3 3" xfId="11775" xr:uid="{00000000-0005-0000-0000-0000A42A0000}"/>
    <cellStyle name="Normal 31 2 2 4" xfId="11776" xr:uid="{00000000-0005-0000-0000-0000A52A0000}"/>
    <cellStyle name="Normal 31 2 2 4 2" xfId="11777" xr:uid="{00000000-0005-0000-0000-0000A62A0000}"/>
    <cellStyle name="Normal 31 2 2 5" xfId="11778" xr:uid="{00000000-0005-0000-0000-0000A72A0000}"/>
    <cellStyle name="Normal 31 2 3" xfId="1538" xr:uid="{00000000-0005-0000-0000-0000A82A0000}"/>
    <cellStyle name="Normal 31 2 3 2" xfId="1539" xr:uid="{00000000-0005-0000-0000-0000A92A0000}"/>
    <cellStyle name="Normal 31 2 3 2 2" xfId="11779" xr:uid="{00000000-0005-0000-0000-0000AA2A0000}"/>
    <cellStyle name="Normal 31 2 3 2 2 2" xfId="11780" xr:uid="{00000000-0005-0000-0000-0000AB2A0000}"/>
    <cellStyle name="Normal 31 2 3 2 2 2 2" xfId="11781" xr:uid="{00000000-0005-0000-0000-0000AC2A0000}"/>
    <cellStyle name="Normal 31 2 3 2 2 3" xfId="11782" xr:uid="{00000000-0005-0000-0000-0000AD2A0000}"/>
    <cellStyle name="Normal 31 2 3 2 3" xfId="11783" xr:uid="{00000000-0005-0000-0000-0000AE2A0000}"/>
    <cellStyle name="Normal 31 2 3 2 3 2" xfId="11784" xr:uid="{00000000-0005-0000-0000-0000AF2A0000}"/>
    <cellStyle name="Normal 31 2 3 2 4" xfId="11785" xr:uid="{00000000-0005-0000-0000-0000B02A0000}"/>
    <cellStyle name="Normal 31 2 3 3" xfId="11786" xr:uid="{00000000-0005-0000-0000-0000B12A0000}"/>
    <cellStyle name="Normal 31 2 3 3 2" xfId="11787" xr:uid="{00000000-0005-0000-0000-0000B22A0000}"/>
    <cellStyle name="Normal 31 2 3 3 2 2" xfId="11788" xr:uid="{00000000-0005-0000-0000-0000B32A0000}"/>
    <cellStyle name="Normal 31 2 3 3 3" xfId="11789" xr:uid="{00000000-0005-0000-0000-0000B42A0000}"/>
    <cellStyle name="Normal 31 2 3 4" xfId="11790" xr:uid="{00000000-0005-0000-0000-0000B52A0000}"/>
    <cellStyle name="Normal 31 2 3 4 2" xfId="11791" xr:uid="{00000000-0005-0000-0000-0000B62A0000}"/>
    <cellStyle name="Normal 31 2 3 5" xfId="11792" xr:uid="{00000000-0005-0000-0000-0000B72A0000}"/>
    <cellStyle name="Normal 31 2 4" xfId="1540" xr:uid="{00000000-0005-0000-0000-0000B82A0000}"/>
    <cellStyle name="Normal 31 2 4 2" xfId="1541" xr:uid="{00000000-0005-0000-0000-0000B92A0000}"/>
    <cellStyle name="Normal 31 2 4 2 2" xfId="11793" xr:uid="{00000000-0005-0000-0000-0000BA2A0000}"/>
    <cellStyle name="Normal 31 2 4 2 2 2" xfId="11794" xr:uid="{00000000-0005-0000-0000-0000BB2A0000}"/>
    <cellStyle name="Normal 31 2 4 2 2 2 2" xfId="11795" xr:uid="{00000000-0005-0000-0000-0000BC2A0000}"/>
    <cellStyle name="Normal 31 2 4 2 2 3" xfId="11796" xr:uid="{00000000-0005-0000-0000-0000BD2A0000}"/>
    <cellStyle name="Normal 31 2 4 2 3" xfId="11797" xr:uid="{00000000-0005-0000-0000-0000BE2A0000}"/>
    <cellStyle name="Normal 31 2 4 2 3 2" xfId="11798" xr:uid="{00000000-0005-0000-0000-0000BF2A0000}"/>
    <cellStyle name="Normal 31 2 4 2 4" xfId="11799" xr:uid="{00000000-0005-0000-0000-0000C02A0000}"/>
    <cellStyle name="Normal 31 2 4 3" xfId="11800" xr:uid="{00000000-0005-0000-0000-0000C12A0000}"/>
    <cellStyle name="Normal 31 2 4 3 2" xfId="11801" xr:uid="{00000000-0005-0000-0000-0000C22A0000}"/>
    <cellStyle name="Normal 31 2 4 3 2 2" xfId="11802" xr:uid="{00000000-0005-0000-0000-0000C32A0000}"/>
    <cellStyle name="Normal 31 2 4 3 3" xfId="11803" xr:uid="{00000000-0005-0000-0000-0000C42A0000}"/>
    <cellStyle name="Normal 31 2 4 4" xfId="11804" xr:uid="{00000000-0005-0000-0000-0000C52A0000}"/>
    <cellStyle name="Normal 31 2 4 4 2" xfId="11805" xr:uid="{00000000-0005-0000-0000-0000C62A0000}"/>
    <cellStyle name="Normal 31 2 4 5" xfId="11806" xr:uid="{00000000-0005-0000-0000-0000C72A0000}"/>
    <cellStyle name="Normal 31 2 5" xfId="1542" xr:uid="{00000000-0005-0000-0000-0000C82A0000}"/>
    <cellStyle name="Normal 31 2 5 2" xfId="1543" xr:uid="{00000000-0005-0000-0000-0000C92A0000}"/>
    <cellStyle name="Normal 31 2 5 2 2" xfId="11807" xr:uid="{00000000-0005-0000-0000-0000CA2A0000}"/>
    <cellStyle name="Normal 31 2 5 2 2 2" xfId="11808" xr:uid="{00000000-0005-0000-0000-0000CB2A0000}"/>
    <cellStyle name="Normal 31 2 5 2 2 2 2" xfId="11809" xr:uid="{00000000-0005-0000-0000-0000CC2A0000}"/>
    <cellStyle name="Normal 31 2 5 2 2 3" xfId="11810" xr:uid="{00000000-0005-0000-0000-0000CD2A0000}"/>
    <cellStyle name="Normal 31 2 5 2 3" xfId="11811" xr:uid="{00000000-0005-0000-0000-0000CE2A0000}"/>
    <cellStyle name="Normal 31 2 5 2 3 2" xfId="11812" xr:uid="{00000000-0005-0000-0000-0000CF2A0000}"/>
    <cellStyle name="Normal 31 2 5 2 4" xfId="11813" xr:uid="{00000000-0005-0000-0000-0000D02A0000}"/>
    <cellStyle name="Normal 31 2 5 3" xfId="11814" xr:uid="{00000000-0005-0000-0000-0000D12A0000}"/>
    <cellStyle name="Normal 31 2 5 3 2" xfId="11815" xr:uid="{00000000-0005-0000-0000-0000D22A0000}"/>
    <cellStyle name="Normal 31 2 5 3 2 2" xfId="11816" xr:uid="{00000000-0005-0000-0000-0000D32A0000}"/>
    <cellStyle name="Normal 31 2 5 3 3" xfId="11817" xr:uid="{00000000-0005-0000-0000-0000D42A0000}"/>
    <cellStyle name="Normal 31 2 5 4" xfId="11818" xr:uid="{00000000-0005-0000-0000-0000D52A0000}"/>
    <cellStyle name="Normal 31 2 5 4 2" xfId="11819" xr:uid="{00000000-0005-0000-0000-0000D62A0000}"/>
    <cellStyle name="Normal 31 2 5 5" xfId="11820" xr:uid="{00000000-0005-0000-0000-0000D72A0000}"/>
    <cellStyle name="Normal 31 2 6" xfId="1544" xr:uid="{00000000-0005-0000-0000-0000D82A0000}"/>
    <cellStyle name="Normal 31 2 6 2" xfId="1545" xr:uid="{00000000-0005-0000-0000-0000D92A0000}"/>
    <cellStyle name="Normal 31 2 6 2 2" xfId="11821" xr:uid="{00000000-0005-0000-0000-0000DA2A0000}"/>
    <cellStyle name="Normal 31 2 6 2 2 2" xfId="11822" xr:uid="{00000000-0005-0000-0000-0000DB2A0000}"/>
    <cellStyle name="Normal 31 2 6 2 2 2 2" xfId="11823" xr:uid="{00000000-0005-0000-0000-0000DC2A0000}"/>
    <cellStyle name="Normal 31 2 6 2 2 3" xfId="11824" xr:uid="{00000000-0005-0000-0000-0000DD2A0000}"/>
    <cellStyle name="Normal 31 2 6 2 3" xfId="11825" xr:uid="{00000000-0005-0000-0000-0000DE2A0000}"/>
    <cellStyle name="Normal 31 2 6 2 3 2" xfId="11826" xr:uid="{00000000-0005-0000-0000-0000DF2A0000}"/>
    <cellStyle name="Normal 31 2 6 2 4" xfId="11827" xr:uid="{00000000-0005-0000-0000-0000E02A0000}"/>
    <cellStyle name="Normal 31 2 6 3" xfId="11828" xr:uid="{00000000-0005-0000-0000-0000E12A0000}"/>
    <cellStyle name="Normal 31 2 6 3 2" xfId="11829" xr:uid="{00000000-0005-0000-0000-0000E22A0000}"/>
    <cellStyle name="Normal 31 2 6 3 2 2" xfId="11830" xr:uid="{00000000-0005-0000-0000-0000E32A0000}"/>
    <cellStyle name="Normal 31 2 6 3 3" xfId="11831" xr:uid="{00000000-0005-0000-0000-0000E42A0000}"/>
    <cellStyle name="Normal 31 2 6 4" xfId="11832" xr:uid="{00000000-0005-0000-0000-0000E52A0000}"/>
    <cellStyle name="Normal 31 2 6 4 2" xfId="11833" xr:uid="{00000000-0005-0000-0000-0000E62A0000}"/>
    <cellStyle name="Normal 31 2 6 5" xfId="11834" xr:uid="{00000000-0005-0000-0000-0000E72A0000}"/>
    <cellStyle name="Normal 31 2 7" xfId="1546" xr:uid="{00000000-0005-0000-0000-0000E82A0000}"/>
    <cellStyle name="Normal 31 2 7 2" xfId="1547" xr:uid="{00000000-0005-0000-0000-0000E92A0000}"/>
    <cellStyle name="Normal 31 2 7 2 2" xfId="11835" xr:uid="{00000000-0005-0000-0000-0000EA2A0000}"/>
    <cellStyle name="Normal 31 2 7 2 2 2" xfId="11836" xr:uid="{00000000-0005-0000-0000-0000EB2A0000}"/>
    <cellStyle name="Normal 31 2 7 2 2 2 2" xfId="11837" xr:uid="{00000000-0005-0000-0000-0000EC2A0000}"/>
    <cellStyle name="Normal 31 2 7 2 2 3" xfId="11838" xr:uid="{00000000-0005-0000-0000-0000ED2A0000}"/>
    <cellStyle name="Normal 31 2 7 2 3" xfId="11839" xr:uid="{00000000-0005-0000-0000-0000EE2A0000}"/>
    <cellStyle name="Normal 31 2 7 2 3 2" xfId="11840" xr:uid="{00000000-0005-0000-0000-0000EF2A0000}"/>
    <cellStyle name="Normal 31 2 7 2 4" xfId="11841" xr:uid="{00000000-0005-0000-0000-0000F02A0000}"/>
    <cellStyle name="Normal 31 2 7 3" xfId="11842" xr:uid="{00000000-0005-0000-0000-0000F12A0000}"/>
    <cellStyle name="Normal 31 2 7 3 2" xfId="11843" xr:uid="{00000000-0005-0000-0000-0000F22A0000}"/>
    <cellStyle name="Normal 31 2 7 3 2 2" xfId="11844" xr:uid="{00000000-0005-0000-0000-0000F32A0000}"/>
    <cellStyle name="Normal 31 2 7 3 3" xfId="11845" xr:uid="{00000000-0005-0000-0000-0000F42A0000}"/>
    <cellStyle name="Normal 31 2 7 4" xfId="11846" xr:uid="{00000000-0005-0000-0000-0000F52A0000}"/>
    <cellStyle name="Normal 31 2 7 4 2" xfId="11847" xr:uid="{00000000-0005-0000-0000-0000F62A0000}"/>
    <cellStyle name="Normal 31 2 7 5" xfId="11848" xr:uid="{00000000-0005-0000-0000-0000F72A0000}"/>
    <cellStyle name="Normal 31 2 8" xfId="1548" xr:uid="{00000000-0005-0000-0000-0000F82A0000}"/>
    <cellStyle name="Normal 31 2 8 2" xfId="1549" xr:uid="{00000000-0005-0000-0000-0000F92A0000}"/>
    <cellStyle name="Normal 31 2 8 2 2" xfId="11849" xr:uid="{00000000-0005-0000-0000-0000FA2A0000}"/>
    <cellStyle name="Normal 31 2 8 2 2 2" xfId="11850" xr:uid="{00000000-0005-0000-0000-0000FB2A0000}"/>
    <cellStyle name="Normal 31 2 8 2 2 2 2" xfId="11851" xr:uid="{00000000-0005-0000-0000-0000FC2A0000}"/>
    <cellStyle name="Normal 31 2 8 2 2 3" xfId="11852" xr:uid="{00000000-0005-0000-0000-0000FD2A0000}"/>
    <cellStyle name="Normal 31 2 8 2 3" xfId="11853" xr:uid="{00000000-0005-0000-0000-0000FE2A0000}"/>
    <cellStyle name="Normal 31 2 8 2 3 2" xfId="11854" xr:uid="{00000000-0005-0000-0000-0000FF2A0000}"/>
    <cellStyle name="Normal 31 2 8 2 4" xfId="11855" xr:uid="{00000000-0005-0000-0000-0000002B0000}"/>
    <cellStyle name="Normal 31 2 8 3" xfId="11856" xr:uid="{00000000-0005-0000-0000-0000012B0000}"/>
    <cellStyle name="Normal 31 2 8 3 2" xfId="11857" xr:uid="{00000000-0005-0000-0000-0000022B0000}"/>
    <cellStyle name="Normal 31 2 8 3 2 2" xfId="11858" xr:uid="{00000000-0005-0000-0000-0000032B0000}"/>
    <cellStyle name="Normal 31 2 8 3 3" xfId="11859" xr:uid="{00000000-0005-0000-0000-0000042B0000}"/>
    <cellStyle name="Normal 31 2 8 4" xfId="11860" xr:uid="{00000000-0005-0000-0000-0000052B0000}"/>
    <cellStyle name="Normal 31 2 8 4 2" xfId="11861" xr:uid="{00000000-0005-0000-0000-0000062B0000}"/>
    <cellStyle name="Normal 31 2 8 5" xfId="11862" xr:uid="{00000000-0005-0000-0000-0000072B0000}"/>
    <cellStyle name="Normal 31 2 9" xfId="1550" xr:uid="{00000000-0005-0000-0000-0000082B0000}"/>
    <cellStyle name="Normal 31 2 9 2" xfId="11863" xr:uid="{00000000-0005-0000-0000-0000092B0000}"/>
    <cellStyle name="Normal 31 2 9 2 2" xfId="11864" xr:uid="{00000000-0005-0000-0000-00000A2B0000}"/>
    <cellStyle name="Normal 31 2 9 2 2 2" xfId="11865" xr:uid="{00000000-0005-0000-0000-00000B2B0000}"/>
    <cellStyle name="Normal 31 2 9 2 3" xfId="11866" xr:uid="{00000000-0005-0000-0000-00000C2B0000}"/>
    <cellStyle name="Normal 31 2 9 3" xfId="11867" xr:uid="{00000000-0005-0000-0000-00000D2B0000}"/>
    <cellStyle name="Normal 31 2 9 3 2" xfId="11868" xr:uid="{00000000-0005-0000-0000-00000E2B0000}"/>
    <cellStyle name="Normal 31 2 9 4" xfId="11869" xr:uid="{00000000-0005-0000-0000-00000F2B0000}"/>
    <cellStyle name="Normal 31 3" xfId="1551" xr:uid="{00000000-0005-0000-0000-0000102B0000}"/>
    <cellStyle name="Normal 31 3 2" xfId="1552" xr:uid="{00000000-0005-0000-0000-0000112B0000}"/>
    <cellStyle name="Normal 31 3 2 2" xfId="11870" xr:uid="{00000000-0005-0000-0000-0000122B0000}"/>
    <cellStyle name="Normal 31 3 2 2 2" xfId="11871" xr:uid="{00000000-0005-0000-0000-0000132B0000}"/>
    <cellStyle name="Normal 31 3 2 2 2 2" xfId="11872" xr:uid="{00000000-0005-0000-0000-0000142B0000}"/>
    <cellStyle name="Normal 31 3 2 2 3" xfId="11873" xr:uid="{00000000-0005-0000-0000-0000152B0000}"/>
    <cellStyle name="Normal 31 3 2 3" xfId="11874" xr:uid="{00000000-0005-0000-0000-0000162B0000}"/>
    <cellStyle name="Normal 31 3 2 3 2" xfId="11875" xr:uid="{00000000-0005-0000-0000-0000172B0000}"/>
    <cellStyle name="Normal 31 3 2 4" xfId="11876" xr:uid="{00000000-0005-0000-0000-0000182B0000}"/>
    <cellStyle name="Normal 31 3 3" xfId="11877" xr:uid="{00000000-0005-0000-0000-0000192B0000}"/>
    <cellStyle name="Normal 31 3 3 2" xfId="11878" xr:uid="{00000000-0005-0000-0000-00001A2B0000}"/>
    <cellStyle name="Normal 31 3 3 2 2" xfId="11879" xr:uid="{00000000-0005-0000-0000-00001B2B0000}"/>
    <cellStyle name="Normal 31 3 3 3" xfId="11880" xr:uid="{00000000-0005-0000-0000-00001C2B0000}"/>
    <cellStyle name="Normal 31 3 4" xfId="11881" xr:uid="{00000000-0005-0000-0000-00001D2B0000}"/>
    <cellStyle name="Normal 31 3 4 2" xfId="11882" xr:uid="{00000000-0005-0000-0000-00001E2B0000}"/>
    <cellStyle name="Normal 31 3 5" xfId="11883" xr:uid="{00000000-0005-0000-0000-00001F2B0000}"/>
    <cellStyle name="Normal 31 4" xfId="1553" xr:uid="{00000000-0005-0000-0000-0000202B0000}"/>
    <cellStyle name="Normal 31 4 2" xfId="1554" xr:uid="{00000000-0005-0000-0000-0000212B0000}"/>
    <cellStyle name="Normal 31 4 2 2" xfId="11884" xr:uid="{00000000-0005-0000-0000-0000222B0000}"/>
    <cellStyle name="Normal 31 4 2 2 2" xfId="11885" xr:uid="{00000000-0005-0000-0000-0000232B0000}"/>
    <cellStyle name="Normal 31 4 2 2 2 2" xfId="11886" xr:uid="{00000000-0005-0000-0000-0000242B0000}"/>
    <cellStyle name="Normal 31 4 2 2 3" xfId="11887" xr:uid="{00000000-0005-0000-0000-0000252B0000}"/>
    <cellStyle name="Normal 31 4 2 3" xfId="11888" xr:uid="{00000000-0005-0000-0000-0000262B0000}"/>
    <cellStyle name="Normal 31 4 2 3 2" xfId="11889" xr:uid="{00000000-0005-0000-0000-0000272B0000}"/>
    <cellStyle name="Normal 31 4 2 4" xfId="11890" xr:uid="{00000000-0005-0000-0000-0000282B0000}"/>
    <cellStyle name="Normal 31 4 3" xfId="11891" xr:uid="{00000000-0005-0000-0000-0000292B0000}"/>
    <cellStyle name="Normal 31 4 3 2" xfId="11892" xr:uid="{00000000-0005-0000-0000-00002A2B0000}"/>
    <cellStyle name="Normal 31 4 3 2 2" xfId="11893" xr:uid="{00000000-0005-0000-0000-00002B2B0000}"/>
    <cellStyle name="Normal 31 4 3 3" xfId="11894" xr:uid="{00000000-0005-0000-0000-00002C2B0000}"/>
    <cellStyle name="Normal 31 4 4" xfId="11895" xr:uid="{00000000-0005-0000-0000-00002D2B0000}"/>
    <cellStyle name="Normal 31 4 4 2" xfId="11896" xr:uid="{00000000-0005-0000-0000-00002E2B0000}"/>
    <cellStyle name="Normal 31 4 5" xfId="11897" xr:uid="{00000000-0005-0000-0000-00002F2B0000}"/>
    <cellStyle name="Normal 31 5" xfId="1555" xr:uid="{00000000-0005-0000-0000-0000302B0000}"/>
    <cellStyle name="Normal 31 5 2" xfId="1556" xr:uid="{00000000-0005-0000-0000-0000312B0000}"/>
    <cellStyle name="Normal 31 5 2 2" xfId="11898" xr:uid="{00000000-0005-0000-0000-0000322B0000}"/>
    <cellStyle name="Normal 31 5 2 2 2" xfId="11899" xr:uid="{00000000-0005-0000-0000-0000332B0000}"/>
    <cellStyle name="Normal 31 5 2 2 2 2" xfId="11900" xr:uid="{00000000-0005-0000-0000-0000342B0000}"/>
    <cellStyle name="Normal 31 5 2 2 3" xfId="11901" xr:uid="{00000000-0005-0000-0000-0000352B0000}"/>
    <cellStyle name="Normal 31 5 2 3" xfId="11902" xr:uid="{00000000-0005-0000-0000-0000362B0000}"/>
    <cellStyle name="Normal 31 5 2 3 2" xfId="11903" xr:uid="{00000000-0005-0000-0000-0000372B0000}"/>
    <cellStyle name="Normal 31 5 2 4" xfId="11904" xr:uid="{00000000-0005-0000-0000-0000382B0000}"/>
    <cellStyle name="Normal 31 5 3" xfId="11905" xr:uid="{00000000-0005-0000-0000-0000392B0000}"/>
    <cellStyle name="Normal 31 5 3 2" xfId="11906" xr:uid="{00000000-0005-0000-0000-00003A2B0000}"/>
    <cellStyle name="Normal 31 5 3 2 2" xfId="11907" xr:uid="{00000000-0005-0000-0000-00003B2B0000}"/>
    <cellStyle name="Normal 31 5 3 3" xfId="11908" xr:uid="{00000000-0005-0000-0000-00003C2B0000}"/>
    <cellStyle name="Normal 31 5 4" xfId="11909" xr:uid="{00000000-0005-0000-0000-00003D2B0000}"/>
    <cellStyle name="Normal 31 5 4 2" xfId="11910" xr:uid="{00000000-0005-0000-0000-00003E2B0000}"/>
    <cellStyle name="Normal 31 5 5" xfId="11911" xr:uid="{00000000-0005-0000-0000-00003F2B0000}"/>
    <cellStyle name="Normal 31 6" xfId="1557" xr:uid="{00000000-0005-0000-0000-0000402B0000}"/>
    <cellStyle name="Normal 31 6 2" xfId="1558" xr:uid="{00000000-0005-0000-0000-0000412B0000}"/>
    <cellStyle name="Normal 31 6 2 2" xfId="11912" xr:uid="{00000000-0005-0000-0000-0000422B0000}"/>
    <cellStyle name="Normal 31 6 2 2 2" xfId="11913" xr:uid="{00000000-0005-0000-0000-0000432B0000}"/>
    <cellStyle name="Normal 31 6 2 2 2 2" xfId="11914" xr:uid="{00000000-0005-0000-0000-0000442B0000}"/>
    <cellStyle name="Normal 31 6 2 2 3" xfId="11915" xr:uid="{00000000-0005-0000-0000-0000452B0000}"/>
    <cellStyle name="Normal 31 6 2 3" xfId="11916" xr:uid="{00000000-0005-0000-0000-0000462B0000}"/>
    <cellStyle name="Normal 31 6 2 3 2" xfId="11917" xr:uid="{00000000-0005-0000-0000-0000472B0000}"/>
    <cellStyle name="Normal 31 6 2 4" xfId="11918" xr:uid="{00000000-0005-0000-0000-0000482B0000}"/>
    <cellStyle name="Normal 31 6 3" xfId="11919" xr:uid="{00000000-0005-0000-0000-0000492B0000}"/>
    <cellStyle name="Normal 31 6 3 2" xfId="11920" xr:uid="{00000000-0005-0000-0000-00004A2B0000}"/>
    <cellStyle name="Normal 31 6 3 2 2" xfId="11921" xr:uid="{00000000-0005-0000-0000-00004B2B0000}"/>
    <cellStyle name="Normal 31 6 3 3" xfId="11922" xr:uid="{00000000-0005-0000-0000-00004C2B0000}"/>
    <cellStyle name="Normal 31 6 4" xfId="11923" xr:uid="{00000000-0005-0000-0000-00004D2B0000}"/>
    <cellStyle name="Normal 31 6 4 2" xfId="11924" xr:uid="{00000000-0005-0000-0000-00004E2B0000}"/>
    <cellStyle name="Normal 31 6 5" xfId="11925" xr:uid="{00000000-0005-0000-0000-00004F2B0000}"/>
    <cellStyle name="Normal 31 7" xfId="1559" xr:uid="{00000000-0005-0000-0000-0000502B0000}"/>
    <cellStyle name="Normal 31 7 2" xfId="1560" xr:uid="{00000000-0005-0000-0000-0000512B0000}"/>
    <cellStyle name="Normal 31 7 2 2" xfId="11926" xr:uid="{00000000-0005-0000-0000-0000522B0000}"/>
    <cellStyle name="Normal 31 7 2 2 2" xfId="11927" xr:uid="{00000000-0005-0000-0000-0000532B0000}"/>
    <cellStyle name="Normal 31 7 2 2 2 2" xfId="11928" xr:uid="{00000000-0005-0000-0000-0000542B0000}"/>
    <cellStyle name="Normal 31 7 2 2 3" xfId="11929" xr:uid="{00000000-0005-0000-0000-0000552B0000}"/>
    <cellStyle name="Normal 31 7 2 3" xfId="11930" xr:uid="{00000000-0005-0000-0000-0000562B0000}"/>
    <cellStyle name="Normal 31 7 2 3 2" xfId="11931" xr:uid="{00000000-0005-0000-0000-0000572B0000}"/>
    <cellStyle name="Normal 31 7 2 4" xfId="11932" xr:uid="{00000000-0005-0000-0000-0000582B0000}"/>
    <cellStyle name="Normal 31 7 3" xfId="11933" xr:uid="{00000000-0005-0000-0000-0000592B0000}"/>
    <cellStyle name="Normal 31 7 3 2" xfId="11934" xr:uid="{00000000-0005-0000-0000-00005A2B0000}"/>
    <cellStyle name="Normal 31 7 3 2 2" xfId="11935" xr:uid="{00000000-0005-0000-0000-00005B2B0000}"/>
    <cellStyle name="Normal 31 7 3 3" xfId="11936" xr:uid="{00000000-0005-0000-0000-00005C2B0000}"/>
    <cellStyle name="Normal 31 7 4" xfId="11937" xr:uid="{00000000-0005-0000-0000-00005D2B0000}"/>
    <cellStyle name="Normal 31 7 4 2" xfId="11938" xr:uid="{00000000-0005-0000-0000-00005E2B0000}"/>
    <cellStyle name="Normal 31 7 5" xfId="11939" xr:uid="{00000000-0005-0000-0000-00005F2B0000}"/>
    <cellStyle name="Normal 31 8" xfId="1561" xr:uid="{00000000-0005-0000-0000-0000602B0000}"/>
    <cellStyle name="Normal 31 8 2" xfId="1562" xr:uid="{00000000-0005-0000-0000-0000612B0000}"/>
    <cellStyle name="Normal 31 8 2 2" xfId="11940" xr:uid="{00000000-0005-0000-0000-0000622B0000}"/>
    <cellStyle name="Normal 31 8 2 2 2" xfId="11941" xr:uid="{00000000-0005-0000-0000-0000632B0000}"/>
    <cellStyle name="Normal 31 8 2 2 2 2" xfId="11942" xr:uid="{00000000-0005-0000-0000-0000642B0000}"/>
    <cellStyle name="Normal 31 8 2 2 3" xfId="11943" xr:uid="{00000000-0005-0000-0000-0000652B0000}"/>
    <cellStyle name="Normal 31 8 2 3" xfId="11944" xr:uid="{00000000-0005-0000-0000-0000662B0000}"/>
    <cellStyle name="Normal 31 8 2 3 2" xfId="11945" xr:uid="{00000000-0005-0000-0000-0000672B0000}"/>
    <cellStyle name="Normal 31 8 2 4" xfId="11946" xr:uid="{00000000-0005-0000-0000-0000682B0000}"/>
    <cellStyle name="Normal 31 8 3" xfId="11947" xr:uid="{00000000-0005-0000-0000-0000692B0000}"/>
    <cellStyle name="Normal 31 8 3 2" xfId="11948" xr:uid="{00000000-0005-0000-0000-00006A2B0000}"/>
    <cellStyle name="Normal 31 8 3 2 2" xfId="11949" xr:uid="{00000000-0005-0000-0000-00006B2B0000}"/>
    <cellStyle name="Normal 31 8 3 3" xfId="11950" xr:uid="{00000000-0005-0000-0000-00006C2B0000}"/>
    <cellStyle name="Normal 31 8 4" xfId="11951" xr:uid="{00000000-0005-0000-0000-00006D2B0000}"/>
    <cellStyle name="Normal 31 8 4 2" xfId="11952" xr:uid="{00000000-0005-0000-0000-00006E2B0000}"/>
    <cellStyle name="Normal 31 8 5" xfId="11953" xr:uid="{00000000-0005-0000-0000-00006F2B0000}"/>
    <cellStyle name="Normal 31 9" xfId="1563" xr:uid="{00000000-0005-0000-0000-0000702B0000}"/>
    <cellStyle name="Normal 31 9 2" xfId="1564" xr:uid="{00000000-0005-0000-0000-0000712B0000}"/>
    <cellStyle name="Normal 31 9 2 2" xfId="11954" xr:uid="{00000000-0005-0000-0000-0000722B0000}"/>
    <cellStyle name="Normal 31 9 2 2 2" xfId="11955" xr:uid="{00000000-0005-0000-0000-0000732B0000}"/>
    <cellStyle name="Normal 31 9 2 2 2 2" xfId="11956" xr:uid="{00000000-0005-0000-0000-0000742B0000}"/>
    <cellStyle name="Normal 31 9 2 2 3" xfId="11957" xr:uid="{00000000-0005-0000-0000-0000752B0000}"/>
    <cellStyle name="Normal 31 9 2 3" xfId="11958" xr:uid="{00000000-0005-0000-0000-0000762B0000}"/>
    <cellStyle name="Normal 31 9 2 3 2" xfId="11959" xr:uid="{00000000-0005-0000-0000-0000772B0000}"/>
    <cellStyle name="Normal 31 9 2 4" xfId="11960" xr:uid="{00000000-0005-0000-0000-0000782B0000}"/>
    <cellStyle name="Normal 31 9 3" xfId="11961" xr:uid="{00000000-0005-0000-0000-0000792B0000}"/>
    <cellStyle name="Normal 31 9 3 2" xfId="11962" xr:uid="{00000000-0005-0000-0000-00007A2B0000}"/>
    <cellStyle name="Normal 31 9 3 2 2" xfId="11963" xr:uid="{00000000-0005-0000-0000-00007B2B0000}"/>
    <cellStyle name="Normal 31 9 3 3" xfId="11964" xr:uid="{00000000-0005-0000-0000-00007C2B0000}"/>
    <cellStyle name="Normal 31 9 4" xfId="11965" xr:uid="{00000000-0005-0000-0000-00007D2B0000}"/>
    <cellStyle name="Normal 31 9 4 2" xfId="11966" xr:uid="{00000000-0005-0000-0000-00007E2B0000}"/>
    <cellStyle name="Normal 31 9 5" xfId="11967" xr:uid="{00000000-0005-0000-0000-00007F2B0000}"/>
    <cellStyle name="Normal 310" xfId="1565" xr:uid="{00000000-0005-0000-0000-0000802B0000}"/>
    <cellStyle name="Normal 310 2" xfId="11968" xr:uid="{00000000-0005-0000-0000-0000812B0000}"/>
    <cellStyle name="Normal 311" xfId="1566" xr:uid="{00000000-0005-0000-0000-0000822B0000}"/>
    <cellStyle name="Normal 311 2" xfId="11969" xr:uid="{00000000-0005-0000-0000-0000832B0000}"/>
    <cellStyle name="Normal 312" xfId="1567" xr:uid="{00000000-0005-0000-0000-0000842B0000}"/>
    <cellStyle name="Normal 312 2" xfId="11970" xr:uid="{00000000-0005-0000-0000-0000852B0000}"/>
    <cellStyle name="Normal 313" xfId="1568" xr:uid="{00000000-0005-0000-0000-0000862B0000}"/>
    <cellStyle name="Normal 313 2" xfId="11971" xr:uid="{00000000-0005-0000-0000-0000872B0000}"/>
    <cellStyle name="Normal 314" xfId="1569" xr:uid="{00000000-0005-0000-0000-0000882B0000}"/>
    <cellStyle name="Normal 314 2" xfId="11972" xr:uid="{00000000-0005-0000-0000-0000892B0000}"/>
    <cellStyle name="Normal 315" xfId="1570" xr:uid="{00000000-0005-0000-0000-00008A2B0000}"/>
    <cellStyle name="Normal 315 2" xfId="11973" xr:uid="{00000000-0005-0000-0000-00008B2B0000}"/>
    <cellStyle name="Normal 316" xfId="1571" xr:uid="{00000000-0005-0000-0000-00008C2B0000}"/>
    <cellStyle name="Normal 316 2" xfId="11974" xr:uid="{00000000-0005-0000-0000-00008D2B0000}"/>
    <cellStyle name="Normal 317" xfId="1572" xr:uid="{00000000-0005-0000-0000-00008E2B0000}"/>
    <cellStyle name="Normal 317 2" xfId="11975" xr:uid="{00000000-0005-0000-0000-00008F2B0000}"/>
    <cellStyle name="Normal 318" xfId="1573" xr:uid="{00000000-0005-0000-0000-0000902B0000}"/>
    <cellStyle name="Normal 318 2" xfId="11976" xr:uid="{00000000-0005-0000-0000-0000912B0000}"/>
    <cellStyle name="Normal 319" xfId="1574" xr:uid="{00000000-0005-0000-0000-0000922B0000}"/>
    <cellStyle name="Normal 319 2" xfId="11977" xr:uid="{00000000-0005-0000-0000-0000932B0000}"/>
    <cellStyle name="Normal 32" xfId="1575" xr:uid="{00000000-0005-0000-0000-0000942B0000}"/>
    <cellStyle name="Normal 32 10" xfId="1576" xr:uid="{00000000-0005-0000-0000-0000952B0000}"/>
    <cellStyle name="Normal 32 10 2" xfId="1577" xr:uid="{00000000-0005-0000-0000-0000962B0000}"/>
    <cellStyle name="Normal 32 10 2 2" xfId="11978" xr:uid="{00000000-0005-0000-0000-0000972B0000}"/>
    <cellStyle name="Normal 32 10 2 2 2" xfId="11979" xr:uid="{00000000-0005-0000-0000-0000982B0000}"/>
    <cellStyle name="Normal 32 10 2 2 2 2" xfId="11980" xr:uid="{00000000-0005-0000-0000-0000992B0000}"/>
    <cellStyle name="Normal 32 10 2 2 3" xfId="11981" xr:uid="{00000000-0005-0000-0000-00009A2B0000}"/>
    <cellStyle name="Normal 32 10 2 3" xfId="11982" xr:uid="{00000000-0005-0000-0000-00009B2B0000}"/>
    <cellStyle name="Normal 32 10 2 3 2" xfId="11983" xr:uid="{00000000-0005-0000-0000-00009C2B0000}"/>
    <cellStyle name="Normal 32 10 2 4" xfId="11984" xr:uid="{00000000-0005-0000-0000-00009D2B0000}"/>
    <cellStyle name="Normal 32 10 3" xfId="11985" xr:uid="{00000000-0005-0000-0000-00009E2B0000}"/>
    <cellStyle name="Normal 32 10 3 2" xfId="11986" xr:uid="{00000000-0005-0000-0000-00009F2B0000}"/>
    <cellStyle name="Normal 32 10 3 2 2" xfId="11987" xr:uid="{00000000-0005-0000-0000-0000A02B0000}"/>
    <cellStyle name="Normal 32 10 3 3" xfId="11988" xr:uid="{00000000-0005-0000-0000-0000A12B0000}"/>
    <cellStyle name="Normal 32 10 4" xfId="11989" xr:uid="{00000000-0005-0000-0000-0000A22B0000}"/>
    <cellStyle name="Normal 32 10 4 2" xfId="11990" xr:uid="{00000000-0005-0000-0000-0000A32B0000}"/>
    <cellStyle name="Normal 32 10 5" xfId="11991" xr:uid="{00000000-0005-0000-0000-0000A42B0000}"/>
    <cellStyle name="Normal 32 11" xfId="1578" xr:uid="{00000000-0005-0000-0000-0000A52B0000}"/>
    <cellStyle name="Normal 32 11 2" xfId="1579" xr:uid="{00000000-0005-0000-0000-0000A62B0000}"/>
    <cellStyle name="Normal 32 11 2 2" xfId="11992" xr:uid="{00000000-0005-0000-0000-0000A72B0000}"/>
    <cellStyle name="Normal 32 11 2 2 2" xfId="11993" xr:uid="{00000000-0005-0000-0000-0000A82B0000}"/>
    <cellStyle name="Normal 32 11 2 2 2 2" xfId="11994" xr:uid="{00000000-0005-0000-0000-0000A92B0000}"/>
    <cellStyle name="Normal 32 11 2 2 3" xfId="11995" xr:uid="{00000000-0005-0000-0000-0000AA2B0000}"/>
    <cellStyle name="Normal 32 11 2 3" xfId="11996" xr:uid="{00000000-0005-0000-0000-0000AB2B0000}"/>
    <cellStyle name="Normal 32 11 2 3 2" xfId="11997" xr:uid="{00000000-0005-0000-0000-0000AC2B0000}"/>
    <cellStyle name="Normal 32 11 2 4" xfId="11998" xr:uid="{00000000-0005-0000-0000-0000AD2B0000}"/>
    <cellStyle name="Normal 32 11 3" xfId="11999" xr:uid="{00000000-0005-0000-0000-0000AE2B0000}"/>
    <cellStyle name="Normal 32 11 3 2" xfId="12000" xr:uid="{00000000-0005-0000-0000-0000AF2B0000}"/>
    <cellStyle name="Normal 32 11 3 2 2" xfId="12001" xr:uid="{00000000-0005-0000-0000-0000B02B0000}"/>
    <cellStyle name="Normal 32 11 3 3" xfId="12002" xr:uid="{00000000-0005-0000-0000-0000B12B0000}"/>
    <cellStyle name="Normal 32 11 4" xfId="12003" xr:uid="{00000000-0005-0000-0000-0000B22B0000}"/>
    <cellStyle name="Normal 32 11 4 2" xfId="12004" xr:uid="{00000000-0005-0000-0000-0000B32B0000}"/>
    <cellStyle name="Normal 32 11 5" xfId="12005" xr:uid="{00000000-0005-0000-0000-0000B42B0000}"/>
    <cellStyle name="Normal 32 12" xfId="1580" xr:uid="{00000000-0005-0000-0000-0000B52B0000}"/>
    <cellStyle name="Normal 32 12 2" xfId="12006" xr:uid="{00000000-0005-0000-0000-0000B62B0000}"/>
    <cellStyle name="Normal 32 12 2 2" xfId="12007" xr:uid="{00000000-0005-0000-0000-0000B72B0000}"/>
    <cellStyle name="Normal 32 12 2 2 2" xfId="12008" xr:uid="{00000000-0005-0000-0000-0000B82B0000}"/>
    <cellStyle name="Normal 32 12 2 3" xfId="12009" xr:uid="{00000000-0005-0000-0000-0000B92B0000}"/>
    <cellStyle name="Normal 32 12 3" xfId="12010" xr:uid="{00000000-0005-0000-0000-0000BA2B0000}"/>
    <cellStyle name="Normal 32 12 3 2" xfId="12011" xr:uid="{00000000-0005-0000-0000-0000BB2B0000}"/>
    <cellStyle name="Normal 32 12 4" xfId="12012" xr:uid="{00000000-0005-0000-0000-0000BC2B0000}"/>
    <cellStyle name="Normal 32 13" xfId="12013" xr:uid="{00000000-0005-0000-0000-0000BD2B0000}"/>
    <cellStyle name="Normal 32 13 2" xfId="12014" xr:uid="{00000000-0005-0000-0000-0000BE2B0000}"/>
    <cellStyle name="Normal 32 13 2 2" xfId="12015" xr:uid="{00000000-0005-0000-0000-0000BF2B0000}"/>
    <cellStyle name="Normal 32 13 3" xfId="12016" xr:uid="{00000000-0005-0000-0000-0000C02B0000}"/>
    <cellStyle name="Normal 32 14" xfId="12017" xr:uid="{00000000-0005-0000-0000-0000C12B0000}"/>
    <cellStyle name="Normal 32 14 2" xfId="12018" xr:uid="{00000000-0005-0000-0000-0000C22B0000}"/>
    <cellStyle name="Normal 32 15" xfId="12019" xr:uid="{00000000-0005-0000-0000-0000C32B0000}"/>
    <cellStyle name="Normal 32 2" xfId="1581" xr:uid="{00000000-0005-0000-0000-0000C42B0000}"/>
    <cellStyle name="Normal 32 2 10" xfId="12020" xr:uid="{00000000-0005-0000-0000-0000C52B0000}"/>
    <cellStyle name="Normal 32 2 10 2" xfId="12021" xr:uid="{00000000-0005-0000-0000-0000C62B0000}"/>
    <cellStyle name="Normal 32 2 10 2 2" xfId="12022" xr:uid="{00000000-0005-0000-0000-0000C72B0000}"/>
    <cellStyle name="Normal 32 2 10 3" xfId="12023" xr:uid="{00000000-0005-0000-0000-0000C82B0000}"/>
    <cellStyle name="Normal 32 2 11" xfId="12024" xr:uid="{00000000-0005-0000-0000-0000C92B0000}"/>
    <cellStyle name="Normal 32 2 11 2" xfId="12025" xr:uid="{00000000-0005-0000-0000-0000CA2B0000}"/>
    <cellStyle name="Normal 32 2 12" xfId="12026" xr:uid="{00000000-0005-0000-0000-0000CB2B0000}"/>
    <cellStyle name="Normal 32 2 2" xfId="1582" xr:uid="{00000000-0005-0000-0000-0000CC2B0000}"/>
    <cellStyle name="Normal 32 2 2 2" xfId="1583" xr:uid="{00000000-0005-0000-0000-0000CD2B0000}"/>
    <cellStyle name="Normal 32 2 2 2 2" xfId="12027" xr:uid="{00000000-0005-0000-0000-0000CE2B0000}"/>
    <cellStyle name="Normal 32 2 2 2 2 2" xfId="12028" xr:uid="{00000000-0005-0000-0000-0000CF2B0000}"/>
    <cellStyle name="Normal 32 2 2 2 2 2 2" xfId="12029" xr:uid="{00000000-0005-0000-0000-0000D02B0000}"/>
    <cellStyle name="Normal 32 2 2 2 2 3" xfId="12030" xr:uid="{00000000-0005-0000-0000-0000D12B0000}"/>
    <cellStyle name="Normal 32 2 2 2 3" xfId="12031" xr:uid="{00000000-0005-0000-0000-0000D22B0000}"/>
    <cellStyle name="Normal 32 2 2 2 3 2" xfId="12032" xr:uid="{00000000-0005-0000-0000-0000D32B0000}"/>
    <cellStyle name="Normal 32 2 2 2 4" xfId="12033" xr:uid="{00000000-0005-0000-0000-0000D42B0000}"/>
    <cellStyle name="Normal 32 2 2 3" xfId="12034" xr:uid="{00000000-0005-0000-0000-0000D52B0000}"/>
    <cellStyle name="Normal 32 2 2 3 2" xfId="12035" xr:uid="{00000000-0005-0000-0000-0000D62B0000}"/>
    <cellStyle name="Normal 32 2 2 3 2 2" xfId="12036" xr:uid="{00000000-0005-0000-0000-0000D72B0000}"/>
    <cellStyle name="Normal 32 2 2 3 3" xfId="12037" xr:uid="{00000000-0005-0000-0000-0000D82B0000}"/>
    <cellStyle name="Normal 32 2 2 4" xfId="12038" xr:uid="{00000000-0005-0000-0000-0000D92B0000}"/>
    <cellStyle name="Normal 32 2 2 4 2" xfId="12039" xr:uid="{00000000-0005-0000-0000-0000DA2B0000}"/>
    <cellStyle name="Normal 32 2 2 5" xfId="12040" xr:uid="{00000000-0005-0000-0000-0000DB2B0000}"/>
    <cellStyle name="Normal 32 2 3" xfId="1584" xr:uid="{00000000-0005-0000-0000-0000DC2B0000}"/>
    <cellStyle name="Normal 32 2 3 2" xfId="1585" xr:uid="{00000000-0005-0000-0000-0000DD2B0000}"/>
    <cellStyle name="Normal 32 2 3 2 2" xfId="12041" xr:uid="{00000000-0005-0000-0000-0000DE2B0000}"/>
    <cellStyle name="Normal 32 2 3 2 2 2" xfId="12042" xr:uid="{00000000-0005-0000-0000-0000DF2B0000}"/>
    <cellStyle name="Normal 32 2 3 2 2 2 2" xfId="12043" xr:uid="{00000000-0005-0000-0000-0000E02B0000}"/>
    <cellStyle name="Normal 32 2 3 2 2 3" xfId="12044" xr:uid="{00000000-0005-0000-0000-0000E12B0000}"/>
    <cellStyle name="Normal 32 2 3 2 3" xfId="12045" xr:uid="{00000000-0005-0000-0000-0000E22B0000}"/>
    <cellStyle name="Normal 32 2 3 2 3 2" xfId="12046" xr:uid="{00000000-0005-0000-0000-0000E32B0000}"/>
    <cellStyle name="Normal 32 2 3 2 4" xfId="12047" xr:uid="{00000000-0005-0000-0000-0000E42B0000}"/>
    <cellStyle name="Normal 32 2 3 3" xfId="12048" xr:uid="{00000000-0005-0000-0000-0000E52B0000}"/>
    <cellStyle name="Normal 32 2 3 3 2" xfId="12049" xr:uid="{00000000-0005-0000-0000-0000E62B0000}"/>
    <cellStyle name="Normal 32 2 3 3 2 2" xfId="12050" xr:uid="{00000000-0005-0000-0000-0000E72B0000}"/>
    <cellStyle name="Normal 32 2 3 3 3" xfId="12051" xr:uid="{00000000-0005-0000-0000-0000E82B0000}"/>
    <cellStyle name="Normal 32 2 3 4" xfId="12052" xr:uid="{00000000-0005-0000-0000-0000E92B0000}"/>
    <cellStyle name="Normal 32 2 3 4 2" xfId="12053" xr:uid="{00000000-0005-0000-0000-0000EA2B0000}"/>
    <cellStyle name="Normal 32 2 3 5" xfId="12054" xr:uid="{00000000-0005-0000-0000-0000EB2B0000}"/>
    <cellStyle name="Normal 32 2 4" xfId="1586" xr:uid="{00000000-0005-0000-0000-0000EC2B0000}"/>
    <cellStyle name="Normal 32 2 4 2" xfId="1587" xr:uid="{00000000-0005-0000-0000-0000ED2B0000}"/>
    <cellStyle name="Normal 32 2 4 2 2" xfId="12055" xr:uid="{00000000-0005-0000-0000-0000EE2B0000}"/>
    <cellStyle name="Normal 32 2 4 2 2 2" xfId="12056" xr:uid="{00000000-0005-0000-0000-0000EF2B0000}"/>
    <cellStyle name="Normal 32 2 4 2 2 2 2" xfId="12057" xr:uid="{00000000-0005-0000-0000-0000F02B0000}"/>
    <cellStyle name="Normal 32 2 4 2 2 3" xfId="12058" xr:uid="{00000000-0005-0000-0000-0000F12B0000}"/>
    <cellStyle name="Normal 32 2 4 2 3" xfId="12059" xr:uid="{00000000-0005-0000-0000-0000F22B0000}"/>
    <cellStyle name="Normal 32 2 4 2 3 2" xfId="12060" xr:uid="{00000000-0005-0000-0000-0000F32B0000}"/>
    <cellStyle name="Normal 32 2 4 2 4" xfId="12061" xr:uid="{00000000-0005-0000-0000-0000F42B0000}"/>
    <cellStyle name="Normal 32 2 4 3" xfId="12062" xr:uid="{00000000-0005-0000-0000-0000F52B0000}"/>
    <cellStyle name="Normal 32 2 4 3 2" xfId="12063" xr:uid="{00000000-0005-0000-0000-0000F62B0000}"/>
    <cellStyle name="Normal 32 2 4 3 2 2" xfId="12064" xr:uid="{00000000-0005-0000-0000-0000F72B0000}"/>
    <cellStyle name="Normal 32 2 4 3 3" xfId="12065" xr:uid="{00000000-0005-0000-0000-0000F82B0000}"/>
    <cellStyle name="Normal 32 2 4 4" xfId="12066" xr:uid="{00000000-0005-0000-0000-0000F92B0000}"/>
    <cellStyle name="Normal 32 2 4 4 2" xfId="12067" xr:uid="{00000000-0005-0000-0000-0000FA2B0000}"/>
    <cellStyle name="Normal 32 2 4 5" xfId="12068" xr:uid="{00000000-0005-0000-0000-0000FB2B0000}"/>
    <cellStyle name="Normal 32 2 5" xfId="1588" xr:uid="{00000000-0005-0000-0000-0000FC2B0000}"/>
    <cellStyle name="Normal 32 2 5 2" xfId="1589" xr:uid="{00000000-0005-0000-0000-0000FD2B0000}"/>
    <cellStyle name="Normal 32 2 5 2 2" xfId="12069" xr:uid="{00000000-0005-0000-0000-0000FE2B0000}"/>
    <cellStyle name="Normal 32 2 5 2 2 2" xfId="12070" xr:uid="{00000000-0005-0000-0000-0000FF2B0000}"/>
    <cellStyle name="Normal 32 2 5 2 2 2 2" xfId="12071" xr:uid="{00000000-0005-0000-0000-0000002C0000}"/>
    <cellStyle name="Normal 32 2 5 2 2 3" xfId="12072" xr:uid="{00000000-0005-0000-0000-0000012C0000}"/>
    <cellStyle name="Normal 32 2 5 2 3" xfId="12073" xr:uid="{00000000-0005-0000-0000-0000022C0000}"/>
    <cellStyle name="Normal 32 2 5 2 3 2" xfId="12074" xr:uid="{00000000-0005-0000-0000-0000032C0000}"/>
    <cellStyle name="Normal 32 2 5 2 4" xfId="12075" xr:uid="{00000000-0005-0000-0000-0000042C0000}"/>
    <cellStyle name="Normal 32 2 5 3" xfId="12076" xr:uid="{00000000-0005-0000-0000-0000052C0000}"/>
    <cellStyle name="Normal 32 2 5 3 2" xfId="12077" xr:uid="{00000000-0005-0000-0000-0000062C0000}"/>
    <cellStyle name="Normal 32 2 5 3 2 2" xfId="12078" xr:uid="{00000000-0005-0000-0000-0000072C0000}"/>
    <cellStyle name="Normal 32 2 5 3 3" xfId="12079" xr:uid="{00000000-0005-0000-0000-0000082C0000}"/>
    <cellStyle name="Normal 32 2 5 4" xfId="12080" xr:uid="{00000000-0005-0000-0000-0000092C0000}"/>
    <cellStyle name="Normal 32 2 5 4 2" xfId="12081" xr:uid="{00000000-0005-0000-0000-00000A2C0000}"/>
    <cellStyle name="Normal 32 2 5 5" xfId="12082" xr:uid="{00000000-0005-0000-0000-00000B2C0000}"/>
    <cellStyle name="Normal 32 2 6" xfId="1590" xr:uid="{00000000-0005-0000-0000-00000C2C0000}"/>
    <cellStyle name="Normal 32 2 6 2" xfId="1591" xr:uid="{00000000-0005-0000-0000-00000D2C0000}"/>
    <cellStyle name="Normal 32 2 6 2 2" xfId="12083" xr:uid="{00000000-0005-0000-0000-00000E2C0000}"/>
    <cellStyle name="Normal 32 2 6 2 2 2" xfId="12084" xr:uid="{00000000-0005-0000-0000-00000F2C0000}"/>
    <cellStyle name="Normal 32 2 6 2 2 2 2" xfId="12085" xr:uid="{00000000-0005-0000-0000-0000102C0000}"/>
    <cellStyle name="Normal 32 2 6 2 2 3" xfId="12086" xr:uid="{00000000-0005-0000-0000-0000112C0000}"/>
    <cellStyle name="Normal 32 2 6 2 3" xfId="12087" xr:uid="{00000000-0005-0000-0000-0000122C0000}"/>
    <cellStyle name="Normal 32 2 6 2 3 2" xfId="12088" xr:uid="{00000000-0005-0000-0000-0000132C0000}"/>
    <cellStyle name="Normal 32 2 6 2 4" xfId="12089" xr:uid="{00000000-0005-0000-0000-0000142C0000}"/>
    <cellStyle name="Normal 32 2 6 3" xfId="12090" xr:uid="{00000000-0005-0000-0000-0000152C0000}"/>
    <cellStyle name="Normal 32 2 6 3 2" xfId="12091" xr:uid="{00000000-0005-0000-0000-0000162C0000}"/>
    <cellStyle name="Normal 32 2 6 3 2 2" xfId="12092" xr:uid="{00000000-0005-0000-0000-0000172C0000}"/>
    <cellStyle name="Normal 32 2 6 3 3" xfId="12093" xr:uid="{00000000-0005-0000-0000-0000182C0000}"/>
    <cellStyle name="Normal 32 2 6 4" xfId="12094" xr:uid="{00000000-0005-0000-0000-0000192C0000}"/>
    <cellStyle name="Normal 32 2 6 4 2" xfId="12095" xr:uid="{00000000-0005-0000-0000-00001A2C0000}"/>
    <cellStyle name="Normal 32 2 6 5" xfId="12096" xr:uid="{00000000-0005-0000-0000-00001B2C0000}"/>
    <cellStyle name="Normal 32 2 7" xfId="1592" xr:uid="{00000000-0005-0000-0000-00001C2C0000}"/>
    <cellStyle name="Normal 32 2 7 2" xfId="1593" xr:uid="{00000000-0005-0000-0000-00001D2C0000}"/>
    <cellStyle name="Normal 32 2 7 2 2" xfId="12097" xr:uid="{00000000-0005-0000-0000-00001E2C0000}"/>
    <cellStyle name="Normal 32 2 7 2 2 2" xfId="12098" xr:uid="{00000000-0005-0000-0000-00001F2C0000}"/>
    <cellStyle name="Normal 32 2 7 2 2 2 2" xfId="12099" xr:uid="{00000000-0005-0000-0000-0000202C0000}"/>
    <cellStyle name="Normal 32 2 7 2 2 3" xfId="12100" xr:uid="{00000000-0005-0000-0000-0000212C0000}"/>
    <cellStyle name="Normal 32 2 7 2 3" xfId="12101" xr:uid="{00000000-0005-0000-0000-0000222C0000}"/>
    <cellStyle name="Normal 32 2 7 2 3 2" xfId="12102" xr:uid="{00000000-0005-0000-0000-0000232C0000}"/>
    <cellStyle name="Normal 32 2 7 2 4" xfId="12103" xr:uid="{00000000-0005-0000-0000-0000242C0000}"/>
    <cellStyle name="Normal 32 2 7 3" xfId="12104" xr:uid="{00000000-0005-0000-0000-0000252C0000}"/>
    <cellStyle name="Normal 32 2 7 3 2" xfId="12105" xr:uid="{00000000-0005-0000-0000-0000262C0000}"/>
    <cellStyle name="Normal 32 2 7 3 2 2" xfId="12106" xr:uid="{00000000-0005-0000-0000-0000272C0000}"/>
    <cellStyle name="Normal 32 2 7 3 3" xfId="12107" xr:uid="{00000000-0005-0000-0000-0000282C0000}"/>
    <cellStyle name="Normal 32 2 7 4" xfId="12108" xr:uid="{00000000-0005-0000-0000-0000292C0000}"/>
    <cellStyle name="Normal 32 2 7 4 2" xfId="12109" xr:uid="{00000000-0005-0000-0000-00002A2C0000}"/>
    <cellStyle name="Normal 32 2 7 5" xfId="12110" xr:uid="{00000000-0005-0000-0000-00002B2C0000}"/>
    <cellStyle name="Normal 32 2 8" xfId="1594" xr:uid="{00000000-0005-0000-0000-00002C2C0000}"/>
    <cellStyle name="Normal 32 2 8 2" xfId="1595" xr:uid="{00000000-0005-0000-0000-00002D2C0000}"/>
    <cellStyle name="Normal 32 2 8 2 2" xfId="12111" xr:uid="{00000000-0005-0000-0000-00002E2C0000}"/>
    <cellStyle name="Normal 32 2 8 2 2 2" xfId="12112" xr:uid="{00000000-0005-0000-0000-00002F2C0000}"/>
    <cellStyle name="Normal 32 2 8 2 2 2 2" xfId="12113" xr:uid="{00000000-0005-0000-0000-0000302C0000}"/>
    <cellStyle name="Normal 32 2 8 2 2 3" xfId="12114" xr:uid="{00000000-0005-0000-0000-0000312C0000}"/>
    <cellStyle name="Normal 32 2 8 2 3" xfId="12115" xr:uid="{00000000-0005-0000-0000-0000322C0000}"/>
    <cellStyle name="Normal 32 2 8 2 3 2" xfId="12116" xr:uid="{00000000-0005-0000-0000-0000332C0000}"/>
    <cellStyle name="Normal 32 2 8 2 4" xfId="12117" xr:uid="{00000000-0005-0000-0000-0000342C0000}"/>
    <cellStyle name="Normal 32 2 8 3" xfId="12118" xr:uid="{00000000-0005-0000-0000-0000352C0000}"/>
    <cellStyle name="Normal 32 2 8 3 2" xfId="12119" xr:uid="{00000000-0005-0000-0000-0000362C0000}"/>
    <cellStyle name="Normal 32 2 8 3 2 2" xfId="12120" xr:uid="{00000000-0005-0000-0000-0000372C0000}"/>
    <cellStyle name="Normal 32 2 8 3 3" xfId="12121" xr:uid="{00000000-0005-0000-0000-0000382C0000}"/>
    <cellStyle name="Normal 32 2 8 4" xfId="12122" xr:uid="{00000000-0005-0000-0000-0000392C0000}"/>
    <cellStyle name="Normal 32 2 8 4 2" xfId="12123" xr:uid="{00000000-0005-0000-0000-00003A2C0000}"/>
    <cellStyle name="Normal 32 2 8 5" xfId="12124" xr:uid="{00000000-0005-0000-0000-00003B2C0000}"/>
    <cellStyle name="Normal 32 2 9" xfId="1596" xr:uid="{00000000-0005-0000-0000-00003C2C0000}"/>
    <cellStyle name="Normal 32 2 9 2" xfId="12125" xr:uid="{00000000-0005-0000-0000-00003D2C0000}"/>
    <cellStyle name="Normal 32 2 9 2 2" xfId="12126" xr:uid="{00000000-0005-0000-0000-00003E2C0000}"/>
    <cellStyle name="Normal 32 2 9 2 2 2" xfId="12127" xr:uid="{00000000-0005-0000-0000-00003F2C0000}"/>
    <cellStyle name="Normal 32 2 9 2 3" xfId="12128" xr:uid="{00000000-0005-0000-0000-0000402C0000}"/>
    <cellStyle name="Normal 32 2 9 3" xfId="12129" xr:uid="{00000000-0005-0000-0000-0000412C0000}"/>
    <cellStyle name="Normal 32 2 9 3 2" xfId="12130" xr:uid="{00000000-0005-0000-0000-0000422C0000}"/>
    <cellStyle name="Normal 32 2 9 4" xfId="12131" xr:uid="{00000000-0005-0000-0000-0000432C0000}"/>
    <cellStyle name="Normal 32 3" xfId="1597" xr:uid="{00000000-0005-0000-0000-0000442C0000}"/>
    <cellStyle name="Normal 32 3 2" xfId="1598" xr:uid="{00000000-0005-0000-0000-0000452C0000}"/>
    <cellStyle name="Normal 32 3 2 2" xfId="12132" xr:uid="{00000000-0005-0000-0000-0000462C0000}"/>
    <cellStyle name="Normal 32 3 2 2 2" xfId="12133" xr:uid="{00000000-0005-0000-0000-0000472C0000}"/>
    <cellStyle name="Normal 32 3 2 2 2 2" xfId="12134" xr:uid="{00000000-0005-0000-0000-0000482C0000}"/>
    <cellStyle name="Normal 32 3 2 2 3" xfId="12135" xr:uid="{00000000-0005-0000-0000-0000492C0000}"/>
    <cellStyle name="Normal 32 3 2 3" xfId="12136" xr:uid="{00000000-0005-0000-0000-00004A2C0000}"/>
    <cellStyle name="Normal 32 3 2 3 2" xfId="12137" xr:uid="{00000000-0005-0000-0000-00004B2C0000}"/>
    <cellStyle name="Normal 32 3 2 4" xfId="12138" xr:uid="{00000000-0005-0000-0000-00004C2C0000}"/>
    <cellStyle name="Normal 32 3 3" xfId="12139" xr:uid="{00000000-0005-0000-0000-00004D2C0000}"/>
    <cellStyle name="Normal 32 3 3 2" xfId="12140" xr:uid="{00000000-0005-0000-0000-00004E2C0000}"/>
    <cellStyle name="Normal 32 3 3 2 2" xfId="12141" xr:uid="{00000000-0005-0000-0000-00004F2C0000}"/>
    <cellStyle name="Normal 32 3 3 3" xfId="12142" xr:uid="{00000000-0005-0000-0000-0000502C0000}"/>
    <cellStyle name="Normal 32 3 4" xfId="12143" xr:uid="{00000000-0005-0000-0000-0000512C0000}"/>
    <cellStyle name="Normal 32 3 4 2" xfId="12144" xr:uid="{00000000-0005-0000-0000-0000522C0000}"/>
    <cellStyle name="Normal 32 3 5" xfId="12145" xr:uid="{00000000-0005-0000-0000-0000532C0000}"/>
    <cellStyle name="Normal 32 4" xfId="1599" xr:uid="{00000000-0005-0000-0000-0000542C0000}"/>
    <cellStyle name="Normal 32 4 2" xfId="1600" xr:uid="{00000000-0005-0000-0000-0000552C0000}"/>
    <cellStyle name="Normal 32 4 2 2" xfId="12146" xr:uid="{00000000-0005-0000-0000-0000562C0000}"/>
    <cellStyle name="Normal 32 4 2 2 2" xfId="12147" xr:uid="{00000000-0005-0000-0000-0000572C0000}"/>
    <cellStyle name="Normal 32 4 2 2 2 2" xfId="12148" xr:uid="{00000000-0005-0000-0000-0000582C0000}"/>
    <cellStyle name="Normal 32 4 2 2 3" xfId="12149" xr:uid="{00000000-0005-0000-0000-0000592C0000}"/>
    <cellStyle name="Normal 32 4 2 3" xfId="12150" xr:uid="{00000000-0005-0000-0000-00005A2C0000}"/>
    <cellStyle name="Normal 32 4 2 3 2" xfId="12151" xr:uid="{00000000-0005-0000-0000-00005B2C0000}"/>
    <cellStyle name="Normal 32 4 2 4" xfId="12152" xr:uid="{00000000-0005-0000-0000-00005C2C0000}"/>
    <cellStyle name="Normal 32 4 3" xfId="12153" xr:uid="{00000000-0005-0000-0000-00005D2C0000}"/>
    <cellStyle name="Normal 32 4 3 2" xfId="12154" xr:uid="{00000000-0005-0000-0000-00005E2C0000}"/>
    <cellStyle name="Normal 32 4 3 2 2" xfId="12155" xr:uid="{00000000-0005-0000-0000-00005F2C0000}"/>
    <cellStyle name="Normal 32 4 3 3" xfId="12156" xr:uid="{00000000-0005-0000-0000-0000602C0000}"/>
    <cellStyle name="Normal 32 4 4" xfId="12157" xr:uid="{00000000-0005-0000-0000-0000612C0000}"/>
    <cellStyle name="Normal 32 4 4 2" xfId="12158" xr:uid="{00000000-0005-0000-0000-0000622C0000}"/>
    <cellStyle name="Normal 32 4 5" xfId="12159" xr:uid="{00000000-0005-0000-0000-0000632C0000}"/>
    <cellStyle name="Normal 32 5" xfId="1601" xr:uid="{00000000-0005-0000-0000-0000642C0000}"/>
    <cellStyle name="Normal 32 5 2" xfId="1602" xr:uid="{00000000-0005-0000-0000-0000652C0000}"/>
    <cellStyle name="Normal 32 5 2 2" xfId="12160" xr:uid="{00000000-0005-0000-0000-0000662C0000}"/>
    <cellStyle name="Normal 32 5 2 2 2" xfId="12161" xr:uid="{00000000-0005-0000-0000-0000672C0000}"/>
    <cellStyle name="Normal 32 5 2 2 2 2" xfId="12162" xr:uid="{00000000-0005-0000-0000-0000682C0000}"/>
    <cellStyle name="Normal 32 5 2 2 3" xfId="12163" xr:uid="{00000000-0005-0000-0000-0000692C0000}"/>
    <cellStyle name="Normal 32 5 2 3" xfId="12164" xr:uid="{00000000-0005-0000-0000-00006A2C0000}"/>
    <cellStyle name="Normal 32 5 2 3 2" xfId="12165" xr:uid="{00000000-0005-0000-0000-00006B2C0000}"/>
    <cellStyle name="Normal 32 5 2 4" xfId="12166" xr:uid="{00000000-0005-0000-0000-00006C2C0000}"/>
    <cellStyle name="Normal 32 5 3" xfId="12167" xr:uid="{00000000-0005-0000-0000-00006D2C0000}"/>
    <cellStyle name="Normal 32 5 3 2" xfId="12168" xr:uid="{00000000-0005-0000-0000-00006E2C0000}"/>
    <cellStyle name="Normal 32 5 3 2 2" xfId="12169" xr:uid="{00000000-0005-0000-0000-00006F2C0000}"/>
    <cellStyle name="Normal 32 5 3 3" xfId="12170" xr:uid="{00000000-0005-0000-0000-0000702C0000}"/>
    <cellStyle name="Normal 32 5 4" xfId="12171" xr:uid="{00000000-0005-0000-0000-0000712C0000}"/>
    <cellStyle name="Normal 32 5 4 2" xfId="12172" xr:uid="{00000000-0005-0000-0000-0000722C0000}"/>
    <cellStyle name="Normal 32 5 5" xfId="12173" xr:uid="{00000000-0005-0000-0000-0000732C0000}"/>
    <cellStyle name="Normal 32 6" xfId="1603" xr:uid="{00000000-0005-0000-0000-0000742C0000}"/>
    <cellStyle name="Normal 32 6 2" xfId="1604" xr:uid="{00000000-0005-0000-0000-0000752C0000}"/>
    <cellStyle name="Normal 32 6 2 2" xfId="12174" xr:uid="{00000000-0005-0000-0000-0000762C0000}"/>
    <cellStyle name="Normal 32 6 2 2 2" xfId="12175" xr:uid="{00000000-0005-0000-0000-0000772C0000}"/>
    <cellStyle name="Normal 32 6 2 2 2 2" xfId="12176" xr:uid="{00000000-0005-0000-0000-0000782C0000}"/>
    <cellStyle name="Normal 32 6 2 2 3" xfId="12177" xr:uid="{00000000-0005-0000-0000-0000792C0000}"/>
    <cellStyle name="Normal 32 6 2 3" xfId="12178" xr:uid="{00000000-0005-0000-0000-00007A2C0000}"/>
    <cellStyle name="Normal 32 6 2 3 2" xfId="12179" xr:uid="{00000000-0005-0000-0000-00007B2C0000}"/>
    <cellStyle name="Normal 32 6 2 4" xfId="12180" xr:uid="{00000000-0005-0000-0000-00007C2C0000}"/>
    <cellStyle name="Normal 32 6 3" xfId="12181" xr:uid="{00000000-0005-0000-0000-00007D2C0000}"/>
    <cellStyle name="Normal 32 6 3 2" xfId="12182" xr:uid="{00000000-0005-0000-0000-00007E2C0000}"/>
    <cellStyle name="Normal 32 6 3 2 2" xfId="12183" xr:uid="{00000000-0005-0000-0000-00007F2C0000}"/>
    <cellStyle name="Normal 32 6 3 3" xfId="12184" xr:uid="{00000000-0005-0000-0000-0000802C0000}"/>
    <cellStyle name="Normal 32 6 4" xfId="12185" xr:uid="{00000000-0005-0000-0000-0000812C0000}"/>
    <cellStyle name="Normal 32 6 4 2" xfId="12186" xr:uid="{00000000-0005-0000-0000-0000822C0000}"/>
    <cellStyle name="Normal 32 6 5" xfId="12187" xr:uid="{00000000-0005-0000-0000-0000832C0000}"/>
    <cellStyle name="Normal 32 7" xfId="1605" xr:uid="{00000000-0005-0000-0000-0000842C0000}"/>
    <cellStyle name="Normal 32 7 2" xfId="1606" xr:uid="{00000000-0005-0000-0000-0000852C0000}"/>
    <cellStyle name="Normal 32 7 2 2" xfId="12188" xr:uid="{00000000-0005-0000-0000-0000862C0000}"/>
    <cellStyle name="Normal 32 7 2 2 2" xfId="12189" xr:uid="{00000000-0005-0000-0000-0000872C0000}"/>
    <cellStyle name="Normal 32 7 2 2 2 2" xfId="12190" xr:uid="{00000000-0005-0000-0000-0000882C0000}"/>
    <cellStyle name="Normal 32 7 2 2 3" xfId="12191" xr:uid="{00000000-0005-0000-0000-0000892C0000}"/>
    <cellStyle name="Normal 32 7 2 3" xfId="12192" xr:uid="{00000000-0005-0000-0000-00008A2C0000}"/>
    <cellStyle name="Normal 32 7 2 3 2" xfId="12193" xr:uid="{00000000-0005-0000-0000-00008B2C0000}"/>
    <cellStyle name="Normal 32 7 2 4" xfId="12194" xr:uid="{00000000-0005-0000-0000-00008C2C0000}"/>
    <cellStyle name="Normal 32 7 3" xfId="12195" xr:uid="{00000000-0005-0000-0000-00008D2C0000}"/>
    <cellStyle name="Normal 32 7 3 2" xfId="12196" xr:uid="{00000000-0005-0000-0000-00008E2C0000}"/>
    <cellStyle name="Normal 32 7 3 2 2" xfId="12197" xr:uid="{00000000-0005-0000-0000-00008F2C0000}"/>
    <cellStyle name="Normal 32 7 3 3" xfId="12198" xr:uid="{00000000-0005-0000-0000-0000902C0000}"/>
    <cellStyle name="Normal 32 7 4" xfId="12199" xr:uid="{00000000-0005-0000-0000-0000912C0000}"/>
    <cellStyle name="Normal 32 7 4 2" xfId="12200" xr:uid="{00000000-0005-0000-0000-0000922C0000}"/>
    <cellStyle name="Normal 32 7 5" xfId="12201" xr:uid="{00000000-0005-0000-0000-0000932C0000}"/>
    <cellStyle name="Normal 32 8" xfId="1607" xr:uid="{00000000-0005-0000-0000-0000942C0000}"/>
    <cellStyle name="Normal 32 8 2" xfId="1608" xr:uid="{00000000-0005-0000-0000-0000952C0000}"/>
    <cellStyle name="Normal 32 8 2 2" xfId="12202" xr:uid="{00000000-0005-0000-0000-0000962C0000}"/>
    <cellStyle name="Normal 32 8 2 2 2" xfId="12203" xr:uid="{00000000-0005-0000-0000-0000972C0000}"/>
    <cellStyle name="Normal 32 8 2 2 2 2" xfId="12204" xr:uid="{00000000-0005-0000-0000-0000982C0000}"/>
    <cellStyle name="Normal 32 8 2 2 3" xfId="12205" xr:uid="{00000000-0005-0000-0000-0000992C0000}"/>
    <cellStyle name="Normal 32 8 2 3" xfId="12206" xr:uid="{00000000-0005-0000-0000-00009A2C0000}"/>
    <cellStyle name="Normal 32 8 2 3 2" xfId="12207" xr:uid="{00000000-0005-0000-0000-00009B2C0000}"/>
    <cellStyle name="Normal 32 8 2 4" xfId="12208" xr:uid="{00000000-0005-0000-0000-00009C2C0000}"/>
    <cellStyle name="Normal 32 8 3" xfId="12209" xr:uid="{00000000-0005-0000-0000-00009D2C0000}"/>
    <cellStyle name="Normal 32 8 3 2" xfId="12210" xr:uid="{00000000-0005-0000-0000-00009E2C0000}"/>
    <cellStyle name="Normal 32 8 3 2 2" xfId="12211" xr:uid="{00000000-0005-0000-0000-00009F2C0000}"/>
    <cellStyle name="Normal 32 8 3 3" xfId="12212" xr:uid="{00000000-0005-0000-0000-0000A02C0000}"/>
    <cellStyle name="Normal 32 8 4" xfId="12213" xr:uid="{00000000-0005-0000-0000-0000A12C0000}"/>
    <cellStyle name="Normal 32 8 4 2" xfId="12214" xr:uid="{00000000-0005-0000-0000-0000A22C0000}"/>
    <cellStyle name="Normal 32 8 5" xfId="12215" xr:uid="{00000000-0005-0000-0000-0000A32C0000}"/>
    <cellStyle name="Normal 32 9" xfId="1609" xr:uid="{00000000-0005-0000-0000-0000A42C0000}"/>
    <cellStyle name="Normal 32 9 2" xfId="1610" xr:uid="{00000000-0005-0000-0000-0000A52C0000}"/>
    <cellStyle name="Normal 32 9 2 2" xfId="12216" xr:uid="{00000000-0005-0000-0000-0000A62C0000}"/>
    <cellStyle name="Normal 32 9 2 2 2" xfId="12217" xr:uid="{00000000-0005-0000-0000-0000A72C0000}"/>
    <cellStyle name="Normal 32 9 2 2 2 2" xfId="12218" xr:uid="{00000000-0005-0000-0000-0000A82C0000}"/>
    <cellStyle name="Normal 32 9 2 2 3" xfId="12219" xr:uid="{00000000-0005-0000-0000-0000A92C0000}"/>
    <cellStyle name="Normal 32 9 2 3" xfId="12220" xr:uid="{00000000-0005-0000-0000-0000AA2C0000}"/>
    <cellStyle name="Normal 32 9 2 3 2" xfId="12221" xr:uid="{00000000-0005-0000-0000-0000AB2C0000}"/>
    <cellStyle name="Normal 32 9 2 4" xfId="12222" xr:uid="{00000000-0005-0000-0000-0000AC2C0000}"/>
    <cellStyle name="Normal 32 9 3" xfId="12223" xr:uid="{00000000-0005-0000-0000-0000AD2C0000}"/>
    <cellStyle name="Normal 32 9 3 2" xfId="12224" xr:uid="{00000000-0005-0000-0000-0000AE2C0000}"/>
    <cellStyle name="Normal 32 9 3 2 2" xfId="12225" xr:uid="{00000000-0005-0000-0000-0000AF2C0000}"/>
    <cellStyle name="Normal 32 9 3 3" xfId="12226" xr:uid="{00000000-0005-0000-0000-0000B02C0000}"/>
    <cellStyle name="Normal 32 9 4" xfId="12227" xr:uid="{00000000-0005-0000-0000-0000B12C0000}"/>
    <cellStyle name="Normal 32 9 4 2" xfId="12228" xr:uid="{00000000-0005-0000-0000-0000B22C0000}"/>
    <cellStyle name="Normal 32 9 5" xfId="12229" xr:uid="{00000000-0005-0000-0000-0000B32C0000}"/>
    <cellStyle name="Normal 320" xfId="1611" xr:uid="{00000000-0005-0000-0000-0000B42C0000}"/>
    <cellStyle name="Normal 320 2" xfId="12230" xr:uid="{00000000-0005-0000-0000-0000B52C0000}"/>
    <cellStyle name="Normal 321" xfId="1612" xr:uid="{00000000-0005-0000-0000-0000B62C0000}"/>
    <cellStyle name="Normal 321 2" xfId="12231" xr:uid="{00000000-0005-0000-0000-0000B72C0000}"/>
    <cellStyle name="Normal 322" xfId="1613" xr:uid="{00000000-0005-0000-0000-0000B82C0000}"/>
    <cellStyle name="Normal 322 2" xfId="12232" xr:uid="{00000000-0005-0000-0000-0000B92C0000}"/>
    <cellStyle name="Normal 323" xfId="1614" xr:uid="{00000000-0005-0000-0000-0000BA2C0000}"/>
    <cellStyle name="Normal 323 2" xfId="12233" xr:uid="{00000000-0005-0000-0000-0000BB2C0000}"/>
    <cellStyle name="Normal 324" xfId="1615" xr:uid="{00000000-0005-0000-0000-0000BC2C0000}"/>
    <cellStyle name="Normal 324 2" xfId="12234" xr:uid="{00000000-0005-0000-0000-0000BD2C0000}"/>
    <cellStyle name="Normal 325" xfId="1616" xr:uid="{00000000-0005-0000-0000-0000BE2C0000}"/>
    <cellStyle name="Normal 325 2" xfId="12235" xr:uid="{00000000-0005-0000-0000-0000BF2C0000}"/>
    <cellStyle name="Normal 326" xfId="1617" xr:uid="{00000000-0005-0000-0000-0000C02C0000}"/>
    <cellStyle name="Normal 326 2" xfId="12236" xr:uid="{00000000-0005-0000-0000-0000C12C0000}"/>
    <cellStyle name="Normal 327" xfId="1618" xr:uid="{00000000-0005-0000-0000-0000C22C0000}"/>
    <cellStyle name="Normal 327 2" xfId="12237" xr:uid="{00000000-0005-0000-0000-0000C32C0000}"/>
    <cellStyle name="Normal 328" xfId="1619" xr:uid="{00000000-0005-0000-0000-0000C42C0000}"/>
    <cellStyle name="Normal 328 2" xfId="7" xr:uid="{00000000-0005-0000-0000-0000C52C0000}"/>
    <cellStyle name="Normal 328 2 2" xfId="12238" xr:uid="{00000000-0005-0000-0000-0000C62C0000}"/>
    <cellStyle name="Normal 328 2 2 2" xfId="12239" xr:uid="{00000000-0005-0000-0000-0000C72C0000}"/>
    <cellStyle name="Normal 328 2 2 2 2" xfId="12240" xr:uid="{00000000-0005-0000-0000-0000C82C0000}"/>
    <cellStyle name="Normal 328 2 2 3" xfId="12241" xr:uid="{00000000-0005-0000-0000-0000C92C0000}"/>
    <cellStyle name="Normal 328 2 3" xfId="12242" xr:uid="{00000000-0005-0000-0000-0000CA2C0000}"/>
    <cellStyle name="Normal 328 2 3 2" xfId="12243" xr:uid="{00000000-0005-0000-0000-0000CB2C0000}"/>
    <cellStyle name="Normal 328 2 4" xfId="12244" xr:uid="{00000000-0005-0000-0000-0000CC2C0000}"/>
    <cellStyle name="Normal 328 3" xfId="12245" xr:uid="{00000000-0005-0000-0000-0000CD2C0000}"/>
    <cellStyle name="Normal 328 3 2" xfId="12246" xr:uid="{00000000-0005-0000-0000-0000CE2C0000}"/>
    <cellStyle name="Normal 328 3 2 2" xfId="12247" xr:uid="{00000000-0005-0000-0000-0000CF2C0000}"/>
    <cellStyle name="Normal 328 3 3" xfId="12248" xr:uid="{00000000-0005-0000-0000-0000D02C0000}"/>
    <cellStyle name="Normal 328 4" xfId="12249" xr:uid="{00000000-0005-0000-0000-0000D12C0000}"/>
    <cellStyle name="Normal 328 4 2" xfId="12250" xr:uid="{00000000-0005-0000-0000-0000D22C0000}"/>
    <cellStyle name="Normal 328 5" xfId="12251" xr:uid="{00000000-0005-0000-0000-0000D32C0000}"/>
    <cellStyle name="Normal 329" xfId="12252" xr:uid="{00000000-0005-0000-0000-0000D42C0000}"/>
    <cellStyle name="Normal 329 2" xfId="12253" xr:uid="{00000000-0005-0000-0000-0000D52C0000}"/>
    <cellStyle name="Normal 329 2 2" xfId="12254" xr:uid="{00000000-0005-0000-0000-0000D62C0000}"/>
    <cellStyle name="Normal 329 3" xfId="12255" xr:uid="{00000000-0005-0000-0000-0000D72C0000}"/>
    <cellStyle name="Normal 33" xfId="1620" xr:uid="{00000000-0005-0000-0000-0000D82C0000}"/>
    <cellStyle name="Normal 33 2" xfId="1621" xr:uid="{00000000-0005-0000-0000-0000D92C0000}"/>
    <cellStyle name="Normal 33 2 2" xfId="12256" xr:uid="{00000000-0005-0000-0000-0000DA2C0000}"/>
    <cellStyle name="Normal 33 2 2 2" xfId="12257" xr:uid="{00000000-0005-0000-0000-0000DB2C0000}"/>
    <cellStyle name="Normal 33 2 2 2 2" xfId="12258" xr:uid="{00000000-0005-0000-0000-0000DC2C0000}"/>
    <cellStyle name="Normal 33 2 2 3" xfId="12259" xr:uid="{00000000-0005-0000-0000-0000DD2C0000}"/>
    <cellStyle name="Normal 33 2 3" xfId="12260" xr:uid="{00000000-0005-0000-0000-0000DE2C0000}"/>
    <cellStyle name="Normal 33 2 3 2" xfId="12261" xr:uid="{00000000-0005-0000-0000-0000DF2C0000}"/>
    <cellStyle name="Normal 33 2 4" xfId="12262" xr:uid="{00000000-0005-0000-0000-0000E02C0000}"/>
    <cellStyle name="Normal 33 3" xfId="1622" xr:uid="{00000000-0005-0000-0000-0000E12C0000}"/>
    <cellStyle name="Normal 33 3 2" xfId="12263" xr:uid="{00000000-0005-0000-0000-0000E22C0000}"/>
    <cellStyle name="Normal 33 3 2 2" xfId="12264" xr:uid="{00000000-0005-0000-0000-0000E32C0000}"/>
    <cellStyle name="Normal 33 3 2 2 2" xfId="12265" xr:uid="{00000000-0005-0000-0000-0000E42C0000}"/>
    <cellStyle name="Normal 33 3 2 3" xfId="12266" xr:uid="{00000000-0005-0000-0000-0000E52C0000}"/>
    <cellStyle name="Normal 33 3 3" xfId="12267" xr:uid="{00000000-0005-0000-0000-0000E62C0000}"/>
    <cellStyle name="Normal 33 3 3 2" xfId="12268" xr:uid="{00000000-0005-0000-0000-0000E72C0000}"/>
    <cellStyle name="Normal 33 3 4" xfId="12269" xr:uid="{00000000-0005-0000-0000-0000E82C0000}"/>
    <cellStyle name="Normal 33 4" xfId="1623" xr:uid="{00000000-0005-0000-0000-0000E92C0000}"/>
    <cellStyle name="Normal 33 4 2" xfId="12270" xr:uid="{00000000-0005-0000-0000-0000EA2C0000}"/>
    <cellStyle name="Normal 33 4 2 2" xfId="12271" xr:uid="{00000000-0005-0000-0000-0000EB2C0000}"/>
    <cellStyle name="Normal 33 4 2 2 2" xfId="12272" xr:uid="{00000000-0005-0000-0000-0000EC2C0000}"/>
    <cellStyle name="Normal 33 4 2 3" xfId="12273" xr:uid="{00000000-0005-0000-0000-0000ED2C0000}"/>
    <cellStyle name="Normal 33 4 3" xfId="12274" xr:uid="{00000000-0005-0000-0000-0000EE2C0000}"/>
    <cellStyle name="Normal 33 4 3 2" xfId="12275" xr:uid="{00000000-0005-0000-0000-0000EF2C0000}"/>
    <cellStyle name="Normal 33 4 4" xfId="12276" xr:uid="{00000000-0005-0000-0000-0000F02C0000}"/>
    <cellStyle name="Normal 33 5" xfId="12277" xr:uid="{00000000-0005-0000-0000-0000F12C0000}"/>
    <cellStyle name="Normal 33 5 2" xfId="12278" xr:uid="{00000000-0005-0000-0000-0000F22C0000}"/>
    <cellStyle name="Normal 33 5 2 2" xfId="12279" xr:uid="{00000000-0005-0000-0000-0000F32C0000}"/>
    <cellStyle name="Normal 33 5 3" xfId="12280" xr:uid="{00000000-0005-0000-0000-0000F42C0000}"/>
    <cellStyle name="Normal 33 6" xfId="12281" xr:uid="{00000000-0005-0000-0000-0000F52C0000}"/>
    <cellStyle name="Normal 33 6 2" xfId="12282" xr:uid="{00000000-0005-0000-0000-0000F62C0000}"/>
    <cellStyle name="Normal 33 7" xfId="12283" xr:uid="{00000000-0005-0000-0000-0000F72C0000}"/>
    <cellStyle name="Normal 330" xfId="12284" xr:uid="{00000000-0005-0000-0000-0000F82C0000}"/>
    <cellStyle name="Normal 331" xfId="12285" xr:uid="{00000000-0005-0000-0000-0000F92C0000}"/>
    <cellStyle name="Normal 331 2" xfId="12286" xr:uid="{00000000-0005-0000-0000-0000FA2C0000}"/>
    <cellStyle name="Normal 332" xfId="12287" xr:uid="{00000000-0005-0000-0000-0000FB2C0000}"/>
    <cellStyle name="Normal 332 2" xfId="12288" xr:uid="{00000000-0005-0000-0000-0000FC2C0000}"/>
    <cellStyle name="Normal 333" xfId="12289" xr:uid="{00000000-0005-0000-0000-0000FD2C0000}"/>
    <cellStyle name="Normal 333 2" xfId="12290" xr:uid="{00000000-0005-0000-0000-0000FE2C0000}"/>
    <cellStyle name="Normal 334" xfId="12291" xr:uid="{00000000-0005-0000-0000-0000FF2C0000}"/>
    <cellStyle name="Normal 335" xfId="12292" xr:uid="{00000000-0005-0000-0000-0000002D0000}"/>
    <cellStyle name="Normal 336" xfId="12293" xr:uid="{00000000-0005-0000-0000-0000012D0000}"/>
    <cellStyle name="Normal 337" xfId="12294" xr:uid="{00000000-0005-0000-0000-0000022D0000}"/>
    <cellStyle name="Normal 338" xfId="12295" xr:uid="{00000000-0005-0000-0000-0000032D0000}"/>
    <cellStyle name="Normal 339" xfId="12296" xr:uid="{00000000-0005-0000-0000-0000042D0000}"/>
    <cellStyle name="Normal 34" xfId="1624" xr:uid="{00000000-0005-0000-0000-0000052D0000}"/>
    <cellStyle name="Normal 34 10" xfId="1625" xr:uid="{00000000-0005-0000-0000-0000062D0000}"/>
    <cellStyle name="Normal 34 10 2" xfId="1626" xr:uid="{00000000-0005-0000-0000-0000072D0000}"/>
    <cellStyle name="Normal 34 10 2 2" xfId="12297" xr:uid="{00000000-0005-0000-0000-0000082D0000}"/>
    <cellStyle name="Normal 34 10 2 2 2" xfId="12298" xr:uid="{00000000-0005-0000-0000-0000092D0000}"/>
    <cellStyle name="Normal 34 10 2 2 2 2" xfId="12299" xr:uid="{00000000-0005-0000-0000-00000A2D0000}"/>
    <cellStyle name="Normal 34 10 2 2 3" xfId="12300" xr:uid="{00000000-0005-0000-0000-00000B2D0000}"/>
    <cellStyle name="Normal 34 10 2 3" xfId="12301" xr:uid="{00000000-0005-0000-0000-00000C2D0000}"/>
    <cellStyle name="Normal 34 10 2 3 2" xfId="12302" xr:uid="{00000000-0005-0000-0000-00000D2D0000}"/>
    <cellStyle name="Normal 34 10 2 4" xfId="12303" xr:uid="{00000000-0005-0000-0000-00000E2D0000}"/>
    <cellStyle name="Normal 34 10 3" xfId="12304" xr:uid="{00000000-0005-0000-0000-00000F2D0000}"/>
    <cellStyle name="Normal 34 10 3 2" xfId="12305" xr:uid="{00000000-0005-0000-0000-0000102D0000}"/>
    <cellStyle name="Normal 34 10 3 2 2" xfId="12306" xr:uid="{00000000-0005-0000-0000-0000112D0000}"/>
    <cellStyle name="Normal 34 10 3 3" xfId="12307" xr:uid="{00000000-0005-0000-0000-0000122D0000}"/>
    <cellStyle name="Normal 34 10 4" xfId="12308" xr:uid="{00000000-0005-0000-0000-0000132D0000}"/>
    <cellStyle name="Normal 34 10 4 2" xfId="12309" xr:uid="{00000000-0005-0000-0000-0000142D0000}"/>
    <cellStyle name="Normal 34 10 5" xfId="12310" xr:uid="{00000000-0005-0000-0000-0000152D0000}"/>
    <cellStyle name="Normal 34 11" xfId="1627" xr:uid="{00000000-0005-0000-0000-0000162D0000}"/>
    <cellStyle name="Normal 34 11 2" xfId="1628" xr:uid="{00000000-0005-0000-0000-0000172D0000}"/>
    <cellStyle name="Normal 34 11 2 2" xfId="12311" xr:uid="{00000000-0005-0000-0000-0000182D0000}"/>
    <cellStyle name="Normal 34 11 2 2 2" xfId="12312" xr:uid="{00000000-0005-0000-0000-0000192D0000}"/>
    <cellStyle name="Normal 34 11 2 2 2 2" xfId="12313" xr:uid="{00000000-0005-0000-0000-00001A2D0000}"/>
    <cellStyle name="Normal 34 11 2 2 3" xfId="12314" xr:uid="{00000000-0005-0000-0000-00001B2D0000}"/>
    <cellStyle name="Normal 34 11 2 3" xfId="12315" xr:uid="{00000000-0005-0000-0000-00001C2D0000}"/>
    <cellStyle name="Normal 34 11 2 3 2" xfId="12316" xr:uid="{00000000-0005-0000-0000-00001D2D0000}"/>
    <cellStyle name="Normal 34 11 2 4" xfId="12317" xr:uid="{00000000-0005-0000-0000-00001E2D0000}"/>
    <cellStyle name="Normal 34 11 3" xfId="12318" xr:uid="{00000000-0005-0000-0000-00001F2D0000}"/>
    <cellStyle name="Normal 34 11 3 2" xfId="12319" xr:uid="{00000000-0005-0000-0000-0000202D0000}"/>
    <cellStyle name="Normal 34 11 3 2 2" xfId="12320" xr:uid="{00000000-0005-0000-0000-0000212D0000}"/>
    <cellStyle name="Normal 34 11 3 3" xfId="12321" xr:uid="{00000000-0005-0000-0000-0000222D0000}"/>
    <cellStyle name="Normal 34 11 4" xfId="12322" xr:uid="{00000000-0005-0000-0000-0000232D0000}"/>
    <cellStyle name="Normal 34 11 4 2" xfId="12323" xr:uid="{00000000-0005-0000-0000-0000242D0000}"/>
    <cellStyle name="Normal 34 11 5" xfId="12324" xr:uid="{00000000-0005-0000-0000-0000252D0000}"/>
    <cellStyle name="Normal 34 12" xfId="1629" xr:uid="{00000000-0005-0000-0000-0000262D0000}"/>
    <cellStyle name="Normal 34 12 2" xfId="12325" xr:uid="{00000000-0005-0000-0000-0000272D0000}"/>
    <cellStyle name="Normal 34 12 2 2" xfId="12326" xr:uid="{00000000-0005-0000-0000-0000282D0000}"/>
    <cellStyle name="Normal 34 12 2 2 2" xfId="12327" xr:uid="{00000000-0005-0000-0000-0000292D0000}"/>
    <cellStyle name="Normal 34 12 2 3" xfId="12328" xr:uid="{00000000-0005-0000-0000-00002A2D0000}"/>
    <cellStyle name="Normal 34 12 3" xfId="12329" xr:uid="{00000000-0005-0000-0000-00002B2D0000}"/>
    <cellStyle name="Normal 34 12 3 2" xfId="12330" xr:uid="{00000000-0005-0000-0000-00002C2D0000}"/>
    <cellStyle name="Normal 34 12 4" xfId="12331" xr:uid="{00000000-0005-0000-0000-00002D2D0000}"/>
    <cellStyle name="Normal 34 13" xfId="12332" xr:uid="{00000000-0005-0000-0000-00002E2D0000}"/>
    <cellStyle name="Normal 34 13 2" xfId="12333" xr:uid="{00000000-0005-0000-0000-00002F2D0000}"/>
    <cellStyle name="Normal 34 13 2 2" xfId="12334" xr:uid="{00000000-0005-0000-0000-0000302D0000}"/>
    <cellStyle name="Normal 34 13 3" xfId="12335" xr:uid="{00000000-0005-0000-0000-0000312D0000}"/>
    <cellStyle name="Normal 34 14" xfId="12336" xr:uid="{00000000-0005-0000-0000-0000322D0000}"/>
    <cellStyle name="Normal 34 14 2" xfId="12337" xr:uid="{00000000-0005-0000-0000-0000332D0000}"/>
    <cellStyle name="Normal 34 15" xfId="12338" xr:uid="{00000000-0005-0000-0000-0000342D0000}"/>
    <cellStyle name="Normal 34 2" xfId="1630" xr:uid="{00000000-0005-0000-0000-0000352D0000}"/>
    <cellStyle name="Normal 34 2 10" xfId="12339" xr:uid="{00000000-0005-0000-0000-0000362D0000}"/>
    <cellStyle name="Normal 34 2 10 2" xfId="12340" xr:uid="{00000000-0005-0000-0000-0000372D0000}"/>
    <cellStyle name="Normal 34 2 10 2 2" xfId="12341" xr:uid="{00000000-0005-0000-0000-0000382D0000}"/>
    <cellStyle name="Normal 34 2 10 3" xfId="12342" xr:uid="{00000000-0005-0000-0000-0000392D0000}"/>
    <cellStyle name="Normal 34 2 11" xfId="12343" xr:uid="{00000000-0005-0000-0000-00003A2D0000}"/>
    <cellStyle name="Normal 34 2 11 2" xfId="12344" xr:uid="{00000000-0005-0000-0000-00003B2D0000}"/>
    <cellStyle name="Normal 34 2 12" xfId="12345" xr:uid="{00000000-0005-0000-0000-00003C2D0000}"/>
    <cellStyle name="Normal 34 2 2" xfId="1631" xr:uid="{00000000-0005-0000-0000-00003D2D0000}"/>
    <cellStyle name="Normal 34 2 2 2" xfId="1632" xr:uid="{00000000-0005-0000-0000-00003E2D0000}"/>
    <cellStyle name="Normal 34 2 2 2 2" xfId="12346" xr:uid="{00000000-0005-0000-0000-00003F2D0000}"/>
    <cellStyle name="Normal 34 2 2 2 2 2" xfId="12347" xr:uid="{00000000-0005-0000-0000-0000402D0000}"/>
    <cellStyle name="Normal 34 2 2 2 2 2 2" xfId="12348" xr:uid="{00000000-0005-0000-0000-0000412D0000}"/>
    <cellStyle name="Normal 34 2 2 2 2 3" xfId="12349" xr:uid="{00000000-0005-0000-0000-0000422D0000}"/>
    <cellStyle name="Normal 34 2 2 2 3" xfId="12350" xr:uid="{00000000-0005-0000-0000-0000432D0000}"/>
    <cellStyle name="Normal 34 2 2 2 3 2" xfId="12351" xr:uid="{00000000-0005-0000-0000-0000442D0000}"/>
    <cellStyle name="Normal 34 2 2 2 4" xfId="12352" xr:uid="{00000000-0005-0000-0000-0000452D0000}"/>
    <cellStyle name="Normal 34 2 2 3" xfId="12353" xr:uid="{00000000-0005-0000-0000-0000462D0000}"/>
    <cellStyle name="Normal 34 2 2 3 2" xfId="12354" xr:uid="{00000000-0005-0000-0000-0000472D0000}"/>
    <cellStyle name="Normal 34 2 2 3 2 2" xfId="12355" xr:uid="{00000000-0005-0000-0000-0000482D0000}"/>
    <cellStyle name="Normal 34 2 2 3 3" xfId="12356" xr:uid="{00000000-0005-0000-0000-0000492D0000}"/>
    <cellStyle name="Normal 34 2 2 4" xfId="12357" xr:uid="{00000000-0005-0000-0000-00004A2D0000}"/>
    <cellStyle name="Normal 34 2 2 4 2" xfId="12358" xr:uid="{00000000-0005-0000-0000-00004B2D0000}"/>
    <cellStyle name="Normal 34 2 2 5" xfId="12359" xr:uid="{00000000-0005-0000-0000-00004C2D0000}"/>
    <cellStyle name="Normal 34 2 3" xfId="1633" xr:uid="{00000000-0005-0000-0000-00004D2D0000}"/>
    <cellStyle name="Normal 34 2 3 2" xfId="1634" xr:uid="{00000000-0005-0000-0000-00004E2D0000}"/>
    <cellStyle name="Normal 34 2 3 2 2" xfId="12360" xr:uid="{00000000-0005-0000-0000-00004F2D0000}"/>
    <cellStyle name="Normal 34 2 3 2 2 2" xfId="12361" xr:uid="{00000000-0005-0000-0000-0000502D0000}"/>
    <cellStyle name="Normal 34 2 3 2 2 2 2" xfId="12362" xr:uid="{00000000-0005-0000-0000-0000512D0000}"/>
    <cellStyle name="Normal 34 2 3 2 2 3" xfId="12363" xr:uid="{00000000-0005-0000-0000-0000522D0000}"/>
    <cellStyle name="Normal 34 2 3 2 3" xfId="12364" xr:uid="{00000000-0005-0000-0000-0000532D0000}"/>
    <cellStyle name="Normal 34 2 3 2 3 2" xfId="12365" xr:uid="{00000000-0005-0000-0000-0000542D0000}"/>
    <cellStyle name="Normal 34 2 3 2 4" xfId="12366" xr:uid="{00000000-0005-0000-0000-0000552D0000}"/>
    <cellStyle name="Normal 34 2 3 3" xfId="12367" xr:uid="{00000000-0005-0000-0000-0000562D0000}"/>
    <cellStyle name="Normal 34 2 3 3 2" xfId="12368" xr:uid="{00000000-0005-0000-0000-0000572D0000}"/>
    <cellStyle name="Normal 34 2 3 3 2 2" xfId="12369" xr:uid="{00000000-0005-0000-0000-0000582D0000}"/>
    <cellStyle name="Normal 34 2 3 3 3" xfId="12370" xr:uid="{00000000-0005-0000-0000-0000592D0000}"/>
    <cellStyle name="Normal 34 2 3 4" xfId="12371" xr:uid="{00000000-0005-0000-0000-00005A2D0000}"/>
    <cellStyle name="Normal 34 2 3 4 2" xfId="12372" xr:uid="{00000000-0005-0000-0000-00005B2D0000}"/>
    <cellStyle name="Normal 34 2 3 5" xfId="12373" xr:uid="{00000000-0005-0000-0000-00005C2D0000}"/>
    <cellStyle name="Normal 34 2 4" xfId="1635" xr:uid="{00000000-0005-0000-0000-00005D2D0000}"/>
    <cellStyle name="Normal 34 2 4 2" xfId="1636" xr:uid="{00000000-0005-0000-0000-00005E2D0000}"/>
    <cellStyle name="Normal 34 2 4 2 2" xfId="12374" xr:uid="{00000000-0005-0000-0000-00005F2D0000}"/>
    <cellStyle name="Normal 34 2 4 2 2 2" xfId="12375" xr:uid="{00000000-0005-0000-0000-0000602D0000}"/>
    <cellStyle name="Normal 34 2 4 2 2 2 2" xfId="12376" xr:uid="{00000000-0005-0000-0000-0000612D0000}"/>
    <cellStyle name="Normal 34 2 4 2 2 3" xfId="12377" xr:uid="{00000000-0005-0000-0000-0000622D0000}"/>
    <cellStyle name="Normal 34 2 4 2 3" xfId="12378" xr:uid="{00000000-0005-0000-0000-0000632D0000}"/>
    <cellStyle name="Normal 34 2 4 2 3 2" xfId="12379" xr:uid="{00000000-0005-0000-0000-0000642D0000}"/>
    <cellStyle name="Normal 34 2 4 2 4" xfId="12380" xr:uid="{00000000-0005-0000-0000-0000652D0000}"/>
    <cellStyle name="Normal 34 2 4 3" xfId="12381" xr:uid="{00000000-0005-0000-0000-0000662D0000}"/>
    <cellStyle name="Normal 34 2 4 3 2" xfId="12382" xr:uid="{00000000-0005-0000-0000-0000672D0000}"/>
    <cellStyle name="Normal 34 2 4 3 2 2" xfId="12383" xr:uid="{00000000-0005-0000-0000-0000682D0000}"/>
    <cellStyle name="Normal 34 2 4 3 3" xfId="12384" xr:uid="{00000000-0005-0000-0000-0000692D0000}"/>
    <cellStyle name="Normal 34 2 4 4" xfId="12385" xr:uid="{00000000-0005-0000-0000-00006A2D0000}"/>
    <cellStyle name="Normal 34 2 4 4 2" xfId="12386" xr:uid="{00000000-0005-0000-0000-00006B2D0000}"/>
    <cellStyle name="Normal 34 2 4 5" xfId="12387" xr:uid="{00000000-0005-0000-0000-00006C2D0000}"/>
    <cellStyle name="Normal 34 2 5" xfId="1637" xr:uid="{00000000-0005-0000-0000-00006D2D0000}"/>
    <cellStyle name="Normal 34 2 5 2" xfId="1638" xr:uid="{00000000-0005-0000-0000-00006E2D0000}"/>
    <cellStyle name="Normal 34 2 5 2 2" xfId="12388" xr:uid="{00000000-0005-0000-0000-00006F2D0000}"/>
    <cellStyle name="Normal 34 2 5 2 2 2" xfId="12389" xr:uid="{00000000-0005-0000-0000-0000702D0000}"/>
    <cellStyle name="Normal 34 2 5 2 2 2 2" xfId="12390" xr:uid="{00000000-0005-0000-0000-0000712D0000}"/>
    <cellStyle name="Normal 34 2 5 2 2 3" xfId="12391" xr:uid="{00000000-0005-0000-0000-0000722D0000}"/>
    <cellStyle name="Normal 34 2 5 2 3" xfId="12392" xr:uid="{00000000-0005-0000-0000-0000732D0000}"/>
    <cellStyle name="Normal 34 2 5 2 3 2" xfId="12393" xr:uid="{00000000-0005-0000-0000-0000742D0000}"/>
    <cellStyle name="Normal 34 2 5 2 4" xfId="12394" xr:uid="{00000000-0005-0000-0000-0000752D0000}"/>
    <cellStyle name="Normal 34 2 5 3" xfId="12395" xr:uid="{00000000-0005-0000-0000-0000762D0000}"/>
    <cellStyle name="Normal 34 2 5 3 2" xfId="12396" xr:uid="{00000000-0005-0000-0000-0000772D0000}"/>
    <cellStyle name="Normal 34 2 5 3 2 2" xfId="12397" xr:uid="{00000000-0005-0000-0000-0000782D0000}"/>
    <cellStyle name="Normal 34 2 5 3 3" xfId="12398" xr:uid="{00000000-0005-0000-0000-0000792D0000}"/>
    <cellStyle name="Normal 34 2 5 4" xfId="12399" xr:uid="{00000000-0005-0000-0000-00007A2D0000}"/>
    <cellStyle name="Normal 34 2 5 4 2" xfId="12400" xr:uid="{00000000-0005-0000-0000-00007B2D0000}"/>
    <cellStyle name="Normal 34 2 5 5" xfId="12401" xr:uid="{00000000-0005-0000-0000-00007C2D0000}"/>
    <cellStyle name="Normal 34 2 6" xfId="1639" xr:uid="{00000000-0005-0000-0000-00007D2D0000}"/>
    <cellStyle name="Normal 34 2 6 2" xfId="1640" xr:uid="{00000000-0005-0000-0000-00007E2D0000}"/>
    <cellStyle name="Normal 34 2 6 2 2" xfId="12402" xr:uid="{00000000-0005-0000-0000-00007F2D0000}"/>
    <cellStyle name="Normal 34 2 6 2 2 2" xfId="12403" xr:uid="{00000000-0005-0000-0000-0000802D0000}"/>
    <cellStyle name="Normal 34 2 6 2 2 2 2" xfId="12404" xr:uid="{00000000-0005-0000-0000-0000812D0000}"/>
    <cellStyle name="Normal 34 2 6 2 2 3" xfId="12405" xr:uid="{00000000-0005-0000-0000-0000822D0000}"/>
    <cellStyle name="Normal 34 2 6 2 3" xfId="12406" xr:uid="{00000000-0005-0000-0000-0000832D0000}"/>
    <cellStyle name="Normal 34 2 6 2 3 2" xfId="12407" xr:uid="{00000000-0005-0000-0000-0000842D0000}"/>
    <cellStyle name="Normal 34 2 6 2 4" xfId="12408" xr:uid="{00000000-0005-0000-0000-0000852D0000}"/>
    <cellStyle name="Normal 34 2 6 3" xfId="12409" xr:uid="{00000000-0005-0000-0000-0000862D0000}"/>
    <cellStyle name="Normal 34 2 6 3 2" xfId="12410" xr:uid="{00000000-0005-0000-0000-0000872D0000}"/>
    <cellStyle name="Normal 34 2 6 3 2 2" xfId="12411" xr:uid="{00000000-0005-0000-0000-0000882D0000}"/>
    <cellStyle name="Normal 34 2 6 3 3" xfId="12412" xr:uid="{00000000-0005-0000-0000-0000892D0000}"/>
    <cellStyle name="Normal 34 2 6 4" xfId="12413" xr:uid="{00000000-0005-0000-0000-00008A2D0000}"/>
    <cellStyle name="Normal 34 2 6 4 2" xfId="12414" xr:uid="{00000000-0005-0000-0000-00008B2D0000}"/>
    <cellStyle name="Normal 34 2 6 5" xfId="12415" xr:uid="{00000000-0005-0000-0000-00008C2D0000}"/>
    <cellStyle name="Normal 34 2 7" xfId="1641" xr:uid="{00000000-0005-0000-0000-00008D2D0000}"/>
    <cellStyle name="Normal 34 2 7 2" xfId="1642" xr:uid="{00000000-0005-0000-0000-00008E2D0000}"/>
    <cellStyle name="Normal 34 2 7 2 2" xfId="12416" xr:uid="{00000000-0005-0000-0000-00008F2D0000}"/>
    <cellStyle name="Normal 34 2 7 2 2 2" xfId="12417" xr:uid="{00000000-0005-0000-0000-0000902D0000}"/>
    <cellStyle name="Normal 34 2 7 2 2 2 2" xfId="12418" xr:uid="{00000000-0005-0000-0000-0000912D0000}"/>
    <cellStyle name="Normal 34 2 7 2 2 3" xfId="12419" xr:uid="{00000000-0005-0000-0000-0000922D0000}"/>
    <cellStyle name="Normal 34 2 7 2 3" xfId="12420" xr:uid="{00000000-0005-0000-0000-0000932D0000}"/>
    <cellStyle name="Normal 34 2 7 2 3 2" xfId="12421" xr:uid="{00000000-0005-0000-0000-0000942D0000}"/>
    <cellStyle name="Normal 34 2 7 2 4" xfId="12422" xr:uid="{00000000-0005-0000-0000-0000952D0000}"/>
    <cellStyle name="Normal 34 2 7 3" xfId="12423" xr:uid="{00000000-0005-0000-0000-0000962D0000}"/>
    <cellStyle name="Normal 34 2 7 3 2" xfId="12424" xr:uid="{00000000-0005-0000-0000-0000972D0000}"/>
    <cellStyle name="Normal 34 2 7 3 2 2" xfId="12425" xr:uid="{00000000-0005-0000-0000-0000982D0000}"/>
    <cellStyle name="Normal 34 2 7 3 3" xfId="12426" xr:uid="{00000000-0005-0000-0000-0000992D0000}"/>
    <cellStyle name="Normal 34 2 7 4" xfId="12427" xr:uid="{00000000-0005-0000-0000-00009A2D0000}"/>
    <cellStyle name="Normal 34 2 7 4 2" xfId="12428" xr:uid="{00000000-0005-0000-0000-00009B2D0000}"/>
    <cellStyle name="Normal 34 2 7 5" xfId="12429" xr:uid="{00000000-0005-0000-0000-00009C2D0000}"/>
    <cellStyle name="Normal 34 2 8" xfId="1643" xr:uid="{00000000-0005-0000-0000-00009D2D0000}"/>
    <cellStyle name="Normal 34 2 8 2" xfId="1644" xr:uid="{00000000-0005-0000-0000-00009E2D0000}"/>
    <cellStyle name="Normal 34 2 8 2 2" xfId="12430" xr:uid="{00000000-0005-0000-0000-00009F2D0000}"/>
    <cellStyle name="Normal 34 2 8 2 2 2" xfId="12431" xr:uid="{00000000-0005-0000-0000-0000A02D0000}"/>
    <cellStyle name="Normal 34 2 8 2 2 2 2" xfId="12432" xr:uid="{00000000-0005-0000-0000-0000A12D0000}"/>
    <cellStyle name="Normal 34 2 8 2 2 3" xfId="12433" xr:uid="{00000000-0005-0000-0000-0000A22D0000}"/>
    <cellStyle name="Normal 34 2 8 2 3" xfId="12434" xr:uid="{00000000-0005-0000-0000-0000A32D0000}"/>
    <cellStyle name="Normal 34 2 8 2 3 2" xfId="12435" xr:uid="{00000000-0005-0000-0000-0000A42D0000}"/>
    <cellStyle name="Normal 34 2 8 2 4" xfId="12436" xr:uid="{00000000-0005-0000-0000-0000A52D0000}"/>
    <cellStyle name="Normal 34 2 8 3" xfId="12437" xr:uid="{00000000-0005-0000-0000-0000A62D0000}"/>
    <cellStyle name="Normal 34 2 8 3 2" xfId="12438" xr:uid="{00000000-0005-0000-0000-0000A72D0000}"/>
    <cellStyle name="Normal 34 2 8 3 2 2" xfId="12439" xr:uid="{00000000-0005-0000-0000-0000A82D0000}"/>
    <cellStyle name="Normal 34 2 8 3 3" xfId="12440" xr:uid="{00000000-0005-0000-0000-0000A92D0000}"/>
    <cellStyle name="Normal 34 2 8 4" xfId="12441" xr:uid="{00000000-0005-0000-0000-0000AA2D0000}"/>
    <cellStyle name="Normal 34 2 8 4 2" xfId="12442" xr:uid="{00000000-0005-0000-0000-0000AB2D0000}"/>
    <cellStyle name="Normal 34 2 8 5" xfId="12443" xr:uid="{00000000-0005-0000-0000-0000AC2D0000}"/>
    <cellStyle name="Normal 34 2 9" xfId="1645" xr:uid="{00000000-0005-0000-0000-0000AD2D0000}"/>
    <cellStyle name="Normal 34 2 9 2" xfId="12444" xr:uid="{00000000-0005-0000-0000-0000AE2D0000}"/>
    <cellStyle name="Normal 34 2 9 2 2" xfId="12445" xr:uid="{00000000-0005-0000-0000-0000AF2D0000}"/>
    <cellStyle name="Normal 34 2 9 2 2 2" xfId="12446" xr:uid="{00000000-0005-0000-0000-0000B02D0000}"/>
    <cellStyle name="Normal 34 2 9 2 3" xfId="12447" xr:uid="{00000000-0005-0000-0000-0000B12D0000}"/>
    <cellStyle name="Normal 34 2 9 3" xfId="12448" xr:uid="{00000000-0005-0000-0000-0000B22D0000}"/>
    <cellStyle name="Normal 34 2 9 3 2" xfId="12449" xr:uid="{00000000-0005-0000-0000-0000B32D0000}"/>
    <cellStyle name="Normal 34 2 9 4" xfId="12450" xr:uid="{00000000-0005-0000-0000-0000B42D0000}"/>
    <cellStyle name="Normal 34 3" xfId="1646" xr:uid="{00000000-0005-0000-0000-0000B52D0000}"/>
    <cellStyle name="Normal 34 3 2" xfId="1647" xr:uid="{00000000-0005-0000-0000-0000B62D0000}"/>
    <cellStyle name="Normal 34 3 2 2" xfId="12451" xr:uid="{00000000-0005-0000-0000-0000B72D0000}"/>
    <cellStyle name="Normal 34 3 2 2 2" xfId="12452" xr:uid="{00000000-0005-0000-0000-0000B82D0000}"/>
    <cellStyle name="Normal 34 3 2 2 2 2" xfId="12453" xr:uid="{00000000-0005-0000-0000-0000B92D0000}"/>
    <cellStyle name="Normal 34 3 2 2 3" xfId="12454" xr:uid="{00000000-0005-0000-0000-0000BA2D0000}"/>
    <cellStyle name="Normal 34 3 2 3" xfId="12455" xr:uid="{00000000-0005-0000-0000-0000BB2D0000}"/>
    <cellStyle name="Normal 34 3 2 3 2" xfId="12456" xr:uid="{00000000-0005-0000-0000-0000BC2D0000}"/>
    <cellStyle name="Normal 34 3 2 4" xfId="12457" xr:uid="{00000000-0005-0000-0000-0000BD2D0000}"/>
    <cellStyle name="Normal 34 3 3" xfId="12458" xr:uid="{00000000-0005-0000-0000-0000BE2D0000}"/>
    <cellStyle name="Normal 34 3 3 2" xfId="12459" xr:uid="{00000000-0005-0000-0000-0000BF2D0000}"/>
    <cellStyle name="Normal 34 3 3 2 2" xfId="12460" xr:uid="{00000000-0005-0000-0000-0000C02D0000}"/>
    <cellStyle name="Normal 34 3 3 3" xfId="12461" xr:uid="{00000000-0005-0000-0000-0000C12D0000}"/>
    <cellStyle name="Normal 34 3 4" xfId="12462" xr:uid="{00000000-0005-0000-0000-0000C22D0000}"/>
    <cellStyle name="Normal 34 3 4 2" xfId="12463" xr:uid="{00000000-0005-0000-0000-0000C32D0000}"/>
    <cellStyle name="Normal 34 3 5" xfId="12464" xr:uid="{00000000-0005-0000-0000-0000C42D0000}"/>
    <cellStyle name="Normal 34 4" xfId="1648" xr:uid="{00000000-0005-0000-0000-0000C52D0000}"/>
    <cellStyle name="Normal 34 4 2" xfId="1649" xr:uid="{00000000-0005-0000-0000-0000C62D0000}"/>
    <cellStyle name="Normal 34 4 2 2" xfId="12465" xr:uid="{00000000-0005-0000-0000-0000C72D0000}"/>
    <cellStyle name="Normal 34 4 2 2 2" xfId="12466" xr:uid="{00000000-0005-0000-0000-0000C82D0000}"/>
    <cellStyle name="Normal 34 4 2 2 2 2" xfId="12467" xr:uid="{00000000-0005-0000-0000-0000C92D0000}"/>
    <cellStyle name="Normal 34 4 2 2 3" xfId="12468" xr:uid="{00000000-0005-0000-0000-0000CA2D0000}"/>
    <cellStyle name="Normal 34 4 2 3" xfId="12469" xr:uid="{00000000-0005-0000-0000-0000CB2D0000}"/>
    <cellStyle name="Normal 34 4 2 3 2" xfId="12470" xr:uid="{00000000-0005-0000-0000-0000CC2D0000}"/>
    <cellStyle name="Normal 34 4 2 4" xfId="12471" xr:uid="{00000000-0005-0000-0000-0000CD2D0000}"/>
    <cellStyle name="Normal 34 4 3" xfId="12472" xr:uid="{00000000-0005-0000-0000-0000CE2D0000}"/>
    <cellStyle name="Normal 34 4 3 2" xfId="12473" xr:uid="{00000000-0005-0000-0000-0000CF2D0000}"/>
    <cellStyle name="Normal 34 4 3 2 2" xfId="12474" xr:uid="{00000000-0005-0000-0000-0000D02D0000}"/>
    <cellStyle name="Normal 34 4 3 3" xfId="12475" xr:uid="{00000000-0005-0000-0000-0000D12D0000}"/>
    <cellStyle name="Normal 34 4 4" xfId="12476" xr:uid="{00000000-0005-0000-0000-0000D22D0000}"/>
    <cellStyle name="Normal 34 4 4 2" xfId="12477" xr:uid="{00000000-0005-0000-0000-0000D32D0000}"/>
    <cellStyle name="Normal 34 4 5" xfId="12478" xr:uid="{00000000-0005-0000-0000-0000D42D0000}"/>
    <cellStyle name="Normal 34 5" xfId="1650" xr:uid="{00000000-0005-0000-0000-0000D52D0000}"/>
    <cellStyle name="Normal 34 5 2" xfId="1651" xr:uid="{00000000-0005-0000-0000-0000D62D0000}"/>
    <cellStyle name="Normal 34 5 2 2" xfId="12479" xr:uid="{00000000-0005-0000-0000-0000D72D0000}"/>
    <cellStyle name="Normal 34 5 2 2 2" xfId="12480" xr:uid="{00000000-0005-0000-0000-0000D82D0000}"/>
    <cellStyle name="Normal 34 5 2 2 2 2" xfId="12481" xr:uid="{00000000-0005-0000-0000-0000D92D0000}"/>
    <cellStyle name="Normal 34 5 2 2 3" xfId="12482" xr:uid="{00000000-0005-0000-0000-0000DA2D0000}"/>
    <cellStyle name="Normal 34 5 2 3" xfId="12483" xr:uid="{00000000-0005-0000-0000-0000DB2D0000}"/>
    <cellStyle name="Normal 34 5 2 3 2" xfId="12484" xr:uid="{00000000-0005-0000-0000-0000DC2D0000}"/>
    <cellStyle name="Normal 34 5 2 4" xfId="12485" xr:uid="{00000000-0005-0000-0000-0000DD2D0000}"/>
    <cellStyle name="Normal 34 5 3" xfId="12486" xr:uid="{00000000-0005-0000-0000-0000DE2D0000}"/>
    <cellStyle name="Normal 34 5 3 2" xfId="12487" xr:uid="{00000000-0005-0000-0000-0000DF2D0000}"/>
    <cellStyle name="Normal 34 5 3 2 2" xfId="12488" xr:uid="{00000000-0005-0000-0000-0000E02D0000}"/>
    <cellStyle name="Normal 34 5 3 3" xfId="12489" xr:uid="{00000000-0005-0000-0000-0000E12D0000}"/>
    <cellStyle name="Normal 34 5 4" xfId="12490" xr:uid="{00000000-0005-0000-0000-0000E22D0000}"/>
    <cellStyle name="Normal 34 5 4 2" xfId="12491" xr:uid="{00000000-0005-0000-0000-0000E32D0000}"/>
    <cellStyle name="Normal 34 5 5" xfId="12492" xr:uid="{00000000-0005-0000-0000-0000E42D0000}"/>
    <cellStyle name="Normal 34 6" xfId="1652" xr:uid="{00000000-0005-0000-0000-0000E52D0000}"/>
    <cellStyle name="Normal 34 6 2" xfId="1653" xr:uid="{00000000-0005-0000-0000-0000E62D0000}"/>
    <cellStyle name="Normal 34 6 2 2" xfId="12493" xr:uid="{00000000-0005-0000-0000-0000E72D0000}"/>
    <cellStyle name="Normal 34 6 2 2 2" xfId="12494" xr:uid="{00000000-0005-0000-0000-0000E82D0000}"/>
    <cellStyle name="Normal 34 6 2 2 2 2" xfId="12495" xr:uid="{00000000-0005-0000-0000-0000E92D0000}"/>
    <cellStyle name="Normal 34 6 2 2 3" xfId="12496" xr:uid="{00000000-0005-0000-0000-0000EA2D0000}"/>
    <cellStyle name="Normal 34 6 2 3" xfId="12497" xr:uid="{00000000-0005-0000-0000-0000EB2D0000}"/>
    <cellStyle name="Normal 34 6 2 3 2" xfId="12498" xr:uid="{00000000-0005-0000-0000-0000EC2D0000}"/>
    <cellStyle name="Normal 34 6 2 4" xfId="12499" xr:uid="{00000000-0005-0000-0000-0000ED2D0000}"/>
    <cellStyle name="Normal 34 6 3" xfId="12500" xr:uid="{00000000-0005-0000-0000-0000EE2D0000}"/>
    <cellStyle name="Normal 34 6 3 2" xfId="12501" xr:uid="{00000000-0005-0000-0000-0000EF2D0000}"/>
    <cellStyle name="Normal 34 6 3 2 2" xfId="12502" xr:uid="{00000000-0005-0000-0000-0000F02D0000}"/>
    <cellStyle name="Normal 34 6 3 3" xfId="12503" xr:uid="{00000000-0005-0000-0000-0000F12D0000}"/>
    <cellStyle name="Normal 34 6 4" xfId="12504" xr:uid="{00000000-0005-0000-0000-0000F22D0000}"/>
    <cellStyle name="Normal 34 6 4 2" xfId="12505" xr:uid="{00000000-0005-0000-0000-0000F32D0000}"/>
    <cellStyle name="Normal 34 6 5" xfId="12506" xr:uid="{00000000-0005-0000-0000-0000F42D0000}"/>
    <cellStyle name="Normal 34 7" xfId="1654" xr:uid="{00000000-0005-0000-0000-0000F52D0000}"/>
    <cellStyle name="Normal 34 7 2" xfId="1655" xr:uid="{00000000-0005-0000-0000-0000F62D0000}"/>
    <cellStyle name="Normal 34 7 2 2" xfId="12507" xr:uid="{00000000-0005-0000-0000-0000F72D0000}"/>
    <cellStyle name="Normal 34 7 2 2 2" xfId="12508" xr:uid="{00000000-0005-0000-0000-0000F82D0000}"/>
    <cellStyle name="Normal 34 7 2 2 2 2" xfId="12509" xr:uid="{00000000-0005-0000-0000-0000F92D0000}"/>
    <cellStyle name="Normal 34 7 2 2 3" xfId="12510" xr:uid="{00000000-0005-0000-0000-0000FA2D0000}"/>
    <cellStyle name="Normal 34 7 2 3" xfId="12511" xr:uid="{00000000-0005-0000-0000-0000FB2D0000}"/>
    <cellStyle name="Normal 34 7 2 3 2" xfId="12512" xr:uid="{00000000-0005-0000-0000-0000FC2D0000}"/>
    <cellStyle name="Normal 34 7 2 4" xfId="12513" xr:uid="{00000000-0005-0000-0000-0000FD2D0000}"/>
    <cellStyle name="Normal 34 7 3" xfId="12514" xr:uid="{00000000-0005-0000-0000-0000FE2D0000}"/>
    <cellStyle name="Normal 34 7 3 2" xfId="12515" xr:uid="{00000000-0005-0000-0000-0000FF2D0000}"/>
    <cellStyle name="Normal 34 7 3 2 2" xfId="12516" xr:uid="{00000000-0005-0000-0000-0000002E0000}"/>
    <cellStyle name="Normal 34 7 3 3" xfId="12517" xr:uid="{00000000-0005-0000-0000-0000012E0000}"/>
    <cellStyle name="Normal 34 7 4" xfId="12518" xr:uid="{00000000-0005-0000-0000-0000022E0000}"/>
    <cellStyle name="Normal 34 7 4 2" xfId="12519" xr:uid="{00000000-0005-0000-0000-0000032E0000}"/>
    <cellStyle name="Normal 34 7 5" xfId="12520" xr:uid="{00000000-0005-0000-0000-0000042E0000}"/>
    <cellStyle name="Normal 34 8" xfId="1656" xr:uid="{00000000-0005-0000-0000-0000052E0000}"/>
    <cellStyle name="Normal 34 8 2" xfId="1657" xr:uid="{00000000-0005-0000-0000-0000062E0000}"/>
    <cellStyle name="Normal 34 8 2 2" xfId="12521" xr:uid="{00000000-0005-0000-0000-0000072E0000}"/>
    <cellStyle name="Normal 34 8 2 2 2" xfId="12522" xr:uid="{00000000-0005-0000-0000-0000082E0000}"/>
    <cellStyle name="Normal 34 8 2 2 2 2" xfId="12523" xr:uid="{00000000-0005-0000-0000-0000092E0000}"/>
    <cellStyle name="Normal 34 8 2 2 3" xfId="12524" xr:uid="{00000000-0005-0000-0000-00000A2E0000}"/>
    <cellStyle name="Normal 34 8 2 3" xfId="12525" xr:uid="{00000000-0005-0000-0000-00000B2E0000}"/>
    <cellStyle name="Normal 34 8 2 3 2" xfId="12526" xr:uid="{00000000-0005-0000-0000-00000C2E0000}"/>
    <cellStyle name="Normal 34 8 2 4" xfId="12527" xr:uid="{00000000-0005-0000-0000-00000D2E0000}"/>
    <cellStyle name="Normal 34 8 3" xfId="12528" xr:uid="{00000000-0005-0000-0000-00000E2E0000}"/>
    <cellStyle name="Normal 34 8 3 2" xfId="12529" xr:uid="{00000000-0005-0000-0000-00000F2E0000}"/>
    <cellStyle name="Normal 34 8 3 2 2" xfId="12530" xr:uid="{00000000-0005-0000-0000-0000102E0000}"/>
    <cellStyle name="Normal 34 8 3 3" xfId="12531" xr:uid="{00000000-0005-0000-0000-0000112E0000}"/>
    <cellStyle name="Normal 34 8 4" xfId="12532" xr:uid="{00000000-0005-0000-0000-0000122E0000}"/>
    <cellStyle name="Normal 34 8 4 2" xfId="12533" xr:uid="{00000000-0005-0000-0000-0000132E0000}"/>
    <cellStyle name="Normal 34 8 5" xfId="12534" xr:uid="{00000000-0005-0000-0000-0000142E0000}"/>
    <cellStyle name="Normal 34 9" xfId="1658" xr:uid="{00000000-0005-0000-0000-0000152E0000}"/>
    <cellStyle name="Normal 34 9 2" xfId="1659" xr:uid="{00000000-0005-0000-0000-0000162E0000}"/>
    <cellStyle name="Normal 34 9 2 2" xfId="12535" xr:uid="{00000000-0005-0000-0000-0000172E0000}"/>
    <cellStyle name="Normal 34 9 2 2 2" xfId="12536" xr:uid="{00000000-0005-0000-0000-0000182E0000}"/>
    <cellStyle name="Normal 34 9 2 2 2 2" xfId="12537" xr:uid="{00000000-0005-0000-0000-0000192E0000}"/>
    <cellStyle name="Normal 34 9 2 2 3" xfId="12538" xr:uid="{00000000-0005-0000-0000-00001A2E0000}"/>
    <cellStyle name="Normal 34 9 2 3" xfId="12539" xr:uid="{00000000-0005-0000-0000-00001B2E0000}"/>
    <cellStyle name="Normal 34 9 2 3 2" xfId="12540" xr:uid="{00000000-0005-0000-0000-00001C2E0000}"/>
    <cellStyle name="Normal 34 9 2 4" xfId="12541" xr:uid="{00000000-0005-0000-0000-00001D2E0000}"/>
    <cellStyle name="Normal 34 9 3" xfId="12542" xr:uid="{00000000-0005-0000-0000-00001E2E0000}"/>
    <cellStyle name="Normal 34 9 3 2" xfId="12543" xr:uid="{00000000-0005-0000-0000-00001F2E0000}"/>
    <cellStyle name="Normal 34 9 3 2 2" xfId="12544" xr:uid="{00000000-0005-0000-0000-0000202E0000}"/>
    <cellStyle name="Normal 34 9 3 3" xfId="12545" xr:uid="{00000000-0005-0000-0000-0000212E0000}"/>
    <cellStyle name="Normal 34 9 4" xfId="12546" xr:uid="{00000000-0005-0000-0000-0000222E0000}"/>
    <cellStyle name="Normal 34 9 4 2" xfId="12547" xr:uid="{00000000-0005-0000-0000-0000232E0000}"/>
    <cellStyle name="Normal 34 9 5" xfId="12548" xr:uid="{00000000-0005-0000-0000-0000242E0000}"/>
    <cellStyle name="Normal 340" xfId="12549" xr:uid="{00000000-0005-0000-0000-0000252E0000}"/>
    <cellStyle name="Normal 341" xfId="12550" xr:uid="{00000000-0005-0000-0000-0000262E0000}"/>
    <cellStyle name="Normal 342" xfId="12551" xr:uid="{00000000-0005-0000-0000-0000272E0000}"/>
    <cellStyle name="Normal 343" xfId="12552" xr:uid="{00000000-0005-0000-0000-0000282E0000}"/>
    <cellStyle name="Normal 344" xfId="12553" xr:uid="{00000000-0005-0000-0000-0000292E0000}"/>
    <cellStyle name="Normal 345" xfId="12554" xr:uid="{00000000-0005-0000-0000-00002A2E0000}"/>
    <cellStyle name="Normal 346" xfId="12555" xr:uid="{00000000-0005-0000-0000-00002B2E0000}"/>
    <cellStyle name="Normal 347" xfId="2392" xr:uid="{00000000-0005-0000-0000-00002C2E0000}"/>
    <cellStyle name="Normal 348" xfId="2391" xr:uid="{00000000-0005-0000-0000-00002D2E0000}"/>
    <cellStyle name="Normal 349" xfId="16790" xr:uid="{00000000-0005-0000-0000-0000C9410000}"/>
    <cellStyle name="Normal 35" xfId="1660" xr:uid="{00000000-0005-0000-0000-00002E2E0000}"/>
    <cellStyle name="Normal 35 10" xfId="1661" xr:uid="{00000000-0005-0000-0000-00002F2E0000}"/>
    <cellStyle name="Normal 35 10 2" xfId="1662" xr:uid="{00000000-0005-0000-0000-0000302E0000}"/>
    <cellStyle name="Normal 35 10 2 2" xfId="12556" xr:uid="{00000000-0005-0000-0000-0000312E0000}"/>
    <cellStyle name="Normal 35 10 2 2 2" xfId="12557" xr:uid="{00000000-0005-0000-0000-0000322E0000}"/>
    <cellStyle name="Normal 35 10 2 2 2 2" xfId="12558" xr:uid="{00000000-0005-0000-0000-0000332E0000}"/>
    <cellStyle name="Normal 35 10 2 2 3" xfId="12559" xr:uid="{00000000-0005-0000-0000-0000342E0000}"/>
    <cellStyle name="Normal 35 10 2 3" xfId="12560" xr:uid="{00000000-0005-0000-0000-0000352E0000}"/>
    <cellStyle name="Normal 35 10 2 3 2" xfId="12561" xr:uid="{00000000-0005-0000-0000-0000362E0000}"/>
    <cellStyle name="Normal 35 10 2 4" xfId="12562" xr:uid="{00000000-0005-0000-0000-0000372E0000}"/>
    <cellStyle name="Normal 35 10 3" xfId="12563" xr:uid="{00000000-0005-0000-0000-0000382E0000}"/>
    <cellStyle name="Normal 35 10 3 2" xfId="12564" xr:uid="{00000000-0005-0000-0000-0000392E0000}"/>
    <cellStyle name="Normal 35 10 3 2 2" xfId="12565" xr:uid="{00000000-0005-0000-0000-00003A2E0000}"/>
    <cellStyle name="Normal 35 10 3 3" xfId="12566" xr:uid="{00000000-0005-0000-0000-00003B2E0000}"/>
    <cellStyle name="Normal 35 10 4" xfId="12567" xr:uid="{00000000-0005-0000-0000-00003C2E0000}"/>
    <cellStyle name="Normal 35 10 4 2" xfId="12568" xr:uid="{00000000-0005-0000-0000-00003D2E0000}"/>
    <cellStyle name="Normal 35 10 5" xfId="12569" xr:uid="{00000000-0005-0000-0000-00003E2E0000}"/>
    <cellStyle name="Normal 35 11" xfId="1663" xr:uid="{00000000-0005-0000-0000-00003F2E0000}"/>
    <cellStyle name="Normal 35 11 2" xfId="1664" xr:uid="{00000000-0005-0000-0000-0000402E0000}"/>
    <cellStyle name="Normal 35 11 2 2" xfId="12570" xr:uid="{00000000-0005-0000-0000-0000412E0000}"/>
    <cellStyle name="Normal 35 11 2 2 2" xfId="12571" xr:uid="{00000000-0005-0000-0000-0000422E0000}"/>
    <cellStyle name="Normal 35 11 2 2 2 2" xfId="12572" xr:uid="{00000000-0005-0000-0000-0000432E0000}"/>
    <cellStyle name="Normal 35 11 2 2 3" xfId="12573" xr:uid="{00000000-0005-0000-0000-0000442E0000}"/>
    <cellStyle name="Normal 35 11 2 3" xfId="12574" xr:uid="{00000000-0005-0000-0000-0000452E0000}"/>
    <cellStyle name="Normal 35 11 2 3 2" xfId="12575" xr:uid="{00000000-0005-0000-0000-0000462E0000}"/>
    <cellStyle name="Normal 35 11 2 4" xfId="12576" xr:uid="{00000000-0005-0000-0000-0000472E0000}"/>
    <cellStyle name="Normal 35 11 3" xfId="12577" xr:uid="{00000000-0005-0000-0000-0000482E0000}"/>
    <cellStyle name="Normal 35 11 3 2" xfId="12578" xr:uid="{00000000-0005-0000-0000-0000492E0000}"/>
    <cellStyle name="Normal 35 11 3 2 2" xfId="12579" xr:uid="{00000000-0005-0000-0000-00004A2E0000}"/>
    <cellStyle name="Normal 35 11 3 3" xfId="12580" xr:uid="{00000000-0005-0000-0000-00004B2E0000}"/>
    <cellStyle name="Normal 35 11 4" xfId="12581" xr:uid="{00000000-0005-0000-0000-00004C2E0000}"/>
    <cellStyle name="Normal 35 11 4 2" xfId="12582" xr:uid="{00000000-0005-0000-0000-00004D2E0000}"/>
    <cellStyle name="Normal 35 11 5" xfId="12583" xr:uid="{00000000-0005-0000-0000-00004E2E0000}"/>
    <cellStyle name="Normal 35 12" xfId="1665" xr:uid="{00000000-0005-0000-0000-00004F2E0000}"/>
    <cellStyle name="Normal 35 12 2" xfId="12584" xr:uid="{00000000-0005-0000-0000-0000502E0000}"/>
    <cellStyle name="Normal 35 12 2 2" xfId="12585" xr:uid="{00000000-0005-0000-0000-0000512E0000}"/>
    <cellStyle name="Normal 35 12 2 2 2" xfId="12586" xr:uid="{00000000-0005-0000-0000-0000522E0000}"/>
    <cellStyle name="Normal 35 12 2 3" xfId="12587" xr:uid="{00000000-0005-0000-0000-0000532E0000}"/>
    <cellStyle name="Normal 35 12 3" xfId="12588" xr:uid="{00000000-0005-0000-0000-0000542E0000}"/>
    <cellStyle name="Normal 35 12 3 2" xfId="12589" xr:uid="{00000000-0005-0000-0000-0000552E0000}"/>
    <cellStyle name="Normal 35 12 4" xfId="12590" xr:uid="{00000000-0005-0000-0000-0000562E0000}"/>
    <cellStyle name="Normal 35 13" xfId="12591" xr:uid="{00000000-0005-0000-0000-0000572E0000}"/>
    <cellStyle name="Normal 35 13 2" xfId="12592" xr:uid="{00000000-0005-0000-0000-0000582E0000}"/>
    <cellStyle name="Normal 35 13 2 2" xfId="12593" xr:uid="{00000000-0005-0000-0000-0000592E0000}"/>
    <cellStyle name="Normal 35 13 3" xfId="12594" xr:uid="{00000000-0005-0000-0000-00005A2E0000}"/>
    <cellStyle name="Normal 35 14" xfId="12595" xr:uid="{00000000-0005-0000-0000-00005B2E0000}"/>
    <cellStyle name="Normal 35 14 2" xfId="12596" xr:uid="{00000000-0005-0000-0000-00005C2E0000}"/>
    <cellStyle name="Normal 35 15" xfId="12597" xr:uid="{00000000-0005-0000-0000-00005D2E0000}"/>
    <cellStyle name="Normal 35 2" xfId="1666" xr:uid="{00000000-0005-0000-0000-00005E2E0000}"/>
    <cellStyle name="Normal 35 2 10" xfId="12598" xr:uid="{00000000-0005-0000-0000-00005F2E0000}"/>
    <cellStyle name="Normal 35 2 10 2" xfId="12599" xr:uid="{00000000-0005-0000-0000-0000602E0000}"/>
    <cellStyle name="Normal 35 2 10 2 2" xfId="12600" xr:uid="{00000000-0005-0000-0000-0000612E0000}"/>
    <cellStyle name="Normal 35 2 10 3" xfId="12601" xr:uid="{00000000-0005-0000-0000-0000622E0000}"/>
    <cellStyle name="Normal 35 2 11" xfId="12602" xr:uid="{00000000-0005-0000-0000-0000632E0000}"/>
    <cellStyle name="Normal 35 2 11 2" xfId="12603" xr:uid="{00000000-0005-0000-0000-0000642E0000}"/>
    <cellStyle name="Normal 35 2 12" xfId="12604" xr:uid="{00000000-0005-0000-0000-0000652E0000}"/>
    <cellStyle name="Normal 35 2 2" xfId="1667" xr:uid="{00000000-0005-0000-0000-0000662E0000}"/>
    <cellStyle name="Normal 35 2 2 2" xfId="1668" xr:uid="{00000000-0005-0000-0000-0000672E0000}"/>
    <cellStyle name="Normal 35 2 2 2 2" xfId="12605" xr:uid="{00000000-0005-0000-0000-0000682E0000}"/>
    <cellStyle name="Normal 35 2 2 2 2 2" xfId="12606" xr:uid="{00000000-0005-0000-0000-0000692E0000}"/>
    <cellStyle name="Normal 35 2 2 2 2 2 2" xfId="12607" xr:uid="{00000000-0005-0000-0000-00006A2E0000}"/>
    <cellStyle name="Normal 35 2 2 2 2 3" xfId="12608" xr:uid="{00000000-0005-0000-0000-00006B2E0000}"/>
    <cellStyle name="Normal 35 2 2 2 3" xfId="12609" xr:uid="{00000000-0005-0000-0000-00006C2E0000}"/>
    <cellStyle name="Normal 35 2 2 2 3 2" xfId="12610" xr:uid="{00000000-0005-0000-0000-00006D2E0000}"/>
    <cellStyle name="Normal 35 2 2 2 4" xfId="12611" xr:uid="{00000000-0005-0000-0000-00006E2E0000}"/>
    <cellStyle name="Normal 35 2 2 3" xfId="12612" xr:uid="{00000000-0005-0000-0000-00006F2E0000}"/>
    <cellStyle name="Normal 35 2 2 3 2" xfId="12613" xr:uid="{00000000-0005-0000-0000-0000702E0000}"/>
    <cellStyle name="Normal 35 2 2 3 2 2" xfId="12614" xr:uid="{00000000-0005-0000-0000-0000712E0000}"/>
    <cellStyle name="Normal 35 2 2 3 3" xfId="12615" xr:uid="{00000000-0005-0000-0000-0000722E0000}"/>
    <cellStyle name="Normal 35 2 2 4" xfId="12616" xr:uid="{00000000-0005-0000-0000-0000732E0000}"/>
    <cellStyle name="Normal 35 2 2 4 2" xfId="12617" xr:uid="{00000000-0005-0000-0000-0000742E0000}"/>
    <cellStyle name="Normal 35 2 2 5" xfId="12618" xr:uid="{00000000-0005-0000-0000-0000752E0000}"/>
    <cellStyle name="Normal 35 2 3" xfId="1669" xr:uid="{00000000-0005-0000-0000-0000762E0000}"/>
    <cellStyle name="Normal 35 2 3 2" xfId="1670" xr:uid="{00000000-0005-0000-0000-0000772E0000}"/>
    <cellStyle name="Normal 35 2 3 2 2" xfId="12619" xr:uid="{00000000-0005-0000-0000-0000782E0000}"/>
    <cellStyle name="Normal 35 2 3 2 2 2" xfId="12620" xr:uid="{00000000-0005-0000-0000-0000792E0000}"/>
    <cellStyle name="Normal 35 2 3 2 2 2 2" xfId="12621" xr:uid="{00000000-0005-0000-0000-00007A2E0000}"/>
    <cellStyle name="Normal 35 2 3 2 2 3" xfId="12622" xr:uid="{00000000-0005-0000-0000-00007B2E0000}"/>
    <cellStyle name="Normal 35 2 3 2 3" xfId="12623" xr:uid="{00000000-0005-0000-0000-00007C2E0000}"/>
    <cellStyle name="Normal 35 2 3 2 3 2" xfId="12624" xr:uid="{00000000-0005-0000-0000-00007D2E0000}"/>
    <cellStyle name="Normal 35 2 3 2 4" xfId="12625" xr:uid="{00000000-0005-0000-0000-00007E2E0000}"/>
    <cellStyle name="Normal 35 2 3 3" xfId="12626" xr:uid="{00000000-0005-0000-0000-00007F2E0000}"/>
    <cellStyle name="Normal 35 2 3 3 2" xfId="12627" xr:uid="{00000000-0005-0000-0000-0000802E0000}"/>
    <cellStyle name="Normal 35 2 3 3 2 2" xfId="12628" xr:uid="{00000000-0005-0000-0000-0000812E0000}"/>
    <cellStyle name="Normal 35 2 3 3 3" xfId="12629" xr:uid="{00000000-0005-0000-0000-0000822E0000}"/>
    <cellStyle name="Normal 35 2 3 4" xfId="12630" xr:uid="{00000000-0005-0000-0000-0000832E0000}"/>
    <cellStyle name="Normal 35 2 3 4 2" xfId="12631" xr:uid="{00000000-0005-0000-0000-0000842E0000}"/>
    <cellStyle name="Normal 35 2 3 5" xfId="12632" xr:uid="{00000000-0005-0000-0000-0000852E0000}"/>
    <cellStyle name="Normal 35 2 4" xfId="1671" xr:uid="{00000000-0005-0000-0000-0000862E0000}"/>
    <cellStyle name="Normal 35 2 4 2" xfId="1672" xr:uid="{00000000-0005-0000-0000-0000872E0000}"/>
    <cellStyle name="Normal 35 2 4 2 2" xfId="12633" xr:uid="{00000000-0005-0000-0000-0000882E0000}"/>
    <cellStyle name="Normal 35 2 4 2 2 2" xfId="12634" xr:uid="{00000000-0005-0000-0000-0000892E0000}"/>
    <cellStyle name="Normal 35 2 4 2 2 2 2" xfId="12635" xr:uid="{00000000-0005-0000-0000-00008A2E0000}"/>
    <cellStyle name="Normal 35 2 4 2 2 3" xfId="12636" xr:uid="{00000000-0005-0000-0000-00008B2E0000}"/>
    <cellStyle name="Normal 35 2 4 2 3" xfId="12637" xr:uid="{00000000-0005-0000-0000-00008C2E0000}"/>
    <cellStyle name="Normal 35 2 4 2 3 2" xfId="12638" xr:uid="{00000000-0005-0000-0000-00008D2E0000}"/>
    <cellStyle name="Normal 35 2 4 2 4" xfId="12639" xr:uid="{00000000-0005-0000-0000-00008E2E0000}"/>
    <cellStyle name="Normal 35 2 4 3" xfId="12640" xr:uid="{00000000-0005-0000-0000-00008F2E0000}"/>
    <cellStyle name="Normal 35 2 4 3 2" xfId="12641" xr:uid="{00000000-0005-0000-0000-0000902E0000}"/>
    <cellStyle name="Normal 35 2 4 3 2 2" xfId="12642" xr:uid="{00000000-0005-0000-0000-0000912E0000}"/>
    <cellStyle name="Normal 35 2 4 3 3" xfId="12643" xr:uid="{00000000-0005-0000-0000-0000922E0000}"/>
    <cellStyle name="Normal 35 2 4 4" xfId="12644" xr:uid="{00000000-0005-0000-0000-0000932E0000}"/>
    <cellStyle name="Normal 35 2 4 4 2" xfId="12645" xr:uid="{00000000-0005-0000-0000-0000942E0000}"/>
    <cellStyle name="Normal 35 2 4 5" xfId="12646" xr:uid="{00000000-0005-0000-0000-0000952E0000}"/>
    <cellStyle name="Normal 35 2 5" xfId="1673" xr:uid="{00000000-0005-0000-0000-0000962E0000}"/>
    <cellStyle name="Normal 35 2 5 2" xfId="1674" xr:uid="{00000000-0005-0000-0000-0000972E0000}"/>
    <cellStyle name="Normal 35 2 5 2 2" xfId="12647" xr:uid="{00000000-0005-0000-0000-0000982E0000}"/>
    <cellStyle name="Normal 35 2 5 2 2 2" xfId="12648" xr:uid="{00000000-0005-0000-0000-0000992E0000}"/>
    <cellStyle name="Normal 35 2 5 2 2 2 2" xfId="12649" xr:uid="{00000000-0005-0000-0000-00009A2E0000}"/>
    <cellStyle name="Normal 35 2 5 2 2 3" xfId="12650" xr:uid="{00000000-0005-0000-0000-00009B2E0000}"/>
    <cellStyle name="Normal 35 2 5 2 3" xfId="12651" xr:uid="{00000000-0005-0000-0000-00009C2E0000}"/>
    <cellStyle name="Normal 35 2 5 2 3 2" xfId="12652" xr:uid="{00000000-0005-0000-0000-00009D2E0000}"/>
    <cellStyle name="Normal 35 2 5 2 4" xfId="12653" xr:uid="{00000000-0005-0000-0000-00009E2E0000}"/>
    <cellStyle name="Normal 35 2 5 3" xfId="12654" xr:uid="{00000000-0005-0000-0000-00009F2E0000}"/>
    <cellStyle name="Normal 35 2 5 3 2" xfId="12655" xr:uid="{00000000-0005-0000-0000-0000A02E0000}"/>
    <cellStyle name="Normal 35 2 5 3 2 2" xfId="12656" xr:uid="{00000000-0005-0000-0000-0000A12E0000}"/>
    <cellStyle name="Normal 35 2 5 3 3" xfId="12657" xr:uid="{00000000-0005-0000-0000-0000A22E0000}"/>
    <cellStyle name="Normal 35 2 5 4" xfId="12658" xr:uid="{00000000-0005-0000-0000-0000A32E0000}"/>
    <cellStyle name="Normal 35 2 5 4 2" xfId="12659" xr:uid="{00000000-0005-0000-0000-0000A42E0000}"/>
    <cellStyle name="Normal 35 2 5 5" xfId="12660" xr:uid="{00000000-0005-0000-0000-0000A52E0000}"/>
    <cellStyle name="Normal 35 2 6" xfId="1675" xr:uid="{00000000-0005-0000-0000-0000A62E0000}"/>
    <cellStyle name="Normal 35 2 6 2" xfId="1676" xr:uid="{00000000-0005-0000-0000-0000A72E0000}"/>
    <cellStyle name="Normal 35 2 6 2 2" xfId="12661" xr:uid="{00000000-0005-0000-0000-0000A82E0000}"/>
    <cellStyle name="Normal 35 2 6 2 2 2" xfId="12662" xr:uid="{00000000-0005-0000-0000-0000A92E0000}"/>
    <cellStyle name="Normal 35 2 6 2 2 2 2" xfId="12663" xr:uid="{00000000-0005-0000-0000-0000AA2E0000}"/>
    <cellStyle name="Normal 35 2 6 2 2 3" xfId="12664" xr:uid="{00000000-0005-0000-0000-0000AB2E0000}"/>
    <cellStyle name="Normal 35 2 6 2 3" xfId="12665" xr:uid="{00000000-0005-0000-0000-0000AC2E0000}"/>
    <cellStyle name="Normal 35 2 6 2 3 2" xfId="12666" xr:uid="{00000000-0005-0000-0000-0000AD2E0000}"/>
    <cellStyle name="Normal 35 2 6 2 4" xfId="12667" xr:uid="{00000000-0005-0000-0000-0000AE2E0000}"/>
    <cellStyle name="Normal 35 2 6 3" xfId="12668" xr:uid="{00000000-0005-0000-0000-0000AF2E0000}"/>
    <cellStyle name="Normal 35 2 6 3 2" xfId="12669" xr:uid="{00000000-0005-0000-0000-0000B02E0000}"/>
    <cellStyle name="Normal 35 2 6 3 2 2" xfId="12670" xr:uid="{00000000-0005-0000-0000-0000B12E0000}"/>
    <cellStyle name="Normal 35 2 6 3 3" xfId="12671" xr:uid="{00000000-0005-0000-0000-0000B22E0000}"/>
    <cellStyle name="Normal 35 2 6 4" xfId="12672" xr:uid="{00000000-0005-0000-0000-0000B32E0000}"/>
    <cellStyle name="Normal 35 2 6 4 2" xfId="12673" xr:uid="{00000000-0005-0000-0000-0000B42E0000}"/>
    <cellStyle name="Normal 35 2 6 5" xfId="12674" xr:uid="{00000000-0005-0000-0000-0000B52E0000}"/>
    <cellStyle name="Normal 35 2 7" xfId="1677" xr:uid="{00000000-0005-0000-0000-0000B62E0000}"/>
    <cellStyle name="Normal 35 2 7 2" xfId="1678" xr:uid="{00000000-0005-0000-0000-0000B72E0000}"/>
    <cellStyle name="Normal 35 2 7 2 2" xfId="12675" xr:uid="{00000000-0005-0000-0000-0000B82E0000}"/>
    <cellStyle name="Normal 35 2 7 2 2 2" xfId="12676" xr:uid="{00000000-0005-0000-0000-0000B92E0000}"/>
    <cellStyle name="Normal 35 2 7 2 2 2 2" xfId="12677" xr:uid="{00000000-0005-0000-0000-0000BA2E0000}"/>
    <cellStyle name="Normal 35 2 7 2 2 3" xfId="12678" xr:uid="{00000000-0005-0000-0000-0000BB2E0000}"/>
    <cellStyle name="Normal 35 2 7 2 3" xfId="12679" xr:uid="{00000000-0005-0000-0000-0000BC2E0000}"/>
    <cellStyle name="Normal 35 2 7 2 3 2" xfId="12680" xr:uid="{00000000-0005-0000-0000-0000BD2E0000}"/>
    <cellStyle name="Normal 35 2 7 2 4" xfId="12681" xr:uid="{00000000-0005-0000-0000-0000BE2E0000}"/>
    <cellStyle name="Normal 35 2 7 3" xfId="12682" xr:uid="{00000000-0005-0000-0000-0000BF2E0000}"/>
    <cellStyle name="Normal 35 2 7 3 2" xfId="12683" xr:uid="{00000000-0005-0000-0000-0000C02E0000}"/>
    <cellStyle name="Normal 35 2 7 3 2 2" xfId="12684" xr:uid="{00000000-0005-0000-0000-0000C12E0000}"/>
    <cellStyle name="Normal 35 2 7 3 3" xfId="12685" xr:uid="{00000000-0005-0000-0000-0000C22E0000}"/>
    <cellStyle name="Normal 35 2 7 4" xfId="12686" xr:uid="{00000000-0005-0000-0000-0000C32E0000}"/>
    <cellStyle name="Normal 35 2 7 4 2" xfId="12687" xr:uid="{00000000-0005-0000-0000-0000C42E0000}"/>
    <cellStyle name="Normal 35 2 7 5" xfId="12688" xr:uid="{00000000-0005-0000-0000-0000C52E0000}"/>
    <cellStyle name="Normal 35 2 8" xfId="1679" xr:uid="{00000000-0005-0000-0000-0000C62E0000}"/>
    <cellStyle name="Normal 35 2 8 2" xfId="1680" xr:uid="{00000000-0005-0000-0000-0000C72E0000}"/>
    <cellStyle name="Normal 35 2 8 2 2" xfId="12689" xr:uid="{00000000-0005-0000-0000-0000C82E0000}"/>
    <cellStyle name="Normal 35 2 8 2 2 2" xfId="12690" xr:uid="{00000000-0005-0000-0000-0000C92E0000}"/>
    <cellStyle name="Normal 35 2 8 2 2 2 2" xfId="12691" xr:uid="{00000000-0005-0000-0000-0000CA2E0000}"/>
    <cellStyle name="Normal 35 2 8 2 2 3" xfId="12692" xr:uid="{00000000-0005-0000-0000-0000CB2E0000}"/>
    <cellStyle name="Normal 35 2 8 2 3" xfId="12693" xr:uid="{00000000-0005-0000-0000-0000CC2E0000}"/>
    <cellStyle name="Normal 35 2 8 2 3 2" xfId="12694" xr:uid="{00000000-0005-0000-0000-0000CD2E0000}"/>
    <cellStyle name="Normal 35 2 8 2 4" xfId="12695" xr:uid="{00000000-0005-0000-0000-0000CE2E0000}"/>
    <cellStyle name="Normal 35 2 8 3" xfId="12696" xr:uid="{00000000-0005-0000-0000-0000CF2E0000}"/>
    <cellStyle name="Normal 35 2 8 3 2" xfId="12697" xr:uid="{00000000-0005-0000-0000-0000D02E0000}"/>
    <cellStyle name="Normal 35 2 8 3 2 2" xfId="12698" xr:uid="{00000000-0005-0000-0000-0000D12E0000}"/>
    <cellStyle name="Normal 35 2 8 3 3" xfId="12699" xr:uid="{00000000-0005-0000-0000-0000D22E0000}"/>
    <cellStyle name="Normal 35 2 8 4" xfId="12700" xr:uid="{00000000-0005-0000-0000-0000D32E0000}"/>
    <cellStyle name="Normal 35 2 8 4 2" xfId="12701" xr:uid="{00000000-0005-0000-0000-0000D42E0000}"/>
    <cellStyle name="Normal 35 2 8 5" xfId="12702" xr:uid="{00000000-0005-0000-0000-0000D52E0000}"/>
    <cellStyle name="Normal 35 2 9" xfId="1681" xr:uid="{00000000-0005-0000-0000-0000D62E0000}"/>
    <cellStyle name="Normal 35 2 9 2" xfId="12703" xr:uid="{00000000-0005-0000-0000-0000D72E0000}"/>
    <cellStyle name="Normal 35 2 9 2 2" xfId="12704" xr:uid="{00000000-0005-0000-0000-0000D82E0000}"/>
    <cellStyle name="Normal 35 2 9 2 2 2" xfId="12705" xr:uid="{00000000-0005-0000-0000-0000D92E0000}"/>
    <cellStyle name="Normal 35 2 9 2 3" xfId="12706" xr:uid="{00000000-0005-0000-0000-0000DA2E0000}"/>
    <cellStyle name="Normal 35 2 9 3" xfId="12707" xr:uid="{00000000-0005-0000-0000-0000DB2E0000}"/>
    <cellStyle name="Normal 35 2 9 3 2" xfId="12708" xr:uid="{00000000-0005-0000-0000-0000DC2E0000}"/>
    <cellStyle name="Normal 35 2 9 4" xfId="12709" xr:uid="{00000000-0005-0000-0000-0000DD2E0000}"/>
    <cellStyle name="Normal 35 3" xfId="1682" xr:uid="{00000000-0005-0000-0000-0000DE2E0000}"/>
    <cellStyle name="Normal 35 3 2" xfId="1683" xr:uid="{00000000-0005-0000-0000-0000DF2E0000}"/>
    <cellStyle name="Normal 35 3 2 2" xfId="12710" xr:uid="{00000000-0005-0000-0000-0000E02E0000}"/>
    <cellStyle name="Normal 35 3 2 2 2" xfId="12711" xr:uid="{00000000-0005-0000-0000-0000E12E0000}"/>
    <cellStyle name="Normal 35 3 2 2 2 2" xfId="12712" xr:uid="{00000000-0005-0000-0000-0000E22E0000}"/>
    <cellStyle name="Normal 35 3 2 2 3" xfId="12713" xr:uid="{00000000-0005-0000-0000-0000E32E0000}"/>
    <cellStyle name="Normal 35 3 2 3" xfId="12714" xr:uid="{00000000-0005-0000-0000-0000E42E0000}"/>
    <cellStyle name="Normal 35 3 2 3 2" xfId="12715" xr:uid="{00000000-0005-0000-0000-0000E52E0000}"/>
    <cellStyle name="Normal 35 3 2 4" xfId="12716" xr:uid="{00000000-0005-0000-0000-0000E62E0000}"/>
    <cellStyle name="Normal 35 3 3" xfId="12717" xr:uid="{00000000-0005-0000-0000-0000E72E0000}"/>
    <cellStyle name="Normal 35 3 3 2" xfId="12718" xr:uid="{00000000-0005-0000-0000-0000E82E0000}"/>
    <cellStyle name="Normal 35 3 3 2 2" xfId="12719" xr:uid="{00000000-0005-0000-0000-0000E92E0000}"/>
    <cellStyle name="Normal 35 3 3 3" xfId="12720" xr:uid="{00000000-0005-0000-0000-0000EA2E0000}"/>
    <cellStyle name="Normal 35 3 4" xfId="12721" xr:uid="{00000000-0005-0000-0000-0000EB2E0000}"/>
    <cellStyle name="Normal 35 3 4 2" xfId="12722" xr:uid="{00000000-0005-0000-0000-0000EC2E0000}"/>
    <cellStyle name="Normal 35 3 5" xfId="12723" xr:uid="{00000000-0005-0000-0000-0000ED2E0000}"/>
    <cellStyle name="Normal 35 4" xfId="1684" xr:uid="{00000000-0005-0000-0000-0000EE2E0000}"/>
    <cellStyle name="Normal 35 4 2" xfId="1685" xr:uid="{00000000-0005-0000-0000-0000EF2E0000}"/>
    <cellStyle name="Normal 35 4 2 2" xfId="12724" xr:uid="{00000000-0005-0000-0000-0000F02E0000}"/>
    <cellStyle name="Normal 35 4 2 2 2" xfId="12725" xr:uid="{00000000-0005-0000-0000-0000F12E0000}"/>
    <cellStyle name="Normal 35 4 2 2 2 2" xfId="12726" xr:uid="{00000000-0005-0000-0000-0000F22E0000}"/>
    <cellStyle name="Normal 35 4 2 2 3" xfId="12727" xr:uid="{00000000-0005-0000-0000-0000F32E0000}"/>
    <cellStyle name="Normal 35 4 2 3" xfId="12728" xr:uid="{00000000-0005-0000-0000-0000F42E0000}"/>
    <cellStyle name="Normal 35 4 2 3 2" xfId="12729" xr:uid="{00000000-0005-0000-0000-0000F52E0000}"/>
    <cellStyle name="Normal 35 4 2 4" xfId="12730" xr:uid="{00000000-0005-0000-0000-0000F62E0000}"/>
    <cellStyle name="Normal 35 4 3" xfId="12731" xr:uid="{00000000-0005-0000-0000-0000F72E0000}"/>
    <cellStyle name="Normal 35 4 3 2" xfId="12732" xr:uid="{00000000-0005-0000-0000-0000F82E0000}"/>
    <cellStyle name="Normal 35 4 3 2 2" xfId="12733" xr:uid="{00000000-0005-0000-0000-0000F92E0000}"/>
    <cellStyle name="Normal 35 4 3 3" xfId="12734" xr:uid="{00000000-0005-0000-0000-0000FA2E0000}"/>
    <cellStyle name="Normal 35 4 4" xfId="12735" xr:uid="{00000000-0005-0000-0000-0000FB2E0000}"/>
    <cellStyle name="Normal 35 4 4 2" xfId="12736" xr:uid="{00000000-0005-0000-0000-0000FC2E0000}"/>
    <cellStyle name="Normal 35 4 5" xfId="12737" xr:uid="{00000000-0005-0000-0000-0000FD2E0000}"/>
    <cellStyle name="Normal 35 5" xfId="1686" xr:uid="{00000000-0005-0000-0000-0000FE2E0000}"/>
    <cellStyle name="Normal 35 5 2" xfId="1687" xr:uid="{00000000-0005-0000-0000-0000FF2E0000}"/>
    <cellStyle name="Normal 35 5 2 2" xfId="12738" xr:uid="{00000000-0005-0000-0000-0000002F0000}"/>
    <cellStyle name="Normal 35 5 2 2 2" xfId="12739" xr:uid="{00000000-0005-0000-0000-0000012F0000}"/>
    <cellStyle name="Normal 35 5 2 2 2 2" xfId="12740" xr:uid="{00000000-0005-0000-0000-0000022F0000}"/>
    <cellStyle name="Normal 35 5 2 2 3" xfId="12741" xr:uid="{00000000-0005-0000-0000-0000032F0000}"/>
    <cellStyle name="Normal 35 5 2 3" xfId="12742" xr:uid="{00000000-0005-0000-0000-0000042F0000}"/>
    <cellStyle name="Normal 35 5 2 3 2" xfId="12743" xr:uid="{00000000-0005-0000-0000-0000052F0000}"/>
    <cellStyle name="Normal 35 5 2 4" xfId="12744" xr:uid="{00000000-0005-0000-0000-0000062F0000}"/>
    <cellStyle name="Normal 35 5 3" xfId="12745" xr:uid="{00000000-0005-0000-0000-0000072F0000}"/>
    <cellStyle name="Normal 35 5 3 2" xfId="12746" xr:uid="{00000000-0005-0000-0000-0000082F0000}"/>
    <cellStyle name="Normal 35 5 3 2 2" xfId="12747" xr:uid="{00000000-0005-0000-0000-0000092F0000}"/>
    <cellStyle name="Normal 35 5 3 3" xfId="12748" xr:uid="{00000000-0005-0000-0000-00000A2F0000}"/>
    <cellStyle name="Normal 35 5 4" xfId="12749" xr:uid="{00000000-0005-0000-0000-00000B2F0000}"/>
    <cellStyle name="Normal 35 5 4 2" xfId="12750" xr:uid="{00000000-0005-0000-0000-00000C2F0000}"/>
    <cellStyle name="Normal 35 5 5" xfId="12751" xr:uid="{00000000-0005-0000-0000-00000D2F0000}"/>
    <cellStyle name="Normal 35 6" xfId="1688" xr:uid="{00000000-0005-0000-0000-00000E2F0000}"/>
    <cellStyle name="Normal 35 6 2" xfId="1689" xr:uid="{00000000-0005-0000-0000-00000F2F0000}"/>
    <cellStyle name="Normal 35 6 2 2" xfId="12752" xr:uid="{00000000-0005-0000-0000-0000102F0000}"/>
    <cellStyle name="Normal 35 6 2 2 2" xfId="12753" xr:uid="{00000000-0005-0000-0000-0000112F0000}"/>
    <cellStyle name="Normal 35 6 2 2 2 2" xfId="12754" xr:uid="{00000000-0005-0000-0000-0000122F0000}"/>
    <cellStyle name="Normal 35 6 2 2 3" xfId="12755" xr:uid="{00000000-0005-0000-0000-0000132F0000}"/>
    <cellStyle name="Normal 35 6 2 3" xfId="12756" xr:uid="{00000000-0005-0000-0000-0000142F0000}"/>
    <cellStyle name="Normal 35 6 2 3 2" xfId="12757" xr:uid="{00000000-0005-0000-0000-0000152F0000}"/>
    <cellStyle name="Normal 35 6 2 4" xfId="12758" xr:uid="{00000000-0005-0000-0000-0000162F0000}"/>
    <cellStyle name="Normal 35 6 3" xfId="12759" xr:uid="{00000000-0005-0000-0000-0000172F0000}"/>
    <cellStyle name="Normal 35 6 3 2" xfId="12760" xr:uid="{00000000-0005-0000-0000-0000182F0000}"/>
    <cellStyle name="Normal 35 6 3 2 2" xfId="12761" xr:uid="{00000000-0005-0000-0000-0000192F0000}"/>
    <cellStyle name="Normal 35 6 3 3" xfId="12762" xr:uid="{00000000-0005-0000-0000-00001A2F0000}"/>
    <cellStyle name="Normal 35 6 4" xfId="12763" xr:uid="{00000000-0005-0000-0000-00001B2F0000}"/>
    <cellStyle name="Normal 35 6 4 2" xfId="12764" xr:uid="{00000000-0005-0000-0000-00001C2F0000}"/>
    <cellStyle name="Normal 35 6 5" xfId="12765" xr:uid="{00000000-0005-0000-0000-00001D2F0000}"/>
    <cellStyle name="Normal 35 7" xfId="1690" xr:uid="{00000000-0005-0000-0000-00001E2F0000}"/>
    <cellStyle name="Normal 35 7 2" xfId="1691" xr:uid="{00000000-0005-0000-0000-00001F2F0000}"/>
    <cellStyle name="Normal 35 7 2 2" xfId="12766" xr:uid="{00000000-0005-0000-0000-0000202F0000}"/>
    <cellStyle name="Normal 35 7 2 2 2" xfId="12767" xr:uid="{00000000-0005-0000-0000-0000212F0000}"/>
    <cellStyle name="Normal 35 7 2 2 2 2" xfId="12768" xr:uid="{00000000-0005-0000-0000-0000222F0000}"/>
    <cellStyle name="Normal 35 7 2 2 3" xfId="12769" xr:uid="{00000000-0005-0000-0000-0000232F0000}"/>
    <cellStyle name="Normal 35 7 2 3" xfId="12770" xr:uid="{00000000-0005-0000-0000-0000242F0000}"/>
    <cellStyle name="Normal 35 7 2 3 2" xfId="12771" xr:uid="{00000000-0005-0000-0000-0000252F0000}"/>
    <cellStyle name="Normal 35 7 2 4" xfId="12772" xr:uid="{00000000-0005-0000-0000-0000262F0000}"/>
    <cellStyle name="Normal 35 7 3" xfId="12773" xr:uid="{00000000-0005-0000-0000-0000272F0000}"/>
    <cellStyle name="Normal 35 7 3 2" xfId="12774" xr:uid="{00000000-0005-0000-0000-0000282F0000}"/>
    <cellStyle name="Normal 35 7 3 2 2" xfId="12775" xr:uid="{00000000-0005-0000-0000-0000292F0000}"/>
    <cellStyle name="Normal 35 7 3 3" xfId="12776" xr:uid="{00000000-0005-0000-0000-00002A2F0000}"/>
    <cellStyle name="Normal 35 7 4" xfId="12777" xr:uid="{00000000-0005-0000-0000-00002B2F0000}"/>
    <cellStyle name="Normal 35 7 4 2" xfId="12778" xr:uid="{00000000-0005-0000-0000-00002C2F0000}"/>
    <cellStyle name="Normal 35 7 5" xfId="12779" xr:uid="{00000000-0005-0000-0000-00002D2F0000}"/>
    <cellStyle name="Normal 35 8" xfId="1692" xr:uid="{00000000-0005-0000-0000-00002E2F0000}"/>
    <cellStyle name="Normal 35 8 2" xfId="1693" xr:uid="{00000000-0005-0000-0000-00002F2F0000}"/>
    <cellStyle name="Normal 35 8 2 2" xfId="12780" xr:uid="{00000000-0005-0000-0000-0000302F0000}"/>
    <cellStyle name="Normal 35 8 2 2 2" xfId="12781" xr:uid="{00000000-0005-0000-0000-0000312F0000}"/>
    <cellStyle name="Normal 35 8 2 2 2 2" xfId="12782" xr:uid="{00000000-0005-0000-0000-0000322F0000}"/>
    <cellStyle name="Normal 35 8 2 2 3" xfId="12783" xr:uid="{00000000-0005-0000-0000-0000332F0000}"/>
    <cellStyle name="Normal 35 8 2 3" xfId="12784" xr:uid="{00000000-0005-0000-0000-0000342F0000}"/>
    <cellStyle name="Normal 35 8 2 3 2" xfId="12785" xr:uid="{00000000-0005-0000-0000-0000352F0000}"/>
    <cellStyle name="Normal 35 8 2 4" xfId="12786" xr:uid="{00000000-0005-0000-0000-0000362F0000}"/>
    <cellStyle name="Normal 35 8 3" xfId="12787" xr:uid="{00000000-0005-0000-0000-0000372F0000}"/>
    <cellStyle name="Normal 35 8 3 2" xfId="12788" xr:uid="{00000000-0005-0000-0000-0000382F0000}"/>
    <cellStyle name="Normal 35 8 3 2 2" xfId="12789" xr:uid="{00000000-0005-0000-0000-0000392F0000}"/>
    <cellStyle name="Normal 35 8 3 3" xfId="12790" xr:uid="{00000000-0005-0000-0000-00003A2F0000}"/>
    <cellStyle name="Normal 35 8 4" xfId="12791" xr:uid="{00000000-0005-0000-0000-00003B2F0000}"/>
    <cellStyle name="Normal 35 8 4 2" xfId="12792" xr:uid="{00000000-0005-0000-0000-00003C2F0000}"/>
    <cellStyle name="Normal 35 8 5" xfId="12793" xr:uid="{00000000-0005-0000-0000-00003D2F0000}"/>
    <cellStyle name="Normal 35 9" xfId="1694" xr:uid="{00000000-0005-0000-0000-00003E2F0000}"/>
    <cellStyle name="Normal 35 9 2" xfId="1695" xr:uid="{00000000-0005-0000-0000-00003F2F0000}"/>
    <cellStyle name="Normal 35 9 2 2" xfId="12794" xr:uid="{00000000-0005-0000-0000-0000402F0000}"/>
    <cellStyle name="Normal 35 9 2 2 2" xfId="12795" xr:uid="{00000000-0005-0000-0000-0000412F0000}"/>
    <cellStyle name="Normal 35 9 2 2 2 2" xfId="12796" xr:uid="{00000000-0005-0000-0000-0000422F0000}"/>
    <cellStyle name="Normal 35 9 2 2 3" xfId="12797" xr:uid="{00000000-0005-0000-0000-0000432F0000}"/>
    <cellStyle name="Normal 35 9 2 3" xfId="12798" xr:uid="{00000000-0005-0000-0000-0000442F0000}"/>
    <cellStyle name="Normal 35 9 2 3 2" xfId="12799" xr:uid="{00000000-0005-0000-0000-0000452F0000}"/>
    <cellStyle name="Normal 35 9 2 4" xfId="12800" xr:uid="{00000000-0005-0000-0000-0000462F0000}"/>
    <cellStyle name="Normal 35 9 3" xfId="12801" xr:uid="{00000000-0005-0000-0000-0000472F0000}"/>
    <cellStyle name="Normal 35 9 3 2" xfId="12802" xr:uid="{00000000-0005-0000-0000-0000482F0000}"/>
    <cellStyle name="Normal 35 9 3 2 2" xfId="12803" xr:uid="{00000000-0005-0000-0000-0000492F0000}"/>
    <cellStyle name="Normal 35 9 3 3" xfId="12804" xr:uid="{00000000-0005-0000-0000-00004A2F0000}"/>
    <cellStyle name="Normal 35 9 4" xfId="12805" xr:uid="{00000000-0005-0000-0000-00004B2F0000}"/>
    <cellStyle name="Normal 35 9 4 2" xfId="12806" xr:uid="{00000000-0005-0000-0000-00004C2F0000}"/>
    <cellStyle name="Normal 35 9 5" xfId="12807" xr:uid="{00000000-0005-0000-0000-00004D2F0000}"/>
    <cellStyle name="Normal 350" xfId="16815" xr:uid="{00000000-0005-0000-0000-0000E1410000}"/>
    <cellStyle name="Normal 351" xfId="16827" xr:uid="{00000000-0005-0000-0000-0000E2410000}"/>
    <cellStyle name="Normal 352" xfId="16814" xr:uid="{00000000-0005-0000-0000-0000E3410000}"/>
    <cellStyle name="Normal 353" xfId="16819" xr:uid="{00000000-0005-0000-0000-0000E4410000}"/>
    <cellStyle name="Normal 354" xfId="16826" xr:uid="{00000000-0005-0000-0000-0000E5410000}"/>
    <cellStyle name="Normal 355" xfId="16813" xr:uid="{00000000-0005-0000-0000-0000E6410000}"/>
    <cellStyle name="Normal 36" xfId="1696" xr:uid="{00000000-0005-0000-0000-00004E2F0000}"/>
    <cellStyle name="Normal 36 10" xfId="1697" xr:uid="{00000000-0005-0000-0000-00004F2F0000}"/>
    <cellStyle name="Normal 36 10 2" xfId="1698" xr:uid="{00000000-0005-0000-0000-0000502F0000}"/>
    <cellStyle name="Normal 36 10 2 2" xfId="12808" xr:uid="{00000000-0005-0000-0000-0000512F0000}"/>
    <cellStyle name="Normal 36 10 2 2 2" xfId="12809" xr:uid="{00000000-0005-0000-0000-0000522F0000}"/>
    <cellStyle name="Normal 36 10 2 2 2 2" xfId="12810" xr:uid="{00000000-0005-0000-0000-0000532F0000}"/>
    <cellStyle name="Normal 36 10 2 2 3" xfId="12811" xr:uid="{00000000-0005-0000-0000-0000542F0000}"/>
    <cellStyle name="Normal 36 10 2 3" xfId="12812" xr:uid="{00000000-0005-0000-0000-0000552F0000}"/>
    <cellStyle name="Normal 36 10 2 3 2" xfId="12813" xr:uid="{00000000-0005-0000-0000-0000562F0000}"/>
    <cellStyle name="Normal 36 10 2 4" xfId="12814" xr:uid="{00000000-0005-0000-0000-0000572F0000}"/>
    <cellStyle name="Normal 36 10 3" xfId="12815" xr:uid="{00000000-0005-0000-0000-0000582F0000}"/>
    <cellStyle name="Normal 36 10 3 2" xfId="12816" xr:uid="{00000000-0005-0000-0000-0000592F0000}"/>
    <cellStyle name="Normal 36 10 3 2 2" xfId="12817" xr:uid="{00000000-0005-0000-0000-00005A2F0000}"/>
    <cellStyle name="Normal 36 10 3 3" xfId="12818" xr:uid="{00000000-0005-0000-0000-00005B2F0000}"/>
    <cellStyle name="Normal 36 10 4" xfId="12819" xr:uid="{00000000-0005-0000-0000-00005C2F0000}"/>
    <cellStyle name="Normal 36 10 4 2" xfId="12820" xr:uid="{00000000-0005-0000-0000-00005D2F0000}"/>
    <cellStyle name="Normal 36 10 5" xfId="12821" xr:uid="{00000000-0005-0000-0000-00005E2F0000}"/>
    <cellStyle name="Normal 36 11" xfId="1699" xr:uid="{00000000-0005-0000-0000-00005F2F0000}"/>
    <cellStyle name="Normal 36 11 2" xfId="1700" xr:uid="{00000000-0005-0000-0000-0000602F0000}"/>
    <cellStyle name="Normal 36 11 2 2" xfId="12822" xr:uid="{00000000-0005-0000-0000-0000612F0000}"/>
    <cellStyle name="Normal 36 11 2 2 2" xfId="12823" xr:uid="{00000000-0005-0000-0000-0000622F0000}"/>
    <cellStyle name="Normal 36 11 2 2 2 2" xfId="12824" xr:uid="{00000000-0005-0000-0000-0000632F0000}"/>
    <cellStyle name="Normal 36 11 2 2 3" xfId="12825" xr:uid="{00000000-0005-0000-0000-0000642F0000}"/>
    <cellStyle name="Normal 36 11 2 3" xfId="12826" xr:uid="{00000000-0005-0000-0000-0000652F0000}"/>
    <cellStyle name="Normal 36 11 2 3 2" xfId="12827" xr:uid="{00000000-0005-0000-0000-0000662F0000}"/>
    <cellStyle name="Normal 36 11 2 4" xfId="12828" xr:uid="{00000000-0005-0000-0000-0000672F0000}"/>
    <cellStyle name="Normal 36 11 3" xfId="12829" xr:uid="{00000000-0005-0000-0000-0000682F0000}"/>
    <cellStyle name="Normal 36 11 3 2" xfId="12830" xr:uid="{00000000-0005-0000-0000-0000692F0000}"/>
    <cellStyle name="Normal 36 11 3 2 2" xfId="12831" xr:uid="{00000000-0005-0000-0000-00006A2F0000}"/>
    <cellStyle name="Normal 36 11 3 3" xfId="12832" xr:uid="{00000000-0005-0000-0000-00006B2F0000}"/>
    <cellStyle name="Normal 36 11 4" xfId="12833" xr:uid="{00000000-0005-0000-0000-00006C2F0000}"/>
    <cellStyle name="Normal 36 11 4 2" xfId="12834" xr:uid="{00000000-0005-0000-0000-00006D2F0000}"/>
    <cellStyle name="Normal 36 11 5" xfId="12835" xr:uid="{00000000-0005-0000-0000-00006E2F0000}"/>
    <cellStyle name="Normal 36 12" xfId="1701" xr:uid="{00000000-0005-0000-0000-00006F2F0000}"/>
    <cellStyle name="Normal 36 12 2" xfId="12836" xr:uid="{00000000-0005-0000-0000-0000702F0000}"/>
    <cellStyle name="Normal 36 12 2 2" xfId="12837" xr:uid="{00000000-0005-0000-0000-0000712F0000}"/>
    <cellStyle name="Normal 36 12 2 2 2" xfId="12838" xr:uid="{00000000-0005-0000-0000-0000722F0000}"/>
    <cellStyle name="Normal 36 12 2 3" xfId="12839" xr:uid="{00000000-0005-0000-0000-0000732F0000}"/>
    <cellStyle name="Normal 36 12 3" xfId="12840" xr:uid="{00000000-0005-0000-0000-0000742F0000}"/>
    <cellStyle name="Normal 36 12 3 2" xfId="12841" xr:uid="{00000000-0005-0000-0000-0000752F0000}"/>
    <cellStyle name="Normal 36 12 4" xfId="12842" xr:uid="{00000000-0005-0000-0000-0000762F0000}"/>
    <cellStyle name="Normal 36 13" xfId="12843" xr:uid="{00000000-0005-0000-0000-0000772F0000}"/>
    <cellStyle name="Normal 36 13 2" xfId="12844" xr:uid="{00000000-0005-0000-0000-0000782F0000}"/>
    <cellStyle name="Normal 36 13 2 2" xfId="12845" xr:uid="{00000000-0005-0000-0000-0000792F0000}"/>
    <cellStyle name="Normal 36 13 3" xfId="12846" xr:uid="{00000000-0005-0000-0000-00007A2F0000}"/>
    <cellStyle name="Normal 36 14" xfId="12847" xr:uid="{00000000-0005-0000-0000-00007B2F0000}"/>
    <cellStyle name="Normal 36 14 2" xfId="12848" xr:uid="{00000000-0005-0000-0000-00007C2F0000}"/>
    <cellStyle name="Normal 36 15" xfId="12849" xr:uid="{00000000-0005-0000-0000-00007D2F0000}"/>
    <cellStyle name="Normal 36 2" xfId="1702" xr:uid="{00000000-0005-0000-0000-00007E2F0000}"/>
    <cellStyle name="Normal 36 2 10" xfId="12850" xr:uid="{00000000-0005-0000-0000-00007F2F0000}"/>
    <cellStyle name="Normal 36 2 10 2" xfId="12851" xr:uid="{00000000-0005-0000-0000-0000802F0000}"/>
    <cellStyle name="Normal 36 2 10 2 2" xfId="12852" xr:uid="{00000000-0005-0000-0000-0000812F0000}"/>
    <cellStyle name="Normal 36 2 10 3" xfId="12853" xr:uid="{00000000-0005-0000-0000-0000822F0000}"/>
    <cellStyle name="Normal 36 2 11" xfId="12854" xr:uid="{00000000-0005-0000-0000-0000832F0000}"/>
    <cellStyle name="Normal 36 2 11 2" xfId="12855" xr:uid="{00000000-0005-0000-0000-0000842F0000}"/>
    <cellStyle name="Normal 36 2 12" xfId="12856" xr:uid="{00000000-0005-0000-0000-0000852F0000}"/>
    <cellStyle name="Normal 36 2 2" xfId="1703" xr:uid="{00000000-0005-0000-0000-0000862F0000}"/>
    <cellStyle name="Normal 36 2 2 2" xfId="1704" xr:uid="{00000000-0005-0000-0000-0000872F0000}"/>
    <cellStyle name="Normal 36 2 2 2 2" xfId="12857" xr:uid="{00000000-0005-0000-0000-0000882F0000}"/>
    <cellStyle name="Normal 36 2 2 2 2 2" xfId="12858" xr:uid="{00000000-0005-0000-0000-0000892F0000}"/>
    <cellStyle name="Normal 36 2 2 2 2 2 2" xfId="12859" xr:uid="{00000000-0005-0000-0000-00008A2F0000}"/>
    <cellStyle name="Normal 36 2 2 2 2 3" xfId="12860" xr:uid="{00000000-0005-0000-0000-00008B2F0000}"/>
    <cellStyle name="Normal 36 2 2 2 3" xfId="12861" xr:uid="{00000000-0005-0000-0000-00008C2F0000}"/>
    <cellStyle name="Normal 36 2 2 2 3 2" xfId="12862" xr:uid="{00000000-0005-0000-0000-00008D2F0000}"/>
    <cellStyle name="Normal 36 2 2 2 4" xfId="12863" xr:uid="{00000000-0005-0000-0000-00008E2F0000}"/>
    <cellStyle name="Normal 36 2 2 3" xfId="12864" xr:uid="{00000000-0005-0000-0000-00008F2F0000}"/>
    <cellStyle name="Normal 36 2 2 3 2" xfId="12865" xr:uid="{00000000-0005-0000-0000-0000902F0000}"/>
    <cellStyle name="Normal 36 2 2 3 2 2" xfId="12866" xr:uid="{00000000-0005-0000-0000-0000912F0000}"/>
    <cellStyle name="Normal 36 2 2 3 3" xfId="12867" xr:uid="{00000000-0005-0000-0000-0000922F0000}"/>
    <cellStyle name="Normal 36 2 2 4" xfId="12868" xr:uid="{00000000-0005-0000-0000-0000932F0000}"/>
    <cellStyle name="Normal 36 2 2 4 2" xfId="12869" xr:uid="{00000000-0005-0000-0000-0000942F0000}"/>
    <cellStyle name="Normal 36 2 2 5" xfId="12870" xr:uid="{00000000-0005-0000-0000-0000952F0000}"/>
    <cellStyle name="Normal 36 2 3" xfId="1705" xr:uid="{00000000-0005-0000-0000-0000962F0000}"/>
    <cellStyle name="Normal 36 2 3 2" xfId="1706" xr:uid="{00000000-0005-0000-0000-0000972F0000}"/>
    <cellStyle name="Normal 36 2 3 2 2" xfId="12871" xr:uid="{00000000-0005-0000-0000-0000982F0000}"/>
    <cellStyle name="Normal 36 2 3 2 2 2" xfId="12872" xr:uid="{00000000-0005-0000-0000-0000992F0000}"/>
    <cellStyle name="Normal 36 2 3 2 2 2 2" xfId="12873" xr:uid="{00000000-0005-0000-0000-00009A2F0000}"/>
    <cellStyle name="Normal 36 2 3 2 2 3" xfId="12874" xr:uid="{00000000-0005-0000-0000-00009B2F0000}"/>
    <cellStyle name="Normal 36 2 3 2 3" xfId="12875" xr:uid="{00000000-0005-0000-0000-00009C2F0000}"/>
    <cellStyle name="Normal 36 2 3 2 3 2" xfId="12876" xr:uid="{00000000-0005-0000-0000-00009D2F0000}"/>
    <cellStyle name="Normal 36 2 3 2 4" xfId="12877" xr:uid="{00000000-0005-0000-0000-00009E2F0000}"/>
    <cellStyle name="Normal 36 2 3 3" xfId="12878" xr:uid="{00000000-0005-0000-0000-00009F2F0000}"/>
    <cellStyle name="Normal 36 2 3 3 2" xfId="12879" xr:uid="{00000000-0005-0000-0000-0000A02F0000}"/>
    <cellStyle name="Normal 36 2 3 3 2 2" xfId="12880" xr:uid="{00000000-0005-0000-0000-0000A12F0000}"/>
    <cellStyle name="Normal 36 2 3 3 3" xfId="12881" xr:uid="{00000000-0005-0000-0000-0000A22F0000}"/>
    <cellStyle name="Normal 36 2 3 4" xfId="12882" xr:uid="{00000000-0005-0000-0000-0000A32F0000}"/>
    <cellStyle name="Normal 36 2 3 4 2" xfId="12883" xr:uid="{00000000-0005-0000-0000-0000A42F0000}"/>
    <cellStyle name="Normal 36 2 3 5" xfId="12884" xr:uid="{00000000-0005-0000-0000-0000A52F0000}"/>
    <cellStyle name="Normal 36 2 4" xfId="1707" xr:uid="{00000000-0005-0000-0000-0000A62F0000}"/>
    <cellStyle name="Normal 36 2 4 2" xfId="1708" xr:uid="{00000000-0005-0000-0000-0000A72F0000}"/>
    <cellStyle name="Normal 36 2 4 2 2" xfId="12885" xr:uid="{00000000-0005-0000-0000-0000A82F0000}"/>
    <cellStyle name="Normal 36 2 4 2 2 2" xfId="12886" xr:uid="{00000000-0005-0000-0000-0000A92F0000}"/>
    <cellStyle name="Normal 36 2 4 2 2 2 2" xfId="12887" xr:uid="{00000000-0005-0000-0000-0000AA2F0000}"/>
    <cellStyle name="Normal 36 2 4 2 2 3" xfId="12888" xr:uid="{00000000-0005-0000-0000-0000AB2F0000}"/>
    <cellStyle name="Normal 36 2 4 2 3" xfId="12889" xr:uid="{00000000-0005-0000-0000-0000AC2F0000}"/>
    <cellStyle name="Normal 36 2 4 2 3 2" xfId="12890" xr:uid="{00000000-0005-0000-0000-0000AD2F0000}"/>
    <cellStyle name="Normal 36 2 4 2 4" xfId="12891" xr:uid="{00000000-0005-0000-0000-0000AE2F0000}"/>
    <cellStyle name="Normal 36 2 4 3" xfId="12892" xr:uid="{00000000-0005-0000-0000-0000AF2F0000}"/>
    <cellStyle name="Normal 36 2 4 3 2" xfId="12893" xr:uid="{00000000-0005-0000-0000-0000B02F0000}"/>
    <cellStyle name="Normal 36 2 4 3 2 2" xfId="12894" xr:uid="{00000000-0005-0000-0000-0000B12F0000}"/>
    <cellStyle name="Normal 36 2 4 3 3" xfId="12895" xr:uid="{00000000-0005-0000-0000-0000B22F0000}"/>
    <cellStyle name="Normal 36 2 4 4" xfId="12896" xr:uid="{00000000-0005-0000-0000-0000B32F0000}"/>
    <cellStyle name="Normal 36 2 4 4 2" xfId="12897" xr:uid="{00000000-0005-0000-0000-0000B42F0000}"/>
    <cellStyle name="Normal 36 2 4 5" xfId="12898" xr:uid="{00000000-0005-0000-0000-0000B52F0000}"/>
    <cellStyle name="Normal 36 2 5" xfId="1709" xr:uid="{00000000-0005-0000-0000-0000B62F0000}"/>
    <cellStyle name="Normal 36 2 5 2" xfId="1710" xr:uid="{00000000-0005-0000-0000-0000B72F0000}"/>
    <cellStyle name="Normal 36 2 5 2 2" xfId="12899" xr:uid="{00000000-0005-0000-0000-0000B82F0000}"/>
    <cellStyle name="Normal 36 2 5 2 2 2" xfId="12900" xr:uid="{00000000-0005-0000-0000-0000B92F0000}"/>
    <cellStyle name="Normal 36 2 5 2 2 2 2" xfId="12901" xr:uid="{00000000-0005-0000-0000-0000BA2F0000}"/>
    <cellStyle name="Normal 36 2 5 2 2 3" xfId="12902" xr:uid="{00000000-0005-0000-0000-0000BB2F0000}"/>
    <cellStyle name="Normal 36 2 5 2 3" xfId="12903" xr:uid="{00000000-0005-0000-0000-0000BC2F0000}"/>
    <cellStyle name="Normal 36 2 5 2 3 2" xfId="12904" xr:uid="{00000000-0005-0000-0000-0000BD2F0000}"/>
    <cellStyle name="Normal 36 2 5 2 4" xfId="12905" xr:uid="{00000000-0005-0000-0000-0000BE2F0000}"/>
    <cellStyle name="Normal 36 2 5 3" xfId="12906" xr:uid="{00000000-0005-0000-0000-0000BF2F0000}"/>
    <cellStyle name="Normal 36 2 5 3 2" xfId="12907" xr:uid="{00000000-0005-0000-0000-0000C02F0000}"/>
    <cellStyle name="Normal 36 2 5 3 2 2" xfId="12908" xr:uid="{00000000-0005-0000-0000-0000C12F0000}"/>
    <cellStyle name="Normal 36 2 5 3 3" xfId="12909" xr:uid="{00000000-0005-0000-0000-0000C22F0000}"/>
    <cellStyle name="Normal 36 2 5 4" xfId="12910" xr:uid="{00000000-0005-0000-0000-0000C32F0000}"/>
    <cellStyle name="Normal 36 2 5 4 2" xfId="12911" xr:uid="{00000000-0005-0000-0000-0000C42F0000}"/>
    <cellStyle name="Normal 36 2 5 5" xfId="12912" xr:uid="{00000000-0005-0000-0000-0000C52F0000}"/>
    <cellStyle name="Normal 36 2 6" xfId="1711" xr:uid="{00000000-0005-0000-0000-0000C62F0000}"/>
    <cellStyle name="Normal 36 2 6 2" xfId="1712" xr:uid="{00000000-0005-0000-0000-0000C72F0000}"/>
    <cellStyle name="Normal 36 2 6 2 2" xfId="12913" xr:uid="{00000000-0005-0000-0000-0000C82F0000}"/>
    <cellStyle name="Normal 36 2 6 2 2 2" xfId="12914" xr:uid="{00000000-0005-0000-0000-0000C92F0000}"/>
    <cellStyle name="Normal 36 2 6 2 2 2 2" xfId="12915" xr:uid="{00000000-0005-0000-0000-0000CA2F0000}"/>
    <cellStyle name="Normal 36 2 6 2 2 3" xfId="12916" xr:uid="{00000000-0005-0000-0000-0000CB2F0000}"/>
    <cellStyle name="Normal 36 2 6 2 3" xfId="12917" xr:uid="{00000000-0005-0000-0000-0000CC2F0000}"/>
    <cellStyle name="Normal 36 2 6 2 3 2" xfId="12918" xr:uid="{00000000-0005-0000-0000-0000CD2F0000}"/>
    <cellStyle name="Normal 36 2 6 2 4" xfId="12919" xr:uid="{00000000-0005-0000-0000-0000CE2F0000}"/>
    <cellStyle name="Normal 36 2 6 3" xfId="12920" xr:uid="{00000000-0005-0000-0000-0000CF2F0000}"/>
    <cellStyle name="Normal 36 2 6 3 2" xfId="12921" xr:uid="{00000000-0005-0000-0000-0000D02F0000}"/>
    <cellStyle name="Normal 36 2 6 3 2 2" xfId="12922" xr:uid="{00000000-0005-0000-0000-0000D12F0000}"/>
    <cellStyle name="Normal 36 2 6 3 3" xfId="12923" xr:uid="{00000000-0005-0000-0000-0000D22F0000}"/>
    <cellStyle name="Normal 36 2 6 4" xfId="12924" xr:uid="{00000000-0005-0000-0000-0000D32F0000}"/>
    <cellStyle name="Normal 36 2 6 4 2" xfId="12925" xr:uid="{00000000-0005-0000-0000-0000D42F0000}"/>
    <cellStyle name="Normal 36 2 6 5" xfId="12926" xr:uid="{00000000-0005-0000-0000-0000D52F0000}"/>
    <cellStyle name="Normal 36 2 7" xfId="1713" xr:uid="{00000000-0005-0000-0000-0000D62F0000}"/>
    <cellStyle name="Normal 36 2 7 2" xfId="1714" xr:uid="{00000000-0005-0000-0000-0000D72F0000}"/>
    <cellStyle name="Normal 36 2 7 2 2" xfId="12927" xr:uid="{00000000-0005-0000-0000-0000D82F0000}"/>
    <cellStyle name="Normal 36 2 7 2 2 2" xfId="12928" xr:uid="{00000000-0005-0000-0000-0000D92F0000}"/>
    <cellStyle name="Normal 36 2 7 2 2 2 2" xfId="12929" xr:uid="{00000000-0005-0000-0000-0000DA2F0000}"/>
    <cellStyle name="Normal 36 2 7 2 2 3" xfId="12930" xr:uid="{00000000-0005-0000-0000-0000DB2F0000}"/>
    <cellStyle name="Normal 36 2 7 2 3" xfId="12931" xr:uid="{00000000-0005-0000-0000-0000DC2F0000}"/>
    <cellStyle name="Normal 36 2 7 2 3 2" xfId="12932" xr:uid="{00000000-0005-0000-0000-0000DD2F0000}"/>
    <cellStyle name="Normal 36 2 7 2 4" xfId="12933" xr:uid="{00000000-0005-0000-0000-0000DE2F0000}"/>
    <cellStyle name="Normal 36 2 7 3" xfId="12934" xr:uid="{00000000-0005-0000-0000-0000DF2F0000}"/>
    <cellStyle name="Normal 36 2 7 3 2" xfId="12935" xr:uid="{00000000-0005-0000-0000-0000E02F0000}"/>
    <cellStyle name="Normal 36 2 7 3 2 2" xfId="12936" xr:uid="{00000000-0005-0000-0000-0000E12F0000}"/>
    <cellStyle name="Normal 36 2 7 3 3" xfId="12937" xr:uid="{00000000-0005-0000-0000-0000E22F0000}"/>
    <cellStyle name="Normal 36 2 7 4" xfId="12938" xr:uid="{00000000-0005-0000-0000-0000E32F0000}"/>
    <cellStyle name="Normal 36 2 7 4 2" xfId="12939" xr:uid="{00000000-0005-0000-0000-0000E42F0000}"/>
    <cellStyle name="Normal 36 2 7 5" xfId="12940" xr:uid="{00000000-0005-0000-0000-0000E52F0000}"/>
    <cellStyle name="Normal 36 2 8" xfId="1715" xr:uid="{00000000-0005-0000-0000-0000E62F0000}"/>
    <cellStyle name="Normal 36 2 8 2" xfId="1716" xr:uid="{00000000-0005-0000-0000-0000E72F0000}"/>
    <cellStyle name="Normal 36 2 8 2 2" xfId="12941" xr:uid="{00000000-0005-0000-0000-0000E82F0000}"/>
    <cellStyle name="Normal 36 2 8 2 2 2" xfId="12942" xr:uid="{00000000-0005-0000-0000-0000E92F0000}"/>
    <cellStyle name="Normal 36 2 8 2 2 2 2" xfId="12943" xr:uid="{00000000-0005-0000-0000-0000EA2F0000}"/>
    <cellStyle name="Normal 36 2 8 2 2 3" xfId="12944" xr:uid="{00000000-0005-0000-0000-0000EB2F0000}"/>
    <cellStyle name="Normal 36 2 8 2 3" xfId="12945" xr:uid="{00000000-0005-0000-0000-0000EC2F0000}"/>
    <cellStyle name="Normal 36 2 8 2 3 2" xfId="12946" xr:uid="{00000000-0005-0000-0000-0000ED2F0000}"/>
    <cellStyle name="Normal 36 2 8 2 4" xfId="12947" xr:uid="{00000000-0005-0000-0000-0000EE2F0000}"/>
    <cellStyle name="Normal 36 2 8 3" xfId="12948" xr:uid="{00000000-0005-0000-0000-0000EF2F0000}"/>
    <cellStyle name="Normal 36 2 8 3 2" xfId="12949" xr:uid="{00000000-0005-0000-0000-0000F02F0000}"/>
    <cellStyle name="Normal 36 2 8 3 2 2" xfId="12950" xr:uid="{00000000-0005-0000-0000-0000F12F0000}"/>
    <cellStyle name="Normal 36 2 8 3 3" xfId="12951" xr:uid="{00000000-0005-0000-0000-0000F22F0000}"/>
    <cellStyle name="Normal 36 2 8 4" xfId="12952" xr:uid="{00000000-0005-0000-0000-0000F32F0000}"/>
    <cellStyle name="Normal 36 2 8 4 2" xfId="12953" xr:uid="{00000000-0005-0000-0000-0000F42F0000}"/>
    <cellStyle name="Normal 36 2 8 5" xfId="12954" xr:uid="{00000000-0005-0000-0000-0000F52F0000}"/>
    <cellStyle name="Normal 36 2 9" xfId="1717" xr:uid="{00000000-0005-0000-0000-0000F62F0000}"/>
    <cellStyle name="Normal 36 2 9 2" xfId="12955" xr:uid="{00000000-0005-0000-0000-0000F72F0000}"/>
    <cellStyle name="Normal 36 2 9 2 2" xfId="12956" xr:uid="{00000000-0005-0000-0000-0000F82F0000}"/>
    <cellStyle name="Normal 36 2 9 2 2 2" xfId="12957" xr:uid="{00000000-0005-0000-0000-0000F92F0000}"/>
    <cellStyle name="Normal 36 2 9 2 3" xfId="12958" xr:uid="{00000000-0005-0000-0000-0000FA2F0000}"/>
    <cellStyle name="Normal 36 2 9 3" xfId="12959" xr:uid="{00000000-0005-0000-0000-0000FB2F0000}"/>
    <cellStyle name="Normal 36 2 9 3 2" xfId="12960" xr:uid="{00000000-0005-0000-0000-0000FC2F0000}"/>
    <cellStyle name="Normal 36 2 9 4" xfId="12961" xr:uid="{00000000-0005-0000-0000-0000FD2F0000}"/>
    <cellStyle name="Normal 36 3" xfId="1718" xr:uid="{00000000-0005-0000-0000-0000FE2F0000}"/>
    <cellStyle name="Normal 36 3 2" xfId="1719" xr:uid="{00000000-0005-0000-0000-0000FF2F0000}"/>
    <cellStyle name="Normal 36 3 2 2" xfId="12962" xr:uid="{00000000-0005-0000-0000-000000300000}"/>
    <cellStyle name="Normal 36 3 2 2 2" xfId="12963" xr:uid="{00000000-0005-0000-0000-000001300000}"/>
    <cellStyle name="Normal 36 3 2 2 2 2" xfId="12964" xr:uid="{00000000-0005-0000-0000-000002300000}"/>
    <cellStyle name="Normal 36 3 2 2 3" xfId="12965" xr:uid="{00000000-0005-0000-0000-000003300000}"/>
    <cellStyle name="Normal 36 3 2 3" xfId="12966" xr:uid="{00000000-0005-0000-0000-000004300000}"/>
    <cellStyle name="Normal 36 3 2 3 2" xfId="12967" xr:uid="{00000000-0005-0000-0000-000005300000}"/>
    <cellStyle name="Normal 36 3 2 4" xfId="12968" xr:uid="{00000000-0005-0000-0000-000006300000}"/>
    <cellStyle name="Normal 36 3 3" xfId="12969" xr:uid="{00000000-0005-0000-0000-000007300000}"/>
    <cellStyle name="Normal 36 3 3 2" xfId="12970" xr:uid="{00000000-0005-0000-0000-000008300000}"/>
    <cellStyle name="Normal 36 3 3 2 2" xfId="12971" xr:uid="{00000000-0005-0000-0000-000009300000}"/>
    <cellStyle name="Normal 36 3 3 3" xfId="12972" xr:uid="{00000000-0005-0000-0000-00000A300000}"/>
    <cellStyle name="Normal 36 3 4" xfId="12973" xr:uid="{00000000-0005-0000-0000-00000B300000}"/>
    <cellStyle name="Normal 36 3 4 2" xfId="12974" xr:uid="{00000000-0005-0000-0000-00000C300000}"/>
    <cellStyle name="Normal 36 3 5" xfId="12975" xr:uid="{00000000-0005-0000-0000-00000D300000}"/>
    <cellStyle name="Normal 36 4" xfId="1720" xr:uid="{00000000-0005-0000-0000-00000E300000}"/>
    <cellStyle name="Normal 36 4 2" xfId="1721" xr:uid="{00000000-0005-0000-0000-00000F300000}"/>
    <cellStyle name="Normal 36 4 2 2" xfId="12976" xr:uid="{00000000-0005-0000-0000-000010300000}"/>
    <cellStyle name="Normal 36 4 2 2 2" xfId="12977" xr:uid="{00000000-0005-0000-0000-000011300000}"/>
    <cellStyle name="Normal 36 4 2 2 2 2" xfId="12978" xr:uid="{00000000-0005-0000-0000-000012300000}"/>
    <cellStyle name="Normal 36 4 2 2 3" xfId="12979" xr:uid="{00000000-0005-0000-0000-000013300000}"/>
    <cellStyle name="Normal 36 4 2 3" xfId="12980" xr:uid="{00000000-0005-0000-0000-000014300000}"/>
    <cellStyle name="Normal 36 4 2 3 2" xfId="12981" xr:uid="{00000000-0005-0000-0000-000015300000}"/>
    <cellStyle name="Normal 36 4 2 4" xfId="12982" xr:uid="{00000000-0005-0000-0000-000016300000}"/>
    <cellStyle name="Normal 36 4 3" xfId="12983" xr:uid="{00000000-0005-0000-0000-000017300000}"/>
    <cellStyle name="Normal 36 4 3 2" xfId="12984" xr:uid="{00000000-0005-0000-0000-000018300000}"/>
    <cellStyle name="Normal 36 4 3 2 2" xfId="12985" xr:uid="{00000000-0005-0000-0000-000019300000}"/>
    <cellStyle name="Normal 36 4 3 3" xfId="12986" xr:uid="{00000000-0005-0000-0000-00001A300000}"/>
    <cellStyle name="Normal 36 4 4" xfId="12987" xr:uid="{00000000-0005-0000-0000-00001B300000}"/>
    <cellStyle name="Normal 36 4 4 2" xfId="12988" xr:uid="{00000000-0005-0000-0000-00001C300000}"/>
    <cellStyle name="Normal 36 4 5" xfId="12989" xr:uid="{00000000-0005-0000-0000-00001D300000}"/>
    <cellStyle name="Normal 36 5" xfId="1722" xr:uid="{00000000-0005-0000-0000-00001E300000}"/>
    <cellStyle name="Normal 36 5 2" xfId="1723" xr:uid="{00000000-0005-0000-0000-00001F300000}"/>
    <cellStyle name="Normal 36 5 2 2" xfId="12990" xr:uid="{00000000-0005-0000-0000-000020300000}"/>
    <cellStyle name="Normal 36 5 2 2 2" xfId="12991" xr:uid="{00000000-0005-0000-0000-000021300000}"/>
    <cellStyle name="Normal 36 5 2 2 2 2" xfId="12992" xr:uid="{00000000-0005-0000-0000-000022300000}"/>
    <cellStyle name="Normal 36 5 2 2 3" xfId="12993" xr:uid="{00000000-0005-0000-0000-000023300000}"/>
    <cellStyle name="Normal 36 5 2 3" xfId="12994" xr:uid="{00000000-0005-0000-0000-000024300000}"/>
    <cellStyle name="Normal 36 5 2 3 2" xfId="12995" xr:uid="{00000000-0005-0000-0000-000025300000}"/>
    <cellStyle name="Normal 36 5 2 4" xfId="12996" xr:uid="{00000000-0005-0000-0000-000026300000}"/>
    <cellStyle name="Normal 36 5 3" xfId="12997" xr:uid="{00000000-0005-0000-0000-000027300000}"/>
    <cellStyle name="Normal 36 5 3 2" xfId="12998" xr:uid="{00000000-0005-0000-0000-000028300000}"/>
    <cellStyle name="Normal 36 5 3 2 2" xfId="12999" xr:uid="{00000000-0005-0000-0000-000029300000}"/>
    <cellStyle name="Normal 36 5 3 3" xfId="13000" xr:uid="{00000000-0005-0000-0000-00002A300000}"/>
    <cellStyle name="Normal 36 5 4" xfId="13001" xr:uid="{00000000-0005-0000-0000-00002B300000}"/>
    <cellStyle name="Normal 36 5 4 2" xfId="13002" xr:uid="{00000000-0005-0000-0000-00002C300000}"/>
    <cellStyle name="Normal 36 5 5" xfId="13003" xr:uid="{00000000-0005-0000-0000-00002D300000}"/>
    <cellStyle name="Normal 36 6" xfId="1724" xr:uid="{00000000-0005-0000-0000-00002E300000}"/>
    <cellStyle name="Normal 36 6 2" xfId="1725" xr:uid="{00000000-0005-0000-0000-00002F300000}"/>
    <cellStyle name="Normal 36 6 2 2" xfId="13004" xr:uid="{00000000-0005-0000-0000-000030300000}"/>
    <cellStyle name="Normal 36 6 2 2 2" xfId="13005" xr:uid="{00000000-0005-0000-0000-000031300000}"/>
    <cellStyle name="Normal 36 6 2 2 2 2" xfId="13006" xr:uid="{00000000-0005-0000-0000-000032300000}"/>
    <cellStyle name="Normal 36 6 2 2 3" xfId="13007" xr:uid="{00000000-0005-0000-0000-000033300000}"/>
    <cellStyle name="Normal 36 6 2 3" xfId="13008" xr:uid="{00000000-0005-0000-0000-000034300000}"/>
    <cellStyle name="Normal 36 6 2 3 2" xfId="13009" xr:uid="{00000000-0005-0000-0000-000035300000}"/>
    <cellStyle name="Normal 36 6 2 4" xfId="13010" xr:uid="{00000000-0005-0000-0000-000036300000}"/>
    <cellStyle name="Normal 36 6 3" xfId="13011" xr:uid="{00000000-0005-0000-0000-000037300000}"/>
    <cellStyle name="Normal 36 6 3 2" xfId="13012" xr:uid="{00000000-0005-0000-0000-000038300000}"/>
    <cellStyle name="Normal 36 6 3 2 2" xfId="13013" xr:uid="{00000000-0005-0000-0000-000039300000}"/>
    <cellStyle name="Normal 36 6 3 3" xfId="13014" xr:uid="{00000000-0005-0000-0000-00003A300000}"/>
    <cellStyle name="Normal 36 6 4" xfId="13015" xr:uid="{00000000-0005-0000-0000-00003B300000}"/>
    <cellStyle name="Normal 36 6 4 2" xfId="13016" xr:uid="{00000000-0005-0000-0000-00003C300000}"/>
    <cellStyle name="Normal 36 6 5" xfId="13017" xr:uid="{00000000-0005-0000-0000-00003D300000}"/>
    <cellStyle name="Normal 36 7" xfId="1726" xr:uid="{00000000-0005-0000-0000-00003E300000}"/>
    <cellStyle name="Normal 36 7 2" xfId="1727" xr:uid="{00000000-0005-0000-0000-00003F300000}"/>
    <cellStyle name="Normal 36 7 2 2" xfId="13018" xr:uid="{00000000-0005-0000-0000-000040300000}"/>
    <cellStyle name="Normal 36 7 2 2 2" xfId="13019" xr:uid="{00000000-0005-0000-0000-000041300000}"/>
    <cellStyle name="Normal 36 7 2 2 2 2" xfId="13020" xr:uid="{00000000-0005-0000-0000-000042300000}"/>
    <cellStyle name="Normal 36 7 2 2 3" xfId="13021" xr:uid="{00000000-0005-0000-0000-000043300000}"/>
    <cellStyle name="Normal 36 7 2 3" xfId="13022" xr:uid="{00000000-0005-0000-0000-000044300000}"/>
    <cellStyle name="Normal 36 7 2 3 2" xfId="13023" xr:uid="{00000000-0005-0000-0000-000045300000}"/>
    <cellStyle name="Normal 36 7 2 4" xfId="13024" xr:uid="{00000000-0005-0000-0000-000046300000}"/>
    <cellStyle name="Normal 36 7 3" xfId="13025" xr:uid="{00000000-0005-0000-0000-000047300000}"/>
    <cellStyle name="Normal 36 7 3 2" xfId="13026" xr:uid="{00000000-0005-0000-0000-000048300000}"/>
    <cellStyle name="Normal 36 7 3 2 2" xfId="13027" xr:uid="{00000000-0005-0000-0000-000049300000}"/>
    <cellStyle name="Normal 36 7 3 3" xfId="13028" xr:uid="{00000000-0005-0000-0000-00004A300000}"/>
    <cellStyle name="Normal 36 7 4" xfId="13029" xr:uid="{00000000-0005-0000-0000-00004B300000}"/>
    <cellStyle name="Normal 36 7 4 2" xfId="13030" xr:uid="{00000000-0005-0000-0000-00004C300000}"/>
    <cellStyle name="Normal 36 7 5" xfId="13031" xr:uid="{00000000-0005-0000-0000-00004D300000}"/>
    <cellStyle name="Normal 36 8" xfId="1728" xr:uid="{00000000-0005-0000-0000-00004E300000}"/>
    <cellStyle name="Normal 36 8 2" xfId="1729" xr:uid="{00000000-0005-0000-0000-00004F300000}"/>
    <cellStyle name="Normal 36 8 2 2" xfId="13032" xr:uid="{00000000-0005-0000-0000-000050300000}"/>
    <cellStyle name="Normal 36 8 2 2 2" xfId="13033" xr:uid="{00000000-0005-0000-0000-000051300000}"/>
    <cellStyle name="Normal 36 8 2 2 2 2" xfId="13034" xr:uid="{00000000-0005-0000-0000-000052300000}"/>
    <cellStyle name="Normal 36 8 2 2 3" xfId="13035" xr:uid="{00000000-0005-0000-0000-000053300000}"/>
    <cellStyle name="Normal 36 8 2 3" xfId="13036" xr:uid="{00000000-0005-0000-0000-000054300000}"/>
    <cellStyle name="Normal 36 8 2 3 2" xfId="13037" xr:uid="{00000000-0005-0000-0000-000055300000}"/>
    <cellStyle name="Normal 36 8 2 4" xfId="13038" xr:uid="{00000000-0005-0000-0000-000056300000}"/>
    <cellStyle name="Normal 36 8 3" xfId="13039" xr:uid="{00000000-0005-0000-0000-000057300000}"/>
    <cellStyle name="Normal 36 8 3 2" xfId="13040" xr:uid="{00000000-0005-0000-0000-000058300000}"/>
    <cellStyle name="Normal 36 8 3 2 2" xfId="13041" xr:uid="{00000000-0005-0000-0000-000059300000}"/>
    <cellStyle name="Normal 36 8 3 3" xfId="13042" xr:uid="{00000000-0005-0000-0000-00005A300000}"/>
    <cellStyle name="Normal 36 8 4" xfId="13043" xr:uid="{00000000-0005-0000-0000-00005B300000}"/>
    <cellStyle name="Normal 36 8 4 2" xfId="13044" xr:uid="{00000000-0005-0000-0000-00005C300000}"/>
    <cellStyle name="Normal 36 8 5" xfId="13045" xr:uid="{00000000-0005-0000-0000-00005D300000}"/>
    <cellStyle name="Normal 36 9" xfId="1730" xr:uid="{00000000-0005-0000-0000-00005E300000}"/>
    <cellStyle name="Normal 36 9 2" xfId="1731" xr:uid="{00000000-0005-0000-0000-00005F300000}"/>
    <cellStyle name="Normal 36 9 2 2" xfId="13046" xr:uid="{00000000-0005-0000-0000-000060300000}"/>
    <cellStyle name="Normal 36 9 2 2 2" xfId="13047" xr:uid="{00000000-0005-0000-0000-000061300000}"/>
    <cellStyle name="Normal 36 9 2 2 2 2" xfId="13048" xr:uid="{00000000-0005-0000-0000-000062300000}"/>
    <cellStyle name="Normal 36 9 2 2 3" xfId="13049" xr:uid="{00000000-0005-0000-0000-000063300000}"/>
    <cellStyle name="Normal 36 9 2 3" xfId="13050" xr:uid="{00000000-0005-0000-0000-000064300000}"/>
    <cellStyle name="Normal 36 9 2 3 2" xfId="13051" xr:uid="{00000000-0005-0000-0000-000065300000}"/>
    <cellStyle name="Normal 36 9 2 4" xfId="13052" xr:uid="{00000000-0005-0000-0000-000066300000}"/>
    <cellStyle name="Normal 36 9 3" xfId="13053" xr:uid="{00000000-0005-0000-0000-000067300000}"/>
    <cellStyle name="Normal 36 9 3 2" xfId="13054" xr:uid="{00000000-0005-0000-0000-000068300000}"/>
    <cellStyle name="Normal 36 9 3 2 2" xfId="13055" xr:uid="{00000000-0005-0000-0000-000069300000}"/>
    <cellStyle name="Normal 36 9 3 3" xfId="13056" xr:uid="{00000000-0005-0000-0000-00006A300000}"/>
    <cellStyle name="Normal 36 9 4" xfId="13057" xr:uid="{00000000-0005-0000-0000-00006B300000}"/>
    <cellStyle name="Normal 36 9 4 2" xfId="13058" xr:uid="{00000000-0005-0000-0000-00006C300000}"/>
    <cellStyle name="Normal 36 9 5" xfId="13059" xr:uid="{00000000-0005-0000-0000-00006D300000}"/>
    <cellStyle name="Normal 37" xfId="1732" xr:uid="{00000000-0005-0000-0000-00006E300000}"/>
    <cellStyle name="Normal 37 10" xfId="1733" xr:uid="{00000000-0005-0000-0000-00006F300000}"/>
    <cellStyle name="Normal 37 10 2" xfId="1734" xr:uid="{00000000-0005-0000-0000-000070300000}"/>
    <cellStyle name="Normal 37 10 2 2" xfId="13060" xr:uid="{00000000-0005-0000-0000-000071300000}"/>
    <cellStyle name="Normal 37 10 2 2 2" xfId="13061" xr:uid="{00000000-0005-0000-0000-000072300000}"/>
    <cellStyle name="Normal 37 10 2 2 2 2" xfId="13062" xr:uid="{00000000-0005-0000-0000-000073300000}"/>
    <cellStyle name="Normal 37 10 2 2 3" xfId="13063" xr:uid="{00000000-0005-0000-0000-000074300000}"/>
    <cellStyle name="Normal 37 10 2 3" xfId="13064" xr:uid="{00000000-0005-0000-0000-000075300000}"/>
    <cellStyle name="Normal 37 10 2 3 2" xfId="13065" xr:uid="{00000000-0005-0000-0000-000076300000}"/>
    <cellStyle name="Normal 37 10 2 4" xfId="13066" xr:uid="{00000000-0005-0000-0000-000077300000}"/>
    <cellStyle name="Normal 37 10 3" xfId="13067" xr:uid="{00000000-0005-0000-0000-000078300000}"/>
    <cellStyle name="Normal 37 10 3 2" xfId="13068" xr:uid="{00000000-0005-0000-0000-000079300000}"/>
    <cellStyle name="Normal 37 10 3 2 2" xfId="13069" xr:uid="{00000000-0005-0000-0000-00007A300000}"/>
    <cellStyle name="Normal 37 10 3 3" xfId="13070" xr:uid="{00000000-0005-0000-0000-00007B300000}"/>
    <cellStyle name="Normal 37 10 4" xfId="13071" xr:uid="{00000000-0005-0000-0000-00007C300000}"/>
    <cellStyle name="Normal 37 10 4 2" xfId="13072" xr:uid="{00000000-0005-0000-0000-00007D300000}"/>
    <cellStyle name="Normal 37 10 5" xfId="13073" xr:uid="{00000000-0005-0000-0000-00007E300000}"/>
    <cellStyle name="Normal 37 11" xfId="1735" xr:uid="{00000000-0005-0000-0000-00007F300000}"/>
    <cellStyle name="Normal 37 11 2" xfId="1736" xr:uid="{00000000-0005-0000-0000-000080300000}"/>
    <cellStyle name="Normal 37 11 2 2" xfId="13074" xr:uid="{00000000-0005-0000-0000-000081300000}"/>
    <cellStyle name="Normal 37 11 2 2 2" xfId="13075" xr:uid="{00000000-0005-0000-0000-000082300000}"/>
    <cellStyle name="Normal 37 11 2 2 2 2" xfId="13076" xr:uid="{00000000-0005-0000-0000-000083300000}"/>
    <cellStyle name="Normal 37 11 2 2 3" xfId="13077" xr:uid="{00000000-0005-0000-0000-000084300000}"/>
    <cellStyle name="Normal 37 11 2 3" xfId="13078" xr:uid="{00000000-0005-0000-0000-000085300000}"/>
    <cellStyle name="Normal 37 11 2 3 2" xfId="13079" xr:uid="{00000000-0005-0000-0000-000086300000}"/>
    <cellStyle name="Normal 37 11 2 4" xfId="13080" xr:uid="{00000000-0005-0000-0000-000087300000}"/>
    <cellStyle name="Normal 37 11 3" xfId="13081" xr:uid="{00000000-0005-0000-0000-000088300000}"/>
    <cellStyle name="Normal 37 11 3 2" xfId="13082" xr:uid="{00000000-0005-0000-0000-000089300000}"/>
    <cellStyle name="Normal 37 11 3 2 2" xfId="13083" xr:uid="{00000000-0005-0000-0000-00008A300000}"/>
    <cellStyle name="Normal 37 11 3 3" xfId="13084" xr:uid="{00000000-0005-0000-0000-00008B300000}"/>
    <cellStyle name="Normal 37 11 4" xfId="13085" xr:uid="{00000000-0005-0000-0000-00008C300000}"/>
    <cellStyle name="Normal 37 11 4 2" xfId="13086" xr:uid="{00000000-0005-0000-0000-00008D300000}"/>
    <cellStyle name="Normal 37 11 5" xfId="13087" xr:uid="{00000000-0005-0000-0000-00008E300000}"/>
    <cellStyle name="Normal 37 12" xfId="1737" xr:uid="{00000000-0005-0000-0000-00008F300000}"/>
    <cellStyle name="Normal 37 12 2" xfId="13088" xr:uid="{00000000-0005-0000-0000-000090300000}"/>
    <cellStyle name="Normal 37 12 2 2" xfId="13089" xr:uid="{00000000-0005-0000-0000-000091300000}"/>
    <cellStyle name="Normal 37 12 2 2 2" xfId="13090" xr:uid="{00000000-0005-0000-0000-000092300000}"/>
    <cellStyle name="Normal 37 12 2 3" xfId="13091" xr:uid="{00000000-0005-0000-0000-000093300000}"/>
    <cellStyle name="Normal 37 12 3" xfId="13092" xr:uid="{00000000-0005-0000-0000-000094300000}"/>
    <cellStyle name="Normal 37 12 3 2" xfId="13093" xr:uid="{00000000-0005-0000-0000-000095300000}"/>
    <cellStyle name="Normal 37 12 4" xfId="13094" xr:uid="{00000000-0005-0000-0000-000096300000}"/>
    <cellStyle name="Normal 37 13" xfId="13095" xr:uid="{00000000-0005-0000-0000-000097300000}"/>
    <cellStyle name="Normal 37 13 2" xfId="13096" xr:uid="{00000000-0005-0000-0000-000098300000}"/>
    <cellStyle name="Normal 37 13 2 2" xfId="13097" xr:uid="{00000000-0005-0000-0000-000099300000}"/>
    <cellStyle name="Normal 37 13 3" xfId="13098" xr:uid="{00000000-0005-0000-0000-00009A300000}"/>
    <cellStyle name="Normal 37 14" xfId="13099" xr:uid="{00000000-0005-0000-0000-00009B300000}"/>
    <cellStyle name="Normal 37 14 2" xfId="13100" xr:uid="{00000000-0005-0000-0000-00009C300000}"/>
    <cellStyle name="Normal 37 15" xfId="13101" xr:uid="{00000000-0005-0000-0000-00009D300000}"/>
    <cellStyle name="Normal 37 2" xfId="1738" xr:uid="{00000000-0005-0000-0000-00009E300000}"/>
    <cellStyle name="Normal 37 2 10" xfId="13102" xr:uid="{00000000-0005-0000-0000-00009F300000}"/>
    <cellStyle name="Normal 37 2 10 2" xfId="13103" xr:uid="{00000000-0005-0000-0000-0000A0300000}"/>
    <cellStyle name="Normal 37 2 10 2 2" xfId="13104" xr:uid="{00000000-0005-0000-0000-0000A1300000}"/>
    <cellStyle name="Normal 37 2 10 3" xfId="13105" xr:uid="{00000000-0005-0000-0000-0000A2300000}"/>
    <cellStyle name="Normal 37 2 11" xfId="13106" xr:uid="{00000000-0005-0000-0000-0000A3300000}"/>
    <cellStyle name="Normal 37 2 11 2" xfId="13107" xr:uid="{00000000-0005-0000-0000-0000A4300000}"/>
    <cellStyle name="Normal 37 2 12" xfId="13108" xr:uid="{00000000-0005-0000-0000-0000A5300000}"/>
    <cellStyle name="Normal 37 2 2" xfId="1739" xr:uid="{00000000-0005-0000-0000-0000A6300000}"/>
    <cellStyle name="Normal 37 2 2 2" xfId="1740" xr:uid="{00000000-0005-0000-0000-0000A7300000}"/>
    <cellStyle name="Normal 37 2 2 2 2" xfId="13109" xr:uid="{00000000-0005-0000-0000-0000A8300000}"/>
    <cellStyle name="Normal 37 2 2 2 2 2" xfId="13110" xr:uid="{00000000-0005-0000-0000-0000A9300000}"/>
    <cellStyle name="Normal 37 2 2 2 2 2 2" xfId="13111" xr:uid="{00000000-0005-0000-0000-0000AA300000}"/>
    <cellStyle name="Normal 37 2 2 2 2 3" xfId="13112" xr:uid="{00000000-0005-0000-0000-0000AB300000}"/>
    <cellStyle name="Normal 37 2 2 2 3" xfId="13113" xr:uid="{00000000-0005-0000-0000-0000AC300000}"/>
    <cellStyle name="Normal 37 2 2 2 3 2" xfId="13114" xr:uid="{00000000-0005-0000-0000-0000AD300000}"/>
    <cellStyle name="Normal 37 2 2 2 4" xfId="13115" xr:uid="{00000000-0005-0000-0000-0000AE300000}"/>
    <cellStyle name="Normal 37 2 2 3" xfId="13116" xr:uid="{00000000-0005-0000-0000-0000AF300000}"/>
    <cellStyle name="Normal 37 2 2 3 2" xfId="13117" xr:uid="{00000000-0005-0000-0000-0000B0300000}"/>
    <cellStyle name="Normal 37 2 2 3 2 2" xfId="13118" xr:uid="{00000000-0005-0000-0000-0000B1300000}"/>
    <cellStyle name="Normal 37 2 2 3 3" xfId="13119" xr:uid="{00000000-0005-0000-0000-0000B2300000}"/>
    <cellStyle name="Normal 37 2 2 4" xfId="13120" xr:uid="{00000000-0005-0000-0000-0000B3300000}"/>
    <cellStyle name="Normal 37 2 2 4 2" xfId="13121" xr:uid="{00000000-0005-0000-0000-0000B4300000}"/>
    <cellStyle name="Normal 37 2 2 5" xfId="13122" xr:uid="{00000000-0005-0000-0000-0000B5300000}"/>
    <cellStyle name="Normal 37 2 3" xfId="1741" xr:uid="{00000000-0005-0000-0000-0000B6300000}"/>
    <cellStyle name="Normal 37 2 3 2" xfId="1742" xr:uid="{00000000-0005-0000-0000-0000B7300000}"/>
    <cellStyle name="Normal 37 2 3 2 2" xfId="13123" xr:uid="{00000000-0005-0000-0000-0000B8300000}"/>
    <cellStyle name="Normal 37 2 3 2 2 2" xfId="13124" xr:uid="{00000000-0005-0000-0000-0000B9300000}"/>
    <cellStyle name="Normal 37 2 3 2 2 2 2" xfId="13125" xr:uid="{00000000-0005-0000-0000-0000BA300000}"/>
    <cellStyle name="Normal 37 2 3 2 2 3" xfId="13126" xr:uid="{00000000-0005-0000-0000-0000BB300000}"/>
    <cellStyle name="Normal 37 2 3 2 3" xfId="13127" xr:uid="{00000000-0005-0000-0000-0000BC300000}"/>
    <cellStyle name="Normal 37 2 3 2 3 2" xfId="13128" xr:uid="{00000000-0005-0000-0000-0000BD300000}"/>
    <cellStyle name="Normal 37 2 3 2 4" xfId="13129" xr:uid="{00000000-0005-0000-0000-0000BE300000}"/>
    <cellStyle name="Normal 37 2 3 3" xfId="13130" xr:uid="{00000000-0005-0000-0000-0000BF300000}"/>
    <cellStyle name="Normal 37 2 3 3 2" xfId="13131" xr:uid="{00000000-0005-0000-0000-0000C0300000}"/>
    <cellStyle name="Normal 37 2 3 3 2 2" xfId="13132" xr:uid="{00000000-0005-0000-0000-0000C1300000}"/>
    <cellStyle name="Normal 37 2 3 3 3" xfId="13133" xr:uid="{00000000-0005-0000-0000-0000C2300000}"/>
    <cellStyle name="Normal 37 2 3 4" xfId="13134" xr:uid="{00000000-0005-0000-0000-0000C3300000}"/>
    <cellStyle name="Normal 37 2 3 4 2" xfId="13135" xr:uid="{00000000-0005-0000-0000-0000C4300000}"/>
    <cellStyle name="Normal 37 2 3 5" xfId="13136" xr:uid="{00000000-0005-0000-0000-0000C5300000}"/>
    <cellStyle name="Normal 37 2 4" xfId="1743" xr:uid="{00000000-0005-0000-0000-0000C6300000}"/>
    <cellStyle name="Normal 37 2 4 2" xfId="1744" xr:uid="{00000000-0005-0000-0000-0000C7300000}"/>
    <cellStyle name="Normal 37 2 4 2 2" xfId="13137" xr:uid="{00000000-0005-0000-0000-0000C8300000}"/>
    <cellStyle name="Normal 37 2 4 2 2 2" xfId="13138" xr:uid="{00000000-0005-0000-0000-0000C9300000}"/>
    <cellStyle name="Normal 37 2 4 2 2 2 2" xfId="13139" xr:uid="{00000000-0005-0000-0000-0000CA300000}"/>
    <cellStyle name="Normal 37 2 4 2 2 3" xfId="13140" xr:uid="{00000000-0005-0000-0000-0000CB300000}"/>
    <cellStyle name="Normal 37 2 4 2 3" xfId="13141" xr:uid="{00000000-0005-0000-0000-0000CC300000}"/>
    <cellStyle name="Normal 37 2 4 2 3 2" xfId="13142" xr:uid="{00000000-0005-0000-0000-0000CD300000}"/>
    <cellStyle name="Normal 37 2 4 2 4" xfId="13143" xr:uid="{00000000-0005-0000-0000-0000CE300000}"/>
    <cellStyle name="Normal 37 2 4 3" xfId="13144" xr:uid="{00000000-0005-0000-0000-0000CF300000}"/>
    <cellStyle name="Normal 37 2 4 3 2" xfId="13145" xr:uid="{00000000-0005-0000-0000-0000D0300000}"/>
    <cellStyle name="Normal 37 2 4 3 2 2" xfId="13146" xr:uid="{00000000-0005-0000-0000-0000D1300000}"/>
    <cellStyle name="Normal 37 2 4 3 3" xfId="13147" xr:uid="{00000000-0005-0000-0000-0000D2300000}"/>
    <cellStyle name="Normal 37 2 4 4" xfId="13148" xr:uid="{00000000-0005-0000-0000-0000D3300000}"/>
    <cellStyle name="Normal 37 2 4 4 2" xfId="13149" xr:uid="{00000000-0005-0000-0000-0000D4300000}"/>
    <cellStyle name="Normal 37 2 4 5" xfId="13150" xr:uid="{00000000-0005-0000-0000-0000D5300000}"/>
    <cellStyle name="Normal 37 2 5" xfId="1745" xr:uid="{00000000-0005-0000-0000-0000D6300000}"/>
    <cellStyle name="Normal 37 2 5 2" xfId="1746" xr:uid="{00000000-0005-0000-0000-0000D7300000}"/>
    <cellStyle name="Normal 37 2 5 2 2" xfId="13151" xr:uid="{00000000-0005-0000-0000-0000D8300000}"/>
    <cellStyle name="Normal 37 2 5 2 2 2" xfId="13152" xr:uid="{00000000-0005-0000-0000-0000D9300000}"/>
    <cellStyle name="Normal 37 2 5 2 2 2 2" xfId="13153" xr:uid="{00000000-0005-0000-0000-0000DA300000}"/>
    <cellStyle name="Normal 37 2 5 2 2 3" xfId="13154" xr:uid="{00000000-0005-0000-0000-0000DB300000}"/>
    <cellStyle name="Normal 37 2 5 2 3" xfId="13155" xr:uid="{00000000-0005-0000-0000-0000DC300000}"/>
    <cellStyle name="Normal 37 2 5 2 3 2" xfId="13156" xr:uid="{00000000-0005-0000-0000-0000DD300000}"/>
    <cellStyle name="Normal 37 2 5 2 4" xfId="13157" xr:uid="{00000000-0005-0000-0000-0000DE300000}"/>
    <cellStyle name="Normal 37 2 5 3" xfId="13158" xr:uid="{00000000-0005-0000-0000-0000DF300000}"/>
    <cellStyle name="Normal 37 2 5 3 2" xfId="13159" xr:uid="{00000000-0005-0000-0000-0000E0300000}"/>
    <cellStyle name="Normal 37 2 5 3 2 2" xfId="13160" xr:uid="{00000000-0005-0000-0000-0000E1300000}"/>
    <cellStyle name="Normal 37 2 5 3 3" xfId="13161" xr:uid="{00000000-0005-0000-0000-0000E2300000}"/>
    <cellStyle name="Normal 37 2 5 4" xfId="13162" xr:uid="{00000000-0005-0000-0000-0000E3300000}"/>
    <cellStyle name="Normal 37 2 5 4 2" xfId="13163" xr:uid="{00000000-0005-0000-0000-0000E4300000}"/>
    <cellStyle name="Normal 37 2 5 5" xfId="13164" xr:uid="{00000000-0005-0000-0000-0000E5300000}"/>
    <cellStyle name="Normal 37 2 6" xfId="1747" xr:uid="{00000000-0005-0000-0000-0000E6300000}"/>
    <cellStyle name="Normal 37 2 6 2" xfId="1748" xr:uid="{00000000-0005-0000-0000-0000E7300000}"/>
    <cellStyle name="Normal 37 2 6 2 2" xfId="13165" xr:uid="{00000000-0005-0000-0000-0000E8300000}"/>
    <cellStyle name="Normal 37 2 6 2 2 2" xfId="13166" xr:uid="{00000000-0005-0000-0000-0000E9300000}"/>
    <cellStyle name="Normal 37 2 6 2 2 2 2" xfId="13167" xr:uid="{00000000-0005-0000-0000-0000EA300000}"/>
    <cellStyle name="Normal 37 2 6 2 2 3" xfId="13168" xr:uid="{00000000-0005-0000-0000-0000EB300000}"/>
    <cellStyle name="Normal 37 2 6 2 3" xfId="13169" xr:uid="{00000000-0005-0000-0000-0000EC300000}"/>
    <cellStyle name="Normal 37 2 6 2 3 2" xfId="13170" xr:uid="{00000000-0005-0000-0000-0000ED300000}"/>
    <cellStyle name="Normal 37 2 6 2 4" xfId="13171" xr:uid="{00000000-0005-0000-0000-0000EE300000}"/>
    <cellStyle name="Normal 37 2 6 3" xfId="13172" xr:uid="{00000000-0005-0000-0000-0000EF300000}"/>
    <cellStyle name="Normal 37 2 6 3 2" xfId="13173" xr:uid="{00000000-0005-0000-0000-0000F0300000}"/>
    <cellStyle name="Normal 37 2 6 3 2 2" xfId="13174" xr:uid="{00000000-0005-0000-0000-0000F1300000}"/>
    <cellStyle name="Normal 37 2 6 3 3" xfId="13175" xr:uid="{00000000-0005-0000-0000-0000F2300000}"/>
    <cellStyle name="Normal 37 2 6 4" xfId="13176" xr:uid="{00000000-0005-0000-0000-0000F3300000}"/>
    <cellStyle name="Normal 37 2 6 4 2" xfId="13177" xr:uid="{00000000-0005-0000-0000-0000F4300000}"/>
    <cellStyle name="Normal 37 2 6 5" xfId="13178" xr:uid="{00000000-0005-0000-0000-0000F5300000}"/>
    <cellStyle name="Normal 37 2 7" xfId="1749" xr:uid="{00000000-0005-0000-0000-0000F6300000}"/>
    <cellStyle name="Normal 37 2 7 2" xfId="1750" xr:uid="{00000000-0005-0000-0000-0000F7300000}"/>
    <cellStyle name="Normal 37 2 7 2 2" xfId="13179" xr:uid="{00000000-0005-0000-0000-0000F8300000}"/>
    <cellStyle name="Normal 37 2 7 2 2 2" xfId="13180" xr:uid="{00000000-0005-0000-0000-0000F9300000}"/>
    <cellStyle name="Normal 37 2 7 2 2 2 2" xfId="13181" xr:uid="{00000000-0005-0000-0000-0000FA300000}"/>
    <cellStyle name="Normal 37 2 7 2 2 3" xfId="13182" xr:uid="{00000000-0005-0000-0000-0000FB300000}"/>
    <cellStyle name="Normal 37 2 7 2 3" xfId="13183" xr:uid="{00000000-0005-0000-0000-0000FC300000}"/>
    <cellStyle name="Normal 37 2 7 2 3 2" xfId="13184" xr:uid="{00000000-0005-0000-0000-0000FD300000}"/>
    <cellStyle name="Normal 37 2 7 2 4" xfId="13185" xr:uid="{00000000-0005-0000-0000-0000FE300000}"/>
    <cellStyle name="Normal 37 2 7 3" xfId="13186" xr:uid="{00000000-0005-0000-0000-0000FF300000}"/>
    <cellStyle name="Normal 37 2 7 3 2" xfId="13187" xr:uid="{00000000-0005-0000-0000-000000310000}"/>
    <cellStyle name="Normal 37 2 7 3 2 2" xfId="13188" xr:uid="{00000000-0005-0000-0000-000001310000}"/>
    <cellStyle name="Normal 37 2 7 3 3" xfId="13189" xr:uid="{00000000-0005-0000-0000-000002310000}"/>
    <cellStyle name="Normal 37 2 7 4" xfId="13190" xr:uid="{00000000-0005-0000-0000-000003310000}"/>
    <cellStyle name="Normal 37 2 7 4 2" xfId="13191" xr:uid="{00000000-0005-0000-0000-000004310000}"/>
    <cellStyle name="Normal 37 2 7 5" xfId="13192" xr:uid="{00000000-0005-0000-0000-000005310000}"/>
    <cellStyle name="Normal 37 2 8" xfId="1751" xr:uid="{00000000-0005-0000-0000-000006310000}"/>
    <cellStyle name="Normal 37 2 8 2" xfId="1752" xr:uid="{00000000-0005-0000-0000-000007310000}"/>
    <cellStyle name="Normal 37 2 8 2 2" xfId="13193" xr:uid="{00000000-0005-0000-0000-000008310000}"/>
    <cellStyle name="Normal 37 2 8 2 2 2" xfId="13194" xr:uid="{00000000-0005-0000-0000-000009310000}"/>
    <cellStyle name="Normal 37 2 8 2 2 2 2" xfId="13195" xr:uid="{00000000-0005-0000-0000-00000A310000}"/>
    <cellStyle name="Normal 37 2 8 2 2 3" xfId="13196" xr:uid="{00000000-0005-0000-0000-00000B310000}"/>
    <cellStyle name="Normal 37 2 8 2 3" xfId="13197" xr:uid="{00000000-0005-0000-0000-00000C310000}"/>
    <cellStyle name="Normal 37 2 8 2 3 2" xfId="13198" xr:uid="{00000000-0005-0000-0000-00000D310000}"/>
    <cellStyle name="Normal 37 2 8 2 4" xfId="13199" xr:uid="{00000000-0005-0000-0000-00000E310000}"/>
    <cellStyle name="Normal 37 2 8 3" xfId="13200" xr:uid="{00000000-0005-0000-0000-00000F310000}"/>
    <cellStyle name="Normal 37 2 8 3 2" xfId="13201" xr:uid="{00000000-0005-0000-0000-000010310000}"/>
    <cellStyle name="Normal 37 2 8 3 2 2" xfId="13202" xr:uid="{00000000-0005-0000-0000-000011310000}"/>
    <cellStyle name="Normal 37 2 8 3 3" xfId="13203" xr:uid="{00000000-0005-0000-0000-000012310000}"/>
    <cellStyle name="Normal 37 2 8 4" xfId="13204" xr:uid="{00000000-0005-0000-0000-000013310000}"/>
    <cellStyle name="Normal 37 2 8 4 2" xfId="13205" xr:uid="{00000000-0005-0000-0000-000014310000}"/>
    <cellStyle name="Normal 37 2 8 5" xfId="13206" xr:uid="{00000000-0005-0000-0000-000015310000}"/>
    <cellStyle name="Normal 37 2 9" xfId="1753" xr:uid="{00000000-0005-0000-0000-000016310000}"/>
    <cellStyle name="Normal 37 2 9 2" xfId="13207" xr:uid="{00000000-0005-0000-0000-000017310000}"/>
    <cellStyle name="Normal 37 2 9 2 2" xfId="13208" xr:uid="{00000000-0005-0000-0000-000018310000}"/>
    <cellStyle name="Normal 37 2 9 2 2 2" xfId="13209" xr:uid="{00000000-0005-0000-0000-000019310000}"/>
    <cellStyle name="Normal 37 2 9 2 3" xfId="13210" xr:uid="{00000000-0005-0000-0000-00001A310000}"/>
    <cellStyle name="Normal 37 2 9 3" xfId="13211" xr:uid="{00000000-0005-0000-0000-00001B310000}"/>
    <cellStyle name="Normal 37 2 9 3 2" xfId="13212" xr:uid="{00000000-0005-0000-0000-00001C310000}"/>
    <cellStyle name="Normal 37 2 9 4" xfId="13213" xr:uid="{00000000-0005-0000-0000-00001D310000}"/>
    <cellStyle name="Normal 37 3" xfId="1754" xr:uid="{00000000-0005-0000-0000-00001E310000}"/>
    <cellStyle name="Normal 37 3 2" xfId="1755" xr:uid="{00000000-0005-0000-0000-00001F310000}"/>
    <cellStyle name="Normal 37 3 2 2" xfId="13214" xr:uid="{00000000-0005-0000-0000-000020310000}"/>
    <cellStyle name="Normal 37 3 2 2 2" xfId="13215" xr:uid="{00000000-0005-0000-0000-000021310000}"/>
    <cellStyle name="Normal 37 3 2 2 2 2" xfId="13216" xr:uid="{00000000-0005-0000-0000-000022310000}"/>
    <cellStyle name="Normal 37 3 2 2 3" xfId="13217" xr:uid="{00000000-0005-0000-0000-000023310000}"/>
    <cellStyle name="Normal 37 3 2 3" xfId="13218" xr:uid="{00000000-0005-0000-0000-000024310000}"/>
    <cellStyle name="Normal 37 3 2 3 2" xfId="13219" xr:uid="{00000000-0005-0000-0000-000025310000}"/>
    <cellStyle name="Normal 37 3 2 4" xfId="13220" xr:uid="{00000000-0005-0000-0000-000026310000}"/>
    <cellStyle name="Normal 37 3 3" xfId="13221" xr:uid="{00000000-0005-0000-0000-000027310000}"/>
    <cellStyle name="Normal 37 3 3 2" xfId="13222" xr:uid="{00000000-0005-0000-0000-000028310000}"/>
    <cellStyle name="Normal 37 3 3 2 2" xfId="13223" xr:uid="{00000000-0005-0000-0000-000029310000}"/>
    <cellStyle name="Normal 37 3 3 3" xfId="13224" xr:uid="{00000000-0005-0000-0000-00002A310000}"/>
    <cellStyle name="Normal 37 3 4" xfId="13225" xr:uid="{00000000-0005-0000-0000-00002B310000}"/>
    <cellStyle name="Normal 37 3 4 2" xfId="13226" xr:uid="{00000000-0005-0000-0000-00002C310000}"/>
    <cellStyle name="Normal 37 3 5" xfId="13227" xr:uid="{00000000-0005-0000-0000-00002D310000}"/>
    <cellStyle name="Normal 37 4" xfId="1756" xr:uid="{00000000-0005-0000-0000-00002E310000}"/>
    <cellStyle name="Normal 37 4 2" xfId="1757" xr:uid="{00000000-0005-0000-0000-00002F310000}"/>
    <cellStyle name="Normal 37 4 2 2" xfId="13228" xr:uid="{00000000-0005-0000-0000-000030310000}"/>
    <cellStyle name="Normal 37 4 2 2 2" xfId="13229" xr:uid="{00000000-0005-0000-0000-000031310000}"/>
    <cellStyle name="Normal 37 4 2 2 2 2" xfId="13230" xr:uid="{00000000-0005-0000-0000-000032310000}"/>
    <cellStyle name="Normal 37 4 2 2 3" xfId="13231" xr:uid="{00000000-0005-0000-0000-000033310000}"/>
    <cellStyle name="Normal 37 4 2 3" xfId="13232" xr:uid="{00000000-0005-0000-0000-000034310000}"/>
    <cellStyle name="Normal 37 4 2 3 2" xfId="13233" xr:uid="{00000000-0005-0000-0000-000035310000}"/>
    <cellStyle name="Normal 37 4 2 4" xfId="13234" xr:uid="{00000000-0005-0000-0000-000036310000}"/>
    <cellStyle name="Normal 37 4 3" xfId="13235" xr:uid="{00000000-0005-0000-0000-000037310000}"/>
    <cellStyle name="Normal 37 4 3 2" xfId="13236" xr:uid="{00000000-0005-0000-0000-000038310000}"/>
    <cellStyle name="Normal 37 4 3 2 2" xfId="13237" xr:uid="{00000000-0005-0000-0000-000039310000}"/>
    <cellStyle name="Normal 37 4 3 3" xfId="13238" xr:uid="{00000000-0005-0000-0000-00003A310000}"/>
    <cellStyle name="Normal 37 4 4" xfId="13239" xr:uid="{00000000-0005-0000-0000-00003B310000}"/>
    <cellStyle name="Normal 37 4 4 2" xfId="13240" xr:uid="{00000000-0005-0000-0000-00003C310000}"/>
    <cellStyle name="Normal 37 4 5" xfId="13241" xr:uid="{00000000-0005-0000-0000-00003D310000}"/>
    <cellStyle name="Normal 37 5" xfId="1758" xr:uid="{00000000-0005-0000-0000-00003E310000}"/>
    <cellStyle name="Normal 37 5 2" xfId="1759" xr:uid="{00000000-0005-0000-0000-00003F310000}"/>
    <cellStyle name="Normal 37 5 2 2" xfId="13242" xr:uid="{00000000-0005-0000-0000-000040310000}"/>
    <cellStyle name="Normal 37 5 2 2 2" xfId="13243" xr:uid="{00000000-0005-0000-0000-000041310000}"/>
    <cellStyle name="Normal 37 5 2 2 2 2" xfId="13244" xr:uid="{00000000-0005-0000-0000-000042310000}"/>
    <cellStyle name="Normal 37 5 2 2 3" xfId="13245" xr:uid="{00000000-0005-0000-0000-000043310000}"/>
    <cellStyle name="Normal 37 5 2 3" xfId="13246" xr:uid="{00000000-0005-0000-0000-000044310000}"/>
    <cellStyle name="Normal 37 5 2 3 2" xfId="13247" xr:uid="{00000000-0005-0000-0000-000045310000}"/>
    <cellStyle name="Normal 37 5 2 4" xfId="13248" xr:uid="{00000000-0005-0000-0000-000046310000}"/>
    <cellStyle name="Normal 37 5 3" xfId="13249" xr:uid="{00000000-0005-0000-0000-000047310000}"/>
    <cellStyle name="Normal 37 5 3 2" xfId="13250" xr:uid="{00000000-0005-0000-0000-000048310000}"/>
    <cellStyle name="Normal 37 5 3 2 2" xfId="13251" xr:uid="{00000000-0005-0000-0000-000049310000}"/>
    <cellStyle name="Normal 37 5 3 3" xfId="13252" xr:uid="{00000000-0005-0000-0000-00004A310000}"/>
    <cellStyle name="Normal 37 5 4" xfId="13253" xr:uid="{00000000-0005-0000-0000-00004B310000}"/>
    <cellStyle name="Normal 37 5 4 2" xfId="13254" xr:uid="{00000000-0005-0000-0000-00004C310000}"/>
    <cellStyle name="Normal 37 5 5" xfId="13255" xr:uid="{00000000-0005-0000-0000-00004D310000}"/>
    <cellStyle name="Normal 37 6" xfId="1760" xr:uid="{00000000-0005-0000-0000-00004E310000}"/>
    <cellStyle name="Normal 37 6 2" xfId="1761" xr:uid="{00000000-0005-0000-0000-00004F310000}"/>
    <cellStyle name="Normal 37 6 2 2" xfId="13256" xr:uid="{00000000-0005-0000-0000-000050310000}"/>
    <cellStyle name="Normal 37 6 2 2 2" xfId="13257" xr:uid="{00000000-0005-0000-0000-000051310000}"/>
    <cellStyle name="Normal 37 6 2 2 2 2" xfId="13258" xr:uid="{00000000-0005-0000-0000-000052310000}"/>
    <cellStyle name="Normal 37 6 2 2 3" xfId="13259" xr:uid="{00000000-0005-0000-0000-000053310000}"/>
    <cellStyle name="Normal 37 6 2 3" xfId="13260" xr:uid="{00000000-0005-0000-0000-000054310000}"/>
    <cellStyle name="Normal 37 6 2 3 2" xfId="13261" xr:uid="{00000000-0005-0000-0000-000055310000}"/>
    <cellStyle name="Normal 37 6 2 4" xfId="13262" xr:uid="{00000000-0005-0000-0000-000056310000}"/>
    <cellStyle name="Normal 37 6 3" xfId="13263" xr:uid="{00000000-0005-0000-0000-000057310000}"/>
    <cellStyle name="Normal 37 6 3 2" xfId="13264" xr:uid="{00000000-0005-0000-0000-000058310000}"/>
    <cellStyle name="Normal 37 6 3 2 2" xfId="13265" xr:uid="{00000000-0005-0000-0000-000059310000}"/>
    <cellStyle name="Normal 37 6 3 3" xfId="13266" xr:uid="{00000000-0005-0000-0000-00005A310000}"/>
    <cellStyle name="Normal 37 6 4" xfId="13267" xr:uid="{00000000-0005-0000-0000-00005B310000}"/>
    <cellStyle name="Normal 37 6 4 2" xfId="13268" xr:uid="{00000000-0005-0000-0000-00005C310000}"/>
    <cellStyle name="Normal 37 6 5" xfId="13269" xr:uid="{00000000-0005-0000-0000-00005D310000}"/>
    <cellStyle name="Normal 37 7" xfId="1762" xr:uid="{00000000-0005-0000-0000-00005E310000}"/>
    <cellStyle name="Normal 37 7 2" xfId="1763" xr:uid="{00000000-0005-0000-0000-00005F310000}"/>
    <cellStyle name="Normal 37 7 2 2" xfId="13270" xr:uid="{00000000-0005-0000-0000-000060310000}"/>
    <cellStyle name="Normal 37 7 2 2 2" xfId="13271" xr:uid="{00000000-0005-0000-0000-000061310000}"/>
    <cellStyle name="Normal 37 7 2 2 2 2" xfId="13272" xr:uid="{00000000-0005-0000-0000-000062310000}"/>
    <cellStyle name="Normal 37 7 2 2 3" xfId="13273" xr:uid="{00000000-0005-0000-0000-000063310000}"/>
    <cellStyle name="Normal 37 7 2 3" xfId="13274" xr:uid="{00000000-0005-0000-0000-000064310000}"/>
    <cellStyle name="Normal 37 7 2 3 2" xfId="13275" xr:uid="{00000000-0005-0000-0000-000065310000}"/>
    <cellStyle name="Normal 37 7 2 4" xfId="13276" xr:uid="{00000000-0005-0000-0000-000066310000}"/>
    <cellStyle name="Normal 37 7 3" xfId="13277" xr:uid="{00000000-0005-0000-0000-000067310000}"/>
    <cellStyle name="Normal 37 7 3 2" xfId="13278" xr:uid="{00000000-0005-0000-0000-000068310000}"/>
    <cellStyle name="Normal 37 7 3 2 2" xfId="13279" xr:uid="{00000000-0005-0000-0000-000069310000}"/>
    <cellStyle name="Normal 37 7 3 3" xfId="13280" xr:uid="{00000000-0005-0000-0000-00006A310000}"/>
    <cellStyle name="Normal 37 7 4" xfId="13281" xr:uid="{00000000-0005-0000-0000-00006B310000}"/>
    <cellStyle name="Normal 37 7 4 2" xfId="13282" xr:uid="{00000000-0005-0000-0000-00006C310000}"/>
    <cellStyle name="Normal 37 7 5" xfId="13283" xr:uid="{00000000-0005-0000-0000-00006D310000}"/>
    <cellStyle name="Normal 37 8" xfId="1764" xr:uid="{00000000-0005-0000-0000-00006E310000}"/>
    <cellStyle name="Normal 37 8 2" xfId="1765" xr:uid="{00000000-0005-0000-0000-00006F310000}"/>
    <cellStyle name="Normal 37 8 2 2" xfId="13284" xr:uid="{00000000-0005-0000-0000-000070310000}"/>
    <cellStyle name="Normal 37 8 2 2 2" xfId="13285" xr:uid="{00000000-0005-0000-0000-000071310000}"/>
    <cellStyle name="Normal 37 8 2 2 2 2" xfId="13286" xr:uid="{00000000-0005-0000-0000-000072310000}"/>
    <cellStyle name="Normal 37 8 2 2 3" xfId="13287" xr:uid="{00000000-0005-0000-0000-000073310000}"/>
    <cellStyle name="Normal 37 8 2 3" xfId="13288" xr:uid="{00000000-0005-0000-0000-000074310000}"/>
    <cellStyle name="Normal 37 8 2 3 2" xfId="13289" xr:uid="{00000000-0005-0000-0000-000075310000}"/>
    <cellStyle name="Normal 37 8 2 4" xfId="13290" xr:uid="{00000000-0005-0000-0000-000076310000}"/>
    <cellStyle name="Normal 37 8 3" xfId="13291" xr:uid="{00000000-0005-0000-0000-000077310000}"/>
    <cellStyle name="Normal 37 8 3 2" xfId="13292" xr:uid="{00000000-0005-0000-0000-000078310000}"/>
    <cellStyle name="Normal 37 8 3 2 2" xfId="13293" xr:uid="{00000000-0005-0000-0000-000079310000}"/>
    <cellStyle name="Normal 37 8 3 3" xfId="13294" xr:uid="{00000000-0005-0000-0000-00007A310000}"/>
    <cellStyle name="Normal 37 8 4" xfId="13295" xr:uid="{00000000-0005-0000-0000-00007B310000}"/>
    <cellStyle name="Normal 37 8 4 2" xfId="13296" xr:uid="{00000000-0005-0000-0000-00007C310000}"/>
    <cellStyle name="Normal 37 8 5" xfId="13297" xr:uid="{00000000-0005-0000-0000-00007D310000}"/>
    <cellStyle name="Normal 37 9" xfId="1766" xr:uid="{00000000-0005-0000-0000-00007E310000}"/>
    <cellStyle name="Normal 37 9 2" xfId="1767" xr:uid="{00000000-0005-0000-0000-00007F310000}"/>
    <cellStyle name="Normal 37 9 2 2" xfId="13298" xr:uid="{00000000-0005-0000-0000-000080310000}"/>
    <cellStyle name="Normal 37 9 2 2 2" xfId="13299" xr:uid="{00000000-0005-0000-0000-000081310000}"/>
    <cellStyle name="Normal 37 9 2 2 2 2" xfId="13300" xr:uid="{00000000-0005-0000-0000-000082310000}"/>
    <cellStyle name="Normal 37 9 2 2 3" xfId="13301" xr:uid="{00000000-0005-0000-0000-000083310000}"/>
    <cellStyle name="Normal 37 9 2 3" xfId="13302" xr:uid="{00000000-0005-0000-0000-000084310000}"/>
    <cellStyle name="Normal 37 9 2 3 2" xfId="13303" xr:uid="{00000000-0005-0000-0000-000085310000}"/>
    <cellStyle name="Normal 37 9 2 4" xfId="13304" xr:uid="{00000000-0005-0000-0000-000086310000}"/>
    <cellStyle name="Normal 37 9 3" xfId="13305" xr:uid="{00000000-0005-0000-0000-000087310000}"/>
    <cellStyle name="Normal 37 9 3 2" xfId="13306" xr:uid="{00000000-0005-0000-0000-000088310000}"/>
    <cellStyle name="Normal 37 9 3 2 2" xfId="13307" xr:uid="{00000000-0005-0000-0000-000089310000}"/>
    <cellStyle name="Normal 37 9 3 3" xfId="13308" xr:uid="{00000000-0005-0000-0000-00008A310000}"/>
    <cellStyle name="Normal 37 9 4" xfId="13309" xr:uid="{00000000-0005-0000-0000-00008B310000}"/>
    <cellStyle name="Normal 37 9 4 2" xfId="13310" xr:uid="{00000000-0005-0000-0000-00008C310000}"/>
    <cellStyle name="Normal 37 9 5" xfId="13311" xr:uid="{00000000-0005-0000-0000-00008D310000}"/>
    <cellStyle name="Normal 38" xfId="1768" xr:uid="{00000000-0005-0000-0000-00008E310000}"/>
    <cellStyle name="Normal 38 10" xfId="1769" xr:uid="{00000000-0005-0000-0000-00008F310000}"/>
    <cellStyle name="Normal 38 10 2" xfId="1770" xr:uid="{00000000-0005-0000-0000-000090310000}"/>
    <cellStyle name="Normal 38 10 2 2" xfId="13312" xr:uid="{00000000-0005-0000-0000-000091310000}"/>
    <cellStyle name="Normal 38 10 2 2 2" xfId="13313" xr:uid="{00000000-0005-0000-0000-000092310000}"/>
    <cellStyle name="Normal 38 10 2 2 2 2" xfId="13314" xr:uid="{00000000-0005-0000-0000-000093310000}"/>
    <cellStyle name="Normal 38 10 2 2 3" xfId="13315" xr:uid="{00000000-0005-0000-0000-000094310000}"/>
    <cellStyle name="Normal 38 10 2 3" xfId="13316" xr:uid="{00000000-0005-0000-0000-000095310000}"/>
    <cellStyle name="Normal 38 10 2 3 2" xfId="13317" xr:uid="{00000000-0005-0000-0000-000096310000}"/>
    <cellStyle name="Normal 38 10 2 4" xfId="13318" xr:uid="{00000000-0005-0000-0000-000097310000}"/>
    <cellStyle name="Normal 38 10 3" xfId="13319" xr:uid="{00000000-0005-0000-0000-000098310000}"/>
    <cellStyle name="Normal 38 10 3 2" xfId="13320" xr:uid="{00000000-0005-0000-0000-000099310000}"/>
    <cellStyle name="Normal 38 10 3 2 2" xfId="13321" xr:uid="{00000000-0005-0000-0000-00009A310000}"/>
    <cellStyle name="Normal 38 10 3 3" xfId="13322" xr:uid="{00000000-0005-0000-0000-00009B310000}"/>
    <cellStyle name="Normal 38 10 4" xfId="13323" xr:uid="{00000000-0005-0000-0000-00009C310000}"/>
    <cellStyle name="Normal 38 10 4 2" xfId="13324" xr:uid="{00000000-0005-0000-0000-00009D310000}"/>
    <cellStyle name="Normal 38 10 5" xfId="13325" xr:uid="{00000000-0005-0000-0000-00009E310000}"/>
    <cellStyle name="Normal 38 11" xfId="1771" xr:uid="{00000000-0005-0000-0000-00009F310000}"/>
    <cellStyle name="Normal 38 11 2" xfId="1772" xr:uid="{00000000-0005-0000-0000-0000A0310000}"/>
    <cellStyle name="Normal 38 11 2 2" xfId="13326" xr:uid="{00000000-0005-0000-0000-0000A1310000}"/>
    <cellStyle name="Normal 38 11 2 2 2" xfId="13327" xr:uid="{00000000-0005-0000-0000-0000A2310000}"/>
    <cellStyle name="Normal 38 11 2 2 2 2" xfId="13328" xr:uid="{00000000-0005-0000-0000-0000A3310000}"/>
    <cellStyle name="Normal 38 11 2 2 3" xfId="13329" xr:uid="{00000000-0005-0000-0000-0000A4310000}"/>
    <cellStyle name="Normal 38 11 2 3" xfId="13330" xr:uid="{00000000-0005-0000-0000-0000A5310000}"/>
    <cellStyle name="Normal 38 11 2 3 2" xfId="13331" xr:uid="{00000000-0005-0000-0000-0000A6310000}"/>
    <cellStyle name="Normal 38 11 2 4" xfId="13332" xr:uid="{00000000-0005-0000-0000-0000A7310000}"/>
    <cellStyle name="Normal 38 11 3" xfId="13333" xr:uid="{00000000-0005-0000-0000-0000A8310000}"/>
    <cellStyle name="Normal 38 11 3 2" xfId="13334" xr:uid="{00000000-0005-0000-0000-0000A9310000}"/>
    <cellStyle name="Normal 38 11 3 2 2" xfId="13335" xr:uid="{00000000-0005-0000-0000-0000AA310000}"/>
    <cellStyle name="Normal 38 11 3 3" xfId="13336" xr:uid="{00000000-0005-0000-0000-0000AB310000}"/>
    <cellStyle name="Normal 38 11 4" xfId="13337" xr:uid="{00000000-0005-0000-0000-0000AC310000}"/>
    <cellStyle name="Normal 38 11 4 2" xfId="13338" xr:uid="{00000000-0005-0000-0000-0000AD310000}"/>
    <cellStyle name="Normal 38 11 5" xfId="13339" xr:uid="{00000000-0005-0000-0000-0000AE310000}"/>
    <cellStyle name="Normal 38 12" xfId="1773" xr:uid="{00000000-0005-0000-0000-0000AF310000}"/>
    <cellStyle name="Normal 38 12 2" xfId="13340" xr:uid="{00000000-0005-0000-0000-0000B0310000}"/>
    <cellStyle name="Normal 38 12 2 2" xfId="13341" xr:uid="{00000000-0005-0000-0000-0000B1310000}"/>
    <cellStyle name="Normal 38 12 2 2 2" xfId="13342" xr:uid="{00000000-0005-0000-0000-0000B2310000}"/>
    <cellStyle name="Normal 38 12 2 3" xfId="13343" xr:uid="{00000000-0005-0000-0000-0000B3310000}"/>
    <cellStyle name="Normal 38 12 3" xfId="13344" xr:uid="{00000000-0005-0000-0000-0000B4310000}"/>
    <cellStyle name="Normal 38 12 3 2" xfId="13345" xr:uid="{00000000-0005-0000-0000-0000B5310000}"/>
    <cellStyle name="Normal 38 12 4" xfId="13346" xr:uid="{00000000-0005-0000-0000-0000B6310000}"/>
    <cellStyle name="Normal 38 13" xfId="1774" xr:uid="{00000000-0005-0000-0000-0000B7310000}"/>
    <cellStyle name="Normal 38 13 2" xfId="13347" xr:uid="{00000000-0005-0000-0000-0000B8310000}"/>
    <cellStyle name="Normal 38 13 2 2" xfId="13348" xr:uid="{00000000-0005-0000-0000-0000B9310000}"/>
    <cellStyle name="Normal 38 13 2 2 2" xfId="13349" xr:uid="{00000000-0005-0000-0000-0000BA310000}"/>
    <cellStyle name="Normal 38 13 2 3" xfId="13350" xr:uid="{00000000-0005-0000-0000-0000BB310000}"/>
    <cellStyle name="Normal 38 13 3" xfId="13351" xr:uid="{00000000-0005-0000-0000-0000BC310000}"/>
    <cellStyle name="Normal 38 13 3 2" xfId="13352" xr:uid="{00000000-0005-0000-0000-0000BD310000}"/>
    <cellStyle name="Normal 38 13 4" xfId="13353" xr:uid="{00000000-0005-0000-0000-0000BE310000}"/>
    <cellStyle name="Normal 38 14" xfId="13354" xr:uid="{00000000-0005-0000-0000-0000BF310000}"/>
    <cellStyle name="Normal 38 14 2" xfId="13355" xr:uid="{00000000-0005-0000-0000-0000C0310000}"/>
    <cellStyle name="Normal 38 14 2 2" xfId="13356" xr:uid="{00000000-0005-0000-0000-0000C1310000}"/>
    <cellStyle name="Normal 38 14 3" xfId="13357" xr:uid="{00000000-0005-0000-0000-0000C2310000}"/>
    <cellStyle name="Normal 38 15" xfId="13358" xr:uid="{00000000-0005-0000-0000-0000C3310000}"/>
    <cellStyle name="Normal 38 15 2" xfId="13359" xr:uid="{00000000-0005-0000-0000-0000C4310000}"/>
    <cellStyle name="Normal 38 16" xfId="13360" xr:uid="{00000000-0005-0000-0000-0000C5310000}"/>
    <cellStyle name="Normal 38 2" xfId="1775" xr:uid="{00000000-0005-0000-0000-0000C6310000}"/>
    <cellStyle name="Normal 38 2 10" xfId="13361" xr:uid="{00000000-0005-0000-0000-0000C7310000}"/>
    <cellStyle name="Normal 38 2 10 2" xfId="13362" xr:uid="{00000000-0005-0000-0000-0000C8310000}"/>
    <cellStyle name="Normal 38 2 10 2 2" xfId="13363" xr:uid="{00000000-0005-0000-0000-0000C9310000}"/>
    <cellStyle name="Normal 38 2 10 3" xfId="13364" xr:uid="{00000000-0005-0000-0000-0000CA310000}"/>
    <cellStyle name="Normal 38 2 11" xfId="13365" xr:uid="{00000000-0005-0000-0000-0000CB310000}"/>
    <cellStyle name="Normal 38 2 11 2" xfId="13366" xr:uid="{00000000-0005-0000-0000-0000CC310000}"/>
    <cellStyle name="Normal 38 2 12" xfId="13367" xr:uid="{00000000-0005-0000-0000-0000CD310000}"/>
    <cellStyle name="Normal 38 2 2" xfId="1776" xr:uid="{00000000-0005-0000-0000-0000CE310000}"/>
    <cellStyle name="Normal 38 2 2 2" xfId="1777" xr:uid="{00000000-0005-0000-0000-0000CF310000}"/>
    <cellStyle name="Normal 38 2 2 2 2" xfId="13368" xr:uid="{00000000-0005-0000-0000-0000D0310000}"/>
    <cellStyle name="Normal 38 2 2 2 2 2" xfId="13369" xr:uid="{00000000-0005-0000-0000-0000D1310000}"/>
    <cellStyle name="Normal 38 2 2 2 2 2 2" xfId="13370" xr:uid="{00000000-0005-0000-0000-0000D2310000}"/>
    <cellStyle name="Normal 38 2 2 2 2 3" xfId="13371" xr:uid="{00000000-0005-0000-0000-0000D3310000}"/>
    <cellStyle name="Normal 38 2 2 2 3" xfId="13372" xr:uid="{00000000-0005-0000-0000-0000D4310000}"/>
    <cellStyle name="Normal 38 2 2 2 3 2" xfId="13373" xr:uid="{00000000-0005-0000-0000-0000D5310000}"/>
    <cellStyle name="Normal 38 2 2 2 4" xfId="13374" xr:uid="{00000000-0005-0000-0000-0000D6310000}"/>
    <cellStyle name="Normal 38 2 2 3" xfId="13375" xr:uid="{00000000-0005-0000-0000-0000D7310000}"/>
    <cellStyle name="Normal 38 2 2 3 2" xfId="13376" xr:uid="{00000000-0005-0000-0000-0000D8310000}"/>
    <cellStyle name="Normal 38 2 2 3 2 2" xfId="13377" xr:uid="{00000000-0005-0000-0000-0000D9310000}"/>
    <cellStyle name="Normal 38 2 2 3 3" xfId="13378" xr:uid="{00000000-0005-0000-0000-0000DA310000}"/>
    <cellStyle name="Normal 38 2 2 4" xfId="13379" xr:uid="{00000000-0005-0000-0000-0000DB310000}"/>
    <cellStyle name="Normal 38 2 2 4 2" xfId="13380" xr:uid="{00000000-0005-0000-0000-0000DC310000}"/>
    <cellStyle name="Normal 38 2 2 5" xfId="13381" xr:uid="{00000000-0005-0000-0000-0000DD310000}"/>
    <cellStyle name="Normal 38 2 3" xfId="1778" xr:uid="{00000000-0005-0000-0000-0000DE310000}"/>
    <cellStyle name="Normal 38 2 3 2" xfId="1779" xr:uid="{00000000-0005-0000-0000-0000DF310000}"/>
    <cellStyle name="Normal 38 2 3 2 2" xfId="13382" xr:uid="{00000000-0005-0000-0000-0000E0310000}"/>
    <cellStyle name="Normal 38 2 3 2 2 2" xfId="13383" xr:uid="{00000000-0005-0000-0000-0000E1310000}"/>
    <cellStyle name="Normal 38 2 3 2 2 2 2" xfId="13384" xr:uid="{00000000-0005-0000-0000-0000E2310000}"/>
    <cellStyle name="Normal 38 2 3 2 2 3" xfId="13385" xr:uid="{00000000-0005-0000-0000-0000E3310000}"/>
    <cellStyle name="Normal 38 2 3 2 3" xfId="13386" xr:uid="{00000000-0005-0000-0000-0000E4310000}"/>
    <cellStyle name="Normal 38 2 3 2 3 2" xfId="13387" xr:uid="{00000000-0005-0000-0000-0000E5310000}"/>
    <cellStyle name="Normal 38 2 3 2 4" xfId="13388" xr:uid="{00000000-0005-0000-0000-0000E6310000}"/>
    <cellStyle name="Normal 38 2 3 3" xfId="13389" xr:uid="{00000000-0005-0000-0000-0000E7310000}"/>
    <cellStyle name="Normal 38 2 3 3 2" xfId="13390" xr:uid="{00000000-0005-0000-0000-0000E8310000}"/>
    <cellStyle name="Normal 38 2 3 3 2 2" xfId="13391" xr:uid="{00000000-0005-0000-0000-0000E9310000}"/>
    <cellStyle name="Normal 38 2 3 3 3" xfId="13392" xr:uid="{00000000-0005-0000-0000-0000EA310000}"/>
    <cellStyle name="Normal 38 2 3 4" xfId="13393" xr:uid="{00000000-0005-0000-0000-0000EB310000}"/>
    <cellStyle name="Normal 38 2 3 4 2" xfId="13394" xr:uid="{00000000-0005-0000-0000-0000EC310000}"/>
    <cellStyle name="Normal 38 2 3 5" xfId="13395" xr:uid="{00000000-0005-0000-0000-0000ED310000}"/>
    <cellStyle name="Normal 38 2 4" xfId="1780" xr:uid="{00000000-0005-0000-0000-0000EE310000}"/>
    <cellStyle name="Normal 38 2 4 2" xfId="1781" xr:uid="{00000000-0005-0000-0000-0000EF310000}"/>
    <cellStyle name="Normal 38 2 4 2 2" xfId="13396" xr:uid="{00000000-0005-0000-0000-0000F0310000}"/>
    <cellStyle name="Normal 38 2 4 2 2 2" xfId="13397" xr:uid="{00000000-0005-0000-0000-0000F1310000}"/>
    <cellStyle name="Normal 38 2 4 2 2 2 2" xfId="13398" xr:uid="{00000000-0005-0000-0000-0000F2310000}"/>
    <cellStyle name="Normal 38 2 4 2 2 3" xfId="13399" xr:uid="{00000000-0005-0000-0000-0000F3310000}"/>
    <cellStyle name="Normal 38 2 4 2 3" xfId="13400" xr:uid="{00000000-0005-0000-0000-0000F4310000}"/>
    <cellStyle name="Normal 38 2 4 2 3 2" xfId="13401" xr:uid="{00000000-0005-0000-0000-0000F5310000}"/>
    <cellStyle name="Normal 38 2 4 2 4" xfId="13402" xr:uid="{00000000-0005-0000-0000-0000F6310000}"/>
    <cellStyle name="Normal 38 2 4 3" xfId="13403" xr:uid="{00000000-0005-0000-0000-0000F7310000}"/>
    <cellStyle name="Normal 38 2 4 3 2" xfId="13404" xr:uid="{00000000-0005-0000-0000-0000F8310000}"/>
    <cellStyle name="Normal 38 2 4 3 2 2" xfId="13405" xr:uid="{00000000-0005-0000-0000-0000F9310000}"/>
    <cellStyle name="Normal 38 2 4 3 3" xfId="13406" xr:uid="{00000000-0005-0000-0000-0000FA310000}"/>
    <cellStyle name="Normal 38 2 4 4" xfId="13407" xr:uid="{00000000-0005-0000-0000-0000FB310000}"/>
    <cellStyle name="Normal 38 2 4 4 2" xfId="13408" xr:uid="{00000000-0005-0000-0000-0000FC310000}"/>
    <cellStyle name="Normal 38 2 4 5" xfId="13409" xr:uid="{00000000-0005-0000-0000-0000FD310000}"/>
    <cellStyle name="Normal 38 2 5" xfId="1782" xr:uid="{00000000-0005-0000-0000-0000FE310000}"/>
    <cellStyle name="Normal 38 2 5 2" xfId="1783" xr:uid="{00000000-0005-0000-0000-0000FF310000}"/>
    <cellStyle name="Normal 38 2 5 2 2" xfId="13410" xr:uid="{00000000-0005-0000-0000-000000320000}"/>
    <cellStyle name="Normal 38 2 5 2 2 2" xfId="13411" xr:uid="{00000000-0005-0000-0000-000001320000}"/>
    <cellStyle name="Normal 38 2 5 2 2 2 2" xfId="13412" xr:uid="{00000000-0005-0000-0000-000002320000}"/>
    <cellStyle name="Normal 38 2 5 2 2 3" xfId="13413" xr:uid="{00000000-0005-0000-0000-000003320000}"/>
    <cellStyle name="Normal 38 2 5 2 3" xfId="13414" xr:uid="{00000000-0005-0000-0000-000004320000}"/>
    <cellStyle name="Normal 38 2 5 2 3 2" xfId="13415" xr:uid="{00000000-0005-0000-0000-000005320000}"/>
    <cellStyle name="Normal 38 2 5 2 4" xfId="13416" xr:uid="{00000000-0005-0000-0000-000006320000}"/>
    <cellStyle name="Normal 38 2 5 3" xfId="13417" xr:uid="{00000000-0005-0000-0000-000007320000}"/>
    <cellStyle name="Normal 38 2 5 3 2" xfId="13418" xr:uid="{00000000-0005-0000-0000-000008320000}"/>
    <cellStyle name="Normal 38 2 5 3 2 2" xfId="13419" xr:uid="{00000000-0005-0000-0000-000009320000}"/>
    <cellStyle name="Normal 38 2 5 3 3" xfId="13420" xr:uid="{00000000-0005-0000-0000-00000A320000}"/>
    <cellStyle name="Normal 38 2 5 4" xfId="13421" xr:uid="{00000000-0005-0000-0000-00000B320000}"/>
    <cellStyle name="Normal 38 2 5 4 2" xfId="13422" xr:uid="{00000000-0005-0000-0000-00000C320000}"/>
    <cellStyle name="Normal 38 2 5 5" xfId="13423" xr:uid="{00000000-0005-0000-0000-00000D320000}"/>
    <cellStyle name="Normal 38 2 6" xfId="1784" xr:uid="{00000000-0005-0000-0000-00000E320000}"/>
    <cellStyle name="Normal 38 2 6 2" xfId="1785" xr:uid="{00000000-0005-0000-0000-00000F320000}"/>
    <cellStyle name="Normal 38 2 6 2 2" xfId="13424" xr:uid="{00000000-0005-0000-0000-000010320000}"/>
    <cellStyle name="Normal 38 2 6 2 2 2" xfId="13425" xr:uid="{00000000-0005-0000-0000-000011320000}"/>
    <cellStyle name="Normal 38 2 6 2 2 2 2" xfId="13426" xr:uid="{00000000-0005-0000-0000-000012320000}"/>
    <cellStyle name="Normal 38 2 6 2 2 3" xfId="13427" xr:uid="{00000000-0005-0000-0000-000013320000}"/>
    <cellStyle name="Normal 38 2 6 2 3" xfId="13428" xr:uid="{00000000-0005-0000-0000-000014320000}"/>
    <cellStyle name="Normal 38 2 6 2 3 2" xfId="13429" xr:uid="{00000000-0005-0000-0000-000015320000}"/>
    <cellStyle name="Normal 38 2 6 2 4" xfId="13430" xr:uid="{00000000-0005-0000-0000-000016320000}"/>
    <cellStyle name="Normal 38 2 6 3" xfId="13431" xr:uid="{00000000-0005-0000-0000-000017320000}"/>
    <cellStyle name="Normal 38 2 6 3 2" xfId="13432" xr:uid="{00000000-0005-0000-0000-000018320000}"/>
    <cellStyle name="Normal 38 2 6 3 2 2" xfId="13433" xr:uid="{00000000-0005-0000-0000-000019320000}"/>
    <cellStyle name="Normal 38 2 6 3 3" xfId="13434" xr:uid="{00000000-0005-0000-0000-00001A320000}"/>
    <cellStyle name="Normal 38 2 6 4" xfId="13435" xr:uid="{00000000-0005-0000-0000-00001B320000}"/>
    <cellStyle name="Normal 38 2 6 4 2" xfId="13436" xr:uid="{00000000-0005-0000-0000-00001C320000}"/>
    <cellStyle name="Normal 38 2 6 5" xfId="13437" xr:uid="{00000000-0005-0000-0000-00001D320000}"/>
    <cellStyle name="Normal 38 2 7" xfId="1786" xr:uid="{00000000-0005-0000-0000-00001E320000}"/>
    <cellStyle name="Normal 38 2 7 2" xfId="1787" xr:uid="{00000000-0005-0000-0000-00001F320000}"/>
    <cellStyle name="Normal 38 2 7 2 2" xfId="13438" xr:uid="{00000000-0005-0000-0000-000020320000}"/>
    <cellStyle name="Normal 38 2 7 2 2 2" xfId="13439" xr:uid="{00000000-0005-0000-0000-000021320000}"/>
    <cellStyle name="Normal 38 2 7 2 2 2 2" xfId="13440" xr:uid="{00000000-0005-0000-0000-000022320000}"/>
    <cellStyle name="Normal 38 2 7 2 2 3" xfId="13441" xr:uid="{00000000-0005-0000-0000-000023320000}"/>
    <cellStyle name="Normal 38 2 7 2 3" xfId="13442" xr:uid="{00000000-0005-0000-0000-000024320000}"/>
    <cellStyle name="Normal 38 2 7 2 3 2" xfId="13443" xr:uid="{00000000-0005-0000-0000-000025320000}"/>
    <cellStyle name="Normal 38 2 7 2 4" xfId="13444" xr:uid="{00000000-0005-0000-0000-000026320000}"/>
    <cellStyle name="Normal 38 2 7 3" xfId="13445" xr:uid="{00000000-0005-0000-0000-000027320000}"/>
    <cellStyle name="Normal 38 2 7 3 2" xfId="13446" xr:uid="{00000000-0005-0000-0000-000028320000}"/>
    <cellStyle name="Normal 38 2 7 3 2 2" xfId="13447" xr:uid="{00000000-0005-0000-0000-000029320000}"/>
    <cellStyle name="Normal 38 2 7 3 3" xfId="13448" xr:uid="{00000000-0005-0000-0000-00002A320000}"/>
    <cellStyle name="Normal 38 2 7 4" xfId="13449" xr:uid="{00000000-0005-0000-0000-00002B320000}"/>
    <cellStyle name="Normal 38 2 7 4 2" xfId="13450" xr:uid="{00000000-0005-0000-0000-00002C320000}"/>
    <cellStyle name="Normal 38 2 7 5" xfId="13451" xr:uid="{00000000-0005-0000-0000-00002D320000}"/>
    <cellStyle name="Normal 38 2 8" xfId="1788" xr:uid="{00000000-0005-0000-0000-00002E320000}"/>
    <cellStyle name="Normal 38 2 8 2" xfId="1789" xr:uid="{00000000-0005-0000-0000-00002F320000}"/>
    <cellStyle name="Normal 38 2 8 2 2" xfId="13452" xr:uid="{00000000-0005-0000-0000-000030320000}"/>
    <cellStyle name="Normal 38 2 8 2 2 2" xfId="13453" xr:uid="{00000000-0005-0000-0000-000031320000}"/>
    <cellStyle name="Normal 38 2 8 2 2 2 2" xfId="13454" xr:uid="{00000000-0005-0000-0000-000032320000}"/>
    <cellStyle name="Normal 38 2 8 2 2 3" xfId="13455" xr:uid="{00000000-0005-0000-0000-000033320000}"/>
    <cellStyle name="Normal 38 2 8 2 3" xfId="13456" xr:uid="{00000000-0005-0000-0000-000034320000}"/>
    <cellStyle name="Normal 38 2 8 2 3 2" xfId="13457" xr:uid="{00000000-0005-0000-0000-000035320000}"/>
    <cellStyle name="Normal 38 2 8 2 4" xfId="13458" xr:uid="{00000000-0005-0000-0000-000036320000}"/>
    <cellStyle name="Normal 38 2 8 3" xfId="13459" xr:uid="{00000000-0005-0000-0000-000037320000}"/>
    <cellStyle name="Normal 38 2 8 3 2" xfId="13460" xr:uid="{00000000-0005-0000-0000-000038320000}"/>
    <cellStyle name="Normal 38 2 8 3 2 2" xfId="13461" xr:uid="{00000000-0005-0000-0000-000039320000}"/>
    <cellStyle name="Normal 38 2 8 3 3" xfId="13462" xr:uid="{00000000-0005-0000-0000-00003A320000}"/>
    <cellStyle name="Normal 38 2 8 4" xfId="13463" xr:uid="{00000000-0005-0000-0000-00003B320000}"/>
    <cellStyle name="Normal 38 2 8 4 2" xfId="13464" xr:uid="{00000000-0005-0000-0000-00003C320000}"/>
    <cellStyle name="Normal 38 2 8 5" xfId="13465" xr:uid="{00000000-0005-0000-0000-00003D320000}"/>
    <cellStyle name="Normal 38 2 9" xfId="1790" xr:uid="{00000000-0005-0000-0000-00003E320000}"/>
    <cellStyle name="Normal 38 2 9 2" xfId="13466" xr:uid="{00000000-0005-0000-0000-00003F320000}"/>
    <cellStyle name="Normal 38 2 9 2 2" xfId="13467" xr:uid="{00000000-0005-0000-0000-000040320000}"/>
    <cellStyle name="Normal 38 2 9 2 2 2" xfId="13468" xr:uid="{00000000-0005-0000-0000-000041320000}"/>
    <cellStyle name="Normal 38 2 9 2 3" xfId="13469" xr:uid="{00000000-0005-0000-0000-000042320000}"/>
    <cellStyle name="Normal 38 2 9 3" xfId="13470" xr:uid="{00000000-0005-0000-0000-000043320000}"/>
    <cellStyle name="Normal 38 2 9 3 2" xfId="13471" xr:uid="{00000000-0005-0000-0000-000044320000}"/>
    <cellStyle name="Normal 38 2 9 4" xfId="13472" xr:uid="{00000000-0005-0000-0000-000045320000}"/>
    <cellStyle name="Normal 38 3" xfId="1791" xr:uid="{00000000-0005-0000-0000-000046320000}"/>
    <cellStyle name="Normal 38 3 2" xfId="1792" xr:uid="{00000000-0005-0000-0000-000047320000}"/>
    <cellStyle name="Normal 38 3 2 2" xfId="13473" xr:uid="{00000000-0005-0000-0000-000048320000}"/>
    <cellStyle name="Normal 38 3 2 2 2" xfId="13474" xr:uid="{00000000-0005-0000-0000-000049320000}"/>
    <cellStyle name="Normal 38 3 2 2 2 2" xfId="13475" xr:uid="{00000000-0005-0000-0000-00004A320000}"/>
    <cellStyle name="Normal 38 3 2 2 3" xfId="13476" xr:uid="{00000000-0005-0000-0000-00004B320000}"/>
    <cellStyle name="Normal 38 3 2 3" xfId="13477" xr:uid="{00000000-0005-0000-0000-00004C320000}"/>
    <cellStyle name="Normal 38 3 2 3 2" xfId="13478" xr:uid="{00000000-0005-0000-0000-00004D320000}"/>
    <cellStyle name="Normal 38 3 2 4" xfId="13479" xr:uid="{00000000-0005-0000-0000-00004E320000}"/>
    <cellStyle name="Normal 38 3 3" xfId="13480" xr:uid="{00000000-0005-0000-0000-00004F320000}"/>
    <cellStyle name="Normal 38 3 3 2" xfId="13481" xr:uid="{00000000-0005-0000-0000-000050320000}"/>
    <cellStyle name="Normal 38 3 3 2 2" xfId="13482" xr:uid="{00000000-0005-0000-0000-000051320000}"/>
    <cellStyle name="Normal 38 3 3 3" xfId="13483" xr:uid="{00000000-0005-0000-0000-000052320000}"/>
    <cellStyle name="Normal 38 3 4" xfId="13484" xr:uid="{00000000-0005-0000-0000-000053320000}"/>
    <cellStyle name="Normal 38 3 4 2" xfId="13485" xr:uid="{00000000-0005-0000-0000-000054320000}"/>
    <cellStyle name="Normal 38 3 5" xfId="13486" xr:uid="{00000000-0005-0000-0000-000055320000}"/>
    <cellStyle name="Normal 38 4" xfId="1793" xr:uid="{00000000-0005-0000-0000-000056320000}"/>
    <cellStyle name="Normal 38 4 2" xfId="1794" xr:uid="{00000000-0005-0000-0000-000057320000}"/>
    <cellStyle name="Normal 38 4 2 2" xfId="13487" xr:uid="{00000000-0005-0000-0000-000058320000}"/>
    <cellStyle name="Normal 38 4 2 2 2" xfId="13488" xr:uid="{00000000-0005-0000-0000-000059320000}"/>
    <cellStyle name="Normal 38 4 2 2 2 2" xfId="13489" xr:uid="{00000000-0005-0000-0000-00005A320000}"/>
    <cellStyle name="Normal 38 4 2 2 3" xfId="13490" xr:uid="{00000000-0005-0000-0000-00005B320000}"/>
    <cellStyle name="Normal 38 4 2 3" xfId="13491" xr:uid="{00000000-0005-0000-0000-00005C320000}"/>
    <cellStyle name="Normal 38 4 2 3 2" xfId="13492" xr:uid="{00000000-0005-0000-0000-00005D320000}"/>
    <cellStyle name="Normal 38 4 2 4" xfId="13493" xr:uid="{00000000-0005-0000-0000-00005E320000}"/>
    <cellStyle name="Normal 38 4 3" xfId="13494" xr:uid="{00000000-0005-0000-0000-00005F320000}"/>
    <cellStyle name="Normal 38 4 3 2" xfId="13495" xr:uid="{00000000-0005-0000-0000-000060320000}"/>
    <cellStyle name="Normal 38 4 3 2 2" xfId="13496" xr:uid="{00000000-0005-0000-0000-000061320000}"/>
    <cellStyle name="Normal 38 4 3 3" xfId="13497" xr:uid="{00000000-0005-0000-0000-000062320000}"/>
    <cellStyle name="Normal 38 4 4" xfId="13498" xr:uid="{00000000-0005-0000-0000-000063320000}"/>
    <cellStyle name="Normal 38 4 4 2" xfId="13499" xr:uid="{00000000-0005-0000-0000-000064320000}"/>
    <cellStyle name="Normal 38 4 5" xfId="13500" xr:uid="{00000000-0005-0000-0000-000065320000}"/>
    <cellStyle name="Normal 38 5" xfId="1795" xr:uid="{00000000-0005-0000-0000-000066320000}"/>
    <cellStyle name="Normal 38 5 2" xfId="1796" xr:uid="{00000000-0005-0000-0000-000067320000}"/>
    <cellStyle name="Normal 38 5 2 2" xfId="13501" xr:uid="{00000000-0005-0000-0000-000068320000}"/>
    <cellStyle name="Normal 38 5 2 2 2" xfId="13502" xr:uid="{00000000-0005-0000-0000-000069320000}"/>
    <cellStyle name="Normal 38 5 2 2 2 2" xfId="13503" xr:uid="{00000000-0005-0000-0000-00006A320000}"/>
    <cellStyle name="Normal 38 5 2 2 3" xfId="13504" xr:uid="{00000000-0005-0000-0000-00006B320000}"/>
    <cellStyle name="Normal 38 5 2 3" xfId="13505" xr:uid="{00000000-0005-0000-0000-00006C320000}"/>
    <cellStyle name="Normal 38 5 2 3 2" xfId="13506" xr:uid="{00000000-0005-0000-0000-00006D320000}"/>
    <cellStyle name="Normal 38 5 2 4" xfId="13507" xr:uid="{00000000-0005-0000-0000-00006E320000}"/>
    <cellStyle name="Normal 38 5 3" xfId="13508" xr:uid="{00000000-0005-0000-0000-00006F320000}"/>
    <cellStyle name="Normal 38 5 3 2" xfId="13509" xr:uid="{00000000-0005-0000-0000-000070320000}"/>
    <cellStyle name="Normal 38 5 3 2 2" xfId="13510" xr:uid="{00000000-0005-0000-0000-000071320000}"/>
    <cellStyle name="Normal 38 5 3 3" xfId="13511" xr:uid="{00000000-0005-0000-0000-000072320000}"/>
    <cellStyle name="Normal 38 5 4" xfId="13512" xr:uid="{00000000-0005-0000-0000-000073320000}"/>
    <cellStyle name="Normal 38 5 4 2" xfId="13513" xr:uid="{00000000-0005-0000-0000-000074320000}"/>
    <cellStyle name="Normal 38 5 5" xfId="13514" xr:uid="{00000000-0005-0000-0000-000075320000}"/>
    <cellStyle name="Normal 38 6" xfId="1797" xr:uid="{00000000-0005-0000-0000-000076320000}"/>
    <cellStyle name="Normal 38 6 2" xfId="1798" xr:uid="{00000000-0005-0000-0000-000077320000}"/>
    <cellStyle name="Normal 38 6 2 2" xfId="13515" xr:uid="{00000000-0005-0000-0000-000078320000}"/>
    <cellStyle name="Normal 38 6 2 2 2" xfId="13516" xr:uid="{00000000-0005-0000-0000-000079320000}"/>
    <cellStyle name="Normal 38 6 2 2 2 2" xfId="13517" xr:uid="{00000000-0005-0000-0000-00007A320000}"/>
    <cellStyle name="Normal 38 6 2 2 3" xfId="13518" xr:uid="{00000000-0005-0000-0000-00007B320000}"/>
    <cellStyle name="Normal 38 6 2 3" xfId="13519" xr:uid="{00000000-0005-0000-0000-00007C320000}"/>
    <cellStyle name="Normal 38 6 2 3 2" xfId="13520" xr:uid="{00000000-0005-0000-0000-00007D320000}"/>
    <cellStyle name="Normal 38 6 2 4" xfId="13521" xr:uid="{00000000-0005-0000-0000-00007E320000}"/>
    <cellStyle name="Normal 38 6 3" xfId="13522" xr:uid="{00000000-0005-0000-0000-00007F320000}"/>
    <cellStyle name="Normal 38 6 3 2" xfId="13523" xr:uid="{00000000-0005-0000-0000-000080320000}"/>
    <cellStyle name="Normal 38 6 3 2 2" xfId="13524" xr:uid="{00000000-0005-0000-0000-000081320000}"/>
    <cellStyle name="Normal 38 6 3 3" xfId="13525" xr:uid="{00000000-0005-0000-0000-000082320000}"/>
    <cellStyle name="Normal 38 6 4" xfId="13526" xr:uid="{00000000-0005-0000-0000-000083320000}"/>
    <cellStyle name="Normal 38 6 4 2" xfId="13527" xr:uid="{00000000-0005-0000-0000-000084320000}"/>
    <cellStyle name="Normal 38 6 5" xfId="13528" xr:uid="{00000000-0005-0000-0000-000085320000}"/>
    <cellStyle name="Normal 38 7" xfId="1799" xr:uid="{00000000-0005-0000-0000-000086320000}"/>
    <cellStyle name="Normal 38 7 2" xfId="1800" xr:uid="{00000000-0005-0000-0000-000087320000}"/>
    <cellStyle name="Normal 38 7 2 2" xfId="13529" xr:uid="{00000000-0005-0000-0000-000088320000}"/>
    <cellStyle name="Normal 38 7 2 2 2" xfId="13530" xr:uid="{00000000-0005-0000-0000-000089320000}"/>
    <cellStyle name="Normal 38 7 2 2 2 2" xfId="13531" xr:uid="{00000000-0005-0000-0000-00008A320000}"/>
    <cellStyle name="Normal 38 7 2 2 3" xfId="13532" xr:uid="{00000000-0005-0000-0000-00008B320000}"/>
    <cellStyle name="Normal 38 7 2 3" xfId="13533" xr:uid="{00000000-0005-0000-0000-00008C320000}"/>
    <cellStyle name="Normal 38 7 2 3 2" xfId="13534" xr:uid="{00000000-0005-0000-0000-00008D320000}"/>
    <cellStyle name="Normal 38 7 2 4" xfId="13535" xr:uid="{00000000-0005-0000-0000-00008E320000}"/>
    <cellStyle name="Normal 38 7 3" xfId="13536" xr:uid="{00000000-0005-0000-0000-00008F320000}"/>
    <cellStyle name="Normal 38 7 3 2" xfId="13537" xr:uid="{00000000-0005-0000-0000-000090320000}"/>
    <cellStyle name="Normal 38 7 3 2 2" xfId="13538" xr:uid="{00000000-0005-0000-0000-000091320000}"/>
    <cellStyle name="Normal 38 7 3 3" xfId="13539" xr:uid="{00000000-0005-0000-0000-000092320000}"/>
    <cellStyle name="Normal 38 7 4" xfId="13540" xr:uid="{00000000-0005-0000-0000-000093320000}"/>
    <cellStyle name="Normal 38 7 4 2" xfId="13541" xr:uid="{00000000-0005-0000-0000-000094320000}"/>
    <cellStyle name="Normal 38 7 5" xfId="13542" xr:uid="{00000000-0005-0000-0000-000095320000}"/>
    <cellStyle name="Normal 38 8" xfId="1801" xr:uid="{00000000-0005-0000-0000-000096320000}"/>
    <cellStyle name="Normal 38 8 2" xfId="1802" xr:uid="{00000000-0005-0000-0000-000097320000}"/>
    <cellStyle name="Normal 38 8 2 2" xfId="13543" xr:uid="{00000000-0005-0000-0000-000098320000}"/>
    <cellStyle name="Normal 38 8 2 2 2" xfId="13544" xr:uid="{00000000-0005-0000-0000-000099320000}"/>
    <cellStyle name="Normal 38 8 2 2 2 2" xfId="13545" xr:uid="{00000000-0005-0000-0000-00009A320000}"/>
    <cellStyle name="Normal 38 8 2 2 3" xfId="13546" xr:uid="{00000000-0005-0000-0000-00009B320000}"/>
    <cellStyle name="Normal 38 8 2 3" xfId="13547" xr:uid="{00000000-0005-0000-0000-00009C320000}"/>
    <cellStyle name="Normal 38 8 2 3 2" xfId="13548" xr:uid="{00000000-0005-0000-0000-00009D320000}"/>
    <cellStyle name="Normal 38 8 2 4" xfId="13549" xr:uid="{00000000-0005-0000-0000-00009E320000}"/>
    <cellStyle name="Normal 38 8 3" xfId="13550" xr:uid="{00000000-0005-0000-0000-00009F320000}"/>
    <cellStyle name="Normal 38 8 3 2" xfId="13551" xr:uid="{00000000-0005-0000-0000-0000A0320000}"/>
    <cellStyle name="Normal 38 8 3 2 2" xfId="13552" xr:uid="{00000000-0005-0000-0000-0000A1320000}"/>
    <cellStyle name="Normal 38 8 3 3" xfId="13553" xr:uid="{00000000-0005-0000-0000-0000A2320000}"/>
    <cellStyle name="Normal 38 8 4" xfId="13554" xr:uid="{00000000-0005-0000-0000-0000A3320000}"/>
    <cellStyle name="Normal 38 8 4 2" xfId="13555" xr:uid="{00000000-0005-0000-0000-0000A4320000}"/>
    <cellStyle name="Normal 38 8 5" xfId="13556" xr:uid="{00000000-0005-0000-0000-0000A5320000}"/>
    <cellStyle name="Normal 38 9" xfId="1803" xr:uid="{00000000-0005-0000-0000-0000A6320000}"/>
    <cellStyle name="Normal 38 9 2" xfId="1804" xr:uid="{00000000-0005-0000-0000-0000A7320000}"/>
    <cellStyle name="Normal 38 9 2 2" xfId="13557" xr:uid="{00000000-0005-0000-0000-0000A8320000}"/>
    <cellStyle name="Normal 38 9 2 2 2" xfId="13558" xr:uid="{00000000-0005-0000-0000-0000A9320000}"/>
    <cellStyle name="Normal 38 9 2 2 2 2" xfId="13559" xr:uid="{00000000-0005-0000-0000-0000AA320000}"/>
    <cellStyle name="Normal 38 9 2 2 3" xfId="13560" xr:uid="{00000000-0005-0000-0000-0000AB320000}"/>
    <cellStyle name="Normal 38 9 2 3" xfId="13561" xr:uid="{00000000-0005-0000-0000-0000AC320000}"/>
    <cellStyle name="Normal 38 9 2 3 2" xfId="13562" xr:uid="{00000000-0005-0000-0000-0000AD320000}"/>
    <cellStyle name="Normal 38 9 2 4" xfId="13563" xr:uid="{00000000-0005-0000-0000-0000AE320000}"/>
    <cellStyle name="Normal 38 9 3" xfId="13564" xr:uid="{00000000-0005-0000-0000-0000AF320000}"/>
    <cellStyle name="Normal 38 9 3 2" xfId="13565" xr:uid="{00000000-0005-0000-0000-0000B0320000}"/>
    <cellStyle name="Normal 38 9 3 2 2" xfId="13566" xr:uid="{00000000-0005-0000-0000-0000B1320000}"/>
    <cellStyle name="Normal 38 9 3 3" xfId="13567" xr:uid="{00000000-0005-0000-0000-0000B2320000}"/>
    <cellStyle name="Normal 38 9 4" xfId="13568" xr:uid="{00000000-0005-0000-0000-0000B3320000}"/>
    <cellStyle name="Normal 38 9 4 2" xfId="13569" xr:uid="{00000000-0005-0000-0000-0000B4320000}"/>
    <cellStyle name="Normal 38 9 5" xfId="13570" xr:uid="{00000000-0005-0000-0000-0000B5320000}"/>
    <cellStyle name="Normal 39" xfId="1805" xr:uid="{00000000-0005-0000-0000-0000B6320000}"/>
    <cellStyle name="Normal 4" xfId="3" xr:uid="{00000000-0005-0000-0000-000003000000}"/>
    <cellStyle name="Normal 4 10" xfId="1807" xr:uid="{00000000-0005-0000-0000-0000B8320000}"/>
    <cellStyle name="Normal 4 10 2" xfId="1808" xr:uid="{00000000-0005-0000-0000-0000B9320000}"/>
    <cellStyle name="Normal 4 10 2 2" xfId="13571" xr:uid="{00000000-0005-0000-0000-0000BA320000}"/>
    <cellStyle name="Normal 4 10 2 2 2" xfId="13572" xr:uid="{00000000-0005-0000-0000-0000BB320000}"/>
    <cellStyle name="Normal 4 10 2 2 2 2" xfId="13573" xr:uid="{00000000-0005-0000-0000-0000BC320000}"/>
    <cellStyle name="Normal 4 10 2 2 3" xfId="13574" xr:uid="{00000000-0005-0000-0000-0000BD320000}"/>
    <cellStyle name="Normal 4 10 2 3" xfId="13575" xr:uid="{00000000-0005-0000-0000-0000BE320000}"/>
    <cellStyle name="Normal 4 10 2 3 2" xfId="13576" xr:uid="{00000000-0005-0000-0000-0000BF320000}"/>
    <cellStyle name="Normal 4 10 2 4" xfId="13577" xr:uid="{00000000-0005-0000-0000-0000C0320000}"/>
    <cellStyle name="Normal 4 10 3" xfId="13578" xr:uid="{00000000-0005-0000-0000-0000C1320000}"/>
    <cellStyle name="Normal 4 10 3 2" xfId="13579" xr:uid="{00000000-0005-0000-0000-0000C2320000}"/>
    <cellStyle name="Normal 4 10 3 2 2" xfId="13580" xr:uid="{00000000-0005-0000-0000-0000C3320000}"/>
    <cellStyle name="Normal 4 10 3 3" xfId="13581" xr:uid="{00000000-0005-0000-0000-0000C4320000}"/>
    <cellStyle name="Normal 4 10 4" xfId="13582" xr:uid="{00000000-0005-0000-0000-0000C5320000}"/>
    <cellStyle name="Normal 4 10 4 2" xfId="13583" xr:uid="{00000000-0005-0000-0000-0000C6320000}"/>
    <cellStyle name="Normal 4 10 5" xfId="13584" xr:uid="{00000000-0005-0000-0000-0000C7320000}"/>
    <cellStyle name="Normal 4 11" xfId="1809" xr:uid="{00000000-0005-0000-0000-0000C8320000}"/>
    <cellStyle name="Normal 4 11 2" xfId="1810" xr:uid="{00000000-0005-0000-0000-0000C9320000}"/>
    <cellStyle name="Normal 4 11 2 2" xfId="13585" xr:uid="{00000000-0005-0000-0000-0000CA320000}"/>
    <cellStyle name="Normal 4 11 2 2 2" xfId="13586" xr:uid="{00000000-0005-0000-0000-0000CB320000}"/>
    <cellStyle name="Normal 4 11 2 2 2 2" xfId="13587" xr:uid="{00000000-0005-0000-0000-0000CC320000}"/>
    <cellStyle name="Normal 4 11 2 2 3" xfId="13588" xr:uid="{00000000-0005-0000-0000-0000CD320000}"/>
    <cellStyle name="Normal 4 11 2 3" xfId="13589" xr:uid="{00000000-0005-0000-0000-0000CE320000}"/>
    <cellStyle name="Normal 4 11 2 3 2" xfId="13590" xr:uid="{00000000-0005-0000-0000-0000CF320000}"/>
    <cellStyle name="Normal 4 11 2 4" xfId="13591" xr:uid="{00000000-0005-0000-0000-0000D0320000}"/>
    <cellStyle name="Normal 4 11 3" xfId="13592" xr:uid="{00000000-0005-0000-0000-0000D1320000}"/>
    <cellStyle name="Normal 4 11 3 2" xfId="13593" xr:uid="{00000000-0005-0000-0000-0000D2320000}"/>
    <cellStyle name="Normal 4 11 3 2 2" xfId="13594" xr:uid="{00000000-0005-0000-0000-0000D3320000}"/>
    <cellStyle name="Normal 4 11 3 3" xfId="13595" xr:uid="{00000000-0005-0000-0000-0000D4320000}"/>
    <cellStyle name="Normal 4 11 4" xfId="13596" xr:uid="{00000000-0005-0000-0000-0000D5320000}"/>
    <cellStyle name="Normal 4 11 4 2" xfId="13597" xr:uid="{00000000-0005-0000-0000-0000D6320000}"/>
    <cellStyle name="Normal 4 11 5" xfId="13598" xr:uid="{00000000-0005-0000-0000-0000D7320000}"/>
    <cellStyle name="Normal 4 12" xfId="1811" xr:uid="{00000000-0005-0000-0000-0000D8320000}"/>
    <cellStyle name="Normal 4 13" xfId="1812" xr:uid="{00000000-0005-0000-0000-0000D9320000}"/>
    <cellStyle name="Normal 4 14" xfId="1813" xr:uid="{00000000-0005-0000-0000-0000DA320000}"/>
    <cellStyle name="Normal 4 15" xfId="1814" xr:uid="{00000000-0005-0000-0000-0000DB320000}"/>
    <cellStyle name="Normal 4 15 2" xfId="13599" xr:uid="{00000000-0005-0000-0000-0000DC320000}"/>
    <cellStyle name="Normal 4 15 2 2" xfId="13600" xr:uid="{00000000-0005-0000-0000-0000DD320000}"/>
    <cellStyle name="Normal 4 15 2 2 2" xfId="13601" xr:uid="{00000000-0005-0000-0000-0000DE320000}"/>
    <cellStyle name="Normal 4 15 2 3" xfId="13602" xr:uid="{00000000-0005-0000-0000-0000DF320000}"/>
    <cellStyle name="Normal 4 15 3" xfId="13603" xr:uid="{00000000-0005-0000-0000-0000E0320000}"/>
    <cellStyle name="Normal 4 15 3 2" xfId="13604" xr:uid="{00000000-0005-0000-0000-0000E1320000}"/>
    <cellStyle name="Normal 4 15 4" xfId="13605" xr:uid="{00000000-0005-0000-0000-0000E2320000}"/>
    <cellStyle name="Normal 4 16" xfId="1815" xr:uid="{00000000-0005-0000-0000-0000E3320000}"/>
    <cellStyle name="Normal 4 16 2" xfId="13606" xr:uid="{00000000-0005-0000-0000-0000E4320000}"/>
    <cellStyle name="Normal 4 16 2 2" xfId="13607" xr:uid="{00000000-0005-0000-0000-0000E5320000}"/>
    <cellStyle name="Normal 4 16 2 2 2" xfId="13608" xr:uid="{00000000-0005-0000-0000-0000E6320000}"/>
    <cellStyle name="Normal 4 16 2 3" xfId="13609" xr:uid="{00000000-0005-0000-0000-0000E7320000}"/>
    <cellStyle name="Normal 4 16 3" xfId="13610" xr:uid="{00000000-0005-0000-0000-0000E8320000}"/>
    <cellStyle name="Normal 4 16 3 2" xfId="13611" xr:uid="{00000000-0005-0000-0000-0000E9320000}"/>
    <cellStyle name="Normal 4 16 4" xfId="13612" xr:uid="{00000000-0005-0000-0000-0000EA320000}"/>
    <cellStyle name="Normal 4 17" xfId="13613" xr:uid="{00000000-0005-0000-0000-0000EB320000}"/>
    <cellStyle name="Normal 4 17 2" xfId="13614" xr:uid="{00000000-0005-0000-0000-0000EC320000}"/>
    <cellStyle name="Normal 4 17 2 2" xfId="13615" xr:uid="{00000000-0005-0000-0000-0000ED320000}"/>
    <cellStyle name="Normal 4 17 3" xfId="13616" xr:uid="{00000000-0005-0000-0000-0000EE320000}"/>
    <cellStyle name="Normal 4 18" xfId="13617" xr:uid="{00000000-0005-0000-0000-0000EF320000}"/>
    <cellStyle name="Normal 4 18 2" xfId="13618" xr:uid="{00000000-0005-0000-0000-0000F0320000}"/>
    <cellStyle name="Normal 4 19" xfId="13619" xr:uid="{00000000-0005-0000-0000-0000F1320000}"/>
    <cellStyle name="Normal 4 2" xfId="1816" xr:uid="{00000000-0005-0000-0000-0000F2320000}"/>
    <cellStyle name="Normal 4 2 10" xfId="1817" xr:uid="{00000000-0005-0000-0000-0000F3320000}"/>
    <cellStyle name="Normal 4 2 11" xfId="1818" xr:uid="{00000000-0005-0000-0000-0000F4320000}"/>
    <cellStyle name="Normal 4 2 12" xfId="1819" xr:uid="{00000000-0005-0000-0000-0000F5320000}"/>
    <cellStyle name="Normal 4 2 13" xfId="1820" xr:uid="{00000000-0005-0000-0000-0000F6320000}"/>
    <cellStyle name="Normal 4 2 14" xfId="1821" xr:uid="{00000000-0005-0000-0000-0000F7320000}"/>
    <cellStyle name="Normal 4 2 15" xfId="1822" xr:uid="{00000000-0005-0000-0000-0000F8320000}"/>
    <cellStyle name="Normal 4 2 16" xfId="1823" xr:uid="{00000000-0005-0000-0000-0000F9320000}"/>
    <cellStyle name="Normal 4 2 17" xfId="1824" xr:uid="{00000000-0005-0000-0000-0000FA320000}"/>
    <cellStyle name="Normal 4 2 2" xfId="1825" xr:uid="{00000000-0005-0000-0000-0000FB320000}"/>
    <cellStyle name="Normal 4 2 2 2" xfId="1826" xr:uid="{00000000-0005-0000-0000-0000FC320000}"/>
    <cellStyle name="Normal 4 2 2 2 2" xfId="13620" xr:uid="{00000000-0005-0000-0000-0000FD320000}"/>
    <cellStyle name="Normal 4 2 2 2 2 2" xfId="13621" xr:uid="{00000000-0005-0000-0000-0000FE320000}"/>
    <cellStyle name="Normal 4 2 2 2 2 2 2" xfId="13622" xr:uid="{00000000-0005-0000-0000-0000FF320000}"/>
    <cellStyle name="Normal 4 2 2 2 2 3" xfId="13623" xr:uid="{00000000-0005-0000-0000-000000330000}"/>
    <cellStyle name="Normal 4 2 2 2 3" xfId="13624" xr:uid="{00000000-0005-0000-0000-000001330000}"/>
    <cellStyle name="Normal 4 2 2 2 3 2" xfId="13625" xr:uid="{00000000-0005-0000-0000-000002330000}"/>
    <cellStyle name="Normal 4 2 2 2 4" xfId="13626" xr:uid="{00000000-0005-0000-0000-000003330000}"/>
    <cellStyle name="Normal 4 2 2 3" xfId="13627" xr:uid="{00000000-0005-0000-0000-000004330000}"/>
    <cellStyle name="Normal 4 2 2 3 2" xfId="13628" xr:uid="{00000000-0005-0000-0000-000005330000}"/>
    <cellStyle name="Normal 4 2 2 3 2 2" xfId="13629" xr:uid="{00000000-0005-0000-0000-000006330000}"/>
    <cellStyle name="Normal 4 2 2 3 3" xfId="13630" xr:uid="{00000000-0005-0000-0000-000007330000}"/>
    <cellStyle name="Normal 4 2 2 4" xfId="13631" xr:uid="{00000000-0005-0000-0000-000008330000}"/>
    <cellStyle name="Normal 4 2 2 4 2" xfId="13632" xr:uid="{00000000-0005-0000-0000-000009330000}"/>
    <cellStyle name="Normal 4 2 2 5" xfId="13633" xr:uid="{00000000-0005-0000-0000-00000A330000}"/>
    <cellStyle name="Normal 4 2 3" xfId="1827" xr:uid="{00000000-0005-0000-0000-00000B330000}"/>
    <cellStyle name="Normal 4 2 3 2" xfId="1828" xr:uid="{00000000-0005-0000-0000-00000C330000}"/>
    <cellStyle name="Normal 4 2 3 2 2" xfId="13634" xr:uid="{00000000-0005-0000-0000-00000D330000}"/>
    <cellStyle name="Normal 4 2 3 2 2 2" xfId="13635" xr:uid="{00000000-0005-0000-0000-00000E330000}"/>
    <cellStyle name="Normal 4 2 3 2 2 2 2" xfId="13636" xr:uid="{00000000-0005-0000-0000-00000F330000}"/>
    <cellStyle name="Normal 4 2 3 2 2 3" xfId="13637" xr:uid="{00000000-0005-0000-0000-000010330000}"/>
    <cellStyle name="Normal 4 2 3 2 3" xfId="13638" xr:uid="{00000000-0005-0000-0000-000011330000}"/>
    <cellStyle name="Normal 4 2 3 2 3 2" xfId="13639" xr:uid="{00000000-0005-0000-0000-000012330000}"/>
    <cellStyle name="Normal 4 2 3 2 4" xfId="13640" xr:uid="{00000000-0005-0000-0000-000013330000}"/>
    <cellStyle name="Normal 4 2 3 3" xfId="13641" xr:uid="{00000000-0005-0000-0000-000014330000}"/>
    <cellStyle name="Normal 4 2 3 3 2" xfId="13642" xr:uid="{00000000-0005-0000-0000-000015330000}"/>
    <cellStyle name="Normal 4 2 3 3 2 2" xfId="13643" xr:uid="{00000000-0005-0000-0000-000016330000}"/>
    <cellStyle name="Normal 4 2 3 3 3" xfId="13644" xr:uid="{00000000-0005-0000-0000-000017330000}"/>
    <cellStyle name="Normal 4 2 3 4" xfId="13645" xr:uid="{00000000-0005-0000-0000-000018330000}"/>
    <cellStyle name="Normal 4 2 3 4 2" xfId="13646" xr:uid="{00000000-0005-0000-0000-000019330000}"/>
    <cellStyle name="Normal 4 2 3 5" xfId="13647" xr:uid="{00000000-0005-0000-0000-00001A330000}"/>
    <cellStyle name="Normal 4 2 4" xfId="1829" xr:uid="{00000000-0005-0000-0000-00001B330000}"/>
    <cellStyle name="Normal 4 2 4 2" xfId="1830" xr:uid="{00000000-0005-0000-0000-00001C330000}"/>
    <cellStyle name="Normal 4 2 4 2 2" xfId="13648" xr:uid="{00000000-0005-0000-0000-00001D330000}"/>
    <cellStyle name="Normal 4 2 4 2 2 2" xfId="13649" xr:uid="{00000000-0005-0000-0000-00001E330000}"/>
    <cellStyle name="Normal 4 2 4 2 2 2 2" xfId="13650" xr:uid="{00000000-0005-0000-0000-00001F330000}"/>
    <cellStyle name="Normal 4 2 4 2 2 3" xfId="13651" xr:uid="{00000000-0005-0000-0000-000020330000}"/>
    <cellStyle name="Normal 4 2 4 2 3" xfId="13652" xr:uid="{00000000-0005-0000-0000-000021330000}"/>
    <cellStyle name="Normal 4 2 4 2 3 2" xfId="13653" xr:uid="{00000000-0005-0000-0000-000022330000}"/>
    <cellStyle name="Normal 4 2 4 2 4" xfId="13654" xr:uid="{00000000-0005-0000-0000-000023330000}"/>
    <cellStyle name="Normal 4 2 4 3" xfId="13655" xr:uid="{00000000-0005-0000-0000-000024330000}"/>
    <cellStyle name="Normal 4 2 4 3 2" xfId="13656" xr:uid="{00000000-0005-0000-0000-000025330000}"/>
    <cellStyle name="Normal 4 2 4 3 2 2" xfId="13657" xr:uid="{00000000-0005-0000-0000-000026330000}"/>
    <cellStyle name="Normal 4 2 4 3 3" xfId="13658" xr:uid="{00000000-0005-0000-0000-000027330000}"/>
    <cellStyle name="Normal 4 2 4 4" xfId="13659" xr:uid="{00000000-0005-0000-0000-000028330000}"/>
    <cellStyle name="Normal 4 2 4 4 2" xfId="13660" xr:uid="{00000000-0005-0000-0000-000029330000}"/>
    <cellStyle name="Normal 4 2 4 5" xfId="13661" xr:uid="{00000000-0005-0000-0000-00002A330000}"/>
    <cellStyle name="Normal 4 2 5" xfId="1831" xr:uid="{00000000-0005-0000-0000-00002B330000}"/>
    <cellStyle name="Normal 4 2 5 2" xfId="1832" xr:uid="{00000000-0005-0000-0000-00002C330000}"/>
    <cellStyle name="Normal 4 2 5 2 2" xfId="13662" xr:uid="{00000000-0005-0000-0000-00002D330000}"/>
    <cellStyle name="Normal 4 2 5 2 2 2" xfId="13663" xr:uid="{00000000-0005-0000-0000-00002E330000}"/>
    <cellStyle name="Normal 4 2 5 2 2 2 2" xfId="13664" xr:uid="{00000000-0005-0000-0000-00002F330000}"/>
    <cellStyle name="Normal 4 2 5 2 2 3" xfId="13665" xr:uid="{00000000-0005-0000-0000-000030330000}"/>
    <cellStyle name="Normal 4 2 5 2 3" xfId="13666" xr:uid="{00000000-0005-0000-0000-000031330000}"/>
    <cellStyle name="Normal 4 2 5 2 3 2" xfId="13667" xr:uid="{00000000-0005-0000-0000-000032330000}"/>
    <cellStyle name="Normal 4 2 5 2 4" xfId="13668" xr:uid="{00000000-0005-0000-0000-000033330000}"/>
    <cellStyle name="Normal 4 2 5 3" xfId="13669" xr:uid="{00000000-0005-0000-0000-000034330000}"/>
    <cellStyle name="Normal 4 2 5 3 2" xfId="13670" xr:uid="{00000000-0005-0000-0000-000035330000}"/>
    <cellStyle name="Normal 4 2 5 3 2 2" xfId="13671" xr:uid="{00000000-0005-0000-0000-000036330000}"/>
    <cellStyle name="Normal 4 2 5 3 3" xfId="13672" xr:uid="{00000000-0005-0000-0000-000037330000}"/>
    <cellStyle name="Normal 4 2 5 4" xfId="13673" xr:uid="{00000000-0005-0000-0000-000038330000}"/>
    <cellStyle name="Normal 4 2 5 4 2" xfId="13674" xr:uid="{00000000-0005-0000-0000-000039330000}"/>
    <cellStyle name="Normal 4 2 5 5" xfId="13675" xr:uid="{00000000-0005-0000-0000-00003A330000}"/>
    <cellStyle name="Normal 4 2 6" xfId="1833" xr:uid="{00000000-0005-0000-0000-00003B330000}"/>
    <cellStyle name="Normal 4 2 6 2" xfId="1834" xr:uid="{00000000-0005-0000-0000-00003C330000}"/>
    <cellStyle name="Normal 4 2 6 2 2" xfId="13676" xr:uid="{00000000-0005-0000-0000-00003D330000}"/>
    <cellStyle name="Normal 4 2 6 2 2 2" xfId="13677" xr:uid="{00000000-0005-0000-0000-00003E330000}"/>
    <cellStyle name="Normal 4 2 6 2 2 2 2" xfId="13678" xr:uid="{00000000-0005-0000-0000-00003F330000}"/>
    <cellStyle name="Normal 4 2 6 2 2 3" xfId="13679" xr:uid="{00000000-0005-0000-0000-000040330000}"/>
    <cellStyle name="Normal 4 2 6 2 3" xfId="13680" xr:uid="{00000000-0005-0000-0000-000041330000}"/>
    <cellStyle name="Normal 4 2 6 2 3 2" xfId="13681" xr:uid="{00000000-0005-0000-0000-000042330000}"/>
    <cellStyle name="Normal 4 2 6 2 4" xfId="13682" xr:uid="{00000000-0005-0000-0000-000043330000}"/>
    <cellStyle name="Normal 4 2 6 3" xfId="13683" xr:uid="{00000000-0005-0000-0000-000044330000}"/>
    <cellStyle name="Normal 4 2 6 3 2" xfId="13684" xr:uid="{00000000-0005-0000-0000-000045330000}"/>
    <cellStyle name="Normal 4 2 6 3 2 2" xfId="13685" xr:uid="{00000000-0005-0000-0000-000046330000}"/>
    <cellStyle name="Normal 4 2 6 3 3" xfId="13686" xr:uid="{00000000-0005-0000-0000-000047330000}"/>
    <cellStyle name="Normal 4 2 6 4" xfId="13687" xr:uid="{00000000-0005-0000-0000-000048330000}"/>
    <cellStyle name="Normal 4 2 6 4 2" xfId="13688" xr:uid="{00000000-0005-0000-0000-000049330000}"/>
    <cellStyle name="Normal 4 2 6 5" xfId="13689" xr:uid="{00000000-0005-0000-0000-00004A330000}"/>
    <cellStyle name="Normal 4 2 7" xfId="1835" xr:uid="{00000000-0005-0000-0000-00004B330000}"/>
    <cellStyle name="Normal 4 2 7 2" xfId="1836" xr:uid="{00000000-0005-0000-0000-00004C330000}"/>
    <cellStyle name="Normal 4 2 7 2 2" xfId="13690" xr:uid="{00000000-0005-0000-0000-00004D330000}"/>
    <cellStyle name="Normal 4 2 7 2 2 2" xfId="13691" xr:uid="{00000000-0005-0000-0000-00004E330000}"/>
    <cellStyle name="Normal 4 2 7 2 2 2 2" xfId="13692" xr:uid="{00000000-0005-0000-0000-00004F330000}"/>
    <cellStyle name="Normal 4 2 7 2 2 3" xfId="13693" xr:uid="{00000000-0005-0000-0000-000050330000}"/>
    <cellStyle name="Normal 4 2 7 2 3" xfId="13694" xr:uid="{00000000-0005-0000-0000-000051330000}"/>
    <cellStyle name="Normal 4 2 7 2 3 2" xfId="13695" xr:uid="{00000000-0005-0000-0000-000052330000}"/>
    <cellStyle name="Normal 4 2 7 2 4" xfId="13696" xr:uid="{00000000-0005-0000-0000-000053330000}"/>
    <cellStyle name="Normal 4 2 7 3" xfId="13697" xr:uid="{00000000-0005-0000-0000-000054330000}"/>
    <cellStyle name="Normal 4 2 7 3 2" xfId="13698" xr:uid="{00000000-0005-0000-0000-000055330000}"/>
    <cellStyle name="Normal 4 2 7 3 2 2" xfId="13699" xr:uid="{00000000-0005-0000-0000-000056330000}"/>
    <cellStyle name="Normal 4 2 7 3 3" xfId="13700" xr:uid="{00000000-0005-0000-0000-000057330000}"/>
    <cellStyle name="Normal 4 2 7 4" xfId="13701" xr:uid="{00000000-0005-0000-0000-000058330000}"/>
    <cellStyle name="Normal 4 2 7 4 2" xfId="13702" xr:uid="{00000000-0005-0000-0000-000059330000}"/>
    <cellStyle name="Normal 4 2 7 5" xfId="13703" xr:uid="{00000000-0005-0000-0000-00005A330000}"/>
    <cellStyle name="Normal 4 2 8" xfId="1837" xr:uid="{00000000-0005-0000-0000-00005B330000}"/>
    <cellStyle name="Normal 4 2 8 2" xfId="1838" xr:uid="{00000000-0005-0000-0000-00005C330000}"/>
    <cellStyle name="Normal 4 2 8 2 2" xfId="13704" xr:uid="{00000000-0005-0000-0000-00005D330000}"/>
    <cellStyle name="Normal 4 2 8 2 2 2" xfId="13705" xr:uid="{00000000-0005-0000-0000-00005E330000}"/>
    <cellStyle name="Normal 4 2 8 2 2 2 2" xfId="13706" xr:uid="{00000000-0005-0000-0000-00005F330000}"/>
    <cellStyle name="Normal 4 2 8 2 2 3" xfId="13707" xr:uid="{00000000-0005-0000-0000-000060330000}"/>
    <cellStyle name="Normal 4 2 8 2 3" xfId="13708" xr:uid="{00000000-0005-0000-0000-000061330000}"/>
    <cellStyle name="Normal 4 2 8 2 3 2" xfId="13709" xr:uid="{00000000-0005-0000-0000-000062330000}"/>
    <cellStyle name="Normal 4 2 8 2 4" xfId="13710" xr:uid="{00000000-0005-0000-0000-000063330000}"/>
    <cellStyle name="Normal 4 2 8 3" xfId="13711" xr:uid="{00000000-0005-0000-0000-000064330000}"/>
    <cellStyle name="Normal 4 2 8 3 2" xfId="13712" xr:uid="{00000000-0005-0000-0000-000065330000}"/>
    <cellStyle name="Normal 4 2 8 3 2 2" xfId="13713" xr:uid="{00000000-0005-0000-0000-000066330000}"/>
    <cellStyle name="Normal 4 2 8 3 3" xfId="13714" xr:uid="{00000000-0005-0000-0000-000067330000}"/>
    <cellStyle name="Normal 4 2 8 4" xfId="13715" xr:uid="{00000000-0005-0000-0000-000068330000}"/>
    <cellStyle name="Normal 4 2 8 4 2" xfId="13716" xr:uid="{00000000-0005-0000-0000-000069330000}"/>
    <cellStyle name="Normal 4 2 8 5" xfId="13717" xr:uid="{00000000-0005-0000-0000-00006A330000}"/>
    <cellStyle name="Normal 4 2 9" xfId="1839" xr:uid="{00000000-0005-0000-0000-00006B330000}"/>
    <cellStyle name="Normal 4 20" xfId="1806" xr:uid="{00000000-0005-0000-0000-0000B7320000}"/>
    <cellStyle name="Normal 4 3" xfId="1840" xr:uid="{00000000-0005-0000-0000-00006C330000}"/>
    <cellStyle name="Normal 4 3 2" xfId="1841" xr:uid="{00000000-0005-0000-0000-00006D330000}"/>
    <cellStyle name="Normal 4 3 2 2" xfId="13718" xr:uid="{00000000-0005-0000-0000-00006E330000}"/>
    <cellStyle name="Normal 4 3 2 2 2" xfId="13719" xr:uid="{00000000-0005-0000-0000-00006F330000}"/>
    <cellStyle name="Normal 4 3 2 2 2 2" xfId="13720" xr:uid="{00000000-0005-0000-0000-000070330000}"/>
    <cellStyle name="Normal 4 3 2 2 3" xfId="13721" xr:uid="{00000000-0005-0000-0000-000071330000}"/>
    <cellStyle name="Normal 4 3 2 3" xfId="13722" xr:uid="{00000000-0005-0000-0000-000072330000}"/>
    <cellStyle name="Normal 4 3 2 3 2" xfId="13723" xr:uid="{00000000-0005-0000-0000-000073330000}"/>
    <cellStyle name="Normal 4 3 2 4" xfId="13724" xr:uid="{00000000-0005-0000-0000-000074330000}"/>
    <cellStyle name="Normal 4 3 3" xfId="13725" xr:uid="{00000000-0005-0000-0000-000075330000}"/>
    <cellStyle name="Normal 4 3 3 2" xfId="13726" xr:uid="{00000000-0005-0000-0000-000076330000}"/>
    <cellStyle name="Normal 4 3 3 2 2" xfId="13727" xr:uid="{00000000-0005-0000-0000-000077330000}"/>
    <cellStyle name="Normal 4 3 3 3" xfId="13728" xr:uid="{00000000-0005-0000-0000-000078330000}"/>
    <cellStyle name="Normal 4 3 4" xfId="13729" xr:uid="{00000000-0005-0000-0000-000079330000}"/>
    <cellStyle name="Normal 4 3 4 2" xfId="13730" xr:uid="{00000000-0005-0000-0000-00007A330000}"/>
    <cellStyle name="Normal 4 3 5" xfId="13731" xr:uid="{00000000-0005-0000-0000-00007B330000}"/>
    <cellStyle name="Normal 4 4" xfId="1842" xr:uid="{00000000-0005-0000-0000-00007C330000}"/>
    <cellStyle name="Normal 4 4 2" xfId="1843" xr:uid="{00000000-0005-0000-0000-00007D330000}"/>
    <cellStyle name="Normal 4 4 2 2" xfId="13732" xr:uid="{00000000-0005-0000-0000-00007E330000}"/>
    <cellStyle name="Normal 4 4 2 2 2" xfId="13733" xr:uid="{00000000-0005-0000-0000-00007F330000}"/>
    <cellStyle name="Normal 4 4 2 2 2 2" xfId="13734" xr:uid="{00000000-0005-0000-0000-000080330000}"/>
    <cellStyle name="Normal 4 4 2 2 3" xfId="13735" xr:uid="{00000000-0005-0000-0000-000081330000}"/>
    <cellStyle name="Normal 4 4 2 3" xfId="13736" xr:uid="{00000000-0005-0000-0000-000082330000}"/>
    <cellStyle name="Normal 4 4 2 3 2" xfId="13737" xr:uid="{00000000-0005-0000-0000-000083330000}"/>
    <cellStyle name="Normal 4 4 2 4" xfId="13738" xr:uid="{00000000-0005-0000-0000-000084330000}"/>
    <cellStyle name="Normal 4 4 3" xfId="13739" xr:uid="{00000000-0005-0000-0000-000085330000}"/>
    <cellStyle name="Normal 4 4 3 2" xfId="13740" xr:uid="{00000000-0005-0000-0000-000086330000}"/>
    <cellStyle name="Normal 4 4 3 2 2" xfId="13741" xr:uid="{00000000-0005-0000-0000-000087330000}"/>
    <cellStyle name="Normal 4 4 3 3" xfId="13742" xr:uid="{00000000-0005-0000-0000-000088330000}"/>
    <cellStyle name="Normal 4 4 4" xfId="13743" xr:uid="{00000000-0005-0000-0000-000089330000}"/>
    <cellStyle name="Normal 4 4 4 2" xfId="13744" xr:uid="{00000000-0005-0000-0000-00008A330000}"/>
    <cellStyle name="Normal 4 4 5" xfId="13745" xr:uid="{00000000-0005-0000-0000-00008B330000}"/>
    <cellStyle name="Normal 4 5" xfId="1844" xr:uid="{00000000-0005-0000-0000-00008C330000}"/>
    <cellStyle name="Normal 4 5 2" xfId="1845" xr:uid="{00000000-0005-0000-0000-00008D330000}"/>
    <cellStyle name="Normal 4 5 2 2" xfId="13746" xr:uid="{00000000-0005-0000-0000-00008E330000}"/>
    <cellStyle name="Normal 4 5 2 2 2" xfId="13747" xr:uid="{00000000-0005-0000-0000-00008F330000}"/>
    <cellStyle name="Normal 4 5 2 2 2 2" xfId="13748" xr:uid="{00000000-0005-0000-0000-000090330000}"/>
    <cellStyle name="Normal 4 5 2 2 3" xfId="13749" xr:uid="{00000000-0005-0000-0000-000091330000}"/>
    <cellStyle name="Normal 4 5 2 3" xfId="13750" xr:uid="{00000000-0005-0000-0000-000092330000}"/>
    <cellStyle name="Normal 4 5 2 3 2" xfId="13751" xr:uid="{00000000-0005-0000-0000-000093330000}"/>
    <cellStyle name="Normal 4 5 2 4" xfId="13752" xr:uid="{00000000-0005-0000-0000-000094330000}"/>
    <cellStyle name="Normal 4 5 3" xfId="13753" xr:uid="{00000000-0005-0000-0000-000095330000}"/>
    <cellStyle name="Normal 4 5 3 2" xfId="13754" xr:uid="{00000000-0005-0000-0000-000096330000}"/>
    <cellStyle name="Normal 4 5 3 2 2" xfId="13755" xr:uid="{00000000-0005-0000-0000-000097330000}"/>
    <cellStyle name="Normal 4 5 3 3" xfId="13756" xr:uid="{00000000-0005-0000-0000-000098330000}"/>
    <cellStyle name="Normal 4 5 4" xfId="13757" xr:uid="{00000000-0005-0000-0000-000099330000}"/>
    <cellStyle name="Normal 4 5 4 2" xfId="13758" xr:uid="{00000000-0005-0000-0000-00009A330000}"/>
    <cellStyle name="Normal 4 5 5" xfId="13759" xr:uid="{00000000-0005-0000-0000-00009B330000}"/>
    <cellStyle name="Normal 4 6" xfId="1846" xr:uid="{00000000-0005-0000-0000-00009C330000}"/>
    <cellStyle name="Normal 4 6 2" xfId="1847" xr:uid="{00000000-0005-0000-0000-00009D330000}"/>
    <cellStyle name="Normal 4 6 2 2" xfId="13760" xr:uid="{00000000-0005-0000-0000-00009E330000}"/>
    <cellStyle name="Normal 4 6 2 2 2" xfId="13761" xr:uid="{00000000-0005-0000-0000-00009F330000}"/>
    <cellStyle name="Normal 4 6 2 2 2 2" xfId="13762" xr:uid="{00000000-0005-0000-0000-0000A0330000}"/>
    <cellStyle name="Normal 4 6 2 2 3" xfId="13763" xr:uid="{00000000-0005-0000-0000-0000A1330000}"/>
    <cellStyle name="Normal 4 6 2 3" xfId="13764" xr:uid="{00000000-0005-0000-0000-0000A2330000}"/>
    <cellStyle name="Normal 4 6 2 3 2" xfId="13765" xr:uid="{00000000-0005-0000-0000-0000A3330000}"/>
    <cellStyle name="Normal 4 6 2 4" xfId="13766" xr:uid="{00000000-0005-0000-0000-0000A4330000}"/>
    <cellStyle name="Normal 4 6 3" xfId="13767" xr:uid="{00000000-0005-0000-0000-0000A5330000}"/>
    <cellStyle name="Normal 4 6 3 2" xfId="13768" xr:uid="{00000000-0005-0000-0000-0000A6330000}"/>
    <cellStyle name="Normal 4 6 3 2 2" xfId="13769" xr:uid="{00000000-0005-0000-0000-0000A7330000}"/>
    <cellStyle name="Normal 4 6 3 3" xfId="13770" xr:uid="{00000000-0005-0000-0000-0000A8330000}"/>
    <cellStyle name="Normal 4 6 4" xfId="13771" xr:uid="{00000000-0005-0000-0000-0000A9330000}"/>
    <cellStyle name="Normal 4 6 4 2" xfId="13772" xr:uid="{00000000-0005-0000-0000-0000AA330000}"/>
    <cellStyle name="Normal 4 6 5" xfId="13773" xr:uid="{00000000-0005-0000-0000-0000AB330000}"/>
    <cellStyle name="Normal 4 7" xfId="1848" xr:uid="{00000000-0005-0000-0000-0000AC330000}"/>
    <cellStyle name="Normal 4 7 2" xfId="1849" xr:uid="{00000000-0005-0000-0000-0000AD330000}"/>
    <cellStyle name="Normal 4 7 2 2" xfId="13774" xr:uid="{00000000-0005-0000-0000-0000AE330000}"/>
    <cellStyle name="Normal 4 7 2 2 2" xfId="13775" xr:uid="{00000000-0005-0000-0000-0000AF330000}"/>
    <cellStyle name="Normal 4 7 2 2 2 2" xfId="13776" xr:uid="{00000000-0005-0000-0000-0000B0330000}"/>
    <cellStyle name="Normal 4 7 2 2 3" xfId="13777" xr:uid="{00000000-0005-0000-0000-0000B1330000}"/>
    <cellStyle name="Normal 4 7 2 3" xfId="13778" xr:uid="{00000000-0005-0000-0000-0000B2330000}"/>
    <cellStyle name="Normal 4 7 2 3 2" xfId="13779" xr:uid="{00000000-0005-0000-0000-0000B3330000}"/>
    <cellStyle name="Normal 4 7 2 4" xfId="13780" xr:uid="{00000000-0005-0000-0000-0000B4330000}"/>
    <cellStyle name="Normal 4 7 3" xfId="13781" xr:uid="{00000000-0005-0000-0000-0000B5330000}"/>
    <cellStyle name="Normal 4 7 3 2" xfId="13782" xr:uid="{00000000-0005-0000-0000-0000B6330000}"/>
    <cellStyle name="Normal 4 7 3 2 2" xfId="13783" xr:uid="{00000000-0005-0000-0000-0000B7330000}"/>
    <cellStyle name="Normal 4 7 3 3" xfId="13784" xr:uid="{00000000-0005-0000-0000-0000B8330000}"/>
    <cellStyle name="Normal 4 7 4" xfId="13785" xr:uid="{00000000-0005-0000-0000-0000B9330000}"/>
    <cellStyle name="Normal 4 7 4 2" xfId="13786" xr:uid="{00000000-0005-0000-0000-0000BA330000}"/>
    <cellStyle name="Normal 4 7 5" xfId="13787" xr:uid="{00000000-0005-0000-0000-0000BB330000}"/>
    <cellStyle name="Normal 4 8" xfId="1850" xr:uid="{00000000-0005-0000-0000-0000BC330000}"/>
    <cellStyle name="Normal 4 8 2" xfId="1851" xr:uid="{00000000-0005-0000-0000-0000BD330000}"/>
    <cellStyle name="Normal 4 8 2 2" xfId="13788" xr:uid="{00000000-0005-0000-0000-0000BE330000}"/>
    <cellStyle name="Normal 4 8 2 2 2" xfId="13789" xr:uid="{00000000-0005-0000-0000-0000BF330000}"/>
    <cellStyle name="Normal 4 8 2 2 2 2" xfId="13790" xr:uid="{00000000-0005-0000-0000-0000C0330000}"/>
    <cellStyle name="Normal 4 8 2 2 3" xfId="13791" xr:uid="{00000000-0005-0000-0000-0000C1330000}"/>
    <cellStyle name="Normal 4 8 2 3" xfId="13792" xr:uid="{00000000-0005-0000-0000-0000C2330000}"/>
    <cellStyle name="Normal 4 8 2 3 2" xfId="13793" xr:uid="{00000000-0005-0000-0000-0000C3330000}"/>
    <cellStyle name="Normal 4 8 2 4" xfId="13794" xr:uid="{00000000-0005-0000-0000-0000C4330000}"/>
    <cellStyle name="Normal 4 8 3" xfId="13795" xr:uid="{00000000-0005-0000-0000-0000C5330000}"/>
    <cellStyle name="Normal 4 8 3 2" xfId="13796" xr:uid="{00000000-0005-0000-0000-0000C6330000}"/>
    <cellStyle name="Normal 4 8 3 2 2" xfId="13797" xr:uid="{00000000-0005-0000-0000-0000C7330000}"/>
    <cellStyle name="Normal 4 8 3 3" xfId="13798" xr:uid="{00000000-0005-0000-0000-0000C8330000}"/>
    <cellStyle name="Normal 4 8 4" xfId="13799" xr:uid="{00000000-0005-0000-0000-0000C9330000}"/>
    <cellStyle name="Normal 4 8 4 2" xfId="13800" xr:uid="{00000000-0005-0000-0000-0000CA330000}"/>
    <cellStyle name="Normal 4 8 5" xfId="13801" xr:uid="{00000000-0005-0000-0000-0000CB330000}"/>
    <cellStyle name="Normal 4 9" xfId="1852" xr:uid="{00000000-0005-0000-0000-0000CC330000}"/>
    <cellStyle name="Normal 4 9 2" xfId="1853" xr:uid="{00000000-0005-0000-0000-0000CD330000}"/>
    <cellStyle name="Normal 4 9 2 2" xfId="13802" xr:uid="{00000000-0005-0000-0000-0000CE330000}"/>
    <cellStyle name="Normal 4 9 2 2 2" xfId="13803" xr:uid="{00000000-0005-0000-0000-0000CF330000}"/>
    <cellStyle name="Normal 4 9 2 2 2 2" xfId="13804" xr:uid="{00000000-0005-0000-0000-0000D0330000}"/>
    <cellStyle name="Normal 4 9 2 2 3" xfId="13805" xr:uid="{00000000-0005-0000-0000-0000D1330000}"/>
    <cellStyle name="Normal 4 9 2 3" xfId="13806" xr:uid="{00000000-0005-0000-0000-0000D2330000}"/>
    <cellStyle name="Normal 4 9 2 3 2" xfId="13807" xr:uid="{00000000-0005-0000-0000-0000D3330000}"/>
    <cellStyle name="Normal 4 9 2 4" xfId="13808" xr:uid="{00000000-0005-0000-0000-0000D4330000}"/>
    <cellStyle name="Normal 4 9 3" xfId="13809" xr:uid="{00000000-0005-0000-0000-0000D5330000}"/>
    <cellStyle name="Normal 4 9 3 2" xfId="13810" xr:uid="{00000000-0005-0000-0000-0000D6330000}"/>
    <cellStyle name="Normal 4 9 3 2 2" xfId="13811" xr:uid="{00000000-0005-0000-0000-0000D7330000}"/>
    <cellStyle name="Normal 4 9 3 3" xfId="13812" xr:uid="{00000000-0005-0000-0000-0000D8330000}"/>
    <cellStyle name="Normal 4 9 4" xfId="13813" xr:uid="{00000000-0005-0000-0000-0000D9330000}"/>
    <cellStyle name="Normal 4 9 4 2" xfId="13814" xr:uid="{00000000-0005-0000-0000-0000DA330000}"/>
    <cellStyle name="Normal 4 9 5" xfId="13815" xr:uid="{00000000-0005-0000-0000-0000DB330000}"/>
    <cellStyle name="Normal 40" xfId="1854" xr:uid="{00000000-0005-0000-0000-0000DC330000}"/>
    <cellStyle name="Normal 40 10" xfId="1855" xr:uid="{00000000-0005-0000-0000-0000DD330000}"/>
    <cellStyle name="Normal 40 10 2" xfId="1856" xr:uid="{00000000-0005-0000-0000-0000DE330000}"/>
    <cellStyle name="Normal 40 10 2 2" xfId="13816" xr:uid="{00000000-0005-0000-0000-0000DF330000}"/>
    <cellStyle name="Normal 40 10 2 2 2" xfId="13817" xr:uid="{00000000-0005-0000-0000-0000E0330000}"/>
    <cellStyle name="Normal 40 10 2 2 2 2" xfId="13818" xr:uid="{00000000-0005-0000-0000-0000E1330000}"/>
    <cellStyle name="Normal 40 10 2 2 3" xfId="13819" xr:uid="{00000000-0005-0000-0000-0000E2330000}"/>
    <cellStyle name="Normal 40 10 2 3" xfId="13820" xr:uid="{00000000-0005-0000-0000-0000E3330000}"/>
    <cellStyle name="Normal 40 10 2 3 2" xfId="13821" xr:uid="{00000000-0005-0000-0000-0000E4330000}"/>
    <cellStyle name="Normal 40 10 2 4" xfId="13822" xr:uid="{00000000-0005-0000-0000-0000E5330000}"/>
    <cellStyle name="Normal 40 10 3" xfId="13823" xr:uid="{00000000-0005-0000-0000-0000E6330000}"/>
    <cellStyle name="Normal 40 10 3 2" xfId="13824" xr:uid="{00000000-0005-0000-0000-0000E7330000}"/>
    <cellStyle name="Normal 40 10 3 2 2" xfId="13825" xr:uid="{00000000-0005-0000-0000-0000E8330000}"/>
    <cellStyle name="Normal 40 10 3 3" xfId="13826" xr:uid="{00000000-0005-0000-0000-0000E9330000}"/>
    <cellStyle name="Normal 40 10 4" xfId="13827" xr:uid="{00000000-0005-0000-0000-0000EA330000}"/>
    <cellStyle name="Normal 40 10 4 2" xfId="13828" xr:uid="{00000000-0005-0000-0000-0000EB330000}"/>
    <cellStyle name="Normal 40 10 5" xfId="13829" xr:uid="{00000000-0005-0000-0000-0000EC330000}"/>
    <cellStyle name="Normal 40 11" xfId="1857" xr:uid="{00000000-0005-0000-0000-0000ED330000}"/>
    <cellStyle name="Normal 40 11 2" xfId="1858" xr:uid="{00000000-0005-0000-0000-0000EE330000}"/>
    <cellStyle name="Normal 40 11 2 2" xfId="13830" xr:uid="{00000000-0005-0000-0000-0000EF330000}"/>
    <cellStyle name="Normal 40 11 2 2 2" xfId="13831" xr:uid="{00000000-0005-0000-0000-0000F0330000}"/>
    <cellStyle name="Normal 40 11 2 2 2 2" xfId="13832" xr:uid="{00000000-0005-0000-0000-0000F1330000}"/>
    <cellStyle name="Normal 40 11 2 2 3" xfId="13833" xr:uid="{00000000-0005-0000-0000-0000F2330000}"/>
    <cellStyle name="Normal 40 11 2 3" xfId="13834" xr:uid="{00000000-0005-0000-0000-0000F3330000}"/>
    <cellStyle name="Normal 40 11 2 3 2" xfId="13835" xr:uid="{00000000-0005-0000-0000-0000F4330000}"/>
    <cellStyle name="Normal 40 11 2 4" xfId="13836" xr:uid="{00000000-0005-0000-0000-0000F5330000}"/>
    <cellStyle name="Normal 40 11 3" xfId="13837" xr:uid="{00000000-0005-0000-0000-0000F6330000}"/>
    <cellStyle name="Normal 40 11 3 2" xfId="13838" xr:uid="{00000000-0005-0000-0000-0000F7330000}"/>
    <cellStyle name="Normal 40 11 3 2 2" xfId="13839" xr:uid="{00000000-0005-0000-0000-0000F8330000}"/>
    <cellStyle name="Normal 40 11 3 3" xfId="13840" xr:uid="{00000000-0005-0000-0000-0000F9330000}"/>
    <cellStyle name="Normal 40 11 4" xfId="13841" xr:uid="{00000000-0005-0000-0000-0000FA330000}"/>
    <cellStyle name="Normal 40 11 4 2" xfId="13842" xr:uid="{00000000-0005-0000-0000-0000FB330000}"/>
    <cellStyle name="Normal 40 11 5" xfId="13843" xr:uid="{00000000-0005-0000-0000-0000FC330000}"/>
    <cellStyle name="Normal 40 12" xfId="1859" xr:uid="{00000000-0005-0000-0000-0000FD330000}"/>
    <cellStyle name="Normal 40 12 2" xfId="13844" xr:uid="{00000000-0005-0000-0000-0000FE330000}"/>
    <cellStyle name="Normal 40 12 2 2" xfId="13845" xr:uid="{00000000-0005-0000-0000-0000FF330000}"/>
    <cellStyle name="Normal 40 12 2 2 2" xfId="13846" xr:uid="{00000000-0005-0000-0000-000000340000}"/>
    <cellStyle name="Normal 40 12 2 3" xfId="13847" xr:uid="{00000000-0005-0000-0000-000001340000}"/>
    <cellStyle name="Normal 40 12 3" xfId="13848" xr:uid="{00000000-0005-0000-0000-000002340000}"/>
    <cellStyle name="Normal 40 12 3 2" xfId="13849" xr:uid="{00000000-0005-0000-0000-000003340000}"/>
    <cellStyle name="Normal 40 12 4" xfId="13850" xr:uid="{00000000-0005-0000-0000-000004340000}"/>
    <cellStyle name="Normal 40 13" xfId="13851" xr:uid="{00000000-0005-0000-0000-000005340000}"/>
    <cellStyle name="Normal 40 13 2" xfId="13852" xr:uid="{00000000-0005-0000-0000-000006340000}"/>
    <cellStyle name="Normal 40 13 2 2" xfId="13853" xr:uid="{00000000-0005-0000-0000-000007340000}"/>
    <cellStyle name="Normal 40 13 3" xfId="13854" xr:uid="{00000000-0005-0000-0000-000008340000}"/>
    <cellStyle name="Normal 40 14" xfId="13855" xr:uid="{00000000-0005-0000-0000-000009340000}"/>
    <cellStyle name="Normal 40 14 2" xfId="13856" xr:uid="{00000000-0005-0000-0000-00000A340000}"/>
    <cellStyle name="Normal 40 15" xfId="13857" xr:uid="{00000000-0005-0000-0000-00000B340000}"/>
    <cellStyle name="Normal 40 2" xfId="1860" xr:uid="{00000000-0005-0000-0000-00000C340000}"/>
    <cellStyle name="Normal 40 2 10" xfId="13858" xr:uid="{00000000-0005-0000-0000-00000D340000}"/>
    <cellStyle name="Normal 40 2 10 2" xfId="13859" xr:uid="{00000000-0005-0000-0000-00000E340000}"/>
    <cellStyle name="Normal 40 2 10 2 2" xfId="13860" xr:uid="{00000000-0005-0000-0000-00000F340000}"/>
    <cellStyle name="Normal 40 2 10 3" xfId="13861" xr:uid="{00000000-0005-0000-0000-000010340000}"/>
    <cellStyle name="Normal 40 2 11" xfId="13862" xr:uid="{00000000-0005-0000-0000-000011340000}"/>
    <cellStyle name="Normal 40 2 11 2" xfId="13863" xr:uid="{00000000-0005-0000-0000-000012340000}"/>
    <cellStyle name="Normal 40 2 12" xfId="13864" xr:uid="{00000000-0005-0000-0000-000013340000}"/>
    <cellStyle name="Normal 40 2 2" xfId="1861" xr:uid="{00000000-0005-0000-0000-000014340000}"/>
    <cellStyle name="Normal 40 2 2 2" xfId="1862" xr:uid="{00000000-0005-0000-0000-000015340000}"/>
    <cellStyle name="Normal 40 2 2 2 2" xfId="13865" xr:uid="{00000000-0005-0000-0000-000016340000}"/>
    <cellStyle name="Normal 40 2 2 2 2 2" xfId="13866" xr:uid="{00000000-0005-0000-0000-000017340000}"/>
    <cellStyle name="Normal 40 2 2 2 2 2 2" xfId="13867" xr:uid="{00000000-0005-0000-0000-000018340000}"/>
    <cellStyle name="Normal 40 2 2 2 2 3" xfId="13868" xr:uid="{00000000-0005-0000-0000-000019340000}"/>
    <cellStyle name="Normal 40 2 2 2 3" xfId="13869" xr:uid="{00000000-0005-0000-0000-00001A340000}"/>
    <cellStyle name="Normal 40 2 2 2 3 2" xfId="13870" xr:uid="{00000000-0005-0000-0000-00001B340000}"/>
    <cellStyle name="Normal 40 2 2 2 4" xfId="13871" xr:uid="{00000000-0005-0000-0000-00001C340000}"/>
    <cellStyle name="Normal 40 2 2 3" xfId="13872" xr:uid="{00000000-0005-0000-0000-00001D340000}"/>
    <cellStyle name="Normal 40 2 2 3 2" xfId="13873" xr:uid="{00000000-0005-0000-0000-00001E340000}"/>
    <cellStyle name="Normal 40 2 2 3 2 2" xfId="13874" xr:uid="{00000000-0005-0000-0000-00001F340000}"/>
    <cellStyle name="Normal 40 2 2 3 3" xfId="13875" xr:uid="{00000000-0005-0000-0000-000020340000}"/>
    <cellStyle name="Normal 40 2 2 4" xfId="13876" xr:uid="{00000000-0005-0000-0000-000021340000}"/>
    <cellStyle name="Normal 40 2 2 4 2" xfId="13877" xr:uid="{00000000-0005-0000-0000-000022340000}"/>
    <cellStyle name="Normal 40 2 2 5" xfId="13878" xr:uid="{00000000-0005-0000-0000-000023340000}"/>
    <cellStyle name="Normal 40 2 3" xfId="1863" xr:uid="{00000000-0005-0000-0000-000024340000}"/>
    <cellStyle name="Normal 40 2 3 2" xfId="1864" xr:uid="{00000000-0005-0000-0000-000025340000}"/>
    <cellStyle name="Normal 40 2 3 2 2" xfId="13879" xr:uid="{00000000-0005-0000-0000-000026340000}"/>
    <cellStyle name="Normal 40 2 3 2 2 2" xfId="13880" xr:uid="{00000000-0005-0000-0000-000027340000}"/>
    <cellStyle name="Normal 40 2 3 2 2 2 2" xfId="13881" xr:uid="{00000000-0005-0000-0000-000028340000}"/>
    <cellStyle name="Normal 40 2 3 2 2 3" xfId="13882" xr:uid="{00000000-0005-0000-0000-000029340000}"/>
    <cellStyle name="Normal 40 2 3 2 3" xfId="13883" xr:uid="{00000000-0005-0000-0000-00002A340000}"/>
    <cellStyle name="Normal 40 2 3 2 3 2" xfId="13884" xr:uid="{00000000-0005-0000-0000-00002B340000}"/>
    <cellStyle name="Normal 40 2 3 2 4" xfId="13885" xr:uid="{00000000-0005-0000-0000-00002C340000}"/>
    <cellStyle name="Normal 40 2 3 3" xfId="13886" xr:uid="{00000000-0005-0000-0000-00002D340000}"/>
    <cellStyle name="Normal 40 2 3 3 2" xfId="13887" xr:uid="{00000000-0005-0000-0000-00002E340000}"/>
    <cellStyle name="Normal 40 2 3 3 2 2" xfId="13888" xr:uid="{00000000-0005-0000-0000-00002F340000}"/>
    <cellStyle name="Normal 40 2 3 3 3" xfId="13889" xr:uid="{00000000-0005-0000-0000-000030340000}"/>
    <cellStyle name="Normal 40 2 3 4" xfId="13890" xr:uid="{00000000-0005-0000-0000-000031340000}"/>
    <cellStyle name="Normal 40 2 3 4 2" xfId="13891" xr:uid="{00000000-0005-0000-0000-000032340000}"/>
    <cellStyle name="Normal 40 2 3 5" xfId="13892" xr:uid="{00000000-0005-0000-0000-000033340000}"/>
    <cellStyle name="Normal 40 2 4" xfId="1865" xr:uid="{00000000-0005-0000-0000-000034340000}"/>
    <cellStyle name="Normal 40 2 4 2" xfId="1866" xr:uid="{00000000-0005-0000-0000-000035340000}"/>
    <cellStyle name="Normal 40 2 4 2 2" xfId="13893" xr:uid="{00000000-0005-0000-0000-000036340000}"/>
    <cellStyle name="Normal 40 2 4 2 2 2" xfId="13894" xr:uid="{00000000-0005-0000-0000-000037340000}"/>
    <cellStyle name="Normal 40 2 4 2 2 2 2" xfId="13895" xr:uid="{00000000-0005-0000-0000-000038340000}"/>
    <cellStyle name="Normal 40 2 4 2 2 3" xfId="13896" xr:uid="{00000000-0005-0000-0000-000039340000}"/>
    <cellStyle name="Normal 40 2 4 2 3" xfId="13897" xr:uid="{00000000-0005-0000-0000-00003A340000}"/>
    <cellStyle name="Normal 40 2 4 2 3 2" xfId="13898" xr:uid="{00000000-0005-0000-0000-00003B340000}"/>
    <cellStyle name="Normal 40 2 4 2 4" xfId="13899" xr:uid="{00000000-0005-0000-0000-00003C340000}"/>
    <cellStyle name="Normal 40 2 4 3" xfId="13900" xr:uid="{00000000-0005-0000-0000-00003D340000}"/>
    <cellStyle name="Normal 40 2 4 3 2" xfId="13901" xr:uid="{00000000-0005-0000-0000-00003E340000}"/>
    <cellStyle name="Normal 40 2 4 3 2 2" xfId="13902" xr:uid="{00000000-0005-0000-0000-00003F340000}"/>
    <cellStyle name="Normal 40 2 4 3 3" xfId="13903" xr:uid="{00000000-0005-0000-0000-000040340000}"/>
    <cellStyle name="Normal 40 2 4 4" xfId="13904" xr:uid="{00000000-0005-0000-0000-000041340000}"/>
    <cellStyle name="Normal 40 2 4 4 2" xfId="13905" xr:uid="{00000000-0005-0000-0000-000042340000}"/>
    <cellStyle name="Normal 40 2 4 5" xfId="13906" xr:uid="{00000000-0005-0000-0000-000043340000}"/>
    <cellStyle name="Normal 40 2 5" xfId="1867" xr:uid="{00000000-0005-0000-0000-000044340000}"/>
    <cellStyle name="Normal 40 2 5 2" xfId="1868" xr:uid="{00000000-0005-0000-0000-000045340000}"/>
    <cellStyle name="Normal 40 2 5 2 2" xfId="13907" xr:uid="{00000000-0005-0000-0000-000046340000}"/>
    <cellStyle name="Normal 40 2 5 2 2 2" xfId="13908" xr:uid="{00000000-0005-0000-0000-000047340000}"/>
    <cellStyle name="Normal 40 2 5 2 2 2 2" xfId="13909" xr:uid="{00000000-0005-0000-0000-000048340000}"/>
    <cellStyle name="Normal 40 2 5 2 2 3" xfId="13910" xr:uid="{00000000-0005-0000-0000-000049340000}"/>
    <cellStyle name="Normal 40 2 5 2 3" xfId="13911" xr:uid="{00000000-0005-0000-0000-00004A340000}"/>
    <cellStyle name="Normal 40 2 5 2 3 2" xfId="13912" xr:uid="{00000000-0005-0000-0000-00004B340000}"/>
    <cellStyle name="Normal 40 2 5 2 4" xfId="13913" xr:uid="{00000000-0005-0000-0000-00004C340000}"/>
    <cellStyle name="Normal 40 2 5 3" xfId="13914" xr:uid="{00000000-0005-0000-0000-00004D340000}"/>
    <cellStyle name="Normal 40 2 5 3 2" xfId="13915" xr:uid="{00000000-0005-0000-0000-00004E340000}"/>
    <cellStyle name="Normal 40 2 5 3 2 2" xfId="13916" xr:uid="{00000000-0005-0000-0000-00004F340000}"/>
    <cellStyle name="Normal 40 2 5 3 3" xfId="13917" xr:uid="{00000000-0005-0000-0000-000050340000}"/>
    <cellStyle name="Normal 40 2 5 4" xfId="13918" xr:uid="{00000000-0005-0000-0000-000051340000}"/>
    <cellStyle name="Normal 40 2 5 4 2" xfId="13919" xr:uid="{00000000-0005-0000-0000-000052340000}"/>
    <cellStyle name="Normal 40 2 5 5" xfId="13920" xr:uid="{00000000-0005-0000-0000-000053340000}"/>
    <cellStyle name="Normal 40 2 6" xfId="1869" xr:uid="{00000000-0005-0000-0000-000054340000}"/>
    <cellStyle name="Normal 40 2 6 2" xfId="1870" xr:uid="{00000000-0005-0000-0000-000055340000}"/>
    <cellStyle name="Normal 40 2 6 2 2" xfId="13921" xr:uid="{00000000-0005-0000-0000-000056340000}"/>
    <cellStyle name="Normal 40 2 6 2 2 2" xfId="13922" xr:uid="{00000000-0005-0000-0000-000057340000}"/>
    <cellStyle name="Normal 40 2 6 2 2 2 2" xfId="13923" xr:uid="{00000000-0005-0000-0000-000058340000}"/>
    <cellStyle name="Normal 40 2 6 2 2 3" xfId="13924" xr:uid="{00000000-0005-0000-0000-000059340000}"/>
    <cellStyle name="Normal 40 2 6 2 3" xfId="13925" xr:uid="{00000000-0005-0000-0000-00005A340000}"/>
    <cellStyle name="Normal 40 2 6 2 3 2" xfId="13926" xr:uid="{00000000-0005-0000-0000-00005B340000}"/>
    <cellStyle name="Normal 40 2 6 2 4" xfId="13927" xr:uid="{00000000-0005-0000-0000-00005C340000}"/>
    <cellStyle name="Normal 40 2 6 3" xfId="13928" xr:uid="{00000000-0005-0000-0000-00005D340000}"/>
    <cellStyle name="Normal 40 2 6 3 2" xfId="13929" xr:uid="{00000000-0005-0000-0000-00005E340000}"/>
    <cellStyle name="Normal 40 2 6 3 2 2" xfId="13930" xr:uid="{00000000-0005-0000-0000-00005F340000}"/>
    <cellStyle name="Normal 40 2 6 3 3" xfId="13931" xr:uid="{00000000-0005-0000-0000-000060340000}"/>
    <cellStyle name="Normal 40 2 6 4" xfId="13932" xr:uid="{00000000-0005-0000-0000-000061340000}"/>
    <cellStyle name="Normal 40 2 6 4 2" xfId="13933" xr:uid="{00000000-0005-0000-0000-000062340000}"/>
    <cellStyle name="Normal 40 2 6 5" xfId="13934" xr:uid="{00000000-0005-0000-0000-000063340000}"/>
    <cellStyle name="Normal 40 2 7" xfId="1871" xr:uid="{00000000-0005-0000-0000-000064340000}"/>
    <cellStyle name="Normal 40 2 7 2" xfId="1872" xr:uid="{00000000-0005-0000-0000-000065340000}"/>
    <cellStyle name="Normal 40 2 7 2 2" xfId="13935" xr:uid="{00000000-0005-0000-0000-000066340000}"/>
    <cellStyle name="Normal 40 2 7 2 2 2" xfId="13936" xr:uid="{00000000-0005-0000-0000-000067340000}"/>
    <cellStyle name="Normal 40 2 7 2 2 2 2" xfId="13937" xr:uid="{00000000-0005-0000-0000-000068340000}"/>
    <cellStyle name="Normal 40 2 7 2 2 3" xfId="13938" xr:uid="{00000000-0005-0000-0000-000069340000}"/>
    <cellStyle name="Normal 40 2 7 2 3" xfId="13939" xr:uid="{00000000-0005-0000-0000-00006A340000}"/>
    <cellStyle name="Normal 40 2 7 2 3 2" xfId="13940" xr:uid="{00000000-0005-0000-0000-00006B340000}"/>
    <cellStyle name="Normal 40 2 7 2 4" xfId="13941" xr:uid="{00000000-0005-0000-0000-00006C340000}"/>
    <cellStyle name="Normal 40 2 7 3" xfId="13942" xr:uid="{00000000-0005-0000-0000-00006D340000}"/>
    <cellStyle name="Normal 40 2 7 3 2" xfId="13943" xr:uid="{00000000-0005-0000-0000-00006E340000}"/>
    <cellStyle name="Normal 40 2 7 3 2 2" xfId="13944" xr:uid="{00000000-0005-0000-0000-00006F340000}"/>
    <cellStyle name="Normal 40 2 7 3 3" xfId="13945" xr:uid="{00000000-0005-0000-0000-000070340000}"/>
    <cellStyle name="Normal 40 2 7 4" xfId="13946" xr:uid="{00000000-0005-0000-0000-000071340000}"/>
    <cellStyle name="Normal 40 2 7 4 2" xfId="13947" xr:uid="{00000000-0005-0000-0000-000072340000}"/>
    <cellStyle name="Normal 40 2 7 5" xfId="13948" xr:uid="{00000000-0005-0000-0000-000073340000}"/>
    <cellStyle name="Normal 40 2 8" xfId="1873" xr:uid="{00000000-0005-0000-0000-000074340000}"/>
    <cellStyle name="Normal 40 2 8 2" xfId="1874" xr:uid="{00000000-0005-0000-0000-000075340000}"/>
    <cellStyle name="Normal 40 2 8 2 2" xfId="13949" xr:uid="{00000000-0005-0000-0000-000076340000}"/>
    <cellStyle name="Normal 40 2 8 2 2 2" xfId="13950" xr:uid="{00000000-0005-0000-0000-000077340000}"/>
    <cellStyle name="Normal 40 2 8 2 2 2 2" xfId="13951" xr:uid="{00000000-0005-0000-0000-000078340000}"/>
    <cellStyle name="Normal 40 2 8 2 2 3" xfId="13952" xr:uid="{00000000-0005-0000-0000-000079340000}"/>
    <cellStyle name="Normal 40 2 8 2 3" xfId="13953" xr:uid="{00000000-0005-0000-0000-00007A340000}"/>
    <cellStyle name="Normal 40 2 8 2 3 2" xfId="13954" xr:uid="{00000000-0005-0000-0000-00007B340000}"/>
    <cellStyle name="Normal 40 2 8 2 4" xfId="13955" xr:uid="{00000000-0005-0000-0000-00007C340000}"/>
    <cellStyle name="Normal 40 2 8 3" xfId="13956" xr:uid="{00000000-0005-0000-0000-00007D340000}"/>
    <cellStyle name="Normal 40 2 8 3 2" xfId="13957" xr:uid="{00000000-0005-0000-0000-00007E340000}"/>
    <cellStyle name="Normal 40 2 8 3 2 2" xfId="13958" xr:uid="{00000000-0005-0000-0000-00007F340000}"/>
    <cellStyle name="Normal 40 2 8 3 3" xfId="13959" xr:uid="{00000000-0005-0000-0000-000080340000}"/>
    <cellStyle name="Normal 40 2 8 4" xfId="13960" xr:uid="{00000000-0005-0000-0000-000081340000}"/>
    <cellStyle name="Normal 40 2 8 4 2" xfId="13961" xr:uid="{00000000-0005-0000-0000-000082340000}"/>
    <cellStyle name="Normal 40 2 8 5" xfId="13962" xr:uid="{00000000-0005-0000-0000-000083340000}"/>
    <cellStyle name="Normal 40 2 9" xfId="1875" xr:uid="{00000000-0005-0000-0000-000084340000}"/>
    <cellStyle name="Normal 40 2 9 2" xfId="13963" xr:uid="{00000000-0005-0000-0000-000085340000}"/>
    <cellStyle name="Normal 40 2 9 2 2" xfId="13964" xr:uid="{00000000-0005-0000-0000-000086340000}"/>
    <cellStyle name="Normal 40 2 9 2 2 2" xfId="13965" xr:uid="{00000000-0005-0000-0000-000087340000}"/>
    <cellStyle name="Normal 40 2 9 2 3" xfId="13966" xr:uid="{00000000-0005-0000-0000-000088340000}"/>
    <cellStyle name="Normal 40 2 9 3" xfId="13967" xr:uid="{00000000-0005-0000-0000-000089340000}"/>
    <cellStyle name="Normal 40 2 9 3 2" xfId="13968" xr:uid="{00000000-0005-0000-0000-00008A340000}"/>
    <cellStyle name="Normal 40 2 9 4" xfId="13969" xr:uid="{00000000-0005-0000-0000-00008B340000}"/>
    <cellStyle name="Normal 40 3" xfId="1876" xr:uid="{00000000-0005-0000-0000-00008C340000}"/>
    <cellStyle name="Normal 40 3 2" xfId="1877" xr:uid="{00000000-0005-0000-0000-00008D340000}"/>
    <cellStyle name="Normal 40 3 2 2" xfId="13970" xr:uid="{00000000-0005-0000-0000-00008E340000}"/>
    <cellStyle name="Normal 40 3 2 2 2" xfId="13971" xr:uid="{00000000-0005-0000-0000-00008F340000}"/>
    <cellStyle name="Normal 40 3 2 2 2 2" xfId="13972" xr:uid="{00000000-0005-0000-0000-000090340000}"/>
    <cellStyle name="Normal 40 3 2 2 3" xfId="13973" xr:uid="{00000000-0005-0000-0000-000091340000}"/>
    <cellStyle name="Normal 40 3 2 3" xfId="13974" xr:uid="{00000000-0005-0000-0000-000092340000}"/>
    <cellStyle name="Normal 40 3 2 3 2" xfId="13975" xr:uid="{00000000-0005-0000-0000-000093340000}"/>
    <cellStyle name="Normal 40 3 2 4" xfId="13976" xr:uid="{00000000-0005-0000-0000-000094340000}"/>
    <cellStyle name="Normal 40 3 3" xfId="13977" xr:uid="{00000000-0005-0000-0000-000095340000}"/>
    <cellStyle name="Normal 40 3 3 2" xfId="13978" xr:uid="{00000000-0005-0000-0000-000096340000}"/>
    <cellStyle name="Normal 40 3 3 2 2" xfId="13979" xr:uid="{00000000-0005-0000-0000-000097340000}"/>
    <cellStyle name="Normal 40 3 3 3" xfId="13980" xr:uid="{00000000-0005-0000-0000-000098340000}"/>
    <cellStyle name="Normal 40 3 4" xfId="13981" xr:uid="{00000000-0005-0000-0000-000099340000}"/>
    <cellStyle name="Normal 40 3 4 2" xfId="13982" xr:uid="{00000000-0005-0000-0000-00009A340000}"/>
    <cellStyle name="Normal 40 3 5" xfId="13983" xr:uid="{00000000-0005-0000-0000-00009B340000}"/>
    <cellStyle name="Normal 40 4" xfId="1878" xr:uid="{00000000-0005-0000-0000-00009C340000}"/>
    <cellStyle name="Normal 40 4 2" xfId="1879" xr:uid="{00000000-0005-0000-0000-00009D340000}"/>
    <cellStyle name="Normal 40 4 2 2" xfId="13984" xr:uid="{00000000-0005-0000-0000-00009E340000}"/>
    <cellStyle name="Normal 40 4 2 2 2" xfId="13985" xr:uid="{00000000-0005-0000-0000-00009F340000}"/>
    <cellStyle name="Normal 40 4 2 2 2 2" xfId="13986" xr:uid="{00000000-0005-0000-0000-0000A0340000}"/>
    <cellStyle name="Normal 40 4 2 2 3" xfId="13987" xr:uid="{00000000-0005-0000-0000-0000A1340000}"/>
    <cellStyle name="Normal 40 4 2 3" xfId="13988" xr:uid="{00000000-0005-0000-0000-0000A2340000}"/>
    <cellStyle name="Normal 40 4 2 3 2" xfId="13989" xr:uid="{00000000-0005-0000-0000-0000A3340000}"/>
    <cellStyle name="Normal 40 4 2 4" xfId="13990" xr:uid="{00000000-0005-0000-0000-0000A4340000}"/>
    <cellStyle name="Normal 40 4 3" xfId="13991" xr:uid="{00000000-0005-0000-0000-0000A5340000}"/>
    <cellStyle name="Normal 40 4 3 2" xfId="13992" xr:uid="{00000000-0005-0000-0000-0000A6340000}"/>
    <cellStyle name="Normal 40 4 3 2 2" xfId="13993" xr:uid="{00000000-0005-0000-0000-0000A7340000}"/>
    <cellStyle name="Normal 40 4 3 3" xfId="13994" xr:uid="{00000000-0005-0000-0000-0000A8340000}"/>
    <cellStyle name="Normal 40 4 4" xfId="13995" xr:uid="{00000000-0005-0000-0000-0000A9340000}"/>
    <cellStyle name="Normal 40 4 4 2" xfId="13996" xr:uid="{00000000-0005-0000-0000-0000AA340000}"/>
    <cellStyle name="Normal 40 4 5" xfId="13997" xr:uid="{00000000-0005-0000-0000-0000AB340000}"/>
    <cellStyle name="Normal 40 5" xfId="1880" xr:uid="{00000000-0005-0000-0000-0000AC340000}"/>
    <cellStyle name="Normal 40 5 2" xfId="1881" xr:uid="{00000000-0005-0000-0000-0000AD340000}"/>
    <cellStyle name="Normal 40 5 2 2" xfId="13998" xr:uid="{00000000-0005-0000-0000-0000AE340000}"/>
    <cellStyle name="Normal 40 5 2 2 2" xfId="13999" xr:uid="{00000000-0005-0000-0000-0000AF340000}"/>
    <cellStyle name="Normal 40 5 2 2 2 2" xfId="14000" xr:uid="{00000000-0005-0000-0000-0000B0340000}"/>
    <cellStyle name="Normal 40 5 2 2 3" xfId="14001" xr:uid="{00000000-0005-0000-0000-0000B1340000}"/>
    <cellStyle name="Normal 40 5 2 3" xfId="14002" xr:uid="{00000000-0005-0000-0000-0000B2340000}"/>
    <cellStyle name="Normal 40 5 2 3 2" xfId="14003" xr:uid="{00000000-0005-0000-0000-0000B3340000}"/>
    <cellStyle name="Normal 40 5 2 4" xfId="14004" xr:uid="{00000000-0005-0000-0000-0000B4340000}"/>
    <cellStyle name="Normal 40 5 3" xfId="14005" xr:uid="{00000000-0005-0000-0000-0000B5340000}"/>
    <cellStyle name="Normal 40 5 3 2" xfId="14006" xr:uid="{00000000-0005-0000-0000-0000B6340000}"/>
    <cellStyle name="Normal 40 5 3 2 2" xfId="14007" xr:uid="{00000000-0005-0000-0000-0000B7340000}"/>
    <cellStyle name="Normal 40 5 3 3" xfId="14008" xr:uid="{00000000-0005-0000-0000-0000B8340000}"/>
    <cellStyle name="Normal 40 5 4" xfId="14009" xr:uid="{00000000-0005-0000-0000-0000B9340000}"/>
    <cellStyle name="Normal 40 5 4 2" xfId="14010" xr:uid="{00000000-0005-0000-0000-0000BA340000}"/>
    <cellStyle name="Normal 40 5 5" xfId="14011" xr:uid="{00000000-0005-0000-0000-0000BB340000}"/>
    <cellStyle name="Normal 40 6" xfId="1882" xr:uid="{00000000-0005-0000-0000-0000BC340000}"/>
    <cellStyle name="Normal 40 6 2" xfId="1883" xr:uid="{00000000-0005-0000-0000-0000BD340000}"/>
    <cellStyle name="Normal 40 6 2 2" xfId="14012" xr:uid="{00000000-0005-0000-0000-0000BE340000}"/>
    <cellStyle name="Normal 40 6 2 2 2" xfId="14013" xr:uid="{00000000-0005-0000-0000-0000BF340000}"/>
    <cellStyle name="Normal 40 6 2 2 2 2" xfId="14014" xr:uid="{00000000-0005-0000-0000-0000C0340000}"/>
    <cellStyle name="Normal 40 6 2 2 3" xfId="14015" xr:uid="{00000000-0005-0000-0000-0000C1340000}"/>
    <cellStyle name="Normal 40 6 2 3" xfId="14016" xr:uid="{00000000-0005-0000-0000-0000C2340000}"/>
    <cellStyle name="Normal 40 6 2 3 2" xfId="14017" xr:uid="{00000000-0005-0000-0000-0000C3340000}"/>
    <cellStyle name="Normal 40 6 2 4" xfId="14018" xr:uid="{00000000-0005-0000-0000-0000C4340000}"/>
    <cellStyle name="Normal 40 6 3" xfId="14019" xr:uid="{00000000-0005-0000-0000-0000C5340000}"/>
    <cellStyle name="Normal 40 6 3 2" xfId="14020" xr:uid="{00000000-0005-0000-0000-0000C6340000}"/>
    <cellStyle name="Normal 40 6 3 2 2" xfId="14021" xr:uid="{00000000-0005-0000-0000-0000C7340000}"/>
    <cellStyle name="Normal 40 6 3 3" xfId="14022" xr:uid="{00000000-0005-0000-0000-0000C8340000}"/>
    <cellStyle name="Normal 40 6 4" xfId="14023" xr:uid="{00000000-0005-0000-0000-0000C9340000}"/>
    <cellStyle name="Normal 40 6 4 2" xfId="14024" xr:uid="{00000000-0005-0000-0000-0000CA340000}"/>
    <cellStyle name="Normal 40 6 5" xfId="14025" xr:uid="{00000000-0005-0000-0000-0000CB340000}"/>
    <cellStyle name="Normal 40 7" xfId="1884" xr:uid="{00000000-0005-0000-0000-0000CC340000}"/>
    <cellStyle name="Normal 40 7 2" xfId="1885" xr:uid="{00000000-0005-0000-0000-0000CD340000}"/>
    <cellStyle name="Normal 40 7 2 2" xfId="14026" xr:uid="{00000000-0005-0000-0000-0000CE340000}"/>
    <cellStyle name="Normal 40 7 2 2 2" xfId="14027" xr:uid="{00000000-0005-0000-0000-0000CF340000}"/>
    <cellStyle name="Normal 40 7 2 2 2 2" xfId="14028" xr:uid="{00000000-0005-0000-0000-0000D0340000}"/>
    <cellStyle name="Normal 40 7 2 2 3" xfId="14029" xr:uid="{00000000-0005-0000-0000-0000D1340000}"/>
    <cellStyle name="Normal 40 7 2 3" xfId="14030" xr:uid="{00000000-0005-0000-0000-0000D2340000}"/>
    <cellStyle name="Normal 40 7 2 3 2" xfId="14031" xr:uid="{00000000-0005-0000-0000-0000D3340000}"/>
    <cellStyle name="Normal 40 7 2 4" xfId="14032" xr:uid="{00000000-0005-0000-0000-0000D4340000}"/>
    <cellStyle name="Normal 40 7 3" xfId="14033" xr:uid="{00000000-0005-0000-0000-0000D5340000}"/>
    <cellStyle name="Normal 40 7 3 2" xfId="14034" xr:uid="{00000000-0005-0000-0000-0000D6340000}"/>
    <cellStyle name="Normal 40 7 3 2 2" xfId="14035" xr:uid="{00000000-0005-0000-0000-0000D7340000}"/>
    <cellStyle name="Normal 40 7 3 3" xfId="14036" xr:uid="{00000000-0005-0000-0000-0000D8340000}"/>
    <cellStyle name="Normal 40 7 4" xfId="14037" xr:uid="{00000000-0005-0000-0000-0000D9340000}"/>
    <cellStyle name="Normal 40 7 4 2" xfId="14038" xr:uid="{00000000-0005-0000-0000-0000DA340000}"/>
    <cellStyle name="Normal 40 7 5" xfId="14039" xr:uid="{00000000-0005-0000-0000-0000DB340000}"/>
    <cellStyle name="Normal 40 8" xfId="1886" xr:uid="{00000000-0005-0000-0000-0000DC340000}"/>
    <cellStyle name="Normal 40 8 2" xfId="1887" xr:uid="{00000000-0005-0000-0000-0000DD340000}"/>
    <cellStyle name="Normal 40 8 2 2" xfId="14040" xr:uid="{00000000-0005-0000-0000-0000DE340000}"/>
    <cellStyle name="Normal 40 8 2 2 2" xfId="14041" xr:uid="{00000000-0005-0000-0000-0000DF340000}"/>
    <cellStyle name="Normal 40 8 2 2 2 2" xfId="14042" xr:uid="{00000000-0005-0000-0000-0000E0340000}"/>
    <cellStyle name="Normal 40 8 2 2 3" xfId="14043" xr:uid="{00000000-0005-0000-0000-0000E1340000}"/>
    <cellStyle name="Normal 40 8 2 3" xfId="14044" xr:uid="{00000000-0005-0000-0000-0000E2340000}"/>
    <cellStyle name="Normal 40 8 2 3 2" xfId="14045" xr:uid="{00000000-0005-0000-0000-0000E3340000}"/>
    <cellStyle name="Normal 40 8 2 4" xfId="14046" xr:uid="{00000000-0005-0000-0000-0000E4340000}"/>
    <cellStyle name="Normal 40 8 3" xfId="14047" xr:uid="{00000000-0005-0000-0000-0000E5340000}"/>
    <cellStyle name="Normal 40 8 3 2" xfId="14048" xr:uid="{00000000-0005-0000-0000-0000E6340000}"/>
    <cellStyle name="Normal 40 8 3 2 2" xfId="14049" xr:uid="{00000000-0005-0000-0000-0000E7340000}"/>
    <cellStyle name="Normal 40 8 3 3" xfId="14050" xr:uid="{00000000-0005-0000-0000-0000E8340000}"/>
    <cellStyle name="Normal 40 8 4" xfId="14051" xr:uid="{00000000-0005-0000-0000-0000E9340000}"/>
    <cellStyle name="Normal 40 8 4 2" xfId="14052" xr:uid="{00000000-0005-0000-0000-0000EA340000}"/>
    <cellStyle name="Normal 40 8 5" xfId="14053" xr:uid="{00000000-0005-0000-0000-0000EB340000}"/>
    <cellStyle name="Normal 40 9" xfId="1888" xr:uid="{00000000-0005-0000-0000-0000EC340000}"/>
    <cellStyle name="Normal 40 9 2" xfId="1889" xr:uid="{00000000-0005-0000-0000-0000ED340000}"/>
    <cellStyle name="Normal 40 9 2 2" xfId="14054" xr:uid="{00000000-0005-0000-0000-0000EE340000}"/>
    <cellStyle name="Normal 40 9 2 2 2" xfId="14055" xr:uid="{00000000-0005-0000-0000-0000EF340000}"/>
    <cellStyle name="Normal 40 9 2 2 2 2" xfId="14056" xr:uid="{00000000-0005-0000-0000-0000F0340000}"/>
    <cellStyle name="Normal 40 9 2 2 3" xfId="14057" xr:uid="{00000000-0005-0000-0000-0000F1340000}"/>
    <cellStyle name="Normal 40 9 2 3" xfId="14058" xr:uid="{00000000-0005-0000-0000-0000F2340000}"/>
    <cellStyle name="Normal 40 9 2 3 2" xfId="14059" xr:uid="{00000000-0005-0000-0000-0000F3340000}"/>
    <cellStyle name="Normal 40 9 2 4" xfId="14060" xr:uid="{00000000-0005-0000-0000-0000F4340000}"/>
    <cellStyle name="Normal 40 9 3" xfId="14061" xr:uid="{00000000-0005-0000-0000-0000F5340000}"/>
    <cellStyle name="Normal 40 9 3 2" xfId="14062" xr:uid="{00000000-0005-0000-0000-0000F6340000}"/>
    <cellStyle name="Normal 40 9 3 2 2" xfId="14063" xr:uid="{00000000-0005-0000-0000-0000F7340000}"/>
    <cellStyle name="Normal 40 9 3 3" xfId="14064" xr:uid="{00000000-0005-0000-0000-0000F8340000}"/>
    <cellStyle name="Normal 40 9 4" xfId="14065" xr:uid="{00000000-0005-0000-0000-0000F9340000}"/>
    <cellStyle name="Normal 40 9 4 2" xfId="14066" xr:uid="{00000000-0005-0000-0000-0000FA340000}"/>
    <cellStyle name="Normal 40 9 5" xfId="14067" xr:uid="{00000000-0005-0000-0000-0000FB340000}"/>
    <cellStyle name="Normal 41" xfId="1890" xr:uid="{00000000-0005-0000-0000-0000FC340000}"/>
    <cellStyle name="Normal 41 10" xfId="1891" xr:uid="{00000000-0005-0000-0000-0000FD340000}"/>
    <cellStyle name="Normal 41 10 2" xfId="1892" xr:uid="{00000000-0005-0000-0000-0000FE340000}"/>
    <cellStyle name="Normal 41 10 2 2" xfId="14068" xr:uid="{00000000-0005-0000-0000-0000FF340000}"/>
    <cellStyle name="Normal 41 10 2 2 2" xfId="14069" xr:uid="{00000000-0005-0000-0000-000000350000}"/>
    <cellStyle name="Normal 41 10 2 2 2 2" xfId="14070" xr:uid="{00000000-0005-0000-0000-000001350000}"/>
    <cellStyle name="Normal 41 10 2 2 3" xfId="14071" xr:uid="{00000000-0005-0000-0000-000002350000}"/>
    <cellStyle name="Normal 41 10 2 3" xfId="14072" xr:uid="{00000000-0005-0000-0000-000003350000}"/>
    <cellStyle name="Normal 41 10 2 3 2" xfId="14073" xr:uid="{00000000-0005-0000-0000-000004350000}"/>
    <cellStyle name="Normal 41 10 2 4" xfId="14074" xr:uid="{00000000-0005-0000-0000-000005350000}"/>
    <cellStyle name="Normal 41 10 3" xfId="14075" xr:uid="{00000000-0005-0000-0000-000006350000}"/>
    <cellStyle name="Normal 41 10 3 2" xfId="14076" xr:uid="{00000000-0005-0000-0000-000007350000}"/>
    <cellStyle name="Normal 41 10 3 2 2" xfId="14077" xr:uid="{00000000-0005-0000-0000-000008350000}"/>
    <cellStyle name="Normal 41 10 3 3" xfId="14078" xr:uid="{00000000-0005-0000-0000-000009350000}"/>
    <cellStyle name="Normal 41 10 4" xfId="14079" xr:uid="{00000000-0005-0000-0000-00000A350000}"/>
    <cellStyle name="Normal 41 10 4 2" xfId="14080" xr:uid="{00000000-0005-0000-0000-00000B350000}"/>
    <cellStyle name="Normal 41 10 5" xfId="14081" xr:uid="{00000000-0005-0000-0000-00000C350000}"/>
    <cellStyle name="Normal 41 11" xfId="1893" xr:uid="{00000000-0005-0000-0000-00000D350000}"/>
    <cellStyle name="Normal 41 11 2" xfId="1894" xr:uid="{00000000-0005-0000-0000-00000E350000}"/>
    <cellStyle name="Normal 41 11 2 2" xfId="14082" xr:uid="{00000000-0005-0000-0000-00000F350000}"/>
    <cellStyle name="Normal 41 11 2 2 2" xfId="14083" xr:uid="{00000000-0005-0000-0000-000010350000}"/>
    <cellStyle name="Normal 41 11 2 2 2 2" xfId="14084" xr:uid="{00000000-0005-0000-0000-000011350000}"/>
    <cellStyle name="Normal 41 11 2 2 3" xfId="14085" xr:uid="{00000000-0005-0000-0000-000012350000}"/>
    <cellStyle name="Normal 41 11 2 3" xfId="14086" xr:uid="{00000000-0005-0000-0000-000013350000}"/>
    <cellStyle name="Normal 41 11 2 3 2" xfId="14087" xr:uid="{00000000-0005-0000-0000-000014350000}"/>
    <cellStyle name="Normal 41 11 2 4" xfId="14088" xr:uid="{00000000-0005-0000-0000-000015350000}"/>
    <cellStyle name="Normal 41 11 3" xfId="14089" xr:uid="{00000000-0005-0000-0000-000016350000}"/>
    <cellStyle name="Normal 41 11 3 2" xfId="14090" xr:uid="{00000000-0005-0000-0000-000017350000}"/>
    <cellStyle name="Normal 41 11 3 2 2" xfId="14091" xr:uid="{00000000-0005-0000-0000-000018350000}"/>
    <cellStyle name="Normal 41 11 3 3" xfId="14092" xr:uid="{00000000-0005-0000-0000-000019350000}"/>
    <cellStyle name="Normal 41 11 4" xfId="14093" xr:uid="{00000000-0005-0000-0000-00001A350000}"/>
    <cellStyle name="Normal 41 11 4 2" xfId="14094" xr:uid="{00000000-0005-0000-0000-00001B350000}"/>
    <cellStyle name="Normal 41 11 5" xfId="14095" xr:uid="{00000000-0005-0000-0000-00001C350000}"/>
    <cellStyle name="Normal 41 12" xfId="1895" xr:uid="{00000000-0005-0000-0000-00001D350000}"/>
    <cellStyle name="Normal 41 12 2" xfId="14096" xr:uid="{00000000-0005-0000-0000-00001E350000}"/>
    <cellStyle name="Normal 41 12 2 2" xfId="14097" xr:uid="{00000000-0005-0000-0000-00001F350000}"/>
    <cellStyle name="Normal 41 12 2 2 2" xfId="14098" xr:uid="{00000000-0005-0000-0000-000020350000}"/>
    <cellStyle name="Normal 41 12 2 3" xfId="14099" xr:uid="{00000000-0005-0000-0000-000021350000}"/>
    <cellStyle name="Normal 41 12 3" xfId="14100" xr:uid="{00000000-0005-0000-0000-000022350000}"/>
    <cellStyle name="Normal 41 12 3 2" xfId="14101" xr:uid="{00000000-0005-0000-0000-000023350000}"/>
    <cellStyle name="Normal 41 12 4" xfId="14102" xr:uid="{00000000-0005-0000-0000-000024350000}"/>
    <cellStyle name="Normal 41 13" xfId="1896" xr:uid="{00000000-0005-0000-0000-000025350000}"/>
    <cellStyle name="Normal 41 13 2" xfId="14103" xr:uid="{00000000-0005-0000-0000-000026350000}"/>
    <cellStyle name="Normal 41 13 2 2" xfId="14104" xr:uid="{00000000-0005-0000-0000-000027350000}"/>
    <cellStyle name="Normal 41 13 2 2 2" xfId="14105" xr:uid="{00000000-0005-0000-0000-000028350000}"/>
    <cellStyle name="Normal 41 13 2 3" xfId="14106" xr:uid="{00000000-0005-0000-0000-000029350000}"/>
    <cellStyle name="Normal 41 13 3" xfId="14107" xr:uid="{00000000-0005-0000-0000-00002A350000}"/>
    <cellStyle name="Normal 41 13 3 2" xfId="14108" xr:uid="{00000000-0005-0000-0000-00002B350000}"/>
    <cellStyle name="Normal 41 13 4" xfId="14109" xr:uid="{00000000-0005-0000-0000-00002C350000}"/>
    <cellStyle name="Normal 41 14" xfId="14110" xr:uid="{00000000-0005-0000-0000-00002D350000}"/>
    <cellStyle name="Normal 41 14 2" xfId="14111" xr:uid="{00000000-0005-0000-0000-00002E350000}"/>
    <cellStyle name="Normal 41 14 2 2" xfId="14112" xr:uid="{00000000-0005-0000-0000-00002F350000}"/>
    <cellStyle name="Normal 41 14 3" xfId="14113" xr:uid="{00000000-0005-0000-0000-000030350000}"/>
    <cellStyle name="Normal 41 15" xfId="14114" xr:uid="{00000000-0005-0000-0000-000031350000}"/>
    <cellStyle name="Normal 41 15 2" xfId="14115" xr:uid="{00000000-0005-0000-0000-000032350000}"/>
    <cellStyle name="Normal 41 16" xfId="14116" xr:uid="{00000000-0005-0000-0000-000033350000}"/>
    <cellStyle name="Normal 41 2" xfId="1897" xr:uid="{00000000-0005-0000-0000-000034350000}"/>
    <cellStyle name="Normal 41 2 10" xfId="14117" xr:uid="{00000000-0005-0000-0000-000035350000}"/>
    <cellStyle name="Normal 41 2 10 2" xfId="14118" xr:uid="{00000000-0005-0000-0000-000036350000}"/>
    <cellStyle name="Normal 41 2 10 2 2" xfId="14119" xr:uid="{00000000-0005-0000-0000-000037350000}"/>
    <cellStyle name="Normal 41 2 10 3" xfId="14120" xr:uid="{00000000-0005-0000-0000-000038350000}"/>
    <cellStyle name="Normal 41 2 11" xfId="14121" xr:uid="{00000000-0005-0000-0000-000039350000}"/>
    <cellStyle name="Normal 41 2 11 2" xfId="14122" xr:uid="{00000000-0005-0000-0000-00003A350000}"/>
    <cellStyle name="Normal 41 2 12" xfId="14123" xr:uid="{00000000-0005-0000-0000-00003B350000}"/>
    <cellStyle name="Normal 41 2 2" xfId="1898" xr:uid="{00000000-0005-0000-0000-00003C350000}"/>
    <cellStyle name="Normal 41 2 2 2" xfId="1899" xr:uid="{00000000-0005-0000-0000-00003D350000}"/>
    <cellStyle name="Normal 41 2 2 2 2" xfId="14124" xr:uid="{00000000-0005-0000-0000-00003E350000}"/>
    <cellStyle name="Normal 41 2 2 2 2 2" xfId="14125" xr:uid="{00000000-0005-0000-0000-00003F350000}"/>
    <cellStyle name="Normal 41 2 2 2 2 2 2" xfId="14126" xr:uid="{00000000-0005-0000-0000-000040350000}"/>
    <cellStyle name="Normal 41 2 2 2 2 3" xfId="14127" xr:uid="{00000000-0005-0000-0000-000041350000}"/>
    <cellStyle name="Normal 41 2 2 2 3" xfId="14128" xr:uid="{00000000-0005-0000-0000-000042350000}"/>
    <cellStyle name="Normal 41 2 2 2 3 2" xfId="14129" xr:uid="{00000000-0005-0000-0000-000043350000}"/>
    <cellStyle name="Normal 41 2 2 2 4" xfId="14130" xr:uid="{00000000-0005-0000-0000-000044350000}"/>
    <cellStyle name="Normal 41 2 2 3" xfId="14131" xr:uid="{00000000-0005-0000-0000-000045350000}"/>
    <cellStyle name="Normal 41 2 2 3 2" xfId="14132" xr:uid="{00000000-0005-0000-0000-000046350000}"/>
    <cellStyle name="Normal 41 2 2 3 2 2" xfId="14133" xr:uid="{00000000-0005-0000-0000-000047350000}"/>
    <cellStyle name="Normal 41 2 2 3 3" xfId="14134" xr:uid="{00000000-0005-0000-0000-000048350000}"/>
    <cellStyle name="Normal 41 2 2 4" xfId="14135" xr:uid="{00000000-0005-0000-0000-000049350000}"/>
    <cellStyle name="Normal 41 2 2 4 2" xfId="14136" xr:uid="{00000000-0005-0000-0000-00004A350000}"/>
    <cellStyle name="Normal 41 2 2 5" xfId="14137" xr:uid="{00000000-0005-0000-0000-00004B350000}"/>
    <cellStyle name="Normal 41 2 3" xfId="1900" xr:uid="{00000000-0005-0000-0000-00004C350000}"/>
    <cellStyle name="Normal 41 2 3 2" xfId="1901" xr:uid="{00000000-0005-0000-0000-00004D350000}"/>
    <cellStyle name="Normal 41 2 3 2 2" xfId="14138" xr:uid="{00000000-0005-0000-0000-00004E350000}"/>
    <cellStyle name="Normal 41 2 3 2 2 2" xfId="14139" xr:uid="{00000000-0005-0000-0000-00004F350000}"/>
    <cellStyle name="Normal 41 2 3 2 2 2 2" xfId="14140" xr:uid="{00000000-0005-0000-0000-000050350000}"/>
    <cellStyle name="Normal 41 2 3 2 2 3" xfId="14141" xr:uid="{00000000-0005-0000-0000-000051350000}"/>
    <cellStyle name="Normal 41 2 3 2 3" xfId="14142" xr:uid="{00000000-0005-0000-0000-000052350000}"/>
    <cellStyle name="Normal 41 2 3 2 3 2" xfId="14143" xr:uid="{00000000-0005-0000-0000-000053350000}"/>
    <cellStyle name="Normal 41 2 3 2 4" xfId="14144" xr:uid="{00000000-0005-0000-0000-000054350000}"/>
    <cellStyle name="Normal 41 2 3 3" xfId="14145" xr:uid="{00000000-0005-0000-0000-000055350000}"/>
    <cellStyle name="Normal 41 2 3 3 2" xfId="14146" xr:uid="{00000000-0005-0000-0000-000056350000}"/>
    <cellStyle name="Normal 41 2 3 3 2 2" xfId="14147" xr:uid="{00000000-0005-0000-0000-000057350000}"/>
    <cellStyle name="Normal 41 2 3 3 3" xfId="14148" xr:uid="{00000000-0005-0000-0000-000058350000}"/>
    <cellStyle name="Normal 41 2 3 4" xfId="14149" xr:uid="{00000000-0005-0000-0000-000059350000}"/>
    <cellStyle name="Normal 41 2 3 4 2" xfId="14150" xr:uid="{00000000-0005-0000-0000-00005A350000}"/>
    <cellStyle name="Normal 41 2 3 5" xfId="14151" xr:uid="{00000000-0005-0000-0000-00005B350000}"/>
    <cellStyle name="Normal 41 2 4" xfId="1902" xr:uid="{00000000-0005-0000-0000-00005C350000}"/>
    <cellStyle name="Normal 41 2 4 2" xfId="1903" xr:uid="{00000000-0005-0000-0000-00005D350000}"/>
    <cellStyle name="Normal 41 2 4 2 2" xfId="14152" xr:uid="{00000000-0005-0000-0000-00005E350000}"/>
    <cellStyle name="Normal 41 2 4 2 2 2" xfId="14153" xr:uid="{00000000-0005-0000-0000-00005F350000}"/>
    <cellStyle name="Normal 41 2 4 2 2 2 2" xfId="14154" xr:uid="{00000000-0005-0000-0000-000060350000}"/>
    <cellStyle name="Normal 41 2 4 2 2 3" xfId="14155" xr:uid="{00000000-0005-0000-0000-000061350000}"/>
    <cellStyle name="Normal 41 2 4 2 3" xfId="14156" xr:uid="{00000000-0005-0000-0000-000062350000}"/>
    <cellStyle name="Normal 41 2 4 2 3 2" xfId="14157" xr:uid="{00000000-0005-0000-0000-000063350000}"/>
    <cellStyle name="Normal 41 2 4 2 4" xfId="14158" xr:uid="{00000000-0005-0000-0000-000064350000}"/>
    <cellStyle name="Normal 41 2 4 3" xfId="14159" xr:uid="{00000000-0005-0000-0000-000065350000}"/>
    <cellStyle name="Normal 41 2 4 3 2" xfId="14160" xr:uid="{00000000-0005-0000-0000-000066350000}"/>
    <cellStyle name="Normal 41 2 4 3 2 2" xfId="14161" xr:uid="{00000000-0005-0000-0000-000067350000}"/>
    <cellStyle name="Normal 41 2 4 3 3" xfId="14162" xr:uid="{00000000-0005-0000-0000-000068350000}"/>
    <cellStyle name="Normal 41 2 4 4" xfId="14163" xr:uid="{00000000-0005-0000-0000-000069350000}"/>
    <cellStyle name="Normal 41 2 4 4 2" xfId="14164" xr:uid="{00000000-0005-0000-0000-00006A350000}"/>
    <cellStyle name="Normal 41 2 4 5" xfId="14165" xr:uid="{00000000-0005-0000-0000-00006B350000}"/>
    <cellStyle name="Normal 41 2 5" xfId="1904" xr:uid="{00000000-0005-0000-0000-00006C350000}"/>
    <cellStyle name="Normal 41 2 5 2" xfId="1905" xr:uid="{00000000-0005-0000-0000-00006D350000}"/>
    <cellStyle name="Normal 41 2 5 2 2" xfId="14166" xr:uid="{00000000-0005-0000-0000-00006E350000}"/>
    <cellStyle name="Normal 41 2 5 2 2 2" xfId="14167" xr:uid="{00000000-0005-0000-0000-00006F350000}"/>
    <cellStyle name="Normal 41 2 5 2 2 2 2" xfId="14168" xr:uid="{00000000-0005-0000-0000-000070350000}"/>
    <cellStyle name="Normal 41 2 5 2 2 3" xfId="14169" xr:uid="{00000000-0005-0000-0000-000071350000}"/>
    <cellStyle name="Normal 41 2 5 2 3" xfId="14170" xr:uid="{00000000-0005-0000-0000-000072350000}"/>
    <cellStyle name="Normal 41 2 5 2 3 2" xfId="14171" xr:uid="{00000000-0005-0000-0000-000073350000}"/>
    <cellStyle name="Normal 41 2 5 2 4" xfId="14172" xr:uid="{00000000-0005-0000-0000-000074350000}"/>
    <cellStyle name="Normal 41 2 5 3" xfId="14173" xr:uid="{00000000-0005-0000-0000-000075350000}"/>
    <cellStyle name="Normal 41 2 5 3 2" xfId="14174" xr:uid="{00000000-0005-0000-0000-000076350000}"/>
    <cellStyle name="Normal 41 2 5 3 2 2" xfId="14175" xr:uid="{00000000-0005-0000-0000-000077350000}"/>
    <cellStyle name="Normal 41 2 5 3 3" xfId="14176" xr:uid="{00000000-0005-0000-0000-000078350000}"/>
    <cellStyle name="Normal 41 2 5 4" xfId="14177" xr:uid="{00000000-0005-0000-0000-000079350000}"/>
    <cellStyle name="Normal 41 2 5 4 2" xfId="14178" xr:uid="{00000000-0005-0000-0000-00007A350000}"/>
    <cellStyle name="Normal 41 2 5 5" xfId="14179" xr:uid="{00000000-0005-0000-0000-00007B350000}"/>
    <cellStyle name="Normal 41 2 6" xfId="1906" xr:uid="{00000000-0005-0000-0000-00007C350000}"/>
    <cellStyle name="Normal 41 2 6 2" xfId="1907" xr:uid="{00000000-0005-0000-0000-00007D350000}"/>
    <cellStyle name="Normal 41 2 6 2 2" xfId="14180" xr:uid="{00000000-0005-0000-0000-00007E350000}"/>
    <cellStyle name="Normal 41 2 6 2 2 2" xfId="14181" xr:uid="{00000000-0005-0000-0000-00007F350000}"/>
    <cellStyle name="Normal 41 2 6 2 2 2 2" xfId="14182" xr:uid="{00000000-0005-0000-0000-000080350000}"/>
    <cellStyle name="Normal 41 2 6 2 2 3" xfId="14183" xr:uid="{00000000-0005-0000-0000-000081350000}"/>
    <cellStyle name="Normal 41 2 6 2 3" xfId="14184" xr:uid="{00000000-0005-0000-0000-000082350000}"/>
    <cellStyle name="Normal 41 2 6 2 3 2" xfId="14185" xr:uid="{00000000-0005-0000-0000-000083350000}"/>
    <cellStyle name="Normal 41 2 6 2 4" xfId="14186" xr:uid="{00000000-0005-0000-0000-000084350000}"/>
    <cellStyle name="Normal 41 2 6 3" xfId="14187" xr:uid="{00000000-0005-0000-0000-000085350000}"/>
    <cellStyle name="Normal 41 2 6 3 2" xfId="14188" xr:uid="{00000000-0005-0000-0000-000086350000}"/>
    <cellStyle name="Normal 41 2 6 3 2 2" xfId="14189" xr:uid="{00000000-0005-0000-0000-000087350000}"/>
    <cellStyle name="Normal 41 2 6 3 3" xfId="14190" xr:uid="{00000000-0005-0000-0000-000088350000}"/>
    <cellStyle name="Normal 41 2 6 4" xfId="14191" xr:uid="{00000000-0005-0000-0000-000089350000}"/>
    <cellStyle name="Normal 41 2 6 4 2" xfId="14192" xr:uid="{00000000-0005-0000-0000-00008A350000}"/>
    <cellStyle name="Normal 41 2 6 5" xfId="14193" xr:uid="{00000000-0005-0000-0000-00008B350000}"/>
    <cellStyle name="Normal 41 2 7" xfId="1908" xr:uid="{00000000-0005-0000-0000-00008C350000}"/>
    <cellStyle name="Normal 41 2 7 2" xfId="1909" xr:uid="{00000000-0005-0000-0000-00008D350000}"/>
    <cellStyle name="Normal 41 2 7 2 2" xfId="14194" xr:uid="{00000000-0005-0000-0000-00008E350000}"/>
    <cellStyle name="Normal 41 2 7 2 2 2" xfId="14195" xr:uid="{00000000-0005-0000-0000-00008F350000}"/>
    <cellStyle name="Normal 41 2 7 2 2 2 2" xfId="14196" xr:uid="{00000000-0005-0000-0000-000090350000}"/>
    <cellStyle name="Normal 41 2 7 2 2 3" xfId="14197" xr:uid="{00000000-0005-0000-0000-000091350000}"/>
    <cellStyle name="Normal 41 2 7 2 3" xfId="14198" xr:uid="{00000000-0005-0000-0000-000092350000}"/>
    <cellStyle name="Normal 41 2 7 2 3 2" xfId="14199" xr:uid="{00000000-0005-0000-0000-000093350000}"/>
    <cellStyle name="Normal 41 2 7 2 4" xfId="14200" xr:uid="{00000000-0005-0000-0000-000094350000}"/>
    <cellStyle name="Normal 41 2 7 3" xfId="14201" xr:uid="{00000000-0005-0000-0000-000095350000}"/>
    <cellStyle name="Normal 41 2 7 3 2" xfId="14202" xr:uid="{00000000-0005-0000-0000-000096350000}"/>
    <cellStyle name="Normal 41 2 7 3 2 2" xfId="14203" xr:uid="{00000000-0005-0000-0000-000097350000}"/>
    <cellStyle name="Normal 41 2 7 3 3" xfId="14204" xr:uid="{00000000-0005-0000-0000-000098350000}"/>
    <cellStyle name="Normal 41 2 7 4" xfId="14205" xr:uid="{00000000-0005-0000-0000-000099350000}"/>
    <cellStyle name="Normal 41 2 7 4 2" xfId="14206" xr:uid="{00000000-0005-0000-0000-00009A350000}"/>
    <cellStyle name="Normal 41 2 7 5" xfId="14207" xr:uid="{00000000-0005-0000-0000-00009B350000}"/>
    <cellStyle name="Normal 41 2 8" xfId="1910" xr:uid="{00000000-0005-0000-0000-00009C350000}"/>
    <cellStyle name="Normal 41 2 8 2" xfId="1911" xr:uid="{00000000-0005-0000-0000-00009D350000}"/>
    <cellStyle name="Normal 41 2 8 2 2" xfId="14208" xr:uid="{00000000-0005-0000-0000-00009E350000}"/>
    <cellStyle name="Normal 41 2 8 2 2 2" xfId="14209" xr:uid="{00000000-0005-0000-0000-00009F350000}"/>
    <cellStyle name="Normal 41 2 8 2 2 2 2" xfId="14210" xr:uid="{00000000-0005-0000-0000-0000A0350000}"/>
    <cellStyle name="Normal 41 2 8 2 2 3" xfId="14211" xr:uid="{00000000-0005-0000-0000-0000A1350000}"/>
    <cellStyle name="Normal 41 2 8 2 3" xfId="14212" xr:uid="{00000000-0005-0000-0000-0000A2350000}"/>
    <cellStyle name="Normal 41 2 8 2 3 2" xfId="14213" xr:uid="{00000000-0005-0000-0000-0000A3350000}"/>
    <cellStyle name="Normal 41 2 8 2 4" xfId="14214" xr:uid="{00000000-0005-0000-0000-0000A4350000}"/>
    <cellStyle name="Normal 41 2 8 3" xfId="14215" xr:uid="{00000000-0005-0000-0000-0000A5350000}"/>
    <cellStyle name="Normal 41 2 8 3 2" xfId="14216" xr:uid="{00000000-0005-0000-0000-0000A6350000}"/>
    <cellStyle name="Normal 41 2 8 3 2 2" xfId="14217" xr:uid="{00000000-0005-0000-0000-0000A7350000}"/>
    <cellStyle name="Normal 41 2 8 3 3" xfId="14218" xr:uid="{00000000-0005-0000-0000-0000A8350000}"/>
    <cellStyle name="Normal 41 2 8 4" xfId="14219" xr:uid="{00000000-0005-0000-0000-0000A9350000}"/>
    <cellStyle name="Normal 41 2 8 4 2" xfId="14220" xr:uid="{00000000-0005-0000-0000-0000AA350000}"/>
    <cellStyle name="Normal 41 2 8 5" xfId="14221" xr:uid="{00000000-0005-0000-0000-0000AB350000}"/>
    <cellStyle name="Normal 41 2 9" xfId="1912" xr:uid="{00000000-0005-0000-0000-0000AC350000}"/>
    <cellStyle name="Normal 41 2 9 2" xfId="14222" xr:uid="{00000000-0005-0000-0000-0000AD350000}"/>
    <cellStyle name="Normal 41 2 9 2 2" xfId="14223" xr:uid="{00000000-0005-0000-0000-0000AE350000}"/>
    <cellStyle name="Normal 41 2 9 2 2 2" xfId="14224" xr:uid="{00000000-0005-0000-0000-0000AF350000}"/>
    <cellStyle name="Normal 41 2 9 2 3" xfId="14225" xr:uid="{00000000-0005-0000-0000-0000B0350000}"/>
    <cellStyle name="Normal 41 2 9 3" xfId="14226" xr:uid="{00000000-0005-0000-0000-0000B1350000}"/>
    <cellStyle name="Normal 41 2 9 3 2" xfId="14227" xr:uid="{00000000-0005-0000-0000-0000B2350000}"/>
    <cellStyle name="Normal 41 2 9 4" xfId="14228" xr:uid="{00000000-0005-0000-0000-0000B3350000}"/>
    <cellStyle name="Normal 41 3" xfId="1913" xr:uid="{00000000-0005-0000-0000-0000B4350000}"/>
    <cellStyle name="Normal 41 3 2" xfId="1914" xr:uid="{00000000-0005-0000-0000-0000B5350000}"/>
    <cellStyle name="Normal 41 3 2 2" xfId="14229" xr:uid="{00000000-0005-0000-0000-0000B6350000}"/>
    <cellStyle name="Normal 41 3 2 2 2" xfId="14230" xr:uid="{00000000-0005-0000-0000-0000B7350000}"/>
    <cellStyle name="Normal 41 3 2 2 2 2" xfId="14231" xr:uid="{00000000-0005-0000-0000-0000B8350000}"/>
    <cellStyle name="Normal 41 3 2 2 3" xfId="14232" xr:uid="{00000000-0005-0000-0000-0000B9350000}"/>
    <cellStyle name="Normal 41 3 2 3" xfId="14233" xr:uid="{00000000-0005-0000-0000-0000BA350000}"/>
    <cellStyle name="Normal 41 3 2 3 2" xfId="14234" xr:uid="{00000000-0005-0000-0000-0000BB350000}"/>
    <cellStyle name="Normal 41 3 2 4" xfId="14235" xr:uid="{00000000-0005-0000-0000-0000BC350000}"/>
    <cellStyle name="Normal 41 3 3" xfId="14236" xr:uid="{00000000-0005-0000-0000-0000BD350000}"/>
    <cellStyle name="Normal 41 3 3 2" xfId="14237" xr:uid="{00000000-0005-0000-0000-0000BE350000}"/>
    <cellStyle name="Normal 41 3 3 2 2" xfId="14238" xr:uid="{00000000-0005-0000-0000-0000BF350000}"/>
    <cellStyle name="Normal 41 3 3 3" xfId="14239" xr:uid="{00000000-0005-0000-0000-0000C0350000}"/>
    <cellStyle name="Normal 41 3 4" xfId="14240" xr:uid="{00000000-0005-0000-0000-0000C1350000}"/>
    <cellStyle name="Normal 41 3 4 2" xfId="14241" xr:uid="{00000000-0005-0000-0000-0000C2350000}"/>
    <cellStyle name="Normal 41 3 5" xfId="14242" xr:uid="{00000000-0005-0000-0000-0000C3350000}"/>
    <cellStyle name="Normal 41 4" xfId="1915" xr:uid="{00000000-0005-0000-0000-0000C4350000}"/>
    <cellStyle name="Normal 41 4 2" xfId="1916" xr:uid="{00000000-0005-0000-0000-0000C5350000}"/>
    <cellStyle name="Normal 41 4 2 2" xfId="14243" xr:uid="{00000000-0005-0000-0000-0000C6350000}"/>
    <cellStyle name="Normal 41 4 2 2 2" xfId="14244" xr:uid="{00000000-0005-0000-0000-0000C7350000}"/>
    <cellStyle name="Normal 41 4 2 2 2 2" xfId="14245" xr:uid="{00000000-0005-0000-0000-0000C8350000}"/>
    <cellStyle name="Normal 41 4 2 2 3" xfId="14246" xr:uid="{00000000-0005-0000-0000-0000C9350000}"/>
    <cellStyle name="Normal 41 4 2 3" xfId="14247" xr:uid="{00000000-0005-0000-0000-0000CA350000}"/>
    <cellStyle name="Normal 41 4 2 3 2" xfId="14248" xr:uid="{00000000-0005-0000-0000-0000CB350000}"/>
    <cellStyle name="Normal 41 4 2 4" xfId="14249" xr:uid="{00000000-0005-0000-0000-0000CC350000}"/>
    <cellStyle name="Normal 41 4 3" xfId="14250" xr:uid="{00000000-0005-0000-0000-0000CD350000}"/>
    <cellStyle name="Normal 41 4 3 2" xfId="14251" xr:uid="{00000000-0005-0000-0000-0000CE350000}"/>
    <cellStyle name="Normal 41 4 3 2 2" xfId="14252" xr:uid="{00000000-0005-0000-0000-0000CF350000}"/>
    <cellStyle name="Normal 41 4 3 3" xfId="14253" xr:uid="{00000000-0005-0000-0000-0000D0350000}"/>
    <cellStyle name="Normal 41 4 4" xfId="14254" xr:uid="{00000000-0005-0000-0000-0000D1350000}"/>
    <cellStyle name="Normal 41 4 4 2" xfId="14255" xr:uid="{00000000-0005-0000-0000-0000D2350000}"/>
    <cellStyle name="Normal 41 4 5" xfId="14256" xr:uid="{00000000-0005-0000-0000-0000D3350000}"/>
    <cellStyle name="Normal 41 5" xfId="1917" xr:uid="{00000000-0005-0000-0000-0000D4350000}"/>
    <cellStyle name="Normal 41 5 2" xfId="1918" xr:uid="{00000000-0005-0000-0000-0000D5350000}"/>
    <cellStyle name="Normal 41 5 2 2" xfId="14257" xr:uid="{00000000-0005-0000-0000-0000D6350000}"/>
    <cellStyle name="Normal 41 5 2 2 2" xfId="14258" xr:uid="{00000000-0005-0000-0000-0000D7350000}"/>
    <cellStyle name="Normal 41 5 2 2 2 2" xfId="14259" xr:uid="{00000000-0005-0000-0000-0000D8350000}"/>
    <cellStyle name="Normal 41 5 2 2 3" xfId="14260" xr:uid="{00000000-0005-0000-0000-0000D9350000}"/>
    <cellStyle name="Normal 41 5 2 3" xfId="14261" xr:uid="{00000000-0005-0000-0000-0000DA350000}"/>
    <cellStyle name="Normal 41 5 2 3 2" xfId="14262" xr:uid="{00000000-0005-0000-0000-0000DB350000}"/>
    <cellStyle name="Normal 41 5 2 4" xfId="14263" xr:uid="{00000000-0005-0000-0000-0000DC350000}"/>
    <cellStyle name="Normal 41 5 3" xfId="14264" xr:uid="{00000000-0005-0000-0000-0000DD350000}"/>
    <cellStyle name="Normal 41 5 3 2" xfId="14265" xr:uid="{00000000-0005-0000-0000-0000DE350000}"/>
    <cellStyle name="Normal 41 5 3 2 2" xfId="14266" xr:uid="{00000000-0005-0000-0000-0000DF350000}"/>
    <cellStyle name="Normal 41 5 3 3" xfId="14267" xr:uid="{00000000-0005-0000-0000-0000E0350000}"/>
    <cellStyle name="Normal 41 5 4" xfId="14268" xr:uid="{00000000-0005-0000-0000-0000E1350000}"/>
    <cellStyle name="Normal 41 5 4 2" xfId="14269" xr:uid="{00000000-0005-0000-0000-0000E2350000}"/>
    <cellStyle name="Normal 41 5 5" xfId="14270" xr:uid="{00000000-0005-0000-0000-0000E3350000}"/>
    <cellStyle name="Normal 41 6" xfId="1919" xr:uid="{00000000-0005-0000-0000-0000E4350000}"/>
    <cellStyle name="Normal 41 6 2" xfId="1920" xr:uid="{00000000-0005-0000-0000-0000E5350000}"/>
    <cellStyle name="Normal 41 6 2 2" xfId="14271" xr:uid="{00000000-0005-0000-0000-0000E6350000}"/>
    <cellStyle name="Normal 41 6 2 2 2" xfId="14272" xr:uid="{00000000-0005-0000-0000-0000E7350000}"/>
    <cellStyle name="Normal 41 6 2 2 2 2" xfId="14273" xr:uid="{00000000-0005-0000-0000-0000E8350000}"/>
    <cellStyle name="Normal 41 6 2 2 3" xfId="14274" xr:uid="{00000000-0005-0000-0000-0000E9350000}"/>
    <cellStyle name="Normal 41 6 2 3" xfId="14275" xr:uid="{00000000-0005-0000-0000-0000EA350000}"/>
    <cellStyle name="Normal 41 6 2 3 2" xfId="14276" xr:uid="{00000000-0005-0000-0000-0000EB350000}"/>
    <cellStyle name="Normal 41 6 2 4" xfId="14277" xr:uid="{00000000-0005-0000-0000-0000EC350000}"/>
    <cellStyle name="Normal 41 6 3" xfId="14278" xr:uid="{00000000-0005-0000-0000-0000ED350000}"/>
    <cellStyle name="Normal 41 6 3 2" xfId="14279" xr:uid="{00000000-0005-0000-0000-0000EE350000}"/>
    <cellStyle name="Normal 41 6 3 2 2" xfId="14280" xr:uid="{00000000-0005-0000-0000-0000EF350000}"/>
    <cellStyle name="Normal 41 6 3 3" xfId="14281" xr:uid="{00000000-0005-0000-0000-0000F0350000}"/>
    <cellStyle name="Normal 41 6 4" xfId="14282" xr:uid="{00000000-0005-0000-0000-0000F1350000}"/>
    <cellStyle name="Normal 41 6 4 2" xfId="14283" xr:uid="{00000000-0005-0000-0000-0000F2350000}"/>
    <cellStyle name="Normal 41 6 5" xfId="14284" xr:uid="{00000000-0005-0000-0000-0000F3350000}"/>
    <cellStyle name="Normal 41 7" xfId="1921" xr:uid="{00000000-0005-0000-0000-0000F4350000}"/>
    <cellStyle name="Normal 41 7 2" xfId="1922" xr:uid="{00000000-0005-0000-0000-0000F5350000}"/>
    <cellStyle name="Normal 41 7 2 2" xfId="14285" xr:uid="{00000000-0005-0000-0000-0000F6350000}"/>
    <cellStyle name="Normal 41 7 2 2 2" xfId="14286" xr:uid="{00000000-0005-0000-0000-0000F7350000}"/>
    <cellStyle name="Normal 41 7 2 2 2 2" xfId="14287" xr:uid="{00000000-0005-0000-0000-0000F8350000}"/>
    <cellStyle name="Normal 41 7 2 2 3" xfId="14288" xr:uid="{00000000-0005-0000-0000-0000F9350000}"/>
    <cellStyle name="Normal 41 7 2 3" xfId="14289" xr:uid="{00000000-0005-0000-0000-0000FA350000}"/>
    <cellStyle name="Normal 41 7 2 3 2" xfId="14290" xr:uid="{00000000-0005-0000-0000-0000FB350000}"/>
    <cellStyle name="Normal 41 7 2 4" xfId="14291" xr:uid="{00000000-0005-0000-0000-0000FC350000}"/>
    <cellStyle name="Normal 41 7 3" xfId="14292" xr:uid="{00000000-0005-0000-0000-0000FD350000}"/>
    <cellStyle name="Normal 41 7 3 2" xfId="14293" xr:uid="{00000000-0005-0000-0000-0000FE350000}"/>
    <cellStyle name="Normal 41 7 3 2 2" xfId="14294" xr:uid="{00000000-0005-0000-0000-0000FF350000}"/>
    <cellStyle name="Normal 41 7 3 3" xfId="14295" xr:uid="{00000000-0005-0000-0000-000000360000}"/>
    <cellStyle name="Normal 41 7 4" xfId="14296" xr:uid="{00000000-0005-0000-0000-000001360000}"/>
    <cellStyle name="Normal 41 7 4 2" xfId="14297" xr:uid="{00000000-0005-0000-0000-000002360000}"/>
    <cellStyle name="Normal 41 7 5" xfId="14298" xr:uid="{00000000-0005-0000-0000-000003360000}"/>
    <cellStyle name="Normal 41 8" xfId="1923" xr:uid="{00000000-0005-0000-0000-000004360000}"/>
    <cellStyle name="Normal 41 8 2" xfId="1924" xr:uid="{00000000-0005-0000-0000-000005360000}"/>
    <cellStyle name="Normal 41 8 2 2" xfId="14299" xr:uid="{00000000-0005-0000-0000-000006360000}"/>
    <cellStyle name="Normal 41 8 2 2 2" xfId="14300" xr:uid="{00000000-0005-0000-0000-000007360000}"/>
    <cellStyle name="Normal 41 8 2 2 2 2" xfId="14301" xr:uid="{00000000-0005-0000-0000-000008360000}"/>
    <cellStyle name="Normal 41 8 2 2 3" xfId="14302" xr:uid="{00000000-0005-0000-0000-000009360000}"/>
    <cellStyle name="Normal 41 8 2 3" xfId="14303" xr:uid="{00000000-0005-0000-0000-00000A360000}"/>
    <cellStyle name="Normal 41 8 2 3 2" xfId="14304" xr:uid="{00000000-0005-0000-0000-00000B360000}"/>
    <cellStyle name="Normal 41 8 2 4" xfId="14305" xr:uid="{00000000-0005-0000-0000-00000C360000}"/>
    <cellStyle name="Normal 41 8 3" xfId="14306" xr:uid="{00000000-0005-0000-0000-00000D360000}"/>
    <cellStyle name="Normal 41 8 3 2" xfId="14307" xr:uid="{00000000-0005-0000-0000-00000E360000}"/>
    <cellStyle name="Normal 41 8 3 2 2" xfId="14308" xr:uid="{00000000-0005-0000-0000-00000F360000}"/>
    <cellStyle name="Normal 41 8 3 3" xfId="14309" xr:uid="{00000000-0005-0000-0000-000010360000}"/>
    <cellStyle name="Normal 41 8 4" xfId="14310" xr:uid="{00000000-0005-0000-0000-000011360000}"/>
    <cellStyle name="Normal 41 8 4 2" xfId="14311" xr:uid="{00000000-0005-0000-0000-000012360000}"/>
    <cellStyle name="Normal 41 8 5" xfId="14312" xr:uid="{00000000-0005-0000-0000-000013360000}"/>
    <cellStyle name="Normal 41 9" xfId="1925" xr:uid="{00000000-0005-0000-0000-000014360000}"/>
    <cellStyle name="Normal 41 9 2" xfId="1926" xr:uid="{00000000-0005-0000-0000-000015360000}"/>
    <cellStyle name="Normal 41 9 2 2" xfId="14313" xr:uid="{00000000-0005-0000-0000-000016360000}"/>
    <cellStyle name="Normal 41 9 2 2 2" xfId="14314" xr:uid="{00000000-0005-0000-0000-000017360000}"/>
    <cellStyle name="Normal 41 9 2 2 2 2" xfId="14315" xr:uid="{00000000-0005-0000-0000-000018360000}"/>
    <cellStyle name="Normal 41 9 2 2 3" xfId="14316" xr:uid="{00000000-0005-0000-0000-000019360000}"/>
    <cellStyle name="Normal 41 9 2 3" xfId="14317" xr:uid="{00000000-0005-0000-0000-00001A360000}"/>
    <cellStyle name="Normal 41 9 2 3 2" xfId="14318" xr:uid="{00000000-0005-0000-0000-00001B360000}"/>
    <cellStyle name="Normal 41 9 2 4" xfId="14319" xr:uid="{00000000-0005-0000-0000-00001C360000}"/>
    <cellStyle name="Normal 41 9 3" xfId="14320" xr:uid="{00000000-0005-0000-0000-00001D360000}"/>
    <cellStyle name="Normal 41 9 3 2" xfId="14321" xr:uid="{00000000-0005-0000-0000-00001E360000}"/>
    <cellStyle name="Normal 41 9 3 2 2" xfId="14322" xr:uid="{00000000-0005-0000-0000-00001F360000}"/>
    <cellStyle name="Normal 41 9 3 3" xfId="14323" xr:uid="{00000000-0005-0000-0000-000020360000}"/>
    <cellStyle name="Normal 41 9 4" xfId="14324" xr:uid="{00000000-0005-0000-0000-000021360000}"/>
    <cellStyle name="Normal 41 9 4 2" xfId="14325" xr:uid="{00000000-0005-0000-0000-000022360000}"/>
    <cellStyle name="Normal 41 9 5" xfId="14326" xr:uid="{00000000-0005-0000-0000-000023360000}"/>
    <cellStyle name="Normal 42" xfId="1927" xr:uid="{00000000-0005-0000-0000-000024360000}"/>
    <cellStyle name="Normal 42 2" xfId="1928" xr:uid="{00000000-0005-0000-0000-000025360000}"/>
    <cellStyle name="Normal 42 2 2" xfId="14327" xr:uid="{00000000-0005-0000-0000-000026360000}"/>
    <cellStyle name="Normal 42 2 2 2" xfId="14328" xr:uid="{00000000-0005-0000-0000-000027360000}"/>
    <cellStyle name="Normal 42 2 2 2 2" xfId="14329" xr:uid="{00000000-0005-0000-0000-000028360000}"/>
    <cellStyle name="Normal 42 2 2 3" xfId="14330" xr:uid="{00000000-0005-0000-0000-000029360000}"/>
    <cellStyle name="Normal 42 2 3" xfId="14331" xr:uid="{00000000-0005-0000-0000-00002A360000}"/>
    <cellStyle name="Normal 42 2 3 2" xfId="14332" xr:uid="{00000000-0005-0000-0000-00002B360000}"/>
    <cellStyle name="Normal 42 2 4" xfId="14333" xr:uid="{00000000-0005-0000-0000-00002C360000}"/>
    <cellStyle name="Normal 42 3" xfId="1929" xr:uid="{00000000-0005-0000-0000-00002D360000}"/>
    <cellStyle name="Normal 42 3 2" xfId="14334" xr:uid="{00000000-0005-0000-0000-00002E360000}"/>
    <cellStyle name="Normal 42 3 2 2" xfId="14335" xr:uid="{00000000-0005-0000-0000-00002F360000}"/>
    <cellStyle name="Normal 42 3 2 2 2" xfId="14336" xr:uid="{00000000-0005-0000-0000-000030360000}"/>
    <cellStyle name="Normal 42 3 2 3" xfId="14337" xr:uid="{00000000-0005-0000-0000-000031360000}"/>
    <cellStyle name="Normal 42 3 3" xfId="14338" xr:uid="{00000000-0005-0000-0000-000032360000}"/>
    <cellStyle name="Normal 42 3 3 2" xfId="14339" xr:uid="{00000000-0005-0000-0000-000033360000}"/>
    <cellStyle name="Normal 42 3 4" xfId="14340" xr:uid="{00000000-0005-0000-0000-000034360000}"/>
    <cellStyle name="Normal 42 4" xfId="1930" xr:uid="{00000000-0005-0000-0000-000035360000}"/>
    <cellStyle name="Normal 42 4 2" xfId="14341" xr:uid="{00000000-0005-0000-0000-000036360000}"/>
    <cellStyle name="Normal 42 4 2 2" xfId="14342" xr:uid="{00000000-0005-0000-0000-000037360000}"/>
    <cellStyle name="Normal 42 4 2 2 2" xfId="14343" xr:uid="{00000000-0005-0000-0000-000038360000}"/>
    <cellStyle name="Normal 42 4 2 3" xfId="14344" xr:uid="{00000000-0005-0000-0000-000039360000}"/>
    <cellStyle name="Normal 42 4 3" xfId="14345" xr:uid="{00000000-0005-0000-0000-00003A360000}"/>
    <cellStyle name="Normal 42 4 3 2" xfId="14346" xr:uid="{00000000-0005-0000-0000-00003B360000}"/>
    <cellStyle name="Normal 42 4 4" xfId="14347" xr:uid="{00000000-0005-0000-0000-00003C360000}"/>
    <cellStyle name="Normal 42 5" xfId="14348" xr:uid="{00000000-0005-0000-0000-00003D360000}"/>
    <cellStyle name="Normal 42 5 2" xfId="14349" xr:uid="{00000000-0005-0000-0000-00003E360000}"/>
    <cellStyle name="Normal 42 5 2 2" xfId="14350" xr:uid="{00000000-0005-0000-0000-00003F360000}"/>
    <cellStyle name="Normal 42 5 3" xfId="14351" xr:uid="{00000000-0005-0000-0000-000040360000}"/>
    <cellStyle name="Normal 42 6" xfId="14352" xr:uid="{00000000-0005-0000-0000-000041360000}"/>
    <cellStyle name="Normal 42 6 2" xfId="14353" xr:uid="{00000000-0005-0000-0000-000042360000}"/>
    <cellStyle name="Normal 42 7" xfId="14354" xr:uid="{00000000-0005-0000-0000-000043360000}"/>
    <cellStyle name="Normal 43" xfId="1931" xr:uid="{00000000-0005-0000-0000-000044360000}"/>
    <cellStyle name="Normal 43 10" xfId="1932" xr:uid="{00000000-0005-0000-0000-000045360000}"/>
    <cellStyle name="Normal 43 10 2" xfId="1933" xr:uid="{00000000-0005-0000-0000-000046360000}"/>
    <cellStyle name="Normal 43 10 2 2" xfId="14355" xr:uid="{00000000-0005-0000-0000-000047360000}"/>
    <cellStyle name="Normal 43 10 2 2 2" xfId="14356" xr:uid="{00000000-0005-0000-0000-000048360000}"/>
    <cellStyle name="Normal 43 10 2 2 2 2" xfId="14357" xr:uid="{00000000-0005-0000-0000-000049360000}"/>
    <cellStyle name="Normal 43 10 2 2 3" xfId="14358" xr:uid="{00000000-0005-0000-0000-00004A360000}"/>
    <cellStyle name="Normal 43 10 2 3" xfId="14359" xr:uid="{00000000-0005-0000-0000-00004B360000}"/>
    <cellStyle name="Normal 43 10 2 3 2" xfId="14360" xr:uid="{00000000-0005-0000-0000-00004C360000}"/>
    <cellStyle name="Normal 43 10 2 4" xfId="14361" xr:uid="{00000000-0005-0000-0000-00004D360000}"/>
    <cellStyle name="Normal 43 10 3" xfId="14362" xr:uid="{00000000-0005-0000-0000-00004E360000}"/>
    <cellStyle name="Normal 43 10 3 2" xfId="14363" xr:uid="{00000000-0005-0000-0000-00004F360000}"/>
    <cellStyle name="Normal 43 10 3 2 2" xfId="14364" xr:uid="{00000000-0005-0000-0000-000050360000}"/>
    <cellStyle name="Normal 43 10 3 3" xfId="14365" xr:uid="{00000000-0005-0000-0000-000051360000}"/>
    <cellStyle name="Normal 43 10 4" xfId="14366" xr:uid="{00000000-0005-0000-0000-000052360000}"/>
    <cellStyle name="Normal 43 10 4 2" xfId="14367" xr:uid="{00000000-0005-0000-0000-000053360000}"/>
    <cellStyle name="Normal 43 10 5" xfId="14368" xr:uid="{00000000-0005-0000-0000-000054360000}"/>
    <cellStyle name="Normal 43 11" xfId="1934" xr:uid="{00000000-0005-0000-0000-000055360000}"/>
    <cellStyle name="Normal 43 11 2" xfId="1935" xr:uid="{00000000-0005-0000-0000-000056360000}"/>
    <cellStyle name="Normal 43 11 2 2" xfId="14369" xr:uid="{00000000-0005-0000-0000-000057360000}"/>
    <cellStyle name="Normal 43 11 2 2 2" xfId="14370" xr:uid="{00000000-0005-0000-0000-000058360000}"/>
    <cellStyle name="Normal 43 11 2 2 2 2" xfId="14371" xr:uid="{00000000-0005-0000-0000-000059360000}"/>
    <cellStyle name="Normal 43 11 2 2 3" xfId="14372" xr:uid="{00000000-0005-0000-0000-00005A360000}"/>
    <cellStyle name="Normal 43 11 2 3" xfId="14373" xr:uid="{00000000-0005-0000-0000-00005B360000}"/>
    <cellStyle name="Normal 43 11 2 3 2" xfId="14374" xr:uid="{00000000-0005-0000-0000-00005C360000}"/>
    <cellStyle name="Normal 43 11 2 4" xfId="14375" xr:uid="{00000000-0005-0000-0000-00005D360000}"/>
    <cellStyle name="Normal 43 11 3" xfId="14376" xr:uid="{00000000-0005-0000-0000-00005E360000}"/>
    <cellStyle name="Normal 43 11 3 2" xfId="14377" xr:uid="{00000000-0005-0000-0000-00005F360000}"/>
    <cellStyle name="Normal 43 11 3 2 2" xfId="14378" xr:uid="{00000000-0005-0000-0000-000060360000}"/>
    <cellStyle name="Normal 43 11 3 3" xfId="14379" xr:uid="{00000000-0005-0000-0000-000061360000}"/>
    <cellStyle name="Normal 43 11 4" xfId="14380" xr:uid="{00000000-0005-0000-0000-000062360000}"/>
    <cellStyle name="Normal 43 11 4 2" xfId="14381" xr:uid="{00000000-0005-0000-0000-000063360000}"/>
    <cellStyle name="Normal 43 11 5" xfId="14382" xr:uid="{00000000-0005-0000-0000-000064360000}"/>
    <cellStyle name="Normal 43 12" xfId="1936" xr:uid="{00000000-0005-0000-0000-000065360000}"/>
    <cellStyle name="Normal 43 12 2" xfId="14383" xr:uid="{00000000-0005-0000-0000-000066360000}"/>
    <cellStyle name="Normal 43 12 2 2" xfId="14384" xr:uid="{00000000-0005-0000-0000-000067360000}"/>
    <cellStyle name="Normal 43 12 2 2 2" xfId="14385" xr:uid="{00000000-0005-0000-0000-000068360000}"/>
    <cellStyle name="Normal 43 12 2 3" xfId="14386" xr:uid="{00000000-0005-0000-0000-000069360000}"/>
    <cellStyle name="Normal 43 12 3" xfId="14387" xr:uid="{00000000-0005-0000-0000-00006A360000}"/>
    <cellStyle name="Normal 43 12 3 2" xfId="14388" xr:uid="{00000000-0005-0000-0000-00006B360000}"/>
    <cellStyle name="Normal 43 12 4" xfId="14389" xr:uid="{00000000-0005-0000-0000-00006C360000}"/>
    <cellStyle name="Normal 43 13" xfId="14390" xr:uid="{00000000-0005-0000-0000-00006D360000}"/>
    <cellStyle name="Normal 43 13 2" xfId="14391" xr:uid="{00000000-0005-0000-0000-00006E360000}"/>
    <cellStyle name="Normal 43 13 2 2" xfId="14392" xr:uid="{00000000-0005-0000-0000-00006F360000}"/>
    <cellStyle name="Normal 43 13 3" xfId="14393" xr:uid="{00000000-0005-0000-0000-000070360000}"/>
    <cellStyle name="Normal 43 14" xfId="14394" xr:uid="{00000000-0005-0000-0000-000071360000}"/>
    <cellStyle name="Normal 43 14 2" xfId="14395" xr:uid="{00000000-0005-0000-0000-000072360000}"/>
    <cellStyle name="Normal 43 15" xfId="14396" xr:uid="{00000000-0005-0000-0000-000073360000}"/>
    <cellStyle name="Normal 43 2" xfId="1937" xr:uid="{00000000-0005-0000-0000-000074360000}"/>
    <cellStyle name="Normal 43 2 10" xfId="14397" xr:uid="{00000000-0005-0000-0000-000075360000}"/>
    <cellStyle name="Normal 43 2 10 2" xfId="14398" xr:uid="{00000000-0005-0000-0000-000076360000}"/>
    <cellStyle name="Normal 43 2 10 2 2" xfId="14399" xr:uid="{00000000-0005-0000-0000-000077360000}"/>
    <cellStyle name="Normal 43 2 10 3" xfId="14400" xr:uid="{00000000-0005-0000-0000-000078360000}"/>
    <cellStyle name="Normal 43 2 11" xfId="14401" xr:uid="{00000000-0005-0000-0000-000079360000}"/>
    <cellStyle name="Normal 43 2 11 2" xfId="14402" xr:uid="{00000000-0005-0000-0000-00007A360000}"/>
    <cellStyle name="Normal 43 2 12" xfId="14403" xr:uid="{00000000-0005-0000-0000-00007B360000}"/>
    <cellStyle name="Normal 43 2 2" xfId="1938" xr:uid="{00000000-0005-0000-0000-00007C360000}"/>
    <cellStyle name="Normal 43 2 2 2" xfId="1939" xr:uid="{00000000-0005-0000-0000-00007D360000}"/>
    <cellStyle name="Normal 43 2 2 2 2" xfId="14404" xr:uid="{00000000-0005-0000-0000-00007E360000}"/>
    <cellStyle name="Normal 43 2 2 2 2 2" xfId="14405" xr:uid="{00000000-0005-0000-0000-00007F360000}"/>
    <cellStyle name="Normal 43 2 2 2 2 2 2" xfId="14406" xr:uid="{00000000-0005-0000-0000-000080360000}"/>
    <cellStyle name="Normal 43 2 2 2 2 3" xfId="14407" xr:uid="{00000000-0005-0000-0000-000081360000}"/>
    <cellStyle name="Normal 43 2 2 2 3" xfId="14408" xr:uid="{00000000-0005-0000-0000-000082360000}"/>
    <cellStyle name="Normal 43 2 2 2 3 2" xfId="14409" xr:uid="{00000000-0005-0000-0000-000083360000}"/>
    <cellStyle name="Normal 43 2 2 2 4" xfId="14410" xr:uid="{00000000-0005-0000-0000-000084360000}"/>
    <cellStyle name="Normal 43 2 2 3" xfId="14411" xr:uid="{00000000-0005-0000-0000-000085360000}"/>
    <cellStyle name="Normal 43 2 2 3 2" xfId="14412" xr:uid="{00000000-0005-0000-0000-000086360000}"/>
    <cellStyle name="Normal 43 2 2 3 2 2" xfId="14413" xr:uid="{00000000-0005-0000-0000-000087360000}"/>
    <cellStyle name="Normal 43 2 2 3 3" xfId="14414" xr:uid="{00000000-0005-0000-0000-000088360000}"/>
    <cellStyle name="Normal 43 2 2 4" xfId="14415" xr:uid="{00000000-0005-0000-0000-000089360000}"/>
    <cellStyle name="Normal 43 2 2 4 2" xfId="14416" xr:uid="{00000000-0005-0000-0000-00008A360000}"/>
    <cellStyle name="Normal 43 2 2 5" xfId="14417" xr:uid="{00000000-0005-0000-0000-00008B360000}"/>
    <cellStyle name="Normal 43 2 3" xfId="1940" xr:uid="{00000000-0005-0000-0000-00008C360000}"/>
    <cellStyle name="Normal 43 2 3 2" xfId="1941" xr:uid="{00000000-0005-0000-0000-00008D360000}"/>
    <cellStyle name="Normal 43 2 3 2 2" xfId="14418" xr:uid="{00000000-0005-0000-0000-00008E360000}"/>
    <cellStyle name="Normal 43 2 3 2 2 2" xfId="14419" xr:uid="{00000000-0005-0000-0000-00008F360000}"/>
    <cellStyle name="Normal 43 2 3 2 2 2 2" xfId="14420" xr:uid="{00000000-0005-0000-0000-000090360000}"/>
    <cellStyle name="Normal 43 2 3 2 2 3" xfId="14421" xr:uid="{00000000-0005-0000-0000-000091360000}"/>
    <cellStyle name="Normal 43 2 3 2 3" xfId="14422" xr:uid="{00000000-0005-0000-0000-000092360000}"/>
    <cellStyle name="Normal 43 2 3 2 3 2" xfId="14423" xr:uid="{00000000-0005-0000-0000-000093360000}"/>
    <cellStyle name="Normal 43 2 3 2 4" xfId="14424" xr:uid="{00000000-0005-0000-0000-000094360000}"/>
    <cellStyle name="Normal 43 2 3 3" xfId="14425" xr:uid="{00000000-0005-0000-0000-000095360000}"/>
    <cellStyle name="Normal 43 2 3 3 2" xfId="14426" xr:uid="{00000000-0005-0000-0000-000096360000}"/>
    <cellStyle name="Normal 43 2 3 3 2 2" xfId="14427" xr:uid="{00000000-0005-0000-0000-000097360000}"/>
    <cellStyle name="Normal 43 2 3 3 3" xfId="14428" xr:uid="{00000000-0005-0000-0000-000098360000}"/>
    <cellStyle name="Normal 43 2 3 4" xfId="14429" xr:uid="{00000000-0005-0000-0000-000099360000}"/>
    <cellStyle name="Normal 43 2 3 4 2" xfId="14430" xr:uid="{00000000-0005-0000-0000-00009A360000}"/>
    <cellStyle name="Normal 43 2 3 5" xfId="14431" xr:uid="{00000000-0005-0000-0000-00009B360000}"/>
    <cellStyle name="Normal 43 2 4" xfId="1942" xr:uid="{00000000-0005-0000-0000-00009C360000}"/>
    <cellStyle name="Normal 43 2 4 2" xfId="1943" xr:uid="{00000000-0005-0000-0000-00009D360000}"/>
    <cellStyle name="Normal 43 2 4 2 2" xfId="14432" xr:uid="{00000000-0005-0000-0000-00009E360000}"/>
    <cellStyle name="Normal 43 2 4 2 2 2" xfId="14433" xr:uid="{00000000-0005-0000-0000-00009F360000}"/>
    <cellStyle name="Normal 43 2 4 2 2 2 2" xfId="14434" xr:uid="{00000000-0005-0000-0000-0000A0360000}"/>
    <cellStyle name="Normal 43 2 4 2 2 3" xfId="14435" xr:uid="{00000000-0005-0000-0000-0000A1360000}"/>
    <cellStyle name="Normal 43 2 4 2 3" xfId="14436" xr:uid="{00000000-0005-0000-0000-0000A2360000}"/>
    <cellStyle name="Normal 43 2 4 2 3 2" xfId="14437" xr:uid="{00000000-0005-0000-0000-0000A3360000}"/>
    <cellStyle name="Normal 43 2 4 2 4" xfId="14438" xr:uid="{00000000-0005-0000-0000-0000A4360000}"/>
    <cellStyle name="Normal 43 2 4 3" xfId="14439" xr:uid="{00000000-0005-0000-0000-0000A5360000}"/>
    <cellStyle name="Normal 43 2 4 3 2" xfId="14440" xr:uid="{00000000-0005-0000-0000-0000A6360000}"/>
    <cellStyle name="Normal 43 2 4 3 2 2" xfId="14441" xr:uid="{00000000-0005-0000-0000-0000A7360000}"/>
    <cellStyle name="Normal 43 2 4 3 3" xfId="14442" xr:uid="{00000000-0005-0000-0000-0000A8360000}"/>
    <cellStyle name="Normal 43 2 4 4" xfId="14443" xr:uid="{00000000-0005-0000-0000-0000A9360000}"/>
    <cellStyle name="Normal 43 2 4 4 2" xfId="14444" xr:uid="{00000000-0005-0000-0000-0000AA360000}"/>
    <cellStyle name="Normal 43 2 4 5" xfId="14445" xr:uid="{00000000-0005-0000-0000-0000AB360000}"/>
    <cellStyle name="Normal 43 2 5" xfId="1944" xr:uid="{00000000-0005-0000-0000-0000AC360000}"/>
    <cellStyle name="Normal 43 2 5 2" xfId="1945" xr:uid="{00000000-0005-0000-0000-0000AD360000}"/>
    <cellStyle name="Normal 43 2 5 2 2" xfId="14446" xr:uid="{00000000-0005-0000-0000-0000AE360000}"/>
    <cellStyle name="Normal 43 2 5 2 2 2" xfId="14447" xr:uid="{00000000-0005-0000-0000-0000AF360000}"/>
    <cellStyle name="Normal 43 2 5 2 2 2 2" xfId="14448" xr:uid="{00000000-0005-0000-0000-0000B0360000}"/>
    <cellStyle name="Normal 43 2 5 2 2 3" xfId="14449" xr:uid="{00000000-0005-0000-0000-0000B1360000}"/>
    <cellStyle name="Normal 43 2 5 2 3" xfId="14450" xr:uid="{00000000-0005-0000-0000-0000B2360000}"/>
    <cellStyle name="Normal 43 2 5 2 3 2" xfId="14451" xr:uid="{00000000-0005-0000-0000-0000B3360000}"/>
    <cellStyle name="Normal 43 2 5 2 4" xfId="14452" xr:uid="{00000000-0005-0000-0000-0000B4360000}"/>
    <cellStyle name="Normal 43 2 5 3" xfId="14453" xr:uid="{00000000-0005-0000-0000-0000B5360000}"/>
    <cellStyle name="Normal 43 2 5 3 2" xfId="14454" xr:uid="{00000000-0005-0000-0000-0000B6360000}"/>
    <cellStyle name="Normal 43 2 5 3 2 2" xfId="14455" xr:uid="{00000000-0005-0000-0000-0000B7360000}"/>
    <cellStyle name="Normal 43 2 5 3 3" xfId="14456" xr:uid="{00000000-0005-0000-0000-0000B8360000}"/>
    <cellStyle name="Normal 43 2 5 4" xfId="14457" xr:uid="{00000000-0005-0000-0000-0000B9360000}"/>
    <cellStyle name="Normal 43 2 5 4 2" xfId="14458" xr:uid="{00000000-0005-0000-0000-0000BA360000}"/>
    <cellStyle name="Normal 43 2 5 5" xfId="14459" xr:uid="{00000000-0005-0000-0000-0000BB360000}"/>
    <cellStyle name="Normal 43 2 6" xfId="1946" xr:uid="{00000000-0005-0000-0000-0000BC360000}"/>
    <cellStyle name="Normal 43 2 6 2" xfId="1947" xr:uid="{00000000-0005-0000-0000-0000BD360000}"/>
    <cellStyle name="Normal 43 2 6 2 2" xfId="14460" xr:uid="{00000000-0005-0000-0000-0000BE360000}"/>
    <cellStyle name="Normal 43 2 6 2 2 2" xfId="14461" xr:uid="{00000000-0005-0000-0000-0000BF360000}"/>
    <cellStyle name="Normal 43 2 6 2 2 2 2" xfId="14462" xr:uid="{00000000-0005-0000-0000-0000C0360000}"/>
    <cellStyle name="Normal 43 2 6 2 2 3" xfId="14463" xr:uid="{00000000-0005-0000-0000-0000C1360000}"/>
    <cellStyle name="Normal 43 2 6 2 3" xfId="14464" xr:uid="{00000000-0005-0000-0000-0000C2360000}"/>
    <cellStyle name="Normal 43 2 6 2 3 2" xfId="14465" xr:uid="{00000000-0005-0000-0000-0000C3360000}"/>
    <cellStyle name="Normal 43 2 6 2 4" xfId="14466" xr:uid="{00000000-0005-0000-0000-0000C4360000}"/>
    <cellStyle name="Normal 43 2 6 3" xfId="14467" xr:uid="{00000000-0005-0000-0000-0000C5360000}"/>
    <cellStyle name="Normal 43 2 6 3 2" xfId="14468" xr:uid="{00000000-0005-0000-0000-0000C6360000}"/>
    <cellStyle name="Normal 43 2 6 3 2 2" xfId="14469" xr:uid="{00000000-0005-0000-0000-0000C7360000}"/>
    <cellStyle name="Normal 43 2 6 3 3" xfId="14470" xr:uid="{00000000-0005-0000-0000-0000C8360000}"/>
    <cellStyle name="Normal 43 2 6 4" xfId="14471" xr:uid="{00000000-0005-0000-0000-0000C9360000}"/>
    <cellStyle name="Normal 43 2 6 4 2" xfId="14472" xr:uid="{00000000-0005-0000-0000-0000CA360000}"/>
    <cellStyle name="Normal 43 2 6 5" xfId="14473" xr:uid="{00000000-0005-0000-0000-0000CB360000}"/>
    <cellStyle name="Normal 43 2 7" xfId="1948" xr:uid="{00000000-0005-0000-0000-0000CC360000}"/>
    <cellStyle name="Normal 43 2 7 2" xfId="1949" xr:uid="{00000000-0005-0000-0000-0000CD360000}"/>
    <cellStyle name="Normal 43 2 7 2 2" xfId="14474" xr:uid="{00000000-0005-0000-0000-0000CE360000}"/>
    <cellStyle name="Normal 43 2 7 2 2 2" xfId="14475" xr:uid="{00000000-0005-0000-0000-0000CF360000}"/>
    <cellStyle name="Normal 43 2 7 2 2 2 2" xfId="14476" xr:uid="{00000000-0005-0000-0000-0000D0360000}"/>
    <cellStyle name="Normal 43 2 7 2 2 3" xfId="14477" xr:uid="{00000000-0005-0000-0000-0000D1360000}"/>
    <cellStyle name="Normal 43 2 7 2 3" xfId="14478" xr:uid="{00000000-0005-0000-0000-0000D2360000}"/>
    <cellStyle name="Normal 43 2 7 2 3 2" xfId="14479" xr:uid="{00000000-0005-0000-0000-0000D3360000}"/>
    <cellStyle name="Normal 43 2 7 2 4" xfId="14480" xr:uid="{00000000-0005-0000-0000-0000D4360000}"/>
    <cellStyle name="Normal 43 2 7 3" xfId="14481" xr:uid="{00000000-0005-0000-0000-0000D5360000}"/>
    <cellStyle name="Normal 43 2 7 3 2" xfId="14482" xr:uid="{00000000-0005-0000-0000-0000D6360000}"/>
    <cellStyle name="Normal 43 2 7 3 2 2" xfId="14483" xr:uid="{00000000-0005-0000-0000-0000D7360000}"/>
    <cellStyle name="Normal 43 2 7 3 3" xfId="14484" xr:uid="{00000000-0005-0000-0000-0000D8360000}"/>
    <cellStyle name="Normal 43 2 7 4" xfId="14485" xr:uid="{00000000-0005-0000-0000-0000D9360000}"/>
    <cellStyle name="Normal 43 2 7 4 2" xfId="14486" xr:uid="{00000000-0005-0000-0000-0000DA360000}"/>
    <cellStyle name="Normal 43 2 7 5" xfId="14487" xr:uid="{00000000-0005-0000-0000-0000DB360000}"/>
    <cellStyle name="Normal 43 2 8" xfId="1950" xr:uid="{00000000-0005-0000-0000-0000DC360000}"/>
    <cellStyle name="Normal 43 2 8 2" xfId="1951" xr:uid="{00000000-0005-0000-0000-0000DD360000}"/>
    <cellStyle name="Normal 43 2 8 2 2" xfId="14488" xr:uid="{00000000-0005-0000-0000-0000DE360000}"/>
    <cellStyle name="Normal 43 2 8 2 2 2" xfId="14489" xr:uid="{00000000-0005-0000-0000-0000DF360000}"/>
    <cellStyle name="Normal 43 2 8 2 2 2 2" xfId="14490" xr:uid="{00000000-0005-0000-0000-0000E0360000}"/>
    <cellStyle name="Normal 43 2 8 2 2 3" xfId="14491" xr:uid="{00000000-0005-0000-0000-0000E1360000}"/>
    <cellStyle name="Normal 43 2 8 2 3" xfId="14492" xr:uid="{00000000-0005-0000-0000-0000E2360000}"/>
    <cellStyle name="Normal 43 2 8 2 3 2" xfId="14493" xr:uid="{00000000-0005-0000-0000-0000E3360000}"/>
    <cellStyle name="Normal 43 2 8 2 4" xfId="14494" xr:uid="{00000000-0005-0000-0000-0000E4360000}"/>
    <cellStyle name="Normal 43 2 8 3" xfId="14495" xr:uid="{00000000-0005-0000-0000-0000E5360000}"/>
    <cellStyle name="Normal 43 2 8 3 2" xfId="14496" xr:uid="{00000000-0005-0000-0000-0000E6360000}"/>
    <cellStyle name="Normal 43 2 8 3 2 2" xfId="14497" xr:uid="{00000000-0005-0000-0000-0000E7360000}"/>
    <cellStyle name="Normal 43 2 8 3 3" xfId="14498" xr:uid="{00000000-0005-0000-0000-0000E8360000}"/>
    <cellStyle name="Normal 43 2 8 4" xfId="14499" xr:uid="{00000000-0005-0000-0000-0000E9360000}"/>
    <cellStyle name="Normal 43 2 8 4 2" xfId="14500" xr:uid="{00000000-0005-0000-0000-0000EA360000}"/>
    <cellStyle name="Normal 43 2 8 5" xfId="14501" xr:uid="{00000000-0005-0000-0000-0000EB360000}"/>
    <cellStyle name="Normal 43 2 9" xfId="1952" xr:uid="{00000000-0005-0000-0000-0000EC360000}"/>
    <cellStyle name="Normal 43 2 9 2" xfId="14502" xr:uid="{00000000-0005-0000-0000-0000ED360000}"/>
    <cellStyle name="Normal 43 2 9 2 2" xfId="14503" xr:uid="{00000000-0005-0000-0000-0000EE360000}"/>
    <cellStyle name="Normal 43 2 9 2 2 2" xfId="14504" xr:uid="{00000000-0005-0000-0000-0000EF360000}"/>
    <cellStyle name="Normal 43 2 9 2 3" xfId="14505" xr:uid="{00000000-0005-0000-0000-0000F0360000}"/>
    <cellStyle name="Normal 43 2 9 3" xfId="14506" xr:uid="{00000000-0005-0000-0000-0000F1360000}"/>
    <cellStyle name="Normal 43 2 9 3 2" xfId="14507" xr:uid="{00000000-0005-0000-0000-0000F2360000}"/>
    <cellStyle name="Normal 43 2 9 4" xfId="14508" xr:uid="{00000000-0005-0000-0000-0000F3360000}"/>
    <cellStyle name="Normal 43 3" xfId="1953" xr:uid="{00000000-0005-0000-0000-0000F4360000}"/>
    <cellStyle name="Normal 43 3 2" xfId="1954" xr:uid="{00000000-0005-0000-0000-0000F5360000}"/>
    <cellStyle name="Normal 43 3 2 2" xfId="14509" xr:uid="{00000000-0005-0000-0000-0000F6360000}"/>
    <cellStyle name="Normal 43 3 2 2 2" xfId="14510" xr:uid="{00000000-0005-0000-0000-0000F7360000}"/>
    <cellStyle name="Normal 43 3 2 2 2 2" xfId="14511" xr:uid="{00000000-0005-0000-0000-0000F8360000}"/>
    <cellStyle name="Normal 43 3 2 2 3" xfId="14512" xr:uid="{00000000-0005-0000-0000-0000F9360000}"/>
    <cellStyle name="Normal 43 3 2 3" xfId="14513" xr:uid="{00000000-0005-0000-0000-0000FA360000}"/>
    <cellStyle name="Normal 43 3 2 3 2" xfId="14514" xr:uid="{00000000-0005-0000-0000-0000FB360000}"/>
    <cellStyle name="Normal 43 3 2 4" xfId="14515" xr:uid="{00000000-0005-0000-0000-0000FC360000}"/>
    <cellStyle name="Normal 43 3 3" xfId="14516" xr:uid="{00000000-0005-0000-0000-0000FD360000}"/>
    <cellStyle name="Normal 43 3 3 2" xfId="14517" xr:uid="{00000000-0005-0000-0000-0000FE360000}"/>
    <cellStyle name="Normal 43 3 3 2 2" xfId="14518" xr:uid="{00000000-0005-0000-0000-0000FF360000}"/>
    <cellStyle name="Normal 43 3 3 3" xfId="14519" xr:uid="{00000000-0005-0000-0000-000000370000}"/>
    <cellStyle name="Normal 43 3 4" xfId="14520" xr:uid="{00000000-0005-0000-0000-000001370000}"/>
    <cellStyle name="Normal 43 3 4 2" xfId="14521" xr:uid="{00000000-0005-0000-0000-000002370000}"/>
    <cellStyle name="Normal 43 3 5" xfId="14522" xr:uid="{00000000-0005-0000-0000-000003370000}"/>
    <cellStyle name="Normal 43 4" xfId="1955" xr:uid="{00000000-0005-0000-0000-000004370000}"/>
    <cellStyle name="Normal 43 4 2" xfId="1956" xr:uid="{00000000-0005-0000-0000-000005370000}"/>
    <cellStyle name="Normal 43 4 2 2" xfId="14523" xr:uid="{00000000-0005-0000-0000-000006370000}"/>
    <cellStyle name="Normal 43 4 2 2 2" xfId="14524" xr:uid="{00000000-0005-0000-0000-000007370000}"/>
    <cellStyle name="Normal 43 4 2 2 2 2" xfId="14525" xr:uid="{00000000-0005-0000-0000-000008370000}"/>
    <cellStyle name="Normal 43 4 2 2 3" xfId="14526" xr:uid="{00000000-0005-0000-0000-000009370000}"/>
    <cellStyle name="Normal 43 4 2 3" xfId="14527" xr:uid="{00000000-0005-0000-0000-00000A370000}"/>
    <cellStyle name="Normal 43 4 2 3 2" xfId="14528" xr:uid="{00000000-0005-0000-0000-00000B370000}"/>
    <cellStyle name="Normal 43 4 2 4" xfId="14529" xr:uid="{00000000-0005-0000-0000-00000C370000}"/>
    <cellStyle name="Normal 43 4 3" xfId="14530" xr:uid="{00000000-0005-0000-0000-00000D370000}"/>
    <cellStyle name="Normal 43 4 3 2" xfId="14531" xr:uid="{00000000-0005-0000-0000-00000E370000}"/>
    <cellStyle name="Normal 43 4 3 2 2" xfId="14532" xr:uid="{00000000-0005-0000-0000-00000F370000}"/>
    <cellStyle name="Normal 43 4 3 3" xfId="14533" xr:uid="{00000000-0005-0000-0000-000010370000}"/>
    <cellStyle name="Normal 43 4 4" xfId="14534" xr:uid="{00000000-0005-0000-0000-000011370000}"/>
    <cellStyle name="Normal 43 4 4 2" xfId="14535" xr:uid="{00000000-0005-0000-0000-000012370000}"/>
    <cellStyle name="Normal 43 4 5" xfId="14536" xr:uid="{00000000-0005-0000-0000-000013370000}"/>
    <cellStyle name="Normal 43 5" xfId="1957" xr:uid="{00000000-0005-0000-0000-000014370000}"/>
    <cellStyle name="Normal 43 5 2" xfId="1958" xr:uid="{00000000-0005-0000-0000-000015370000}"/>
    <cellStyle name="Normal 43 5 2 2" xfId="14537" xr:uid="{00000000-0005-0000-0000-000016370000}"/>
    <cellStyle name="Normal 43 5 2 2 2" xfId="14538" xr:uid="{00000000-0005-0000-0000-000017370000}"/>
    <cellStyle name="Normal 43 5 2 2 2 2" xfId="14539" xr:uid="{00000000-0005-0000-0000-000018370000}"/>
    <cellStyle name="Normal 43 5 2 2 3" xfId="14540" xr:uid="{00000000-0005-0000-0000-000019370000}"/>
    <cellStyle name="Normal 43 5 2 3" xfId="14541" xr:uid="{00000000-0005-0000-0000-00001A370000}"/>
    <cellStyle name="Normal 43 5 2 3 2" xfId="14542" xr:uid="{00000000-0005-0000-0000-00001B370000}"/>
    <cellStyle name="Normal 43 5 2 4" xfId="14543" xr:uid="{00000000-0005-0000-0000-00001C370000}"/>
    <cellStyle name="Normal 43 5 3" xfId="14544" xr:uid="{00000000-0005-0000-0000-00001D370000}"/>
    <cellStyle name="Normal 43 5 3 2" xfId="14545" xr:uid="{00000000-0005-0000-0000-00001E370000}"/>
    <cellStyle name="Normal 43 5 3 2 2" xfId="14546" xr:uid="{00000000-0005-0000-0000-00001F370000}"/>
    <cellStyle name="Normal 43 5 3 3" xfId="14547" xr:uid="{00000000-0005-0000-0000-000020370000}"/>
    <cellStyle name="Normal 43 5 4" xfId="14548" xr:uid="{00000000-0005-0000-0000-000021370000}"/>
    <cellStyle name="Normal 43 5 4 2" xfId="14549" xr:uid="{00000000-0005-0000-0000-000022370000}"/>
    <cellStyle name="Normal 43 5 5" xfId="14550" xr:uid="{00000000-0005-0000-0000-000023370000}"/>
    <cellStyle name="Normal 43 6" xfId="1959" xr:uid="{00000000-0005-0000-0000-000024370000}"/>
    <cellStyle name="Normal 43 6 2" xfId="1960" xr:uid="{00000000-0005-0000-0000-000025370000}"/>
    <cellStyle name="Normal 43 6 2 2" xfId="14551" xr:uid="{00000000-0005-0000-0000-000026370000}"/>
    <cellStyle name="Normal 43 6 2 2 2" xfId="14552" xr:uid="{00000000-0005-0000-0000-000027370000}"/>
    <cellStyle name="Normal 43 6 2 2 2 2" xfId="14553" xr:uid="{00000000-0005-0000-0000-000028370000}"/>
    <cellStyle name="Normal 43 6 2 2 3" xfId="14554" xr:uid="{00000000-0005-0000-0000-000029370000}"/>
    <cellStyle name="Normal 43 6 2 3" xfId="14555" xr:uid="{00000000-0005-0000-0000-00002A370000}"/>
    <cellStyle name="Normal 43 6 2 3 2" xfId="14556" xr:uid="{00000000-0005-0000-0000-00002B370000}"/>
    <cellStyle name="Normal 43 6 2 4" xfId="14557" xr:uid="{00000000-0005-0000-0000-00002C370000}"/>
    <cellStyle name="Normal 43 6 3" xfId="14558" xr:uid="{00000000-0005-0000-0000-00002D370000}"/>
    <cellStyle name="Normal 43 6 3 2" xfId="14559" xr:uid="{00000000-0005-0000-0000-00002E370000}"/>
    <cellStyle name="Normal 43 6 3 2 2" xfId="14560" xr:uid="{00000000-0005-0000-0000-00002F370000}"/>
    <cellStyle name="Normal 43 6 3 3" xfId="14561" xr:uid="{00000000-0005-0000-0000-000030370000}"/>
    <cellStyle name="Normal 43 6 4" xfId="14562" xr:uid="{00000000-0005-0000-0000-000031370000}"/>
    <cellStyle name="Normal 43 6 4 2" xfId="14563" xr:uid="{00000000-0005-0000-0000-000032370000}"/>
    <cellStyle name="Normal 43 6 5" xfId="14564" xr:uid="{00000000-0005-0000-0000-000033370000}"/>
    <cellStyle name="Normal 43 7" xfId="1961" xr:uid="{00000000-0005-0000-0000-000034370000}"/>
    <cellStyle name="Normal 43 7 2" xfId="1962" xr:uid="{00000000-0005-0000-0000-000035370000}"/>
    <cellStyle name="Normal 43 7 2 2" xfId="14565" xr:uid="{00000000-0005-0000-0000-000036370000}"/>
    <cellStyle name="Normal 43 7 2 2 2" xfId="14566" xr:uid="{00000000-0005-0000-0000-000037370000}"/>
    <cellStyle name="Normal 43 7 2 2 2 2" xfId="14567" xr:uid="{00000000-0005-0000-0000-000038370000}"/>
    <cellStyle name="Normal 43 7 2 2 3" xfId="14568" xr:uid="{00000000-0005-0000-0000-000039370000}"/>
    <cellStyle name="Normal 43 7 2 3" xfId="14569" xr:uid="{00000000-0005-0000-0000-00003A370000}"/>
    <cellStyle name="Normal 43 7 2 3 2" xfId="14570" xr:uid="{00000000-0005-0000-0000-00003B370000}"/>
    <cellStyle name="Normal 43 7 2 4" xfId="14571" xr:uid="{00000000-0005-0000-0000-00003C370000}"/>
    <cellStyle name="Normal 43 7 3" xfId="14572" xr:uid="{00000000-0005-0000-0000-00003D370000}"/>
    <cellStyle name="Normal 43 7 3 2" xfId="14573" xr:uid="{00000000-0005-0000-0000-00003E370000}"/>
    <cellStyle name="Normal 43 7 3 2 2" xfId="14574" xr:uid="{00000000-0005-0000-0000-00003F370000}"/>
    <cellStyle name="Normal 43 7 3 3" xfId="14575" xr:uid="{00000000-0005-0000-0000-000040370000}"/>
    <cellStyle name="Normal 43 7 4" xfId="14576" xr:uid="{00000000-0005-0000-0000-000041370000}"/>
    <cellStyle name="Normal 43 7 4 2" xfId="14577" xr:uid="{00000000-0005-0000-0000-000042370000}"/>
    <cellStyle name="Normal 43 7 5" xfId="14578" xr:uid="{00000000-0005-0000-0000-000043370000}"/>
    <cellStyle name="Normal 43 8" xfId="1963" xr:uid="{00000000-0005-0000-0000-000044370000}"/>
    <cellStyle name="Normal 43 8 2" xfId="1964" xr:uid="{00000000-0005-0000-0000-000045370000}"/>
    <cellStyle name="Normal 43 8 2 2" xfId="14579" xr:uid="{00000000-0005-0000-0000-000046370000}"/>
    <cellStyle name="Normal 43 8 2 2 2" xfId="14580" xr:uid="{00000000-0005-0000-0000-000047370000}"/>
    <cellStyle name="Normal 43 8 2 2 2 2" xfId="14581" xr:uid="{00000000-0005-0000-0000-000048370000}"/>
    <cellStyle name="Normal 43 8 2 2 3" xfId="14582" xr:uid="{00000000-0005-0000-0000-000049370000}"/>
    <cellStyle name="Normal 43 8 2 3" xfId="14583" xr:uid="{00000000-0005-0000-0000-00004A370000}"/>
    <cellStyle name="Normal 43 8 2 3 2" xfId="14584" xr:uid="{00000000-0005-0000-0000-00004B370000}"/>
    <cellStyle name="Normal 43 8 2 4" xfId="14585" xr:uid="{00000000-0005-0000-0000-00004C370000}"/>
    <cellStyle name="Normal 43 8 3" xfId="14586" xr:uid="{00000000-0005-0000-0000-00004D370000}"/>
    <cellStyle name="Normal 43 8 3 2" xfId="14587" xr:uid="{00000000-0005-0000-0000-00004E370000}"/>
    <cellStyle name="Normal 43 8 3 2 2" xfId="14588" xr:uid="{00000000-0005-0000-0000-00004F370000}"/>
    <cellStyle name="Normal 43 8 3 3" xfId="14589" xr:uid="{00000000-0005-0000-0000-000050370000}"/>
    <cellStyle name="Normal 43 8 4" xfId="14590" xr:uid="{00000000-0005-0000-0000-000051370000}"/>
    <cellStyle name="Normal 43 8 4 2" xfId="14591" xr:uid="{00000000-0005-0000-0000-000052370000}"/>
    <cellStyle name="Normal 43 8 5" xfId="14592" xr:uid="{00000000-0005-0000-0000-000053370000}"/>
    <cellStyle name="Normal 43 9" xfId="1965" xr:uid="{00000000-0005-0000-0000-000054370000}"/>
    <cellStyle name="Normal 43 9 2" xfId="1966" xr:uid="{00000000-0005-0000-0000-000055370000}"/>
    <cellStyle name="Normal 43 9 2 2" xfId="14593" xr:uid="{00000000-0005-0000-0000-000056370000}"/>
    <cellStyle name="Normal 43 9 2 2 2" xfId="14594" xr:uid="{00000000-0005-0000-0000-000057370000}"/>
    <cellStyle name="Normal 43 9 2 2 2 2" xfId="14595" xr:uid="{00000000-0005-0000-0000-000058370000}"/>
    <cellStyle name="Normal 43 9 2 2 3" xfId="14596" xr:uid="{00000000-0005-0000-0000-000059370000}"/>
    <cellStyle name="Normal 43 9 2 3" xfId="14597" xr:uid="{00000000-0005-0000-0000-00005A370000}"/>
    <cellStyle name="Normal 43 9 2 3 2" xfId="14598" xr:uid="{00000000-0005-0000-0000-00005B370000}"/>
    <cellStyle name="Normal 43 9 2 4" xfId="14599" xr:uid="{00000000-0005-0000-0000-00005C370000}"/>
    <cellStyle name="Normal 43 9 3" xfId="14600" xr:uid="{00000000-0005-0000-0000-00005D370000}"/>
    <cellStyle name="Normal 43 9 3 2" xfId="14601" xr:uid="{00000000-0005-0000-0000-00005E370000}"/>
    <cellStyle name="Normal 43 9 3 2 2" xfId="14602" xr:uid="{00000000-0005-0000-0000-00005F370000}"/>
    <cellStyle name="Normal 43 9 3 3" xfId="14603" xr:uid="{00000000-0005-0000-0000-000060370000}"/>
    <cellStyle name="Normal 43 9 4" xfId="14604" xr:uid="{00000000-0005-0000-0000-000061370000}"/>
    <cellStyle name="Normal 43 9 4 2" xfId="14605" xr:uid="{00000000-0005-0000-0000-000062370000}"/>
    <cellStyle name="Normal 43 9 5" xfId="14606" xr:uid="{00000000-0005-0000-0000-000063370000}"/>
    <cellStyle name="Normal 44" xfId="1967" xr:uid="{00000000-0005-0000-0000-000064370000}"/>
    <cellStyle name="Normal 44 2" xfId="1968" xr:uid="{00000000-0005-0000-0000-000065370000}"/>
    <cellStyle name="Normal 44 2 2" xfId="14607" xr:uid="{00000000-0005-0000-0000-000066370000}"/>
    <cellStyle name="Normal 44 2 2 2" xfId="14608" xr:uid="{00000000-0005-0000-0000-000067370000}"/>
    <cellStyle name="Normal 44 2 2 2 2" xfId="14609" xr:uid="{00000000-0005-0000-0000-000068370000}"/>
    <cellStyle name="Normal 44 2 2 3" xfId="14610" xr:uid="{00000000-0005-0000-0000-000069370000}"/>
    <cellStyle name="Normal 44 2 3" xfId="14611" xr:uid="{00000000-0005-0000-0000-00006A370000}"/>
    <cellStyle name="Normal 44 2 3 2" xfId="14612" xr:uid="{00000000-0005-0000-0000-00006B370000}"/>
    <cellStyle name="Normal 44 2 4" xfId="14613" xr:uid="{00000000-0005-0000-0000-00006C370000}"/>
    <cellStyle name="Normal 44 3" xfId="1969" xr:uid="{00000000-0005-0000-0000-00006D370000}"/>
    <cellStyle name="Normal 44 3 2" xfId="14614" xr:uid="{00000000-0005-0000-0000-00006E370000}"/>
    <cellStyle name="Normal 44 3 2 2" xfId="14615" xr:uid="{00000000-0005-0000-0000-00006F370000}"/>
    <cellStyle name="Normal 44 3 2 2 2" xfId="14616" xr:uid="{00000000-0005-0000-0000-000070370000}"/>
    <cellStyle name="Normal 44 3 2 3" xfId="14617" xr:uid="{00000000-0005-0000-0000-000071370000}"/>
    <cellStyle name="Normal 44 3 3" xfId="14618" xr:uid="{00000000-0005-0000-0000-000072370000}"/>
    <cellStyle name="Normal 44 3 3 2" xfId="14619" xr:uid="{00000000-0005-0000-0000-000073370000}"/>
    <cellStyle name="Normal 44 3 4" xfId="14620" xr:uid="{00000000-0005-0000-0000-000074370000}"/>
    <cellStyle name="Normal 44 4" xfId="14621" xr:uid="{00000000-0005-0000-0000-000075370000}"/>
    <cellStyle name="Normal 44 4 2" xfId="14622" xr:uid="{00000000-0005-0000-0000-000076370000}"/>
    <cellStyle name="Normal 44 4 2 2" xfId="14623" xr:uid="{00000000-0005-0000-0000-000077370000}"/>
    <cellStyle name="Normal 44 4 3" xfId="14624" xr:uid="{00000000-0005-0000-0000-000078370000}"/>
    <cellStyle name="Normal 44 5" xfId="14625" xr:uid="{00000000-0005-0000-0000-000079370000}"/>
    <cellStyle name="Normal 44 5 2" xfId="14626" xr:uid="{00000000-0005-0000-0000-00007A370000}"/>
    <cellStyle name="Normal 44 6" xfId="14627" xr:uid="{00000000-0005-0000-0000-00007B370000}"/>
    <cellStyle name="Normal 45" xfId="1970" xr:uid="{00000000-0005-0000-0000-00007C370000}"/>
    <cellStyle name="Normal 45 2" xfId="1971" xr:uid="{00000000-0005-0000-0000-00007D370000}"/>
    <cellStyle name="Normal 45 2 2" xfId="14628" xr:uid="{00000000-0005-0000-0000-00007E370000}"/>
    <cellStyle name="Normal 45 2 2 2" xfId="14629" xr:uid="{00000000-0005-0000-0000-00007F370000}"/>
    <cellStyle name="Normal 45 2 2 2 2" xfId="14630" xr:uid="{00000000-0005-0000-0000-000080370000}"/>
    <cellStyle name="Normal 45 2 2 3" xfId="14631" xr:uid="{00000000-0005-0000-0000-000081370000}"/>
    <cellStyle name="Normal 45 2 3" xfId="14632" xr:uid="{00000000-0005-0000-0000-000082370000}"/>
    <cellStyle name="Normal 45 2 3 2" xfId="14633" xr:uid="{00000000-0005-0000-0000-000083370000}"/>
    <cellStyle name="Normal 45 2 4" xfId="14634" xr:uid="{00000000-0005-0000-0000-000084370000}"/>
    <cellStyle name="Normal 45 3" xfId="1972" xr:uid="{00000000-0005-0000-0000-000085370000}"/>
    <cellStyle name="Normal 45 3 2" xfId="14635" xr:uid="{00000000-0005-0000-0000-000086370000}"/>
    <cellStyle name="Normal 45 3 2 2" xfId="14636" xr:uid="{00000000-0005-0000-0000-000087370000}"/>
    <cellStyle name="Normal 45 3 2 2 2" xfId="14637" xr:uid="{00000000-0005-0000-0000-000088370000}"/>
    <cellStyle name="Normal 45 3 2 3" xfId="14638" xr:uid="{00000000-0005-0000-0000-000089370000}"/>
    <cellStyle name="Normal 45 3 3" xfId="14639" xr:uid="{00000000-0005-0000-0000-00008A370000}"/>
    <cellStyle name="Normal 45 3 3 2" xfId="14640" xr:uid="{00000000-0005-0000-0000-00008B370000}"/>
    <cellStyle name="Normal 45 3 4" xfId="14641" xr:uid="{00000000-0005-0000-0000-00008C370000}"/>
    <cellStyle name="Normal 45 4" xfId="1973" xr:uid="{00000000-0005-0000-0000-00008D370000}"/>
    <cellStyle name="Normal 45 4 2" xfId="14642" xr:uid="{00000000-0005-0000-0000-00008E370000}"/>
    <cellStyle name="Normal 45 4 2 2" xfId="14643" xr:uid="{00000000-0005-0000-0000-00008F370000}"/>
    <cellStyle name="Normal 45 4 2 2 2" xfId="14644" xr:uid="{00000000-0005-0000-0000-000090370000}"/>
    <cellStyle name="Normal 45 4 2 3" xfId="14645" xr:uid="{00000000-0005-0000-0000-000091370000}"/>
    <cellStyle name="Normal 45 4 3" xfId="14646" xr:uid="{00000000-0005-0000-0000-000092370000}"/>
    <cellStyle name="Normal 45 4 3 2" xfId="14647" xr:uid="{00000000-0005-0000-0000-000093370000}"/>
    <cellStyle name="Normal 45 4 4" xfId="14648" xr:uid="{00000000-0005-0000-0000-000094370000}"/>
    <cellStyle name="Normal 45 5" xfId="14649" xr:uid="{00000000-0005-0000-0000-000095370000}"/>
    <cellStyle name="Normal 45 5 2" xfId="14650" xr:uid="{00000000-0005-0000-0000-000096370000}"/>
    <cellStyle name="Normal 45 5 2 2" xfId="14651" xr:uid="{00000000-0005-0000-0000-000097370000}"/>
    <cellStyle name="Normal 45 5 3" xfId="14652" xr:uid="{00000000-0005-0000-0000-000098370000}"/>
    <cellStyle name="Normal 45 6" xfId="14653" xr:uid="{00000000-0005-0000-0000-000099370000}"/>
    <cellStyle name="Normal 45 6 2" xfId="14654" xr:uid="{00000000-0005-0000-0000-00009A370000}"/>
    <cellStyle name="Normal 45 7" xfId="14655" xr:uid="{00000000-0005-0000-0000-00009B370000}"/>
    <cellStyle name="Normal 46" xfId="1974" xr:uid="{00000000-0005-0000-0000-00009C370000}"/>
    <cellStyle name="Normal 46 2" xfId="1975" xr:uid="{00000000-0005-0000-0000-00009D370000}"/>
    <cellStyle name="Normal 46 2 2" xfId="14656" xr:uid="{00000000-0005-0000-0000-00009E370000}"/>
    <cellStyle name="Normal 46 2 2 2" xfId="14657" xr:uid="{00000000-0005-0000-0000-00009F370000}"/>
    <cellStyle name="Normal 46 2 2 2 2" xfId="14658" xr:uid="{00000000-0005-0000-0000-0000A0370000}"/>
    <cellStyle name="Normal 46 2 2 3" xfId="14659" xr:uid="{00000000-0005-0000-0000-0000A1370000}"/>
    <cellStyle name="Normal 46 2 3" xfId="14660" xr:uid="{00000000-0005-0000-0000-0000A2370000}"/>
    <cellStyle name="Normal 46 2 3 2" xfId="14661" xr:uid="{00000000-0005-0000-0000-0000A3370000}"/>
    <cellStyle name="Normal 46 2 4" xfId="14662" xr:uid="{00000000-0005-0000-0000-0000A4370000}"/>
    <cellStyle name="Normal 46 3" xfId="1976" xr:uid="{00000000-0005-0000-0000-0000A5370000}"/>
    <cellStyle name="Normal 46 3 2" xfId="14663" xr:uid="{00000000-0005-0000-0000-0000A6370000}"/>
    <cellStyle name="Normal 46 3 2 2" xfId="14664" xr:uid="{00000000-0005-0000-0000-0000A7370000}"/>
    <cellStyle name="Normal 46 3 2 2 2" xfId="14665" xr:uid="{00000000-0005-0000-0000-0000A8370000}"/>
    <cellStyle name="Normal 46 3 2 3" xfId="14666" xr:uid="{00000000-0005-0000-0000-0000A9370000}"/>
    <cellStyle name="Normal 46 3 3" xfId="14667" xr:uid="{00000000-0005-0000-0000-0000AA370000}"/>
    <cellStyle name="Normal 46 3 3 2" xfId="14668" xr:uid="{00000000-0005-0000-0000-0000AB370000}"/>
    <cellStyle name="Normal 46 3 4" xfId="14669" xr:uid="{00000000-0005-0000-0000-0000AC370000}"/>
    <cellStyle name="Normal 46 4" xfId="1977" xr:uid="{00000000-0005-0000-0000-0000AD370000}"/>
    <cellStyle name="Normal 46 4 2" xfId="14670" xr:uid="{00000000-0005-0000-0000-0000AE370000}"/>
    <cellStyle name="Normal 46 4 2 2" xfId="14671" xr:uid="{00000000-0005-0000-0000-0000AF370000}"/>
    <cellStyle name="Normal 46 4 2 2 2" xfId="14672" xr:uid="{00000000-0005-0000-0000-0000B0370000}"/>
    <cellStyle name="Normal 46 4 2 3" xfId="14673" xr:uid="{00000000-0005-0000-0000-0000B1370000}"/>
    <cellStyle name="Normal 46 4 3" xfId="14674" xr:uid="{00000000-0005-0000-0000-0000B2370000}"/>
    <cellStyle name="Normal 46 4 3 2" xfId="14675" xr:uid="{00000000-0005-0000-0000-0000B3370000}"/>
    <cellStyle name="Normal 46 4 4" xfId="14676" xr:uid="{00000000-0005-0000-0000-0000B4370000}"/>
    <cellStyle name="Normal 46 5" xfId="14677" xr:uid="{00000000-0005-0000-0000-0000B5370000}"/>
    <cellStyle name="Normal 46 5 2" xfId="14678" xr:uid="{00000000-0005-0000-0000-0000B6370000}"/>
    <cellStyle name="Normal 46 5 2 2" xfId="14679" xr:uid="{00000000-0005-0000-0000-0000B7370000}"/>
    <cellStyle name="Normal 46 5 3" xfId="14680" xr:uid="{00000000-0005-0000-0000-0000B8370000}"/>
    <cellStyle name="Normal 46 6" xfId="14681" xr:uid="{00000000-0005-0000-0000-0000B9370000}"/>
    <cellStyle name="Normal 46 6 2" xfId="14682" xr:uid="{00000000-0005-0000-0000-0000BA370000}"/>
    <cellStyle name="Normal 46 7" xfId="14683" xr:uid="{00000000-0005-0000-0000-0000BB370000}"/>
    <cellStyle name="Normal 47" xfId="1978" xr:uid="{00000000-0005-0000-0000-0000BC370000}"/>
    <cellStyle name="Normal 47 2" xfId="1979" xr:uid="{00000000-0005-0000-0000-0000BD370000}"/>
    <cellStyle name="Normal 47 2 2" xfId="14684" xr:uid="{00000000-0005-0000-0000-0000BE370000}"/>
    <cellStyle name="Normal 47 2 2 2" xfId="14685" xr:uid="{00000000-0005-0000-0000-0000BF370000}"/>
    <cellStyle name="Normal 47 2 2 2 2" xfId="14686" xr:uid="{00000000-0005-0000-0000-0000C0370000}"/>
    <cellStyle name="Normal 47 2 2 3" xfId="14687" xr:uid="{00000000-0005-0000-0000-0000C1370000}"/>
    <cellStyle name="Normal 47 2 3" xfId="14688" xr:uid="{00000000-0005-0000-0000-0000C2370000}"/>
    <cellStyle name="Normal 47 2 3 2" xfId="14689" xr:uid="{00000000-0005-0000-0000-0000C3370000}"/>
    <cellStyle name="Normal 47 2 4" xfId="14690" xr:uid="{00000000-0005-0000-0000-0000C4370000}"/>
    <cellStyle name="Normal 47 3" xfId="1980" xr:uid="{00000000-0005-0000-0000-0000C5370000}"/>
    <cellStyle name="Normal 47 3 2" xfId="14691" xr:uid="{00000000-0005-0000-0000-0000C6370000}"/>
    <cellStyle name="Normal 47 3 2 2" xfId="14692" xr:uid="{00000000-0005-0000-0000-0000C7370000}"/>
    <cellStyle name="Normal 47 3 2 2 2" xfId="14693" xr:uid="{00000000-0005-0000-0000-0000C8370000}"/>
    <cellStyle name="Normal 47 3 2 3" xfId="14694" xr:uid="{00000000-0005-0000-0000-0000C9370000}"/>
    <cellStyle name="Normal 47 3 3" xfId="14695" xr:uid="{00000000-0005-0000-0000-0000CA370000}"/>
    <cellStyle name="Normal 47 3 3 2" xfId="14696" xr:uid="{00000000-0005-0000-0000-0000CB370000}"/>
    <cellStyle name="Normal 47 3 4" xfId="14697" xr:uid="{00000000-0005-0000-0000-0000CC370000}"/>
    <cellStyle name="Normal 47 4" xfId="14698" xr:uid="{00000000-0005-0000-0000-0000CD370000}"/>
    <cellStyle name="Normal 47 4 2" xfId="14699" xr:uid="{00000000-0005-0000-0000-0000CE370000}"/>
    <cellStyle name="Normal 47 4 2 2" xfId="14700" xr:uid="{00000000-0005-0000-0000-0000CF370000}"/>
    <cellStyle name="Normal 47 4 3" xfId="14701" xr:uid="{00000000-0005-0000-0000-0000D0370000}"/>
    <cellStyle name="Normal 47 5" xfId="14702" xr:uid="{00000000-0005-0000-0000-0000D1370000}"/>
    <cellStyle name="Normal 47 5 2" xfId="14703" xr:uid="{00000000-0005-0000-0000-0000D2370000}"/>
    <cellStyle name="Normal 47 6" xfId="14704" xr:uid="{00000000-0005-0000-0000-0000D3370000}"/>
    <cellStyle name="Normal 48" xfId="1981" xr:uid="{00000000-0005-0000-0000-0000D4370000}"/>
    <cellStyle name="Normal 48 2" xfId="1982" xr:uid="{00000000-0005-0000-0000-0000D5370000}"/>
    <cellStyle name="Normal 48 2 2" xfId="14705" xr:uid="{00000000-0005-0000-0000-0000D6370000}"/>
    <cellStyle name="Normal 48 2 2 2" xfId="14706" xr:uid="{00000000-0005-0000-0000-0000D7370000}"/>
    <cellStyle name="Normal 48 2 2 2 2" xfId="14707" xr:uid="{00000000-0005-0000-0000-0000D8370000}"/>
    <cellStyle name="Normal 48 2 2 3" xfId="14708" xr:uid="{00000000-0005-0000-0000-0000D9370000}"/>
    <cellStyle name="Normal 48 2 3" xfId="14709" xr:uid="{00000000-0005-0000-0000-0000DA370000}"/>
    <cellStyle name="Normal 48 2 3 2" xfId="14710" xr:uid="{00000000-0005-0000-0000-0000DB370000}"/>
    <cellStyle name="Normal 48 2 4" xfId="14711" xr:uid="{00000000-0005-0000-0000-0000DC370000}"/>
    <cellStyle name="Normal 48 3" xfId="1983" xr:uid="{00000000-0005-0000-0000-0000DD370000}"/>
    <cellStyle name="Normal 48 3 2" xfId="14712" xr:uid="{00000000-0005-0000-0000-0000DE370000}"/>
    <cellStyle name="Normal 48 3 2 2" xfId="14713" xr:uid="{00000000-0005-0000-0000-0000DF370000}"/>
    <cellStyle name="Normal 48 3 2 2 2" xfId="14714" xr:uid="{00000000-0005-0000-0000-0000E0370000}"/>
    <cellStyle name="Normal 48 3 2 3" xfId="14715" xr:uid="{00000000-0005-0000-0000-0000E1370000}"/>
    <cellStyle name="Normal 48 3 3" xfId="14716" xr:uid="{00000000-0005-0000-0000-0000E2370000}"/>
    <cellStyle name="Normal 48 3 3 2" xfId="14717" xr:uid="{00000000-0005-0000-0000-0000E3370000}"/>
    <cellStyle name="Normal 48 3 4" xfId="14718" xr:uid="{00000000-0005-0000-0000-0000E4370000}"/>
    <cellStyle name="Normal 48 4" xfId="14719" xr:uid="{00000000-0005-0000-0000-0000E5370000}"/>
    <cellStyle name="Normal 48 4 2" xfId="14720" xr:uid="{00000000-0005-0000-0000-0000E6370000}"/>
    <cellStyle name="Normal 48 4 2 2" xfId="14721" xr:uid="{00000000-0005-0000-0000-0000E7370000}"/>
    <cellStyle name="Normal 48 4 3" xfId="14722" xr:uid="{00000000-0005-0000-0000-0000E8370000}"/>
    <cellStyle name="Normal 48 5" xfId="14723" xr:uid="{00000000-0005-0000-0000-0000E9370000}"/>
    <cellStyle name="Normal 48 5 2" xfId="14724" xr:uid="{00000000-0005-0000-0000-0000EA370000}"/>
    <cellStyle name="Normal 48 6" xfId="14725" xr:uid="{00000000-0005-0000-0000-0000EB370000}"/>
    <cellStyle name="Normal 49" xfId="1984" xr:uid="{00000000-0005-0000-0000-0000EC370000}"/>
    <cellStyle name="Normal 49 2" xfId="1985" xr:uid="{00000000-0005-0000-0000-0000ED370000}"/>
    <cellStyle name="Normal 49 2 2" xfId="14726" xr:uid="{00000000-0005-0000-0000-0000EE370000}"/>
    <cellStyle name="Normal 49 2 2 2" xfId="14727" xr:uid="{00000000-0005-0000-0000-0000EF370000}"/>
    <cellStyle name="Normal 49 2 2 2 2" xfId="14728" xr:uid="{00000000-0005-0000-0000-0000F0370000}"/>
    <cellStyle name="Normal 49 2 2 3" xfId="14729" xr:uid="{00000000-0005-0000-0000-0000F1370000}"/>
    <cellStyle name="Normal 49 2 3" xfId="14730" xr:uid="{00000000-0005-0000-0000-0000F2370000}"/>
    <cellStyle name="Normal 49 2 3 2" xfId="14731" xr:uid="{00000000-0005-0000-0000-0000F3370000}"/>
    <cellStyle name="Normal 49 2 4" xfId="14732" xr:uid="{00000000-0005-0000-0000-0000F4370000}"/>
    <cellStyle name="Normal 49 3" xfId="1986" xr:uid="{00000000-0005-0000-0000-0000F5370000}"/>
    <cellStyle name="Normal 49 3 2" xfId="14733" xr:uid="{00000000-0005-0000-0000-0000F6370000}"/>
    <cellStyle name="Normal 49 3 2 2" xfId="14734" xr:uid="{00000000-0005-0000-0000-0000F7370000}"/>
    <cellStyle name="Normal 49 3 2 2 2" xfId="14735" xr:uid="{00000000-0005-0000-0000-0000F8370000}"/>
    <cellStyle name="Normal 49 3 2 3" xfId="14736" xr:uid="{00000000-0005-0000-0000-0000F9370000}"/>
    <cellStyle name="Normal 49 3 3" xfId="14737" xr:uid="{00000000-0005-0000-0000-0000FA370000}"/>
    <cellStyle name="Normal 49 3 3 2" xfId="14738" xr:uid="{00000000-0005-0000-0000-0000FB370000}"/>
    <cellStyle name="Normal 49 3 4" xfId="14739" xr:uid="{00000000-0005-0000-0000-0000FC370000}"/>
    <cellStyle name="Normal 49 4" xfId="1987" xr:uid="{00000000-0005-0000-0000-0000FD370000}"/>
    <cellStyle name="Normal 49 4 2" xfId="14740" xr:uid="{00000000-0005-0000-0000-0000FE370000}"/>
    <cellStyle name="Normal 49 4 2 2" xfId="14741" xr:uid="{00000000-0005-0000-0000-0000FF370000}"/>
    <cellStyle name="Normal 49 4 2 2 2" xfId="14742" xr:uid="{00000000-0005-0000-0000-000000380000}"/>
    <cellStyle name="Normal 49 4 2 3" xfId="14743" xr:uid="{00000000-0005-0000-0000-000001380000}"/>
    <cellStyle name="Normal 49 4 3" xfId="14744" xr:uid="{00000000-0005-0000-0000-000002380000}"/>
    <cellStyle name="Normal 49 4 3 2" xfId="14745" xr:uid="{00000000-0005-0000-0000-000003380000}"/>
    <cellStyle name="Normal 49 4 4" xfId="14746" xr:uid="{00000000-0005-0000-0000-000004380000}"/>
    <cellStyle name="Normal 49 5" xfId="14747" xr:uid="{00000000-0005-0000-0000-000005380000}"/>
    <cellStyle name="Normal 49 5 2" xfId="14748" xr:uid="{00000000-0005-0000-0000-000006380000}"/>
    <cellStyle name="Normal 49 5 2 2" xfId="14749" xr:uid="{00000000-0005-0000-0000-000007380000}"/>
    <cellStyle name="Normal 49 5 3" xfId="14750" xr:uid="{00000000-0005-0000-0000-000008380000}"/>
    <cellStyle name="Normal 49 6" xfId="14751" xr:uid="{00000000-0005-0000-0000-000009380000}"/>
    <cellStyle name="Normal 49 6 2" xfId="14752" xr:uid="{00000000-0005-0000-0000-00000A380000}"/>
    <cellStyle name="Normal 49 7" xfId="14753" xr:uid="{00000000-0005-0000-0000-00000B380000}"/>
    <cellStyle name="Normal 5" xfId="1988" xr:uid="{00000000-0005-0000-0000-00000C380000}"/>
    <cellStyle name="Normal 5 10" xfId="1989" xr:uid="{00000000-0005-0000-0000-00000D380000}"/>
    <cellStyle name="Normal 5 10 2" xfId="1990" xr:uid="{00000000-0005-0000-0000-00000E380000}"/>
    <cellStyle name="Normal 5 10 2 2" xfId="14754" xr:uid="{00000000-0005-0000-0000-00000F380000}"/>
    <cellStyle name="Normal 5 10 2 2 2" xfId="14755" xr:uid="{00000000-0005-0000-0000-000010380000}"/>
    <cellStyle name="Normal 5 10 2 2 2 2" xfId="14756" xr:uid="{00000000-0005-0000-0000-000011380000}"/>
    <cellStyle name="Normal 5 10 2 2 3" xfId="14757" xr:uid="{00000000-0005-0000-0000-000012380000}"/>
    <cellStyle name="Normal 5 10 2 3" xfId="14758" xr:uid="{00000000-0005-0000-0000-000013380000}"/>
    <cellStyle name="Normal 5 10 2 3 2" xfId="14759" xr:uid="{00000000-0005-0000-0000-000014380000}"/>
    <cellStyle name="Normal 5 10 2 4" xfId="14760" xr:uid="{00000000-0005-0000-0000-000015380000}"/>
    <cellStyle name="Normal 5 10 3" xfId="14761" xr:uid="{00000000-0005-0000-0000-000016380000}"/>
    <cellStyle name="Normal 5 10 3 2" xfId="14762" xr:uid="{00000000-0005-0000-0000-000017380000}"/>
    <cellStyle name="Normal 5 10 3 2 2" xfId="14763" xr:uid="{00000000-0005-0000-0000-000018380000}"/>
    <cellStyle name="Normal 5 10 3 3" xfId="14764" xr:uid="{00000000-0005-0000-0000-000019380000}"/>
    <cellStyle name="Normal 5 10 4" xfId="14765" xr:uid="{00000000-0005-0000-0000-00001A380000}"/>
    <cellStyle name="Normal 5 10 4 2" xfId="14766" xr:uid="{00000000-0005-0000-0000-00001B380000}"/>
    <cellStyle name="Normal 5 10 5" xfId="14767" xr:uid="{00000000-0005-0000-0000-00001C380000}"/>
    <cellStyle name="Normal 5 11" xfId="1991" xr:uid="{00000000-0005-0000-0000-00001D380000}"/>
    <cellStyle name="Normal 5 11 2" xfId="1992" xr:uid="{00000000-0005-0000-0000-00001E380000}"/>
    <cellStyle name="Normal 5 11 2 2" xfId="14768" xr:uid="{00000000-0005-0000-0000-00001F380000}"/>
    <cellStyle name="Normal 5 11 2 2 2" xfId="14769" xr:uid="{00000000-0005-0000-0000-000020380000}"/>
    <cellStyle name="Normal 5 11 2 2 2 2" xfId="14770" xr:uid="{00000000-0005-0000-0000-000021380000}"/>
    <cellStyle name="Normal 5 11 2 2 3" xfId="14771" xr:uid="{00000000-0005-0000-0000-000022380000}"/>
    <cellStyle name="Normal 5 11 2 3" xfId="14772" xr:uid="{00000000-0005-0000-0000-000023380000}"/>
    <cellStyle name="Normal 5 11 2 3 2" xfId="14773" xr:uid="{00000000-0005-0000-0000-000024380000}"/>
    <cellStyle name="Normal 5 11 2 4" xfId="14774" xr:uid="{00000000-0005-0000-0000-000025380000}"/>
    <cellStyle name="Normal 5 11 3" xfId="14775" xr:uid="{00000000-0005-0000-0000-000026380000}"/>
    <cellStyle name="Normal 5 11 3 2" xfId="14776" xr:uid="{00000000-0005-0000-0000-000027380000}"/>
    <cellStyle name="Normal 5 11 3 2 2" xfId="14777" xr:uid="{00000000-0005-0000-0000-000028380000}"/>
    <cellStyle name="Normal 5 11 3 3" xfId="14778" xr:uid="{00000000-0005-0000-0000-000029380000}"/>
    <cellStyle name="Normal 5 11 4" xfId="14779" xr:uid="{00000000-0005-0000-0000-00002A380000}"/>
    <cellStyle name="Normal 5 11 4 2" xfId="14780" xr:uid="{00000000-0005-0000-0000-00002B380000}"/>
    <cellStyle name="Normal 5 11 5" xfId="14781" xr:uid="{00000000-0005-0000-0000-00002C380000}"/>
    <cellStyle name="Normal 5 12" xfId="1993" xr:uid="{00000000-0005-0000-0000-00002D380000}"/>
    <cellStyle name="Normal 5 12 2" xfId="14782" xr:uid="{00000000-0005-0000-0000-00002E380000}"/>
    <cellStyle name="Normal 5 12 2 2" xfId="14783" xr:uid="{00000000-0005-0000-0000-00002F380000}"/>
    <cellStyle name="Normal 5 12 2 2 2" xfId="14784" xr:uid="{00000000-0005-0000-0000-000030380000}"/>
    <cellStyle name="Normal 5 12 2 3" xfId="14785" xr:uid="{00000000-0005-0000-0000-000031380000}"/>
    <cellStyle name="Normal 5 12 3" xfId="14786" xr:uid="{00000000-0005-0000-0000-000032380000}"/>
    <cellStyle name="Normal 5 12 3 2" xfId="14787" xr:uid="{00000000-0005-0000-0000-000033380000}"/>
    <cellStyle name="Normal 5 12 4" xfId="14788" xr:uid="{00000000-0005-0000-0000-000034380000}"/>
    <cellStyle name="Normal 5 13" xfId="14789" xr:uid="{00000000-0005-0000-0000-000035380000}"/>
    <cellStyle name="Normal 5 13 2" xfId="14790" xr:uid="{00000000-0005-0000-0000-000036380000}"/>
    <cellStyle name="Normal 5 13 2 2" xfId="14791" xr:uid="{00000000-0005-0000-0000-000037380000}"/>
    <cellStyle name="Normal 5 13 3" xfId="14792" xr:uid="{00000000-0005-0000-0000-000038380000}"/>
    <cellStyle name="Normal 5 14" xfId="14793" xr:uid="{00000000-0005-0000-0000-000039380000}"/>
    <cellStyle name="Normal 5 14 2" xfId="14794" xr:uid="{00000000-0005-0000-0000-00003A380000}"/>
    <cellStyle name="Normal 5 15" xfId="14795" xr:uid="{00000000-0005-0000-0000-00003B380000}"/>
    <cellStyle name="Normal 5 2" xfId="1994" xr:uid="{00000000-0005-0000-0000-00003C380000}"/>
    <cellStyle name="Normal 5 2 10" xfId="14796" xr:uid="{00000000-0005-0000-0000-00003D380000}"/>
    <cellStyle name="Normal 5 2 10 2" xfId="14797" xr:uid="{00000000-0005-0000-0000-00003E380000}"/>
    <cellStyle name="Normal 5 2 10 2 2" xfId="14798" xr:uid="{00000000-0005-0000-0000-00003F380000}"/>
    <cellStyle name="Normal 5 2 10 3" xfId="14799" xr:uid="{00000000-0005-0000-0000-000040380000}"/>
    <cellStyle name="Normal 5 2 11" xfId="14800" xr:uid="{00000000-0005-0000-0000-000041380000}"/>
    <cellStyle name="Normal 5 2 11 2" xfId="14801" xr:uid="{00000000-0005-0000-0000-000042380000}"/>
    <cellStyle name="Normal 5 2 12" xfId="14802" xr:uid="{00000000-0005-0000-0000-000043380000}"/>
    <cellStyle name="Normal 5 2 2" xfId="1995" xr:uid="{00000000-0005-0000-0000-000044380000}"/>
    <cellStyle name="Normal 5 2 2 2" xfId="1996" xr:uid="{00000000-0005-0000-0000-000045380000}"/>
    <cellStyle name="Normal 5 2 2 2 2" xfId="14803" xr:uid="{00000000-0005-0000-0000-000046380000}"/>
    <cellStyle name="Normal 5 2 2 2 2 2" xfId="14804" xr:uid="{00000000-0005-0000-0000-000047380000}"/>
    <cellStyle name="Normal 5 2 2 2 2 2 2" xfId="14805" xr:uid="{00000000-0005-0000-0000-000048380000}"/>
    <cellStyle name="Normal 5 2 2 2 2 3" xfId="14806" xr:uid="{00000000-0005-0000-0000-000049380000}"/>
    <cellStyle name="Normal 5 2 2 2 3" xfId="14807" xr:uid="{00000000-0005-0000-0000-00004A380000}"/>
    <cellStyle name="Normal 5 2 2 2 3 2" xfId="14808" xr:uid="{00000000-0005-0000-0000-00004B380000}"/>
    <cellStyle name="Normal 5 2 2 2 4" xfId="14809" xr:uid="{00000000-0005-0000-0000-00004C380000}"/>
    <cellStyle name="Normal 5 2 2 3" xfId="14810" xr:uid="{00000000-0005-0000-0000-00004D380000}"/>
    <cellStyle name="Normal 5 2 2 3 2" xfId="14811" xr:uid="{00000000-0005-0000-0000-00004E380000}"/>
    <cellStyle name="Normal 5 2 2 3 2 2" xfId="14812" xr:uid="{00000000-0005-0000-0000-00004F380000}"/>
    <cellStyle name="Normal 5 2 2 3 3" xfId="14813" xr:uid="{00000000-0005-0000-0000-000050380000}"/>
    <cellStyle name="Normal 5 2 2 4" xfId="14814" xr:uid="{00000000-0005-0000-0000-000051380000}"/>
    <cellStyle name="Normal 5 2 2 4 2" xfId="14815" xr:uid="{00000000-0005-0000-0000-000052380000}"/>
    <cellStyle name="Normal 5 2 2 5" xfId="14816" xr:uid="{00000000-0005-0000-0000-000053380000}"/>
    <cellStyle name="Normal 5 2 3" xfId="1997" xr:uid="{00000000-0005-0000-0000-000054380000}"/>
    <cellStyle name="Normal 5 2 3 2" xfId="1998" xr:uid="{00000000-0005-0000-0000-000055380000}"/>
    <cellStyle name="Normal 5 2 3 2 2" xfId="14817" xr:uid="{00000000-0005-0000-0000-000056380000}"/>
    <cellStyle name="Normal 5 2 3 2 2 2" xfId="14818" xr:uid="{00000000-0005-0000-0000-000057380000}"/>
    <cellStyle name="Normal 5 2 3 2 2 2 2" xfId="14819" xr:uid="{00000000-0005-0000-0000-000058380000}"/>
    <cellStyle name="Normal 5 2 3 2 2 3" xfId="14820" xr:uid="{00000000-0005-0000-0000-000059380000}"/>
    <cellStyle name="Normal 5 2 3 2 3" xfId="14821" xr:uid="{00000000-0005-0000-0000-00005A380000}"/>
    <cellStyle name="Normal 5 2 3 2 3 2" xfId="14822" xr:uid="{00000000-0005-0000-0000-00005B380000}"/>
    <cellStyle name="Normal 5 2 3 2 4" xfId="14823" xr:uid="{00000000-0005-0000-0000-00005C380000}"/>
    <cellStyle name="Normal 5 2 3 3" xfId="14824" xr:uid="{00000000-0005-0000-0000-00005D380000}"/>
    <cellStyle name="Normal 5 2 3 3 2" xfId="14825" xr:uid="{00000000-0005-0000-0000-00005E380000}"/>
    <cellStyle name="Normal 5 2 3 3 2 2" xfId="14826" xr:uid="{00000000-0005-0000-0000-00005F380000}"/>
    <cellStyle name="Normal 5 2 3 3 3" xfId="14827" xr:uid="{00000000-0005-0000-0000-000060380000}"/>
    <cellStyle name="Normal 5 2 3 4" xfId="14828" xr:uid="{00000000-0005-0000-0000-000061380000}"/>
    <cellStyle name="Normal 5 2 3 4 2" xfId="14829" xr:uid="{00000000-0005-0000-0000-000062380000}"/>
    <cellStyle name="Normal 5 2 3 5" xfId="14830" xr:uid="{00000000-0005-0000-0000-000063380000}"/>
    <cellStyle name="Normal 5 2 4" xfId="1999" xr:uid="{00000000-0005-0000-0000-000064380000}"/>
    <cellStyle name="Normal 5 2 4 2" xfId="2000" xr:uid="{00000000-0005-0000-0000-000065380000}"/>
    <cellStyle name="Normal 5 2 4 2 2" xfId="14831" xr:uid="{00000000-0005-0000-0000-000066380000}"/>
    <cellStyle name="Normal 5 2 4 2 2 2" xfId="14832" xr:uid="{00000000-0005-0000-0000-000067380000}"/>
    <cellStyle name="Normal 5 2 4 2 2 2 2" xfId="14833" xr:uid="{00000000-0005-0000-0000-000068380000}"/>
    <cellStyle name="Normal 5 2 4 2 2 3" xfId="14834" xr:uid="{00000000-0005-0000-0000-000069380000}"/>
    <cellStyle name="Normal 5 2 4 2 3" xfId="14835" xr:uid="{00000000-0005-0000-0000-00006A380000}"/>
    <cellStyle name="Normal 5 2 4 2 3 2" xfId="14836" xr:uid="{00000000-0005-0000-0000-00006B380000}"/>
    <cellStyle name="Normal 5 2 4 2 4" xfId="14837" xr:uid="{00000000-0005-0000-0000-00006C380000}"/>
    <cellStyle name="Normal 5 2 4 3" xfId="14838" xr:uid="{00000000-0005-0000-0000-00006D380000}"/>
    <cellStyle name="Normal 5 2 4 3 2" xfId="14839" xr:uid="{00000000-0005-0000-0000-00006E380000}"/>
    <cellStyle name="Normal 5 2 4 3 2 2" xfId="14840" xr:uid="{00000000-0005-0000-0000-00006F380000}"/>
    <cellStyle name="Normal 5 2 4 3 3" xfId="14841" xr:uid="{00000000-0005-0000-0000-000070380000}"/>
    <cellStyle name="Normal 5 2 4 4" xfId="14842" xr:uid="{00000000-0005-0000-0000-000071380000}"/>
    <cellStyle name="Normal 5 2 4 4 2" xfId="14843" xr:uid="{00000000-0005-0000-0000-000072380000}"/>
    <cellStyle name="Normal 5 2 4 5" xfId="14844" xr:uid="{00000000-0005-0000-0000-000073380000}"/>
    <cellStyle name="Normal 5 2 5" xfId="2001" xr:uid="{00000000-0005-0000-0000-000074380000}"/>
    <cellStyle name="Normal 5 2 5 2" xfId="2002" xr:uid="{00000000-0005-0000-0000-000075380000}"/>
    <cellStyle name="Normal 5 2 5 2 2" xfId="14845" xr:uid="{00000000-0005-0000-0000-000076380000}"/>
    <cellStyle name="Normal 5 2 5 2 2 2" xfId="14846" xr:uid="{00000000-0005-0000-0000-000077380000}"/>
    <cellStyle name="Normal 5 2 5 2 2 2 2" xfId="14847" xr:uid="{00000000-0005-0000-0000-000078380000}"/>
    <cellStyle name="Normal 5 2 5 2 2 3" xfId="14848" xr:uid="{00000000-0005-0000-0000-000079380000}"/>
    <cellStyle name="Normal 5 2 5 2 3" xfId="14849" xr:uid="{00000000-0005-0000-0000-00007A380000}"/>
    <cellStyle name="Normal 5 2 5 2 3 2" xfId="14850" xr:uid="{00000000-0005-0000-0000-00007B380000}"/>
    <cellStyle name="Normal 5 2 5 2 4" xfId="14851" xr:uid="{00000000-0005-0000-0000-00007C380000}"/>
    <cellStyle name="Normal 5 2 5 3" xfId="14852" xr:uid="{00000000-0005-0000-0000-00007D380000}"/>
    <cellStyle name="Normal 5 2 5 3 2" xfId="14853" xr:uid="{00000000-0005-0000-0000-00007E380000}"/>
    <cellStyle name="Normal 5 2 5 3 2 2" xfId="14854" xr:uid="{00000000-0005-0000-0000-00007F380000}"/>
    <cellStyle name="Normal 5 2 5 3 3" xfId="14855" xr:uid="{00000000-0005-0000-0000-000080380000}"/>
    <cellStyle name="Normal 5 2 5 4" xfId="14856" xr:uid="{00000000-0005-0000-0000-000081380000}"/>
    <cellStyle name="Normal 5 2 5 4 2" xfId="14857" xr:uid="{00000000-0005-0000-0000-000082380000}"/>
    <cellStyle name="Normal 5 2 5 5" xfId="14858" xr:uid="{00000000-0005-0000-0000-000083380000}"/>
    <cellStyle name="Normal 5 2 6" xfId="2003" xr:uid="{00000000-0005-0000-0000-000084380000}"/>
    <cellStyle name="Normal 5 2 6 2" xfId="2004" xr:uid="{00000000-0005-0000-0000-000085380000}"/>
    <cellStyle name="Normal 5 2 6 2 2" xfId="14859" xr:uid="{00000000-0005-0000-0000-000086380000}"/>
    <cellStyle name="Normal 5 2 6 2 2 2" xfId="14860" xr:uid="{00000000-0005-0000-0000-000087380000}"/>
    <cellStyle name="Normal 5 2 6 2 2 2 2" xfId="14861" xr:uid="{00000000-0005-0000-0000-000088380000}"/>
    <cellStyle name="Normal 5 2 6 2 2 3" xfId="14862" xr:uid="{00000000-0005-0000-0000-000089380000}"/>
    <cellStyle name="Normal 5 2 6 2 3" xfId="14863" xr:uid="{00000000-0005-0000-0000-00008A380000}"/>
    <cellStyle name="Normal 5 2 6 2 3 2" xfId="14864" xr:uid="{00000000-0005-0000-0000-00008B380000}"/>
    <cellStyle name="Normal 5 2 6 2 4" xfId="14865" xr:uid="{00000000-0005-0000-0000-00008C380000}"/>
    <cellStyle name="Normal 5 2 6 3" xfId="14866" xr:uid="{00000000-0005-0000-0000-00008D380000}"/>
    <cellStyle name="Normal 5 2 6 3 2" xfId="14867" xr:uid="{00000000-0005-0000-0000-00008E380000}"/>
    <cellStyle name="Normal 5 2 6 3 2 2" xfId="14868" xr:uid="{00000000-0005-0000-0000-00008F380000}"/>
    <cellStyle name="Normal 5 2 6 3 3" xfId="14869" xr:uid="{00000000-0005-0000-0000-000090380000}"/>
    <cellStyle name="Normal 5 2 6 4" xfId="14870" xr:uid="{00000000-0005-0000-0000-000091380000}"/>
    <cellStyle name="Normal 5 2 6 4 2" xfId="14871" xr:uid="{00000000-0005-0000-0000-000092380000}"/>
    <cellStyle name="Normal 5 2 6 5" xfId="14872" xr:uid="{00000000-0005-0000-0000-000093380000}"/>
    <cellStyle name="Normal 5 2 7" xfId="2005" xr:uid="{00000000-0005-0000-0000-000094380000}"/>
    <cellStyle name="Normal 5 2 7 2" xfId="2006" xr:uid="{00000000-0005-0000-0000-000095380000}"/>
    <cellStyle name="Normal 5 2 7 2 2" xfId="14873" xr:uid="{00000000-0005-0000-0000-000096380000}"/>
    <cellStyle name="Normal 5 2 7 2 2 2" xfId="14874" xr:uid="{00000000-0005-0000-0000-000097380000}"/>
    <cellStyle name="Normal 5 2 7 2 2 2 2" xfId="14875" xr:uid="{00000000-0005-0000-0000-000098380000}"/>
    <cellStyle name="Normal 5 2 7 2 2 3" xfId="14876" xr:uid="{00000000-0005-0000-0000-000099380000}"/>
    <cellStyle name="Normal 5 2 7 2 3" xfId="14877" xr:uid="{00000000-0005-0000-0000-00009A380000}"/>
    <cellStyle name="Normal 5 2 7 2 3 2" xfId="14878" xr:uid="{00000000-0005-0000-0000-00009B380000}"/>
    <cellStyle name="Normal 5 2 7 2 4" xfId="14879" xr:uid="{00000000-0005-0000-0000-00009C380000}"/>
    <cellStyle name="Normal 5 2 7 3" xfId="14880" xr:uid="{00000000-0005-0000-0000-00009D380000}"/>
    <cellStyle name="Normal 5 2 7 3 2" xfId="14881" xr:uid="{00000000-0005-0000-0000-00009E380000}"/>
    <cellStyle name="Normal 5 2 7 3 2 2" xfId="14882" xr:uid="{00000000-0005-0000-0000-00009F380000}"/>
    <cellStyle name="Normal 5 2 7 3 3" xfId="14883" xr:uid="{00000000-0005-0000-0000-0000A0380000}"/>
    <cellStyle name="Normal 5 2 7 4" xfId="14884" xr:uid="{00000000-0005-0000-0000-0000A1380000}"/>
    <cellStyle name="Normal 5 2 7 4 2" xfId="14885" xr:uid="{00000000-0005-0000-0000-0000A2380000}"/>
    <cellStyle name="Normal 5 2 7 5" xfId="14886" xr:uid="{00000000-0005-0000-0000-0000A3380000}"/>
    <cellStyle name="Normal 5 2 8" xfId="2007" xr:uid="{00000000-0005-0000-0000-0000A4380000}"/>
    <cellStyle name="Normal 5 2 8 2" xfId="2008" xr:uid="{00000000-0005-0000-0000-0000A5380000}"/>
    <cellStyle name="Normal 5 2 8 2 2" xfId="14887" xr:uid="{00000000-0005-0000-0000-0000A6380000}"/>
    <cellStyle name="Normal 5 2 8 2 2 2" xfId="14888" xr:uid="{00000000-0005-0000-0000-0000A7380000}"/>
    <cellStyle name="Normal 5 2 8 2 2 2 2" xfId="14889" xr:uid="{00000000-0005-0000-0000-0000A8380000}"/>
    <cellStyle name="Normal 5 2 8 2 2 3" xfId="14890" xr:uid="{00000000-0005-0000-0000-0000A9380000}"/>
    <cellStyle name="Normal 5 2 8 2 3" xfId="14891" xr:uid="{00000000-0005-0000-0000-0000AA380000}"/>
    <cellStyle name="Normal 5 2 8 2 3 2" xfId="14892" xr:uid="{00000000-0005-0000-0000-0000AB380000}"/>
    <cellStyle name="Normal 5 2 8 2 4" xfId="14893" xr:uid="{00000000-0005-0000-0000-0000AC380000}"/>
    <cellStyle name="Normal 5 2 8 3" xfId="14894" xr:uid="{00000000-0005-0000-0000-0000AD380000}"/>
    <cellStyle name="Normal 5 2 8 3 2" xfId="14895" xr:uid="{00000000-0005-0000-0000-0000AE380000}"/>
    <cellStyle name="Normal 5 2 8 3 2 2" xfId="14896" xr:uid="{00000000-0005-0000-0000-0000AF380000}"/>
    <cellStyle name="Normal 5 2 8 3 3" xfId="14897" xr:uid="{00000000-0005-0000-0000-0000B0380000}"/>
    <cellStyle name="Normal 5 2 8 4" xfId="14898" xr:uid="{00000000-0005-0000-0000-0000B1380000}"/>
    <cellStyle name="Normal 5 2 8 4 2" xfId="14899" xr:uid="{00000000-0005-0000-0000-0000B2380000}"/>
    <cellStyle name="Normal 5 2 8 5" xfId="14900" xr:uid="{00000000-0005-0000-0000-0000B3380000}"/>
    <cellStyle name="Normal 5 2 9" xfId="2009" xr:uid="{00000000-0005-0000-0000-0000B4380000}"/>
    <cellStyle name="Normal 5 2 9 2" xfId="14901" xr:uid="{00000000-0005-0000-0000-0000B5380000}"/>
    <cellStyle name="Normal 5 2 9 2 2" xfId="14902" xr:uid="{00000000-0005-0000-0000-0000B6380000}"/>
    <cellStyle name="Normal 5 2 9 2 2 2" xfId="14903" xr:uid="{00000000-0005-0000-0000-0000B7380000}"/>
    <cellStyle name="Normal 5 2 9 2 3" xfId="14904" xr:uid="{00000000-0005-0000-0000-0000B8380000}"/>
    <cellStyle name="Normal 5 2 9 3" xfId="14905" xr:uid="{00000000-0005-0000-0000-0000B9380000}"/>
    <cellStyle name="Normal 5 2 9 3 2" xfId="14906" xr:uid="{00000000-0005-0000-0000-0000BA380000}"/>
    <cellStyle name="Normal 5 2 9 4" xfId="14907" xr:uid="{00000000-0005-0000-0000-0000BB380000}"/>
    <cellStyle name="Normal 5 3" xfId="2010" xr:uid="{00000000-0005-0000-0000-0000BC380000}"/>
    <cellStyle name="Normal 5 3 2" xfId="2011" xr:uid="{00000000-0005-0000-0000-0000BD380000}"/>
    <cellStyle name="Normal 5 3 2 2" xfId="14908" xr:uid="{00000000-0005-0000-0000-0000BE380000}"/>
    <cellStyle name="Normal 5 3 2 2 2" xfId="14909" xr:uid="{00000000-0005-0000-0000-0000BF380000}"/>
    <cellStyle name="Normal 5 3 2 2 2 2" xfId="14910" xr:uid="{00000000-0005-0000-0000-0000C0380000}"/>
    <cellStyle name="Normal 5 3 2 2 3" xfId="14911" xr:uid="{00000000-0005-0000-0000-0000C1380000}"/>
    <cellStyle name="Normal 5 3 2 3" xfId="14912" xr:uid="{00000000-0005-0000-0000-0000C2380000}"/>
    <cellStyle name="Normal 5 3 2 3 2" xfId="14913" xr:uid="{00000000-0005-0000-0000-0000C3380000}"/>
    <cellStyle name="Normal 5 3 2 4" xfId="14914" xr:uid="{00000000-0005-0000-0000-0000C4380000}"/>
    <cellStyle name="Normal 5 3 3" xfId="14915" xr:uid="{00000000-0005-0000-0000-0000C5380000}"/>
    <cellStyle name="Normal 5 3 3 2" xfId="14916" xr:uid="{00000000-0005-0000-0000-0000C6380000}"/>
    <cellStyle name="Normal 5 3 3 2 2" xfId="14917" xr:uid="{00000000-0005-0000-0000-0000C7380000}"/>
    <cellStyle name="Normal 5 3 3 3" xfId="14918" xr:uid="{00000000-0005-0000-0000-0000C8380000}"/>
    <cellStyle name="Normal 5 3 4" xfId="14919" xr:uid="{00000000-0005-0000-0000-0000C9380000}"/>
    <cellStyle name="Normal 5 3 4 2" xfId="14920" xr:uid="{00000000-0005-0000-0000-0000CA380000}"/>
    <cellStyle name="Normal 5 3 5" xfId="14921" xr:uid="{00000000-0005-0000-0000-0000CB380000}"/>
    <cellStyle name="Normal 5 4" xfId="2012" xr:uid="{00000000-0005-0000-0000-0000CC380000}"/>
    <cellStyle name="Normal 5 4 2" xfId="2013" xr:uid="{00000000-0005-0000-0000-0000CD380000}"/>
    <cellStyle name="Normal 5 4 2 2" xfId="14922" xr:uid="{00000000-0005-0000-0000-0000CE380000}"/>
    <cellStyle name="Normal 5 4 2 2 2" xfId="14923" xr:uid="{00000000-0005-0000-0000-0000CF380000}"/>
    <cellStyle name="Normal 5 4 2 2 2 2" xfId="14924" xr:uid="{00000000-0005-0000-0000-0000D0380000}"/>
    <cellStyle name="Normal 5 4 2 2 3" xfId="14925" xr:uid="{00000000-0005-0000-0000-0000D1380000}"/>
    <cellStyle name="Normal 5 4 2 3" xfId="14926" xr:uid="{00000000-0005-0000-0000-0000D2380000}"/>
    <cellStyle name="Normal 5 4 2 3 2" xfId="14927" xr:uid="{00000000-0005-0000-0000-0000D3380000}"/>
    <cellStyle name="Normal 5 4 2 4" xfId="14928" xr:uid="{00000000-0005-0000-0000-0000D4380000}"/>
    <cellStyle name="Normal 5 4 3" xfId="14929" xr:uid="{00000000-0005-0000-0000-0000D5380000}"/>
    <cellStyle name="Normal 5 4 3 2" xfId="14930" xr:uid="{00000000-0005-0000-0000-0000D6380000}"/>
    <cellStyle name="Normal 5 4 3 2 2" xfId="14931" xr:uid="{00000000-0005-0000-0000-0000D7380000}"/>
    <cellStyle name="Normal 5 4 3 3" xfId="14932" xr:uid="{00000000-0005-0000-0000-0000D8380000}"/>
    <cellStyle name="Normal 5 4 4" xfId="14933" xr:uid="{00000000-0005-0000-0000-0000D9380000}"/>
    <cellStyle name="Normal 5 4 4 2" xfId="14934" xr:uid="{00000000-0005-0000-0000-0000DA380000}"/>
    <cellStyle name="Normal 5 4 5" xfId="14935" xr:uid="{00000000-0005-0000-0000-0000DB380000}"/>
    <cellStyle name="Normal 5 5" xfId="2014" xr:uid="{00000000-0005-0000-0000-0000DC380000}"/>
    <cellStyle name="Normal 5 5 2" xfId="2015" xr:uid="{00000000-0005-0000-0000-0000DD380000}"/>
    <cellStyle name="Normal 5 5 2 2" xfId="14936" xr:uid="{00000000-0005-0000-0000-0000DE380000}"/>
    <cellStyle name="Normal 5 5 2 2 2" xfId="14937" xr:uid="{00000000-0005-0000-0000-0000DF380000}"/>
    <cellStyle name="Normal 5 5 2 2 2 2" xfId="14938" xr:uid="{00000000-0005-0000-0000-0000E0380000}"/>
    <cellStyle name="Normal 5 5 2 2 3" xfId="14939" xr:uid="{00000000-0005-0000-0000-0000E1380000}"/>
    <cellStyle name="Normal 5 5 2 3" xfId="14940" xr:uid="{00000000-0005-0000-0000-0000E2380000}"/>
    <cellStyle name="Normal 5 5 2 3 2" xfId="14941" xr:uid="{00000000-0005-0000-0000-0000E3380000}"/>
    <cellStyle name="Normal 5 5 2 4" xfId="14942" xr:uid="{00000000-0005-0000-0000-0000E4380000}"/>
    <cellStyle name="Normal 5 5 3" xfId="14943" xr:uid="{00000000-0005-0000-0000-0000E5380000}"/>
    <cellStyle name="Normal 5 5 3 2" xfId="14944" xr:uid="{00000000-0005-0000-0000-0000E6380000}"/>
    <cellStyle name="Normal 5 5 3 2 2" xfId="14945" xr:uid="{00000000-0005-0000-0000-0000E7380000}"/>
    <cellStyle name="Normal 5 5 3 3" xfId="14946" xr:uid="{00000000-0005-0000-0000-0000E8380000}"/>
    <cellStyle name="Normal 5 5 4" xfId="14947" xr:uid="{00000000-0005-0000-0000-0000E9380000}"/>
    <cellStyle name="Normal 5 5 4 2" xfId="14948" xr:uid="{00000000-0005-0000-0000-0000EA380000}"/>
    <cellStyle name="Normal 5 5 5" xfId="14949" xr:uid="{00000000-0005-0000-0000-0000EB380000}"/>
    <cellStyle name="Normal 5 6" xfId="2016" xr:uid="{00000000-0005-0000-0000-0000EC380000}"/>
    <cellStyle name="Normal 5 6 2" xfId="2017" xr:uid="{00000000-0005-0000-0000-0000ED380000}"/>
    <cellStyle name="Normal 5 6 2 2" xfId="14950" xr:uid="{00000000-0005-0000-0000-0000EE380000}"/>
    <cellStyle name="Normal 5 6 2 2 2" xfId="14951" xr:uid="{00000000-0005-0000-0000-0000EF380000}"/>
    <cellStyle name="Normal 5 6 2 2 2 2" xfId="14952" xr:uid="{00000000-0005-0000-0000-0000F0380000}"/>
    <cellStyle name="Normal 5 6 2 2 3" xfId="14953" xr:uid="{00000000-0005-0000-0000-0000F1380000}"/>
    <cellStyle name="Normal 5 6 2 3" xfId="14954" xr:uid="{00000000-0005-0000-0000-0000F2380000}"/>
    <cellStyle name="Normal 5 6 2 3 2" xfId="14955" xr:uid="{00000000-0005-0000-0000-0000F3380000}"/>
    <cellStyle name="Normal 5 6 2 4" xfId="14956" xr:uid="{00000000-0005-0000-0000-0000F4380000}"/>
    <cellStyle name="Normal 5 6 3" xfId="14957" xr:uid="{00000000-0005-0000-0000-0000F5380000}"/>
    <cellStyle name="Normal 5 6 3 2" xfId="14958" xr:uid="{00000000-0005-0000-0000-0000F6380000}"/>
    <cellStyle name="Normal 5 6 3 2 2" xfId="14959" xr:uid="{00000000-0005-0000-0000-0000F7380000}"/>
    <cellStyle name="Normal 5 6 3 3" xfId="14960" xr:uid="{00000000-0005-0000-0000-0000F8380000}"/>
    <cellStyle name="Normal 5 6 4" xfId="14961" xr:uid="{00000000-0005-0000-0000-0000F9380000}"/>
    <cellStyle name="Normal 5 6 4 2" xfId="14962" xr:uid="{00000000-0005-0000-0000-0000FA380000}"/>
    <cellStyle name="Normal 5 6 5" xfId="14963" xr:uid="{00000000-0005-0000-0000-0000FB380000}"/>
    <cellStyle name="Normal 5 7" xfId="2018" xr:uid="{00000000-0005-0000-0000-0000FC380000}"/>
    <cellStyle name="Normal 5 7 2" xfId="2019" xr:uid="{00000000-0005-0000-0000-0000FD380000}"/>
    <cellStyle name="Normal 5 7 2 2" xfId="14964" xr:uid="{00000000-0005-0000-0000-0000FE380000}"/>
    <cellStyle name="Normal 5 7 2 2 2" xfId="14965" xr:uid="{00000000-0005-0000-0000-0000FF380000}"/>
    <cellStyle name="Normal 5 7 2 2 2 2" xfId="14966" xr:uid="{00000000-0005-0000-0000-000000390000}"/>
    <cellStyle name="Normal 5 7 2 2 3" xfId="14967" xr:uid="{00000000-0005-0000-0000-000001390000}"/>
    <cellStyle name="Normal 5 7 2 3" xfId="14968" xr:uid="{00000000-0005-0000-0000-000002390000}"/>
    <cellStyle name="Normal 5 7 2 3 2" xfId="14969" xr:uid="{00000000-0005-0000-0000-000003390000}"/>
    <cellStyle name="Normal 5 7 2 4" xfId="14970" xr:uid="{00000000-0005-0000-0000-000004390000}"/>
    <cellStyle name="Normal 5 7 3" xfId="14971" xr:uid="{00000000-0005-0000-0000-000005390000}"/>
    <cellStyle name="Normal 5 7 3 2" xfId="14972" xr:uid="{00000000-0005-0000-0000-000006390000}"/>
    <cellStyle name="Normal 5 7 3 2 2" xfId="14973" xr:uid="{00000000-0005-0000-0000-000007390000}"/>
    <cellStyle name="Normal 5 7 3 3" xfId="14974" xr:uid="{00000000-0005-0000-0000-000008390000}"/>
    <cellStyle name="Normal 5 7 4" xfId="14975" xr:uid="{00000000-0005-0000-0000-000009390000}"/>
    <cellStyle name="Normal 5 7 4 2" xfId="14976" xr:uid="{00000000-0005-0000-0000-00000A390000}"/>
    <cellStyle name="Normal 5 7 5" xfId="14977" xr:uid="{00000000-0005-0000-0000-00000B390000}"/>
    <cellStyle name="Normal 5 8" xfId="2020" xr:uid="{00000000-0005-0000-0000-00000C390000}"/>
    <cellStyle name="Normal 5 8 2" xfId="2021" xr:uid="{00000000-0005-0000-0000-00000D390000}"/>
    <cellStyle name="Normal 5 8 2 2" xfId="14978" xr:uid="{00000000-0005-0000-0000-00000E390000}"/>
    <cellStyle name="Normal 5 8 2 2 2" xfId="14979" xr:uid="{00000000-0005-0000-0000-00000F390000}"/>
    <cellStyle name="Normal 5 8 2 2 2 2" xfId="14980" xr:uid="{00000000-0005-0000-0000-000010390000}"/>
    <cellStyle name="Normal 5 8 2 2 3" xfId="14981" xr:uid="{00000000-0005-0000-0000-000011390000}"/>
    <cellStyle name="Normal 5 8 2 3" xfId="14982" xr:uid="{00000000-0005-0000-0000-000012390000}"/>
    <cellStyle name="Normal 5 8 2 3 2" xfId="14983" xr:uid="{00000000-0005-0000-0000-000013390000}"/>
    <cellStyle name="Normal 5 8 2 4" xfId="14984" xr:uid="{00000000-0005-0000-0000-000014390000}"/>
    <cellStyle name="Normal 5 8 3" xfId="14985" xr:uid="{00000000-0005-0000-0000-000015390000}"/>
    <cellStyle name="Normal 5 8 3 2" xfId="14986" xr:uid="{00000000-0005-0000-0000-000016390000}"/>
    <cellStyle name="Normal 5 8 3 2 2" xfId="14987" xr:uid="{00000000-0005-0000-0000-000017390000}"/>
    <cellStyle name="Normal 5 8 3 3" xfId="14988" xr:uid="{00000000-0005-0000-0000-000018390000}"/>
    <cellStyle name="Normal 5 8 4" xfId="14989" xr:uid="{00000000-0005-0000-0000-000019390000}"/>
    <cellStyle name="Normal 5 8 4 2" xfId="14990" xr:uid="{00000000-0005-0000-0000-00001A390000}"/>
    <cellStyle name="Normal 5 8 5" xfId="14991" xr:uid="{00000000-0005-0000-0000-00001B390000}"/>
    <cellStyle name="Normal 5 9" xfId="2022" xr:uid="{00000000-0005-0000-0000-00001C390000}"/>
    <cellStyle name="Normal 5 9 2" xfId="2023" xr:uid="{00000000-0005-0000-0000-00001D390000}"/>
    <cellStyle name="Normal 5 9 2 2" xfId="14992" xr:uid="{00000000-0005-0000-0000-00001E390000}"/>
    <cellStyle name="Normal 5 9 2 2 2" xfId="14993" xr:uid="{00000000-0005-0000-0000-00001F390000}"/>
    <cellStyle name="Normal 5 9 2 2 2 2" xfId="14994" xr:uid="{00000000-0005-0000-0000-000020390000}"/>
    <cellStyle name="Normal 5 9 2 2 3" xfId="14995" xr:uid="{00000000-0005-0000-0000-000021390000}"/>
    <cellStyle name="Normal 5 9 2 3" xfId="14996" xr:uid="{00000000-0005-0000-0000-000022390000}"/>
    <cellStyle name="Normal 5 9 2 3 2" xfId="14997" xr:uid="{00000000-0005-0000-0000-000023390000}"/>
    <cellStyle name="Normal 5 9 2 4" xfId="14998" xr:uid="{00000000-0005-0000-0000-000024390000}"/>
    <cellStyle name="Normal 5 9 3" xfId="14999" xr:uid="{00000000-0005-0000-0000-000025390000}"/>
    <cellStyle name="Normal 5 9 3 2" xfId="15000" xr:uid="{00000000-0005-0000-0000-000026390000}"/>
    <cellStyle name="Normal 5 9 3 2 2" xfId="15001" xr:uid="{00000000-0005-0000-0000-000027390000}"/>
    <cellStyle name="Normal 5 9 3 3" xfId="15002" xr:uid="{00000000-0005-0000-0000-000028390000}"/>
    <cellStyle name="Normal 5 9 4" xfId="15003" xr:uid="{00000000-0005-0000-0000-000029390000}"/>
    <cellStyle name="Normal 5 9 4 2" xfId="15004" xr:uid="{00000000-0005-0000-0000-00002A390000}"/>
    <cellStyle name="Normal 5 9 5" xfId="15005" xr:uid="{00000000-0005-0000-0000-00002B390000}"/>
    <cellStyle name="Normal 50" xfId="2024" xr:uid="{00000000-0005-0000-0000-00002C390000}"/>
    <cellStyle name="Normal 50 2" xfId="2025" xr:uid="{00000000-0005-0000-0000-00002D390000}"/>
    <cellStyle name="Normal 50 2 2" xfId="15006" xr:uid="{00000000-0005-0000-0000-00002E390000}"/>
    <cellStyle name="Normal 50 2 2 2" xfId="15007" xr:uid="{00000000-0005-0000-0000-00002F390000}"/>
    <cellStyle name="Normal 50 2 2 2 2" xfId="15008" xr:uid="{00000000-0005-0000-0000-000030390000}"/>
    <cellStyle name="Normal 50 2 2 3" xfId="15009" xr:uid="{00000000-0005-0000-0000-000031390000}"/>
    <cellStyle name="Normal 50 2 3" xfId="15010" xr:uid="{00000000-0005-0000-0000-000032390000}"/>
    <cellStyle name="Normal 50 2 3 2" xfId="15011" xr:uid="{00000000-0005-0000-0000-000033390000}"/>
    <cellStyle name="Normal 50 2 4" xfId="15012" xr:uid="{00000000-0005-0000-0000-000034390000}"/>
    <cellStyle name="Normal 50 3" xfId="2026" xr:uid="{00000000-0005-0000-0000-000035390000}"/>
    <cellStyle name="Normal 50 3 2" xfId="15013" xr:uid="{00000000-0005-0000-0000-000036390000}"/>
    <cellStyle name="Normal 50 3 2 2" xfId="15014" xr:uid="{00000000-0005-0000-0000-000037390000}"/>
    <cellStyle name="Normal 50 3 2 2 2" xfId="15015" xr:uid="{00000000-0005-0000-0000-000038390000}"/>
    <cellStyle name="Normal 50 3 2 3" xfId="15016" xr:uid="{00000000-0005-0000-0000-000039390000}"/>
    <cellStyle name="Normal 50 3 3" xfId="15017" xr:uid="{00000000-0005-0000-0000-00003A390000}"/>
    <cellStyle name="Normal 50 3 3 2" xfId="15018" xr:uid="{00000000-0005-0000-0000-00003B390000}"/>
    <cellStyle name="Normal 50 3 4" xfId="15019" xr:uid="{00000000-0005-0000-0000-00003C390000}"/>
    <cellStyle name="Normal 50 4" xfId="2027" xr:uid="{00000000-0005-0000-0000-00003D390000}"/>
    <cellStyle name="Normal 50 4 2" xfId="15020" xr:uid="{00000000-0005-0000-0000-00003E390000}"/>
    <cellStyle name="Normal 50 4 2 2" xfId="15021" xr:uid="{00000000-0005-0000-0000-00003F390000}"/>
    <cellStyle name="Normal 50 4 2 2 2" xfId="15022" xr:uid="{00000000-0005-0000-0000-000040390000}"/>
    <cellStyle name="Normal 50 4 2 3" xfId="15023" xr:uid="{00000000-0005-0000-0000-000041390000}"/>
    <cellStyle name="Normal 50 4 3" xfId="15024" xr:uid="{00000000-0005-0000-0000-000042390000}"/>
    <cellStyle name="Normal 50 4 3 2" xfId="15025" xr:uid="{00000000-0005-0000-0000-000043390000}"/>
    <cellStyle name="Normal 50 4 4" xfId="15026" xr:uid="{00000000-0005-0000-0000-000044390000}"/>
    <cellStyle name="Normal 50 5" xfId="15027" xr:uid="{00000000-0005-0000-0000-000045390000}"/>
    <cellStyle name="Normal 50 5 2" xfId="15028" xr:uid="{00000000-0005-0000-0000-000046390000}"/>
    <cellStyle name="Normal 50 5 2 2" xfId="15029" xr:uid="{00000000-0005-0000-0000-000047390000}"/>
    <cellStyle name="Normal 50 5 3" xfId="15030" xr:uid="{00000000-0005-0000-0000-000048390000}"/>
    <cellStyle name="Normal 50 6" xfId="15031" xr:uid="{00000000-0005-0000-0000-000049390000}"/>
    <cellStyle name="Normal 50 6 2" xfId="15032" xr:uid="{00000000-0005-0000-0000-00004A390000}"/>
    <cellStyle name="Normal 50 7" xfId="15033" xr:uid="{00000000-0005-0000-0000-00004B390000}"/>
    <cellStyle name="Normal 51" xfId="2028" xr:uid="{00000000-0005-0000-0000-00004C390000}"/>
    <cellStyle name="Normal 51 2" xfId="2029" xr:uid="{00000000-0005-0000-0000-00004D390000}"/>
    <cellStyle name="Normal 51 2 2" xfId="15034" xr:uid="{00000000-0005-0000-0000-00004E390000}"/>
    <cellStyle name="Normal 51 2 2 2" xfId="15035" xr:uid="{00000000-0005-0000-0000-00004F390000}"/>
    <cellStyle name="Normal 51 2 2 2 2" xfId="15036" xr:uid="{00000000-0005-0000-0000-000050390000}"/>
    <cellStyle name="Normal 51 2 2 3" xfId="15037" xr:uid="{00000000-0005-0000-0000-000051390000}"/>
    <cellStyle name="Normal 51 2 3" xfId="15038" xr:uid="{00000000-0005-0000-0000-000052390000}"/>
    <cellStyle name="Normal 51 2 3 2" xfId="15039" xr:uid="{00000000-0005-0000-0000-000053390000}"/>
    <cellStyle name="Normal 51 2 4" xfId="15040" xr:uid="{00000000-0005-0000-0000-000054390000}"/>
    <cellStyle name="Normal 51 3" xfId="2030" xr:uid="{00000000-0005-0000-0000-000055390000}"/>
    <cellStyle name="Normal 51 3 2" xfId="15041" xr:uid="{00000000-0005-0000-0000-000056390000}"/>
    <cellStyle name="Normal 51 3 2 2" xfId="15042" xr:uid="{00000000-0005-0000-0000-000057390000}"/>
    <cellStyle name="Normal 51 3 2 2 2" xfId="15043" xr:uid="{00000000-0005-0000-0000-000058390000}"/>
    <cellStyle name="Normal 51 3 2 3" xfId="15044" xr:uid="{00000000-0005-0000-0000-000059390000}"/>
    <cellStyle name="Normal 51 3 3" xfId="15045" xr:uid="{00000000-0005-0000-0000-00005A390000}"/>
    <cellStyle name="Normal 51 3 3 2" xfId="15046" xr:uid="{00000000-0005-0000-0000-00005B390000}"/>
    <cellStyle name="Normal 51 3 4" xfId="15047" xr:uid="{00000000-0005-0000-0000-00005C390000}"/>
    <cellStyle name="Normal 51 4" xfId="15048" xr:uid="{00000000-0005-0000-0000-00005D390000}"/>
    <cellStyle name="Normal 51 4 2" xfId="15049" xr:uid="{00000000-0005-0000-0000-00005E390000}"/>
    <cellStyle name="Normal 51 4 2 2" xfId="15050" xr:uid="{00000000-0005-0000-0000-00005F390000}"/>
    <cellStyle name="Normal 51 4 3" xfId="15051" xr:uid="{00000000-0005-0000-0000-000060390000}"/>
    <cellStyle name="Normal 51 5" xfId="15052" xr:uid="{00000000-0005-0000-0000-000061390000}"/>
    <cellStyle name="Normal 51 5 2" xfId="15053" xr:uid="{00000000-0005-0000-0000-000062390000}"/>
    <cellStyle name="Normal 51 6" xfId="15054" xr:uid="{00000000-0005-0000-0000-000063390000}"/>
    <cellStyle name="Normal 52" xfId="2031" xr:uid="{00000000-0005-0000-0000-000064390000}"/>
    <cellStyle name="Normal 52 2" xfId="2032" xr:uid="{00000000-0005-0000-0000-000065390000}"/>
    <cellStyle name="Normal 52 2 2" xfId="15055" xr:uid="{00000000-0005-0000-0000-000066390000}"/>
    <cellStyle name="Normal 52 2 2 2" xfId="15056" xr:uid="{00000000-0005-0000-0000-000067390000}"/>
    <cellStyle name="Normal 52 2 2 2 2" xfId="15057" xr:uid="{00000000-0005-0000-0000-000068390000}"/>
    <cellStyle name="Normal 52 2 2 3" xfId="15058" xr:uid="{00000000-0005-0000-0000-000069390000}"/>
    <cellStyle name="Normal 52 2 3" xfId="15059" xr:uid="{00000000-0005-0000-0000-00006A390000}"/>
    <cellStyle name="Normal 52 2 3 2" xfId="15060" xr:uid="{00000000-0005-0000-0000-00006B390000}"/>
    <cellStyle name="Normal 52 2 4" xfId="15061" xr:uid="{00000000-0005-0000-0000-00006C390000}"/>
    <cellStyle name="Normal 52 3" xfId="2033" xr:uid="{00000000-0005-0000-0000-00006D390000}"/>
    <cellStyle name="Normal 52 3 2" xfId="15062" xr:uid="{00000000-0005-0000-0000-00006E390000}"/>
    <cellStyle name="Normal 52 3 2 2" xfId="15063" xr:uid="{00000000-0005-0000-0000-00006F390000}"/>
    <cellStyle name="Normal 52 3 2 2 2" xfId="15064" xr:uid="{00000000-0005-0000-0000-000070390000}"/>
    <cellStyle name="Normal 52 3 2 3" xfId="15065" xr:uid="{00000000-0005-0000-0000-000071390000}"/>
    <cellStyle name="Normal 52 3 3" xfId="15066" xr:uid="{00000000-0005-0000-0000-000072390000}"/>
    <cellStyle name="Normal 52 3 3 2" xfId="15067" xr:uid="{00000000-0005-0000-0000-000073390000}"/>
    <cellStyle name="Normal 52 3 4" xfId="15068" xr:uid="{00000000-0005-0000-0000-000074390000}"/>
    <cellStyle name="Normal 52 4" xfId="15069" xr:uid="{00000000-0005-0000-0000-000075390000}"/>
    <cellStyle name="Normal 52 4 2" xfId="15070" xr:uid="{00000000-0005-0000-0000-000076390000}"/>
    <cellStyle name="Normal 52 4 2 2" xfId="15071" xr:uid="{00000000-0005-0000-0000-000077390000}"/>
    <cellStyle name="Normal 52 4 3" xfId="15072" xr:uid="{00000000-0005-0000-0000-000078390000}"/>
    <cellStyle name="Normal 52 5" xfId="15073" xr:uid="{00000000-0005-0000-0000-000079390000}"/>
    <cellStyle name="Normal 52 5 2" xfId="15074" xr:uid="{00000000-0005-0000-0000-00007A390000}"/>
    <cellStyle name="Normal 52 6" xfId="15075" xr:uid="{00000000-0005-0000-0000-00007B390000}"/>
    <cellStyle name="Normal 53" xfId="2034" xr:uid="{00000000-0005-0000-0000-00007C390000}"/>
    <cellStyle name="Normal 54" xfId="2035" xr:uid="{00000000-0005-0000-0000-00007D390000}"/>
    <cellStyle name="Normal 54 2" xfId="2036" xr:uid="{00000000-0005-0000-0000-00007E390000}"/>
    <cellStyle name="Normal 54 2 2" xfId="15076" xr:uid="{00000000-0005-0000-0000-00007F390000}"/>
    <cellStyle name="Normal 54 2 2 2" xfId="15077" xr:uid="{00000000-0005-0000-0000-000080390000}"/>
    <cellStyle name="Normal 54 2 2 2 2" xfId="15078" xr:uid="{00000000-0005-0000-0000-000081390000}"/>
    <cellStyle name="Normal 54 2 2 3" xfId="15079" xr:uid="{00000000-0005-0000-0000-000082390000}"/>
    <cellStyle name="Normal 54 2 3" xfId="15080" xr:uid="{00000000-0005-0000-0000-000083390000}"/>
    <cellStyle name="Normal 54 2 3 2" xfId="15081" xr:uid="{00000000-0005-0000-0000-000084390000}"/>
    <cellStyle name="Normal 54 2 4" xfId="15082" xr:uid="{00000000-0005-0000-0000-000085390000}"/>
    <cellStyle name="Normal 54 3" xfId="2037" xr:uid="{00000000-0005-0000-0000-000086390000}"/>
    <cellStyle name="Normal 54 3 2" xfId="15083" xr:uid="{00000000-0005-0000-0000-000087390000}"/>
    <cellStyle name="Normal 54 3 2 2" xfId="15084" xr:uid="{00000000-0005-0000-0000-000088390000}"/>
    <cellStyle name="Normal 54 3 2 2 2" xfId="15085" xr:uid="{00000000-0005-0000-0000-000089390000}"/>
    <cellStyle name="Normal 54 3 2 3" xfId="15086" xr:uid="{00000000-0005-0000-0000-00008A390000}"/>
    <cellStyle name="Normal 54 3 3" xfId="15087" xr:uid="{00000000-0005-0000-0000-00008B390000}"/>
    <cellStyle name="Normal 54 3 3 2" xfId="15088" xr:uid="{00000000-0005-0000-0000-00008C390000}"/>
    <cellStyle name="Normal 54 3 4" xfId="15089" xr:uid="{00000000-0005-0000-0000-00008D390000}"/>
    <cellStyle name="Normal 54 4" xfId="2038" xr:uid="{00000000-0005-0000-0000-00008E390000}"/>
    <cellStyle name="Normal 54 4 2" xfId="15090" xr:uid="{00000000-0005-0000-0000-00008F390000}"/>
    <cellStyle name="Normal 54 4 2 2" xfId="15091" xr:uid="{00000000-0005-0000-0000-000090390000}"/>
    <cellStyle name="Normal 54 4 2 2 2" xfId="15092" xr:uid="{00000000-0005-0000-0000-000091390000}"/>
    <cellStyle name="Normal 54 4 2 3" xfId="15093" xr:uid="{00000000-0005-0000-0000-000092390000}"/>
    <cellStyle name="Normal 54 4 3" xfId="15094" xr:uid="{00000000-0005-0000-0000-000093390000}"/>
    <cellStyle name="Normal 54 4 3 2" xfId="15095" xr:uid="{00000000-0005-0000-0000-000094390000}"/>
    <cellStyle name="Normal 54 4 4" xfId="15096" xr:uid="{00000000-0005-0000-0000-000095390000}"/>
    <cellStyle name="Normal 54 5" xfId="15097" xr:uid="{00000000-0005-0000-0000-000096390000}"/>
    <cellStyle name="Normal 54 5 2" xfId="15098" xr:uid="{00000000-0005-0000-0000-000097390000}"/>
    <cellStyle name="Normal 54 5 2 2" xfId="15099" xr:uid="{00000000-0005-0000-0000-000098390000}"/>
    <cellStyle name="Normal 54 5 3" xfId="15100" xr:uid="{00000000-0005-0000-0000-000099390000}"/>
    <cellStyle name="Normal 54 6" xfId="15101" xr:uid="{00000000-0005-0000-0000-00009A390000}"/>
    <cellStyle name="Normal 54 6 2" xfId="15102" xr:uid="{00000000-0005-0000-0000-00009B390000}"/>
    <cellStyle name="Normal 54 7" xfId="15103" xr:uid="{00000000-0005-0000-0000-00009C390000}"/>
    <cellStyle name="Normal 55" xfId="2039" xr:uid="{00000000-0005-0000-0000-00009D390000}"/>
    <cellStyle name="Normal 55 2" xfId="2040" xr:uid="{00000000-0005-0000-0000-00009E390000}"/>
    <cellStyle name="Normal 55 2 2" xfId="15104" xr:uid="{00000000-0005-0000-0000-00009F390000}"/>
    <cellStyle name="Normal 55 2 2 2" xfId="15105" xr:uid="{00000000-0005-0000-0000-0000A0390000}"/>
    <cellStyle name="Normal 55 2 2 2 2" xfId="15106" xr:uid="{00000000-0005-0000-0000-0000A1390000}"/>
    <cellStyle name="Normal 55 2 2 3" xfId="15107" xr:uid="{00000000-0005-0000-0000-0000A2390000}"/>
    <cellStyle name="Normal 55 2 3" xfId="15108" xr:uid="{00000000-0005-0000-0000-0000A3390000}"/>
    <cellStyle name="Normal 55 2 3 2" xfId="15109" xr:uid="{00000000-0005-0000-0000-0000A4390000}"/>
    <cellStyle name="Normal 55 2 4" xfId="15110" xr:uid="{00000000-0005-0000-0000-0000A5390000}"/>
    <cellStyle name="Normal 55 3" xfId="2041" xr:uid="{00000000-0005-0000-0000-0000A6390000}"/>
    <cellStyle name="Normal 55 3 2" xfId="15111" xr:uid="{00000000-0005-0000-0000-0000A7390000}"/>
    <cellStyle name="Normal 55 3 2 2" xfId="15112" xr:uid="{00000000-0005-0000-0000-0000A8390000}"/>
    <cellStyle name="Normal 55 3 2 2 2" xfId="15113" xr:uid="{00000000-0005-0000-0000-0000A9390000}"/>
    <cellStyle name="Normal 55 3 2 3" xfId="15114" xr:uid="{00000000-0005-0000-0000-0000AA390000}"/>
    <cellStyle name="Normal 55 3 3" xfId="15115" xr:uid="{00000000-0005-0000-0000-0000AB390000}"/>
    <cellStyle name="Normal 55 3 3 2" xfId="15116" xr:uid="{00000000-0005-0000-0000-0000AC390000}"/>
    <cellStyle name="Normal 55 3 4" xfId="15117" xr:uid="{00000000-0005-0000-0000-0000AD390000}"/>
    <cellStyle name="Normal 55 4" xfId="2042" xr:uid="{00000000-0005-0000-0000-0000AE390000}"/>
    <cellStyle name="Normal 55 4 2" xfId="15118" xr:uid="{00000000-0005-0000-0000-0000AF390000}"/>
    <cellStyle name="Normal 55 4 2 2" xfId="15119" xr:uid="{00000000-0005-0000-0000-0000B0390000}"/>
    <cellStyle name="Normal 55 4 2 2 2" xfId="15120" xr:uid="{00000000-0005-0000-0000-0000B1390000}"/>
    <cellStyle name="Normal 55 4 2 3" xfId="15121" xr:uid="{00000000-0005-0000-0000-0000B2390000}"/>
    <cellStyle name="Normal 55 4 3" xfId="15122" xr:uid="{00000000-0005-0000-0000-0000B3390000}"/>
    <cellStyle name="Normal 55 4 3 2" xfId="15123" xr:uid="{00000000-0005-0000-0000-0000B4390000}"/>
    <cellStyle name="Normal 55 4 4" xfId="15124" xr:uid="{00000000-0005-0000-0000-0000B5390000}"/>
    <cellStyle name="Normal 55 5" xfId="15125" xr:uid="{00000000-0005-0000-0000-0000B6390000}"/>
    <cellStyle name="Normal 55 5 2" xfId="15126" xr:uid="{00000000-0005-0000-0000-0000B7390000}"/>
    <cellStyle name="Normal 55 5 2 2" xfId="15127" xr:uid="{00000000-0005-0000-0000-0000B8390000}"/>
    <cellStyle name="Normal 55 5 3" xfId="15128" xr:uid="{00000000-0005-0000-0000-0000B9390000}"/>
    <cellStyle name="Normal 55 6" xfId="15129" xr:uid="{00000000-0005-0000-0000-0000BA390000}"/>
    <cellStyle name="Normal 55 6 2" xfId="15130" xr:uid="{00000000-0005-0000-0000-0000BB390000}"/>
    <cellStyle name="Normal 55 7" xfId="15131" xr:uid="{00000000-0005-0000-0000-0000BC390000}"/>
    <cellStyle name="Normal 56" xfId="2043" xr:uid="{00000000-0005-0000-0000-0000BD390000}"/>
    <cellStyle name="Normal 56 2" xfId="2044" xr:uid="{00000000-0005-0000-0000-0000BE390000}"/>
    <cellStyle name="Normal 56 2 2" xfId="15132" xr:uid="{00000000-0005-0000-0000-0000BF390000}"/>
    <cellStyle name="Normal 56 2 2 2" xfId="15133" xr:uid="{00000000-0005-0000-0000-0000C0390000}"/>
    <cellStyle name="Normal 56 2 2 2 2" xfId="15134" xr:uid="{00000000-0005-0000-0000-0000C1390000}"/>
    <cellStyle name="Normal 56 2 2 3" xfId="15135" xr:uid="{00000000-0005-0000-0000-0000C2390000}"/>
    <cellStyle name="Normal 56 2 3" xfId="15136" xr:uid="{00000000-0005-0000-0000-0000C3390000}"/>
    <cellStyle name="Normal 56 2 3 2" xfId="15137" xr:uid="{00000000-0005-0000-0000-0000C4390000}"/>
    <cellStyle name="Normal 56 2 4" xfId="15138" xr:uid="{00000000-0005-0000-0000-0000C5390000}"/>
    <cellStyle name="Normal 56 3" xfId="2045" xr:uid="{00000000-0005-0000-0000-0000C6390000}"/>
    <cellStyle name="Normal 56 3 2" xfId="15139" xr:uid="{00000000-0005-0000-0000-0000C7390000}"/>
    <cellStyle name="Normal 56 3 2 2" xfId="15140" xr:uid="{00000000-0005-0000-0000-0000C8390000}"/>
    <cellStyle name="Normal 56 3 2 2 2" xfId="15141" xr:uid="{00000000-0005-0000-0000-0000C9390000}"/>
    <cellStyle name="Normal 56 3 2 3" xfId="15142" xr:uid="{00000000-0005-0000-0000-0000CA390000}"/>
    <cellStyle name="Normal 56 3 3" xfId="15143" xr:uid="{00000000-0005-0000-0000-0000CB390000}"/>
    <cellStyle name="Normal 56 3 3 2" xfId="15144" xr:uid="{00000000-0005-0000-0000-0000CC390000}"/>
    <cellStyle name="Normal 56 3 4" xfId="15145" xr:uid="{00000000-0005-0000-0000-0000CD390000}"/>
    <cellStyle name="Normal 56 4" xfId="2046" xr:uid="{00000000-0005-0000-0000-0000CE390000}"/>
    <cellStyle name="Normal 56 4 2" xfId="15146" xr:uid="{00000000-0005-0000-0000-0000CF390000}"/>
    <cellStyle name="Normal 56 4 2 2" xfId="15147" xr:uid="{00000000-0005-0000-0000-0000D0390000}"/>
    <cellStyle name="Normal 56 4 2 2 2" xfId="15148" xr:uid="{00000000-0005-0000-0000-0000D1390000}"/>
    <cellStyle name="Normal 56 4 2 3" xfId="15149" xr:uid="{00000000-0005-0000-0000-0000D2390000}"/>
    <cellStyle name="Normal 56 4 3" xfId="15150" xr:uid="{00000000-0005-0000-0000-0000D3390000}"/>
    <cellStyle name="Normal 56 4 3 2" xfId="15151" xr:uid="{00000000-0005-0000-0000-0000D4390000}"/>
    <cellStyle name="Normal 56 4 4" xfId="15152" xr:uid="{00000000-0005-0000-0000-0000D5390000}"/>
    <cellStyle name="Normal 56 5" xfId="15153" xr:uid="{00000000-0005-0000-0000-0000D6390000}"/>
    <cellStyle name="Normal 56 5 2" xfId="15154" xr:uid="{00000000-0005-0000-0000-0000D7390000}"/>
    <cellStyle name="Normal 56 5 2 2" xfId="15155" xr:uid="{00000000-0005-0000-0000-0000D8390000}"/>
    <cellStyle name="Normal 56 5 3" xfId="15156" xr:uid="{00000000-0005-0000-0000-0000D9390000}"/>
    <cellStyle name="Normal 56 6" xfId="15157" xr:uid="{00000000-0005-0000-0000-0000DA390000}"/>
    <cellStyle name="Normal 56 6 2" xfId="15158" xr:uid="{00000000-0005-0000-0000-0000DB390000}"/>
    <cellStyle name="Normal 56 7" xfId="15159" xr:uid="{00000000-0005-0000-0000-0000DC390000}"/>
    <cellStyle name="Normal 57" xfId="2047" xr:uid="{00000000-0005-0000-0000-0000DD390000}"/>
    <cellStyle name="Normal 57 2" xfId="2048" xr:uid="{00000000-0005-0000-0000-0000DE390000}"/>
    <cellStyle name="Normal 57 2 2" xfId="15160" xr:uid="{00000000-0005-0000-0000-0000DF390000}"/>
    <cellStyle name="Normal 57 2 2 2" xfId="15161" xr:uid="{00000000-0005-0000-0000-0000E0390000}"/>
    <cellStyle name="Normal 57 2 2 2 2" xfId="15162" xr:uid="{00000000-0005-0000-0000-0000E1390000}"/>
    <cellStyle name="Normal 57 2 2 3" xfId="15163" xr:uid="{00000000-0005-0000-0000-0000E2390000}"/>
    <cellStyle name="Normal 57 2 3" xfId="15164" xr:uid="{00000000-0005-0000-0000-0000E3390000}"/>
    <cellStyle name="Normal 57 2 3 2" xfId="15165" xr:uid="{00000000-0005-0000-0000-0000E4390000}"/>
    <cellStyle name="Normal 57 2 4" xfId="15166" xr:uid="{00000000-0005-0000-0000-0000E5390000}"/>
    <cellStyle name="Normal 57 3" xfId="2049" xr:uid="{00000000-0005-0000-0000-0000E6390000}"/>
    <cellStyle name="Normal 57 3 2" xfId="15167" xr:uid="{00000000-0005-0000-0000-0000E7390000}"/>
    <cellStyle name="Normal 57 3 2 2" xfId="15168" xr:uid="{00000000-0005-0000-0000-0000E8390000}"/>
    <cellStyle name="Normal 57 3 2 2 2" xfId="15169" xr:uid="{00000000-0005-0000-0000-0000E9390000}"/>
    <cellStyle name="Normal 57 3 2 3" xfId="15170" xr:uid="{00000000-0005-0000-0000-0000EA390000}"/>
    <cellStyle name="Normal 57 3 3" xfId="15171" xr:uid="{00000000-0005-0000-0000-0000EB390000}"/>
    <cellStyle name="Normal 57 3 3 2" xfId="15172" xr:uid="{00000000-0005-0000-0000-0000EC390000}"/>
    <cellStyle name="Normal 57 3 4" xfId="15173" xr:uid="{00000000-0005-0000-0000-0000ED390000}"/>
    <cellStyle name="Normal 57 4" xfId="2050" xr:uid="{00000000-0005-0000-0000-0000EE390000}"/>
    <cellStyle name="Normal 57 4 2" xfId="15174" xr:uid="{00000000-0005-0000-0000-0000EF390000}"/>
    <cellStyle name="Normal 57 4 2 2" xfId="15175" xr:uid="{00000000-0005-0000-0000-0000F0390000}"/>
    <cellStyle name="Normal 57 4 2 2 2" xfId="15176" xr:uid="{00000000-0005-0000-0000-0000F1390000}"/>
    <cellStyle name="Normal 57 4 2 3" xfId="15177" xr:uid="{00000000-0005-0000-0000-0000F2390000}"/>
    <cellStyle name="Normal 57 4 3" xfId="15178" xr:uid="{00000000-0005-0000-0000-0000F3390000}"/>
    <cellStyle name="Normal 57 4 3 2" xfId="15179" xr:uid="{00000000-0005-0000-0000-0000F4390000}"/>
    <cellStyle name="Normal 57 4 4" xfId="15180" xr:uid="{00000000-0005-0000-0000-0000F5390000}"/>
    <cellStyle name="Normal 57 5" xfId="15181" xr:uid="{00000000-0005-0000-0000-0000F6390000}"/>
    <cellStyle name="Normal 57 5 2" xfId="15182" xr:uid="{00000000-0005-0000-0000-0000F7390000}"/>
    <cellStyle name="Normal 57 5 2 2" xfId="15183" xr:uid="{00000000-0005-0000-0000-0000F8390000}"/>
    <cellStyle name="Normal 57 5 3" xfId="15184" xr:uid="{00000000-0005-0000-0000-0000F9390000}"/>
    <cellStyle name="Normal 57 6" xfId="15185" xr:uid="{00000000-0005-0000-0000-0000FA390000}"/>
    <cellStyle name="Normal 57 6 2" xfId="15186" xr:uid="{00000000-0005-0000-0000-0000FB390000}"/>
    <cellStyle name="Normal 57 7" xfId="15187" xr:uid="{00000000-0005-0000-0000-0000FC390000}"/>
    <cellStyle name="Normal 58" xfId="2051" xr:uid="{00000000-0005-0000-0000-0000FD390000}"/>
    <cellStyle name="Normal 58 2" xfId="2052" xr:uid="{00000000-0005-0000-0000-0000FE390000}"/>
    <cellStyle name="Normal 58 2 2" xfId="15188" xr:uid="{00000000-0005-0000-0000-0000FF390000}"/>
    <cellStyle name="Normal 58 2 2 2" xfId="15189" xr:uid="{00000000-0005-0000-0000-0000003A0000}"/>
    <cellStyle name="Normal 58 2 2 2 2" xfId="15190" xr:uid="{00000000-0005-0000-0000-0000013A0000}"/>
    <cellStyle name="Normal 58 2 2 3" xfId="15191" xr:uid="{00000000-0005-0000-0000-0000023A0000}"/>
    <cellStyle name="Normal 58 2 3" xfId="15192" xr:uid="{00000000-0005-0000-0000-0000033A0000}"/>
    <cellStyle name="Normal 58 2 3 2" xfId="15193" xr:uid="{00000000-0005-0000-0000-0000043A0000}"/>
    <cellStyle name="Normal 58 2 4" xfId="15194" xr:uid="{00000000-0005-0000-0000-0000053A0000}"/>
    <cellStyle name="Normal 58 3" xfId="2053" xr:uid="{00000000-0005-0000-0000-0000063A0000}"/>
    <cellStyle name="Normal 58 3 2" xfId="15195" xr:uid="{00000000-0005-0000-0000-0000073A0000}"/>
    <cellStyle name="Normal 58 3 2 2" xfId="15196" xr:uid="{00000000-0005-0000-0000-0000083A0000}"/>
    <cellStyle name="Normal 58 3 2 2 2" xfId="15197" xr:uid="{00000000-0005-0000-0000-0000093A0000}"/>
    <cellStyle name="Normal 58 3 2 3" xfId="15198" xr:uid="{00000000-0005-0000-0000-00000A3A0000}"/>
    <cellStyle name="Normal 58 3 3" xfId="15199" xr:uid="{00000000-0005-0000-0000-00000B3A0000}"/>
    <cellStyle name="Normal 58 3 3 2" xfId="15200" xr:uid="{00000000-0005-0000-0000-00000C3A0000}"/>
    <cellStyle name="Normal 58 3 4" xfId="15201" xr:uid="{00000000-0005-0000-0000-00000D3A0000}"/>
    <cellStyle name="Normal 58 4" xfId="15202" xr:uid="{00000000-0005-0000-0000-00000E3A0000}"/>
    <cellStyle name="Normal 58 4 2" xfId="15203" xr:uid="{00000000-0005-0000-0000-00000F3A0000}"/>
    <cellStyle name="Normal 58 4 2 2" xfId="15204" xr:uid="{00000000-0005-0000-0000-0000103A0000}"/>
    <cellStyle name="Normal 58 4 3" xfId="15205" xr:uid="{00000000-0005-0000-0000-0000113A0000}"/>
    <cellStyle name="Normal 58 5" xfId="15206" xr:uid="{00000000-0005-0000-0000-0000123A0000}"/>
    <cellStyle name="Normal 58 5 2" xfId="15207" xr:uid="{00000000-0005-0000-0000-0000133A0000}"/>
    <cellStyle name="Normal 58 6" xfId="15208" xr:uid="{00000000-0005-0000-0000-0000143A0000}"/>
    <cellStyle name="Normal 59" xfId="2054" xr:uid="{00000000-0005-0000-0000-0000153A0000}"/>
    <cellStyle name="Normal 6" xfId="2055" xr:uid="{00000000-0005-0000-0000-0000163A0000}"/>
    <cellStyle name="Normal 6 10" xfId="2056" xr:uid="{00000000-0005-0000-0000-0000173A0000}"/>
    <cellStyle name="Normal 6 10 2" xfId="2057" xr:uid="{00000000-0005-0000-0000-0000183A0000}"/>
    <cellStyle name="Normal 6 10 2 2" xfId="15209" xr:uid="{00000000-0005-0000-0000-0000193A0000}"/>
    <cellStyle name="Normal 6 10 2 2 2" xfId="15210" xr:uid="{00000000-0005-0000-0000-00001A3A0000}"/>
    <cellStyle name="Normal 6 10 2 2 2 2" xfId="15211" xr:uid="{00000000-0005-0000-0000-00001B3A0000}"/>
    <cellStyle name="Normal 6 10 2 2 3" xfId="15212" xr:uid="{00000000-0005-0000-0000-00001C3A0000}"/>
    <cellStyle name="Normal 6 10 2 3" xfId="15213" xr:uid="{00000000-0005-0000-0000-00001D3A0000}"/>
    <cellStyle name="Normal 6 10 2 3 2" xfId="15214" xr:uid="{00000000-0005-0000-0000-00001E3A0000}"/>
    <cellStyle name="Normal 6 10 2 4" xfId="15215" xr:uid="{00000000-0005-0000-0000-00001F3A0000}"/>
    <cellStyle name="Normal 6 10 3" xfId="15216" xr:uid="{00000000-0005-0000-0000-0000203A0000}"/>
    <cellStyle name="Normal 6 10 3 2" xfId="15217" xr:uid="{00000000-0005-0000-0000-0000213A0000}"/>
    <cellStyle name="Normal 6 10 3 2 2" xfId="15218" xr:uid="{00000000-0005-0000-0000-0000223A0000}"/>
    <cellStyle name="Normal 6 10 3 3" xfId="15219" xr:uid="{00000000-0005-0000-0000-0000233A0000}"/>
    <cellStyle name="Normal 6 10 4" xfId="15220" xr:uid="{00000000-0005-0000-0000-0000243A0000}"/>
    <cellStyle name="Normal 6 10 4 2" xfId="15221" xr:uid="{00000000-0005-0000-0000-0000253A0000}"/>
    <cellStyle name="Normal 6 10 5" xfId="15222" xr:uid="{00000000-0005-0000-0000-0000263A0000}"/>
    <cellStyle name="Normal 6 11" xfId="2058" xr:uid="{00000000-0005-0000-0000-0000273A0000}"/>
    <cellStyle name="Normal 6 11 2" xfId="2059" xr:uid="{00000000-0005-0000-0000-0000283A0000}"/>
    <cellStyle name="Normal 6 11 2 2" xfId="15223" xr:uid="{00000000-0005-0000-0000-0000293A0000}"/>
    <cellStyle name="Normal 6 11 2 2 2" xfId="15224" xr:uid="{00000000-0005-0000-0000-00002A3A0000}"/>
    <cellStyle name="Normal 6 11 2 2 2 2" xfId="15225" xr:uid="{00000000-0005-0000-0000-00002B3A0000}"/>
    <cellStyle name="Normal 6 11 2 2 3" xfId="15226" xr:uid="{00000000-0005-0000-0000-00002C3A0000}"/>
    <cellStyle name="Normal 6 11 2 3" xfId="15227" xr:uid="{00000000-0005-0000-0000-00002D3A0000}"/>
    <cellStyle name="Normal 6 11 2 3 2" xfId="15228" xr:uid="{00000000-0005-0000-0000-00002E3A0000}"/>
    <cellStyle name="Normal 6 11 2 4" xfId="15229" xr:uid="{00000000-0005-0000-0000-00002F3A0000}"/>
    <cellStyle name="Normal 6 11 3" xfId="15230" xr:uid="{00000000-0005-0000-0000-0000303A0000}"/>
    <cellStyle name="Normal 6 11 3 2" xfId="15231" xr:uid="{00000000-0005-0000-0000-0000313A0000}"/>
    <cellStyle name="Normal 6 11 3 2 2" xfId="15232" xr:uid="{00000000-0005-0000-0000-0000323A0000}"/>
    <cellStyle name="Normal 6 11 3 3" xfId="15233" xr:uid="{00000000-0005-0000-0000-0000333A0000}"/>
    <cellStyle name="Normal 6 11 4" xfId="15234" xr:uid="{00000000-0005-0000-0000-0000343A0000}"/>
    <cellStyle name="Normal 6 11 4 2" xfId="15235" xr:uid="{00000000-0005-0000-0000-0000353A0000}"/>
    <cellStyle name="Normal 6 11 5" xfId="15236" xr:uid="{00000000-0005-0000-0000-0000363A0000}"/>
    <cellStyle name="Normal 6 12" xfId="2060" xr:uid="{00000000-0005-0000-0000-0000373A0000}"/>
    <cellStyle name="Normal 6 12 2" xfId="15237" xr:uid="{00000000-0005-0000-0000-0000383A0000}"/>
    <cellStyle name="Normal 6 12 2 2" xfId="15238" xr:uid="{00000000-0005-0000-0000-0000393A0000}"/>
    <cellStyle name="Normal 6 12 2 2 2" xfId="15239" xr:uid="{00000000-0005-0000-0000-00003A3A0000}"/>
    <cellStyle name="Normal 6 12 2 3" xfId="15240" xr:uid="{00000000-0005-0000-0000-00003B3A0000}"/>
    <cellStyle name="Normal 6 12 3" xfId="15241" xr:uid="{00000000-0005-0000-0000-00003C3A0000}"/>
    <cellStyle name="Normal 6 12 3 2" xfId="15242" xr:uid="{00000000-0005-0000-0000-00003D3A0000}"/>
    <cellStyle name="Normal 6 12 4" xfId="15243" xr:uid="{00000000-0005-0000-0000-00003E3A0000}"/>
    <cellStyle name="Normal 6 13" xfId="15244" xr:uid="{00000000-0005-0000-0000-00003F3A0000}"/>
    <cellStyle name="Normal 6 13 2" xfId="15245" xr:uid="{00000000-0005-0000-0000-0000403A0000}"/>
    <cellStyle name="Normal 6 13 2 2" xfId="15246" xr:uid="{00000000-0005-0000-0000-0000413A0000}"/>
    <cellStyle name="Normal 6 13 3" xfId="15247" xr:uid="{00000000-0005-0000-0000-0000423A0000}"/>
    <cellStyle name="Normal 6 14" xfId="15248" xr:uid="{00000000-0005-0000-0000-0000433A0000}"/>
    <cellStyle name="Normal 6 14 2" xfId="15249" xr:uid="{00000000-0005-0000-0000-0000443A0000}"/>
    <cellStyle name="Normal 6 15" xfId="15250" xr:uid="{00000000-0005-0000-0000-0000453A0000}"/>
    <cellStyle name="Normal 6 2" xfId="2061" xr:uid="{00000000-0005-0000-0000-0000463A0000}"/>
    <cellStyle name="Normal 6 2 10" xfId="15251" xr:uid="{00000000-0005-0000-0000-0000473A0000}"/>
    <cellStyle name="Normal 6 2 10 2" xfId="15252" xr:uid="{00000000-0005-0000-0000-0000483A0000}"/>
    <cellStyle name="Normal 6 2 10 2 2" xfId="15253" xr:uid="{00000000-0005-0000-0000-0000493A0000}"/>
    <cellStyle name="Normal 6 2 10 3" xfId="15254" xr:uid="{00000000-0005-0000-0000-00004A3A0000}"/>
    <cellStyle name="Normal 6 2 11" xfId="15255" xr:uid="{00000000-0005-0000-0000-00004B3A0000}"/>
    <cellStyle name="Normal 6 2 11 2" xfId="15256" xr:uid="{00000000-0005-0000-0000-00004C3A0000}"/>
    <cellStyle name="Normal 6 2 12" xfId="15257" xr:uid="{00000000-0005-0000-0000-00004D3A0000}"/>
    <cellStyle name="Normal 6 2 2" xfId="2062" xr:uid="{00000000-0005-0000-0000-00004E3A0000}"/>
    <cellStyle name="Normal 6 2 2 2" xfId="2063" xr:uid="{00000000-0005-0000-0000-00004F3A0000}"/>
    <cellStyle name="Normal 6 2 2 2 2" xfId="15258" xr:uid="{00000000-0005-0000-0000-0000503A0000}"/>
    <cellStyle name="Normal 6 2 2 2 2 2" xfId="15259" xr:uid="{00000000-0005-0000-0000-0000513A0000}"/>
    <cellStyle name="Normal 6 2 2 2 2 2 2" xfId="15260" xr:uid="{00000000-0005-0000-0000-0000523A0000}"/>
    <cellStyle name="Normal 6 2 2 2 2 3" xfId="15261" xr:uid="{00000000-0005-0000-0000-0000533A0000}"/>
    <cellStyle name="Normal 6 2 2 2 3" xfId="15262" xr:uid="{00000000-0005-0000-0000-0000543A0000}"/>
    <cellStyle name="Normal 6 2 2 2 3 2" xfId="15263" xr:uid="{00000000-0005-0000-0000-0000553A0000}"/>
    <cellStyle name="Normal 6 2 2 2 4" xfId="15264" xr:uid="{00000000-0005-0000-0000-0000563A0000}"/>
    <cellStyle name="Normal 6 2 2 3" xfId="15265" xr:uid="{00000000-0005-0000-0000-0000573A0000}"/>
    <cellStyle name="Normal 6 2 2 3 2" xfId="15266" xr:uid="{00000000-0005-0000-0000-0000583A0000}"/>
    <cellStyle name="Normal 6 2 2 3 2 2" xfId="15267" xr:uid="{00000000-0005-0000-0000-0000593A0000}"/>
    <cellStyle name="Normal 6 2 2 3 3" xfId="15268" xr:uid="{00000000-0005-0000-0000-00005A3A0000}"/>
    <cellStyle name="Normal 6 2 2 4" xfId="15269" xr:uid="{00000000-0005-0000-0000-00005B3A0000}"/>
    <cellStyle name="Normal 6 2 2 4 2" xfId="15270" xr:uid="{00000000-0005-0000-0000-00005C3A0000}"/>
    <cellStyle name="Normal 6 2 2 5" xfId="15271" xr:uid="{00000000-0005-0000-0000-00005D3A0000}"/>
    <cellStyle name="Normal 6 2 3" xfId="2064" xr:uid="{00000000-0005-0000-0000-00005E3A0000}"/>
    <cellStyle name="Normal 6 2 3 2" xfId="2065" xr:uid="{00000000-0005-0000-0000-00005F3A0000}"/>
    <cellStyle name="Normal 6 2 3 2 2" xfId="15272" xr:uid="{00000000-0005-0000-0000-0000603A0000}"/>
    <cellStyle name="Normal 6 2 3 2 2 2" xfId="15273" xr:uid="{00000000-0005-0000-0000-0000613A0000}"/>
    <cellStyle name="Normal 6 2 3 2 2 2 2" xfId="15274" xr:uid="{00000000-0005-0000-0000-0000623A0000}"/>
    <cellStyle name="Normal 6 2 3 2 2 3" xfId="15275" xr:uid="{00000000-0005-0000-0000-0000633A0000}"/>
    <cellStyle name="Normal 6 2 3 2 3" xfId="15276" xr:uid="{00000000-0005-0000-0000-0000643A0000}"/>
    <cellStyle name="Normal 6 2 3 2 3 2" xfId="15277" xr:uid="{00000000-0005-0000-0000-0000653A0000}"/>
    <cellStyle name="Normal 6 2 3 2 4" xfId="15278" xr:uid="{00000000-0005-0000-0000-0000663A0000}"/>
    <cellStyle name="Normal 6 2 3 3" xfId="15279" xr:uid="{00000000-0005-0000-0000-0000673A0000}"/>
    <cellStyle name="Normal 6 2 3 3 2" xfId="15280" xr:uid="{00000000-0005-0000-0000-0000683A0000}"/>
    <cellStyle name="Normal 6 2 3 3 2 2" xfId="15281" xr:uid="{00000000-0005-0000-0000-0000693A0000}"/>
    <cellStyle name="Normal 6 2 3 3 3" xfId="15282" xr:uid="{00000000-0005-0000-0000-00006A3A0000}"/>
    <cellStyle name="Normal 6 2 3 4" xfId="15283" xr:uid="{00000000-0005-0000-0000-00006B3A0000}"/>
    <cellStyle name="Normal 6 2 3 4 2" xfId="15284" xr:uid="{00000000-0005-0000-0000-00006C3A0000}"/>
    <cellStyle name="Normal 6 2 3 5" xfId="15285" xr:uid="{00000000-0005-0000-0000-00006D3A0000}"/>
    <cellStyle name="Normal 6 2 4" xfId="2066" xr:uid="{00000000-0005-0000-0000-00006E3A0000}"/>
    <cellStyle name="Normal 6 2 4 2" xfId="2067" xr:uid="{00000000-0005-0000-0000-00006F3A0000}"/>
    <cellStyle name="Normal 6 2 4 2 2" xfId="15286" xr:uid="{00000000-0005-0000-0000-0000703A0000}"/>
    <cellStyle name="Normal 6 2 4 2 2 2" xfId="15287" xr:uid="{00000000-0005-0000-0000-0000713A0000}"/>
    <cellStyle name="Normal 6 2 4 2 2 2 2" xfId="15288" xr:uid="{00000000-0005-0000-0000-0000723A0000}"/>
    <cellStyle name="Normal 6 2 4 2 2 3" xfId="15289" xr:uid="{00000000-0005-0000-0000-0000733A0000}"/>
    <cellStyle name="Normal 6 2 4 2 3" xfId="15290" xr:uid="{00000000-0005-0000-0000-0000743A0000}"/>
    <cellStyle name="Normal 6 2 4 2 3 2" xfId="15291" xr:uid="{00000000-0005-0000-0000-0000753A0000}"/>
    <cellStyle name="Normal 6 2 4 2 4" xfId="15292" xr:uid="{00000000-0005-0000-0000-0000763A0000}"/>
    <cellStyle name="Normal 6 2 4 3" xfId="15293" xr:uid="{00000000-0005-0000-0000-0000773A0000}"/>
    <cellStyle name="Normal 6 2 4 3 2" xfId="15294" xr:uid="{00000000-0005-0000-0000-0000783A0000}"/>
    <cellStyle name="Normal 6 2 4 3 2 2" xfId="15295" xr:uid="{00000000-0005-0000-0000-0000793A0000}"/>
    <cellStyle name="Normal 6 2 4 3 3" xfId="15296" xr:uid="{00000000-0005-0000-0000-00007A3A0000}"/>
    <cellStyle name="Normal 6 2 4 4" xfId="15297" xr:uid="{00000000-0005-0000-0000-00007B3A0000}"/>
    <cellStyle name="Normal 6 2 4 4 2" xfId="15298" xr:uid="{00000000-0005-0000-0000-00007C3A0000}"/>
    <cellStyle name="Normal 6 2 4 5" xfId="15299" xr:uid="{00000000-0005-0000-0000-00007D3A0000}"/>
    <cellStyle name="Normal 6 2 5" xfId="2068" xr:uid="{00000000-0005-0000-0000-00007E3A0000}"/>
    <cellStyle name="Normal 6 2 5 2" xfId="2069" xr:uid="{00000000-0005-0000-0000-00007F3A0000}"/>
    <cellStyle name="Normal 6 2 5 2 2" xfId="15300" xr:uid="{00000000-0005-0000-0000-0000803A0000}"/>
    <cellStyle name="Normal 6 2 5 2 2 2" xfId="15301" xr:uid="{00000000-0005-0000-0000-0000813A0000}"/>
    <cellStyle name="Normal 6 2 5 2 2 2 2" xfId="15302" xr:uid="{00000000-0005-0000-0000-0000823A0000}"/>
    <cellStyle name="Normal 6 2 5 2 2 3" xfId="15303" xr:uid="{00000000-0005-0000-0000-0000833A0000}"/>
    <cellStyle name="Normal 6 2 5 2 3" xfId="15304" xr:uid="{00000000-0005-0000-0000-0000843A0000}"/>
    <cellStyle name="Normal 6 2 5 2 3 2" xfId="15305" xr:uid="{00000000-0005-0000-0000-0000853A0000}"/>
    <cellStyle name="Normal 6 2 5 2 4" xfId="15306" xr:uid="{00000000-0005-0000-0000-0000863A0000}"/>
    <cellStyle name="Normal 6 2 5 3" xfId="15307" xr:uid="{00000000-0005-0000-0000-0000873A0000}"/>
    <cellStyle name="Normal 6 2 5 3 2" xfId="15308" xr:uid="{00000000-0005-0000-0000-0000883A0000}"/>
    <cellStyle name="Normal 6 2 5 3 2 2" xfId="15309" xr:uid="{00000000-0005-0000-0000-0000893A0000}"/>
    <cellStyle name="Normal 6 2 5 3 3" xfId="15310" xr:uid="{00000000-0005-0000-0000-00008A3A0000}"/>
    <cellStyle name="Normal 6 2 5 4" xfId="15311" xr:uid="{00000000-0005-0000-0000-00008B3A0000}"/>
    <cellStyle name="Normal 6 2 5 4 2" xfId="15312" xr:uid="{00000000-0005-0000-0000-00008C3A0000}"/>
    <cellStyle name="Normal 6 2 5 5" xfId="15313" xr:uid="{00000000-0005-0000-0000-00008D3A0000}"/>
    <cellStyle name="Normal 6 2 6" xfId="2070" xr:uid="{00000000-0005-0000-0000-00008E3A0000}"/>
    <cellStyle name="Normal 6 2 6 2" xfId="2071" xr:uid="{00000000-0005-0000-0000-00008F3A0000}"/>
    <cellStyle name="Normal 6 2 6 2 2" xfId="15314" xr:uid="{00000000-0005-0000-0000-0000903A0000}"/>
    <cellStyle name="Normal 6 2 6 2 2 2" xfId="15315" xr:uid="{00000000-0005-0000-0000-0000913A0000}"/>
    <cellStyle name="Normal 6 2 6 2 2 2 2" xfId="15316" xr:uid="{00000000-0005-0000-0000-0000923A0000}"/>
    <cellStyle name="Normal 6 2 6 2 2 3" xfId="15317" xr:uid="{00000000-0005-0000-0000-0000933A0000}"/>
    <cellStyle name="Normal 6 2 6 2 3" xfId="15318" xr:uid="{00000000-0005-0000-0000-0000943A0000}"/>
    <cellStyle name="Normal 6 2 6 2 3 2" xfId="15319" xr:uid="{00000000-0005-0000-0000-0000953A0000}"/>
    <cellStyle name="Normal 6 2 6 2 4" xfId="15320" xr:uid="{00000000-0005-0000-0000-0000963A0000}"/>
    <cellStyle name="Normal 6 2 6 3" xfId="15321" xr:uid="{00000000-0005-0000-0000-0000973A0000}"/>
    <cellStyle name="Normal 6 2 6 3 2" xfId="15322" xr:uid="{00000000-0005-0000-0000-0000983A0000}"/>
    <cellStyle name="Normal 6 2 6 3 2 2" xfId="15323" xr:uid="{00000000-0005-0000-0000-0000993A0000}"/>
    <cellStyle name="Normal 6 2 6 3 3" xfId="15324" xr:uid="{00000000-0005-0000-0000-00009A3A0000}"/>
    <cellStyle name="Normal 6 2 6 4" xfId="15325" xr:uid="{00000000-0005-0000-0000-00009B3A0000}"/>
    <cellStyle name="Normal 6 2 6 4 2" xfId="15326" xr:uid="{00000000-0005-0000-0000-00009C3A0000}"/>
    <cellStyle name="Normal 6 2 6 5" xfId="15327" xr:uid="{00000000-0005-0000-0000-00009D3A0000}"/>
    <cellStyle name="Normal 6 2 7" xfId="2072" xr:uid="{00000000-0005-0000-0000-00009E3A0000}"/>
    <cellStyle name="Normal 6 2 7 2" xfId="2073" xr:uid="{00000000-0005-0000-0000-00009F3A0000}"/>
    <cellStyle name="Normal 6 2 7 2 2" xfId="15328" xr:uid="{00000000-0005-0000-0000-0000A03A0000}"/>
    <cellStyle name="Normal 6 2 7 2 2 2" xfId="15329" xr:uid="{00000000-0005-0000-0000-0000A13A0000}"/>
    <cellStyle name="Normal 6 2 7 2 2 2 2" xfId="15330" xr:uid="{00000000-0005-0000-0000-0000A23A0000}"/>
    <cellStyle name="Normal 6 2 7 2 2 3" xfId="15331" xr:uid="{00000000-0005-0000-0000-0000A33A0000}"/>
    <cellStyle name="Normal 6 2 7 2 3" xfId="15332" xr:uid="{00000000-0005-0000-0000-0000A43A0000}"/>
    <cellStyle name="Normal 6 2 7 2 3 2" xfId="15333" xr:uid="{00000000-0005-0000-0000-0000A53A0000}"/>
    <cellStyle name="Normal 6 2 7 2 4" xfId="15334" xr:uid="{00000000-0005-0000-0000-0000A63A0000}"/>
    <cellStyle name="Normal 6 2 7 3" xfId="15335" xr:uid="{00000000-0005-0000-0000-0000A73A0000}"/>
    <cellStyle name="Normal 6 2 7 3 2" xfId="15336" xr:uid="{00000000-0005-0000-0000-0000A83A0000}"/>
    <cellStyle name="Normal 6 2 7 3 2 2" xfId="15337" xr:uid="{00000000-0005-0000-0000-0000A93A0000}"/>
    <cellStyle name="Normal 6 2 7 3 3" xfId="15338" xr:uid="{00000000-0005-0000-0000-0000AA3A0000}"/>
    <cellStyle name="Normal 6 2 7 4" xfId="15339" xr:uid="{00000000-0005-0000-0000-0000AB3A0000}"/>
    <cellStyle name="Normal 6 2 7 4 2" xfId="15340" xr:uid="{00000000-0005-0000-0000-0000AC3A0000}"/>
    <cellStyle name="Normal 6 2 7 5" xfId="15341" xr:uid="{00000000-0005-0000-0000-0000AD3A0000}"/>
    <cellStyle name="Normal 6 2 8" xfId="2074" xr:uid="{00000000-0005-0000-0000-0000AE3A0000}"/>
    <cellStyle name="Normal 6 2 8 2" xfId="2075" xr:uid="{00000000-0005-0000-0000-0000AF3A0000}"/>
    <cellStyle name="Normal 6 2 8 2 2" xfId="15342" xr:uid="{00000000-0005-0000-0000-0000B03A0000}"/>
    <cellStyle name="Normal 6 2 8 2 2 2" xfId="15343" xr:uid="{00000000-0005-0000-0000-0000B13A0000}"/>
    <cellStyle name="Normal 6 2 8 2 2 2 2" xfId="15344" xr:uid="{00000000-0005-0000-0000-0000B23A0000}"/>
    <cellStyle name="Normal 6 2 8 2 2 3" xfId="15345" xr:uid="{00000000-0005-0000-0000-0000B33A0000}"/>
    <cellStyle name="Normal 6 2 8 2 3" xfId="15346" xr:uid="{00000000-0005-0000-0000-0000B43A0000}"/>
    <cellStyle name="Normal 6 2 8 2 3 2" xfId="15347" xr:uid="{00000000-0005-0000-0000-0000B53A0000}"/>
    <cellStyle name="Normal 6 2 8 2 4" xfId="15348" xr:uid="{00000000-0005-0000-0000-0000B63A0000}"/>
    <cellStyle name="Normal 6 2 8 3" xfId="15349" xr:uid="{00000000-0005-0000-0000-0000B73A0000}"/>
    <cellStyle name="Normal 6 2 8 3 2" xfId="15350" xr:uid="{00000000-0005-0000-0000-0000B83A0000}"/>
    <cellStyle name="Normal 6 2 8 3 2 2" xfId="15351" xr:uid="{00000000-0005-0000-0000-0000B93A0000}"/>
    <cellStyle name="Normal 6 2 8 3 3" xfId="15352" xr:uid="{00000000-0005-0000-0000-0000BA3A0000}"/>
    <cellStyle name="Normal 6 2 8 4" xfId="15353" xr:uid="{00000000-0005-0000-0000-0000BB3A0000}"/>
    <cellStyle name="Normal 6 2 8 4 2" xfId="15354" xr:uid="{00000000-0005-0000-0000-0000BC3A0000}"/>
    <cellStyle name="Normal 6 2 8 5" xfId="15355" xr:uid="{00000000-0005-0000-0000-0000BD3A0000}"/>
    <cellStyle name="Normal 6 2 9" xfId="2076" xr:uid="{00000000-0005-0000-0000-0000BE3A0000}"/>
    <cellStyle name="Normal 6 2 9 2" xfId="15356" xr:uid="{00000000-0005-0000-0000-0000BF3A0000}"/>
    <cellStyle name="Normal 6 2 9 2 2" xfId="15357" xr:uid="{00000000-0005-0000-0000-0000C03A0000}"/>
    <cellStyle name="Normal 6 2 9 2 2 2" xfId="15358" xr:uid="{00000000-0005-0000-0000-0000C13A0000}"/>
    <cellStyle name="Normal 6 2 9 2 3" xfId="15359" xr:uid="{00000000-0005-0000-0000-0000C23A0000}"/>
    <cellStyle name="Normal 6 2 9 3" xfId="15360" xr:uid="{00000000-0005-0000-0000-0000C33A0000}"/>
    <cellStyle name="Normal 6 2 9 3 2" xfId="15361" xr:uid="{00000000-0005-0000-0000-0000C43A0000}"/>
    <cellStyle name="Normal 6 2 9 4" xfId="15362" xr:uid="{00000000-0005-0000-0000-0000C53A0000}"/>
    <cellStyle name="Normal 6 3" xfId="2077" xr:uid="{00000000-0005-0000-0000-0000C63A0000}"/>
    <cellStyle name="Normal 6 3 2" xfId="2078" xr:uid="{00000000-0005-0000-0000-0000C73A0000}"/>
    <cellStyle name="Normal 6 3 2 2" xfId="15363" xr:uid="{00000000-0005-0000-0000-0000C83A0000}"/>
    <cellStyle name="Normal 6 3 2 2 2" xfId="15364" xr:uid="{00000000-0005-0000-0000-0000C93A0000}"/>
    <cellStyle name="Normal 6 3 2 2 2 2" xfId="15365" xr:uid="{00000000-0005-0000-0000-0000CA3A0000}"/>
    <cellStyle name="Normal 6 3 2 2 3" xfId="15366" xr:uid="{00000000-0005-0000-0000-0000CB3A0000}"/>
    <cellStyle name="Normal 6 3 2 3" xfId="15367" xr:uid="{00000000-0005-0000-0000-0000CC3A0000}"/>
    <cellStyle name="Normal 6 3 2 3 2" xfId="15368" xr:uid="{00000000-0005-0000-0000-0000CD3A0000}"/>
    <cellStyle name="Normal 6 3 2 4" xfId="15369" xr:uid="{00000000-0005-0000-0000-0000CE3A0000}"/>
    <cellStyle name="Normal 6 3 3" xfId="15370" xr:uid="{00000000-0005-0000-0000-0000CF3A0000}"/>
    <cellStyle name="Normal 6 3 3 2" xfId="15371" xr:uid="{00000000-0005-0000-0000-0000D03A0000}"/>
    <cellStyle name="Normal 6 3 3 2 2" xfId="15372" xr:uid="{00000000-0005-0000-0000-0000D13A0000}"/>
    <cellStyle name="Normal 6 3 3 3" xfId="15373" xr:uid="{00000000-0005-0000-0000-0000D23A0000}"/>
    <cellStyle name="Normal 6 3 4" xfId="15374" xr:uid="{00000000-0005-0000-0000-0000D33A0000}"/>
    <cellStyle name="Normal 6 3 4 2" xfId="15375" xr:uid="{00000000-0005-0000-0000-0000D43A0000}"/>
    <cellStyle name="Normal 6 3 5" xfId="15376" xr:uid="{00000000-0005-0000-0000-0000D53A0000}"/>
    <cellStyle name="Normal 6 4" xfId="2079" xr:uid="{00000000-0005-0000-0000-0000D63A0000}"/>
    <cellStyle name="Normal 6 4 2" xfId="2080" xr:uid="{00000000-0005-0000-0000-0000D73A0000}"/>
    <cellStyle name="Normal 6 4 2 2" xfId="15377" xr:uid="{00000000-0005-0000-0000-0000D83A0000}"/>
    <cellStyle name="Normal 6 4 2 2 2" xfId="15378" xr:uid="{00000000-0005-0000-0000-0000D93A0000}"/>
    <cellStyle name="Normal 6 4 2 2 2 2" xfId="15379" xr:uid="{00000000-0005-0000-0000-0000DA3A0000}"/>
    <cellStyle name="Normal 6 4 2 2 3" xfId="15380" xr:uid="{00000000-0005-0000-0000-0000DB3A0000}"/>
    <cellStyle name="Normal 6 4 2 3" xfId="15381" xr:uid="{00000000-0005-0000-0000-0000DC3A0000}"/>
    <cellStyle name="Normal 6 4 2 3 2" xfId="15382" xr:uid="{00000000-0005-0000-0000-0000DD3A0000}"/>
    <cellStyle name="Normal 6 4 2 4" xfId="15383" xr:uid="{00000000-0005-0000-0000-0000DE3A0000}"/>
    <cellStyle name="Normal 6 4 3" xfId="15384" xr:uid="{00000000-0005-0000-0000-0000DF3A0000}"/>
    <cellStyle name="Normal 6 4 3 2" xfId="15385" xr:uid="{00000000-0005-0000-0000-0000E03A0000}"/>
    <cellStyle name="Normal 6 4 3 2 2" xfId="15386" xr:uid="{00000000-0005-0000-0000-0000E13A0000}"/>
    <cellStyle name="Normal 6 4 3 3" xfId="15387" xr:uid="{00000000-0005-0000-0000-0000E23A0000}"/>
    <cellStyle name="Normal 6 4 4" xfId="15388" xr:uid="{00000000-0005-0000-0000-0000E33A0000}"/>
    <cellStyle name="Normal 6 4 4 2" xfId="15389" xr:uid="{00000000-0005-0000-0000-0000E43A0000}"/>
    <cellStyle name="Normal 6 4 5" xfId="15390" xr:uid="{00000000-0005-0000-0000-0000E53A0000}"/>
    <cellStyle name="Normal 6 5" xfId="2081" xr:uid="{00000000-0005-0000-0000-0000E63A0000}"/>
    <cellStyle name="Normal 6 5 2" xfId="2082" xr:uid="{00000000-0005-0000-0000-0000E73A0000}"/>
    <cellStyle name="Normal 6 5 2 2" xfId="15391" xr:uid="{00000000-0005-0000-0000-0000E83A0000}"/>
    <cellStyle name="Normal 6 5 2 2 2" xfId="15392" xr:uid="{00000000-0005-0000-0000-0000E93A0000}"/>
    <cellStyle name="Normal 6 5 2 2 2 2" xfId="15393" xr:uid="{00000000-0005-0000-0000-0000EA3A0000}"/>
    <cellStyle name="Normal 6 5 2 2 3" xfId="15394" xr:uid="{00000000-0005-0000-0000-0000EB3A0000}"/>
    <cellStyle name="Normal 6 5 2 3" xfId="15395" xr:uid="{00000000-0005-0000-0000-0000EC3A0000}"/>
    <cellStyle name="Normal 6 5 2 3 2" xfId="15396" xr:uid="{00000000-0005-0000-0000-0000ED3A0000}"/>
    <cellStyle name="Normal 6 5 2 4" xfId="15397" xr:uid="{00000000-0005-0000-0000-0000EE3A0000}"/>
    <cellStyle name="Normal 6 5 3" xfId="15398" xr:uid="{00000000-0005-0000-0000-0000EF3A0000}"/>
    <cellStyle name="Normal 6 5 3 2" xfId="15399" xr:uid="{00000000-0005-0000-0000-0000F03A0000}"/>
    <cellStyle name="Normal 6 5 3 2 2" xfId="15400" xr:uid="{00000000-0005-0000-0000-0000F13A0000}"/>
    <cellStyle name="Normal 6 5 3 3" xfId="15401" xr:uid="{00000000-0005-0000-0000-0000F23A0000}"/>
    <cellStyle name="Normal 6 5 4" xfId="15402" xr:uid="{00000000-0005-0000-0000-0000F33A0000}"/>
    <cellStyle name="Normal 6 5 4 2" xfId="15403" xr:uid="{00000000-0005-0000-0000-0000F43A0000}"/>
    <cellStyle name="Normal 6 5 5" xfId="15404" xr:uid="{00000000-0005-0000-0000-0000F53A0000}"/>
    <cellStyle name="Normal 6 6" xfId="2083" xr:uid="{00000000-0005-0000-0000-0000F63A0000}"/>
    <cellStyle name="Normal 6 6 2" xfId="2084" xr:uid="{00000000-0005-0000-0000-0000F73A0000}"/>
    <cellStyle name="Normal 6 6 2 2" xfId="15405" xr:uid="{00000000-0005-0000-0000-0000F83A0000}"/>
    <cellStyle name="Normal 6 6 2 2 2" xfId="15406" xr:uid="{00000000-0005-0000-0000-0000F93A0000}"/>
    <cellStyle name="Normal 6 6 2 2 2 2" xfId="15407" xr:uid="{00000000-0005-0000-0000-0000FA3A0000}"/>
    <cellStyle name="Normal 6 6 2 2 3" xfId="15408" xr:uid="{00000000-0005-0000-0000-0000FB3A0000}"/>
    <cellStyle name="Normal 6 6 2 3" xfId="15409" xr:uid="{00000000-0005-0000-0000-0000FC3A0000}"/>
    <cellStyle name="Normal 6 6 2 3 2" xfId="15410" xr:uid="{00000000-0005-0000-0000-0000FD3A0000}"/>
    <cellStyle name="Normal 6 6 2 4" xfId="15411" xr:uid="{00000000-0005-0000-0000-0000FE3A0000}"/>
    <cellStyle name="Normal 6 6 3" xfId="15412" xr:uid="{00000000-0005-0000-0000-0000FF3A0000}"/>
    <cellStyle name="Normal 6 6 3 2" xfId="15413" xr:uid="{00000000-0005-0000-0000-0000003B0000}"/>
    <cellStyle name="Normal 6 6 3 2 2" xfId="15414" xr:uid="{00000000-0005-0000-0000-0000013B0000}"/>
    <cellStyle name="Normal 6 6 3 3" xfId="15415" xr:uid="{00000000-0005-0000-0000-0000023B0000}"/>
    <cellStyle name="Normal 6 6 4" xfId="15416" xr:uid="{00000000-0005-0000-0000-0000033B0000}"/>
    <cellStyle name="Normal 6 6 4 2" xfId="15417" xr:uid="{00000000-0005-0000-0000-0000043B0000}"/>
    <cellStyle name="Normal 6 6 5" xfId="15418" xr:uid="{00000000-0005-0000-0000-0000053B0000}"/>
    <cellStyle name="Normal 6 7" xfId="2085" xr:uid="{00000000-0005-0000-0000-0000063B0000}"/>
    <cellStyle name="Normal 6 7 2" xfId="2086" xr:uid="{00000000-0005-0000-0000-0000073B0000}"/>
    <cellStyle name="Normal 6 7 2 2" xfId="15419" xr:uid="{00000000-0005-0000-0000-0000083B0000}"/>
    <cellStyle name="Normal 6 7 2 2 2" xfId="15420" xr:uid="{00000000-0005-0000-0000-0000093B0000}"/>
    <cellStyle name="Normal 6 7 2 2 2 2" xfId="15421" xr:uid="{00000000-0005-0000-0000-00000A3B0000}"/>
    <cellStyle name="Normal 6 7 2 2 3" xfId="15422" xr:uid="{00000000-0005-0000-0000-00000B3B0000}"/>
    <cellStyle name="Normal 6 7 2 3" xfId="15423" xr:uid="{00000000-0005-0000-0000-00000C3B0000}"/>
    <cellStyle name="Normal 6 7 2 3 2" xfId="15424" xr:uid="{00000000-0005-0000-0000-00000D3B0000}"/>
    <cellStyle name="Normal 6 7 2 4" xfId="15425" xr:uid="{00000000-0005-0000-0000-00000E3B0000}"/>
    <cellStyle name="Normal 6 7 3" xfId="15426" xr:uid="{00000000-0005-0000-0000-00000F3B0000}"/>
    <cellStyle name="Normal 6 7 3 2" xfId="15427" xr:uid="{00000000-0005-0000-0000-0000103B0000}"/>
    <cellStyle name="Normal 6 7 3 2 2" xfId="15428" xr:uid="{00000000-0005-0000-0000-0000113B0000}"/>
    <cellStyle name="Normal 6 7 3 3" xfId="15429" xr:uid="{00000000-0005-0000-0000-0000123B0000}"/>
    <cellStyle name="Normal 6 7 4" xfId="15430" xr:uid="{00000000-0005-0000-0000-0000133B0000}"/>
    <cellStyle name="Normal 6 7 4 2" xfId="15431" xr:uid="{00000000-0005-0000-0000-0000143B0000}"/>
    <cellStyle name="Normal 6 7 5" xfId="15432" xr:uid="{00000000-0005-0000-0000-0000153B0000}"/>
    <cellStyle name="Normal 6 8" xfId="2087" xr:uid="{00000000-0005-0000-0000-0000163B0000}"/>
    <cellStyle name="Normal 6 8 2" xfId="2088" xr:uid="{00000000-0005-0000-0000-0000173B0000}"/>
    <cellStyle name="Normal 6 8 2 2" xfId="15433" xr:uid="{00000000-0005-0000-0000-0000183B0000}"/>
    <cellStyle name="Normal 6 8 2 2 2" xfId="15434" xr:uid="{00000000-0005-0000-0000-0000193B0000}"/>
    <cellStyle name="Normal 6 8 2 2 2 2" xfId="15435" xr:uid="{00000000-0005-0000-0000-00001A3B0000}"/>
    <cellStyle name="Normal 6 8 2 2 3" xfId="15436" xr:uid="{00000000-0005-0000-0000-00001B3B0000}"/>
    <cellStyle name="Normal 6 8 2 3" xfId="15437" xr:uid="{00000000-0005-0000-0000-00001C3B0000}"/>
    <cellStyle name="Normal 6 8 2 3 2" xfId="15438" xr:uid="{00000000-0005-0000-0000-00001D3B0000}"/>
    <cellStyle name="Normal 6 8 2 4" xfId="15439" xr:uid="{00000000-0005-0000-0000-00001E3B0000}"/>
    <cellStyle name="Normal 6 8 3" xfId="15440" xr:uid="{00000000-0005-0000-0000-00001F3B0000}"/>
    <cellStyle name="Normal 6 8 3 2" xfId="15441" xr:uid="{00000000-0005-0000-0000-0000203B0000}"/>
    <cellStyle name="Normal 6 8 3 2 2" xfId="15442" xr:uid="{00000000-0005-0000-0000-0000213B0000}"/>
    <cellStyle name="Normal 6 8 3 3" xfId="15443" xr:uid="{00000000-0005-0000-0000-0000223B0000}"/>
    <cellStyle name="Normal 6 8 4" xfId="15444" xr:uid="{00000000-0005-0000-0000-0000233B0000}"/>
    <cellStyle name="Normal 6 8 4 2" xfId="15445" xr:uid="{00000000-0005-0000-0000-0000243B0000}"/>
    <cellStyle name="Normal 6 8 5" xfId="15446" xr:uid="{00000000-0005-0000-0000-0000253B0000}"/>
    <cellStyle name="Normal 6 9" xfId="2089" xr:uid="{00000000-0005-0000-0000-0000263B0000}"/>
    <cellStyle name="Normal 6 9 2" xfId="2090" xr:uid="{00000000-0005-0000-0000-0000273B0000}"/>
    <cellStyle name="Normal 6 9 2 2" xfId="15447" xr:uid="{00000000-0005-0000-0000-0000283B0000}"/>
    <cellStyle name="Normal 6 9 2 2 2" xfId="15448" xr:uid="{00000000-0005-0000-0000-0000293B0000}"/>
    <cellStyle name="Normal 6 9 2 2 2 2" xfId="15449" xr:uid="{00000000-0005-0000-0000-00002A3B0000}"/>
    <cellStyle name="Normal 6 9 2 2 3" xfId="15450" xr:uid="{00000000-0005-0000-0000-00002B3B0000}"/>
    <cellStyle name="Normal 6 9 2 3" xfId="15451" xr:uid="{00000000-0005-0000-0000-00002C3B0000}"/>
    <cellStyle name="Normal 6 9 2 3 2" xfId="15452" xr:uid="{00000000-0005-0000-0000-00002D3B0000}"/>
    <cellStyle name="Normal 6 9 2 4" xfId="15453" xr:uid="{00000000-0005-0000-0000-00002E3B0000}"/>
    <cellStyle name="Normal 6 9 3" xfId="15454" xr:uid="{00000000-0005-0000-0000-00002F3B0000}"/>
    <cellStyle name="Normal 6 9 3 2" xfId="15455" xr:uid="{00000000-0005-0000-0000-0000303B0000}"/>
    <cellStyle name="Normal 6 9 3 2 2" xfId="15456" xr:uid="{00000000-0005-0000-0000-0000313B0000}"/>
    <cellStyle name="Normal 6 9 3 3" xfId="15457" xr:uid="{00000000-0005-0000-0000-0000323B0000}"/>
    <cellStyle name="Normal 6 9 4" xfId="15458" xr:uid="{00000000-0005-0000-0000-0000333B0000}"/>
    <cellStyle name="Normal 6 9 4 2" xfId="15459" xr:uid="{00000000-0005-0000-0000-0000343B0000}"/>
    <cellStyle name="Normal 6 9 5" xfId="15460" xr:uid="{00000000-0005-0000-0000-0000353B0000}"/>
    <cellStyle name="Normal 60" xfId="2091" xr:uid="{00000000-0005-0000-0000-0000363B0000}"/>
    <cellStyle name="Normal 60 2" xfId="2092" xr:uid="{00000000-0005-0000-0000-0000373B0000}"/>
    <cellStyle name="Normal 60 2 2" xfId="15461" xr:uid="{00000000-0005-0000-0000-0000383B0000}"/>
    <cellStyle name="Normal 60 2 2 2" xfId="15462" xr:uid="{00000000-0005-0000-0000-0000393B0000}"/>
    <cellStyle name="Normal 60 2 2 2 2" xfId="15463" xr:uid="{00000000-0005-0000-0000-00003A3B0000}"/>
    <cellStyle name="Normal 60 2 2 3" xfId="15464" xr:uid="{00000000-0005-0000-0000-00003B3B0000}"/>
    <cellStyle name="Normal 60 2 3" xfId="15465" xr:uid="{00000000-0005-0000-0000-00003C3B0000}"/>
    <cellStyle name="Normal 60 2 3 2" xfId="15466" xr:uid="{00000000-0005-0000-0000-00003D3B0000}"/>
    <cellStyle name="Normal 60 2 4" xfId="15467" xr:uid="{00000000-0005-0000-0000-00003E3B0000}"/>
    <cellStyle name="Normal 60 3" xfId="2093" xr:uid="{00000000-0005-0000-0000-00003F3B0000}"/>
    <cellStyle name="Normal 60 3 2" xfId="15468" xr:uid="{00000000-0005-0000-0000-0000403B0000}"/>
    <cellStyle name="Normal 60 3 2 2" xfId="15469" xr:uid="{00000000-0005-0000-0000-0000413B0000}"/>
    <cellStyle name="Normal 60 3 2 2 2" xfId="15470" xr:uid="{00000000-0005-0000-0000-0000423B0000}"/>
    <cellStyle name="Normal 60 3 2 3" xfId="15471" xr:uid="{00000000-0005-0000-0000-0000433B0000}"/>
    <cellStyle name="Normal 60 3 3" xfId="15472" xr:uid="{00000000-0005-0000-0000-0000443B0000}"/>
    <cellStyle name="Normal 60 3 3 2" xfId="15473" xr:uid="{00000000-0005-0000-0000-0000453B0000}"/>
    <cellStyle name="Normal 60 3 4" xfId="15474" xr:uid="{00000000-0005-0000-0000-0000463B0000}"/>
    <cellStyle name="Normal 60 4" xfId="2094" xr:uid="{00000000-0005-0000-0000-0000473B0000}"/>
    <cellStyle name="Normal 60 4 2" xfId="15475" xr:uid="{00000000-0005-0000-0000-0000483B0000}"/>
    <cellStyle name="Normal 60 4 2 2" xfId="15476" xr:uid="{00000000-0005-0000-0000-0000493B0000}"/>
    <cellStyle name="Normal 60 4 2 2 2" xfId="15477" xr:uid="{00000000-0005-0000-0000-00004A3B0000}"/>
    <cellStyle name="Normal 60 4 2 3" xfId="15478" xr:uid="{00000000-0005-0000-0000-00004B3B0000}"/>
    <cellStyle name="Normal 60 4 3" xfId="15479" xr:uid="{00000000-0005-0000-0000-00004C3B0000}"/>
    <cellStyle name="Normal 60 4 3 2" xfId="15480" xr:uid="{00000000-0005-0000-0000-00004D3B0000}"/>
    <cellStyle name="Normal 60 4 4" xfId="15481" xr:uid="{00000000-0005-0000-0000-00004E3B0000}"/>
    <cellStyle name="Normal 60 5" xfId="15482" xr:uid="{00000000-0005-0000-0000-00004F3B0000}"/>
    <cellStyle name="Normal 60 5 2" xfId="15483" xr:uid="{00000000-0005-0000-0000-0000503B0000}"/>
    <cellStyle name="Normal 60 5 2 2" xfId="15484" xr:uid="{00000000-0005-0000-0000-0000513B0000}"/>
    <cellStyle name="Normal 60 5 3" xfId="15485" xr:uid="{00000000-0005-0000-0000-0000523B0000}"/>
    <cellStyle name="Normal 60 6" xfId="15486" xr:uid="{00000000-0005-0000-0000-0000533B0000}"/>
    <cellStyle name="Normal 60 6 2" xfId="15487" xr:uid="{00000000-0005-0000-0000-0000543B0000}"/>
    <cellStyle name="Normal 60 7" xfId="15488" xr:uid="{00000000-0005-0000-0000-0000553B0000}"/>
    <cellStyle name="Normal 61" xfId="2095" xr:uid="{00000000-0005-0000-0000-0000563B0000}"/>
    <cellStyle name="Normal 62" xfId="2096" xr:uid="{00000000-0005-0000-0000-0000573B0000}"/>
    <cellStyle name="Normal 62 2" xfId="2097" xr:uid="{00000000-0005-0000-0000-0000583B0000}"/>
    <cellStyle name="Normal 62 2 2" xfId="15489" xr:uid="{00000000-0005-0000-0000-0000593B0000}"/>
    <cellStyle name="Normal 62 2 2 2" xfId="15490" xr:uid="{00000000-0005-0000-0000-00005A3B0000}"/>
    <cellStyle name="Normal 62 2 2 2 2" xfId="15491" xr:uid="{00000000-0005-0000-0000-00005B3B0000}"/>
    <cellStyle name="Normal 62 2 2 3" xfId="15492" xr:uid="{00000000-0005-0000-0000-00005C3B0000}"/>
    <cellStyle name="Normal 62 2 3" xfId="15493" xr:uid="{00000000-0005-0000-0000-00005D3B0000}"/>
    <cellStyle name="Normal 62 2 3 2" xfId="15494" xr:uid="{00000000-0005-0000-0000-00005E3B0000}"/>
    <cellStyle name="Normal 62 2 4" xfId="15495" xr:uid="{00000000-0005-0000-0000-00005F3B0000}"/>
    <cellStyle name="Normal 62 3" xfId="2098" xr:uid="{00000000-0005-0000-0000-0000603B0000}"/>
    <cellStyle name="Normal 62 3 2" xfId="15496" xr:uid="{00000000-0005-0000-0000-0000613B0000}"/>
    <cellStyle name="Normal 62 3 2 2" xfId="15497" xr:uid="{00000000-0005-0000-0000-0000623B0000}"/>
    <cellStyle name="Normal 62 3 2 2 2" xfId="15498" xr:uid="{00000000-0005-0000-0000-0000633B0000}"/>
    <cellStyle name="Normal 62 3 2 3" xfId="15499" xr:uid="{00000000-0005-0000-0000-0000643B0000}"/>
    <cellStyle name="Normal 62 3 3" xfId="15500" xr:uid="{00000000-0005-0000-0000-0000653B0000}"/>
    <cellStyle name="Normal 62 3 3 2" xfId="15501" xr:uid="{00000000-0005-0000-0000-0000663B0000}"/>
    <cellStyle name="Normal 62 3 4" xfId="15502" xr:uid="{00000000-0005-0000-0000-0000673B0000}"/>
    <cellStyle name="Normal 62 4" xfId="2099" xr:uid="{00000000-0005-0000-0000-0000683B0000}"/>
    <cellStyle name="Normal 62 4 2" xfId="15503" xr:uid="{00000000-0005-0000-0000-0000693B0000}"/>
    <cellStyle name="Normal 62 4 2 2" xfId="15504" xr:uid="{00000000-0005-0000-0000-00006A3B0000}"/>
    <cellStyle name="Normal 62 4 2 2 2" xfId="15505" xr:uid="{00000000-0005-0000-0000-00006B3B0000}"/>
    <cellStyle name="Normal 62 4 2 3" xfId="15506" xr:uid="{00000000-0005-0000-0000-00006C3B0000}"/>
    <cellStyle name="Normal 62 4 3" xfId="15507" xr:uid="{00000000-0005-0000-0000-00006D3B0000}"/>
    <cellStyle name="Normal 62 4 3 2" xfId="15508" xr:uid="{00000000-0005-0000-0000-00006E3B0000}"/>
    <cellStyle name="Normal 62 4 4" xfId="15509" xr:uid="{00000000-0005-0000-0000-00006F3B0000}"/>
    <cellStyle name="Normal 62 5" xfId="15510" xr:uid="{00000000-0005-0000-0000-0000703B0000}"/>
    <cellStyle name="Normal 62 5 2" xfId="15511" xr:uid="{00000000-0005-0000-0000-0000713B0000}"/>
    <cellStyle name="Normal 62 5 2 2" xfId="15512" xr:uid="{00000000-0005-0000-0000-0000723B0000}"/>
    <cellStyle name="Normal 62 5 3" xfId="15513" xr:uid="{00000000-0005-0000-0000-0000733B0000}"/>
    <cellStyle name="Normal 62 6" xfId="15514" xr:uid="{00000000-0005-0000-0000-0000743B0000}"/>
    <cellStyle name="Normal 62 6 2" xfId="15515" xr:uid="{00000000-0005-0000-0000-0000753B0000}"/>
    <cellStyle name="Normal 62 7" xfId="15516" xr:uid="{00000000-0005-0000-0000-0000763B0000}"/>
    <cellStyle name="Normal 63" xfId="2100" xr:uid="{00000000-0005-0000-0000-0000773B0000}"/>
    <cellStyle name="Normal 63 2" xfId="2101" xr:uid="{00000000-0005-0000-0000-0000783B0000}"/>
    <cellStyle name="Normal 63 2 2" xfId="15517" xr:uid="{00000000-0005-0000-0000-0000793B0000}"/>
    <cellStyle name="Normal 63 2 2 2" xfId="15518" xr:uid="{00000000-0005-0000-0000-00007A3B0000}"/>
    <cellStyle name="Normal 63 2 2 2 2" xfId="15519" xr:uid="{00000000-0005-0000-0000-00007B3B0000}"/>
    <cellStyle name="Normal 63 2 2 3" xfId="15520" xr:uid="{00000000-0005-0000-0000-00007C3B0000}"/>
    <cellStyle name="Normal 63 2 3" xfId="15521" xr:uid="{00000000-0005-0000-0000-00007D3B0000}"/>
    <cellStyle name="Normal 63 2 3 2" xfId="15522" xr:uid="{00000000-0005-0000-0000-00007E3B0000}"/>
    <cellStyle name="Normal 63 2 4" xfId="15523" xr:uid="{00000000-0005-0000-0000-00007F3B0000}"/>
    <cellStyle name="Normal 63 3" xfId="2102" xr:uid="{00000000-0005-0000-0000-0000803B0000}"/>
    <cellStyle name="Normal 63 3 2" xfId="15524" xr:uid="{00000000-0005-0000-0000-0000813B0000}"/>
    <cellStyle name="Normal 63 3 2 2" xfId="15525" xr:uid="{00000000-0005-0000-0000-0000823B0000}"/>
    <cellStyle name="Normal 63 3 2 2 2" xfId="15526" xr:uid="{00000000-0005-0000-0000-0000833B0000}"/>
    <cellStyle name="Normal 63 3 2 3" xfId="15527" xr:uid="{00000000-0005-0000-0000-0000843B0000}"/>
    <cellStyle name="Normal 63 3 3" xfId="15528" xr:uid="{00000000-0005-0000-0000-0000853B0000}"/>
    <cellStyle name="Normal 63 3 3 2" xfId="15529" xr:uid="{00000000-0005-0000-0000-0000863B0000}"/>
    <cellStyle name="Normal 63 3 4" xfId="15530" xr:uid="{00000000-0005-0000-0000-0000873B0000}"/>
    <cellStyle name="Normal 63 4" xfId="2103" xr:uid="{00000000-0005-0000-0000-0000883B0000}"/>
    <cellStyle name="Normal 63 4 2" xfId="15531" xr:uid="{00000000-0005-0000-0000-0000893B0000}"/>
    <cellStyle name="Normal 63 4 2 2" xfId="15532" xr:uid="{00000000-0005-0000-0000-00008A3B0000}"/>
    <cellStyle name="Normal 63 4 2 2 2" xfId="15533" xr:uid="{00000000-0005-0000-0000-00008B3B0000}"/>
    <cellStyle name="Normal 63 4 2 3" xfId="15534" xr:uid="{00000000-0005-0000-0000-00008C3B0000}"/>
    <cellStyle name="Normal 63 4 3" xfId="15535" xr:uid="{00000000-0005-0000-0000-00008D3B0000}"/>
    <cellStyle name="Normal 63 4 3 2" xfId="15536" xr:uid="{00000000-0005-0000-0000-00008E3B0000}"/>
    <cellStyle name="Normal 63 4 4" xfId="15537" xr:uid="{00000000-0005-0000-0000-00008F3B0000}"/>
    <cellStyle name="Normal 63 5" xfId="15538" xr:uid="{00000000-0005-0000-0000-0000903B0000}"/>
    <cellStyle name="Normal 63 5 2" xfId="15539" xr:uid="{00000000-0005-0000-0000-0000913B0000}"/>
    <cellStyle name="Normal 63 5 2 2" xfId="15540" xr:uid="{00000000-0005-0000-0000-0000923B0000}"/>
    <cellStyle name="Normal 63 5 3" xfId="15541" xr:uid="{00000000-0005-0000-0000-0000933B0000}"/>
    <cellStyle name="Normal 63 6" xfId="15542" xr:uid="{00000000-0005-0000-0000-0000943B0000}"/>
    <cellStyle name="Normal 63 6 2" xfId="15543" xr:uid="{00000000-0005-0000-0000-0000953B0000}"/>
    <cellStyle name="Normal 63 7" xfId="15544" xr:uid="{00000000-0005-0000-0000-0000963B0000}"/>
    <cellStyle name="Normal 64" xfId="2104" xr:uid="{00000000-0005-0000-0000-0000973B0000}"/>
    <cellStyle name="Normal 64 2" xfId="2105" xr:uid="{00000000-0005-0000-0000-0000983B0000}"/>
    <cellStyle name="Normal 64 2 2" xfId="15545" xr:uid="{00000000-0005-0000-0000-0000993B0000}"/>
    <cellStyle name="Normal 64 2 2 2" xfId="15546" xr:uid="{00000000-0005-0000-0000-00009A3B0000}"/>
    <cellStyle name="Normal 64 2 2 2 2" xfId="15547" xr:uid="{00000000-0005-0000-0000-00009B3B0000}"/>
    <cellStyle name="Normal 64 2 2 3" xfId="15548" xr:uid="{00000000-0005-0000-0000-00009C3B0000}"/>
    <cellStyle name="Normal 64 2 3" xfId="15549" xr:uid="{00000000-0005-0000-0000-00009D3B0000}"/>
    <cellStyle name="Normal 64 2 3 2" xfId="15550" xr:uid="{00000000-0005-0000-0000-00009E3B0000}"/>
    <cellStyle name="Normal 64 2 4" xfId="15551" xr:uid="{00000000-0005-0000-0000-00009F3B0000}"/>
    <cellStyle name="Normal 64 3" xfId="2106" xr:uid="{00000000-0005-0000-0000-0000A03B0000}"/>
    <cellStyle name="Normal 64 3 2" xfId="15552" xr:uid="{00000000-0005-0000-0000-0000A13B0000}"/>
    <cellStyle name="Normal 64 3 2 2" xfId="15553" xr:uid="{00000000-0005-0000-0000-0000A23B0000}"/>
    <cellStyle name="Normal 64 3 2 2 2" xfId="15554" xr:uid="{00000000-0005-0000-0000-0000A33B0000}"/>
    <cellStyle name="Normal 64 3 2 3" xfId="15555" xr:uid="{00000000-0005-0000-0000-0000A43B0000}"/>
    <cellStyle name="Normal 64 3 3" xfId="15556" xr:uid="{00000000-0005-0000-0000-0000A53B0000}"/>
    <cellStyle name="Normal 64 3 3 2" xfId="15557" xr:uid="{00000000-0005-0000-0000-0000A63B0000}"/>
    <cellStyle name="Normal 64 3 4" xfId="15558" xr:uid="{00000000-0005-0000-0000-0000A73B0000}"/>
    <cellStyle name="Normal 64 4" xfId="2107" xr:uid="{00000000-0005-0000-0000-0000A83B0000}"/>
    <cellStyle name="Normal 64 4 2" xfId="15559" xr:uid="{00000000-0005-0000-0000-0000A93B0000}"/>
    <cellStyle name="Normal 64 4 2 2" xfId="15560" xr:uid="{00000000-0005-0000-0000-0000AA3B0000}"/>
    <cellStyle name="Normal 64 4 2 2 2" xfId="15561" xr:uid="{00000000-0005-0000-0000-0000AB3B0000}"/>
    <cellStyle name="Normal 64 4 2 3" xfId="15562" xr:uid="{00000000-0005-0000-0000-0000AC3B0000}"/>
    <cellStyle name="Normal 64 4 3" xfId="15563" xr:uid="{00000000-0005-0000-0000-0000AD3B0000}"/>
    <cellStyle name="Normal 64 4 3 2" xfId="15564" xr:uid="{00000000-0005-0000-0000-0000AE3B0000}"/>
    <cellStyle name="Normal 64 4 4" xfId="15565" xr:uid="{00000000-0005-0000-0000-0000AF3B0000}"/>
    <cellStyle name="Normal 64 5" xfId="15566" xr:uid="{00000000-0005-0000-0000-0000B03B0000}"/>
    <cellStyle name="Normal 64 5 2" xfId="15567" xr:uid="{00000000-0005-0000-0000-0000B13B0000}"/>
    <cellStyle name="Normal 64 5 2 2" xfId="15568" xr:uid="{00000000-0005-0000-0000-0000B23B0000}"/>
    <cellStyle name="Normal 64 5 3" xfId="15569" xr:uid="{00000000-0005-0000-0000-0000B33B0000}"/>
    <cellStyle name="Normal 64 6" xfId="15570" xr:uid="{00000000-0005-0000-0000-0000B43B0000}"/>
    <cellStyle name="Normal 64 6 2" xfId="15571" xr:uid="{00000000-0005-0000-0000-0000B53B0000}"/>
    <cellStyle name="Normal 64 7" xfId="15572" xr:uid="{00000000-0005-0000-0000-0000B63B0000}"/>
    <cellStyle name="Normal 65" xfId="2108" xr:uid="{00000000-0005-0000-0000-0000B73B0000}"/>
    <cellStyle name="Normal 65 2" xfId="2109" xr:uid="{00000000-0005-0000-0000-0000B83B0000}"/>
    <cellStyle name="Normal 65 2 2" xfId="15573" xr:uid="{00000000-0005-0000-0000-0000B93B0000}"/>
    <cellStyle name="Normal 65 2 2 2" xfId="15574" xr:uid="{00000000-0005-0000-0000-0000BA3B0000}"/>
    <cellStyle name="Normal 65 2 2 2 2" xfId="15575" xr:uid="{00000000-0005-0000-0000-0000BB3B0000}"/>
    <cellStyle name="Normal 65 2 2 3" xfId="15576" xr:uid="{00000000-0005-0000-0000-0000BC3B0000}"/>
    <cellStyle name="Normal 65 2 3" xfId="15577" xr:uid="{00000000-0005-0000-0000-0000BD3B0000}"/>
    <cellStyle name="Normal 65 2 3 2" xfId="15578" xr:uid="{00000000-0005-0000-0000-0000BE3B0000}"/>
    <cellStyle name="Normal 65 2 4" xfId="15579" xr:uid="{00000000-0005-0000-0000-0000BF3B0000}"/>
    <cellStyle name="Normal 65 3" xfId="2110" xr:uid="{00000000-0005-0000-0000-0000C03B0000}"/>
    <cellStyle name="Normal 65 3 2" xfId="15580" xr:uid="{00000000-0005-0000-0000-0000C13B0000}"/>
    <cellStyle name="Normal 65 3 2 2" xfId="15581" xr:uid="{00000000-0005-0000-0000-0000C23B0000}"/>
    <cellStyle name="Normal 65 3 2 2 2" xfId="15582" xr:uid="{00000000-0005-0000-0000-0000C33B0000}"/>
    <cellStyle name="Normal 65 3 2 3" xfId="15583" xr:uid="{00000000-0005-0000-0000-0000C43B0000}"/>
    <cellStyle name="Normal 65 3 3" xfId="15584" xr:uid="{00000000-0005-0000-0000-0000C53B0000}"/>
    <cellStyle name="Normal 65 3 3 2" xfId="15585" xr:uid="{00000000-0005-0000-0000-0000C63B0000}"/>
    <cellStyle name="Normal 65 3 4" xfId="15586" xr:uid="{00000000-0005-0000-0000-0000C73B0000}"/>
    <cellStyle name="Normal 65 4" xfId="2111" xr:uid="{00000000-0005-0000-0000-0000C83B0000}"/>
    <cellStyle name="Normal 65 4 2" xfId="15587" xr:uid="{00000000-0005-0000-0000-0000C93B0000}"/>
    <cellStyle name="Normal 65 4 2 2" xfId="15588" xr:uid="{00000000-0005-0000-0000-0000CA3B0000}"/>
    <cellStyle name="Normal 65 4 2 2 2" xfId="15589" xr:uid="{00000000-0005-0000-0000-0000CB3B0000}"/>
    <cellStyle name="Normal 65 4 2 3" xfId="15590" xr:uid="{00000000-0005-0000-0000-0000CC3B0000}"/>
    <cellStyle name="Normal 65 4 3" xfId="15591" xr:uid="{00000000-0005-0000-0000-0000CD3B0000}"/>
    <cellStyle name="Normal 65 4 3 2" xfId="15592" xr:uid="{00000000-0005-0000-0000-0000CE3B0000}"/>
    <cellStyle name="Normal 65 4 4" xfId="15593" xr:uid="{00000000-0005-0000-0000-0000CF3B0000}"/>
    <cellStyle name="Normal 65 5" xfId="15594" xr:uid="{00000000-0005-0000-0000-0000D03B0000}"/>
    <cellStyle name="Normal 65 5 2" xfId="15595" xr:uid="{00000000-0005-0000-0000-0000D13B0000}"/>
    <cellStyle name="Normal 65 5 2 2" xfId="15596" xr:uid="{00000000-0005-0000-0000-0000D23B0000}"/>
    <cellStyle name="Normal 65 5 3" xfId="15597" xr:uid="{00000000-0005-0000-0000-0000D33B0000}"/>
    <cellStyle name="Normal 65 6" xfId="15598" xr:uid="{00000000-0005-0000-0000-0000D43B0000}"/>
    <cellStyle name="Normal 65 6 2" xfId="15599" xr:uid="{00000000-0005-0000-0000-0000D53B0000}"/>
    <cellStyle name="Normal 65 7" xfId="15600" xr:uid="{00000000-0005-0000-0000-0000D63B0000}"/>
    <cellStyle name="Normal 66" xfId="2112" xr:uid="{00000000-0005-0000-0000-0000D73B0000}"/>
    <cellStyle name="Normal 66 2" xfId="2113" xr:uid="{00000000-0005-0000-0000-0000D83B0000}"/>
    <cellStyle name="Normal 66 2 2" xfId="15601" xr:uid="{00000000-0005-0000-0000-0000D93B0000}"/>
    <cellStyle name="Normal 66 2 2 2" xfId="15602" xr:uid="{00000000-0005-0000-0000-0000DA3B0000}"/>
    <cellStyle name="Normal 66 2 2 2 2" xfId="15603" xr:uid="{00000000-0005-0000-0000-0000DB3B0000}"/>
    <cellStyle name="Normal 66 2 2 3" xfId="15604" xr:uid="{00000000-0005-0000-0000-0000DC3B0000}"/>
    <cellStyle name="Normal 66 2 3" xfId="15605" xr:uid="{00000000-0005-0000-0000-0000DD3B0000}"/>
    <cellStyle name="Normal 66 2 3 2" xfId="15606" xr:uid="{00000000-0005-0000-0000-0000DE3B0000}"/>
    <cellStyle name="Normal 66 2 4" xfId="15607" xr:uid="{00000000-0005-0000-0000-0000DF3B0000}"/>
    <cellStyle name="Normal 66 3" xfId="2114" xr:uid="{00000000-0005-0000-0000-0000E03B0000}"/>
    <cellStyle name="Normal 66 3 2" xfId="15608" xr:uid="{00000000-0005-0000-0000-0000E13B0000}"/>
    <cellStyle name="Normal 66 3 2 2" xfId="15609" xr:uid="{00000000-0005-0000-0000-0000E23B0000}"/>
    <cellStyle name="Normal 66 3 2 2 2" xfId="15610" xr:uid="{00000000-0005-0000-0000-0000E33B0000}"/>
    <cellStyle name="Normal 66 3 2 3" xfId="15611" xr:uid="{00000000-0005-0000-0000-0000E43B0000}"/>
    <cellStyle name="Normal 66 3 3" xfId="15612" xr:uid="{00000000-0005-0000-0000-0000E53B0000}"/>
    <cellStyle name="Normal 66 3 3 2" xfId="15613" xr:uid="{00000000-0005-0000-0000-0000E63B0000}"/>
    <cellStyle name="Normal 66 3 4" xfId="15614" xr:uid="{00000000-0005-0000-0000-0000E73B0000}"/>
    <cellStyle name="Normal 66 4" xfId="2115" xr:uid="{00000000-0005-0000-0000-0000E83B0000}"/>
    <cellStyle name="Normal 66 4 2" xfId="15615" xr:uid="{00000000-0005-0000-0000-0000E93B0000}"/>
    <cellStyle name="Normal 66 4 2 2" xfId="15616" xr:uid="{00000000-0005-0000-0000-0000EA3B0000}"/>
    <cellStyle name="Normal 66 4 2 2 2" xfId="15617" xr:uid="{00000000-0005-0000-0000-0000EB3B0000}"/>
    <cellStyle name="Normal 66 4 2 3" xfId="15618" xr:uid="{00000000-0005-0000-0000-0000EC3B0000}"/>
    <cellStyle name="Normal 66 4 3" xfId="15619" xr:uid="{00000000-0005-0000-0000-0000ED3B0000}"/>
    <cellStyle name="Normal 66 4 3 2" xfId="15620" xr:uid="{00000000-0005-0000-0000-0000EE3B0000}"/>
    <cellStyle name="Normal 66 4 4" xfId="15621" xr:uid="{00000000-0005-0000-0000-0000EF3B0000}"/>
    <cellStyle name="Normal 66 5" xfId="15622" xr:uid="{00000000-0005-0000-0000-0000F03B0000}"/>
    <cellStyle name="Normal 66 5 2" xfId="15623" xr:uid="{00000000-0005-0000-0000-0000F13B0000}"/>
    <cellStyle name="Normal 66 5 2 2" xfId="15624" xr:uid="{00000000-0005-0000-0000-0000F23B0000}"/>
    <cellStyle name="Normal 66 5 3" xfId="15625" xr:uid="{00000000-0005-0000-0000-0000F33B0000}"/>
    <cellStyle name="Normal 66 6" xfId="15626" xr:uid="{00000000-0005-0000-0000-0000F43B0000}"/>
    <cellStyle name="Normal 66 6 2" xfId="15627" xr:uid="{00000000-0005-0000-0000-0000F53B0000}"/>
    <cellStyle name="Normal 66 7" xfId="15628" xr:uid="{00000000-0005-0000-0000-0000F63B0000}"/>
    <cellStyle name="Normal 67" xfId="2116" xr:uid="{00000000-0005-0000-0000-0000F73B0000}"/>
    <cellStyle name="Normal 67 2" xfId="2117" xr:uid="{00000000-0005-0000-0000-0000F83B0000}"/>
    <cellStyle name="Normal 67 2 2" xfId="15629" xr:uid="{00000000-0005-0000-0000-0000F93B0000}"/>
    <cellStyle name="Normal 67 2 2 2" xfId="15630" xr:uid="{00000000-0005-0000-0000-0000FA3B0000}"/>
    <cellStyle name="Normal 67 2 2 2 2" xfId="15631" xr:uid="{00000000-0005-0000-0000-0000FB3B0000}"/>
    <cellStyle name="Normal 67 2 2 3" xfId="15632" xr:uid="{00000000-0005-0000-0000-0000FC3B0000}"/>
    <cellStyle name="Normal 67 2 3" xfId="15633" xr:uid="{00000000-0005-0000-0000-0000FD3B0000}"/>
    <cellStyle name="Normal 67 2 3 2" xfId="15634" xr:uid="{00000000-0005-0000-0000-0000FE3B0000}"/>
    <cellStyle name="Normal 67 2 4" xfId="15635" xr:uid="{00000000-0005-0000-0000-0000FF3B0000}"/>
    <cellStyle name="Normal 67 3" xfId="2118" xr:uid="{00000000-0005-0000-0000-0000003C0000}"/>
    <cellStyle name="Normal 67 3 2" xfId="15636" xr:uid="{00000000-0005-0000-0000-0000013C0000}"/>
    <cellStyle name="Normal 67 3 2 2" xfId="15637" xr:uid="{00000000-0005-0000-0000-0000023C0000}"/>
    <cellStyle name="Normal 67 3 2 2 2" xfId="15638" xr:uid="{00000000-0005-0000-0000-0000033C0000}"/>
    <cellStyle name="Normal 67 3 2 3" xfId="15639" xr:uid="{00000000-0005-0000-0000-0000043C0000}"/>
    <cellStyle name="Normal 67 3 3" xfId="15640" xr:uid="{00000000-0005-0000-0000-0000053C0000}"/>
    <cellStyle name="Normal 67 3 3 2" xfId="15641" xr:uid="{00000000-0005-0000-0000-0000063C0000}"/>
    <cellStyle name="Normal 67 3 4" xfId="15642" xr:uid="{00000000-0005-0000-0000-0000073C0000}"/>
    <cellStyle name="Normal 67 4" xfId="2119" xr:uid="{00000000-0005-0000-0000-0000083C0000}"/>
    <cellStyle name="Normal 67 4 2" xfId="15643" xr:uid="{00000000-0005-0000-0000-0000093C0000}"/>
    <cellStyle name="Normal 67 4 2 2" xfId="15644" xr:uid="{00000000-0005-0000-0000-00000A3C0000}"/>
    <cellStyle name="Normal 67 4 2 2 2" xfId="15645" xr:uid="{00000000-0005-0000-0000-00000B3C0000}"/>
    <cellStyle name="Normal 67 4 2 3" xfId="15646" xr:uid="{00000000-0005-0000-0000-00000C3C0000}"/>
    <cellStyle name="Normal 67 4 3" xfId="15647" xr:uid="{00000000-0005-0000-0000-00000D3C0000}"/>
    <cellStyle name="Normal 67 4 3 2" xfId="15648" xr:uid="{00000000-0005-0000-0000-00000E3C0000}"/>
    <cellStyle name="Normal 67 4 4" xfId="15649" xr:uid="{00000000-0005-0000-0000-00000F3C0000}"/>
    <cellStyle name="Normal 67 5" xfId="15650" xr:uid="{00000000-0005-0000-0000-0000103C0000}"/>
    <cellStyle name="Normal 67 5 2" xfId="15651" xr:uid="{00000000-0005-0000-0000-0000113C0000}"/>
    <cellStyle name="Normal 67 5 2 2" xfId="15652" xr:uid="{00000000-0005-0000-0000-0000123C0000}"/>
    <cellStyle name="Normal 67 5 3" xfId="15653" xr:uid="{00000000-0005-0000-0000-0000133C0000}"/>
    <cellStyle name="Normal 67 6" xfId="15654" xr:uid="{00000000-0005-0000-0000-0000143C0000}"/>
    <cellStyle name="Normal 67 6 2" xfId="15655" xr:uid="{00000000-0005-0000-0000-0000153C0000}"/>
    <cellStyle name="Normal 67 7" xfId="15656" xr:uid="{00000000-0005-0000-0000-0000163C0000}"/>
    <cellStyle name="Normal 68" xfId="2120" xr:uid="{00000000-0005-0000-0000-0000173C0000}"/>
    <cellStyle name="Normal 68 2" xfId="2121" xr:uid="{00000000-0005-0000-0000-0000183C0000}"/>
    <cellStyle name="Normal 68 2 2" xfId="15657" xr:uid="{00000000-0005-0000-0000-0000193C0000}"/>
    <cellStyle name="Normal 68 2 2 2" xfId="15658" xr:uid="{00000000-0005-0000-0000-00001A3C0000}"/>
    <cellStyle name="Normal 68 2 2 2 2" xfId="15659" xr:uid="{00000000-0005-0000-0000-00001B3C0000}"/>
    <cellStyle name="Normal 68 2 2 3" xfId="15660" xr:uid="{00000000-0005-0000-0000-00001C3C0000}"/>
    <cellStyle name="Normal 68 2 3" xfId="15661" xr:uid="{00000000-0005-0000-0000-00001D3C0000}"/>
    <cellStyle name="Normal 68 2 3 2" xfId="15662" xr:uid="{00000000-0005-0000-0000-00001E3C0000}"/>
    <cellStyle name="Normal 68 2 4" xfId="15663" xr:uid="{00000000-0005-0000-0000-00001F3C0000}"/>
    <cellStyle name="Normal 68 3" xfId="2122" xr:uid="{00000000-0005-0000-0000-0000203C0000}"/>
    <cellStyle name="Normal 68 3 2" xfId="15664" xr:uid="{00000000-0005-0000-0000-0000213C0000}"/>
    <cellStyle name="Normal 68 3 2 2" xfId="15665" xr:uid="{00000000-0005-0000-0000-0000223C0000}"/>
    <cellStyle name="Normal 68 3 2 2 2" xfId="15666" xr:uid="{00000000-0005-0000-0000-0000233C0000}"/>
    <cellStyle name="Normal 68 3 2 3" xfId="15667" xr:uid="{00000000-0005-0000-0000-0000243C0000}"/>
    <cellStyle name="Normal 68 3 3" xfId="15668" xr:uid="{00000000-0005-0000-0000-0000253C0000}"/>
    <cellStyle name="Normal 68 3 3 2" xfId="15669" xr:uid="{00000000-0005-0000-0000-0000263C0000}"/>
    <cellStyle name="Normal 68 3 4" xfId="15670" xr:uid="{00000000-0005-0000-0000-0000273C0000}"/>
    <cellStyle name="Normal 68 4" xfId="15671" xr:uid="{00000000-0005-0000-0000-0000283C0000}"/>
    <cellStyle name="Normal 68 4 2" xfId="15672" xr:uid="{00000000-0005-0000-0000-0000293C0000}"/>
    <cellStyle name="Normal 68 4 2 2" xfId="15673" xr:uid="{00000000-0005-0000-0000-00002A3C0000}"/>
    <cellStyle name="Normal 68 4 3" xfId="15674" xr:uid="{00000000-0005-0000-0000-00002B3C0000}"/>
    <cellStyle name="Normal 68 5" xfId="15675" xr:uid="{00000000-0005-0000-0000-00002C3C0000}"/>
    <cellStyle name="Normal 68 5 2" xfId="15676" xr:uid="{00000000-0005-0000-0000-00002D3C0000}"/>
    <cellStyle name="Normal 68 6" xfId="15677" xr:uid="{00000000-0005-0000-0000-00002E3C0000}"/>
    <cellStyle name="Normal 69" xfId="2123" xr:uid="{00000000-0005-0000-0000-00002F3C0000}"/>
    <cellStyle name="Normal 69 2" xfId="2124" xr:uid="{00000000-0005-0000-0000-0000303C0000}"/>
    <cellStyle name="Normal 69 2 2" xfId="15678" xr:uid="{00000000-0005-0000-0000-0000313C0000}"/>
    <cellStyle name="Normal 69 2 2 2" xfId="15679" xr:uid="{00000000-0005-0000-0000-0000323C0000}"/>
    <cellStyle name="Normal 69 2 2 2 2" xfId="15680" xr:uid="{00000000-0005-0000-0000-0000333C0000}"/>
    <cellStyle name="Normal 69 2 2 3" xfId="15681" xr:uid="{00000000-0005-0000-0000-0000343C0000}"/>
    <cellStyle name="Normal 69 2 3" xfId="15682" xr:uid="{00000000-0005-0000-0000-0000353C0000}"/>
    <cellStyle name="Normal 69 2 3 2" xfId="15683" xr:uid="{00000000-0005-0000-0000-0000363C0000}"/>
    <cellStyle name="Normal 69 2 4" xfId="15684" xr:uid="{00000000-0005-0000-0000-0000373C0000}"/>
    <cellStyle name="Normal 69 3" xfId="2125" xr:uid="{00000000-0005-0000-0000-0000383C0000}"/>
    <cellStyle name="Normal 69 3 2" xfId="15685" xr:uid="{00000000-0005-0000-0000-0000393C0000}"/>
    <cellStyle name="Normal 69 3 2 2" xfId="15686" xr:uid="{00000000-0005-0000-0000-00003A3C0000}"/>
    <cellStyle name="Normal 69 3 2 2 2" xfId="15687" xr:uid="{00000000-0005-0000-0000-00003B3C0000}"/>
    <cellStyle name="Normal 69 3 2 3" xfId="15688" xr:uid="{00000000-0005-0000-0000-00003C3C0000}"/>
    <cellStyle name="Normal 69 3 3" xfId="15689" xr:uid="{00000000-0005-0000-0000-00003D3C0000}"/>
    <cellStyle name="Normal 69 3 3 2" xfId="15690" xr:uid="{00000000-0005-0000-0000-00003E3C0000}"/>
    <cellStyle name="Normal 69 3 4" xfId="15691" xr:uid="{00000000-0005-0000-0000-00003F3C0000}"/>
    <cellStyle name="Normal 69 4" xfId="2126" xr:uid="{00000000-0005-0000-0000-0000403C0000}"/>
    <cellStyle name="Normal 69 4 2" xfId="15692" xr:uid="{00000000-0005-0000-0000-0000413C0000}"/>
    <cellStyle name="Normal 69 4 2 2" xfId="15693" xr:uid="{00000000-0005-0000-0000-0000423C0000}"/>
    <cellStyle name="Normal 69 4 2 2 2" xfId="15694" xr:uid="{00000000-0005-0000-0000-0000433C0000}"/>
    <cellStyle name="Normal 69 4 2 3" xfId="15695" xr:uid="{00000000-0005-0000-0000-0000443C0000}"/>
    <cellStyle name="Normal 69 4 3" xfId="15696" xr:uid="{00000000-0005-0000-0000-0000453C0000}"/>
    <cellStyle name="Normal 69 4 3 2" xfId="15697" xr:uid="{00000000-0005-0000-0000-0000463C0000}"/>
    <cellStyle name="Normal 69 4 4" xfId="15698" xr:uid="{00000000-0005-0000-0000-0000473C0000}"/>
    <cellStyle name="Normal 69 5" xfId="15699" xr:uid="{00000000-0005-0000-0000-0000483C0000}"/>
    <cellStyle name="Normal 69 5 2" xfId="15700" xr:uid="{00000000-0005-0000-0000-0000493C0000}"/>
    <cellStyle name="Normal 69 5 2 2" xfId="15701" xr:uid="{00000000-0005-0000-0000-00004A3C0000}"/>
    <cellStyle name="Normal 69 5 3" xfId="15702" xr:uid="{00000000-0005-0000-0000-00004B3C0000}"/>
    <cellStyle name="Normal 69 6" xfId="15703" xr:uid="{00000000-0005-0000-0000-00004C3C0000}"/>
    <cellStyle name="Normal 69 6 2" xfId="15704" xr:uid="{00000000-0005-0000-0000-00004D3C0000}"/>
    <cellStyle name="Normal 69 7" xfId="15705" xr:uid="{00000000-0005-0000-0000-00004E3C0000}"/>
    <cellStyle name="Normal 7" xfId="2127" xr:uid="{00000000-0005-0000-0000-00004F3C0000}"/>
    <cellStyle name="Normal 7 10" xfId="2128" xr:uid="{00000000-0005-0000-0000-0000503C0000}"/>
    <cellStyle name="Normal 7 10 2" xfId="2129" xr:uid="{00000000-0005-0000-0000-0000513C0000}"/>
    <cellStyle name="Normal 7 10 2 2" xfId="15706" xr:uid="{00000000-0005-0000-0000-0000523C0000}"/>
    <cellStyle name="Normal 7 10 2 2 2" xfId="15707" xr:uid="{00000000-0005-0000-0000-0000533C0000}"/>
    <cellStyle name="Normal 7 10 2 2 2 2" xfId="15708" xr:uid="{00000000-0005-0000-0000-0000543C0000}"/>
    <cellStyle name="Normal 7 10 2 2 3" xfId="15709" xr:uid="{00000000-0005-0000-0000-0000553C0000}"/>
    <cellStyle name="Normal 7 10 2 3" xfId="15710" xr:uid="{00000000-0005-0000-0000-0000563C0000}"/>
    <cellStyle name="Normal 7 10 2 3 2" xfId="15711" xr:uid="{00000000-0005-0000-0000-0000573C0000}"/>
    <cellStyle name="Normal 7 10 2 4" xfId="15712" xr:uid="{00000000-0005-0000-0000-0000583C0000}"/>
    <cellStyle name="Normal 7 10 3" xfId="15713" xr:uid="{00000000-0005-0000-0000-0000593C0000}"/>
    <cellStyle name="Normal 7 10 3 2" xfId="15714" xr:uid="{00000000-0005-0000-0000-00005A3C0000}"/>
    <cellStyle name="Normal 7 10 3 2 2" xfId="15715" xr:uid="{00000000-0005-0000-0000-00005B3C0000}"/>
    <cellStyle name="Normal 7 10 3 3" xfId="15716" xr:uid="{00000000-0005-0000-0000-00005C3C0000}"/>
    <cellStyle name="Normal 7 10 4" xfId="15717" xr:uid="{00000000-0005-0000-0000-00005D3C0000}"/>
    <cellStyle name="Normal 7 10 4 2" xfId="15718" xr:uid="{00000000-0005-0000-0000-00005E3C0000}"/>
    <cellStyle name="Normal 7 10 5" xfId="15719" xr:uid="{00000000-0005-0000-0000-00005F3C0000}"/>
    <cellStyle name="Normal 7 11" xfId="2130" xr:uid="{00000000-0005-0000-0000-0000603C0000}"/>
    <cellStyle name="Normal 7 11 2" xfId="2131" xr:uid="{00000000-0005-0000-0000-0000613C0000}"/>
    <cellStyle name="Normal 7 11 2 2" xfId="15720" xr:uid="{00000000-0005-0000-0000-0000623C0000}"/>
    <cellStyle name="Normal 7 11 2 2 2" xfId="15721" xr:uid="{00000000-0005-0000-0000-0000633C0000}"/>
    <cellStyle name="Normal 7 11 2 2 2 2" xfId="15722" xr:uid="{00000000-0005-0000-0000-0000643C0000}"/>
    <cellStyle name="Normal 7 11 2 2 3" xfId="15723" xr:uid="{00000000-0005-0000-0000-0000653C0000}"/>
    <cellStyle name="Normal 7 11 2 3" xfId="15724" xr:uid="{00000000-0005-0000-0000-0000663C0000}"/>
    <cellStyle name="Normal 7 11 2 3 2" xfId="15725" xr:uid="{00000000-0005-0000-0000-0000673C0000}"/>
    <cellStyle name="Normal 7 11 2 4" xfId="15726" xr:uid="{00000000-0005-0000-0000-0000683C0000}"/>
    <cellStyle name="Normal 7 11 3" xfId="15727" xr:uid="{00000000-0005-0000-0000-0000693C0000}"/>
    <cellStyle name="Normal 7 11 3 2" xfId="15728" xr:uid="{00000000-0005-0000-0000-00006A3C0000}"/>
    <cellStyle name="Normal 7 11 3 2 2" xfId="15729" xr:uid="{00000000-0005-0000-0000-00006B3C0000}"/>
    <cellStyle name="Normal 7 11 3 3" xfId="15730" xr:uid="{00000000-0005-0000-0000-00006C3C0000}"/>
    <cellStyle name="Normal 7 11 4" xfId="15731" xr:uid="{00000000-0005-0000-0000-00006D3C0000}"/>
    <cellStyle name="Normal 7 11 4 2" xfId="15732" xr:uid="{00000000-0005-0000-0000-00006E3C0000}"/>
    <cellStyle name="Normal 7 11 5" xfId="15733" xr:uid="{00000000-0005-0000-0000-00006F3C0000}"/>
    <cellStyle name="Normal 7 12" xfId="2132" xr:uid="{00000000-0005-0000-0000-0000703C0000}"/>
    <cellStyle name="Normal 7 12 2" xfId="15734" xr:uid="{00000000-0005-0000-0000-0000713C0000}"/>
    <cellStyle name="Normal 7 12 2 2" xfId="15735" xr:uid="{00000000-0005-0000-0000-0000723C0000}"/>
    <cellStyle name="Normal 7 12 2 2 2" xfId="15736" xr:uid="{00000000-0005-0000-0000-0000733C0000}"/>
    <cellStyle name="Normal 7 12 2 3" xfId="15737" xr:uid="{00000000-0005-0000-0000-0000743C0000}"/>
    <cellStyle name="Normal 7 12 3" xfId="15738" xr:uid="{00000000-0005-0000-0000-0000753C0000}"/>
    <cellStyle name="Normal 7 12 3 2" xfId="15739" xr:uid="{00000000-0005-0000-0000-0000763C0000}"/>
    <cellStyle name="Normal 7 12 4" xfId="15740" xr:uid="{00000000-0005-0000-0000-0000773C0000}"/>
    <cellStyle name="Normal 7 13" xfId="15741" xr:uid="{00000000-0005-0000-0000-0000783C0000}"/>
    <cellStyle name="Normal 7 13 2" xfId="15742" xr:uid="{00000000-0005-0000-0000-0000793C0000}"/>
    <cellStyle name="Normal 7 13 2 2" xfId="15743" xr:uid="{00000000-0005-0000-0000-00007A3C0000}"/>
    <cellStyle name="Normal 7 13 3" xfId="15744" xr:uid="{00000000-0005-0000-0000-00007B3C0000}"/>
    <cellStyle name="Normal 7 14" xfId="15745" xr:uid="{00000000-0005-0000-0000-00007C3C0000}"/>
    <cellStyle name="Normal 7 14 2" xfId="15746" xr:uid="{00000000-0005-0000-0000-00007D3C0000}"/>
    <cellStyle name="Normal 7 15" xfId="15747" xr:uid="{00000000-0005-0000-0000-00007E3C0000}"/>
    <cellStyle name="Normal 7 2" xfId="2133" xr:uid="{00000000-0005-0000-0000-00007F3C0000}"/>
    <cellStyle name="Normal 7 2 10" xfId="15748" xr:uid="{00000000-0005-0000-0000-0000803C0000}"/>
    <cellStyle name="Normal 7 2 10 2" xfId="15749" xr:uid="{00000000-0005-0000-0000-0000813C0000}"/>
    <cellStyle name="Normal 7 2 10 2 2" xfId="15750" xr:uid="{00000000-0005-0000-0000-0000823C0000}"/>
    <cellStyle name="Normal 7 2 10 3" xfId="15751" xr:uid="{00000000-0005-0000-0000-0000833C0000}"/>
    <cellStyle name="Normal 7 2 11" xfId="15752" xr:uid="{00000000-0005-0000-0000-0000843C0000}"/>
    <cellStyle name="Normal 7 2 11 2" xfId="15753" xr:uid="{00000000-0005-0000-0000-0000853C0000}"/>
    <cellStyle name="Normal 7 2 12" xfId="15754" xr:uid="{00000000-0005-0000-0000-0000863C0000}"/>
    <cellStyle name="Normal 7 2 2" xfId="2134" xr:uid="{00000000-0005-0000-0000-0000873C0000}"/>
    <cellStyle name="Normal 7 2 2 2" xfId="2135" xr:uid="{00000000-0005-0000-0000-0000883C0000}"/>
    <cellStyle name="Normal 7 2 2 2 2" xfId="15755" xr:uid="{00000000-0005-0000-0000-0000893C0000}"/>
    <cellStyle name="Normal 7 2 2 2 2 2" xfId="15756" xr:uid="{00000000-0005-0000-0000-00008A3C0000}"/>
    <cellStyle name="Normal 7 2 2 2 2 2 2" xfId="15757" xr:uid="{00000000-0005-0000-0000-00008B3C0000}"/>
    <cellStyle name="Normal 7 2 2 2 2 3" xfId="15758" xr:uid="{00000000-0005-0000-0000-00008C3C0000}"/>
    <cellStyle name="Normal 7 2 2 2 3" xfId="15759" xr:uid="{00000000-0005-0000-0000-00008D3C0000}"/>
    <cellStyle name="Normal 7 2 2 2 3 2" xfId="15760" xr:uid="{00000000-0005-0000-0000-00008E3C0000}"/>
    <cellStyle name="Normal 7 2 2 2 4" xfId="15761" xr:uid="{00000000-0005-0000-0000-00008F3C0000}"/>
    <cellStyle name="Normal 7 2 2 3" xfId="15762" xr:uid="{00000000-0005-0000-0000-0000903C0000}"/>
    <cellStyle name="Normal 7 2 2 3 2" xfId="15763" xr:uid="{00000000-0005-0000-0000-0000913C0000}"/>
    <cellStyle name="Normal 7 2 2 3 2 2" xfId="15764" xr:uid="{00000000-0005-0000-0000-0000923C0000}"/>
    <cellStyle name="Normal 7 2 2 3 3" xfId="15765" xr:uid="{00000000-0005-0000-0000-0000933C0000}"/>
    <cellStyle name="Normal 7 2 2 4" xfId="15766" xr:uid="{00000000-0005-0000-0000-0000943C0000}"/>
    <cellStyle name="Normal 7 2 2 4 2" xfId="15767" xr:uid="{00000000-0005-0000-0000-0000953C0000}"/>
    <cellStyle name="Normal 7 2 2 5" xfId="15768" xr:uid="{00000000-0005-0000-0000-0000963C0000}"/>
    <cellStyle name="Normal 7 2 3" xfId="2136" xr:uid="{00000000-0005-0000-0000-0000973C0000}"/>
    <cellStyle name="Normal 7 2 3 2" xfId="2137" xr:uid="{00000000-0005-0000-0000-0000983C0000}"/>
    <cellStyle name="Normal 7 2 3 2 2" xfId="15769" xr:uid="{00000000-0005-0000-0000-0000993C0000}"/>
    <cellStyle name="Normal 7 2 3 2 2 2" xfId="15770" xr:uid="{00000000-0005-0000-0000-00009A3C0000}"/>
    <cellStyle name="Normal 7 2 3 2 2 2 2" xfId="15771" xr:uid="{00000000-0005-0000-0000-00009B3C0000}"/>
    <cellStyle name="Normal 7 2 3 2 2 3" xfId="15772" xr:uid="{00000000-0005-0000-0000-00009C3C0000}"/>
    <cellStyle name="Normal 7 2 3 2 3" xfId="15773" xr:uid="{00000000-0005-0000-0000-00009D3C0000}"/>
    <cellStyle name="Normal 7 2 3 2 3 2" xfId="15774" xr:uid="{00000000-0005-0000-0000-00009E3C0000}"/>
    <cellStyle name="Normal 7 2 3 2 4" xfId="15775" xr:uid="{00000000-0005-0000-0000-00009F3C0000}"/>
    <cellStyle name="Normal 7 2 3 3" xfId="15776" xr:uid="{00000000-0005-0000-0000-0000A03C0000}"/>
    <cellStyle name="Normal 7 2 3 3 2" xfId="15777" xr:uid="{00000000-0005-0000-0000-0000A13C0000}"/>
    <cellStyle name="Normal 7 2 3 3 2 2" xfId="15778" xr:uid="{00000000-0005-0000-0000-0000A23C0000}"/>
    <cellStyle name="Normal 7 2 3 3 3" xfId="15779" xr:uid="{00000000-0005-0000-0000-0000A33C0000}"/>
    <cellStyle name="Normal 7 2 3 4" xfId="15780" xr:uid="{00000000-0005-0000-0000-0000A43C0000}"/>
    <cellStyle name="Normal 7 2 3 4 2" xfId="15781" xr:uid="{00000000-0005-0000-0000-0000A53C0000}"/>
    <cellStyle name="Normal 7 2 3 5" xfId="15782" xr:uid="{00000000-0005-0000-0000-0000A63C0000}"/>
    <cellStyle name="Normal 7 2 4" xfId="2138" xr:uid="{00000000-0005-0000-0000-0000A73C0000}"/>
    <cellStyle name="Normal 7 2 4 2" xfId="2139" xr:uid="{00000000-0005-0000-0000-0000A83C0000}"/>
    <cellStyle name="Normal 7 2 4 2 2" xfId="15783" xr:uid="{00000000-0005-0000-0000-0000A93C0000}"/>
    <cellStyle name="Normal 7 2 4 2 2 2" xfId="15784" xr:uid="{00000000-0005-0000-0000-0000AA3C0000}"/>
    <cellStyle name="Normal 7 2 4 2 2 2 2" xfId="15785" xr:uid="{00000000-0005-0000-0000-0000AB3C0000}"/>
    <cellStyle name="Normal 7 2 4 2 2 3" xfId="15786" xr:uid="{00000000-0005-0000-0000-0000AC3C0000}"/>
    <cellStyle name="Normal 7 2 4 2 3" xfId="15787" xr:uid="{00000000-0005-0000-0000-0000AD3C0000}"/>
    <cellStyle name="Normal 7 2 4 2 3 2" xfId="15788" xr:uid="{00000000-0005-0000-0000-0000AE3C0000}"/>
    <cellStyle name="Normal 7 2 4 2 4" xfId="15789" xr:uid="{00000000-0005-0000-0000-0000AF3C0000}"/>
    <cellStyle name="Normal 7 2 4 3" xfId="15790" xr:uid="{00000000-0005-0000-0000-0000B03C0000}"/>
    <cellStyle name="Normal 7 2 4 3 2" xfId="15791" xr:uid="{00000000-0005-0000-0000-0000B13C0000}"/>
    <cellStyle name="Normal 7 2 4 3 2 2" xfId="15792" xr:uid="{00000000-0005-0000-0000-0000B23C0000}"/>
    <cellStyle name="Normal 7 2 4 3 3" xfId="15793" xr:uid="{00000000-0005-0000-0000-0000B33C0000}"/>
    <cellStyle name="Normal 7 2 4 4" xfId="15794" xr:uid="{00000000-0005-0000-0000-0000B43C0000}"/>
    <cellStyle name="Normal 7 2 4 4 2" xfId="15795" xr:uid="{00000000-0005-0000-0000-0000B53C0000}"/>
    <cellStyle name="Normal 7 2 4 5" xfId="15796" xr:uid="{00000000-0005-0000-0000-0000B63C0000}"/>
    <cellStyle name="Normal 7 2 5" xfId="2140" xr:uid="{00000000-0005-0000-0000-0000B73C0000}"/>
    <cellStyle name="Normal 7 2 5 2" xfId="2141" xr:uid="{00000000-0005-0000-0000-0000B83C0000}"/>
    <cellStyle name="Normal 7 2 5 2 2" xfId="15797" xr:uid="{00000000-0005-0000-0000-0000B93C0000}"/>
    <cellStyle name="Normal 7 2 5 2 2 2" xfId="15798" xr:uid="{00000000-0005-0000-0000-0000BA3C0000}"/>
    <cellStyle name="Normal 7 2 5 2 2 2 2" xfId="15799" xr:uid="{00000000-0005-0000-0000-0000BB3C0000}"/>
    <cellStyle name="Normal 7 2 5 2 2 3" xfId="15800" xr:uid="{00000000-0005-0000-0000-0000BC3C0000}"/>
    <cellStyle name="Normal 7 2 5 2 3" xfId="15801" xr:uid="{00000000-0005-0000-0000-0000BD3C0000}"/>
    <cellStyle name="Normal 7 2 5 2 3 2" xfId="15802" xr:uid="{00000000-0005-0000-0000-0000BE3C0000}"/>
    <cellStyle name="Normal 7 2 5 2 4" xfId="15803" xr:uid="{00000000-0005-0000-0000-0000BF3C0000}"/>
    <cellStyle name="Normal 7 2 5 3" xfId="15804" xr:uid="{00000000-0005-0000-0000-0000C03C0000}"/>
    <cellStyle name="Normal 7 2 5 3 2" xfId="15805" xr:uid="{00000000-0005-0000-0000-0000C13C0000}"/>
    <cellStyle name="Normal 7 2 5 3 2 2" xfId="15806" xr:uid="{00000000-0005-0000-0000-0000C23C0000}"/>
    <cellStyle name="Normal 7 2 5 3 3" xfId="15807" xr:uid="{00000000-0005-0000-0000-0000C33C0000}"/>
    <cellStyle name="Normal 7 2 5 4" xfId="15808" xr:uid="{00000000-0005-0000-0000-0000C43C0000}"/>
    <cellStyle name="Normal 7 2 5 4 2" xfId="15809" xr:uid="{00000000-0005-0000-0000-0000C53C0000}"/>
    <cellStyle name="Normal 7 2 5 5" xfId="15810" xr:uid="{00000000-0005-0000-0000-0000C63C0000}"/>
    <cellStyle name="Normal 7 2 6" xfId="2142" xr:uid="{00000000-0005-0000-0000-0000C73C0000}"/>
    <cellStyle name="Normal 7 2 6 2" xfId="2143" xr:uid="{00000000-0005-0000-0000-0000C83C0000}"/>
    <cellStyle name="Normal 7 2 6 2 2" xfId="15811" xr:uid="{00000000-0005-0000-0000-0000C93C0000}"/>
    <cellStyle name="Normal 7 2 6 2 2 2" xfId="15812" xr:uid="{00000000-0005-0000-0000-0000CA3C0000}"/>
    <cellStyle name="Normal 7 2 6 2 2 2 2" xfId="15813" xr:uid="{00000000-0005-0000-0000-0000CB3C0000}"/>
    <cellStyle name="Normal 7 2 6 2 2 3" xfId="15814" xr:uid="{00000000-0005-0000-0000-0000CC3C0000}"/>
    <cellStyle name="Normal 7 2 6 2 3" xfId="15815" xr:uid="{00000000-0005-0000-0000-0000CD3C0000}"/>
    <cellStyle name="Normal 7 2 6 2 3 2" xfId="15816" xr:uid="{00000000-0005-0000-0000-0000CE3C0000}"/>
    <cellStyle name="Normal 7 2 6 2 4" xfId="15817" xr:uid="{00000000-0005-0000-0000-0000CF3C0000}"/>
    <cellStyle name="Normal 7 2 6 3" xfId="15818" xr:uid="{00000000-0005-0000-0000-0000D03C0000}"/>
    <cellStyle name="Normal 7 2 6 3 2" xfId="15819" xr:uid="{00000000-0005-0000-0000-0000D13C0000}"/>
    <cellStyle name="Normal 7 2 6 3 2 2" xfId="15820" xr:uid="{00000000-0005-0000-0000-0000D23C0000}"/>
    <cellStyle name="Normal 7 2 6 3 3" xfId="15821" xr:uid="{00000000-0005-0000-0000-0000D33C0000}"/>
    <cellStyle name="Normal 7 2 6 4" xfId="15822" xr:uid="{00000000-0005-0000-0000-0000D43C0000}"/>
    <cellStyle name="Normal 7 2 6 4 2" xfId="15823" xr:uid="{00000000-0005-0000-0000-0000D53C0000}"/>
    <cellStyle name="Normal 7 2 6 5" xfId="15824" xr:uid="{00000000-0005-0000-0000-0000D63C0000}"/>
    <cellStyle name="Normal 7 2 7" xfId="2144" xr:uid="{00000000-0005-0000-0000-0000D73C0000}"/>
    <cellStyle name="Normal 7 2 7 2" xfId="2145" xr:uid="{00000000-0005-0000-0000-0000D83C0000}"/>
    <cellStyle name="Normal 7 2 7 2 2" xfId="15825" xr:uid="{00000000-0005-0000-0000-0000D93C0000}"/>
    <cellStyle name="Normal 7 2 7 2 2 2" xfId="15826" xr:uid="{00000000-0005-0000-0000-0000DA3C0000}"/>
    <cellStyle name="Normal 7 2 7 2 2 2 2" xfId="15827" xr:uid="{00000000-0005-0000-0000-0000DB3C0000}"/>
    <cellStyle name="Normal 7 2 7 2 2 3" xfId="15828" xr:uid="{00000000-0005-0000-0000-0000DC3C0000}"/>
    <cellStyle name="Normal 7 2 7 2 3" xfId="15829" xr:uid="{00000000-0005-0000-0000-0000DD3C0000}"/>
    <cellStyle name="Normal 7 2 7 2 3 2" xfId="15830" xr:uid="{00000000-0005-0000-0000-0000DE3C0000}"/>
    <cellStyle name="Normal 7 2 7 2 4" xfId="15831" xr:uid="{00000000-0005-0000-0000-0000DF3C0000}"/>
    <cellStyle name="Normal 7 2 7 3" xfId="15832" xr:uid="{00000000-0005-0000-0000-0000E03C0000}"/>
    <cellStyle name="Normal 7 2 7 3 2" xfId="15833" xr:uid="{00000000-0005-0000-0000-0000E13C0000}"/>
    <cellStyle name="Normal 7 2 7 3 2 2" xfId="15834" xr:uid="{00000000-0005-0000-0000-0000E23C0000}"/>
    <cellStyle name="Normal 7 2 7 3 3" xfId="15835" xr:uid="{00000000-0005-0000-0000-0000E33C0000}"/>
    <cellStyle name="Normal 7 2 7 4" xfId="15836" xr:uid="{00000000-0005-0000-0000-0000E43C0000}"/>
    <cellStyle name="Normal 7 2 7 4 2" xfId="15837" xr:uid="{00000000-0005-0000-0000-0000E53C0000}"/>
    <cellStyle name="Normal 7 2 7 5" xfId="15838" xr:uid="{00000000-0005-0000-0000-0000E63C0000}"/>
    <cellStyle name="Normal 7 2 8" xfId="2146" xr:uid="{00000000-0005-0000-0000-0000E73C0000}"/>
    <cellStyle name="Normal 7 2 8 2" xfId="2147" xr:uid="{00000000-0005-0000-0000-0000E83C0000}"/>
    <cellStyle name="Normal 7 2 8 2 2" xfId="15839" xr:uid="{00000000-0005-0000-0000-0000E93C0000}"/>
    <cellStyle name="Normal 7 2 8 2 2 2" xfId="15840" xr:uid="{00000000-0005-0000-0000-0000EA3C0000}"/>
    <cellStyle name="Normal 7 2 8 2 2 2 2" xfId="15841" xr:uid="{00000000-0005-0000-0000-0000EB3C0000}"/>
    <cellStyle name="Normal 7 2 8 2 2 3" xfId="15842" xr:uid="{00000000-0005-0000-0000-0000EC3C0000}"/>
    <cellStyle name="Normal 7 2 8 2 3" xfId="15843" xr:uid="{00000000-0005-0000-0000-0000ED3C0000}"/>
    <cellStyle name="Normal 7 2 8 2 3 2" xfId="15844" xr:uid="{00000000-0005-0000-0000-0000EE3C0000}"/>
    <cellStyle name="Normal 7 2 8 2 4" xfId="15845" xr:uid="{00000000-0005-0000-0000-0000EF3C0000}"/>
    <cellStyle name="Normal 7 2 8 3" xfId="15846" xr:uid="{00000000-0005-0000-0000-0000F03C0000}"/>
    <cellStyle name="Normal 7 2 8 3 2" xfId="15847" xr:uid="{00000000-0005-0000-0000-0000F13C0000}"/>
    <cellStyle name="Normal 7 2 8 3 2 2" xfId="15848" xr:uid="{00000000-0005-0000-0000-0000F23C0000}"/>
    <cellStyle name="Normal 7 2 8 3 3" xfId="15849" xr:uid="{00000000-0005-0000-0000-0000F33C0000}"/>
    <cellStyle name="Normal 7 2 8 4" xfId="15850" xr:uid="{00000000-0005-0000-0000-0000F43C0000}"/>
    <cellStyle name="Normal 7 2 8 4 2" xfId="15851" xr:uid="{00000000-0005-0000-0000-0000F53C0000}"/>
    <cellStyle name="Normal 7 2 8 5" xfId="15852" xr:uid="{00000000-0005-0000-0000-0000F63C0000}"/>
    <cellStyle name="Normal 7 2 9" xfId="2148" xr:uid="{00000000-0005-0000-0000-0000F73C0000}"/>
    <cellStyle name="Normal 7 2 9 2" xfId="15853" xr:uid="{00000000-0005-0000-0000-0000F83C0000}"/>
    <cellStyle name="Normal 7 2 9 2 2" xfId="15854" xr:uid="{00000000-0005-0000-0000-0000F93C0000}"/>
    <cellStyle name="Normal 7 2 9 2 2 2" xfId="15855" xr:uid="{00000000-0005-0000-0000-0000FA3C0000}"/>
    <cellStyle name="Normal 7 2 9 2 3" xfId="15856" xr:uid="{00000000-0005-0000-0000-0000FB3C0000}"/>
    <cellStyle name="Normal 7 2 9 3" xfId="15857" xr:uid="{00000000-0005-0000-0000-0000FC3C0000}"/>
    <cellStyle name="Normal 7 2 9 3 2" xfId="15858" xr:uid="{00000000-0005-0000-0000-0000FD3C0000}"/>
    <cellStyle name="Normal 7 2 9 4" xfId="15859" xr:uid="{00000000-0005-0000-0000-0000FE3C0000}"/>
    <cellStyle name="Normal 7 3" xfId="2149" xr:uid="{00000000-0005-0000-0000-0000FF3C0000}"/>
    <cellStyle name="Normal 7 3 2" xfId="2150" xr:uid="{00000000-0005-0000-0000-0000003D0000}"/>
    <cellStyle name="Normal 7 3 2 2" xfId="15860" xr:uid="{00000000-0005-0000-0000-0000013D0000}"/>
    <cellStyle name="Normal 7 3 2 2 2" xfId="15861" xr:uid="{00000000-0005-0000-0000-0000023D0000}"/>
    <cellStyle name="Normal 7 3 2 2 2 2" xfId="15862" xr:uid="{00000000-0005-0000-0000-0000033D0000}"/>
    <cellStyle name="Normal 7 3 2 2 3" xfId="15863" xr:uid="{00000000-0005-0000-0000-0000043D0000}"/>
    <cellStyle name="Normal 7 3 2 3" xfId="15864" xr:uid="{00000000-0005-0000-0000-0000053D0000}"/>
    <cellStyle name="Normal 7 3 2 3 2" xfId="15865" xr:uid="{00000000-0005-0000-0000-0000063D0000}"/>
    <cellStyle name="Normal 7 3 2 4" xfId="15866" xr:uid="{00000000-0005-0000-0000-0000073D0000}"/>
    <cellStyle name="Normal 7 3 3" xfId="15867" xr:uid="{00000000-0005-0000-0000-0000083D0000}"/>
    <cellStyle name="Normal 7 3 3 2" xfId="15868" xr:uid="{00000000-0005-0000-0000-0000093D0000}"/>
    <cellStyle name="Normal 7 3 3 2 2" xfId="15869" xr:uid="{00000000-0005-0000-0000-00000A3D0000}"/>
    <cellStyle name="Normal 7 3 3 3" xfId="15870" xr:uid="{00000000-0005-0000-0000-00000B3D0000}"/>
    <cellStyle name="Normal 7 3 4" xfId="15871" xr:uid="{00000000-0005-0000-0000-00000C3D0000}"/>
    <cellStyle name="Normal 7 3 4 2" xfId="15872" xr:uid="{00000000-0005-0000-0000-00000D3D0000}"/>
    <cellStyle name="Normal 7 3 5" xfId="15873" xr:uid="{00000000-0005-0000-0000-00000E3D0000}"/>
    <cellStyle name="Normal 7 4" xfId="2151" xr:uid="{00000000-0005-0000-0000-00000F3D0000}"/>
    <cellStyle name="Normal 7 4 2" xfId="2152" xr:uid="{00000000-0005-0000-0000-0000103D0000}"/>
    <cellStyle name="Normal 7 4 2 2" xfId="15874" xr:uid="{00000000-0005-0000-0000-0000113D0000}"/>
    <cellStyle name="Normal 7 4 2 2 2" xfId="15875" xr:uid="{00000000-0005-0000-0000-0000123D0000}"/>
    <cellStyle name="Normal 7 4 2 2 2 2" xfId="15876" xr:uid="{00000000-0005-0000-0000-0000133D0000}"/>
    <cellStyle name="Normal 7 4 2 2 3" xfId="15877" xr:uid="{00000000-0005-0000-0000-0000143D0000}"/>
    <cellStyle name="Normal 7 4 2 3" xfId="15878" xr:uid="{00000000-0005-0000-0000-0000153D0000}"/>
    <cellStyle name="Normal 7 4 2 3 2" xfId="15879" xr:uid="{00000000-0005-0000-0000-0000163D0000}"/>
    <cellStyle name="Normal 7 4 2 4" xfId="15880" xr:uid="{00000000-0005-0000-0000-0000173D0000}"/>
    <cellStyle name="Normal 7 4 3" xfId="15881" xr:uid="{00000000-0005-0000-0000-0000183D0000}"/>
    <cellStyle name="Normal 7 4 3 2" xfId="15882" xr:uid="{00000000-0005-0000-0000-0000193D0000}"/>
    <cellStyle name="Normal 7 4 3 2 2" xfId="15883" xr:uid="{00000000-0005-0000-0000-00001A3D0000}"/>
    <cellStyle name="Normal 7 4 3 3" xfId="15884" xr:uid="{00000000-0005-0000-0000-00001B3D0000}"/>
    <cellStyle name="Normal 7 4 4" xfId="15885" xr:uid="{00000000-0005-0000-0000-00001C3D0000}"/>
    <cellStyle name="Normal 7 4 4 2" xfId="15886" xr:uid="{00000000-0005-0000-0000-00001D3D0000}"/>
    <cellStyle name="Normal 7 4 5" xfId="15887" xr:uid="{00000000-0005-0000-0000-00001E3D0000}"/>
    <cellStyle name="Normal 7 5" xfId="2153" xr:uid="{00000000-0005-0000-0000-00001F3D0000}"/>
    <cellStyle name="Normal 7 5 2" xfId="2154" xr:uid="{00000000-0005-0000-0000-0000203D0000}"/>
    <cellStyle name="Normal 7 5 2 2" xfId="15888" xr:uid="{00000000-0005-0000-0000-0000213D0000}"/>
    <cellStyle name="Normal 7 5 2 2 2" xfId="15889" xr:uid="{00000000-0005-0000-0000-0000223D0000}"/>
    <cellStyle name="Normal 7 5 2 2 2 2" xfId="15890" xr:uid="{00000000-0005-0000-0000-0000233D0000}"/>
    <cellStyle name="Normal 7 5 2 2 3" xfId="15891" xr:uid="{00000000-0005-0000-0000-0000243D0000}"/>
    <cellStyle name="Normal 7 5 2 3" xfId="15892" xr:uid="{00000000-0005-0000-0000-0000253D0000}"/>
    <cellStyle name="Normal 7 5 2 3 2" xfId="15893" xr:uid="{00000000-0005-0000-0000-0000263D0000}"/>
    <cellStyle name="Normal 7 5 2 4" xfId="15894" xr:uid="{00000000-0005-0000-0000-0000273D0000}"/>
    <cellStyle name="Normal 7 5 3" xfId="15895" xr:uid="{00000000-0005-0000-0000-0000283D0000}"/>
    <cellStyle name="Normal 7 5 3 2" xfId="15896" xr:uid="{00000000-0005-0000-0000-0000293D0000}"/>
    <cellStyle name="Normal 7 5 3 2 2" xfId="15897" xr:uid="{00000000-0005-0000-0000-00002A3D0000}"/>
    <cellStyle name="Normal 7 5 3 3" xfId="15898" xr:uid="{00000000-0005-0000-0000-00002B3D0000}"/>
    <cellStyle name="Normal 7 5 4" xfId="15899" xr:uid="{00000000-0005-0000-0000-00002C3D0000}"/>
    <cellStyle name="Normal 7 5 4 2" xfId="15900" xr:uid="{00000000-0005-0000-0000-00002D3D0000}"/>
    <cellStyle name="Normal 7 5 5" xfId="15901" xr:uid="{00000000-0005-0000-0000-00002E3D0000}"/>
    <cellStyle name="Normal 7 6" xfId="2155" xr:uid="{00000000-0005-0000-0000-00002F3D0000}"/>
    <cellStyle name="Normal 7 6 2" xfId="2156" xr:uid="{00000000-0005-0000-0000-0000303D0000}"/>
    <cellStyle name="Normal 7 6 2 2" xfId="15902" xr:uid="{00000000-0005-0000-0000-0000313D0000}"/>
    <cellStyle name="Normal 7 6 2 2 2" xfId="15903" xr:uid="{00000000-0005-0000-0000-0000323D0000}"/>
    <cellStyle name="Normal 7 6 2 2 2 2" xfId="15904" xr:uid="{00000000-0005-0000-0000-0000333D0000}"/>
    <cellStyle name="Normal 7 6 2 2 3" xfId="15905" xr:uid="{00000000-0005-0000-0000-0000343D0000}"/>
    <cellStyle name="Normal 7 6 2 3" xfId="15906" xr:uid="{00000000-0005-0000-0000-0000353D0000}"/>
    <cellStyle name="Normal 7 6 2 3 2" xfId="15907" xr:uid="{00000000-0005-0000-0000-0000363D0000}"/>
    <cellStyle name="Normal 7 6 2 4" xfId="15908" xr:uid="{00000000-0005-0000-0000-0000373D0000}"/>
    <cellStyle name="Normal 7 6 3" xfId="15909" xr:uid="{00000000-0005-0000-0000-0000383D0000}"/>
    <cellStyle name="Normal 7 6 3 2" xfId="15910" xr:uid="{00000000-0005-0000-0000-0000393D0000}"/>
    <cellStyle name="Normal 7 6 3 2 2" xfId="15911" xr:uid="{00000000-0005-0000-0000-00003A3D0000}"/>
    <cellStyle name="Normal 7 6 3 3" xfId="15912" xr:uid="{00000000-0005-0000-0000-00003B3D0000}"/>
    <cellStyle name="Normal 7 6 4" xfId="15913" xr:uid="{00000000-0005-0000-0000-00003C3D0000}"/>
    <cellStyle name="Normal 7 6 4 2" xfId="15914" xr:uid="{00000000-0005-0000-0000-00003D3D0000}"/>
    <cellStyle name="Normal 7 6 5" xfId="15915" xr:uid="{00000000-0005-0000-0000-00003E3D0000}"/>
    <cellStyle name="Normal 7 7" xfId="2157" xr:uid="{00000000-0005-0000-0000-00003F3D0000}"/>
    <cellStyle name="Normal 7 7 2" xfId="2158" xr:uid="{00000000-0005-0000-0000-0000403D0000}"/>
    <cellStyle name="Normal 7 7 2 2" xfId="15916" xr:uid="{00000000-0005-0000-0000-0000413D0000}"/>
    <cellStyle name="Normal 7 7 2 2 2" xfId="15917" xr:uid="{00000000-0005-0000-0000-0000423D0000}"/>
    <cellStyle name="Normal 7 7 2 2 2 2" xfId="15918" xr:uid="{00000000-0005-0000-0000-0000433D0000}"/>
    <cellStyle name="Normal 7 7 2 2 3" xfId="15919" xr:uid="{00000000-0005-0000-0000-0000443D0000}"/>
    <cellStyle name="Normal 7 7 2 3" xfId="15920" xr:uid="{00000000-0005-0000-0000-0000453D0000}"/>
    <cellStyle name="Normal 7 7 2 3 2" xfId="15921" xr:uid="{00000000-0005-0000-0000-0000463D0000}"/>
    <cellStyle name="Normal 7 7 2 4" xfId="15922" xr:uid="{00000000-0005-0000-0000-0000473D0000}"/>
    <cellStyle name="Normal 7 7 3" xfId="15923" xr:uid="{00000000-0005-0000-0000-0000483D0000}"/>
    <cellStyle name="Normal 7 7 3 2" xfId="15924" xr:uid="{00000000-0005-0000-0000-0000493D0000}"/>
    <cellStyle name="Normal 7 7 3 2 2" xfId="15925" xr:uid="{00000000-0005-0000-0000-00004A3D0000}"/>
    <cellStyle name="Normal 7 7 3 3" xfId="15926" xr:uid="{00000000-0005-0000-0000-00004B3D0000}"/>
    <cellStyle name="Normal 7 7 4" xfId="15927" xr:uid="{00000000-0005-0000-0000-00004C3D0000}"/>
    <cellStyle name="Normal 7 7 4 2" xfId="15928" xr:uid="{00000000-0005-0000-0000-00004D3D0000}"/>
    <cellStyle name="Normal 7 7 5" xfId="15929" xr:uid="{00000000-0005-0000-0000-00004E3D0000}"/>
    <cellStyle name="Normal 7 8" xfId="2159" xr:uid="{00000000-0005-0000-0000-00004F3D0000}"/>
    <cellStyle name="Normal 7 8 2" xfId="2160" xr:uid="{00000000-0005-0000-0000-0000503D0000}"/>
    <cellStyle name="Normal 7 8 2 2" xfId="15930" xr:uid="{00000000-0005-0000-0000-0000513D0000}"/>
    <cellStyle name="Normal 7 8 2 2 2" xfId="15931" xr:uid="{00000000-0005-0000-0000-0000523D0000}"/>
    <cellStyle name="Normal 7 8 2 2 2 2" xfId="15932" xr:uid="{00000000-0005-0000-0000-0000533D0000}"/>
    <cellStyle name="Normal 7 8 2 2 3" xfId="15933" xr:uid="{00000000-0005-0000-0000-0000543D0000}"/>
    <cellStyle name="Normal 7 8 2 3" xfId="15934" xr:uid="{00000000-0005-0000-0000-0000553D0000}"/>
    <cellStyle name="Normal 7 8 2 3 2" xfId="15935" xr:uid="{00000000-0005-0000-0000-0000563D0000}"/>
    <cellStyle name="Normal 7 8 2 4" xfId="15936" xr:uid="{00000000-0005-0000-0000-0000573D0000}"/>
    <cellStyle name="Normal 7 8 3" xfId="15937" xr:uid="{00000000-0005-0000-0000-0000583D0000}"/>
    <cellStyle name="Normal 7 8 3 2" xfId="15938" xr:uid="{00000000-0005-0000-0000-0000593D0000}"/>
    <cellStyle name="Normal 7 8 3 2 2" xfId="15939" xr:uid="{00000000-0005-0000-0000-00005A3D0000}"/>
    <cellStyle name="Normal 7 8 3 3" xfId="15940" xr:uid="{00000000-0005-0000-0000-00005B3D0000}"/>
    <cellStyle name="Normal 7 8 4" xfId="15941" xr:uid="{00000000-0005-0000-0000-00005C3D0000}"/>
    <cellStyle name="Normal 7 8 4 2" xfId="15942" xr:uid="{00000000-0005-0000-0000-00005D3D0000}"/>
    <cellStyle name="Normal 7 8 5" xfId="15943" xr:uid="{00000000-0005-0000-0000-00005E3D0000}"/>
    <cellStyle name="Normal 7 9" xfId="2161" xr:uid="{00000000-0005-0000-0000-00005F3D0000}"/>
    <cellStyle name="Normal 7 9 2" xfId="2162" xr:uid="{00000000-0005-0000-0000-0000603D0000}"/>
    <cellStyle name="Normal 7 9 2 2" xfId="15944" xr:uid="{00000000-0005-0000-0000-0000613D0000}"/>
    <cellStyle name="Normal 7 9 2 2 2" xfId="15945" xr:uid="{00000000-0005-0000-0000-0000623D0000}"/>
    <cellStyle name="Normal 7 9 2 2 2 2" xfId="15946" xr:uid="{00000000-0005-0000-0000-0000633D0000}"/>
    <cellStyle name="Normal 7 9 2 2 3" xfId="15947" xr:uid="{00000000-0005-0000-0000-0000643D0000}"/>
    <cellStyle name="Normal 7 9 2 3" xfId="15948" xr:uid="{00000000-0005-0000-0000-0000653D0000}"/>
    <cellStyle name="Normal 7 9 2 3 2" xfId="15949" xr:uid="{00000000-0005-0000-0000-0000663D0000}"/>
    <cellStyle name="Normal 7 9 2 4" xfId="15950" xr:uid="{00000000-0005-0000-0000-0000673D0000}"/>
    <cellStyle name="Normal 7 9 3" xfId="15951" xr:uid="{00000000-0005-0000-0000-0000683D0000}"/>
    <cellStyle name="Normal 7 9 3 2" xfId="15952" xr:uid="{00000000-0005-0000-0000-0000693D0000}"/>
    <cellStyle name="Normal 7 9 3 2 2" xfId="15953" xr:uid="{00000000-0005-0000-0000-00006A3D0000}"/>
    <cellStyle name="Normal 7 9 3 3" xfId="15954" xr:uid="{00000000-0005-0000-0000-00006B3D0000}"/>
    <cellStyle name="Normal 7 9 4" xfId="15955" xr:uid="{00000000-0005-0000-0000-00006C3D0000}"/>
    <cellStyle name="Normal 7 9 4 2" xfId="15956" xr:uid="{00000000-0005-0000-0000-00006D3D0000}"/>
    <cellStyle name="Normal 7 9 5" xfId="15957" xr:uid="{00000000-0005-0000-0000-00006E3D0000}"/>
    <cellStyle name="Normal 70" xfId="2163" xr:uid="{00000000-0005-0000-0000-00006F3D0000}"/>
    <cellStyle name="Normal 70 2" xfId="2164" xr:uid="{00000000-0005-0000-0000-0000703D0000}"/>
    <cellStyle name="Normal 70 2 2" xfId="15958" xr:uid="{00000000-0005-0000-0000-0000713D0000}"/>
    <cellStyle name="Normal 70 2 2 2" xfId="15959" xr:uid="{00000000-0005-0000-0000-0000723D0000}"/>
    <cellStyle name="Normal 70 2 2 2 2" xfId="15960" xr:uid="{00000000-0005-0000-0000-0000733D0000}"/>
    <cellStyle name="Normal 70 2 2 3" xfId="15961" xr:uid="{00000000-0005-0000-0000-0000743D0000}"/>
    <cellStyle name="Normal 70 2 3" xfId="15962" xr:uid="{00000000-0005-0000-0000-0000753D0000}"/>
    <cellStyle name="Normal 70 2 3 2" xfId="15963" xr:uid="{00000000-0005-0000-0000-0000763D0000}"/>
    <cellStyle name="Normal 70 2 4" xfId="15964" xr:uid="{00000000-0005-0000-0000-0000773D0000}"/>
    <cellStyle name="Normal 70 3" xfId="2165" xr:uid="{00000000-0005-0000-0000-0000783D0000}"/>
    <cellStyle name="Normal 70 3 2" xfId="15965" xr:uid="{00000000-0005-0000-0000-0000793D0000}"/>
    <cellStyle name="Normal 70 3 2 2" xfId="15966" xr:uid="{00000000-0005-0000-0000-00007A3D0000}"/>
    <cellStyle name="Normal 70 3 2 2 2" xfId="15967" xr:uid="{00000000-0005-0000-0000-00007B3D0000}"/>
    <cellStyle name="Normal 70 3 2 3" xfId="15968" xr:uid="{00000000-0005-0000-0000-00007C3D0000}"/>
    <cellStyle name="Normal 70 3 3" xfId="15969" xr:uid="{00000000-0005-0000-0000-00007D3D0000}"/>
    <cellStyle name="Normal 70 3 3 2" xfId="15970" xr:uid="{00000000-0005-0000-0000-00007E3D0000}"/>
    <cellStyle name="Normal 70 3 4" xfId="15971" xr:uid="{00000000-0005-0000-0000-00007F3D0000}"/>
    <cellStyle name="Normal 70 4" xfId="2166" xr:uid="{00000000-0005-0000-0000-0000803D0000}"/>
    <cellStyle name="Normal 70 4 2" xfId="15972" xr:uid="{00000000-0005-0000-0000-0000813D0000}"/>
    <cellStyle name="Normal 70 4 2 2" xfId="15973" xr:uid="{00000000-0005-0000-0000-0000823D0000}"/>
    <cellStyle name="Normal 70 4 2 2 2" xfId="15974" xr:uid="{00000000-0005-0000-0000-0000833D0000}"/>
    <cellStyle name="Normal 70 4 2 3" xfId="15975" xr:uid="{00000000-0005-0000-0000-0000843D0000}"/>
    <cellStyle name="Normal 70 4 3" xfId="15976" xr:uid="{00000000-0005-0000-0000-0000853D0000}"/>
    <cellStyle name="Normal 70 4 3 2" xfId="15977" xr:uid="{00000000-0005-0000-0000-0000863D0000}"/>
    <cellStyle name="Normal 70 4 4" xfId="15978" xr:uid="{00000000-0005-0000-0000-0000873D0000}"/>
    <cellStyle name="Normal 70 5" xfId="15979" xr:uid="{00000000-0005-0000-0000-0000883D0000}"/>
    <cellStyle name="Normal 70 5 2" xfId="15980" xr:uid="{00000000-0005-0000-0000-0000893D0000}"/>
    <cellStyle name="Normal 70 5 2 2" xfId="15981" xr:uid="{00000000-0005-0000-0000-00008A3D0000}"/>
    <cellStyle name="Normal 70 5 3" xfId="15982" xr:uid="{00000000-0005-0000-0000-00008B3D0000}"/>
    <cellStyle name="Normal 70 6" xfId="15983" xr:uid="{00000000-0005-0000-0000-00008C3D0000}"/>
    <cellStyle name="Normal 70 6 2" xfId="15984" xr:uid="{00000000-0005-0000-0000-00008D3D0000}"/>
    <cellStyle name="Normal 70 7" xfId="15985" xr:uid="{00000000-0005-0000-0000-00008E3D0000}"/>
    <cellStyle name="Normal 71" xfId="2167" xr:uid="{00000000-0005-0000-0000-00008F3D0000}"/>
    <cellStyle name="Normal 71 2" xfId="2168" xr:uid="{00000000-0005-0000-0000-0000903D0000}"/>
    <cellStyle name="Normal 71 2 2" xfId="15986" xr:uid="{00000000-0005-0000-0000-0000913D0000}"/>
    <cellStyle name="Normal 71 2 2 2" xfId="15987" xr:uid="{00000000-0005-0000-0000-0000923D0000}"/>
    <cellStyle name="Normal 71 2 2 2 2" xfId="15988" xr:uid="{00000000-0005-0000-0000-0000933D0000}"/>
    <cellStyle name="Normal 71 2 2 3" xfId="15989" xr:uid="{00000000-0005-0000-0000-0000943D0000}"/>
    <cellStyle name="Normal 71 2 3" xfId="15990" xr:uid="{00000000-0005-0000-0000-0000953D0000}"/>
    <cellStyle name="Normal 71 2 3 2" xfId="15991" xr:uid="{00000000-0005-0000-0000-0000963D0000}"/>
    <cellStyle name="Normal 71 2 4" xfId="15992" xr:uid="{00000000-0005-0000-0000-0000973D0000}"/>
    <cellStyle name="Normal 71 3" xfId="2169" xr:uid="{00000000-0005-0000-0000-0000983D0000}"/>
    <cellStyle name="Normal 71 3 2" xfId="15993" xr:uid="{00000000-0005-0000-0000-0000993D0000}"/>
    <cellStyle name="Normal 71 3 2 2" xfId="15994" xr:uid="{00000000-0005-0000-0000-00009A3D0000}"/>
    <cellStyle name="Normal 71 3 2 2 2" xfId="15995" xr:uid="{00000000-0005-0000-0000-00009B3D0000}"/>
    <cellStyle name="Normal 71 3 2 3" xfId="15996" xr:uid="{00000000-0005-0000-0000-00009C3D0000}"/>
    <cellStyle name="Normal 71 3 3" xfId="15997" xr:uid="{00000000-0005-0000-0000-00009D3D0000}"/>
    <cellStyle name="Normal 71 3 3 2" xfId="15998" xr:uid="{00000000-0005-0000-0000-00009E3D0000}"/>
    <cellStyle name="Normal 71 3 4" xfId="15999" xr:uid="{00000000-0005-0000-0000-00009F3D0000}"/>
    <cellStyle name="Normal 71 4" xfId="16000" xr:uid="{00000000-0005-0000-0000-0000A03D0000}"/>
    <cellStyle name="Normal 71 4 2" xfId="16001" xr:uid="{00000000-0005-0000-0000-0000A13D0000}"/>
    <cellStyle name="Normal 71 4 2 2" xfId="16002" xr:uid="{00000000-0005-0000-0000-0000A23D0000}"/>
    <cellStyle name="Normal 71 4 3" xfId="16003" xr:uid="{00000000-0005-0000-0000-0000A33D0000}"/>
    <cellStyle name="Normal 71 5" xfId="16004" xr:uid="{00000000-0005-0000-0000-0000A43D0000}"/>
    <cellStyle name="Normal 71 5 2" xfId="16005" xr:uid="{00000000-0005-0000-0000-0000A53D0000}"/>
    <cellStyle name="Normal 71 6" xfId="16006" xr:uid="{00000000-0005-0000-0000-0000A63D0000}"/>
    <cellStyle name="Normal 72" xfId="2170" xr:uid="{00000000-0005-0000-0000-0000A73D0000}"/>
    <cellStyle name="Normal 72 2" xfId="2171" xr:uid="{00000000-0005-0000-0000-0000A83D0000}"/>
    <cellStyle name="Normal 72 2 2" xfId="16007" xr:uid="{00000000-0005-0000-0000-0000A93D0000}"/>
    <cellStyle name="Normal 72 2 2 2" xfId="16008" xr:uid="{00000000-0005-0000-0000-0000AA3D0000}"/>
    <cellStyle name="Normal 72 2 2 2 2" xfId="16009" xr:uid="{00000000-0005-0000-0000-0000AB3D0000}"/>
    <cellStyle name="Normal 72 2 2 3" xfId="16010" xr:uid="{00000000-0005-0000-0000-0000AC3D0000}"/>
    <cellStyle name="Normal 72 2 3" xfId="16011" xr:uid="{00000000-0005-0000-0000-0000AD3D0000}"/>
    <cellStyle name="Normal 72 2 3 2" xfId="16012" xr:uid="{00000000-0005-0000-0000-0000AE3D0000}"/>
    <cellStyle name="Normal 72 2 4" xfId="16013" xr:uid="{00000000-0005-0000-0000-0000AF3D0000}"/>
    <cellStyle name="Normal 72 3" xfId="2172" xr:uid="{00000000-0005-0000-0000-0000B03D0000}"/>
    <cellStyle name="Normal 72 3 2" xfId="16014" xr:uid="{00000000-0005-0000-0000-0000B13D0000}"/>
    <cellStyle name="Normal 72 3 2 2" xfId="16015" xr:uid="{00000000-0005-0000-0000-0000B23D0000}"/>
    <cellStyle name="Normal 72 3 2 2 2" xfId="16016" xr:uid="{00000000-0005-0000-0000-0000B33D0000}"/>
    <cellStyle name="Normal 72 3 2 3" xfId="16017" xr:uid="{00000000-0005-0000-0000-0000B43D0000}"/>
    <cellStyle name="Normal 72 3 3" xfId="16018" xr:uid="{00000000-0005-0000-0000-0000B53D0000}"/>
    <cellStyle name="Normal 72 3 3 2" xfId="16019" xr:uid="{00000000-0005-0000-0000-0000B63D0000}"/>
    <cellStyle name="Normal 72 3 4" xfId="16020" xr:uid="{00000000-0005-0000-0000-0000B73D0000}"/>
    <cellStyle name="Normal 72 4" xfId="2173" xr:uid="{00000000-0005-0000-0000-0000B83D0000}"/>
    <cellStyle name="Normal 72 4 2" xfId="16021" xr:uid="{00000000-0005-0000-0000-0000B93D0000}"/>
    <cellStyle name="Normal 72 4 2 2" xfId="16022" xr:uid="{00000000-0005-0000-0000-0000BA3D0000}"/>
    <cellStyle name="Normal 72 4 2 2 2" xfId="16023" xr:uid="{00000000-0005-0000-0000-0000BB3D0000}"/>
    <cellStyle name="Normal 72 4 2 3" xfId="16024" xr:uid="{00000000-0005-0000-0000-0000BC3D0000}"/>
    <cellStyle name="Normal 72 4 3" xfId="16025" xr:uid="{00000000-0005-0000-0000-0000BD3D0000}"/>
    <cellStyle name="Normal 72 4 3 2" xfId="16026" xr:uid="{00000000-0005-0000-0000-0000BE3D0000}"/>
    <cellStyle name="Normal 72 4 4" xfId="16027" xr:uid="{00000000-0005-0000-0000-0000BF3D0000}"/>
    <cellStyle name="Normal 72 5" xfId="16028" xr:uid="{00000000-0005-0000-0000-0000C03D0000}"/>
    <cellStyle name="Normal 72 5 2" xfId="16029" xr:uid="{00000000-0005-0000-0000-0000C13D0000}"/>
    <cellStyle name="Normal 72 5 2 2" xfId="16030" xr:uid="{00000000-0005-0000-0000-0000C23D0000}"/>
    <cellStyle name="Normal 72 5 3" xfId="16031" xr:uid="{00000000-0005-0000-0000-0000C33D0000}"/>
    <cellStyle name="Normal 72 6" xfId="16032" xr:uid="{00000000-0005-0000-0000-0000C43D0000}"/>
    <cellStyle name="Normal 72 6 2" xfId="16033" xr:uid="{00000000-0005-0000-0000-0000C53D0000}"/>
    <cellStyle name="Normal 72 7" xfId="16034" xr:uid="{00000000-0005-0000-0000-0000C63D0000}"/>
    <cellStyle name="Normal 73" xfId="2174" xr:uid="{00000000-0005-0000-0000-0000C73D0000}"/>
    <cellStyle name="Normal 74" xfId="2175" xr:uid="{00000000-0005-0000-0000-0000C83D0000}"/>
    <cellStyle name="Normal 74 2" xfId="2176" xr:uid="{00000000-0005-0000-0000-0000C93D0000}"/>
    <cellStyle name="Normal 74 2 2" xfId="16035" xr:uid="{00000000-0005-0000-0000-0000CA3D0000}"/>
    <cellStyle name="Normal 74 2 2 2" xfId="16036" xr:uid="{00000000-0005-0000-0000-0000CB3D0000}"/>
    <cellStyle name="Normal 74 2 2 2 2" xfId="16037" xr:uid="{00000000-0005-0000-0000-0000CC3D0000}"/>
    <cellStyle name="Normal 74 2 2 3" xfId="16038" xr:uid="{00000000-0005-0000-0000-0000CD3D0000}"/>
    <cellStyle name="Normal 74 2 3" xfId="16039" xr:uid="{00000000-0005-0000-0000-0000CE3D0000}"/>
    <cellStyle name="Normal 74 2 3 2" xfId="16040" xr:uid="{00000000-0005-0000-0000-0000CF3D0000}"/>
    <cellStyle name="Normal 74 2 4" xfId="16041" xr:uid="{00000000-0005-0000-0000-0000D03D0000}"/>
    <cellStyle name="Normal 74 3" xfId="2177" xr:uid="{00000000-0005-0000-0000-0000D13D0000}"/>
    <cellStyle name="Normal 74 3 2" xfId="16042" xr:uid="{00000000-0005-0000-0000-0000D23D0000}"/>
    <cellStyle name="Normal 74 3 2 2" xfId="16043" xr:uid="{00000000-0005-0000-0000-0000D33D0000}"/>
    <cellStyle name="Normal 74 3 2 2 2" xfId="16044" xr:uid="{00000000-0005-0000-0000-0000D43D0000}"/>
    <cellStyle name="Normal 74 3 2 3" xfId="16045" xr:uid="{00000000-0005-0000-0000-0000D53D0000}"/>
    <cellStyle name="Normal 74 3 3" xfId="16046" xr:uid="{00000000-0005-0000-0000-0000D63D0000}"/>
    <cellStyle name="Normal 74 3 3 2" xfId="16047" xr:uid="{00000000-0005-0000-0000-0000D73D0000}"/>
    <cellStyle name="Normal 74 3 4" xfId="16048" xr:uid="{00000000-0005-0000-0000-0000D83D0000}"/>
    <cellStyle name="Normal 74 4" xfId="2178" xr:uid="{00000000-0005-0000-0000-0000D93D0000}"/>
    <cellStyle name="Normal 74 4 2" xfId="16049" xr:uid="{00000000-0005-0000-0000-0000DA3D0000}"/>
    <cellStyle name="Normal 74 4 2 2" xfId="16050" xr:uid="{00000000-0005-0000-0000-0000DB3D0000}"/>
    <cellStyle name="Normal 74 4 2 2 2" xfId="16051" xr:uid="{00000000-0005-0000-0000-0000DC3D0000}"/>
    <cellStyle name="Normal 74 4 2 3" xfId="16052" xr:uid="{00000000-0005-0000-0000-0000DD3D0000}"/>
    <cellStyle name="Normal 74 4 3" xfId="16053" xr:uid="{00000000-0005-0000-0000-0000DE3D0000}"/>
    <cellStyle name="Normal 74 4 3 2" xfId="16054" xr:uid="{00000000-0005-0000-0000-0000DF3D0000}"/>
    <cellStyle name="Normal 74 4 4" xfId="16055" xr:uid="{00000000-0005-0000-0000-0000E03D0000}"/>
    <cellStyle name="Normal 74 5" xfId="16056" xr:uid="{00000000-0005-0000-0000-0000E13D0000}"/>
    <cellStyle name="Normal 74 5 2" xfId="16057" xr:uid="{00000000-0005-0000-0000-0000E23D0000}"/>
    <cellStyle name="Normal 74 5 2 2" xfId="16058" xr:uid="{00000000-0005-0000-0000-0000E33D0000}"/>
    <cellStyle name="Normal 74 5 3" xfId="16059" xr:uid="{00000000-0005-0000-0000-0000E43D0000}"/>
    <cellStyle name="Normal 74 6" xfId="16060" xr:uid="{00000000-0005-0000-0000-0000E53D0000}"/>
    <cellStyle name="Normal 74 6 2" xfId="16061" xr:uid="{00000000-0005-0000-0000-0000E63D0000}"/>
    <cellStyle name="Normal 74 7" xfId="16062" xr:uid="{00000000-0005-0000-0000-0000E73D0000}"/>
    <cellStyle name="Normal 75" xfId="2179" xr:uid="{00000000-0005-0000-0000-0000E83D0000}"/>
    <cellStyle name="Normal 75 2" xfId="2180" xr:uid="{00000000-0005-0000-0000-0000E93D0000}"/>
    <cellStyle name="Normal 75 2 2" xfId="16063" xr:uid="{00000000-0005-0000-0000-0000EA3D0000}"/>
    <cellStyle name="Normal 75 2 2 2" xfId="16064" xr:uid="{00000000-0005-0000-0000-0000EB3D0000}"/>
    <cellStyle name="Normal 75 2 2 2 2" xfId="16065" xr:uid="{00000000-0005-0000-0000-0000EC3D0000}"/>
    <cellStyle name="Normal 75 2 2 3" xfId="16066" xr:uid="{00000000-0005-0000-0000-0000ED3D0000}"/>
    <cellStyle name="Normal 75 2 3" xfId="16067" xr:uid="{00000000-0005-0000-0000-0000EE3D0000}"/>
    <cellStyle name="Normal 75 2 3 2" xfId="16068" xr:uid="{00000000-0005-0000-0000-0000EF3D0000}"/>
    <cellStyle name="Normal 75 2 4" xfId="16069" xr:uid="{00000000-0005-0000-0000-0000F03D0000}"/>
    <cellStyle name="Normal 75 3" xfId="2181" xr:uid="{00000000-0005-0000-0000-0000F13D0000}"/>
    <cellStyle name="Normal 75 3 2" xfId="16070" xr:uid="{00000000-0005-0000-0000-0000F23D0000}"/>
    <cellStyle name="Normal 75 3 2 2" xfId="16071" xr:uid="{00000000-0005-0000-0000-0000F33D0000}"/>
    <cellStyle name="Normal 75 3 2 2 2" xfId="16072" xr:uid="{00000000-0005-0000-0000-0000F43D0000}"/>
    <cellStyle name="Normal 75 3 2 3" xfId="16073" xr:uid="{00000000-0005-0000-0000-0000F53D0000}"/>
    <cellStyle name="Normal 75 3 3" xfId="16074" xr:uid="{00000000-0005-0000-0000-0000F63D0000}"/>
    <cellStyle name="Normal 75 3 3 2" xfId="16075" xr:uid="{00000000-0005-0000-0000-0000F73D0000}"/>
    <cellStyle name="Normal 75 3 4" xfId="16076" xr:uid="{00000000-0005-0000-0000-0000F83D0000}"/>
    <cellStyle name="Normal 75 4" xfId="2182" xr:uid="{00000000-0005-0000-0000-0000F93D0000}"/>
    <cellStyle name="Normal 75 4 2" xfId="16077" xr:uid="{00000000-0005-0000-0000-0000FA3D0000}"/>
    <cellStyle name="Normal 75 4 2 2" xfId="16078" xr:uid="{00000000-0005-0000-0000-0000FB3D0000}"/>
    <cellStyle name="Normal 75 4 2 2 2" xfId="16079" xr:uid="{00000000-0005-0000-0000-0000FC3D0000}"/>
    <cellStyle name="Normal 75 4 2 3" xfId="16080" xr:uid="{00000000-0005-0000-0000-0000FD3D0000}"/>
    <cellStyle name="Normal 75 4 3" xfId="16081" xr:uid="{00000000-0005-0000-0000-0000FE3D0000}"/>
    <cellStyle name="Normal 75 4 3 2" xfId="16082" xr:uid="{00000000-0005-0000-0000-0000FF3D0000}"/>
    <cellStyle name="Normal 75 4 4" xfId="16083" xr:uid="{00000000-0005-0000-0000-0000003E0000}"/>
    <cellStyle name="Normal 75 5" xfId="16084" xr:uid="{00000000-0005-0000-0000-0000013E0000}"/>
    <cellStyle name="Normal 75 5 2" xfId="16085" xr:uid="{00000000-0005-0000-0000-0000023E0000}"/>
    <cellStyle name="Normal 75 5 2 2" xfId="16086" xr:uid="{00000000-0005-0000-0000-0000033E0000}"/>
    <cellStyle name="Normal 75 5 3" xfId="16087" xr:uid="{00000000-0005-0000-0000-0000043E0000}"/>
    <cellStyle name="Normal 75 6" xfId="16088" xr:uid="{00000000-0005-0000-0000-0000053E0000}"/>
    <cellStyle name="Normal 75 6 2" xfId="16089" xr:uid="{00000000-0005-0000-0000-0000063E0000}"/>
    <cellStyle name="Normal 75 7" xfId="16090" xr:uid="{00000000-0005-0000-0000-0000073E0000}"/>
    <cellStyle name="Normal 76" xfId="2183" xr:uid="{00000000-0005-0000-0000-0000083E0000}"/>
    <cellStyle name="Normal 76 2" xfId="2184" xr:uid="{00000000-0005-0000-0000-0000093E0000}"/>
    <cellStyle name="Normal 76 2 2" xfId="16091" xr:uid="{00000000-0005-0000-0000-00000A3E0000}"/>
    <cellStyle name="Normal 76 2 2 2" xfId="16092" xr:uid="{00000000-0005-0000-0000-00000B3E0000}"/>
    <cellStyle name="Normal 76 2 2 2 2" xfId="16093" xr:uid="{00000000-0005-0000-0000-00000C3E0000}"/>
    <cellStyle name="Normal 76 2 2 3" xfId="16094" xr:uid="{00000000-0005-0000-0000-00000D3E0000}"/>
    <cellStyle name="Normal 76 2 3" xfId="16095" xr:uid="{00000000-0005-0000-0000-00000E3E0000}"/>
    <cellStyle name="Normal 76 2 3 2" xfId="16096" xr:uid="{00000000-0005-0000-0000-00000F3E0000}"/>
    <cellStyle name="Normal 76 2 4" xfId="16097" xr:uid="{00000000-0005-0000-0000-0000103E0000}"/>
    <cellStyle name="Normal 76 3" xfId="2185" xr:uid="{00000000-0005-0000-0000-0000113E0000}"/>
    <cellStyle name="Normal 76 3 2" xfId="16098" xr:uid="{00000000-0005-0000-0000-0000123E0000}"/>
    <cellStyle name="Normal 76 3 2 2" xfId="16099" xr:uid="{00000000-0005-0000-0000-0000133E0000}"/>
    <cellStyle name="Normal 76 3 2 2 2" xfId="16100" xr:uid="{00000000-0005-0000-0000-0000143E0000}"/>
    <cellStyle name="Normal 76 3 2 3" xfId="16101" xr:uid="{00000000-0005-0000-0000-0000153E0000}"/>
    <cellStyle name="Normal 76 3 3" xfId="16102" xr:uid="{00000000-0005-0000-0000-0000163E0000}"/>
    <cellStyle name="Normal 76 3 3 2" xfId="16103" xr:uid="{00000000-0005-0000-0000-0000173E0000}"/>
    <cellStyle name="Normal 76 3 4" xfId="16104" xr:uid="{00000000-0005-0000-0000-0000183E0000}"/>
    <cellStyle name="Normal 76 4" xfId="2186" xr:uid="{00000000-0005-0000-0000-0000193E0000}"/>
    <cellStyle name="Normal 76 4 2" xfId="16105" xr:uid="{00000000-0005-0000-0000-00001A3E0000}"/>
    <cellStyle name="Normal 76 4 2 2" xfId="16106" xr:uid="{00000000-0005-0000-0000-00001B3E0000}"/>
    <cellStyle name="Normal 76 4 2 2 2" xfId="16107" xr:uid="{00000000-0005-0000-0000-00001C3E0000}"/>
    <cellStyle name="Normal 76 4 2 3" xfId="16108" xr:uid="{00000000-0005-0000-0000-00001D3E0000}"/>
    <cellStyle name="Normal 76 4 3" xfId="16109" xr:uid="{00000000-0005-0000-0000-00001E3E0000}"/>
    <cellStyle name="Normal 76 4 3 2" xfId="16110" xr:uid="{00000000-0005-0000-0000-00001F3E0000}"/>
    <cellStyle name="Normal 76 4 4" xfId="16111" xr:uid="{00000000-0005-0000-0000-0000203E0000}"/>
    <cellStyle name="Normal 76 5" xfId="16112" xr:uid="{00000000-0005-0000-0000-0000213E0000}"/>
    <cellStyle name="Normal 76 5 2" xfId="16113" xr:uid="{00000000-0005-0000-0000-0000223E0000}"/>
    <cellStyle name="Normal 76 5 2 2" xfId="16114" xr:uid="{00000000-0005-0000-0000-0000233E0000}"/>
    <cellStyle name="Normal 76 5 3" xfId="16115" xr:uid="{00000000-0005-0000-0000-0000243E0000}"/>
    <cellStyle name="Normal 76 6" xfId="16116" xr:uid="{00000000-0005-0000-0000-0000253E0000}"/>
    <cellStyle name="Normal 76 6 2" xfId="16117" xr:uid="{00000000-0005-0000-0000-0000263E0000}"/>
    <cellStyle name="Normal 76 7" xfId="16118" xr:uid="{00000000-0005-0000-0000-0000273E0000}"/>
    <cellStyle name="Normal 77" xfId="2187" xr:uid="{00000000-0005-0000-0000-0000283E0000}"/>
    <cellStyle name="Normal 77 2" xfId="2188" xr:uid="{00000000-0005-0000-0000-0000293E0000}"/>
    <cellStyle name="Normal 77 2 2" xfId="16119" xr:uid="{00000000-0005-0000-0000-00002A3E0000}"/>
    <cellStyle name="Normal 77 2 2 2" xfId="16120" xr:uid="{00000000-0005-0000-0000-00002B3E0000}"/>
    <cellStyle name="Normal 77 2 2 2 2" xfId="16121" xr:uid="{00000000-0005-0000-0000-00002C3E0000}"/>
    <cellStyle name="Normal 77 2 2 3" xfId="16122" xr:uid="{00000000-0005-0000-0000-00002D3E0000}"/>
    <cellStyle name="Normal 77 2 3" xfId="16123" xr:uid="{00000000-0005-0000-0000-00002E3E0000}"/>
    <cellStyle name="Normal 77 2 3 2" xfId="16124" xr:uid="{00000000-0005-0000-0000-00002F3E0000}"/>
    <cellStyle name="Normal 77 2 4" xfId="16125" xr:uid="{00000000-0005-0000-0000-0000303E0000}"/>
    <cellStyle name="Normal 77 3" xfId="2189" xr:uid="{00000000-0005-0000-0000-0000313E0000}"/>
    <cellStyle name="Normal 77 3 2" xfId="16126" xr:uid="{00000000-0005-0000-0000-0000323E0000}"/>
    <cellStyle name="Normal 77 3 2 2" xfId="16127" xr:uid="{00000000-0005-0000-0000-0000333E0000}"/>
    <cellStyle name="Normal 77 3 2 2 2" xfId="16128" xr:uid="{00000000-0005-0000-0000-0000343E0000}"/>
    <cellStyle name="Normal 77 3 2 3" xfId="16129" xr:uid="{00000000-0005-0000-0000-0000353E0000}"/>
    <cellStyle name="Normal 77 3 3" xfId="16130" xr:uid="{00000000-0005-0000-0000-0000363E0000}"/>
    <cellStyle name="Normal 77 3 3 2" xfId="16131" xr:uid="{00000000-0005-0000-0000-0000373E0000}"/>
    <cellStyle name="Normal 77 3 4" xfId="16132" xr:uid="{00000000-0005-0000-0000-0000383E0000}"/>
    <cellStyle name="Normal 77 4" xfId="2190" xr:uid="{00000000-0005-0000-0000-0000393E0000}"/>
    <cellStyle name="Normal 77 4 2" xfId="16133" xr:uid="{00000000-0005-0000-0000-00003A3E0000}"/>
    <cellStyle name="Normal 77 4 2 2" xfId="16134" xr:uid="{00000000-0005-0000-0000-00003B3E0000}"/>
    <cellStyle name="Normal 77 4 2 2 2" xfId="16135" xr:uid="{00000000-0005-0000-0000-00003C3E0000}"/>
    <cellStyle name="Normal 77 4 2 3" xfId="16136" xr:uid="{00000000-0005-0000-0000-00003D3E0000}"/>
    <cellStyle name="Normal 77 4 3" xfId="16137" xr:uid="{00000000-0005-0000-0000-00003E3E0000}"/>
    <cellStyle name="Normal 77 4 3 2" xfId="16138" xr:uid="{00000000-0005-0000-0000-00003F3E0000}"/>
    <cellStyle name="Normal 77 4 4" xfId="16139" xr:uid="{00000000-0005-0000-0000-0000403E0000}"/>
    <cellStyle name="Normal 77 5" xfId="16140" xr:uid="{00000000-0005-0000-0000-0000413E0000}"/>
    <cellStyle name="Normal 77 5 2" xfId="16141" xr:uid="{00000000-0005-0000-0000-0000423E0000}"/>
    <cellStyle name="Normal 77 5 2 2" xfId="16142" xr:uid="{00000000-0005-0000-0000-0000433E0000}"/>
    <cellStyle name="Normal 77 5 3" xfId="16143" xr:uid="{00000000-0005-0000-0000-0000443E0000}"/>
    <cellStyle name="Normal 77 6" xfId="16144" xr:uid="{00000000-0005-0000-0000-0000453E0000}"/>
    <cellStyle name="Normal 77 6 2" xfId="16145" xr:uid="{00000000-0005-0000-0000-0000463E0000}"/>
    <cellStyle name="Normal 77 7" xfId="16146" xr:uid="{00000000-0005-0000-0000-0000473E0000}"/>
    <cellStyle name="Normal 78" xfId="2191" xr:uid="{00000000-0005-0000-0000-0000483E0000}"/>
    <cellStyle name="Normal 78 2" xfId="2192" xr:uid="{00000000-0005-0000-0000-0000493E0000}"/>
    <cellStyle name="Normal 78 2 2" xfId="16147" xr:uid="{00000000-0005-0000-0000-00004A3E0000}"/>
    <cellStyle name="Normal 78 2 2 2" xfId="16148" xr:uid="{00000000-0005-0000-0000-00004B3E0000}"/>
    <cellStyle name="Normal 78 2 2 2 2" xfId="16149" xr:uid="{00000000-0005-0000-0000-00004C3E0000}"/>
    <cellStyle name="Normal 78 2 2 3" xfId="16150" xr:uid="{00000000-0005-0000-0000-00004D3E0000}"/>
    <cellStyle name="Normal 78 2 3" xfId="16151" xr:uid="{00000000-0005-0000-0000-00004E3E0000}"/>
    <cellStyle name="Normal 78 2 3 2" xfId="16152" xr:uid="{00000000-0005-0000-0000-00004F3E0000}"/>
    <cellStyle name="Normal 78 2 4" xfId="16153" xr:uid="{00000000-0005-0000-0000-0000503E0000}"/>
    <cellStyle name="Normal 78 3" xfId="2193" xr:uid="{00000000-0005-0000-0000-0000513E0000}"/>
    <cellStyle name="Normal 78 3 2" xfId="16154" xr:uid="{00000000-0005-0000-0000-0000523E0000}"/>
    <cellStyle name="Normal 78 3 2 2" xfId="16155" xr:uid="{00000000-0005-0000-0000-0000533E0000}"/>
    <cellStyle name="Normal 78 3 2 2 2" xfId="16156" xr:uid="{00000000-0005-0000-0000-0000543E0000}"/>
    <cellStyle name="Normal 78 3 2 3" xfId="16157" xr:uid="{00000000-0005-0000-0000-0000553E0000}"/>
    <cellStyle name="Normal 78 3 3" xfId="16158" xr:uid="{00000000-0005-0000-0000-0000563E0000}"/>
    <cellStyle name="Normal 78 3 3 2" xfId="16159" xr:uid="{00000000-0005-0000-0000-0000573E0000}"/>
    <cellStyle name="Normal 78 3 4" xfId="16160" xr:uid="{00000000-0005-0000-0000-0000583E0000}"/>
    <cellStyle name="Normal 78 4" xfId="2194" xr:uid="{00000000-0005-0000-0000-0000593E0000}"/>
    <cellStyle name="Normal 78 4 2" xfId="16161" xr:uid="{00000000-0005-0000-0000-00005A3E0000}"/>
    <cellStyle name="Normal 78 4 2 2" xfId="16162" xr:uid="{00000000-0005-0000-0000-00005B3E0000}"/>
    <cellStyle name="Normal 78 4 2 2 2" xfId="16163" xr:uid="{00000000-0005-0000-0000-00005C3E0000}"/>
    <cellStyle name="Normal 78 4 2 3" xfId="16164" xr:uid="{00000000-0005-0000-0000-00005D3E0000}"/>
    <cellStyle name="Normal 78 4 3" xfId="16165" xr:uid="{00000000-0005-0000-0000-00005E3E0000}"/>
    <cellStyle name="Normal 78 4 3 2" xfId="16166" xr:uid="{00000000-0005-0000-0000-00005F3E0000}"/>
    <cellStyle name="Normal 78 4 4" xfId="16167" xr:uid="{00000000-0005-0000-0000-0000603E0000}"/>
    <cellStyle name="Normal 78 5" xfId="16168" xr:uid="{00000000-0005-0000-0000-0000613E0000}"/>
    <cellStyle name="Normal 78 5 2" xfId="16169" xr:uid="{00000000-0005-0000-0000-0000623E0000}"/>
    <cellStyle name="Normal 78 5 2 2" xfId="16170" xr:uid="{00000000-0005-0000-0000-0000633E0000}"/>
    <cellStyle name="Normal 78 5 3" xfId="16171" xr:uid="{00000000-0005-0000-0000-0000643E0000}"/>
    <cellStyle name="Normal 78 6" xfId="16172" xr:uid="{00000000-0005-0000-0000-0000653E0000}"/>
    <cellStyle name="Normal 78 6 2" xfId="16173" xr:uid="{00000000-0005-0000-0000-0000663E0000}"/>
    <cellStyle name="Normal 78 7" xfId="16174" xr:uid="{00000000-0005-0000-0000-0000673E0000}"/>
    <cellStyle name="Normal 79" xfId="2195" xr:uid="{00000000-0005-0000-0000-0000683E0000}"/>
    <cellStyle name="Normal 79 2" xfId="2196" xr:uid="{00000000-0005-0000-0000-0000693E0000}"/>
    <cellStyle name="Normal 79 2 2" xfId="16175" xr:uid="{00000000-0005-0000-0000-00006A3E0000}"/>
    <cellStyle name="Normal 79 2 2 2" xfId="16176" xr:uid="{00000000-0005-0000-0000-00006B3E0000}"/>
    <cellStyle name="Normal 79 2 2 2 2" xfId="16177" xr:uid="{00000000-0005-0000-0000-00006C3E0000}"/>
    <cellStyle name="Normal 79 2 2 3" xfId="16178" xr:uid="{00000000-0005-0000-0000-00006D3E0000}"/>
    <cellStyle name="Normal 79 2 3" xfId="16179" xr:uid="{00000000-0005-0000-0000-00006E3E0000}"/>
    <cellStyle name="Normal 79 2 3 2" xfId="16180" xr:uid="{00000000-0005-0000-0000-00006F3E0000}"/>
    <cellStyle name="Normal 79 2 4" xfId="16181" xr:uid="{00000000-0005-0000-0000-0000703E0000}"/>
    <cellStyle name="Normal 79 3" xfId="2197" xr:uid="{00000000-0005-0000-0000-0000713E0000}"/>
    <cellStyle name="Normal 79 3 2" xfId="16182" xr:uid="{00000000-0005-0000-0000-0000723E0000}"/>
    <cellStyle name="Normal 79 3 2 2" xfId="16183" xr:uid="{00000000-0005-0000-0000-0000733E0000}"/>
    <cellStyle name="Normal 79 3 2 2 2" xfId="16184" xr:uid="{00000000-0005-0000-0000-0000743E0000}"/>
    <cellStyle name="Normal 79 3 2 3" xfId="16185" xr:uid="{00000000-0005-0000-0000-0000753E0000}"/>
    <cellStyle name="Normal 79 3 3" xfId="16186" xr:uid="{00000000-0005-0000-0000-0000763E0000}"/>
    <cellStyle name="Normal 79 3 3 2" xfId="16187" xr:uid="{00000000-0005-0000-0000-0000773E0000}"/>
    <cellStyle name="Normal 79 3 4" xfId="16188" xr:uid="{00000000-0005-0000-0000-0000783E0000}"/>
    <cellStyle name="Normal 79 4" xfId="2198" xr:uid="{00000000-0005-0000-0000-0000793E0000}"/>
    <cellStyle name="Normal 79 4 2" xfId="16189" xr:uid="{00000000-0005-0000-0000-00007A3E0000}"/>
    <cellStyle name="Normal 79 4 2 2" xfId="16190" xr:uid="{00000000-0005-0000-0000-00007B3E0000}"/>
    <cellStyle name="Normal 79 4 2 2 2" xfId="16191" xr:uid="{00000000-0005-0000-0000-00007C3E0000}"/>
    <cellStyle name="Normal 79 4 2 3" xfId="16192" xr:uid="{00000000-0005-0000-0000-00007D3E0000}"/>
    <cellStyle name="Normal 79 4 3" xfId="16193" xr:uid="{00000000-0005-0000-0000-00007E3E0000}"/>
    <cellStyle name="Normal 79 4 3 2" xfId="16194" xr:uid="{00000000-0005-0000-0000-00007F3E0000}"/>
    <cellStyle name="Normal 79 4 4" xfId="16195" xr:uid="{00000000-0005-0000-0000-0000803E0000}"/>
    <cellStyle name="Normal 79 5" xfId="16196" xr:uid="{00000000-0005-0000-0000-0000813E0000}"/>
    <cellStyle name="Normal 79 5 2" xfId="16197" xr:uid="{00000000-0005-0000-0000-0000823E0000}"/>
    <cellStyle name="Normal 79 5 2 2" xfId="16198" xr:uid="{00000000-0005-0000-0000-0000833E0000}"/>
    <cellStyle name="Normal 79 5 3" xfId="16199" xr:uid="{00000000-0005-0000-0000-0000843E0000}"/>
    <cellStyle name="Normal 79 6" xfId="16200" xr:uid="{00000000-0005-0000-0000-0000853E0000}"/>
    <cellStyle name="Normal 79 6 2" xfId="16201" xr:uid="{00000000-0005-0000-0000-0000863E0000}"/>
    <cellStyle name="Normal 79 7" xfId="16202" xr:uid="{00000000-0005-0000-0000-0000873E0000}"/>
    <cellStyle name="Normal 8" xfId="2199" xr:uid="{00000000-0005-0000-0000-0000883E0000}"/>
    <cellStyle name="Normal 8 10" xfId="2200" xr:uid="{00000000-0005-0000-0000-0000893E0000}"/>
    <cellStyle name="Normal 8 10 10" xfId="16203" xr:uid="{00000000-0005-0000-0000-00008A3E0000}"/>
    <cellStyle name="Normal 8 10 10 2" xfId="16204" xr:uid="{00000000-0005-0000-0000-00008B3E0000}"/>
    <cellStyle name="Normal 8 10 11" xfId="16205" xr:uid="{00000000-0005-0000-0000-00008C3E0000}"/>
    <cellStyle name="Normal 8 10 2" xfId="2201" xr:uid="{00000000-0005-0000-0000-00008D3E0000}"/>
    <cellStyle name="Normal 8 10 3" xfId="2202" xr:uid="{00000000-0005-0000-0000-00008E3E0000}"/>
    <cellStyle name="Normal 8 10 4" xfId="2203" xr:uid="{00000000-0005-0000-0000-00008F3E0000}"/>
    <cellStyle name="Normal 8 10 5" xfId="2204" xr:uid="{00000000-0005-0000-0000-0000903E0000}"/>
    <cellStyle name="Normal 8 10 6" xfId="2205" xr:uid="{00000000-0005-0000-0000-0000913E0000}"/>
    <cellStyle name="Normal 8 10 7" xfId="2206" xr:uid="{00000000-0005-0000-0000-0000923E0000}"/>
    <cellStyle name="Normal 8 10 8" xfId="2207" xr:uid="{00000000-0005-0000-0000-0000933E0000}"/>
    <cellStyle name="Normal 8 10 8 2" xfId="16206" xr:uid="{00000000-0005-0000-0000-0000943E0000}"/>
    <cellStyle name="Normal 8 10 8 2 2" xfId="16207" xr:uid="{00000000-0005-0000-0000-0000953E0000}"/>
    <cellStyle name="Normal 8 10 8 2 2 2" xfId="16208" xr:uid="{00000000-0005-0000-0000-0000963E0000}"/>
    <cellStyle name="Normal 8 10 8 2 3" xfId="16209" xr:uid="{00000000-0005-0000-0000-0000973E0000}"/>
    <cellStyle name="Normal 8 10 8 3" xfId="16210" xr:uid="{00000000-0005-0000-0000-0000983E0000}"/>
    <cellStyle name="Normal 8 10 8 3 2" xfId="16211" xr:uid="{00000000-0005-0000-0000-0000993E0000}"/>
    <cellStyle name="Normal 8 10 8 4" xfId="16212" xr:uid="{00000000-0005-0000-0000-00009A3E0000}"/>
    <cellStyle name="Normal 8 10 9" xfId="16213" xr:uid="{00000000-0005-0000-0000-00009B3E0000}"/>
    <cellStyle name="Normal 8 10 9 2" xfId="16214" xr:uid="{00000000-0005-0000-0000-00009C3E0000}"/>
    <cellStyle name="Normal 8 10 9 2 2" xfId="16215" xr:uid="{00000000-0005-0000-0000-00009D3E0000}"/>
    <cellStyle name="Normal 8 10 9 3" xfId="16216" xr:uid="{00000000-0005-0000-0000-00009E3E0000}"/>
    <cellStyle name="Normal 8 11" xfId="2208" xr:uid="{00000000-0005-0000-0000-00009F3E0000}"/>
    <cellStyle name="Normal 8 11 2" xfId="2209" xr:uid="{00000000-0005-0000-0000-0000A03E0000}"/>
    <cellStyle name="Normal 8 11 2 2" xfId="16217" xr:uid="{00000000-0005-0000-0000-0000A13E0000}"/>
    <cellStyle name="Normal 8 11 2 2 2" xfId="16218" xr:uid="{00000000-0005-0000-0000-0000A23E0000}"/>
    <cellStyle name="Normal 8 11 2 2 2 2" xfId="16219" xr:uid="{00000000-0005-0000-0000-0000A33E0000}"/>
    <cellStyle name="Normal 8 11 2 2 3" xfId="16220" xr:uid="{00000000-0005-0000-0000-0000A43E0000}"/>
    <cellStyle name="Normal 8 11 2 3" xfId="16221" xr:uid="{00000000-0005-0000-0000-0000A53E0000}"/>
    <cellStyle name="Normal 8 11 2 3 2" xfId="16222" xr:uid="{00000000-0005-0000-0000-0000A63E0000}"/>
    <cellStyle name="Normal 8 11 2 4" xfId="16223" xr:uid="{00000000-0005-0000-0000-0000A73E0000}"/>
    <cellStyle name="Normal 8 11 3" xfId="16224" xr:uid="{00000000-0005-0000-0000-0000A83E0000}"/>
    <cellStyle name="Normal 8 11 3 2" xfId="16225" xr:uid="{00000000-0005-0000-0000-0000A93E0000}"/>
    <cellStyle name="Normal 8 11 3 2 2" xfId="16226" xr:uid="{00000000-0005-0000-0000-0000AA3E0000}"/>
    <cellStyle name="Normal 8 11 3 3" xfId="16227" xr:uid="{00000000-0005-0000-0000-0000AB3E0000}"/>
    <cellStyle name="Normal 8 11 4" xfId="16228" xr:uid="{00000000-0005-0000-0000-0000AC3E0000}"/>
    <cellStyle name="Normal 8 11 4 2" xfId="16229" xr:uid="{00000000-0005-0000-0000-0000AD3E0000}"/>
    <cellStyle name="Normal 8 11 5" xfId="16230" xr:uid="{00000000-0005-0000-0000-0000AE3E0000}"/>
    <cellStyle name="Normal 8 12" xfId="2210" xr:uid="{00000000-0005-0000-0000-0000AF3E0000}"/>
    <cellStyle name="Normal 8 12 2" xfId="16231" xr:uid="{00000000-0005-0000-0000-0000B03E0000}"/>
    <cellStyle name="Normal 8 12 2 2" xfId="16232" xr:uid="{00000000-0005-0000-0000-0000B13E0000}"/>
    <cellStyle name="Normal 8 12 2 2 2" xfId="16233" xr:uid="{00000000-0005-0000-0000-0000B23E0000}"/>
    <cellStyle name="Normal 8 12 2 3" xfId="16234" xr:uid="{00000000-0005-0000-0000-0000B33E0000}"/>
    <cellStyle name="Normal 8 12 3" xfId="16235" xr:uid="{00000000-0005-0000-0000-0000B43E0000}"/>
    <cellStyle name="Normal 8 12 3 2" xfId="16236" xr:uid="{00000000-0005-0000-0000-0000B53E0000}"/>
    <cellStyle name="Normal 8 12 4" xfId="16237" xr:uid="{00000000-0005-0000-0000-0000B63E0000}"/>
    <cellStyle name="Normal 8 13" xfId="16238" xr:uid="{00000000-0005-0000-0000-0000B73E0000}"/>
    <cellStyle name="Normal 8 13 2" xfId="16239" xr:uid="{00000000-0005-0000-0000-0000B83E0000}"/>
    <cellStyle name="Normal 8 13 2 2" xfId="16240" xr:uid="{00000000-0005-0000-0000-0000B93E0000}"/>
    <cellStyle name="Normal 8 13 3" xfId="16241" xr:uid="{00000000-0005-0000-0000-0000BA3E0000}"/>
    <cellStyle name="Normal 8 14" xfId="16242" xr:uid="{00000000-0005-0000-0000-0000BB3E0000}"/>
    <cellStyle name="Normal 8 14 2" xfId="16243" xr:uid="{00000000-0005-0000-0000-0000BC3E0000}"/>
    <cellStyle name="Normal 8 15" xfId="16244" xr:uid="{00000000-0005-0000-0000-0000BD3E0000}"/>
    <cellStyle name="Normal 8 2" xfId="2211" xr:uid="{00000000-0005-0000-0000-0000BE3E0000}"/>
    <cellStyle name="Normal 8 2 10" xfId="2212" xr:uid="{00000000-0005-0000-0000-0000BF3E0000}"/>
    <cellStyle name="Normal 8 2 11" xfId="2213" xr:uid="{00000000-0005-0000-0000-0000C03E0000}"/>
    <cellStyle name="Normal 8 2 12" xfId="2214" xr:uid="{00000000-0005-0000-0000-0000C13E0000}"/>
    <cellStyle name="Normal 8 2 13" xfId="2215" xr:uid="{00000000-0005-0000-0000-0000C23E0000}"/>
    <cellStyle name="Normal 8 2 14" xfId="2216" xr:uid="{00000000-0005-0000-0000-0000C33E0000}"/>
    <cellStyle name="Normal 8 2 15" xfId="2217" xr:uid="{00000000-0005-0000-0000-0000C43E0000}"/>
    <cellStyle name="Normal 8 2 16" xfId="2218" xr:uid="{00000000-0005-0000-0000-0000C53E0000}"/>
    <cellStyle name="Normal 8 2 17" xfId="2219" xr:uid="{00000000-0005-0000-0000-0000C63E0000}"/>
    <cellStyle name="Normal 8 2 18" xfId="2220" xr:uid="{00000000-0005-0000-0000-0000C73E0000}"/>
    <cellStyle name="Normal 8 2 18 2" xfId="16245" xr:uid="{00000000-0005-0000-0000-0000C83E0000}"/>
    <cellStyle name="Normal 8 2 18 2 2" xfId="16246" xr:uid="{00000000-0005-0000-0000-0000C93E0000}"/>
    <cellStyle name="Normal 8 2 18 2 2 2" xfId="16247" xr:uid="{00000000-0005-0000-0000-0000CA3E0000}"/>
    <cellStyle name="Normal 8 2 18 2 3" xfId="16248" xr:uid="{00000000-0005-0000-0000-0000CB3E0000}"/>
    <cellStyle name="Normal 8 2 18 3" xfId="16249" xr:uid="{00000000-0005-0000-0000-0000CC3E0000}"/>
    <cellStyle name="Normal 8 2 18 3 2" xfId="16250" xr:uid="{00000000-0005-0000-0000-0000CD3E0000}"/>
    <cellStyle name="Normal 8 2 18 4" xfId="16251" xr:uid="{00000000-0005-0000-0000-0000CE3E0000}"/>
    <cellStyle name="Normal 8 2 19" xfId="16252" xr:uid="{00000000-0005-0000-0000-0000CF3E0000}"/>
    <cellStyle name="Normal 8 2 19 2" xfId="16253" xr:uid="{00000000-0005-0000-0000-0000D03E0000}"/>
    <cellStyle name="Normal 8 2 19 2 2" xfId="16254" xr:uid="{00000000-0005-0000-0000-0000D13E0000}"/>
    <cellStyle name="Normal 8 2 19 3" xfId="16255" xr:uid="{00000000-0005-0000-0000-0000D23E0000}"/>
    <cellStyle name="Normal 8 2 2" xfId="2221" xr:uid="{00000000-0005-0000-0000-0000D33E0000}"/>
    <cellStyle name="Normal 8 2 2 2" xfId="2222" xr:uid="{00000000-0005-0000-0000-0000D43E0000}"/>
    <cellStyle name="Normal 8 2 2 2 2" xfId="16256" xr:uid="{00000000-0005-0000-0000-0000D53E0000}"/>
    <cellStyle name="Normal 8 2 2 2 2 2" xfId="16257" xr:uid="{00000000-0005-0000-0000-0000D63E0000}"/>
    <cellStyle name="Normal 8 2 2 2 2 2 2" xfId="16258" xr:uid="{00000000-0005-0000-0000-0000D73E0000}"/>
    <cellStyle name="Normal 8 2 2 2 2 3" xfId="16259" xr:uid="{00000000-0005-0000-0000-0000D83E0000}"/>
    <cellStyle name="Normal 8 2 2 2 3" xfId="16260" xr:uid="{00000000-0005-0000-0000-0000D93E0000}"/>
    <cellStyle name="Normal 8 2 2 2 3 2" xfId="16261" xr:uid="{00000000-0005-0000-0000-0000DA3E0000}"/>
    <cellStyle name="Normal 8 2 2 2 4" xfId="16262" xr:uid="{00000000-0005-0000-0000-0000DB3E0000}"/>
    <cellStyle name="Normal 8 2 2 3" xfId="16263" xr:uid="{00000000-0005-0000-0000-0000DC3E0000}"/>
    <cellStyle name="Normal 8 2 2 3 2" xfId="16264" xr:uid="{00000000-0005-0000-0000-0000DD3E0000}"/>
    <cellStyle name="Normal 8 2 2 3 2 2" xfId="16265" xr:uid="{00000000-0005-0000-0000-0000DE3E0000}"/>
    <cellStyle name="Normal 8 2 2 3 3" xfId="16266" xr:uid="{00000000-0005-0000-0000-0000DF3E0000}"/>
    <cellStyle name="Normal 8 2 2 4" xfId="16267" xr:uid="{00000000-0005-0000-0000-0000E03E0000}"/>
    <cellStyle name="Normal 8 2 2 4 2" xfId="16268" xr:uid="{00000000-0005-0000-0000-0000E13E0000}"/>
    <cellStyle name="Normal 8 2 2 5" xfId="16269" xr:uid="{00000000-0005-0000-0000-0000E23E0000}"/>
    <cellStyle name="Normal 8 2 20" xfId="16270" xr:uid="{00000000-0005-0000-0000-0000E33E0000}"/>
    <cellStyle name="Normal 8 2 20 2" xfId="16271" xr:uid="{00000000-0005-0000-0000-0000E43E0000}"/>
    <cellStyle name="Normal 8 2 21" xfId="16272" xr:uid="{00000000-0005-0000-0000-0000E53E0000}"/>
    <cellStyle name="Normal 8 2 3" xfId="2223" xr:uid="{00000000-0005-0000-0000-0000E63E0000}"/>
    <cellStyle name="Normal 8 2 3 2" xfId="2224" xr:uid="{00000000-0005-0000-0000-0000E73E0000}"/>
    <cellStyle name="Normal 8 2 3 2 2" xfId="16273" xr:uid="{00000000-0005-0000-0000-0000E83E0000}"/>
    <cellStyle name="Normal 8 2 3 2 2 2" xfId="16274" xr:uid="{00000000-0005-0000-0000-0000E93E0000}"/>
    <cellStyle name="Normal 8 2 3 2 2 2 2" xfId="16275" xr:uid="{00000000-0005-0000-0000-0000EA3E0000}"/>
    <cellStyle name="Normal 8 2 3 2 2 3" xfId="16276" xr:uid="{00000000-0005-0000-0000-0000EB3E0000}"/>
    <cellStyle name="Normal 8 2 3 2 3" xfId="16277" xr:uid="{00000000-0005-0000-0000-0000EC3E0000}"/>
    <cellStyle name="Normal 8 2 3 2 3 2" xfId="16278" xr:uid="{00000000-0005-0000-0000-0000ED3E0000}"/>
    <cellStyle name="Normal 8 2 3 2 4" xfId="16279" xr:uid="{00000000-0005-0000-0000-0000EE3E0000}"/>
    <cellStyle name="Normal 8 2 3 3" xfId="16280" xr:uid="{00000000-0005-0000-0000-0000EF3E0000}"/>
    <cellStyle name="Normal 8 2 3 3 2" xfId="16281" xr:uid="{00000000-0005-0000-0000-0000F03E0000}"/>
    <cellStyle name="Normal 8 2 3 3 2 2" xfId="16282" xr:uid="{00000000-0005-0000-0000-0000F13E0000}"/>
    <cellStyle name="Normal 8 2 3 3 3" xfId="16283" xr:uid="{00000000-0005-0000-0000-0000F23E0000}"/>
    <cellStyle name="Normal 8 2 3 4" xfId="16284" xr:uid="{00000000-0005-0000-0000-0000F33E0000}"/>
    <cellStyle name="Normal 8 2 3 4 2" xfId="16285" xr:uid="{00000000-0005-0000-0000-0000F43E0000}"/>
    <cellStyle name="Normal 8 2 3 5" xfId="16286" xr:uid="{00000000-0005-0000-0000-0000F53E0000}"/>
    <cellStyle name="Normal 8 2 4" xfId="2225" xr:uid="{00000000-0005-0000-0000-0000F63E0000}"/>
    <cellStyle name="Normal 8 2 4 2" xfId="2226" xr:uid="{00000000-0005-0000-0000-0000F73E0000}"/>
    <cellStyle name="Normal 8 2 4 2 2" xfId="16287" xr:uid="{00000000-0005-0000-0000-0000F83E0000}"/>
    <cellStyle name="Normal 8 2 4 2 2 2" xfId="16288" xr:uid="{00000000-0005-0000-0000-0000F93E0000}"/>
    <cellStyle name="Normal 8 2 4 2 2 2 2" xfId="16289" xr:uid="{00000000-0005-0000-0000-0000FA3E0000}"/>
    <cellStyle name="Normal 8 2 4 2 2 3" xfId="16290" xr:uid="{00000000-0005-0000-0000-0000FB3E0000}"/>
    <cellStyle name="Normal 8 2 4 2 3" xfId="16291" xr:uid="{00000000-0005-0000-0000-0000FC3E0000}"/>
    <cellStyle name="Normal 8 2 4 2 3 2" xfId="16292" xr:uid="{00000000-0005-0000-0000-0000FD3E0000}"/>
    <cellStyle name="Normal 8 2 4 2 4" xfId="16293" xr:uid="{00000000-0005-0000-0000-0000FE3E0000}"/>
    <cellStyle name="Normal 8 2 4 3" xfId="16294" xr:uid="{00000000-0005-0000-0000-0000FF3E0000}"/>
    <cellStyle name="Normal 8 2 4 3 2" xfId="16295" xr:uid="{00000000-0005-0000-0000-0000003F0000}"/>
    <cellStyle name="Normal 8 2 4 3 2 2" xfId="16296" xr:uid="{00000000-0005-0000-0000-0000013F0000}"/>
    <cellStyle name="Normal 8 2 4 3 3" xfId="16297" xr:uid="{00000000-0005-0000-0000-0000023F0000}"/>
    <cellStyle name="Normal 8 2 4 4" xfId="16298" xr:uid="{00000000-0005-0000-0000-0000033F0000}"/>
    <cellStyle name="Normal 8 2 4 4 2" xfId="16299" xr:uid="{00000000-0005-0000-0000-0000043F0000}"/>
    <cellStyle name="Normal 8 2 4 5" xfId="16300" xr:uid="{00000000-0005-0000-0000-0000053F0000}"/>
    <cellStyle name="Normal 8 2 5" xfId="2227" xr:uid="{00000000-0005-0000-0000-0000063F0000}"/>
    <cellStyle name="Normal 8 2 5 2" xfId="2228" xr:uid="{00000000-0005-0000-0000-0000073F0000}"/>
    <cellStyle name="Normal 8 2 5 2 2" xfId="16301" xr:uid="{00000000-0005-0000-0000-0000083F0000}"/>
    <cellStyle name="Normal 8 2 5 2 2 2" xfId="16302" xr:uid="{00000000-0005-0000-0000-0000093F0000}"/>
    <cellStyle name="Normal 8 2 5 2 2 2 2" xfId="16303" xr:uid="{00000000-0005-0000-0000-00000A3F0000}"/>
    <cellStyle name="Normal 8 2 5 2 2 3" xfId="16304" xr:uid="{00000000-0005-0000-0000-00000B3F0000}"/>
    <cellStyle name="Normal 8 2 5 2 3" xfId="16305" xr:uid="{00000000-0005-0000-0000-00000C3F0000}"/>
    <cellStyle name="Normal 8 2 5 2 3 2" xfId="16306" xr:uid="{00000000-0005-0000-0000-00000D3F0000}"/>
    <cellStyle name="Normal 8 2 5 2 4" xfId="16307" xr:uid="{00000000-0005-0000-0000-00000E3F0000}"/>
    <cellStyle name="Normal 8 2 5 3" xfId="16308" xr:uid="{00000000-0005-0000-0000-00000F3F0000}"/>
    <cellStyle name="Normal 8 2 5 3 2" xfId="16309" xr:uid="{00000000-0005-0000-0000-0000103F0000}"/>
    <cellStyle name="Normal 8 2 5 3 2 2" xfId="16310" xr:uid="{00000000-0005-0000-0000-0000113F0000}"/>
    <cellStyle name="Normal 8 2 5 3 3" xfId="16311" xr:uid="{00000000-0005-0000-0000-0000123F0000}"/>
    <cellStyle name="Normal 8 2 5 4" xfId="16312" xr:uid="{00000000-0005-0000-0000-0000133F0000}"/>
    <cellStyle name="Normal 8 2 5 4 2" xfId="16313" xr:uid="{00000000-0005-0000-0000-0000143F0000}"/>
    <cellStyle name="Normal 8 2 5 5" xfId="16314" xr:uid="{00000000-0005-0000-0000-0000153F0000}"/>
    <cellStyle name="Normal 8 2 6" xfId="2229" xr:uid="{00000000-0005-0000-0000-0000163F0000}"/>
    <cellStyle name="Normal 8 2 6 2" xfId="2230" xr:uid="{00000000-0005-0000-0000-0000173F0000}"/>
    <cellStyle name="Normal 8 2 6 2 2" xfId="16315" xr:uid="{00000000-0005-0000-0000-0000183F0000}"/>
    <cellStyle name="Normal 8 2 6 2 2 2" xfId="16316" xr:uid="{00000000-0005-0000-0000-0000193F0000}"/>
    <cellStyle name="Normal 8 2 6 2 2 2 2" xfId="16317" xr:uid="{00000000-0005-0000-0000-00001A3F0000}"/>
    <cellStyle name="Normal 8 2 6 2 2 3" xfId="16318" xr:uid="{00000000-0005-0000-0000-00001B3F0000}"/>
    <cellStyle name="Normal 8 2 6 2 3" xfId="16319" xr:uid="{00000000-0005-0000-0000-00001C3F0000}"/>
    <cellStyle name="Normal 8 2 6 2 3 2" xfId="16320" xr:uid="{00000000-0005-0000-0000-00001D3F0000}"/>
    <cellStyle name="Normal 8 2 6 2 4" xfId="16321" xr:uid="{00000000-0005-0000-0000-00001E3F0000}"/>
    <cellStyle name="Normal 8 2 6 3" xfId="16322" xr:uid="{00000000-0005-0000-0000-00001F3F0000}"/>
    <cellStyle name="Normal 8 2 6 3 2" xfId="16323" xr:uid="{00000000-0005-0000-0000-0000203F0000}"/>
    <cellStyle name="Normal 8 2 6 3 2 2" xfId="16324" xr:uid="{00000000-0005-0000-0000-0000213F0000}"/>
    <cellStyle name="Normal 8 2 6 3 3" xfId="16325" xr:uid="{00000000-0005-0000-0000-0000223F0000}"/>
    <cellStyle name="Normal 8 2 6 4" xfId="16326" xr:uid="{00000000-0005-0000-0000-0000233F0000}"/>
    <cellStyle name="Normal 8 2 6 4 2" xfId="16327" xr:uid="{00000000-0005-0000-0000-0000243F0000}"/>
    <cellStyle name="Normal 8 2 6 5" xfId="16328" xr:uid="{00000000-0005-0000-0000-0000253F0000}"/>
    <cellStyle name="Normal 8 2 7" xfId="2231" xr:uid="{00000000-0005-0000-0000-0000263F0000}"/>
    <cellStyle name="Normal 8 2 7 2" xfId="2232" xr:uid="{00000000-0005-0000-0000-0000273F0000}"/>
    <cellStyle name="Normal 8 2 7 2 2" xfId="16329" xr:uid="{00000000-0005-0000-0000-0000283F0000}"/>
    <cellStyle name="Normal 8 2 7 2 2 2" xfId="16330" xr:uid="{00000000-0005-0000-0000-0000293F0000}"/>
    <cellStyle name="Normal 8 2 7 2 2 2 2" xfId="16331" xr:uid="{00000000-0005-0000-0000-00002A3F0000}"/>
    <cellStyle name="Normal 8 2 7 2 2 3" xfId="16332" xr:uid="{00000000-0005-0000-0000-00002B3F0000}"/>
    <cellStyle name="Normal 8 2 7 2 3" xfId="16333" xr:uid="{00000000-0005-0000-0000-00002C3F0000}"/>
    <cellStyle name="Normal 8 2 7 2 3 2" xfId="16334" xr:uid="{00000000-0005-0000-0000-00002D3F0000}"/>
    <cellStyle name="Normal 8 2 7 2 4" xfId="16335" xr:uid="{00000000-0005-0000-0000-00002E3F0000}"/>
    <cellStyle name="Normal 8 2 7 3" xfId="16336" xr:uid="{00000000-0005-0000-0000-00002F3F0000}"/>
    <cellStyle name="Normal 8 2 7 3 2" xfId="16337" xr:uid="{00000000-0005-0000-0000-0000303F0000}"/>
    <cellStyle name="Normal 8 2 7 3 2 2" xfId="16338" xr:uid="{00000000-0005-0000-0000-0000313F0000}"/>
    <cellStyle name="Normal 8 2 7 3 3" xfId="16339" xr:uid="{00000000-0005-0000-0000-0000323F0000}"/>
    <cellStyle name="Normal 8 2 7 4" xfId="16340" xr:uid="{00000000-0005-0000-0000-0000333F0000}"/>
    <cellStyle name="Normal 8 2 7 4 2" xfId="16341" xr:uid="{00000000-0005-0000-0000-0000343F0000}"/>
    <cellStyle name="Normal 8 2 7 5" xfId="16342" xr:uid="{00000000-0005-0000-0000-0000353F0000}"/>
    <cellStyle name="Normal 8 2 8" xfId="2233" xr:uid="{00000000-0005-0000-0000-0000363F0000}"/>
    <cellStyle name="Normal 8 2 8 2" xfId="2234" xr:uid="{00000000-0005-0000-0000-0000373F0000}"/>
    <cellStyle name="Normal 8 2 8 2 2" xfId="16343" xr:uid="{00000000-0005-0000-0000-0000383F0000}"/>
    <cellStyle name="Normal 8 2 8 2 2 2" xfId="16344" xr:uid="{00000000-0005-0000-0000-0000393F0000}"/>
    <cellStyle name="Normal 8 2 8 2 2 2 2" xfId="16345" xr:uid="{00000000-0005-0000-0000-00003A3F0000}"/>
    <cellStyle name="Normal 8 2 8 2 2 3" xfId="16346" xr:uid="{00000000-0005-0000-0000-00003B3F0000}"/>
    <cellStyle name="Normal 8 2 8 2 3" xfId="16347" xr:uid="{00000000-0005-0000-0000-00003C3F0000}"/>
    <cellStyle name="Normal 8 2 8 2 3 2" xfId="16348" xr:uid="{00000000-0005-0000-0000-00003D3F0000}"/>
    <cellStyle name="Normal 8 2 8 2 4" xfId="16349" xr:uid="{00000000-0005-0000-0000-00003E3F0000}"/>
    <cellStyle name="Normal 8 2 8 3" xfId="16350" xr:uid="{00000000-0005-0000-0000-00003F3F0000}"/>
    <cellStyle name="Normal 8 2 8 3 2" xfId="16351" xr:uid="{00000000-0005-0000-0000-0000403F0000}"/>
    <cellStyle name="Normal 8 2 8 3 2 2" xfId="16352" xr:uid="{00000000-0005-0000-0000-0000413F0000}"/>
    <cellStyle name="Normal 8 2 8 3 3" xfId="16353" xr:uid="{00000000-0005-0000-0000-0000423F0000}"/>
    <cellStyle name="Normal 8 2 8 4" xfId="16354" xr:uid="{00000000-0005-0000-0000-0000433F0000}"/>
    <cellStyle name="Normal 8 2 8 4 2" xfId="16355" xr:uid="{00000000-0005-0000-0000-0000443F0000}"/>
    <cellStyle name="Normal 8 2 8 5" xfId="16356" xr:uid="{00000000-0005-0000-0000-0000453F0000}"/>
    <cellStyle name="Normal 8 2 9" xfId="2235" xr:uid="{00000000-0005-0000-0000-0000463F0000}"/>
    <cellStyle name="Normal 8 3" xfId="2236" xr:uid="{00000000-0005-0000-0000-0000473F0000}"/>
    <cellStyle name="Normal 8 3 10" xfId="2237" xr:uid="{00000000-0005-0000-0000-0000483F0000}"/>
    <cellStyle name="Normal 8 3 11" xfId="2238" xr:uid="{00000000-0005-0000-0000-0000493F0000}"/>
    <cellStyle name="Normal 8 3 11 2" xfId="16357" xr:uid="{00000000-0005-0000-0000-00004A3F0000}"/>
    <cellStyle name="Normal 8 3 11 2 2" xfId="16358" xr:uid="{00000000-0005-0000-0000-00004B3F0000}"/>
    <cellStyle name="Normal 8 3 11 2 2 2" xfId="16359" xr:uid="{00000000-0005-0000-0000-00004C3F0000}"/>
    <cellStyle name="Normal 8 3 11 2 3" xfId="16360" xr:uid="{00000000-0005-0000-0000-00004D3F0000}"/>
    <cellStyle name="Normal 8 3 11 3" xfId="16361" xr:uid="{00000000-0005-0000-0000-00004E3F0000}"/>
    <cellStyle name="Normal 8 3 11 3 2" xfId="16362" xr:uid="{00000000-0005-0000-0000-00004F3F0000}"/>
    <cellStyle name="Normal 8 3 11 4" xfId="16363" xr:uid="{00000000-0005-0000-0000-0000503F0000}"/>
    <cellStyle name="Normal 8 3 12" xfId="16364" xr:uid="{00000000-0005-0000-0000-0000513F0000}"/>
    <cellStyle name="Normal 8 3 12 2" xfId="16365" xr:uid="{00000000-0005-0000-0000-0000523F0000}"/>
    <cellStyle name="Normal 8 3 12 2 2" xfId="16366" xr:uid="{00000000-0005-0000-0000-0000533F0000}"/>
    <cellStyle name="Normal 8 3 12 3" xfId="16367" xr:uid="{00000000-0005-0000-0000-0000543F0000}"/>
    <cellStyle name="Normal 8 3 13" xfId="16368" xr:uid="{00000000-0005-0000-0000-0000553F0000}"/>
    <cellStyle name="Normal 8 3 13 2" xfId="16369" xr:uid="{00000000-0005-0000-0000-0000563F0000}"/>
    <cellStyle name="Normal 8 3 14" xfId="16370" xr:uid="{00000000-0005-0000-0000-0000573F0000}"/>
    <cellStyle name="Normal 8 3 2" xfId="2239" xr:uid="{00000000-0005-0000-0000-0000583F0000}"/>
    <cellStyle name="Normal 8 3 3" xfId="2240" xr:uid="{00000000-0005-0000-0000-0000593F0000}"/>
    <cellStyle name="Normal 8 3 4" xfId="2241" xr:uid="{00000000-0005-0000-0000-00005A3F0000}"/>
    <cellStyle name="Normal 8 3 5" xfId="2242" xr:uid="{00000000-0005-0000-0000-00005B3F0000}"/>
    <cellStyle name="Normal 8 3 6" xfId="2243" xr:uid="{00000000-0005-0000-0000-00005C3F0000}"/>
    <cellStyle name="Normal 8 3 7" xfId="2244" xr:uid="{00000000-0005-0000-0000-00005D3F0000}"/>
    <cellStyle name="Normal 8 3 8" xfId="2245" xr:uid="{00000000-0005-0000-0000-00005E3F0000}"/>
    <cellStyle name="Normal 8 3 9" xfId="2246" xr:uid="{00000000-0005-0000-0000-00005F3F0000}"/>
    <cellStyle name="Normal 8 4" xfId="2247" xr:uid="{00000000-0005-0000-0000-0000603F0000}"/>
    <cellStyle name="Normal 8 4 10" xfId="16371" xr:uid="{00000000-0005-0000-0000-0000613F0000}"/>
    <cellStyle name="Normal 8 4 10 2" xfId="16372" xr:uid="{00000000-0005-0000-0000-0000623F0000}"/>
    <cellStyle name="Normal 8 4 11" xfId="16373" xr:uid="{00000000-0005-0000-0000-0000633F0000}"/>
    <cellStyle name="Normal 8 4 2" xfId="2248" xr:uid="{00000000-0005-0000-0000-0000643F0000}"/>
    <cellStyle name="Normal 8 4 3" xfId="2249" xr:uid="{00000000-0005-0000-0000-0000653F0000}"/>
    <cellStyle name="Normal 8 4 4" xfId="2250" xr:uid="{00000000-0005-0000-0000-0000663F0000}"/>
    <cellStyle name="Normal 8 4 5" xfId="2251" xr:uid="{00000000-0005-0000-0000-0000673F0000}"/>
    <cellStyle name="Normal 8 4 6" xfId="2252" xr:uid="{00000000-0005-0000-0000-0000683F0000}"/>
    <cellStyle name="Normal 8 4 7" xfId="2253" xr:uid="{00000000-0005-0000-0000-0000693F0000}"/>
    <cellStyle name="Normal 8 4 8" xfId="2254" xr:uid="{00000000-0005-0000-0000-00006A3F0000}"/>
    <cellStyle name="Normal 8 4 8 2" xfId="16374" xr:uid="{00000000-0005-0000-0000-00006B3F0000}"/>
    <cellStyle name="Normal 8 4 8 2 2" xfId="16375" xr:uid="{00000000-0005-0000-0000-00006C3F0000}"/>
    <cellStyle name="Normal 8 4 8 2 2 2" xfId="16376" xr:uid="{00000000-0005-0000-0000-00006D3F0000}"/>
    <cellStyle name="Normal 8 4 8 2 3" xfId="16377" xr:uid="{00000000-0005-0000-0000-00006E3F0000}"/>
    <cellStyle name="Normal 8 4 8 3" xfId="16378" xr:uid="{00000000-0005-0000-0000-00006F3F0000}"/>
    <cellStyle name="Normal 8 4 8 3 2" xfId="16379" xr:uid="{00000000-0005-0000-0000-0000703F0000}"/>
    <cellStyle name="Normal 8 4 8 4" xfId="16380" xr:uid="{00000000-0005-0000-0000-0000713F0000}"/>
    <cellStyle name="Normal 8 4 9" xfId="16381" xr:uid="{00000000-0005-0000-0000-0000723F0000}"/>
    <cellStyle name="Normal 8 4 9 2" xfId="16382" xr:uid="{00000000-0005-0000-0000-0000733F0000}"/>
    <cellStyle name="Normal 8 4 9 2 2" xfId="16383" xr:uid="{00000000-0005-0000-0000-0000743F0000}"/>
    <cellStyle name="Normal 8 4 9 3" xfId="16384" xr:uid="{00000000-0005-0000-0000-0000753F0000}"/>
    <cellStyle name="Normal 8 5" xfId="2255" xr:uid="{00000000-0005-0000-0000-0000763F0000}"/>
    <cellStyle name="Normal 8 5 10" xfId="16385" xr:uid="{00000000-0005-0000-0000-0000773F0000}"/>
    <cellStyle name="Normal 8 5 10 2" xfId="16386" xr:uid="{00000000-0005-0000-0000-0000783F0000}"/>
    <cellStyle name="Normal 8 5 11" xfId="16387" xr:uid="{00000000-0005-0000-0000-0000793F0000}"/>
    <cellStyle name="Normal 8 5 2" xfId="2256" xr:uid="{00000000-0005-0000-0000-00007A3F0000}"/>
    <cellStyle name="Normal 8 5 3" xfId="2257" xr:uid="{00000000-0005-0000-0000-00007B3F0000}"/>
    <cellStyle name="Normal 8 5 4" xfId="2258" xr:uid="{00000000-0005-0000-0000-00007C3F0000}"/>
    <cellStyle name="Normal 8 5 5" xfId="2259" xr:uid="{00000000-0005-0000-0000-00007D3F0000}"/>
    <cellStyle name="Normal 8 5 6" xfId="2260" xr:uid="{00000000-0005-0000-0000-00007E3F0000}"/>
    <cellStyle name="Normal 8 5 7" xfId="2261" xr:uid="{00000000-0005-0000-0000-00007F3F0000}"/>
    <cellStyle name="Normal 8 5 8" xfId="2262" xr:uid="{00000000-0005-0000-0000-0000803F0000}"/>
    <cellStyle name="Normal 8 5 8 2" xfId="16388" xr:uid="{00000000-0005-0000-0000-0000813F0000}"/>
    <cellStyle name="Normal 8 5 8 2 2" xfId="16389" xr:uid="{00000000-0005-0000-0000-0000823F0000}"/>
    <cellStyle name="Normal 8 5 8 2 2 2" xfId="16390" xr:uid="{00000000-0005-0000-0000-0000833F0000}"/>
    <cellStyle name="Normal 8 5 8 2 3" xfId="16391" xr:uid="{00000000-0005-0000-0000-0000843F0000}"/>
    <cellStyle name="Normal 8 5 8 3" xfId="16392" xr:uid="{00000000-0005-0000-0000-0000853F0000}"/>
    <cellStyle name="Normal 8 5 8 3 2" xfId="16393" xr:uid="{00000000-0005-0000-0000-0000863F0000}"/>
    <cellStyle name="Normal 8 5 8 4" xfId="16394" xr:uid="{00000000-0005-0000-0000-0000873F0000}"/>
    <cellStyle name="Normal 8 5 9" xfId="16395" xr:uid="{00000000-0005-0000-0000-0000883F0000}"/>
    <cellStyle name="Normal 8 5 9 2" xfId="16396" xr:uid="{00000000-0005-0000-0000-0000893F0000}"/>
    <cellStyle name="Normal 8 5 9 2 2" xfId="16397" xr:uid="{00000000-0005-0000-0000-00008A3F0000}"/>
    <cellStyle name="Normal 8 5 9 3" xfId="16398" xr:uid="{00000000-0005-0000-0000-00008B3F0000}"/>
    <cellStyle name="Normal 8 6" xfId="2263" xr:uid="{00000000-0005-0000-0000-00008C3F0000}"/>
    <cellStyle name="Normal 8 6 10" xfId="16399" xr:uid="{00000000-0005-0000-0000-00008D3F0000}"/>
    <cellStyle name="Normal 8 6 10 2" xfId="16400" xr:uid="{00000000-0005-0000-0000-00008E3F0000}"/>
    <cellStyle name="Normal 8 6 11" xfId="16401" xr:uid="{00000000-0005-0000-0000-00008F3F0000}"/>
    <cellStyle name="Normal 8 6 2" xfId="2264" xr:uid="{00000000-0005-0000-0000-0000903F0000}"/>
    <cellStyle name="Normal 8 6 3" xfId="2265" xr:uid="{00000000-0005-0000-0000-0000913F0000}"/>
    <cellStyle name="Normal 8 6 4" xfId="2266" xr:uid="{00000000-0005-0000-0000-0000923F0000}"/>
    <cellStyle name="Normal 8 6 5" xfId="2267" xr:uid="{00000000-0005-0000-0000-0000933F0000}"/>
    <cellStyle name="Normal 8 6 6" xfId="2268" xr:uid="{00000000-0005-0000-0000-0000943F0000}"/>
    <cellStyle name="Normal 8 6 7" xfId="2269" xr:uid="{00000000-0005-0000-0000-0000953F0000}"/>
    <cellStyle name="Normal 8 6 8" xfId="2270" xr:uid="{00000000-0005-0000-0000-0000963F0000}"/>
    <cellStyle name="Normal 8 6 8 2" xfId="16402" xr:uid="{00000000-0005-0000-0000-0000973F0000}"/>
    <cellStyle name="Normal 8 6 8 2 2" xfId="16403" xr:uid="{00000000-0005-0000-0000-0000983F0000}"/>
    <cellStyle name="Normal 8 6 8 2 2 2" xfId="16404" xr:uid="{00000000-0005-0000-0000-0000993F0000}"/>
    <cellStyle name="Normal 8 6 8 2 3" xfId="16405" xr:uid="{00000000-0005-0000-0000-00009A3F0000}"/>
    <cellStyle name="Normal 8 6 8 3" xfId="16406" xr:uid="{00000000-0005-0000-0000-00009B3F0000}"/>
    <cellStyle name="Normal 8 6 8 3 2" xfId="16407" xr:uid="{00000000-0005-0000-0000-00009C3F0000}"/>
    <cellStyle name="Normal 8 6 8 4" xfId="16408" xr:uid="{00000000-0005-0000-0000-00009D3F0000}"/>
    <cellStyle name="Normal 8 6 9" xfId="16409" xr:uid="{00000000-0005-0000-0000-00009E3F0000}"/>
    <cellStyle name="Normal 8 6 9 2" xfId="16410" xr:uid="{00000000-0005-0000-0000-00009F3F0000}"/>
    <cellStyle name="Normal 8 6 9 2 2" xfId="16411" xr:uid="{00000000-0005-0000-0000-0000A03F0000}"/>
    <cellStyle name="Normal 8 6 9 3" xfId="16412" xr:uid="{00000000-0005-0000-0000-0000A13F0000}"/>
    <cellStyle name="Normal 8 7" xfId="2271" xr:uid="{00000000-0005-0000-0000-0000A23F0000}"/>
    <cellStyle name="Normal 8 7 10" xfId="16413" xr:uid="{00000000-0005-0000-0000-0000A33F0000}"/>
    <cellStyle name="Normal 8 7 10 2" xfId="16414" xr:uid="{00000000-0005-0000-0000-0000A43F0000}"/>
    <cellStyle name="Normal 8 7 11" xfId="16415" xr:uid="{00000000-0005-0000-0000-0000A53F0000}"/>
    <cellStyle name="Normal 8 7 2" xfId="2272" xr:uid="{00000000-0005-0000-0000-0000A63F0000}"/>
    <cellStyle name="Normal 8 7 3" xfId="2273" xr:uid="{00000000-0005-0000-0000-0000A73F0000}"/>
    <cellStyle name="Normal 8 7 4" xfId="2274" xr:uid="{00000000-0005-0000-0000-0000A83F0000}"/>
    <cellStyle name="Normal 8 7 5" xfId="2275" xr:uid="{00000000-0005-0000-0000-0000A93F0000}"/>
    <cellStyle name="Normal 8 7 6" xfId="2276" xr:uid="{00000000-0005-0000-0000-0000AA3F0000}"/>
    <cellStyle name="Normal 8 7 7" xfId="2277" xr:uid="{00000000-0005-0000-0000-0000AB3F0000}"/>
    <cellStyle name="Normal 8 7 8" xfId="2278" xr:uid="{00000000-0005-0000-0000-0000AC3F0000}"/>
    <cellStyle name="Normal 8 7 8 2" xfId="16416" xr:uid="{00000000-0005-0000-0000-0000AD3F0000}"/>
    <cellStyle name="Normal 8 7 8 2 2" xfId="16417" xr:uid="{00000000-0005-0000-0000-0000AE3F0000}"/>
    <cellStyle name="Normal 8 7 8 2 2 2" xfId="16418" xr:uid="{00000000-0005-0000-0000-0000AF3F0000}"/>
    <cellStyle name="Normal 8 7 8 2 3" xfId="16419" xr:uid="{00000000-0005-0000-0000-0000B03F0000}"/>
    <cellStyle name="Normal 8 7 8 3" xfId="16420" xr:uid="{00000000-0005-0000-0000-0000B13F0000}"/>
    <cellStyle name="Normal 8 7 8 3 2" xfId="16421" xr:uid="{00000000-0005-0000-0000-0000B23F0000}"/>
    <cellStyle name="Normal 8 7 8 4" xfId="16422" xr:uid="{00000000-0005-0000-0000-0000B33F0000}"/>
    <cellStyle name="Normal 8 7 9" xfId="16423" xr:uid="{00000000-0005-0000-0000-0000B43F0000}"/>
    <cellStyle name="Normal 8 7 9 2" xfId="16424" xr:uid="{00000000-0005-0000-0000-0000B53F0000}"/>
    <cellStyle name="Normal 8 7 9 2 2" xfId="16425" xr:uid="{00000000-0005-0000-0000-0000B63F0000}"/>
    <cellStyle name="Normal 8 7 9 3" xfId="16426" xr:uid="{00000000-0005-0000-0000-0000B73F0000}"/>
    <cellStyle name="Normal 8 8" xfId="2279" xr:uid="{00000000-0005-0000-0000-0000B83F0000}"/>
    <cellStyle name="Normal 8 8 10" xfId="16427" xr:uid="{00000000-0005-0000-0000-0000B93F0000}"/>
    <cellStyle name="Normal 8 8 10 2" xfId="16428" xr:uid="{00000000-0005-0000-0000-0000BA3F0000}"/>
    <cellStyle name="Normal 8 8 11" xfId="16429" xr:uid="{00000000-0005-0000-0000-0000BB3F0000}"/>
    <cellStyle name="Normal 8 8 2" xfId="2280" xr:uid="{00000000-0005-0000-0000-0000BC3F0000}"/>
    <cellStyle name="Normal 8 8 3" xfId="2281" xr:uid="{00000000-0005-0000-0000-0000BD3F0000}"/>
    <cellStyle name="Normal 8 8 4" xfId="2282" xr:uid="{00000000-0005-0000-0000-0000BE3F0000}"/>
    <cellStyle name="Normal 8 8 5" xfId="2283" xr:uid="{00000000-0005-0000-0000-0000BF3F0000}"/>
    <cellStyle name="Normal 8 8 6" xfId="2284" xr:uid="{00000000-0005-0000-0000-0000C03F0000}"/>
    <cellStyle name="Normal 8 8 7" xfId="2285" xr:uid="{00000000-0005-0000-0000-0000C13F0000}"/>
    <cellStyle name="Normal 8 8 8" xfId="2286" xr:uid="{00000000-0005-0000-0000-0000C23F0000}"/>
    <cellStyle name="Normal 8 8 8 2" xfId="16430" xr:uid="{00000000-0005-0000-0000-0000C33F0000}"/>
    <cellStyle name="Normal 8 8 8 2 2" xfId="16431" xr:uid="{00000000-0005-0000-0000-0000C43F0000}"/>
    <cellStyle name="Normal 8 8 8 2 2 2" xfId="16432" xr:uid="{00000000-0005-0000-0000-0000C53F0000}"/>
    <cellStyle name="Normal 8 8 8 2 3" xfId="16433" xr:uid="{00000000-0005-0000-0000-0000C63F0000}"/>
    <cellStyle name="Normal 8 8 8 3" xfId="16434" xr:uid="{00000000-0005-0000-0000-0000C73F0000}"/>
    <cellStyle name="Normal 8 8 8 3 2" xfId="16435" xr:uid="{00000000-0005-0000-0000-0000C83F0000}"/>
    <cellStyle name="Normal 8 8 8 4" xfId="16436" xr:uid="{00000000-0005-0000-0000-0000C93F0000}"/>
    <cellStyle name="Normal 8 8 9" xfId="16437" xr:uid="{00000000-0005-0000-0000-0000CA3F0000}"/>
    <cellStyle name="Normal 8 8 9 2" xfId="16438" xr:uid="{00000000-0005-0000-0000-0000CB3F0000}"/>
    <cellStyle name="Normal 8 8 9 2 2" xfId="16439" xr:uid="{00000000-0005-0000-0000-0000CC3F0000}"/>
    <cellStyle name="Normal 8 8 9 3" xfId="16440" xr:uid="{00000000-0005-0000-0000-0000CD3F0000}"/>
    <cellStyle name="Normal 8 9" xfId="2287" xr:uid="{00000000-0005-0000-0000-0000CE3F0000}"/>
    <cellStyle name="Normal 8 9 10" xfId="16441" xr:uid="{00000000-0005-0000-0000-0000CF3F0000}"/>
    <cellStyle name="Normal 8 9 10 2" xfId="16442" xr:uid="{00000000-0005-0000-0000-0000D03F0000}"/>
    <cellStyle name="Normal 8 9 11" xfId="16443" xr:uid="{00000000-0005-0000-0000-0000D13F0000}"/>
    <cellStyle name="Normal 8 9 2" xfId="2288" xr:uid="{00000000-0005-0000-0000-0000D23F0000}"/>
    <cellStyle name="Normal 8 9 3" xfId="2289" xr:uid="{00000000-0005-0000-0000-0000D33F0000}"/>
    <cellStyle name="Normal 8 9 4" xfId="2290" xr:uid="{00000000-0005-0000-0000-0000D43F0000}"/>
    <cellStyle name="Normal 8 9 5" xfId="2291" xr:uid="{00000000-0005-0000-0000-0000D53F0000}"/>
    <cellStyle name="Normal 8 9 6" xfId="2292" xr:uid="{00000000-0005-0000-0000-0000D63F0000}"/>
    <cellStyle name="Normal 8 9 7" xfId="2293" xr:uid="{00000000-0005-0000-0000-0000D73F0000}"/>
    <cellStyle name="Normal 8 9 8" xfId="2294" xr:uid="{00000000-0005-0000-0000-0000D83F0000}"/>
    <cellStyle name="Normal 8 9 8 2" xfId="16444" xr:uid="{00000000-0005-0000-0000-0000D93F0000}"/>
    <cellStyle name="Normal 8 9 8 2 2" xfId="16445" xr:uid="{00000000-0005-0000-0000-0000DA3F0000}"/>
    <cellStyle name="Normal 8 9 8 2 2 2" xfId="16446" xr:uid="{00000000-0005-0000-0000-0000DB3F0000}"/>
    <cellStyle name="Normal 8 9 8 2 3" xfId="16447" xr:uid="{00000000-0005-0000-0000-0000DC3F0000}"/>
    <cellStyle name="Normal 8 9 8 3" xfId="16448" xr:uid="{00000000-0005-0000-0000-0000DD3F0000}"/>
    <cellStyle name="Normal 8 9 8 3 2" xfId="16449" xr:uid="{00000000-0005-0000-0000-0000DE3F0000}"/>
    <cellStyle name="Normal 8 9 8 4" xfId="16450" xr:uid="{00000000-0005-0000-0000-0000DF3F0000}"/>
    <cellStyle name="Normal 8 9 9" xfId="16451" xr:uid="{00000000-0005-0000-0000-0000E03F0000}"/>
    <cellStyle name="Normal 8 9 9 2" xfId="16452" xr:uid="{00000000-0005-0000-0000-0000E13F0000}"/>
    <cellStyle name="Normal 8 9 9 2 2" xfId="16453" xr:uid="{00000000-0005-0000-0000-0000E23F0000}"/>
    <cellStyle name="Normal 8 9 9 3" xfId="16454" xr:uid="{00000000-0005-0000-0000-0000E33F0000}"/>
    <cellStyle name="Normal 80" xfId="2295" xr:uid="{00000000-0005-0000-0000-0000E43F0000}"/>
    <cellStyle name="Normal 80 2" xfId="2296" xr:uid="{00000000-0005-0000-0000-0000E53F0000}"/>
    <cellStyle name="Normal 80 2 2" xfId="16455" xr:uid="{00000000-0005-0000-0000-0000E63F0000}"/>
    <cellStyle name="Normal 80 2 2 2" xfId="16456" xr:uid="{00000000-0005-0000-0000-0000E73F0000}"/>
    <cellStyle name="Normal 80 2 2 2 2" xfId="16457" xr:uid="{00000000-0005-0000-0000-0000E83F0000}"/>
    <cellStyle name="Normal 80 2 2 3" xfId="16458" xr:uid="{00000000-0005-0000-0000-0000E93F0000}"/>
    <cellStyle name="Normal 80 2 3" xfId="16459" xr:uid="{00000000-0005-0000-0000-0000EA3F0000}"/>
    <cellStyle name="Normal 80 2 3 2" xfId="16460" xr:uid="{00000000-0005-0000-0000-0000EB3F0000}"/>
    <cellStyle name="Normal 80 2 4" xfId="16461" xr:uid="{00000000-0005-0000-0000-0000EC3F0000}"/>
    <cellStyle name="Normal 80 3" xfId="2297" xr:uid="{00000000-0005-0000-0000-0000ED3F0000}"/>
    <cellStyle name="Normal 80 3 2" xfId="16462" xr:uid="{00000000-0005-0000-0000-0000EE3F0000}"/>
    <cellStyle name="Normal 80 3 2 2" xfId="16463" xr:uid="{00000000-0005-0000-0000-0000EF3F0000}"/>
    <cellStyle name="Normal 80 3 2 2 2" xfId="16464" xr:uid="{00000000-0005-0000-0000-0000F03F0000}"/>
    <cellStyle name="Normal 80 3 2 3" xfId="16465" xr:uid="{00000000-0005-0000-0000-0000F13F0000}"/>
    <cellStyle name="Normal 80 3 3" xfId="16466" xr:uid="{00000000-0005-0000-0000-0000F23F0000}"/>
    <cellStyle name="Normal 80 3 3 2" xfId="16467" xr:uid="{00000000-0005-0000-0000-0000F33F0000}"/>
    <cellStyle name="Normal 80 3 4" xfId="16468" xr:uid="{00000000-0005-0000-0000-0000F43F0000}"/>
    <cellStyle name="Normal 80 4" xfId="2298" xr:uid="{00000000-0005-0000-0000-0000F53F0000}"/>
    <cellStyle name="Normal 80 4 2" xfId="16469" xr:uid="{00000000-0005-0000-0000-0000F63F0000}"/>
    <cellStyle name="Normal 80 4 2 2" xfId="16470" xr:uid="{00000000-0005-0000-0000-0000F73F0000}"/>
    <cellStyle name="Normal 80 4 2 2 2" xfId="16471" xr:uid="{00000000-0005-0000-0000-0000F83F0000}"/>
    <cellStyle name="Normal 80 4 2 3" xfId="16472" xr:uid="{00000000-0005-0000-0000-0000F93F0000}"/>
    <cellStyle name="Normal 80 4 3" xfId="16473" xr:uid="{00000000-0005-0000-0000-0000FA3F0000}"/>
    <cellStyle name="Normal 80 4 3 2" xfId="16474" xr:uid="{00000000-0005-0000-0000-0000FB3F0000}"/>
    <cellStyle name="Normal 80 4 4" xfId="16475" xr:uid="{00000000-0005-0000-0000-0000FC3F0000}"/>
    <cellStyle name="Normal 80 5" xfId="16476" xr:uid="{00000000-0005-0000-0000-0000FD3F0000}"/>
    <cellStyle name="Normal 80 5 2" xfId="16477" xr:uid="{00000000-0005-0000-0000-0000FE3F0000}"/>
    <cellStyle name="Normal 80 5 2 2" xfId="16478" xr:uid="{00000000-0005-0000-0000-0000FF3F0000}"/>
    <cellStyle name="Normal 80 5 3" xfId="16479" xr:uid="{00000000-0005-0000-0000-000000400000}"/>
    <cellStyle name="Normal 80 6" xfId="16480" xr:uid="{00000000-0005-0000-0000-000001400000}"/>
    <cellStyle name="Normal 80 6 2" xfId="16481" xr:uid="{00000000-0005-0000-0000-000002400000}"/>
    <cellStyle name="Normal 80 7" xfId="16482" xr:uid="{00000000-0005-0000-0000-000003400000}"/>
    <cellStyle name="Normal 81" xfId="2299" xr:uid="{00000000-0005-0000-0000-000004400000}"/>
    <cellStyle name="Normal 81 2" xfId="2300" xr:uid="{00000000-0005-0000-0000-000005400000}"/>
    <cellStyle name="Normal 81 2 2" xfId="16483" xr:uid="{00000000-0005-0000-0000-000006400000}"/>
    <cellStyle name="Normal 81 2 2 2" xfId="16484" xr:uid="{00000000-0005-0000-0000-000007400000}"/>
    <cellStyle name="Normal 81 2 2 2 2" xfId="16485" xr:uid="{00000000-0005-0000-0000-000008400000}"/>
    <cellStyle name="Normal 81 2 2 3" xfId="16486" xr:uid="{00000000-0005-0000-0000-000009400000}"/>
    <cellStyle name="Normal 81 2 3" xfId="16487" xr:uid="{00000000-0005-0000-0000-00000A400000}"/>
    <cellStyle name="Normal 81 2 3 2" xfId="16488" xr:uid="{00000000-0005-0000-0000-00000B400000}"/>
    <cellStyle name="Normal 81 2 4" xfId="16489" xr:uid="{00000000-0005-0000-0000-00000C400000}"/>
    <cellStyle name="Normal 81 3" xfId="2301" xr:uid="{00000000-0005-0000-0000-00000D400000}"/>
    <cellStyle name="Normal 81 3 2" xfId="16490" xr:uid="{00000000-0005-0000-0000-00000E400000}"/>
    <cellStyle name="Normal 81 3 2 2" xfId="16491" xr:uid="{00000000-0005-0000-0000-00000F400000}"/>
    <cellStyle name="Normal 81 3 2 2 2" xfId="16492" xr:uid="{00000000-0005-0000-0000-000010400000}"/>
    <cellStyle name="Normal 81 3 2 3" xfId="16493" xr:uid="{00000000-0005-0000-0000-000011400000}"/>
    <cellStyle name="Normal 81 3 3" xfId="16494" xr:uid="{00000000-0005-0000-0000-000012400000}"/>
    <cellStyle name="Normal 81 3 3 2" xfId="16495" xr:uid="{00000000-0005-0000-0000-000013400000}"/>
    <cellStyle name="Normal 81 3 4" xfId="16496" xr:uid="{00000000-0005-0000-0000-000014400000}"/>
    <cellStyle name="Normal 81 4" xfId="2302" xr:uid="{00000000-0005-0000-0000-000015400000}"/>
    <cellStyle name="Normal 81 4 2" xfId="16497" xr:uid="{00000000-0005-0000-0000-000016400000}"/>
    <cellStyle name="Normal 81 4 2 2" xfId="16498" xr:uid="{00000000-0005-0000-0000-000017400000}"/>
    <cellStyle name="Normal 81 4 2 2 2" xfId="16499" xr:uid="{00000000-0005-0000-0000-000018400000}"/>
    <cellStyle name="Normal 81 4 2 3" xfId="16500" xr:uid="{00000000-0005-0000-0000-000019400000}"/>
    <cellStyle name="Normal 81 4 3" xfId="16501" xr:uid="{00000000-0005-0000-0000-00001A400000}"/>
    <cellStyle name="Normal 81 4 3 2" xfId="16502" xr:uid="{00000000-0005-0000-0000-00001B400000}"/>
    <cellStyle name="Normal 81 4 4" xfId="16503" xr:uid="{00000000-0005-0000-0000-00001C400000}"/>
    <cellStyle name="Normal 81 5" xfId="16504" xr:uid="{00000000-0005-0000-0000-00001D400000}"/>
    <cellStyle name="Normal 81 5 2" xfId="16505" xr:uid="{00000000-0005-0000-0000-00001E400000}"/>
    <cellStyle name="Normal 81 5 2 2" xfId="16506" xr:uid="{00000000-0005-0000-0000-00001F400000}"/>
    <cellStyle name="Normal 81 5 3" xfId="16507" xr:uid="{00000000-0005-0000-0000-000020400000}"/>
    <cellStyle name="Normal 81 6" xfId="16508" xr:uid="{00000000-0005-0000-0000-000021400000}"/>
    <cellStyle name="Normal 81 6 2" xfId="16509" xr:uid="{00000000-0005-0000-0000-000022400000}"/>
    <cellStyle name="Normal 81 7" xfId="16510" xr:uid="{00000000-0005-0000-0000-000023400000}"/>
    <cellStyle name="Normal 82" xfId="2303" xr:uid="{00000000-0005-0000-0000-000024400000}"/>
    <cellStyle name="Normal 83" xfId="2304" xr:uid="{00000000-0005-0000-0000-000025400000}"/>
    <cellStyle name="Normal 84" xfId="2305" xr:uid="{00000000-0005-0000-0000-000026400000}"/>
    <cellStyle name="Normal 85" xfId="2306" xr:uid="{00000000-0005-0000-0000-000027400000}"/>
    <cellStyle name="Normal 86" xfId="2307" xr:uid="{00000000-0005-0000-0000-000028400000}"/>
    <cellStyle name="Normal 87" xfId="2308" xr:uid="{00000000-0005-0000-0000-000029400000}"/>
    <cellStyle name="Normal 88" xfId="2309" xr:uid="{00000000-0005-0000-0000-00002A400000}"/>
    <cellStyle name="Normal 89" xfId="2310" xr:uid="{00000000-0005-0000-0000-00002B400000}"/>
    <cellStyle name="Normal 9" xfId="2311" xr:uid="{00000000-0005-0000-0000-00002C400000}"/>
    <cellStyle name="Normal 9 10" xfId="2312" xr:uid="{00000000-0005-0000-0000-00002D400000}"/>
    <cellStyle name="Normal 9 10 2" xfId="2313" xr:uid="{00000000-0005-0000-0000-00002E400000}"/>
    <cellStyle name="Normal 9 10 2 2" xfId="16511" xr:uid="{00000000-0005-0000-0000-00002F400000}"/>
    <cellStyle name="Normal 9 10 2 2 2" xfId="16512" xr:uid="{00000000-0005-0000-0000-000030400000}"/>
    <cellStyle name="Normal 9 10 2 2 2 2" xfId="16513" xr:uid="{00000000-0005-0000-0000-000031400000}"/>
    <cellStyle name="Normal 9 10 2 2 3" xfId="16514" xr:uid="{00000000-0005-0000-0000-000032400000}"/>
    <cellStyle name="Normal 9 10 2 3" xfId="16515" xr:uid="{00000000-0005-0000-0000-000033400000}"/>
    <cellStyle name="Normal 9 10 2 3 2" xfId="16516" xr:uid="{00000000-0005-0000-0000-000034400000}"/>
    <cellStyle name="Normal 9 10 2 4" xfId="16517" xr:uid="{00000000-0005-0000-0000-000035400000}"/>
    <cellStyle name="Normal 9 10 3" xfId="16518" xr:uid="{00000000-0005-0000-0000-000036400000}"/>
    <cellStyle name="Normal 9 10 3 2" xfId="16519" xr:uid="{00000000-0005-0000-0000-000037400000}"/>
    <cellStyle name="Normal 9 10 3 2 2" xfId="16520" xr:uid="{00000000-0005-0000-0000-000038400000}"/>
    <cellStyle name="Normal 9 10 3 3" xfId="16521" xr:uid="{00000000-0005-0000-0000-000039400000}"/>
    <cellStyle name="Normal 9 10 4" xfId="16522" xr:uid="{00000000-0005-0000-0000-00003A400000}"/>
    <cellStyle name="Normal 9 10 4 2" xfId="16523" xr:uid="{00000000-0005-0000-0000-00003B400000}"/>
    <cellStyle name="Normal 9 10 5" xfId="16524" xr:uid="{00000000-0005-0000-0000-00003C400000}"/>
    <cellStyle name="Normal 9 11" xfId="2314" xr:uid="{00000000-0005-0000-0000-00003D400000}"/>
    <cellStyle name="Normal 9 11 2" xfId="2315" xr:uid="{00000000-0005-0000-0000-00003E400000}"/>
    <cellStyle name="Normal 9 11 2 2" xfId="16525" xr:uid="{00000000-0005-0000-0000-00003F400000}"/>
    <cellStyle name="Normal 9 11 2 2 2" xfId="16526" xr:uid="{00000000-0005-0000-0000-000040400000}"/>
    <cellStyle name="Normal 9 11 2 2 2 2" xfId="16527" xr:uid="{00000000-0005-0000-0000-000041400000}"/>
    <cellStyle name="Normal 9 11 2 2 3" xfId="16528" xr:uid="{00000000-0005-0000-0000-000042400000}"/>
    <cellStyle name="Normal 9 11 2 3" xfId="16529" xr:uid="{00000000-0005-0000-0000-000043400000}"/>
    <cellStyle name="Normal 9 11 2 3 2" xfId="16530" xr:uid="{00000000-0005-0000-0000-000044400000}"/>
    <cellStyle name="Normal 9 11 2 4" xfId="16531" xr:uid="{00000000-0005-0000-0000-000045400000}"/>
    <cellStyle name="Normal 9 11 3" xfId="16532" xr:uid="{00000000-0005-0000-0000-000046400000}"/>
    <cellStyle name="Normal 9 11 3 2" xfId="16533" xr:uid="{00000000-0005-0000-0000-000047400000}"/>
    <cellStyle name="Normal 9 11 3 2 2" xfId="16534" xr:uid="{00000000-0005-0000-0000-000048400000}"/>
    <cellStyle name="Normal 9 11 3 3" xfId="16535" xr:uid="{00000000-0005-0000-0000-000049400000}"/>
    <cellStyle name="Normal 9 11 4" xfId="16536" xr:uid="{00000000-0005-0000-0000-00004A400000}"/>
    <cellStyle name="Normal 9 11 4 2" xfId="16537" xr:uid="{00000000-0005-0000-0000-00004B400000}"/>
    <cellStyle name="Normal 9 11 5" xfId="16538" xr:uid="{00000000-0005-0000-0000-00004C400000}"/>
    <cellStyle name="Normal 9 12" xfId="2316" xr:uid="{00000000-0005-0000-0000-00004D400000}"/>
    <cellStyle name="Normal 9 12 2" xfId="16539" xr:uid="{00000000-0005-0000-0000-00004E400000}"/>
    <cellStyle name="Normal 9 12 2 2" xfId="16540" xr:uid="{00000000-0005-0000-0000-00004F400000}"/>
    <cellStyle name="Normal 9 12 2 2 2" xfId="16541" xr:uid="{00000000-0005-0000-0000-000050400000}"/>
    <cellStyle name="Normal 9 12 2 3" xfId="16542" xr:uid="{00000000-0005-0000-0000-000051400000}"/>
    <cellStyle name="Normal 9 12 3" xfId="16543" xr:uid="{00000000-0005-0000-0000-000052400000}"/>
    <cellStyle name="Normal 9 12 3 2" xfId="16544" xr:uid="{00000000-0005-0000-0000-000053400000}"/>
    <cellStyle name="Normal 9 12 4" xfId="16545" xr:uid="{00000000-0005-0000-0000-000054400000}"/>
    <cellStyle name="Normal 9 13" xfId="16546" xr:uid="{00000000-0005-0000-0000-000055400000}"/>
    <cellStyle name="Normal 9 13 2" xfId="16547" xr:uid="{00000000-0005-0000-0000-000056400000}"/>
    <cellStyle name="Normal 9 13 2 2" xfId="16548" xr:uid="{00000000-0005-0000-0000-000057400000}"/>
    <cellStyle name="Normal 9 13 3" xfId="16549" xr:uid="{00000000-0005-0000-0000-000058400000}"/>
    <cellStyle name="Normal 9 14" xfId="16550" xr:uid="{00000000-0005-0000-0000-000059400000}"/>
    <cellStyle name="Normal 9 14 2" xfId="16551" xr:uid="{00000000-0005-0000-0000-00005A400000}"/>
    <cellStyle name="Normal 9 15" xfId="16552" xr:uid="{00000000-0005-0000-0000-00005B400000}"/>
    <cellStyle name="Normal 9 2" xfId="2317" xr:uid="{00000000-0005-0000-0000-00005C400000}"/>
    <cellStyle name="Normal 9 2 10" xfId="16553" xr:uid="{00000000-0005-0000-0000-00005D400000}"/>
    <cellStyle name="Normal 9 2 10 2" xfId="16554" xr:uid="{00000000-0005-0000-0000-00005E400000}"/>
    <cellStyle name="Normal 9 2 10 2 2" xfId="16555" xr:uid="{00000000-0005-0000-0000-00005F400000}"/>
    <cellStyle name="Normal 9 2 10 3" xfId="16556" xr:uid="{00000000-0005-0000-0000-000060400000}"/>
    <cellStyle name="Normal 9 2 11" xfId="16557" xr:uid="{00000000-0005-0000-0000-000061400000}"/>
    <cellStyle name="Normal 9 2 11 2" xfId="16558" xr:uid="{00000000-0005-0000-0000-000062400000}"/>
    <cellStyle name="Normal 9 2 12" xfId="16559" xr:uid="{00000000-0005-0000-0000-000063400000}"/>
    <cellStyle name="Normal 9 2 2" xfId="2318" xr:uid="{00000000-0005-0000-0000-000064400000}"/>
    <cellStyle name="Normal 9 2 2 2" xfId="2319" xr:uid="{00000000-0005-0000-0000-000065400000}"/>
    <cellStyle name="Normal 9 2 2 2 2" xfId="16560" xr:uid="{00000000-0005-0000-0000-000066400000}"/>
    <cellStyle name="Normal 9 2 2 2 2 2" xfId="16561" xr:uid="{00000000-0005-0000-0000-000067400000}"/>
    <cellStyle name="Normal 9 2 2 2 2 2 2" xfId="16562" xr:uid="{00000000-0005-0000-0000-000068400000}"/>
    <cellStyle name="Normal 9 2 2 2 2 3" xfId="16563" xr:uid="{00000000-0005-0000-0000-000069400000}"/>
    <cellStyle name="Normal 9 2 2 2 3" xfId="16564" xr:uid="{00000000-0005-0000-0000-00006A400000}"/>
    <cellStyle name="Normal 9 2 2 2 3 2" xfId="16565" xr:uid="{00000000-0005-0000-0000-00006B400000}"/>
    <cellStyle name="Normal 9 2 2 2 4" xfId="16566" xr:uid="{00000000-0005-0000-0000-00006C400000}"/>
    <cellStyle name="Normal 9 2 2 3" xfId="16567" xr:uid="{00000000-0005-0000-0000-00006D400000}"/>
    <cellStyle name="Normal 9 2 2 3 2" xfId="16568" xr:uid="{00000000-0005-0000-0000-00006E400000}"/>
    <cellStyle name="Normal 9 2 2 3 2 2" xfId="16569" xr:uid="{00000000-0005-0000-0000-00006F400000}"/>
    <cellStyle name="Normal 9 2 2 3 3" xfId="16570" xr:uid="{00000000-0005-0000-0000-000070400000}"/>
    <cellStyle name="Normal 9 2 2 4" xfId="16571" xr:uid="{00000000-0005-0000-0000-000071400000}"/>
    <cellStyle name="Normal 9 2 2 4 2" xfId="16572" xr:uid="{00000000-0005-0000-0000-000072400000}"/>
    <cellStyle name="Normal 9 2 2 5" xfId="16573" xr:uid="{00000000-0005-0000-0000-000073400000}"/>
    <cellStyle name="Normal 9 2 3" xfId="2320" xr:uid="{00000000-0005-0000-0000-000074400000}"/>
    <cellStyle name="Normal 9 2 3 2" xfId="2321" xr:uid="{00000000-0005-0000-0000-000075400000}"/>
    <cellStyle name="Normal 9 2 3 2 2" xfId="16574" xr:uid="{00000000-0005-0000-0000-000076400000}"/>
    <cellStyle name="Normal 9 2 3 2 2 2" xfId="16575" xr:uid="{00000000-0005-0000-0000-000077400000}"/>
    <cellStyle name="Normal 9 2 3 2 2 2 2" xfId="16576" xr:uid="{00000000-0005-0000-0000-000078400000}"/>
    <cellStyle name="Normal 9 2 3 2 2 3" xfId="16577" xr:uid="{00000000-0005-0000-0000-000079400000}"/>
    <cellStyle name="Normal 9 2 3 2 3" xfId="16578" xr:uid="{00000000-0005-0000-0000-00007A400000}"/>
    <cellStyle name="Normal 9 2 3 2 3 2" xfId="16579" xr:uid="{00000000-0005-0000-0000-00007B400000}"/>
    <cellStyle name="Normal 9 2 3 2 4" xfId="16580" xr:uid="{00000000-0005-0000-0000-00007C400000}"/>
    <cellStyle name="Normal 9 2 3 3" xfId="16581" xr:uid="{00000000-0005-0000-0000-00007D400000}"/>
    <cellStyle name="Normal 9 2 3 3 2" xfId="16582" xr:uid="{00000000-0005-0000-0000-00007E400000}"/>
    <cellStyle name="Normal 9 2 3 3 2 2" xfId="16583" xr:uid="{00000000-0005-0000-0000-00007F400000}"/>
    <cellStyle name="Normal 9 2 3 3 3" xfId="16584" xr:uid="{00000000-0005-0000-0000-000080400000}"/>
    <cellStyle name="Normal 9 2 3 4" xfId="16585" xr:uid="{00000000-0005-0000-0000-000081400000}"/>
    <cellStyle name="Normal 9 2 3 4 2" xfId="16586" xr:uid="{00000000-0005-0000-0000-000082400000}"/>
    <cellStyle name="Normal 9 2 3 5" xfId="16587" xr:uid="{00000000-0005-0000-0000-000083400000}"/>
    <cellStyle name="Normal 9 2 4" xfId="2322" xr:uid="{00000000-0005-0000-0000-000084400000}"/>
    <cellStyle name="Normal 9 2 4 2" xfId="2323" xr:uid="{00000000-0005-0000-0000-000085400000}"/>
    <cellStyle name="Normal 9 2 4 2 2" xfId="16588" xr:uid="{00000000-0005-0000-0000-000086400000}"/>
    <cellStyle name="Normal 9 2 4 2 2 2" xfId="16589" xr:uid="{00000000-0005-0000-0000-000087400000}"/>
    <cellStyle name="Normal 9 2 4 2 2 2 2" xfId="16590" xr:uid="{00000000-0005-0000-0000-000088400000}"/>
    <cellStyle name="Normal 9 2 4 2 2 3" xfId="16591" xr:uid="{00000000-0005-0000-0000-000089400000}"/>
    <cellStyle name="Normal 9 2 4 2 3" xfId="16592" xr:uid="{00000000-0005-0000-0000-00008A400000}"/>
    <cellStyle name="Normal 9 2 4 2 3 2" xfId="16593" xr:uid="{00000000-0005-0000-0000-00008B400000}"/>
    <cellStyle name="Normal 9 2 4 2 4" xfId="16594" xr:uid="{00000000-0005-0000-0000-00008C400000}"/>
    <cellStyle name="Normal 9 2 4 3" xfId="16595" xr:uid="{00000000-0005-0000-0000-00008D400000}"/>
    <cellStyle name="Normal 9 2 4 3 2" xfId="16596" xr:uid="{00000000-0005-0000-0000-00008E400000}"/>
    <cellStyle name="Normal 9 2 4 3 2 2" xfId="16597" xr:uid="{00000000-0005-0000-0000-00008F400000}"/>
    <cellStyle name="Normal 9 2 4 3 3" xfId="16598" xr:uid="{00000000-0005-0000-0000-000090400000}"/>
    <cellStyle name="Normal 9 2 4 4" xfId="16599" xr:uid="{00000000-0005-0000-0000-000091400000}"/>
    <cellStyle name="Normal 9 2 4 4 2" xfId="16600" xr:uid="{00000000-0005-0000-0000-000092400000}"/>
    <cellStyle name="Normal 9 2 4 5" xfId="16601" xr:uid="{00000000-0005-0000-0000-000093400000}"/>
    <cellStyle name="Normal 9 2 5" xfId="2324" xr:uid="{00000000-0005-0000-0000-000094400000}"/>
    <cellStyle name="Normal 9 2 5 2" xfId="2325" xr:uid="{00000000-0005-0000-0000-000095400000}"/>
    <cellStyle name="Normal 9 2 5 2 2" xfId="16602" xr:uid="{00000000-0005-0000-0000-000096400000}"/>
    <cellStyle name="Normal 9 2 5 2 2 2" xfId="16603" xr:uid="{00000000-0005-0000-0000-000097400000}"/>
    <cellStyle name="Normal 9 2 5 2 2 2 2" xfId="16604" xr:uid="{00000000-0005-0000-0000-000098400000}"/>
    <cellStyle name="Normal 9 2 5 2 2 3" xfId="16605" xr:uid="{00000000-0005-0000-0000-000099400000}"/>
    <cellStyle name="Normal 9 2 5 2 3" xfId="16606" xr:uid="{00000000-0005-0000-0000-00009A400000}"/>
    <cellStyle name="Normal 9 2 5 2 3 2" xfId="16607" xr:uid="{00000000-0005-0000-0000-00009B400000}"/>
    <cellStyle name="Normal 9 2 5 2 4" xfId="16608" xr:uid="{00000000-0005-0000-0000-00009C400000}"/>
    <cellStyle name="Normal 9 2 5 3" xfId="16609" xr:uid="{00000000-0005-0000-0000-00009D400000}"/>
    <cellStyle name="Normal 9 2 5 3 2" xfId="16610" xr:uid="{00000000-0005-0000-0000-00009E400000}"/>
    <cellStyle name="Normal 9 2 5 3 2 2" xfId="16611" xr:uid="{00000000-0005-0000-0000-00009F400000}"/>
    <cellStyle name="Normal 9 2 5 3 3" xfId="16612" xr:uid="{00000000-0005-0000-0000-0000A0400000}"/>
    <cellStyle name="Normal 9 2 5 4" xfId="16613" xr:uid="{00000000-0005-0000-0000-0000A1400000}"/>
    <cellStyle name="Normal 9 2 5 4 2" xfId="16614" xr:uid="{00000000-0005-0000-0000-0000A2400000}"/>
    <cellStyle name="Normal 9 2 5 5" xfId="16615" xr:uid="{00000000-0005-0000-0000-0000A3400000}"/>
    <cellStyle name="Normal 9 2 6" xfId="2326" xr:uid="{00000000-0005-0000-0000-0000A4400000}"/>
    <cellStyle name="Normal 9 2 6 2" xfId="2327" xr:uid="{00000000-0005-0000-0000-0000A5400000}"/>
    <cellStyle name="Normal 9 2 6 2 2" xfId="16616" xr:uid="{00000000-0005-0000-0000-0000A6400000}"/>
    <cellStyle name="Normal 9 2 6 2 2 2" xfId="16617" xr:uid="{00000000-0005-0000-0000-0000A7400000}"/>
    <cellStyle name="Normal 9 2 6 2 2 2 2" xfId="16618" xr:uid="{00000000-0005-0000-0000-0000A8400000}"/>
    <cellStyle name="Normal 9 2 6 2 2 3" xfId="16619" xr:uid="{00000000-0005-0000-0000-0000A9400000}"/>
    <cellStyle name="Normal 9 2 6 2 3" xfId="16620" xr:uid="{00000000-0005-0000-0000-0000AA400000}"/>
    <cellStyle name="Normal 9 2 6 2 3 2" xfId="16621" xr:uid="{00000000-0005-0000-0000-0000AB400000}"/>
    <cellStyle name="Normal 9 2 6 2 4" xfId="16622" xr:uid="{00000000-0005-0000-0000-0000AC400000}"/>
    <cellStyle name="Normal 9 2 6 3" xfId="16623" xr:uid="{00000000-0005-0000-0000-0000AD400000}"/>
    <cellStyle name="Normal 9 2 6 3 2" xfId="16624" xr:uid="{00000000-0005-0000-0000-0000AE400000}"/>
    <cellStyle name="Normal 9 2 6 3 2 2" xfId="16625" xr:uid="{00000000-0005-0000-0000-0000AF400000}"/>
    <cellStyle name="Normal 9 2 6 3 3" xfId="16626" xr:uid="{00000000-0005-0000-0000-0000B0400000}"/>
    <cellStyle name="Normal 9 2 6 4" xfId="16627" xr:uid="{00000000-0005-0000-0000-0000B1400000}"/>
    <cellStyle name="Normal 9 2 6 4 2" xfId="16628" xr:uid="{00000000-0005-0000-0000-0000B2400000}"/>
    <cellStyle name="Normal 9 2 6 5" xfId="16629" xr:uid="{00000000-0005-0000-0000-0000B3400000}"/>
    <cellStyle name="Normal 9 2 7" xfId="2328" xr:uid="{00000000-0005-0000-0000-0000B4400000}"/>
    <cellStyle name="Normal 9 2 7 2" xfId="2329" xr:uid="{00000000-0005-0000-0000-0000B5400000}"/>
    <cellStyle name="Normal 9 2 7 2 2" xfId="16630" xr:uid="{00000000-0005-0000-0000-0000B6400000}"/>
    <cellStyle name="Normal 9 2 7 2 2 2" xfId="16631" xr:uid="{00000000-0005-0000-0000-0000B7400000}"/>
    <cellStyle name="Normal 9 2 7 2 2 2 2" xfId="16632" xr:uid="{00000000-0005-0000-0000-0000B8400000}"/>
    <cellStyle name="Normal 9 2 7 2 2 3" xfId="16633" xr:uid="{00000000-0005-0000-0000-0000B9400000}"/>
    <cellStyle name="Normal 9 2 7 2 3" xfId="16634" xr:uid="{00000000-0005-0000-0000-0000BA400000}"/>
    <cellStyle name="Normal 9 2 7 2 3 2" xfId="16635" xr:uid="{00000000-0005-0000-0000-0000BB400000}"/>
    <cellStyle name="Normal 9 2 7 2 4" xfId="16636" xr:uid="{00000000-0005-0000-0000-0000BC400000}"/>
    <cellStyle name="Normal 9 2 7 3" xfId="16637" xr:uid="{00000000-0005-0000-0000-0000BD400000}"/>
    <cellStyle name="Normal 9 2 7 3 2" xfId="16638" xr:uid="{00000000-0005-0000-0000-0000BE400000}"/>
    <cellStyle name="Normal 9 2 7 3 2 2" xfId="16639" xr:uid="{00000000-0005-0000-0000-0000BF400000}"/>
    <cellStyle name="Normal 9 2 7 3 3" xfId="16640" xr:uid="{00000000-0005-0000-0000-0000C0400000}"/>
    <cellStyle name="Normal 9 2 7 4" xfId="16641" xr:uid="{00000000-0005-0000-0000-0000C1400000}"/>
    <cellStyle name="Normal 9 2 7 4 2" xfId="16642" xr:uid="{00000000-0005-0000-0000-0000C2400000}"/>
    <cellStyle name="Normal 9 2 7 5" xfId="16643" xr:uid="{00000000-0005-0000-0000-0000C3400000}"/>
    <cellStyle name="Normal 9 2 8" xfId="2330" xr:uid="{00000000-0005-0000-0000-0000C4400000}"/>
    <cellStyle name="Normal 9 2 8 2" xfId="2331" xr:uid="{00000000-0005-0000-0000-0000C5400000}"/>
    <cellStyle name="Normal 9 2 8 2 2" xfId="16644" xr:uid="{00000000-0005-0000-0000-0000C6400000}"/>
    <cellStyle name="Normal 9 2 8 2 2 2" xfId="16645" xr:uid="{00000000-0005-0000-0000-0000C7400000}"/>
    <cellStyle name="Normal 9 2 8 2 2 2 2" xfId="16646" xr:uid="{00000000-0005-0000-0000-0000C8400000}"/>
    <cellStyle name="Normal 9 2 8 2 2 3" xfId="16647" xr:uid="{00000000-0005-0000-0000-0000C9400000}"/>
    <cellStyle name="Normal 9 2 8 2 3" xfId="16648" xr:uid="{00000000-0005-0000-0000-0000CA400000}"/>
    <cellStyle name="Normal 9 2 8 2 3 2" xfId="16649" xr:uid="{00000000-0005-0000-0000-0000CB400000}"/>
    <cellStyle name="Normal 9 2 8 2 4" xfId="16650" xr:uid="{00000000-0005-0000-0000-0000CC400000}"/>
    <cellStyle name="Normal 9 2 8 3" xfId="16651" xr:uid="{00000000-0005-0000-0000-0000CD400000}"/>
    <cellStyle name="Normal 9 2 8 3 2" xfId="16652" xr:uid="{00000000-0005-0000-0000-0000CE400000}"/>
    <cellStyle name="Normal 9 2 8 3 2 2" xfId="16653" xr:uid="{00000000-0005-0000-0000-0000CF400000}"/>
    <cellStyle name="Normal 9 2 8 3 3" xfId="16654" xr:uid="{00000000-0005-0000-0000-0000D0400000}"/>
    <cellStyle name="Normal 9 2 8 4" xfId="16655" xr:uid="{00000000-0005-0000-0000-0000D1400000}"/>
    <cellStyle name="Normal 9 2 8 4 2" xfId="16656" xr:uid="{00000000-0005-0000-0000-0000D2400000}"/>
    <cellStyle name="Normal 9 2 8 5" xfId="16657" xr:uid="{00000000-0005-0000-0000-0000D3400000}"/>
    <cellStyle name="Normal 9 2 9" xfId="2332" xr:uid="{00000000-0005-0000-0000-0000D4400000}"/>
    <cellStyle name="Normal 9 2 9 2" xfId="16658" xr:uid="{00000000-0005-0000-0000-0000D5400000}"/>
    <cellStyle name="Normal 9 2 9 2 2" xfId="16659" xr:uid="{00000000-0005-0000-0000-0000D6400000}"/>
    <cellStyle name="Normal 9 2 9 2 2 2" xfId="16660" xr:uid="{00000000-0005-0000-0000-0000D7400000}"/>
    <cellStyle name="Normal 9 2 9 2 3" xfId="16661" xr:uid="{00000000-0005-0000-0000-0000D8400000}"/>
    <cellStyle name="Normal 9 2 9 3" xfId="16662" xr:uid="{00000000-0005-0000-0000-0000D9400000}"/>
    <cellStyle name="Normal 9 2 9 3 2" xfId="16663" xr:uid="{00000000-0005-0000-0000-0000DA400000}"/>
    <cellStyle name="Normal 9 2 9 4" xfId="16664" xr:uid="{00000000-0005-0000-0000-0000DB400000}"/>
    <cellStyle name="Normal 9 3" xfId="2333" xr:uid="{00000000-0005-0000-0000-0000DC400000}"/>
    <cellStyle name="Normal 9 3 2" xfId="2334" xr:uid="{00000000-0005-0000-0000-0000DD400000}"/>
    <cellStyle name="Normal 9 3 2 2" xfId="16665" xr:uid="{00000000-0005-0000-0000-0000DE400000}"/>
    <cellStyle name="Normal 9 3 2 2 2" xfId="16666" xr:uid="{00000000-0005-0000-0000-0000DF400000}"/>
    <cellStyle name="Normal 9 3 2 2 2 2" xfId="16667" xr:uid="{00000000-0005-0000-0000-0000E0400000}"/>
    <cellStyle name="Normal 9 3 2 2 3" xfId="16668" xr:uid="{00000000-0005-0000-0000-0000E1400000}"/>
    <cellStyle name="Normal 9 3 2 3" xfId="16669" xr:uid="{00000000-0005-0000-0000-0000E2400000}"/>
    <cellStyle name="Normal 9 3 2 3 2" xfId="16670" xr:uid="{00000000-0005-0000-0000-0000E3400000}"/>
    <cellStyle name="Normal 9 3 2 4" xfId="16671" xr:uid="{00000000-0005-0000-0000-0000E4400000}"/>
    <cellStyle name="Normal 9 3 3" xfId="16672" xr:uid="{00000000-0005-0000-0000-0000E5400000}"/>
    <cellStyle name="Normal 9 3 3 2" xfId="16673" xr:uid="{00000000-0005-0000-0000-0000E6400000}"/>
    <cellStyle name="Normal 9 3 3 2 2" xfId="16674" xr:uid="{00000000-0005-0000-0000-0000E7400000}"/>
    <cellStyle name="Normal 9 3 3 3" xfId="16675" xr:uid="{00000000-0005-0000-0000-0000E8400000}"/>
    <cellStyle name="Normal 9 3 4" xfId="16676" xr:uid="{00000000-0005-0000-0000-0000E9400000}"/>
    <cellStyle name="Normal 9 3 4 2" xfId="16677" xr:uid="{00000000-0005-0000-0000-0000EA400000}"/>
    <cellStyle name="Normal 9 3 5" xfId="16678" xr:uid="{00000000-0005-0000-0000-0000EB400000}"/>
    <cellStyle name="Normal 9 4" xfId="2335" xr:uid="{00000000-0005-0000-0000-0000EC400000}"/>
    <cellStyle name="Normal 9 4 2" xfId="2336" xr:uid="{00000000-0005-0000-0000-0000ED400000}"/>
    <cellStyle name="Normal 9 4 2 2" xfId="16679" xr:uid="{00000000-0005-0000-0000-0000EE400000}"/>
    <cellStyle name="Normal 9 4 2 2 2" xfId="16680" xr:uid="{00000000-0005-0000-0000-0000EF400000}"/>
    <cellStyle name="Normal 9 4 2 2 2 2" xfId="16681" xr:uid="{00000000-0005-0000-0000-0000F0400000}"/>
    <cellStyle name="Normal 9 4 2 2 3" xfId="16682" xr:uid="{00000000-0005-0000-0000-0000F1400000}"/>
    <cellStyle name="Normal 9 4 2 3" xfId="16683" xr:uid="{00000000-0005-0000-0000-0000F2400000}"/>
    <cellStyle name="Normal 9 4 2 3 2" xfId="16684" xr:uid="{00000000-0005-0000-0000-0000F3400000}"/>
    <cellStyle name="Normal 9 4 2 4" xfId="16685" xr:uid="{00000000-0005-0000-0000-0000F4400000}"/>
    <cellStyle name="Normal 9 4 3" xfId="16686" xr:uid="{00000000-0005-0000-0000-0000F5400000}"/>
    <cellStyle name="Normal 9 4 3 2" xfId="16687" xr:uid="{00000000-0005-0000-0000-0000F6400000}"/>
    <cellStyle name="Normal 9 4 3 2 2" xfId="16688" xr:uid="{00000000-0005-0000-0000-0000F7400000}"/>
    <cellStyle name="Normal 9 4 3 3" xfId="16689" xr:uid="{00000000-0005-0000-0000-0000F8400000}"/>
    <cellStyle name="Normal 9 4 4" xfId="16690" xr:uid="{00000000-0005-0000-0000-0000F9400000}"/>
    <cellStyle name="Normal 9 4 4 2" xfId="16691" xr:uid="{00000000-0005-0000-0000-0000FA400000}"/>
    <cellStyle name="Normal 9 4 5" xfId="16692" xr:uid="{00000000-0005-0000-0000-0000FB400000}"/>
    <cellStyle name="Normal 9 5" xfId="2337" xr:uid="{00000000-0005-0000-0000-0000FC400000}"/>
    <cellStyle name="Normal 9 5 2" xfId="2338" xr:uid="{00000000-0005-0000-0000-0000FD400000}"/>
    <cellStyle name="Normal 9 5 2 2" xfId="16693" xr:uid="{00000000-0005-0000-0000-0000FE400000}"/>
    <cellStyle name="Normal 9 5 2 2 2" xfId="16694" xr:uid="{00000000-0005-0000-0000-0000FF400000}"/>
    <cellStyle name="Normal 9 5 2 2 2 2" xfId="16695" xr:uid="{00000000-0005-0000-0000-000000410000}"/>
    <cellStyle name="Normal 9 5 2 2 3" xfId="16696" xr:uid="{00000000-0005-0000-0000-000001410000}"/>
    <cellStyle name="Normal 9 5 2 3" xfId="16697" xr:uid="{00000000-0005-0000-0000-000002410000}"/>
    <cellStyle name="Normal 9 5 2 3 2" xfId="16698" xr:uid="{00000000-0005-0000-0000-000003410000}"/>
    <cellStyle name="Normal 9 5 2 4" xfId="16699" xr:uid="{00000000-0005-0000-0000-000004410000}"/>
    <cellStyle name="Normal 9 5 3" xfId="16700" xr:uid="{00000000-0005-0000-0000-000005410000}"/>
    <cellStyle name="Normal 9 5 3 2" xfId="16701" xr:uid="{00000000-0005-0000-0000-000006410000}"/>
    <cellStyle name="Normal 9 5 3 2 2" xfId="16702" xr:uid="{00000000-0005-0000-0000-000007410000}"/>
    <cellStyle name="Normal 9 5 3 3" xfId="16703" xr:uid="{00000000-0005-0000-0000-000008410000}"/>
    <cellStyle name="Normal 9 5 4" xfId="16704" xr:uid="{00000000-0005-0000-0000-000009410000}"/>
    <cellStyle name="Normal 9 5 4 2" xfId="16705" xr:uid="{00000000-0005-0000-0000-00000A410000}"/>
    <cellStyle name="Normal 9 5 5" xfId="16706" xr:uid="{00000000-0005-0000-0000-00000B410000}"/>
    <cellStyle name="Normal 9 6" xfId="2339" xr:uid="{00000000-0005-0000-0000-00000C410000}"/>
    <cellStyle name="Normal 9 6 2" xfId="2340" xr:uid="{00000000-0005-0000-0000-00000D410000}"/>
    <cellStyle name="Normal 9 6 2 2" xfId="16707" xr:uid="{00000000-0005-0000-0000-00000E410000}"/>
    <cellStyle name="Normal 9 6 2 2 2" xfId="16708" xr:uid="{00000000-0005-0000-0000-00000F410000}"/>
    <cellStyle name="Normal 9 6 2 2 2 2" xfId="16709" xr:uid="{00000000-0005-0000-0000-000010410000}"/>
    <cellStyle name="Normal 9 6 2 2 3" xfId="16710" xr:uid="{00000000-0005-0000-0000-000011410000}"/>
    <cellStyle name="Normal 9 6 2 3" xfId="16711" xr:uid="{00000000-0005-0000-0000-000012410000}"/>
    <cellStyle name="Normal 9 6 2 3 2" xfId="16712" xr:uid="{00000000-0005-0000-0000-000013410000}"/>
    <cellStyle name="Normal 9 6 2 4" xfId="16713" xr:uid="{00000000-0005-0000-0000-000014410000}"/>
    <cellStyle name="Normal 9 6 3" xfId="16714" xr:uid="{00000000-0005-0000-0000-000015410000}"/>
    <cellStyle name="Normal 9 6 3 2" xfId="16715" xr:uid="{00000000-0005-0000-0000-000016410000}"/>
    <cellStyle name="Normal 9 6 3 2 2" xfId="16716" xr:uid="{00000000-0005-0000-0000-000017410000}"/>
    <cellStyle name="Normal 9 6 3 3" xfId="16717" xr:uid="{00000000-0005-0000-0000-000018410000}"/>
    <cellStyle name="Normal 9 6 4" xfId="16718" xr:uid="{00000000-0005-0000-0000-000019410000}"/>
    <cellStyle name="Normal 9 6 4 2" xfId="16719" xr:uid="{00000000-0005-0000-0000-00001A410000}"/>
    <cellStyle name="Normal 9 6 5" xfId="16720" xr:uid="{00000000-0005-0000-0000-00001B410000}"/>
    <cellStyle name="Normal 9 7" xfId="2341" xr:uid="{00000000-0005-0000-0000-00001C410000}"/>
    <cellStyle name="Normal 9 7 2" xfId="2342" xr:uid="{00000000-0005-0000-0000-00001D410000}"/>
    <cellStyle name="Normal 9 7 2 2" xfId="16721" xr:uid="{00000000-0005-0000-0000-00001E410000}"/>
    <cellStyle name="Normal 9 7 2 2 2" xfId="16722" xr:uid="{00000000-0005-0000-0000-00001F410000}"/>
    <cellStyle name="Normal 9 7 2 2 2 2" xfId="16723" xr:uid="{00000000-0005-0000-0000-000020410000}"/>
    <cellStyle name="Normal 9 7 2 2 3" xfId="16724" xr:uid="{00000000-0005-0000-0000-000021410000}"/>
    <cellStyle name="Normal 9 7 2 3" xfId="16725" xr:uid="{00000000-0005-0000-0000-000022410000}"/>
    <cellStyle name="Normal 9 7 2 3 2" xfId="16726" xr:uid="{00000000-0005-0000-0000-000023410000}"/>
    <cellStyle name="Normal 9 7 2 4" xfId="16727" xr:uid="{00000000-0005-0000-0000-000024410000}"/>
    <cellStyle name="Normal 9 7 3" xfId="16728" xr:uid="{00000000-0005-0000-0000-000025410000}"/>
    <cellStyle name="Normal 9 7 3 2" xfId="16729" xr:uid="{00000000-0005-0000-0000-000026410000}"/>
    <cellStyle name="Normal 9 7 3 2 2" xfId="16730" xr:uid="{00000000-0005-0000-0000-000027410000}"/>
    <cellStyle name="Normal 9 7 3 3" xfId="16731" xr:uid="{00000000-0005-0000-0000-000028410000}"/>
    <cellStyle name="Normal 9 7 4" xfId="16732" xr:uid="{00000000-0005-0000-0000-000029410000}"/>
    <cellStyle name="Normal 9 7 4 2" xfId="16733" xr:uid="{00000000-0005-0000-0000-00002A410000}"/>
    <cellStyle name="Normal 9 7 5" xfId="16734" xr:uid="{00000000-0005-0000-0000-00002B410000}"/>
    <cellStyle name="Normal 9 8" xfId="2343" xr:uid="{00000000-0005-0000-0000-00002C410000}"/>
    <cellStyle name="Normal 9 8 2" xfId="2344" xr:uid="{00000000-0005-0000-0000-00002D410000}"/>
    <cellStyle name="Normal 9 8 2 2" xfId="16735" xr:uid="{00000000-0005-0000-0000-00002E410000}"/>
    <cellStyle name="Normal 9 8 2 2 2" xfId="16736" xr:uid="{00000000-0005-0000-0000-00002F410000}"/>
    <cellStyle name="Normal 9 8 2 2 2 2" xfId="16737" xr:uid="{00000000-0005-0000-0000-000030410000}"/>
    <cellStyle name="Normal 9 8 2 2 3" xfId="16738" xr:uid="{00000000-0005-0000-0000-000031410000}"/>
    <cellStyle name="Normal 9 8 2 3" xfId="16739" xr:uid="{00000000-0005-0000-0000-000032410000}"/>
    <cellStyle name="Normal 9 8 2 3 2" xfId="16740" xr:uid="{00000000-0005-0000-0000-000033410000}"/>
    <cellStyle name="Normal 9 8 2 4" xfId="16741" xr:uid="{00000000-0005-0000-0000-000034410000}"/>
    <cellStyle name="Normal 9 8 3" xfId="16742" xr:uid="{00000000-0005-0000-0000-000035410000}"/>
    <cellStyle name="Normal 9 8 3 2" xfId="16743" xr:uid="{00000000-0005-0000-0000-000036410000}"/>
    <cellStyle name="Normal 9 8 3 2 2" xfId="16744" xr:uid="{00000000-0005-0000-0000-000037410000}"/>
    <cellStyle name="Normal 9 8 3 3" xfId="16745" xr:uid="{00000000-0005-0000-0000-000038410000}"/>
    <cellStyle name="Normal 9 8 4" xfId="16746" xr:uid="{00000000-0005-0000-0000-000039410000}"/>
    <cellStyle name="Normal 9 8 4 2" xfId="16747" xr:uid="{00000000-0005-0000-0000-00003A410000}"/>
    <cellStyle name="Normal 9 8 5" xfId="16748" xr:uid="{00000000-0005-0000-0000-00003B410000}"/>
    <cellStyle name="Normal 9 9" xfId="2345" xr:uid="{00000000-0005-0000-0000-00003C410000}"/>
    <cellStyle name="Normal 9 9 2" xfId="2346" xr:uid="{00000000-0005-0000-0000-00003D410000}"/>
    <cellStyle name="Normal 9 9 2 2" xfId="16749" xr:uid="{00000000-0005-0000-0000-00003E410000}"/>
    <cellStyle name="Normal 9 9 2 2 2" xfId="16750" xr:uid="{00000000-0005-0000-0000-00003F410000}"/>
    <cellStyle name="Normal 9 9 2 2 2 2" xfId="16751" xr:uid="{00000000-0005-0000-0000-000040410000}"/>
    <cellStyle name="Normal 9 9 2 2 3" xfId="16752" xr:uid="{00000000-0005-0000-0000-000041410000}"/>
    <cellStyle name="Normal 9 9 2 3" xfId="16753" xr:uid="{00000000-0005-0000-0000-000042410000}"/>
    <cellStyle name="Normal 9 9 2 3 2" xfId="16754" xr:uid="{00000000-0005-0000-0000-000043410000}"/>
    <cellStyle name="Normal 9 9 2 4" xfId="16755" xr:uid="{00000000-0005-0000-0000-000044410000}"/>
    <cellStyle name="Normal 9 9 3" xfId="16756" xr:uid="{00000000-0005-0000-0000-000045410000}"/>
    <cellStyle name="Normal 9 9 3 2" xfId="16757" xr:uid="{00000000-0005-0000-0000-000046410000}"/>
    <cellStyle name="Normal 9 9 3 2 2" xfId="16758" xr:uid="{00000000-0005-0000-0000-000047410000}"/>
    <cellStyle name="Normal 9 9 3 3" xfId="16759" xr:uid="{00000000-0005-0000-0000-000048410000}"/>
    <cellStyle name="Normal 9 9 4" xfId="16760" xr:uid="{00000000-0005-0000-0000-000049410000}"/>
    <cellStyle name="Normal 9 9 4 2" xfId="16761" xr:uid="{00000000-0005-0000-0000-00004A410000}"/>
    <cellStyle name="Normal 9 9 5" xfId="16762" xr:uid="{00000000-0005-0000-0000-00004B410000}"/>
    <cellStyle name="Normal 90" xfId="2347" xr:uid="{00000000-0005-0000-0000-00004C410000}"/>
    <cellStyle name="Normal 91" xfId="2348" xr:uid="{00000000-0005-0000-0000-00004D410000}"/>
    <cellStyle name="Normal 92" xfId="2349" xr:uid="{00000000-0005-0000-0000-00004E410000}"/>
    <cellStyle name="Normal 93" xfId="2350" xr:uid="{00000000-0005-0000-0000-00004F410000}"/>
    <cellStyle name="Normal 94" xfId="2351" xr:uid="{00000000-0005-0000-0000-000050410000}"/>
    <cellStyle name="Normal 95" xfId="2352" xr:uid="{00000000-0005-0000-0000-000051410000}"/>
    <cellStyle name="Normal 96" xfId="2353" xr:uid="{00000000-0005-0000-0000-000052410000}"/>
    <cellStyle name="Normal 97" xfId="2354" xr:uid="{00000000-0005-0000-0000-000053410000}"/>
    <cellStyle name="Normal 98" xfId="2355" xr:uid="{00000000-0005-0000-0000-000054410000}"/>
    <cellStyle name="Normal 99" xfId="2356" xr:uid="{00000000-0005-0000-0000-000055410000}"/>
    <cellStyle name="Note 2" xfId="2357" xr:uid="{00000000-0005-0000-0000-000057410000}"/>
    <cellStyle name="Output 2" xfId="2358" xr:uid="{00000000-0005-0000-0000-000058410000}"/>
    <cellStyle name="Percent 2" xfId="2359" xr:uid="{00000000-0005-0000-0000-000059410000}"/>
    <cellStyle name="Percent 2 10" xfId="2360" xr:uid="{00000000-0005-0000-0000-00005A410000}"/>
    <cellStyle name="Percent 2 11" xfId="2361" xr:uid="{00000000-0005-0000-0000-00005B410000}"/>
    <cellStyle name="Percent 2 12" xfId="16820" xr:uid="{00000000-0005-0000-0000-000024000000}"/>
    <cellStyle name="Percent 2 2" xfId="2362" xr:uid="{00000000-0005-0000-0000-00005C410000}"/>
    <cellStyle name="Percent 2 2 10" xfId="2363" xr:uid="{00000000-0005-0000-0000-00005D410000}"/>
    <cellStyle name="Percent 2 2 11" xfId="2364" xr:uid="{00000000-0005-0000-0000-00005E410000}"/>
    <cellStyle name="Percent 2 2 12" xfId="16763" xr:uid="{00000000-0005-0000-0000-00005F410000}"/>
    <cellStyle name="Percent 2 2 2" xfId="2365" xr:uid="{00000000-0005-0000-0000-000060410000}"/>
    <cellStyle name="Percent 2 2 3" xfId="2366" xr:uid="{00000000-0005-0000-0000-000061410000}"/>
    <cellStyle name="Percent 2 2 4" xfId="2367" xr:uid="{00000000-0005-0000-0000-000062410000}"/>
    <cellStyle name="Percent 2 2 5" xfId="2368" xr:uid="{00000000-0005-0000-0000-000063410000}"/>
    <cellStyle name="Percent 2 2 6" xfId="2369" xr:uid="{00000000-0005-0000-0000-000064410000}"/>
    <cellStyle name="Percent 2 2 7" xfId="2370" xr:uid="{00000000-0005-0000-0000-000065410000}"/>
    <cellStyle name="Percent 2 2 8" xfId="2371" xr:uid="{00000000-0005-0000-0000-000066410000}"/>
    <cellStyle name="Percent 2 2 9" xfId="2372" xr:uid="{00000000-0005-0000-0000-000067410000}"/>
    <cellStyle name="Percent 2 3" xfId="2373" xr:uid="{00000000-0005-0000-0000-000068410000}"/>
    <cellStyle name="Percent 2 4" xfId="2374" xr:uid="{00000000-0005-0000-0000-000069410000}"/>
    <cellStyle name="Percent 2 5" xfId="2375" xr:uid="{00000000-0005-0000-0000-00006A410000}"/>
    <cellStyle name="Percent 2 6" xfId="2376" xr:uid="{00000000-0005-0000-0000-00006B410000}"/>
    <cellStyle name="Percent 2 6 2" xfId="2377" xr:uid="{00000000-0005-0000-0000-00006C410000}"/>
    <cellStyle name="Percent 2 6 3" xfId="2378" xr:uid="{00000000-0005-0000-0000-00006D410000}"/>
    <cellStyle name="Percent 2 7" xfId="2379" xr:uid="{00000000-0005-0000-0000-00006E410000}"/>
    <cellStyle name="Percent 2 8" xfId="2380" xr:uid="{00000000-0005-0000-0000-00006F410000}"/>
    <cellStyle name="Percent 2 9" xfId="2381" xr:uid="{00000000-0005-0000-0000-000070410000}"/>
    <cellStyle name="Percent 3" xfId="2382" xr:uid="{00000000-0005-0000-0000-000071410000}"/>
    <cellStyle name="Percent 3 2" xfId="16764" xr:uid="{00000000-0005-0000-0000-000072410000}"/>
    <cellStyle name="Percent 3 2 2" xfId="16765" xr:uid="{00000000-0005-0000-0000-000073410000}"/>
    <cellStyle name="Percent 3 2 2 2" xfId="16766" xr:uid="{00000000-0005-0000-0000-000074410000}"/>
    <cellStyle name="Percent 3 2 3" xfId="16767" xr:uid="{00000000-0005-0000-0000-000075410000}"/>
    <cellStyle name="Percent 3 3" xfId="16768" xr:uid="{00000000-0005-0000-0000-000076410000}"/>
    <cellStyle name="Percent 3 3 2" xfId="16769" xr:uid="{00000000-0005-0000-0000-000077410000}"/>
    <cellStyle name="Percent 3 4" xfId="16770" xr:uid="{00000000-0005-0000-0000-000078410000}"/>
    <cellStyle name="Percent 4" xfId="2383" xr:uid="{00000000-0005-0000-0000-000079410000}"/>
    <cellStyle name="Percent 4 2" xfId="16771" xr:uid="{00000000-0005-0000-0000-00007A410000}"/>
    <cellStyle name="Percent 5" xfId="2384" xr:uid="{00000000-0005-0000-0000-00007B410000}"/>
    <cellStyle name="Percent 6" xfId="2385" xr:uid="{00000000-0005-0000-0000-00007C410000}"/>
    <cellStyle name="Percent 6 2" xfId="2386" xr:uid="{00000000-0005-0000-0000-00007D410000}"/>
    <cellStyle name="Percent 7" xfId="2387" xr:uid="{00000000-0005-0000-0000-00007E410000}"/>
    <cellStyle name="Percent 7 2" xfId="8" xr:uid="{00000000-0005-0000-0000-00007F410000}"/>
    <cellStyle name="Percent 7 2 2" xfId="16772" xr:uid="{00000000-0005-0000-0000-000080410000}"/>
    <cellStyle name="Percent 7 2 2 2" xfId="16773" xr:uid="{00000000-0005-0000-0000-000081410000}"/>
    <cellStyle name="Percent 7 2 2 2 2" xfId="16774" xr:uid="{00000000-0005-0000-0000-000082410000}"/>
    <cellStyle name="Percent 7 2 2 3" xfId="16775" xr:uid="{00000000-0005-0000-0000-000083410000}"/>
    <cellStyle name="Percent 7 2 3" xfId="16776" xr:uid="{00000000-0005-0000-0000-000084410000}"/>
    <cellStyle name="Percent 7 2 3 2" xfId="16777" xr:uid="{00000000-0005-0000-0000-000085410000}"/>
    <cellStyle name="Percent 7 2 4" xfId="16778" xr:uid="{00000000-0005-0000-0000-000086410000}"/>
    <cellStyle name="Percent 7 3" xfId="16779" xr:uid="{00000000-0005-0000-0000-000087410000}"/>
    <cellStyle name="Percent 7 3 2" xfId="16780" xr:uid="{00000000-0005-0000-0000-000088410000}"/>
    <cellStyle name="Percent 7 3 2 2" xfId="16781" xr:uid="{00000000-0005-0000-0000-000089410000}"/>
    <cellStyle name="Percent 7 3 3" xfId="16782" xr:uid="{00000000-0005-0000-0000-00008A410000}"/>
    <cellStyle name="Percent 7 4" xfId="16783" xr:uid="{00000000-0005-0000-0000-00008B410000}"/>
    <cellStyle name="Percent 7 4 2" xfId="16784" xr:uid="{00000000-0005-0000-0000-00008C410000}"/>
    <cellStyle name="Percent 7 5" xfId="16785" xr:uid="{00000000-0005-0000-0000-00008D410000}"/>
    <cellStyle name="Percent 8" xfId="16786" xr:uid="{00000000-0005-0000-0000-00008E410000}"/>
    <cellStyle name="Percent 9" xfId="16787" xr:uid="{00000000-0005-0000-0000-00008F410000}"/>
    <cellStyle name="phx-col-head" xfId="16796" xr:uid="{00000000-0005-0000-0000-000025000000}"/>
    <cellStyle name="phx-col-head-last" xfId="16797" xr:uid="{00000000-0005-0000-0000-000026000000}"/>
    <cellStyle name="phx-col-head-last 2" xfId="16825" xr:uid="{00000000-0005-0000-0000-000027000000}"/>
    <cellStyle name="phx-header" xfId="16793" xr:uid="{00000000-0005-0000-0000-000028000000}"/>
    <cellStyle name="phx-header 2" xfId="16823" xr:uid="{00000000-0005-0000-0000-000029000000}"/>
    <cellStyle name="phx-HL-cell" xfId="16798" xr:uid="{00000000-0005-0000-0000-00002A000000}"/>
    <cellStyle name="phx-HL-row" xfId="16804" xr:uid="{00000000-0005-0000-0000-00002B000000}"/>
    <cellStyle name="phx-level1" xfId="16808" xr:uid="{00000000-0005-0000-0000-00002C000000}"/>
    <cellStyle name="phx-level2" xfId="16801" xr:uid="{00000000-0005-0000-0000-00002D000000}"/>
    <cellStyle name="phx-level3" xfId="16802" xr:uid="{00000000-0005-0000-0000-00002E000000}"/>
    <cellStyle name="phx-level4" xfId="16809" xr:uid="{00000000-0005-0000-0000-00002F000000}"/>
    <cellStyle name="phx-note" xfId="16799" xr:uid="{00000000-0005-0000-0000-000030000000}"/>
    <cellStyle name="phx-note 2" xfId="16803" xr:uid="{00000000-0005-0000-0000-000031000000}"/>
    <cellStyle name="phx-source" xfId="16792" xr:uid="{00000000-0005-0000-0000-000032000000}"/>
    <cellStyle name="phx-source 2" xfId="16805" xr:uid="{2DE7E38F-972E-4D95-A37B-D90935815430}"/>
    <cellStyle name="phx-subhead" xfId="16795" xr:uid="{00000000-0005-0000-0000-000033000000}"/>
    <cellStyle name="phx-subhead 2" xfId="16824" xr:uid="{00000000-0005-0000-0000-000034000000}"/>
    <cellStyle name="phx-total-row" xfId="16810" xr:uid="{00000000-0005-0000-0000-000035000000}"/>
    <cellStyle name="Pourcentage" xfId="5" builtinId="5"/>
    <cellStyle name="Pourcentage 2" xfId="4" xr:uid="{00000000-0005-0000-0000-000004000000}"/>
    <cellStyle name="Title 2" xfId="2388" xr:uid="{00000000-0005-0000-0000-000090410000}"/>
    <cellStyle name="Total 2" xfId="2389" xr:uid="{00000000-0005-0000-0000-000091410000}"/>
    <cellStyle name="Warning Text 2" xfId="2390" xr:uid="{00000000-0005-0000-0000-000092410000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Monthly_prices_forecast_direct!$E$11</c:f>
              <c:strCache>
                <c:ptCount val="1"/>
                <c:pt idx="0">
                  <c:v>ACS CFR North Africa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Monthly_prices_forecast_direct!$A$187:$A$242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Monthly_prices_forecast_direct!$E$187:$E$242</c:f>
              <c:numCache>
                <c:formatCode>_(* #,##0.00_);_(* \(#,##0.00\);_(* "-"??_);_(@_)</c:formatCode>
                <c:ptCount val="56"/>
                <c:pt idx="0">
                  <c:v>239.85555555555536</c:v>
                </c:pt>
                <c:pt idx="1">
                  <c:v>259.44444444444434</c:v>
                </c:pt>
                <c:pt idx="2">
                  <c:v>261.62222222222232</c:v>
                </c:pt>
                <c:pt idx="3">
                  <c:v>188.14444444444436</c:v>
                </c:pt>
                <c:pt idx="4">
                  <c:v>133.52362204724432</c:v>
                </c:pt>
                <c:pt idx="5">
                  <c:v>93.425196850393704</c:v>
                </c:pt>
                <c:pt idx="6">
                  <c:v>87.755905511811036</c:v>
                </c:pt>
                <c:pt idx="7">
                  <c:v>98.333333333333329</c:v>
                </c:pt>
                <c:pt idx="8">
                  <c:v>81.666666666666671</c:v>
                </c:pt>
                <c:pt idx="9">
                  <c:v>115.83333333333333</c:v>
                </c:pt>
                <c:pt idx="10">
                  <c:v>125.83333333333333</c:v>
                </c:pt>
                <c:pt idx="11">
                  <c:v>146</c:v>
                </c:pt>
                <c:pt idx="12">
                  <c:v>139.16666666666666</c:v>
                </c:pt>
                <c:pt idx="13">
                  <c:v>144.75</c:v>
                </c:pt>
                <c:pt idx="14">
                  <c:v>155</c:v>
                </c:pt>
                <c:pt idx="15">
                  <c:v>132.83333333333334</c:v>
                </c:pt>
                <c:pt idx="16">
                  <c:v>142.66138550219435</c:v>
                </c:pt>
                <c:pt idx="17">
                  <c:v>143.35477037443545</c:v>
                </c:pt>
                <c:pt idx="18">
                  <c:v>152.88220866931087</c:v>
                </c:pt>
                <c:pt idx="19">
                  <c:v>128.91110113679824</c:v>
                </c:pt>
                <c:pt idx="20">
                  <c:v>136.91617896277558</c:v>
                </c:pt>
                <c:pt idx="21">
                  <c:v>129.60457462082434</c:v>
                </c:pt>
                <c:pt idx="22">
                  <c:v>130.57980482719802</c:v>
                </c:pt>
                <c:pt idx="23">
                  <c:v>120.96335285027413</c:v>
                </c:pt>
                <c:pt idx="24">
                  <c:v>102.63464404772454</c:v>
                </c:pt>
                <c:pt idx="25">
                  <c:v>111.28823011303886</c:v>
                </c:pt>
                <c:pt idx="26">
                  <c:v>106.0758819159683</c:v>
                </c:pt>
                <c:pt idx="27">
                  <c:v>106.79519650953553</c:v>
                </c:pt>
                <c:pt idx="28">
                  <c:v>107.3761675726585</c:v>
                </c:pt>
                <c:pt idx="29">
                  <c:v>108.09311394892218</c:v>
                </c:pt>
                <c:pt idx="30">
                  <c:v>94.324750355331716</c:v>
                </c:pt>
                <c:pt idx="31">
                  <c:v>106.61886343050556</c:v>
                </c:pt>
                <c:pt idx="32">
                  <c:v>118.12903523015545</c:v>
                </c:pt>
                <c:pt idx="33">
                  <c:v>109.94299241471238</c:v>
                </c:pt>
                <c:pt idx="34">
                  <c:v>134.4499203950817</c:v>
                </c:pt>
                <c:pt idx="35">
                  <c:v>126.50919982441174</c:v>
                </c:pt>
                <c:pt idx="36">
                  <c:v>128.47039108269487</c:v>
                </c:pt>
                <c:pt idx="37">
                  <c:v>119.32302333102909</c:v>
                </c:pt>
                <c:pt idx="38">
                  <c:v>115.55989584332985</c:v>
                </c:pt>
                <c:pt idx="39">
                  <c:v>115.7249613553705</c:v>
                </c:pt>
                <c:pt idx="40">
                  <c:v>125.50645535272706</c:v>
                </c:pt>
                <c:pt idx="41">
                  <c:v>136.65906072611088</c:v>
                </c:pt>
                <c:pt idx="42">
                  <c:v>135.65041369027233</c:v>
                </c:pt>
                <c:pt idx="43">
                  <c:v>128.58220695024701</c:v>
                </c:pt>
                <c:pt idx="44">
                  <c:v>124.21749565475159</c:v>
                </c:pt>
                <c:pt idx="45">
                  <c:v>131.4034317661949</c:v>
                </c:pt>
                <c:pt idx="46">
                  <c:v>124.55975633852042</c:v>
                </c:pt>
                <c:pt idx="47">
                  <c:v>128.47017853465636</c:v>
                </c:pt>
                <c:pt idx="48">
                  <c:v>127.75078678433935</c:v>
                </c:pt>
                <c:pt idx="49">
                  <c:v>122.48717036863174</c:v>
                </c:pt>
                <c:pt idx="50">
                  <c:v>128.35711912737608</c:v>
                </c:pt>
                <c:pt idx="51">
                  <c:v>120.50360493273456</c:v>
                </c:pt>
                <c:pt idx="52">
                  <c:v>124.11512970281893</c:v>
                </c:pt>
                <c:pt idx="53">
                  <c:v>114.67968284238036</c:v>
                </c:pt>
                <c:pt idx="54">
                  <c:v>139.12895314542484</c:v>
                </c:pt>
                <c:pt idx="55">
                  <c:v>133.31060780560293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A4-40D7-B997-6DB774A527F9}"/>
            </c:ext>
          </c:extLst>
        </c:ser>
        <c:ser>
          <c:idx val="1"/>
          <c:order val="1"/>
          <c:tx>
            <c:v>Formula 1</c:v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Monthly_prices_forecast_direct!$A$187:$A$242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Monthly_prices_forecast_direct!$N$187:$N$242</c:f>
              <c:numCache>
                <c:formatCode>_(* #,##0.00_);_(* \(#,##0.00\);_(* "-"??_);_(@_)</c:formatCode>
                <c:ptCount val="56"/>
                <c:pt idx="0">
                  <c:v>157.17750000000001</c:v>
                </c:pt>
                <c:pt idx="1">
                  <c:v>194.91949</c:v>
                </c:pt>
                <c:pt idx="2">
                  <c:v>250.54506000000001</c:v>
                </c:pt>
                <c:pt idx="3">
                  <c:v>162.33122</c:v>
                </c:pt>
                <c:pt idx="4">
                  <c:v>125.11404</c:v>
                </c:pt>
                <c:pt idx="5">
                  <c:v>111.14580000000001</c:v>
                </c:pt>
                <c:pt idx="6">
                  <c:v>96.54478499999999</c:v>
                </c:pt>
                <c:pt idx="7">
                  <c:v>105.20558</c:v>
                </c:pt>
                <c:pt idx="8">
                  <c:v>101.08718</c:v>
                </c:pt>
                <c:pt idx="9">
                  <c:v>102.93903</c:v>
                </c:pt>
                <c:pt idx="10">
                  <c:v>106.03498</c:v>
                </c:pt>
                <c:pt idx="11">
                  <c:v>116.34098999999999</c:v>
                </c:pt>
                <c:pt idx="12">
                  <c:v>135.207695</c:v>
                </c:pt>
                <c:pt idx="13">
                  <c:v>172.05521999999999</c:v>
                </c:pt>
                <c:pt idx="14">
                  <c:v>176.98657500000002</c:v>
                </c:pt>
                <c:pt idx="15">
                  <c:v>209.93878000000004</c:v>
                </c:pt>
                <c:pt idx="16">
                  <c:v>160.31267873950776</c:v>
                </c:pt>
                <c:pt idx="17">
                  <c:v>150.02182123574036</c:v>
                </c:pt>
                <c:pt idx="18">
                  <c:v>168.61518115317369</c:v>
                </c:pt>
                <c:pt idx="19">
                  <c:v>161.90580664694042</c:v>
                </c:pt>
                <c:pt idx="20">
                  <c:v>146.62753578935184</c:v>
                </c:pt>
                <c:pt idx="21">
                  <c:v>157.57268130444777</c:v>
                </c:pt>
                <c:pt idx="22">
                  <c:v>152.6065350098315</c:v>
                </c:pt>
                <c:pt idx="23">
                  <c:v>149.49855409100206</c:v>
                </c:pt>
                <c:pt idx="24">
                  <c:v>149.20533111896145</c:v>
                </c:pt>
                <c:pt idx="25">
                  <c:v>146.02276479529863</c:v>
                </c:pt>
                <c:pt idx="26">
                  <c:v>141.01236679702126</c:v>
                </c:pt>
                <c:pt idx="27">
                  <c:v>140.26231262716217</c:v>
                </c:pt>
                <c:pt idx="28">
                  <c:v>142.459089740699</c:v>
                </c:pt>
                <c:pt idx="29">
                  <c:v>144.90581770263466</c:v>
                </c:pt>
                <c:pt idx="30">
                  <c:v>139.63310205448781</c:v>
                </c:pt>
                <c:pt idx="31">
                  <c:v>134.6734636114746</c:v>
                </c:pt>
                <c:pt idx="32">
                  <c:v>150.76689943389025</c:v>
                </c:pt>
                <c:pt idx="33">
                  <c:v>149.67003528292904</c:v>
                </c:pt>
                <c:pt idx="34">
                  <c:v>155.09620315169133</c:v>
                </c:pt>
                <c:pt idx="35">
                  <c:v>154.53308724914311</c:v>
                </c:pt>
                <c:pt idx="36">
                  <c:v>146.12640708046135</c:v>
                </c:pt>
                <c:pt idx="37">
                  <c:v>143.39173659477149</c:v>
                </c:pt>
                <c:pt idx="38">
                  <c:v>145.58680249677832</c:v>
                </c:pt>
                <c:pt idx="39">
                  <c:v>151.09346010452302</c:v>
                </c:pt>
                <c:pt idx="40">
                  <c:v>148.98899611355603</c:v>
                </c:pt>
                <c:pt idx="41">
                  <c:v>163.58696683114121</c:v>
                </c:pt>
                <c:pt idx="42">
                  <c:v>150.80177668867967</c:v>
                </c:pt>
                <c:pt idx="43">
                  <c:v>164.01997830918478</c:v>
                </c:pt>
                <c:pt idx="44">
                  <c:v>153.15254649925643</c:v>
                </c:pt>
                <c:pt idx="45">
                  <c:v>157.82081136425367</c:v>
                </c:pt>
                <c:pt idx="46">
                  <c:v>158.83317412888377</c:v>
                </c:pt>
                <c:pt idx="47">
                  <c:v>162.40146698523503</c:v>
                </c:pt>
                <c:pt idx="48">
                  <c:v>161.70396990911073</c:v>
                </c:pt>
                <c:pt idx="49">
                  <c:v>148.33045194437551</c:v>
                </c:pt>
                <c:pt idx="50">
                  <c:v>150.99397253574216</c:v>
                </c:pt>
                <c:pt idx="51">
                  <c:v>158.22585764256578</c:v>
                </c:pt>
                <c:pt idx="52">
                  <c:v>153.15399523757694</c:v>
                </c:pt>
                <c:pt idx="53">
                  <c:v>149.5649069235987</c:v>
                </c:pt>
                <c:pt idx="54">
                  <c:v>158.82590400629351</c:v>
                </c:pt>
                <c:pt idx="55">
                  <c:v>157.22592269168328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A4-40D7-B997-6DB774A527F9}"/>
            </c:ext>
          </c:extLst>
        </c:ser>
        <c:ser>
          <c:idx val="3"/>
          <c:order val="2"/>
          <c:tx>
            <c:v>Floor</c:v>
          </c:tx>
          <c:spPr>
            <a:ln w="158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Monthly_prices_forecast_direct!$A$187:$A$242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Monthly_prices_forecast_direct!$R$187:$R$242</c:f>
              <c:numCache>
                <c:formatCode>_(* #,##0_);_(* \(#,##0\);_(* "-"??_);_(@_)</c:formatCode>
                <c:ptCount val="56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  <c:pt idx="7">
                  <c:v>110</c:v>
                </c:pt>
                <c:pt idx="8">
                  <c:v>110</c:v>
                </c:pt>
                <c:pt idx="9">
                  <c:v>110</c:v>
                </c:pt>
                <c:pt idx="10">
                  <c:v>110</c:v>
                </c:pt>
                <c:pt idx="11">
                  <c:v>110</c:v>
                </c:pt>
                <c:pt idx="12">
                  <c:v>110</c:v>
                </c:pt>
                <c:pt idx="13">
                  <c:v>110</c:v>
                </c:pt>
                <c:pt idx="14">
                  <c:v>110</c:v>
                </c:pt>
                <c:pt idx="15">
                  <c:v>110</c:v>
                </c:pt>
                <c:pt idx="16">
                  <c:v>110</c:v>
                </c:pt>
                <c:pt idx="17">
                  <c:v>110</c:v>
                </c:pt>
                <c:pt idx="18">
                  <c:v>110</c:v>
                </c:pt>
                <c:pt idx="19">
                  <c:v>110</c:v>
                </c:pt>
                <c:pt idx="20">
                  <c:v>110</c:v>
                </c:pt>
                <c:pt idx="21">
                  <c:v>110</c:v>
                </c:pt>
                <c:pt idx="22">
                  <c:v>110</c:v>
                </c:pt>
                <c:pt idx="23">
                  <c:v>110</c:v>
                </c:pt>
                <c:pt idx="24">
                  <c:v>110</c:v>
                </c:pt>
                <c:pt idx="25">
                  <c:v>110</c:v>
                </c:pt>
                <c:pt idx="26">
                  <c:v>110</c:v>
                </c:pt>
                <c:pt idx="27">
                  <c:v>110</c:v>
                </c:pt>
                <c:pt idx="28">
                  <c:v>110</c:v>
                </c:pt>
                <c:pt idx="29">
                  <c:v>110</c:v>
                </c:pt>
                <c:pt idx="30">
                  <c:v>110</c:v>
                </c:pt>
                <c:pt idx="31">
                  <c:v>110</c:v>
                </c:pt>
                <c:pt idx="32">
                  <c:v>110</c:v>
                </c:pt>
                <c:pt idx="33">
                  <c:v>110</c:v>
                </c:pt>
                <c:pt idx="34">
                  <c:v>110</c:v>
                </c:pt>
                <c:pt idx="35">
                  <c:v>110</c:v>
                </c:pt>
                <c:pt idx="36">
                  <c:v>110</c:v>
                </c:pt>
                <c:pt idx="37">
                  <c:v>110</c:v>
                </c:pt>
                <c:pt idx="38">
                  <c:v>110</c:v>
                </c:pt>
                <c:pt idx="39">
                  <c:v>110</c:v>
                </c:pt>
                <c:pt idx="40">
                  <c:v>110</c:v>
                </c:pt>
                <c:pt idx="41">
                  <c:v>110</c:v>
                </c:pt>
                <c:pt idx="42">
                  <c:v>110</c:v>
                </c:pt>
                <c:pt idx="43">
                  <c:v>110</c:v>
                </c:pt>
                <c:pt idx="44">
                  <c:v>110</c:v>
                </c:pt>
                <c:pt idx="45">
                  <c:v>110</c:v>
                </c:pt>
                <c:pt idx="46">
                  <c:v>110</c:v>
                </c:pt>
                <c:pt idx="47">
                  <c:v>110</c:v>
                </c:pt>
                <c:pt idx="48">
                  <c:v>110</c:v>
                </c:pt>
                <c:pt idx="49">
                  <c:v>110</c:v>
                </c:pt>
                <c:pt idx="50">
                  <c:v>110</c:v>
                </c:pt>
                <c:pt idx="51">
                  <c:v>110</c:v>
                </c:pt>
                <c:pt idx="52">
                  <c:v>110</c:v>
                </c:pt>
                <c:pt idx="53">
                  <c:v>110</c:v>
                </c:pt>
                <c:pt idx="54">
                  <c:v>110</c:v>
                </c:pt>
                <c:pt idx="55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64-488C-9C81-6A817965A3DF}"/>
            </c:ext>
          </c:extLst>
        </c:ser>
        <c:ser>
          <c:idx val="2"/>
          <c:order val="3"/>
          <c:tx>
            <c:v>Cap</c:v>
          </c:tx>
          <c:spPr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Monthly_prices_forecast_direct!$A$187:$A$242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Monthly_prices_forecast_direct!$S$187:$S$242</c:f>
              <c:numCache>
                <c:formatCode>_(* #,##0_);_(* \(#,##0\);_(* "-"??_);_(@_)</c:formatCode>
                <c:ptCount val="56"/>
                <c:pt idx="0">
                  <c:v>220</c:v>
                </c:pt>
                <c:pt idx="1">
                  <c:v>220</c:v>
                </c:pt>
                <c:pt idx="2">
                  <c:v>220</c:v>
                </c:pt>
                <c:pt idx="3">
                  <c:v>220</c:v>
                </c:pt>
                <c:pt idx="4">
                  <c:v>220</c:v>
                </c:pt>
                <c:pt idx="5">
                  <c:v>220</c:v>
                </c:pt>
                <c:pt idx="6">
                  <c:v>220</c:v>
                </c:pt>
                <c:pt idx="7">
                  <c:v>220</c:v>
                </c:pt>
                <c:pt idx="8">
                  <c:v>220</c:v>
                </c:pt>
                <c:pt idx="9">
                  <c:v>220</c:v>
                </c:pt>
                <c:pt idx="10">
                  <c:v>220</c:v>
                </c:pt>
                <c:pt idx="11">
                  <c:v>220</c:v>
                </c:pt>
                <c:pt idx="12">
                  <c:v>220</c:v>
                </c:pt>
                <c:pt idx="13">
                  <c:v>220</c:v>
                </c:pt>
                <c:pt idx="14">
                  <c:v>220</c:v>
                </c:pt>
                <c:pt idx="15">
                  <c:v>220</c:v>
                </c:pt>
                <c:pt idx="16">
                  <c:v>220</c:v>
                </c:pt>
                <c:pt idx="17">
                  <c:v>220</c:v>
                </c:pt>
                <c:pt idx="18">
                  <c:v>220</c:v>
                </c:pt>
                <c:pt idx="19">
                  <c:v>220</c:v>
                </c:pt>
                <c:pt idx="20">
                  <c:v>220</c:v>
                </c:pt>
                <c:pt idx="21">
                  <c:v>220</c:v>
                </c:pt>
                <c:pt idx="22">
                  <c:v>220</c:v>
                </c:pt>
                <c:pt idx="23">
                  <c:v>220</c:v>
                </c:pt>
                <c:pt idx="24">
                  <c:v>220</c:v>
                </c:pt>
                <c:pt idx="25">
                  <c:v>220</c:v>
                </c:pt>
                <c:pt idx="26">
                  <c:v>220</c:v>
                </c:pt>
                <c:pt idx="27">
                  <c:v>220</c:v>
                </c:pt>
                <c:pt idx="28">
                  <c:v>220</c:v>
                </c:pt>
                <c:pt idx="29">
                  <c:v>220</c:v>
                </c:pt>
                <c:pt idx="30">
                  <c:v>220</c:v>
                </c:pt>
                <c:pt idx="31">
                  <c:v>220</c:v>
                </c:pt>
                <c:pt idx="32">
                  <c:v>220</c:v>
                </c:pt>
                <c:pt idx="33">
                  <c:v>220</c:v>
                </c:pt>
                <c:pt idx="34">
                  <c:v>220</c:v>
                </c:pt>
                <c:pt idx="35">
                  <c:v>220</c:v>
                </c:pt>
                <c:pt idx="36">
                  <c:v>220</c:v>
                </c:pt>
                <c:pt idx="37">
                  <c:v>220</c:v>
                </c:pt>
                <c:pt idx="38">
                  <c:v>220</c:v>
                </c:pt>
                <c:pt idx="39">
                  <c:v>220</c:v>
                </c:pt>
                <c:pt idx="40">
                  <c:v>220</c:v>
                </c:pt>
                <c:pt idx="41">
                  <c:v>220</c:v>
                </c:pt>
                <c:pt idx="42">
                  <c:v>220</c:v>
                </c:pt>
                <c:pt idx="43">
                  <c:v>220</c:v>
                </c:pt>
                <c:pt idx="44">
                  <c:v>220</c:v>
                </c:pt>
                <c:pt idx="45">
                  <c:v>220</c:v>
                </c:pt>
                <c:pt idx="46">
                  <c:v>220</c:v>
                </c:pt>
                <c:pt idx="47">
                  <c:v>220</c:v>
                </c:pt>
                <c:pt idx="48">
                  <c:v>220</c:v>
                </c:pt>
                <c:pt idx="49">
                  <c:v>220</c:v>
                </c:pt>
                <c:pt idx="50">
                  <c:v>220</c:v>
                </c:pt>
                <c:pt idx="51">
                  <c:v>220</c:v>
                </c:pt>
                <c:pt idx="52">
                  <c:v>220</c:v>
                </c:pt>
                <c:pt idx="53">
                  <c:v>220</c:v>
                </c:pt>
                <c:pt idx="54">
                  <c:v>220</c:v>
                </c:pt>
                <c:pt idx="55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064-488C-9C81-6A817965A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152784"/>
        <c:axId val="1595339728"/>
      </c:lineChart>
      <c:catAx>
        <c:axId val="155115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5339728"/>
        <c:crosses val="autoZero"/>
        <c:auto val="1"/>
        <c:lblAlgn val="ctr"/>
        <c:lblOffset val="100"/>
        <c:noMultiLvlLbl val="0"/>
      </c:catAx>
      <c:valAx>
        <c:axId val="159533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51152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>
          <a:lumMod val="90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Monthly_prices_forecast_direct!$E$11</c:f>
              <c:strCache>
                <c:ptCount val="1"/>
                <c:pt idx="0">
                  <c:v>ACS CFR North Africa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Monthly_prices_forecast_direct!$A$187:$A$242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Monthly_prices_forecast_direct!$E$187:$E$242</c:f>
              <c:numCache>
                <c:formatCode>_(* #,##0.00_);_(* \(#,##0.00\);_(* "-"??_);_(@_)</c:formatCode>
                <c:ptCount val="56"/>
                <c:pt idx="0">
                  <c:v>239.85555555555536</c:v>
                </c:pt>
                <c:pt idx="1">
                  <c:v>259.44444444444434</c:v>
                </c:pt>
                <c:pt idx="2">
                  <c:v>261.62222222222232</c:v>
                </c:pt>
                <c:pt idx="3">
                  <c:v>188.14444444444436</c:v>
                </c:pt>
                <c:pt idx="4">
                  <c:v>133.52362204724432</c:v>
                </c:pt>
                <c:pt idx="5">
                  <c:v>93.425196850393704</c:v>
                </c:pt>
                <c:pt idx="6">
                  <c:v>87.755905511811036</c:v>
                </c:pt>
                <c:pt idx="7">
                  <c:v>98.333333333333329</c:v>
                </c:pt>
                <c:pt idx="8">
                  <c:v>81.666666666666671</c:v>
                </c:pt>
                <c:pt idx="9">
                  <c:v>115.83333333333333</c:v>
                </c:pt>
                <c:pt idx="10">
                  <c:v>125.83333333333333</c:v>
                </c:pt>
                <c:pt idx="11">
                  <c:v>146</c:v>
                </c:pt>
                <c:pt idx="12">
                  <c:v>139.16666666666666</c:v>
                </c:pt>
                <c:pt idx="13">
                  <c:v>144.75</c:v>
                </c:pt>
                <c:pt idx="14">
                  <c:v>155</c:v>
                </c:pt>
                <c:pt idx="15">
                  <c:v>132.83333333333334</c:v>
                </c:pt>
                <c:pt idx="16">
                  <c:v>142.66138550219435</c:v>
                </c:pt>
                <c:pt idx="17">
                  <c:v>143.35477037443545</c:v>
                </c:pt>
                <c:pt idx="18">
                  <c:v>152.88220866931087</c:v>
                </c:pt>
                <c:pt idx="19">
                  <c:v>128.91110113679824</c:v>
                </c:pt>
                <c:pt idx="20">
                  <c:v>136.91617896277558</c:v>
                </c:pt>
                <c:pt idx="21">
                  <c:v>129.60457462082434</c:v>
                </c:pt>
                <c:pt idx="22">
                  <c:v>130.57980482719802</c:v>
                </c:pt>
                <c:pt idx="23">
                  <c:v>120.96335285027413</c:v>
                </c:pt>
                <c:pt idx="24">
                  <c:v>102.63464404772454</c:v>
                </c:pt>
                <c:pt idx="25">
                  <c:v>111.28823011303886</c:v>
                </c:pt>
                <c:pt idx="26">
                  <c:v>106.0758819159683</c:v>
                </c:pt>
                <c:pt idx="27">
                  <c:v>106.79519650953553</c:v>
                </c:pt>
                <c:pt idx="28">
                  <c:v>107.3761675726585</c:v>
                </c:pt>
                <c:pt idx="29">
                  <c:v>108.09311394892218</c:v>
                </c:pt>
                <c:pt idx="30">
                  <c:v>94.324750355331716</c:v>
                </c:pt>
                <c:pt idx="31">
                  <c:v>106.61886343050556</c:v>
                </c:pt>
                <c:pt idx="32">
                  <c:v>118.12903523015545</c:v>
                </c:pt>
                <c:pt idx="33">
                  <c:v>109.94299241471238</c:v>
                </c:pt>
                <c:pt idx="34">
                  <c:v>134.4499203950817</c:v>
                </c:pt>
                <c:pt idx="35">
                  <c:v>126.50919982441174</c:v>
                </c:pt>
                <c:pt idx="36">
                  <c:v>128.47039108269487</c:v>
                </c:pt>
                <c:pt idx="37">
                  <c:v>119.32302333102909</c:v>
                </c:pt>
                <c:pt idx="38">
                  <c:v>115.55989584332985</c:v>
                </c:pt>
                <c:pt idx="39">
                  <c:v>115.7249613553705</c:v>
                </c:pt>
                <c:pt idx="40">
                  <c:v>125.50645535272706</c:v>
                </c:pt>
                <c:pt idx="41">
                  <c:v>136.65906072611088</c:v>
                </c:pt>
                <c:pt idx="42">
                  <c:v>135.65041369027233</c:v>
                </c:pt>
                <c:pt idx="43">
                  <c:v>128.58220695024701</c:v>
                </c:pt>
                <c:pt idx="44">
                  <c:v>124.21749565475159</c:v>
                </c:pt>
                <c:pt idx="45">
                  <c:v>131.4034317661949</c:v>
                </c:pt>
                <c:pt idx="46">
                  <c:v>124.55975633852042</c:v>
                </c:pt>
                <c:pt idx="47">
                  <c:v>128.47017853465636</c:v>
                </c:pt>
                <c:pt idx="48">
                  <c:v>127.75078678433935</c:v>
                </c:pt>
                <c:pt idx="49">
                  <c:v>122.48717036863174</c:v>
                </c:pt>
                <c:pt idx="50">
                  <c:v>128.35711912737608</c:v>
                </c:pt>
                <c:pt idx="51">
                  <c:v>120.50360493273456</c:v>
                </c:pt>
                <c:pt idx="52">
                  <c:v>124.11512970281893</c:v>
                </c:pt>
                <c:pt idx="53">
                  <c:v>114.67968284238036</c:v>
                </c:pt>
                <c:pt idx="54">
                  <c:v>139.12895314542484</c:v>
                </c:pt>
                <c:pt idx="55">
                  <c:v>133.31060780560293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D6-4A7F-9EE9-C9F8D14827DF}"/>
            </c:ext>
          </c:extLst>
        </c:ser>
        <c:ser>
          <c:idx val="1"/>
          <c:order val="1"/>
          <c:tx>
            <c:v>Formula 2</c:v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Monthly_prices_forecast_direct!$A$187:$A$242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Monthly_prices_forecast_direct!$U$187:$U$242</c:f>
              <c:numCache>
                <c:formatCode>_(* #,##0.00_);_(* \(#,##0.00\);_(* "-"??_);_(@_)</c:formatCode>
                <c:ptCount val="56"/>
                <c:pt idx="0">
                  <c:v>166.893</c:v>
                </c:pt>
                <c:pt idx="1">
                  <c:v>178.81773333333331</c:v>
                </c:pt>
                <c:pt idx="2">
                  <c:v>236.27692999999999</c:v>
                </c:pt>
                <c:pt idx="3">
                  <c:v>241.27191999999999</c:v>
                </c:pt>
                <c:pt idx="4">
                  <c:v>120.20327999999999</c:v>
                </c:pt>
                <c:pt idx="5">
                  <c:v>115.01732999999997</c:v>
                </c:pt>
                <c:pt idx="6">
                  <c:v>96.503706666666673</c:v>
                </c:pt>
                <c:pt idx="7">
                  <c:v>99.149683333333314</c:v>
                </c:pt>
                <c:pt idx="8">
                  <c:v>97.404093333333321</c:v>
                </c:pt>
                <c:pt idx="9">
                  <c:v>97.578626666666651</c:v>
                </c:pt>
                <c:pt idx="10">
                  <c:v>100.94609333333334</c:v>
                </c:pt>
                <c:pt idx="11">
                  <c:v>112.33695999999998</c:v>
                </c:pt>
                <c:pt idx="12">
                  <c:v>126.36482000000001</c:v>
                </c:pt>
                <c:pt idx="13">
                  <c:v>160.03974333333329</c:v>
                </c:pt>
                <c:pt idx="14">
                  <c:v>180.84899333333337</c:v>
                </c:pt>
                <c:pt idx="15">
                  <c:v>199.80818999999997</c:v>
                </c:pt>
                <c:pt idx="16">
                  <c:v>190.56333572334086</c:v>
                </c:pt>
                <c:pt idx="17">
                  <c:v>180.71029533593756</c:v>
                </c:pt>
                <c:pt idx="18">
                  <c:v>174.22832359406132</c:v>
                </c:pt>
                <c:pt idx="19">
                  <c:v>190.78424953290448</c:v>
                </c:pt>
                <c:pt idx="20">
                  <c:v>188.01008921860841</c:v>
                </c:pt>
                <c:pt idx="21">
                  <c:v>170.15995013593943</c:v>
                </c:pt>
                <c:pt idx="22">
                  <c:v>185.18728802938207</c:v>
                </c:pt>
                <c:pt idx="23">
                  <c:v>171.05436254135489</c:v>
                </c:pt>
                <c:pt idx="24">
                  <c:v>167.47802854713419</c:v>
                </c:pt>
                <c:pt idx="25">
                  <c:v>163.53092247389759</c:v>
                </c:pt>
                <c:pt idx="26">
                  <c:v>167.13668554365654</c:v>
                </c:pt>
                <c:pt idx="27">
                  <c:v>156.19132686586246</c:v>
                </c:pt>
                <c:pt idx="28">
                  <c:v>159.80854382161996</c:v>
                </c:pt>
                <c:pt idx="29">
                  <c:v>154.86955583305323</c:v>
                </c:pt>
                <c:pt idx="30">
                  <c:v>160.64429681837706</c:v>
                </c:pt>
                <c:pt idx="31">
                  <c:v>146.81752172771786</c:v>
                </c:pt>
                <c:pt idx="32">
                  <c:v>153.85241296815127</c:v>
                </c:pt>
                <c:pt idx="33">
                  <c:v>173.13922965651435</c:v>
                </c:pt>
                <c:pt idx="34">
                  <c:v>170.29854907023005</c:v>
                </c:pt>
                <c:pt idx="35">
                  <c:v>171.42282424231152</c:v>
                </c:pt>
                <c:pt idx="36">
                  <c:v>166.59432324462517</c:v>
                </c:pt>
                <c:pt idx="37">
                  <c:v>170.52290398795051</c:v>
                </c:pt>
                <c:pt idx="38">
                  <c:v>152.43848535951955</c:v>
                </c:pt>
                <c:pt idx="39">
                  <c:v>162.7800177401048</c:v>
                </c:pt>
                <c:pt idx="40">
                  <c:v>174.52587355923367</c:v>
                </c:pt>
                <c:pt idx="41">
                  <c:v>164.29966840545254</c:v>
                </c:pt>
                <c:pt idx="42">
                  <c:v>183.31657268439449</c:v>
                </c:pt>
                <c:pt idx="43">
                  <c:v>176.3447723681561</c:v>
                </c:pt>
                <c:pt idx="44">
                  <c:v>185.31438474503659</c:v>
                </c:pt>
                <c:pt idx="45">
                  <c:v>169.21182204880412</c:v>
                </c:pt>
                <c:pt idx="46">
                  <c:v>181.64944138525888</c:v>
                </c:pt>
                <c:pt idx="47">
                  <c:v>182.57860808438033</c:v>
                </c:pt>
                <c:pt idx="48">
                  <c:v>187.03486590589196</c:v>
                </c:pt>
                <c:pt idx="49">
                  <c:v>173.97889156797658</c:v>
                </c:pt>
                <c:pt idx="50">
                  <c:v>178.55824203507609</c:v>
                </c:pt>
                <c:pt idx="51">
                  <c:v>170.94540943522125</c:v>
                </c:pt>
                <c:pt idx="52">
                  <c:v>180.32032811325553</c:v>
                </c:pt>
                <c:pt idx="53">
                  <c:v>173.84709309232588</c:v>
                </c:pt>
                <c:pt idx="54">
                  <c:v>163.40256796137081</c:v>
                </c:pt>
                <c:pt idx="55">
                  <c:v>185.91296416570376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D6-4A7F-9EE9-C9F8D14827DF}"/>
            </c:ext>
          </c:extLst>
        </c:ser>
        <c:ser>
          <c:idx val="2"/>
          <c:order val="2"/>
          <c:tx>
            <c:v>Floor</c:v>
          </c:tx>
          <c:spPr>
            <a:ln w="158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Monthly_prices_forecast_direct!$A$187:$A$242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Monthly_prices_forecast_direct!$Y$187:$Y$242</c:f>
              <c:numCache>
                <c:formatCode>_(* #,##0_);_(* \(#,##0\);_(* "-"??_);_(@_)</c:formatCode>
                <c:ptCount val="56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  <c:pt idx="7">
                  <c:v>110</c:v>
                </c:pt>
                <c:pt idx="8">
                  <c:v>110</c:v>
                </c:pt>
                <c:pt idx="9">
                  <c:v>110</c:v>
                </c:pt>
                <c:pt idx="10">
                  <c:v>110</c:v>
                </c:pt>
                <c:pt idx="11">
                  <c:v>110</c:v>
                </c:pt>
                <c:pt idx="12">
                  <c:v>110</c:v>
                </c:pt>
                <c:pt idx="13">
                  <c:v>110</c:v>
                </c:pt>
                <c:pt idx="14">
                  <c:v>110</c:v>
                </c:pt>
                <c:pt idx="15">
                  <c:v>110</c:v>
                </c:pt>
                <c:pt idx="16">
                  <c:v>110</c:v>
                </c:pt>
                <c:pt idx="17">
                  <c:v>110</c:v>
                </c:pt>
                <c:pt idx="18">
                  <c:v>110</c:v>
                </c:pt>
                <c:pt idx="19">
                  <c:v>110</c:v>
                </c:pt>
                <c:pt idx="20">
                  <c:v>110</c:v>
                </c:pt>
                <c:pt idx="21">
                  <c:v>110</c:v>
                </c:pt>
                <c:pt idx="22">
                  <c:v>110</c:v>
                </c:pt>
                <c:pt idx="23">
                  <c:v>110</c:v>
                </c:pt>
                <c:pt idx="24">
                  <c:v>110</c:v>
                </c:pt>
                <c:pt idx="25">
                  <c:v>110</c:v>
                </c:pt>
                <c:pt idx="26">
                  <c:v>110</c:v>
                </c:pt>
                <c:pt idx="27">
                  <c:v>110</c:v>
                </c:pt>
                <c:pt idx="28">
                  <c:v>110</c:v>
                </c:pt>
                <c:pt idx="29">
                  <c:v>110</c:v>
                </c:pt>
                <c:pt idx="30">
                  <c:v>110</c:v>
                </c:pt>
                <c:pt idx="31">
                  <c:v>110</c:v>
                </c:pt>
                <c:pt idx="32">
                  <c:v>110</c:v>
                </c:pt>
                <c:pt idx="33">
                  <c:v>110</c:v>
                </c:pt>
                <c:pt idx="34">
                  <c:v>110</c:v>
                </c:pt>
                <c:pt idx="35">
                  <c:v>110</c:v>
                </c:pt>
                <c:pt idx="36">
                  <c:v>110</c:v>
                </c:pt>
                <c:pt idx="37">
                  <c:v>110</c:v>
                </c:pt>
                <c:pt idx="38">
                  <c:v>110</c:v>
                </c:pt>
                <c:pt idx="39">
                  <c:v>110</c:v>
                </c:pt>
                <c:pt idx="40">
                  <c:v>110</c:v>
                </c:pt>
                <c:pt idx="41">
                  <c:v>110</c:v>
                </c:pt>
                <c:pt idx="42">
                  <c:v>110</c:v>
                </c:pt>
                <c:pt idx="43">
                  <c:v>110</c:v>
                </c:pt>
                <c:pt idx="44">
                  <c:v>110</c:v>
                </c:pt>
                <c:pt idx="45">
                  <c:v>110</c:v>
                </c:pt>
                <c:pt idx="46">
                  <c:v>110</c:v>
                </c:pt>
                <c:pt idx="47">
                  <c:v>110</c:v>
                </c:pt>
                <c:pt idx="48">
                  <c:v>110</c:v>
                </c:pt>
                <c:pt idx="49">
                  <c:v>110</c:v>
                </c:pt>
                <c:pt idx="50">
                  <c:v>110</c:v>
                </c:pt>
                <c:pt idx="51">
                  <c:v>110</c:v>
                </c:pt>
                <c:pt idx="52">
                  <c:v>110</c:v>
                </c:pt>
                <c:pt idx="53">
                  <c:v>110</c:v>
                </c:pt>
                <c:pt idx="54">
                  <c:v>110</c:v>
                </c:pt>
                <c:pt idx="55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4B-47F2-B715-59F77B8C8356}"/>
            </c:ext>
          </c:extLst>
        </c:ser>
        <c:ser>
          <c:idx val="3"/>
          <c:order val="3"/>
          <c:tx>
            <c:v>Cap</c:v>
          </c:tx>
          <c:spPr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Monthly_prices_forecast_direct!$A$187:$A$242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Monthly_prices_forecast_direct!$Z$187:$Z$242</c:f>
              <c:numCache>
                <c:formatCode>_(* #,##0_);_(* \(#,##0\);_(* "-"??_);_(@_)</c:formatCode>
                <c:ptCount val="56"/>
                <c:pt idx="0">
                  <c:v>220</c:v>
                </c:pt>
                <c:pt idx="1">
                  <c:v>220</c:v>
                </c:pt>
                <c:pt idx="2">
                  <c:v>220</c:v>
                </c:pt>
                <c:pt idx="3">
                  <c:v>220</c:v>
                </c:pt>
                <c:pt idx="4">
                  <c:v>220</c:v>
                </c:pt>
                <c:pt idx="5">
                  <c:v>220</c:v>
                </c:pt>
                <c:pt idx="6">
                  <c:v>220</c:v>
                </c:pt>
                <c:pt idx="7">
                  <c:v>220</c:v>
                </c:pt>
                <c:pt idx="8">
                  <c:v>220</c:v>
                </c:pt>
                <c:pt idx="9">
                  <c:v>220</c:v>
                </c:pt>
                <c:pt idx="10">
                  <c:v>220</c:v>
                </c:pt>
                <c:pt idx="11">
                  <c:v>220</c:v>
                </c:pt>
                <c:pt idx="12">
                  <c:v>220</c:v>
                </c:pt>
                <c:pt idx="13">
                  <c:v>220</c:v>
                </c:pt>
                <c:pt idx="14">
                  <c:v>220</c:v>
                </c:pt>
                <c:pt idx="15">
                  <c:v>220</c:v>
                </c:pt>
                <c:pt idx="16">
                  <c:v>220</c:v>
                </c:pt>
                <c:pt idx="17">
                  <c:v>220</c:v>
                </c:pt>
                <c:pt idx="18">
                  <c:v>220</c:v>
                </c:pt>
                <c:pt idx="19">
                  <c:v>220</c:v>
                </c:pt>
                <c:pt idx="20">
                  <c:v>220</c:v>
                </c:pt>
                <c:pt idx="21">
                  <c:v>220</c:v>
                </c:pt>
                <c:pt idx="22">
                  <c:v>220</c:v>
                </c:pt>
                <c:pt idx="23">
                  <c:v>220</c:v>
                </c:pt>
                <c:pt idx="24">
                  <c:v>220</c:v>
                </c:pt>
                <c:pt idx="25">
                  <c:v>220</c:v>
                </c:pt>
                <c:pt idx="26">
                  <c:v>220</c:v>
                </c:pt>
                <c:pt idx="27">
                  <c:v>220</c:v>
                </c:pt>
                <c:pt idx="28">
                  <c:v>220</c:v>
                </c:pt>
                <c:pt idx="29">
                  <c:v>220</c:v>
                </c:pt>
                <c:pt idx="30">
                  <c:v>220</c:v>
                </c:pt>
                <c:pt idx="31">
                  <c:v>220</c:v>
                </c:pt>
                <c:pt idx="32">
                  <c:v>220</c:v>
                </c:pt>
                <c:pt idx="33">
                  <c:v>220</c:v>
                </c:pt>
                <c:pt idx="34">
                  <c:v>220</c:v>
                </c:pt>
                <c:pt idx="35">
                  <c:v>220</c:v>
                </c:pt>
                <c:pt idx="36">
                  <c:v>220</c:v>
                </c:pt>
                <c:pt idx="37">
                  <c:v>220</c:v>
                </c:pt>
                <c:pt idx="38">
                  <c:v>220</c:v>
                </c:pt>
                <c:pt idx="39">
                  <c:v>220</c:v>
                </c:pt>
                <c:pt idx="40">
                  <c:v>220</c:v>
                </c:pt>
                <c:pt idx="41">
                  <c:v>220</c:v>
                </c:pt>
                <c:pt idx="42">
                  <c:v>220</c:v>
                </c:pt>
                <c:pt idx="43">
                  <c:v>220</c:v>
                </c:pt>
                <c:pt idx="44">
                  <c:v>220</c:v>
                </c:pt>
                <c:pt idx="45">
                  <c:v>220</c:v>
                </c:pt>
                <c:pt idx="46">
                  <c:v>220</c:v>
                </c:pt>
                <c:pt idx="47">
                  <c:v>220</c:v>
                </c:pt>
                <c:pt idx="48">
                  <c:v>220</c:v>
                </c:pt>
                <c:pt idx="49">
                  <c:v>220</c:v>
                </c:pt>
                <c:pt idx="50">
                  <c:v>220</c:v>
                </c:pt>
                <c:pt idx="51">
                  <c:v>220</c:v>
                </c:pt>
                <c:pt idx="52">
                  <c:v>220</c:v>
                </c:pt>
                <c:pt idx="53">
                  <c:v>220</c:v>
                </c:pt>
                <c:pt idx="54">
                  <c:v>220</c:v>
                </c:pt>
                <c:pt idx="55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4B-47F2-B715-59F77B8C8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558000"/>
        <c:axId val="1600863536"/>
      </c:lineChart>
      <c:catAx>
        <c:axId val="184155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00863536"/>
        <c:crosses val="autoZero"/>
        <c:auto val="1"/>
        <c:lblAlgn val="ctr"/>
        <c:lblOffset val="100"/>
        <c:noMultiLvlLbl val="0"/>
      </c:catAx>
      <c:valAx>
        <c:axId val="160086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4155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Monthly_prices_forecast_direct!$E$11</c:f>
              <c:strCache>
                <c:ptCount val="1"/>
                <c:pt idx="0">
                  <c:v>ACS CFR North Africa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Monthly_prices_forecast_direct!$A$187:$A$242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Monthly_prices_forecast_direct!$E$187:$E$242</c:f>
              <c:numCache>
                <c:formatCode>_(* #,##0.00_);_(* \(#,##0.00\);_(* "-"??_);_(@_)</c:formatCode>
                <c:ptCount val="56"/>
                <c:pt idx="0">
                  <c:v>239.85555555555536</c:v>
                </c:pt>
                <c:pt idx="1">
                  <c:v>259.44444444444434</c:v>
                </c:pt>
                <c:pt idx="2">
                  <c:v>261.62222222222232</c:v>
                </c:pt>
                <c:pt idx="3">
                  <c:v>188.14444444444436</c:v>
                </c:pt>
                <c:pt idx="4">
                  <c:v>133.52362204724432</c:v>
                </c:pt>
                <c:pt idx="5">
                  <c:v>93.425196850393704</c:v>
                </c:pt>
                <c:pt idx="6">
                  <c:v>87.755905511811036</c:v>
                </c:pt>
                <c:pt idx="7">
                  <c:v>98.333333333333329</c:v>
                </c:pt>
                <c:pt idx="8">
                  <c:v>81.666666666666671</c:v>
                </c:pt>
                <c:pt idx="9">
                  <c:v>115.83333333333333</c:v>
                </c:pt>
                <c:pt idx="10">
                  <c:v>125.83333333333333</c:v>
                </c:pt>
                <c:pt idx="11">
                  <c:v>146</c:v>
                </c:pt>
                <c:pt idx="12">
                  <c:v>139.16666666666666</c:v>
                </c:pt>
                <c:pt idx="13">
                  <c:v>144.75</c:v>
                </c:pt>
                <c:pt idx="14">
                  <c:v>155</c:v>
                </c:pt>
                <c:pt idx="15">
                  <c:v>132.83333333333334</c:v>
                </c:pt>
                <c:pt idx="16">
                  <c:v>142.66138550219435</c:v>
                </c:pt>
                <c:pt idx="17">
                  <c:v>143.35477037443545</c:v>
                </c:pt>
                <c:pt idx="18">
                  <c:v>152.88220866931087</c:v>
                </c:pt>
                <c:pt idx="19">
                  <c:v>128.91110113679824</c:v>
                </c:pt>
                <c:pt idx="20">
                  <c:v>136.91617896277558</c:v>
                </c:pt>
                <c:pt idx="21">
                  <c:v>129.60457462082434</c:v>
                </c:pt>
                <c:pt idx="22">
                  <c:v>130.57980482719802</c:v>
                </c:pt>
                <c:pt idx="23">
                  <c:v>120.96335285027413</c:v>
                </c:pt>
                <c:pt idx="24">
                  <c:v>102.63464404772454</c:v>
                </c:pt>
                <c:pt idx="25">
                  <c:v>111.28823011303886</c:v>
                </c:pt>
                <c:pt idx="26">
                  <c:v>106.0758819159683</c:v>
                </c:pt>
                <c:pt idx="27">
                  <c:v>106.79519650953553</c:v>
                </c:pt>
                <c:pt idx="28">
                  <c:v>107.3761675726585</c:v>
                </c:pt>
                <c:pt idx="29">
                  <c:v>108.09311394892218</c:v>
                </c:pt>
                <c:pt idx="30">
                  <c:v>94.324750355331716</c:v>
                </c:pt>
                <c:pt idx="31">
                  <c:v>106.61886343050556</c:v>
                </c:pt>
                <c:pt idx="32">
                  <c:v>118.12903523015545</c:v>
                </c:pt>
                <c:pt idx="33">
                  <c:v>109.94299241471238</c:v>
                </c:pt>
                <c:pt idx="34">
                  <c:v>134.4499203950817</c:v>
                </c:pt>
                <c:pt idx="35">
                  <c:v>126.50919982441174</c:v>
                </c:pt>
                <c:pt idx="36">
                  <c:v>128.47039108269487</c:v>
                </c:pt>
                <c:pt idx="37">
                  <c:v>119.32302333102909</c:v>
                </c:pt>
                <c:pt idx="38">
                  <c:v>115.55989584332985</c:v>
                </c:pt>
                <c:pt idx="39">
                  <c:v>115.7249613553705</c:v>
                </c:pt>
                <c:pt idx="40">
                  <c:v>125.50645535272706</c:v>
                </c:pt>
                <c:pt idx="41">
                  <c:v>136.65906072611088</c:v>
                </c:pt>
                <c:pt idx="42">
                  <c:v>135.65041369027233</c:v>
                </c:pt>
                <c:pt idx="43">
                  <c:v>128.58220695024701</c:v>
                </c:pt>
                <c:pt idx="44">
                  <c:v>124.21749565475159</c:v>
                </c:pt>
                <c:pt idx="45">
                  <c:v>131.4034317661949</c:v>
                </c:pt>
                <c:pt idx="46">
                  <c:v>124.55975633852042</c:v>
                </c:pt>
                <c:pt idx="47">
                  <c:v>128.47017853465636</c:v>
                </c:pt>
                <c:pt idx="48">
                  <c:v>127.75078678433935</c:v>
                </c:pt>
                <c:pt idx="49">
                  <c:v>122.48717036863174</c:v>
                </c:pt>
                <c:pt idx="50">
                  <c:v>128.35711912737608</c:v>
                </c:pt>
                <c:pt idx="51">
                  <c:v>120.50360493273456</c:v>
                </c:pt>
                <c:pt idx="52">
                  <c:v>124.11512970281893</c:v>
                </c:pt>
                <c:pt idx="53">
                  <c:v>114.67968284238036</c:v>
                </c:pt>
                <c:pt idx="54">
                  <c:v>139.12895314542484</c:v>
                </c:pt>
                <c:pt idx="55">
                  <c:v>133.31060780560293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8B-42D0-9AC2-91004A60774B}"/>
            </c:ext>
          </c:extLst>
        </c:ser>
        <c:ser>
          <c:idx val="1"/>
          <c:order val="1"/>
          <c:tx>
            <c:v>Formula 3</c:v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Monthly_prices_forecast_direct!$A$187:$A$242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Monthly_prices_forecast_direct!$AB$187:$AB$242</c:f>
              <c:numCache>
                <c:formatCode>_(* #,##0.00_);_(* \(#,##0.00\);_(* "-"??_);_(@_)</c:formatCode>
                <c:ptCount val="56"/>
                <c:pt idx="0">
                  <c:v>212.72666666666666</c:v>
                </c:pt>
                <c:pt idx="1">
                  <c:v>223.68022222222223</c:v>
                </c:pt>
                <c:pt idx="2">
                  <c:v>230.76222222222225</c:v>
                </c:pt>
                <c:pt idx="3">
                  <c:v>206.35311111111113</c:v>
                </c:pt>
                <c:pt idx="4">
                  <c:v>77.377976377952777</c:v>
                </c:pt>
                <c:pt idx="5">
                  <c:v>46.430889763779533</c:v>
                </c:pt>
                <c:pt idx="6">
                  <c:v>42.607703412073498</c:v>
                </c:pt>
                <c:pt idx="7">
                  <c:v>83.038499999999999</c:v>
                </c:pt>
                <c:pt idx="8">
                  <c:v>69.057333333333347</c:v>
                </c:pt>
                <c:pt idx="9">
                  <c:v>86.787999999999997</c:v>
                </c:pt>
                <c:pt idx="10">
                  <c:v>104.90966666666667</c:v>
                </c:pt>
                <c:pt idx="11">
                  <c:v>120.03500000000001</c:v>
                </c:pt>
                <c:pt idx="12">
                  <c:v>126.13861111111112</c:v>
                </c:pt>
                <c:pt idx="13">
                  <c:v>114.93499999999999</c:v>
                </c:pt>
                <c:pt idx="14">
                  <c:v>143.03766666666669</c:v>
                </c:pt>
                <c:pt idx="15">
                  <c:v>110.91416666666665</c:v>
                </c:pt>
                <c:pt idx="16">
                  <c:v>124.96565467381292</c:v>
                </c:pt>
                <c:pt idx="17">
                  <c:v>125.71659626895189</c:v>
                </c:pt>
                <c:pt idx="18">
                  <c:v>124.43385918528394</c:v>
                </c:pt>
                <c:pt idx="19">
                  <c:v>115.77427474817955</c:v>
                </c:pt>
                <c:pt idx="20">
                  <c:v>118.30646103064937</c:v>
                </c:pt>
                <c:pt idx="21">
                  <c:v>100.34562557188947</c:v>
                </c:pt>
                <c:pt idx="22">
                  <c:v>106.58888339590995</c:v>
                </c:pt>
                <c:pt idx="23">
                  <c:v>110.52600487442839</c:v>
                </c:pt>
                <c:pt idx="24">
                  <c:v>103.61686229726023</c:v>
                </c:pt>
                <c:pt idx="25">
                  <c:v>99.443638110516375</c:v>
                </c:pt>
                <c:pt idx="26">
                  <c:v>100.82949243366299</c:v>
                </c:pt>
                <c:pt idx="27">
                  <c:v>94.893101104191047</c:v>
                </c:pt>
                <c:pt idx="28">
                  <c:v>103.5928288599262</c:v>
                </c:pt>
                <c:pt idx="29">
                  <c:v>101.56771353268131</c:v>
                </c:pt>
                <c:pt idx="30">
                  <c:v>93.862018733571517</c:v>
                </c:pt>
                <c:pt idx="31">
                  <c:v>97.538079801506456</c:v>
                </c:pt>
                <c:pt idx="32">
                  <c:v>107.24825571571232</c:v>
                </c:pt>
                <c:pt idx="33">
                  <c:v>115.41866782178766</c:v>
                </c:pt>
                <c:pt idx="34">
                  <c:v>108.49379459209609</c:v>
                </c:pt>
                <c:pt idx="35">
                  <c:v>117.31055264473008</c:v>
                </c:pt>
                <c:pt idx="36">
                  <c:v>110.9752441298982</c:v>
                </c:pt>
                <c:pt idx="37">
                  <c:v>112.42947844145662</c:v>
                </c:pt>
                <c:pt idx="38">
                  <c:v>113.34753180686273</c:v>
                </c:pt>
                <c:pt idx="39">
                  <c:v>114.69358345286768</c:v>
                </c:pt>
                <c:pt idx="40">
                  <c:v>121.26120210023002</c:v>
                </c:pt>
                <c:pt idx="41">
                  <c:v>121.93300075175888</c:v>
                </c:pt>
                <c:pt idx="42">
                  <c:v>129.70460933190722</c:v>
                </c:pt>
                <c:pt idx="43">
                  <c:v>128.21565264324053</c:v>
                </c:pt>
                <c:pt idx="44">
                  <c:v>122.02087606131717</c:v>
                </c:pt>
                <c:pt idx="45">
                  <c:v>120.12381117405027</c:v>
                </c:pt>
                <c:pt idx="46">
                  <c:v>108.15177472176538</c:v>
                </c:pt>
                <c:pt idx="47">
                  <c:v>115.98056794135321</c:v>
                </c:pt>
                <c:pt idx="48">
                  <c:v>112.06878904592649</c:v>
                </c:pt>
                <c:pt idx="49">
                  <c:v>114.70856706521279</c:v>
                </c:pt>
                <c:pt idx="50">
                  <c:v>99.833906789725418</c:v>
                </c:pt>
                <c:pt idx="51">
                  <c:v>113.92268091485425</c:v>
                </c:pt>
                <c:pt idx="52">
                  <c:v>111.12220879460297</c:v>
                </c:pt>
                <c:pt idx="53">
                  <c:v>120.08138223569311</c:v>
                </c:pt>
                <c:pt idx="54">
                  <c:v>115.5538254970714</c:v>
                </c:pt>
                <c:pt idx="55">
                  <c:v>119.78572777491526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8B-42D0-9AC2-91004A60774B}"/>
            </c:ext>
          </c:extLst>
        </c:ser>
        <c:ser>
          <c:idx val="2"/>
          <c:order val="2"/>
          <c:tx>
            <c:v>Floor</c:v>
          </c:tx>
          <c:spPr>
            <a:ln w="158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Monthly_prices_forecast_direct!$A$187:$A$242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Monthly_prices_forecast_direct!$AF$187:$AF$242</c:f>
              <c:numCache>
                <c:formatCode>_(* #,##0_);_(* \(#,##0\);_(* "-"??_);_(@_)</c:formatCode>
                <c:ptCount val="56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  <c:pt idx="7">
                  <c:v>110</c:v>
                </c:pt>
                <c:pt idx="8">
                  <c:v>110</c:v>
                </c:pt>
                <c:pt idx="9">
                  <c:v>110</c:v>
                </c:pt>
                <c:pt idx="10">
                  <c:v>110</c:v>
                </c:pt>
                <c:pt idx="11">
                  <c:v>110</c:v>
                </c:pt>
                <c:pt idx="12">
                  <c:v>110</c:v>
                </c:pt>
                <c:pt idx="13">
                  <c:v>110</c:v>
                </c:pt>
                <c:pt idx="14">
                  <c:v>110</c:v>
                </c:pt>
                <c:pt idx="15">
                  <c:v>110</c:v>
                </c:pt>
                <c:pt idx="16">
                  <c:v>110</c:v>
                </c:pt>
                <c:pt idx="17">
                  <c:v>110</c:v>
                </c:pt>
                <c:pt idx="18">
                  <c:v>110</c:v>
                </c:pt>
                <c:pt idx="19">
                  <c:v>110</c:v>
                </c:pt>
                <c:pt idx="20">
                  <c:v>110</c:v>
                </c:pt>
                <c:pt idx="21">
                  <c:v>110</c:v>
                </c:pt>
                <c:pt idx="22">
                  <c:v>110</c:v>
                </c:pt>
                <c:pt idx="23">
                  <c:v>110</c:v>
                </c:pt>
                <c:pt idx="24">
                  <c:v>110</c:v>
                </c:pt>
                <c:pt idx="25">
                  <c:v>110</c:v>
                </c:pt>
                <c:pt idx="26">
                  <c:v>110</c:v>
                </c:pt>
                <c:pt idx="27">
                  <c:v>110</c:v>
                </c:pt>
                <c:pt idx="28">
                  <c:v>110</c:v>
                </c:pt>
                <c:pt idx="29">
                  <c:v>110</c:v>
                </c:pt>
                <c:pt idx="30">
                  <c:v>110</c:v>
                </c:pt>
                <c:pt idx="31">
                  <c:v>110</c:v>
                </c:pt>
                <c:pt idx="32">
                  <c:v>110</c:v>
                </c:pt>
                <c:pt idx="33">
                  <c:v>110</c:v>
                </c:pt>
                <c:pt idx="34">
                  <c:v>110</c:v>
                </c:pt>
                <c:pt idx="35">
                  <c:v>110</c:v>
                </c:pt>
                <c:pt idx="36">
                  <c:v>110</c:v>
                </c:pt>
                <c:pt idx="37">
                  <c:v>110</c:v>
                </c:pt>
                <c:pt idx="38">
                  <c:v>110</c:v>
                </c:pt>
                <c:pt idx="39">
                  <c:v>110</c:v>
                </c:pt>
                <c:pt idx="40">
                  <c:v>110</c:v>
                </c:pt>
                <c:pt idx="41">
                  <c:v>110</c:v>
                </c:pt>
                <c:pt idx="42">
                  <c:v>110</c:v>
                </c:pt>
                <c:pt idx="43">
                  <c:v>110</c:v>
                </c:pt>
                <c:pt idx="44">
                  <c:v>110</c:v>
                </c:pt>
                <c:pt idx="45">
                  <c:v>110</c:v>
                </c:pt>
                <c:pt idx="46">
                  <c:v>110</c:v>
                </c:pt>
                <c:pt idx="47">
                  <c:v>110</c:v>
                </c:pt>
                <c:pt idx="48">
                  <c:v>110</c:v>
                </c:pt>
                <c:pt idx="49">
                  <c:v>110</c:v>
                </c:pt>
                <c:pt idx="50">
                  <c:v>110</c:v>
                </c:pt>
                <c:pt idx="51">
                  <c:v>110</c:v>
                </c:pt>
                <c:pt idx="52">
                  <c:v>110</c:v>
                </c:pt>
                <c:pt idx="53">
                  <c:v>110</c:v>
                </c:pt>
                <c:pt idx="54">
                  <c:v>110</c:v>
                </c:pt>
                <c:pt idx="55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E3-4044-A3B0-FA5B7C8BDD56}"/>
            </c:ext>
          </c:extLst>
        </c:ser>
        <c:ser>
          <c:idx val="3"/>
          <c:order val="3"/>
          <c:tx>
            <c:v>Cap</c:v>
          </c:tx>
          <c:spPr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Monthly_prices_forecast_direct!$A$187:$A$242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Monthly_prices_forecast_direct!$AG$187:$AG$242</c:f>
              <c:numCache>
                <c:formatCode>_(* #,##0_);_(* \(#,##0\);_(* "-"??_);_(@_)</c:formatCode>
                <c:ptCount val="56"/>
                <c:pt idx="0">
                  <c:v>220</c:v>
                </c:pt>
                <c:pt idx="1">
                  <c:v>220</c:v>
                </c:pt>
                <c:pt idx="2">
                  <c:v>220</c:v>
                </c:pt>
                <c:pt idx="3">
                  <c:v>220</c:v>
                </c:pt>
                <c:pt idx="4">
                  <c:v>220</c:v>
                </c:pt>
                <c:pt idx="5">
                  <c:v>220</c:v>
                </c:pt>
                <c:pt idx="6">
                  <c:v>220</c:v>
                </c:pt>
                <c:pt idx="7">
                  <c:v>220</c:v>
                </c:pt>
                <c:pt idx="8">
                  <c:v>220</c:v>
                </c:pt>
                <c:pt idx="9">
                  <c:v>220</c:v>
                </c:pt>
                <c:pt idx="10">
                  <c:v>220</c:v>
                </c:pt>
                <c:pt idx="11">
                  <c:v>220</c:v>
                </c:pt>
                <c:pt idx="12">
                  <c:v>220</c:v>
                </c:pt>
                <c:pt idx="13">
                  <c:v>220</c:v>
                </c:pt>
                <c:pt idx="14">
                  <c:v>220</c:v>
                </c:pt>
                <c:pt idx="15">
                  <c:v>220</c:v>
                </c:pt>
                <c:pt idx="16">
                  <c:v>220</c:v>
                </c:pt>
                <c:pt idx="17">
                  <c:v>220</c:v>
                </c:pt>
                <c:pt idx="18">
                  <c:v>220</c:v>
                </c:pt>
                <c:pt idx="19">
                  <c:v>220</c:v>
                </c:pt>
                <c:pt idx="20">
                  <c:v>220</c:v>
                </c:pt>
                <c:pt idx="21">
                  <c:v>220</c:v>
                </c:pt>
                <c:pt idx="22">
                  <c:v>220</c:v>
                </c:pt>
                <c:pt idx="23">
                  <c:v>220</c:v>
                </c:pt>
                <c:pt idx="24">
                  <c:v>220</c:v>
                </c:pt>
                <c:pt idx="25">
                  <c:v>220</c:v>
                </c:pt>
                <c:pt idx="26">
                  <c:v>220</c:v>
                </c:pt>
                <c:pt idx="27">
                  <c:v>220</c:v>
                </c:pt>
                <c:pt idx="28">
                  <c:v>220</c:v>
                </c:pt>
                <c:pt idx="29">
                  <c:v>220</c:v>
                </c:pt>
                <c:pt idx="30">
                  <c:v>220</c:v>
                </c:pt>
                <c:pt idx="31">
                  <c:v>220</c:v>
                </c:pt>
                <c:pt idx="32">
                  <c:v>220</c:v>
                </c:pt>
                <c:pt idx="33">
                  <c:v>220</c:v>
                </c:pt>
                <c:pt idx="34">
                  <c:v>220</c:v>
                </c:pt>
                <c:pt idx="35">
                  <c:v>220</c:v>
                </c:pt>
                <c:pt idx="36">
                  <c:v>220</c:v>
                </c:pt>
                <c:pt idx="37">
                  <c:v>220</c:v>
                </c:pt>
                <c:pt idx="38">
                  <c:v>220</c:v>
                </c:pt>
                <c:pt idx="39">
                  <c:v>220</c:v>
                </c:pt>
                <c:pt idx="40">
                  <c:v>220</c:v>
                </c:pt>
                <c:pt idx="41">
                  <c:v>220</c:v>
                </c:pt>
                <c:pt idx="42">
                  <c:v>220</c:v>
                </c:pt>
                <c:pt idx="43">
                  <c:v>220</c:v>
                </c:pt>
                <c:pt idx="44">
                  <c:v>220</c:v>
                </c:pt>
                <c:pt idx="45">
                  <c:v>220</c:v>
                </c:pt>
                <c:pt idx="46">
                  <c:v>220</c:v>
                </c:pt>
                <c:pt idx="47">
                  <c:v>220</c:v>
                </c:pt>
                <c:pt idx="48">
                  <c:v>220</c:v>
                </c:pt>
                <c:pt idx="49">
                  <c:v>220</c:v>
                </c:pt>
                <c:pt idx="50">
                  <c:v>220</c:v>
                </c:pt>
                <c:pt idx="51">
                  <c:v>220</c:v>
                </c:pt>
                <c:pt idx="52">
                  <c:v>220</c:v>
                </c:pt>
                <c:pt idx="53">
                  <c:v>220</c:v>
                </c:pt>
                <c:pt idx="54">
                  <c:v>220</c:v>
                </c:pt>
                <c:pt idx="55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E3-4044-A3B0-FA5B7C8BD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7313584"/>
        <c:axId val="1600855216"/>
      </c:lineChart>
      <c:catAx>
        <c:axId val="159731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00855216"/>
        <c:crosses val="autoZero"/>
        <c:auto val="1"/>
        <c:lblAlgn val="ctr"/>
        <c:lblOffset val="100"/>
        <c:noMultiLvlLbl val="0"/>
      </c:catAx>
      <c:valAx>
        <c:axId val="160085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731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9937287056913"/>
          <c:y val="7.8813142895505728E-2"/>
          <c:w val="0.86607379973599541"/>
          <c:h val="0.6987995240746789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Monthly_prices_forecast_direct!$A$187:$A$242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Monthly_prices_forecast_direct!$Q$187:$Q$242</c:f>
              <c:numCache>
                <c:formatCode>_(* #,##0_);_(* \(#,##0\);_(* "-"??_);_(@_)</c:formatCode>
                <c:ptCount val="56"/>
                <c:pt idx="0">
                  <c:v>15502135.416666627</c:v>
                </c:pt>
                <c:pt idx="1">
                  <c:v>12098428.958333313</c:v>
                </c:pt>
                <c:pt idx="2">
                  <c:v>2076967.9166666865</c:v>
                </c:pt>
                <c:pt idx="3">
                  <c:v>4839979.5833333209</c:v>
                </c:pt>
                <c:pt idx="4">
                  <c:v>1576796.6338583082</c:v>
                </c:pt>
                <c:pt idx="5">
                  <c:v>-3322613.0905511789</c:v>
                </c:pt>
                <c:pt idx="6">
                  <c:v>-1647914.9040354304</c:v>
                </c:pt>
                <c:pt idx="7">
                  <c:v>-1288546.25</c:v>
                </c:pt>
                <c:pt idx="8">
                  <c:v>-3641346.25</c:v>
                </c:pt>
                <c:pt idx="9">
                  <c:v>2417681.875</c:v>
                </c:pt>
                <c:pt idx="10">
                  <c:v>3712191.25</c:v>
                </c:pt>
                <c:pt idx="11">
                  <c:v>5561064.375</c:v>
                </c:pt>
                <c:pt idx="12">
                  <c:v>742307.1875</c:v>
                </c:pt>
                <c:pt idx="13">
                  <c:v>-5119728.75</c:v>
                </c:pt>
                <c:pt idx="14">
                  <c:v>-4122482.8125000037</c:v>
                </c:pt>
                <c:pt idx="15">
                  <c:v>-14457271.250000007</c:v>
                </c:pt>
                <c:pt idx="16">
                  <c:v>-3309617.4819962643</c:v>
                </c:pt>
                <c:pt idx="17">
                  <c:v>-1250072.0364946723</c:v>
                </c:pt>
                <c:pt idx="18">
                  <c:v>-2949932.3407242782</c:v>
                </c:pt>
                <c:pt idx="19">
                  <c:v>-6186507.2831516564</c:v>
                </c:pt>
                <c:pt idx="20">
                  <c:v>-1820879.4049830511</c:v>
                </c:pt>
                <c:pt idx="21">
                  <c:v>-5244020.0031793937</c:v>
                </c:pt>
                <c:pt idx="22">
                  <c:v>-4130011.9092437811</c:v>
                </c:pt>
                <c:pt idx="23">
                  <c:v>-5350350.232636489</c:v>
                </c:pt>
                <c:pt idx="24">
                  <c:v>-8732003.8258569203</c:v>
                </c:pt>
                <c:pt idx="25">
                  <c:v>-6512725.2529237084</c:v>
                </c:pt>
                <c:pt idx="26">
                  <c:v>-6550590.9151974283</c:v>
                </c:pt>
                <c:pt idx="27">
                  <c:v>-6275084.2720549963</c:v>
                </c:pt>
                <c:pt idx="28">
                  <c:v>-6578047.9065075926</c:v>
                </c:pt>
                <c:pt idx="29">
                  <c:v>-6902381.9538210928</c:v>
                </c:pt>
                <c:pt idx="30">
                  <c:v>-8495315.9435917661</c:v>
                </c:pt>
                <c:pt idx="31">
                  <c:v>-5260237.5339316949</c:v>
                </c:pt>
                <c:pt idx="32">
                  <c:v>-6119599.5382002741</c:v>
                </c:pt>
                <c:pt idx="33">
                  <c:v>-7448820.5377906263</c:v>
                </c:pt>
                <c:pt idx="34">
                  <c:v>-3871178.0168643035</c:v>
                </c:pt>
                <c:pt idx="35">
                  <c:v>-5254478.8921371326</c:v>
                </c:pt>
                <c:pt idx="36">
                  <c:v>-3310502.999581214</c:v>
                </c:pt>
                <c:pt idx="37">
                  <c:v>-4512883.7369516976</c:v>
                </c:pt>
                <c:pt idx="38">
                  <c:v>-5630044.9975215867</c:v>
                </c:pt>
                <c:pt idx="39">
                  <c:v>-6631593.5154660977</c:v>
                </c:pt>
                <c:pt idx="40">
                  <c:v>-4402976.3926554322</c:v>
                </c:pt>
                <c:pt idx="41">
                  <c:v>-5048982.3946931884</c:v>
                </c:pt>
                <c:pt idx="42">
                  <c:v>-2840880.562201377</c:v>
                </c:pt>
                <c:pt idx="43">
                  <c:v>-6644582.12980083</c:v>
                </c:pt>
                <c:pt idx="44">
                  <c:v>-5425322.03334466</c:v>
                </c:pt>
                <c:pt idx="45">
                  <c:v>-4953258.6746360213</c:v>
                </c:pt>
                <c:pt idx="46">
                  <c:v>-6426265.8356931284</c:v>
                </c:pt>
                <c:pt idx="47">
                  <c:v>-6362116.5844835043</c:v>
                </c:pt>
                <c:pt idx="48">
                  <c:v>-6366221.8358946331</c:v>
                </c:pt>
                <c:pt idx="49">
                  <c:v>-4845615.2954519577</c:v>
                </c:pt>
                <c:pt idx="50">
                  <c:v>-4244410.0140686408</c:v>
                </c:pt>
                <c:pt idx="51">
                  <c:v>-7072922.3830933534</c:v>
                </c:pt>
                <c:pt idx="52">
                  <c:v>-5444787.2877671272</c:v>
                </c:pt>
                <c:pt idx="53">
                  <c:v>-6540979.5152284391</c:v>
                </c:pt>
                <c:pt idx="54">
                  <c:v>-3693178.2864128761</c:v>
                </c:pt>
                <c:pt idx="55">
                  <c:v>-4484121.5411400646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E5-4276-8B57-5F06E8718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603624960"/>
        <c:axId val="1600848560"/>
      </c:barChart>
      <c:catAx>
        <c:axId val="1603624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6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00848560"/>
        <c:crosses val="autoZero"/>
        <c:auto val="1"/>
        <c:lblAlgn val="ctr"/>
        <c:lblOffset val="100"/>
        <c:noMultiLvlLbl val="0"/>
      </c:catAx>
      <c:valAx>
        <c:axId val="160084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03624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Monthly_prices_forecast_direct!$A$187:$A$242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Monthly_prices_forecast_direct!$X$187:$X$242</c:f>
              <c:numCache>
                <c:formatCode>_(* #,##0_);_(* \(#,##0\);_(* "-"??_);_(@_)</c:formatCode>
                <c:ptCount val="56"/>
                <c:pt idx="0">
                  <c:v>13680479.166666627</c:v>
                </c:pt>
                <c:pt idx="1">
                  <c:v>15117508.333333317</c:v>
                </c:pt>
                <c:pt idx="2">
                  <c:v>4752242.2916666865</c:v>
                </c:pt>
                <c:pt idx="3">
                  <c:v>-9961401.6666666791</c:v>
                </c:pt>
                <c:pt idx="4">
                  <c:v>2497564.1338583082</c:v>
                </c:pt>
                <c:pt idx="5">
                  <c:v>-4048524.9655511752</c:v>
                </c:pt>
                <c:pt idx="6">
                  <c:v>-1640212.7165354304</c:v>
                </c:pt>
                <c:pt idx="7">
                  <c:v>-153065.62499999627</c:v>
                </c:pt>
                <c:pt idx="8">
                  <c:v>-2950767.4999999963</c:v>
                </c:pt>
                <c:pt idx="9">
                  <c:v>3422757.5000000037</c:v>
                </c:pt>
                <c:pt idx="10">
                  <c:v>4666357.5</c:v>
                </c:pt>
                <c:pt idx="11">
                  <c:v>6311820.0000000037</c:v>
                </c:pt>
                <c:pt idx="12">
                  <c:v>2400346.25</c:v>
                </c:pt>
                <c:pt idx="13">
                  <c:v>-2866826.8749999925</c:v>
                </c:pt>
                <c:pt idx="14">
                  <c:v>-4846686.2500000075</c:v>
                </c:pt>
                <c:pt idx="15">
                  <c:v>-12557785.624999993</c:v>
                </c:pt>
                <c:pt idx="16">
                  <c:v>-8981615.6664649732</c:v>
                </c:pt>
                <c:pt idx="17">
                  <c:v>-7004160.9302816428</c:v>
                </c:pt>
                <c:pt idx="18">
                  <c:v>-4002396.5483907089</c:v>
                </c:pt>
                <c:pt idx="19">
                  <c:v>-11601215.324269917</c:v>
                </c:pt>
                <c:pt idx="20">
                  <c:v>-9580108.1729686595</c:v>
                </c:pt>
                <c:pt idx="21">
                  <c:v>-7604132.9090840779</c:v>
                </c:pt>
                <c:pt idx="22">
                  <c:v>-10238903.100409511</c:v>
                </c:pt>
                <c:pt idx="23">
                  <c:v>-9392064.3170776442</c:v>
                </c:pt>
                <c:pt idx="24">
                  <c:v>-12158134.593639307</c:v>
                </c:pt>
                <c:pt idx="25">
                  <c:v>-9795504.8176610135</c:v>
                </c:pt>
                <c:pt idx="26">
                  <c:v>-11448900.680191547</c:v>
                </c:pt>
                <c:pt idx="27">
                  <c:v>-9261774.4418113008</c:v>
                </c:pt>
                <c:pt idx="28">
                  <c:v>-9831070.5466802754</c:v>
                </c:pt>
                <c:pt idx="29">
                  <c:v>-8770582.8532745726</c:v>
                </c:pt>
                <c:pt idx="30">
                  <c:v>-12434914.961821001</c:v>
                </c:pt>
                <c:pt idx="31">
                  <c:v>-7537248.4307273068</c:v>
                </c:pt>
                <c:pt idx="32">
                  <c:v>-6698133.3258742169</c:v>
                </c:pt>
                <c:pt idx="33">
                  <c:v>-11849294.482837871</c:v>
                </c:pt>
                <c:pt idx="34">
                  <c:v>-6721617.8765903153</c:v>
                </c:pt>
                <c:pt idx="35">
                  <c:v>-8421304.5783562101</c:v>
                </c:pt>
                <c:pt idx="36">
                  <c:v>-7148237.2803619318</c:v>
                </c:pt>
                <c:pt idx="37">
                  <c:v>-9599977.6231727637</c:v>
                </c:pt>
                <c:pt idx="38">
                  <c:v>-6914735.5342855677</c:v>
                </c:pt>
                <c:pt idx="39">
                  <c:v>-8822823.0721376799</c:v>
                </c:pt>
                <c:pt idx="40">
                  <c:v>-9191140.9137199894</c:v>
                </c:pt>
                <c:pt idx="41">
                  <c:v>-5182613.9398765601</c:v>
                </c:pt>
                <c:pt idx="42">
                  <c:v>-8937404.8113979027</c:v>
                </c:pt>
                <c:pt idx="43">
                  <c:v>-8955481.0158579536</c:v>
                </c:pt>
                <c:pt idx="44">
                  <c:v>-11455666.704428442</c:v>
                </c:pt>
                <c:pt idx="45">
                  <c:v>-7089073.1779892296</c:v>
                </c:pt>
                <c:pt idx="46">
                  <c:v>-10704315.946263462</c:v>
                </c:pt>
                <c:pt idx="47">
                  <c:v>-10145330.540573251</c:v>
                </c:pt>
                <c:pt idx="48">
                  <c:v>-11115764.835291117</c:v>
                </c:pt>
                <c:pt idx="49">
                  <c:v>-9654697.7248771563</c:v>
                </c:pt>
                <c:pt idx="50">
                  <c:v>-9412710.5451937504</c:v>
                </c:pt>
                <c:pt idx="51">
                  <c:v>-9457838.3442162536</c:v>
                </c:pt>
                <c:pt idx="52">
                  <c:v>-10538474.701956864</c:v>
                </c:pt>
                <c:pt idx="53">
                  <c:v>-11093889.421864785</c:v>
                </c:pt>
                <c:pt idx="54">
                  <c:v>-4551302.7779898681</c:v>
                </c:pt>
                <c:pt idx="55">
                  <c:v>-9862941.8175189085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BF-4271-9148-477886F74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839981584"/>
        <c:axId val="1593054240"/>
      </c:barChart>
      <c:catAx>
        <c:axId val="1839981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6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3054240"/>
        <c:crosses val="autoZero"/>
        <c:auto val="1"/>
        <c:lblAlgn val="ctr"/>
        <c:lblOffset val="100"/>
        <c:noMultiLvlLbl val="0"/>
      </c:catAx>
      <c:valAx>
        <c:axId val="159305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39981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Monthly_prices_forecast_direct!$A$187:$A$242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Monthly_prices_forecast_direct!$AE$187:$AE$242</c:f>
              <c:numCache>
                <c:formatCode>_(* #,##0_);_(* \(#,##0\);_(* "-"??_);_(@_)</c:formatCode>
                <c:ptCount val="56"/>
                <c:pt idx="0">
                  <c:v>5086666.6666666269</c:v>
                </c:pt>
                <c:pt idx="1">
                  <c:v>6705791.6666666493</c:v>
                </c:pt>
                <c:pt idx="2">
                  <c:v>5786250.0000000149</c:v>
                </c:pt>
                <c:pt idx="3">
                  <c:v>-3414125.0000000149</c:v>
                </c:pt>
                <c:pt idx="4">
                  <c:v>10527308.562992163</c:v>
                </c:pt>
                <c:pt idx="5">
                  <c:v>8811432.578740159</c:v>
                </c:pt>
                <c:pt idx="6">
                  <c:v>8465287.8937007897</c:v>
                </c:pt>
                <c:pt idx="7">
                  <c:v>2867781.25</c:v>
                </c:pt>
                <c:pt idx="8">
                  <c:v>2364249.9999999981</c:v>
                </c:pt>
                <c:pt idx="9">
                  <c:v>5446000</c:v>
                </c:pt>
                <c:pt idx="10">
                  <c:v>3923187.5</c:v>
                </c:pt>
                <c:pt idx="11">
                  <c:v>4868437.4999999963</c:v>
                </c:pt>
                <c:pt idx="12">
                  <c:v>2442760.4166666642</c:v>
                </c:pt>
                <c:pt idx="13">
                  <c:v>5590312.5000000037</c:v>
                </c:pt>
                <c:pt idx="14">
                  <c:v>2242937.4999999963</c:v>
                </c:pt>
                <c:pt idx="15">
                  <c:v>4109843.7500000037</c:v>
                </c:pt>
                <c:pt idx="16">
                  <c:v>3317949.5303215161</c:v>
                </c:pt>
                <c:pt idx="17">
                  <c:v>3307157.644778166</c:v>
                </c:pt>
                <c:pt idx="18">
                  <c:v>5334065.5282550491</c:v>
                </c:pt>
                <c:pt idx="19">
                  <c:v>2463154.947866004</c:v>
                </c:pt>
                <c:pt idx="20">
                  <c:v>3489322.1122736633</c:v>
                </c:pt>
                <c:pt idx="21">
                  <c:v>5486052.9466752857</c:v>
                </c:pt>
                <c:pt idx="22">
                  <c:v>4498297.7683665119</c:v>
                </c:pt>
                <c:pt idx="23">
                  <c:v>1957002.7454710752</c:v>
                </c:pt>
                <c:pt idx="24">
                  <c:v>-184165.92178793997</c:v>
                </c:pt>
                <c:pt idx="25">
                  <c:v>2220861.0004729666</c:v>
                </c:pt>
                <c:pt idx="26">
                  <c:v>983698.02793224528</c:v>
                </c:pt>
                <c:pt idx="27">
                  <c:v>2231642.8885020912</c:v>
                </c:pt>
                <c:pt idx="28">
                  <c:v>709376.00863730535</c:v>
                </c:pt>
                <c:pt idx="29">
                  <c:v>1223512.5780451633</c:v>
                </c:pt>
                <c:pt idx="30">
                  <c:v>86762.179080039263</c:v>
                </c:pt>
                <c:pt idx="31">
                  <c:v>1702646.9304373302</c:v>
                </c:pt>
                <c:pt idx="32">
                  <c:v>2040146.1589580886</c:v>
                </c:pt>
                <c:pt idx="33">
                  <c:v>-1026689.1388266161</c:v>
                </c:pt>
                <c:pt idx="34">
                  <c:v>4866773.5880598016</c:v>
                </c:pt>
                <c:pt idx="35">
                  <c:v>1724746.346190311</c:v>
                </c:pt>
                <c:pt idx="36">
                  <c:v>3280340.0536493734</c:v>
                </c:pt>
                <c:pt idx="37">
                  <c:v>1292539.6667948402</c:v>
                </c:pt>
                <c:pt idx="38">
                  <c:v>414818.25683758408</c:v>
                </c:pt>
                <c:pt idx="39">
                  <c:v>193383.3567192778</c:v>
                </c:pt>
                <c:pt idx="40">
                  <c:v>795984.98484319448</c:v>
                </c:pt>
                <c:pt idx="41">
                  <c:v>2761136.2451910004</c:v>
                </c:pt>
                <c:pt idx="42">
                  <c:v>1114838.3171934597</c:v>
                </c:pt>
                <c:pt idx="43">
                  <c:v>68728.932563714683</c:v>
                </c:pt>
                <c:pt idx="44">
                  <c:v>411866.17376895249</c:v>
                </c:pt>
                <c:pt idx="45">
                  <c:v>2114928.8610271178</c:v>
                </c:pt>
                <c:pt idx="46">
                  <c:v>3076496.5531415679</c:v>
                </c:pt>
                <c:pt idx="47">
                  <c:v>2341801.9862443358</c:v>
                </c:pt>
                <c:pt idx="48">
                  <c:v>2940374.5759524107</c:v>
                </c:pt>
                <c:pt idx="49">
                  <c:v>1458488.1193910539</c:v>
                </c:pt>
                <c:pt idx="50">
                  <c:v>5348102.3133094981</c:v>
                </c:pt>
                <c:pt idx="51">
                  <c:v>1233923.2533525601</c:v>
                </c:pt>
                <c:pt idx="52">
                  <c:v>2436172.6702904925</c:v>
                </c:pt>
                <c:pt idx="53">
                  <c:v>-1012818.636246141</c:v>
                </c:pt>
                <c:pt idx="54">
                  <c:v>4420336.4340662695</c:v>
                </c:pt>
                <c:pt idx="55">
                  <c:v>2535915.0057539381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DB-4D51-9626-7D1C042D4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599254208"/>
        <c:axId val="1524877488"/>
      </c:barChart>
      <c:catAx>
        <c:axId val="159925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6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24877488"/>
        <c:crosses val="autoZero"/>
        <c:auto val="1"/>
        <c:lblAlgn val="ctr"/>
        <c:lblOffset val="100"/>
        <c:noMultiLvlLbl val="0"/>
      </c:catAx>
      <c:valAx>
        <c:axId val="152487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9254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Monthly_prices_forcast_variat!$E$185</c:f>
              <c:strCache>
                <c:ptCount val="1"/>
                <c:pt idx="0">
                  <c:v>ACS CFR North Africa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Monthly_prices_forcast_variat!$A$186:$A$241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Monthly_prices_forcast_variat!$E$186:$E$241</c:f>
              <c:numCache>
                <c:formatCode>_(* #,##0.00_);_(* \(#,##0.00\);_(* "-"??_);_(@_)</c:formatCode>
                <c:ptCount val="56"/>
                <c:pt idx="0">
                  <c:v>239.85555555555536</c:v>
                </c:pt>
                <c:pt idx="1">
                  <c:v>259.44444444444434</c:v>
                </c:pt>
                <c:pt idx="2">
                  <c:v>261.62222222222232</c:v>
                </c:pt>
                <c:pt idx="3">
                  <c:v>188.14444444444436</c:v>
                </c:pt>
                <c:pt idx="4">
                  <c:v>133.52362204724432</c:v>
                </c:pt>
                <c:pt idx="5">
                  <c:v>93.425196850393704</c:v>
                </c:pt>
                <c:pt idx="6">
                  <c:v>87.755905511811036</c:v>
                </c:pt>
                <c:pt idx="7">
                  <c:v>98.333333333333329</c:v>
                </c:pt>
                <c:pt idx="8">
                  <c:v>81.666666666666671</c:v>
                </c:pt>
                <c:pt idx="9">
                  <c:v>115.83333333333333</c:v>
                </c:pt>
                <c:pt idx="10">
                  <c:v>125.83333333333333</c:v>
                </c:pt>
                <c:pt idx="11">
                  <c:v>146</c:v>
                </c:pt>
                <c:pt idx="12">
                  <c:v>139.16666666666666</c:v>
                </c:pt>
                <c:pt idx="13">
                  <c:v>144.75</c:v>
                </c:pt>
                <c:pt idx="14">
                  <c:v>155</c:v>
                </c:pt>
                <c:pt idx="15">
                  <c:v>132.83333333333334</c:v>
                </c:pt>
                <c:pt idx="16">
                  <c:v>133.99627741565709</c:v>
                </c:pt>
                <c:pt idx="17">
                  <c:v>140.4358324078253</c:v>
                </c:pt>
                <c:pt idx="18">
                  <c:v>128.91919379759551</c:v>
                </c:pt>
                <c:pt idx="19">
                  <c:v>134.06712034286423</c:v>
                </c:pt>
                <c:pt idx="20">
                  <c:v>125.24830336018924</c:v>
                </c:pt>
                <c:pt idx="21">
                  <c:v>120.68458158922788</c:v>
                </c:pt>
                <c:pt idx="22">
                  <c:v>132.91889049381703</c:v>
                </c:pt>
                <c:pt idx="23">
                  <c:v>134.0058254802498</c:v>
                </c:pt>
                <c:pt idx="24">
                  <c:v>111.25257341381347</c:v>
                </c:pt>
                <c:pt idx="25">
                  <c:v>102.43095870145902</c:v>
                </c:pt>
                <c:pt idx="26">
                  <c:v>114.20759441307507</c:v>
                </c:pt>
                <c:pt idx="27">
                  <c:v>111.69945476943811</c:v>
                </c:pt>
                <c:pt idx="28">
                  <c:v>113.64197291827439</c:v>
                </c:pt>
                <c:pt idx="29">
                  <c:v>107.16395163825644</c:v>
                </c:pt>
                <c:pt idx="30">
                  <c:v>101.5168264004099</c:v>
                </c:pt>
                <c:pt idx="31">
                  <c:v>86.875193039195025</c:v>
                </c:pt>
                <c:pt idx="32">
                  <c:v>119.90138861189139</c:v>
                </c:pt>
                <c:pt idx="33">
                  <c:v>141.50611931239908</c:v>
                </c:pt>
                <c:pt idx="34">
                  <c:v>126.4601589197642</c:v>
                </c:pt>
                <c:pt idx="35">
                  <c:v>141.27123699308217</c:v>
                </c:pt>
                <c:pt idx="36">
                  <c:v>121.2866246236858</c:v>
                </c:pt>
                <c:pt idx="37">
                  <c:v>132.15508962582072</c:v>
                </c:pt>
                <c:pt idx="38">
                  <c:v>127.93753571739565</c:v>
                </c:pt>
                <c:pt idx="39">
                  <c:v>119.73091063019751</c:v>
                </c:pt>
                <c:pt idx="40">
                  <c:v>112.90142587035162</c:v>
                </c:pt>
                <c:pt idx="41">
                  <c:v>143.39351537777526</c:v>
                </c:pt>
                <c:pt idx="42">
                  <c:v>122.95196012240338</c:v>
                </c:pt>
                <c:pt idx="43">
                  <c:v>150.12917297687531</c:v>
                </c:pt>
                <c:pt idx="44">
                  <c:v>128.78173690021879</c:v>
                </c:pt>
                <c:pt idx="45">
                  <c:v>126.88955645166591</c:v>
                </c:pt>
                <c:pt idx="46">
                  <c:v>134.5860469674746</c:v>
                </c:pt>
                <c:pt idx="47">
                  <c:v>108.33113673893349</c:v>
                </c:pt>
                <c:pt idx="48">
                  <c:v>126.03082007055252</c:v>
                </c:pt>
                <c:pt idx="49">
                  <c:v>108.99827682752012</c:v>
                </c:pt>
                <c:pt idx="50">
                  <c:v>126.18046421823983</c:v>
                </c:pt>
                <c:pt idx="51">
                  <c:v>131.25499171232539</c:v>
                </c:pt>
                <c:pt idx="52">
                  <c:v>144.70929454403824</c:v>
                </c:pt>
                <c:pt idx="53">
                  <c:v>133.38610314279666</c:v>
                </c:pt>
                <c:pt idx="54">
                  <c:v>143.49334473788011</c:v>
                </c:pt>
                <c:pt idx="55">
                  <c:v>124.67286339557002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EE-493B-8737-9757ACAFBB65}"/>
            </c:ext>
          </c:extLst>
        </c:ser>
        <c:ser>
          <c:idx val="1"/>
          <c:order val="1"/>
          <c:tx>
            <c:v>Formula 4</c:v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Monthly_prices_forcast_variat!$A$186:$A$241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Monthly_prices_forcast_variat!$S$186:$S$241</c:f>
              <c:numCache>
                <c:formatCode>_(* #,##0.00_);_(* \(#,##0.00\);_(* "-"??_);_(@_)</c:formatCode>
                <c:ptCount val="56"/>
                <c:pt idx="0">
                  <c:v>152.30509743589747</c:v>
                </c:pt>
                <c:pt idx="1">
                  <c:v>174.45887179487178</c:v>
                </c:pt>
                <c:pt idx="2">
                  <c:v>133.65761538461538</c:v>
                </c:pt>
                <c:pt idx="3">
                  <c:v>126.25405128205129</c:v>
                </c:pt>
                <c:pt idx="4">
                  <c:v>121.06769230769231</c:v>
                </c:pt>
                <c:pt idx="5">
                  <c:v>111.41990256410254</c:v>
                </c:pt>
                <c:pt idx="6">
                  <c:v>110.0472153846154</c:v>
                </c:pt>
                <c:pt idx="7">
                  <c:v>113.14581196581196</c:v>
                </c:pt>
                <c:pt idx="8">
                  <c:v>112.1091794871795</c:v>
                </c:pt>
                <c:pt idx="9">
                  <c:v>111.80597435897435</c:v>
                </c:pt>
                <c:pt idx="10">
                  <c:v>116.0769076923077</c:v>
                </c:pt>
                <c:pt idx="11">
                  <c:v>119.18735042735044</c:v>
                </c:pt>
                <c:pt idx="12">
                  <c:v>123.81176923076924</c:v>
                </c:pt>
                <c:pt idx="13">
                  <c:v>134.44634358974358</c:v>
                </c:pt>
                <c:pt idx="14">
                  <c:v>138.91781538461541</c:v>
                </c:pt>
                <c:pt idx="15">
                  <c:v>149.42074700854701</c:v>
                </c:pt>
                <c:pt idx="16">
                  <c:v>126.45154197331</c:v>
                </c:pt>
                <c:pt idx="17">
                  <c:v>125.48008993460716</c:v>
                </c:pt>
                <c:pt idx="18">
                  <c:v>129.71145809181459</c:v>
                </c:pt>
                <c:pt idx="19">
                  <c:v>133.02869738053695</c:v>
                </c:pt>
                <c:pt idx="20">
                  <c:v>123.99308669141864</c:v>
                </c:pt>
                <c:pt idx="21">
                  <c:v>123.8997403359382</c:v>
                </c:pt>
                <c:pt idx="22">
                  <c:v>122.66703848147732</c:v>
                </c:pt>
                <c:pt idx="23">
                  <c:v>124.54828996251585</c:v>
                </c:pt>
                <c:pt idx="24">
                  <c:v>121.8176407895118</c:v>
                </c:pt>
                <c:pt idx="25">
                  <c:v>128.27942467897083</c:v>
                </c:pt>
                <c:pt idx="26">
                  <c:v>124.6544150649667</c:v>
                </c:pt>
                <c:pt idx="27">
                  <c:v>118.93270752829021</c:v>
                </c:pt>
                <c:pt idx="28">
                  <c:v>122.79682614183717</c:v>
                </c:pt>
                <c:pt idx="29">
                  <c:v>125.60590351930887</c:v>
                </c:pt>
                <c:pt idx="30">
                  <c:v>126.17584019316375</c:v>
                </c:pt>
                <c:pt idx="31">
                  <c:v>122.99949542229949</c:v>
                </c:pt>
                <c:pt idx="32">
                  <c:v>122.18651658549861</c:v>
                </c:pt>
                <c:pt idx="33">
                  <c:v>123.21908459562495</c:v>
                </c:pt>
                <c:pt idx="34">
                  <c:v>119.84872417761157</c:v>
                </c:pt>
                <c:pt idx="35">
                  <c:v>122.43489403988927</c:v>
                </c:pt>
                <c:pt idx="36">
                  <c:v>124.93439183905537</c:v>
                </c:pt>
                <c:pt idx="37">
                  <c:v>124.58058811423443</c:v>
                </c:pt>
                <c:pt idx="38">
                  <c:v>126.16193794372971</c:v>
                </c:pt>
                <c:pt idx="39">
                  <c:v>125.03832552979641</c:v>
                </c:pt>
                <c:pt idx="40">
                  <c:v>132.51608962575247</c:v>
                </c:pt>
                <c:pt idx="41">
                  <c:v>131.12428079563711</c:v>
                </c:pt>
                <c:pt idx="42">
                  <c:v>126.44681669065237</c:v>
                </c:pt>
                <c:pt idx="43">
                  <c:v>129.49859787218074</c:v>
                </c:pt>
                <c:pt idx="44">
                  <c:v>131.75398214065055</c:v>
                </c:pt>
                <c:pt idx="45">
                  <c:v>128.34708775126717</c:v>
                </c:pt>
                <c:pt idx="46">
                  <c:v>128.13833520126241</c:v>
                </c:pt>
                <c:pt idx="47">
                  <c:v>124.03351235558374</c:v>
                </c:pt>
                <c:pt idx="48">
                  <c:v>129.48497897838251</c:v>
                </c:pt>
                <c:pt idx="49">
                  <c:v>126.50758553353016</c:v>
                </c:pt>
                <c:pt idx="50">
                  <c:v>125.4389074440593</c:v>
                </c:pt>
                <c:pt idx="51">
                  <c:v>125.4388677417909</c:v>
                </c:pt>
                <c:pt idx="52">
                  <c:v>126.06690647663584</c:v>
                </c:pt>
                <c:pt idx="53">
                  <c:v>121.60237736539074</c:v>
                </c:pt>
                <c:pt idx="54">
                  <c:v>133.89111534083614</c:v>
                </c:pt>
                <c:pt idx="55">
                  <c:v>127.77608259239128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EE-493B-8737-9757ACAFBB65}"/>
            </c:ext>
          </c:extLst>
        </c:ser>
        <c:ser>
          <c:idx val="2"/>
          <c:order val="2"/>
          <c:tx>
            <c:v>Floor</c:v>
          </c:tx>
          <c:spPr>
            <a:ln w="158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Monthly_prices_forcast_variat!$A$186:$A$241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Monthly_prices_forcast_variat!$W$186:$W$241</c:f>
              <c:numCache>
                <c:formatCode>_-* #,##0\ _€_-;\-* #,##0\ _€_-;_-* "-"??\ _€_-;_-@_-</c:formatCode>
                <c:ptCount val="56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  <c:pt idx="7">
                  <c:v>110</c:v>
                </c:pt>
                <c:pt idx="8">
                  <c:v>110</c:v>
                </c:pt>
                <c:pt idx="9">
                  <c:v>110</c:v>
                </c:pt>
                <c:pt idx="10">
                  <c:v>110</c:v>
                </c:pt>
                <c:pt idx="11">
                  <c:v>110</c:v>
                </c:pt>
                <c:pt idx="12">
                  <c:v>110</c:v>
                </c:pt>
                <c:pt idx="13">
                  <c:v>110</c:v>
                </c:pt>
                <c:pt idx="14">
                  <c:v>110</c:v>
                </c:pt>
                <c:pt idx="15">
                  <c:v>110</c:v>
                </c:pt>
                <c:pt idx="16">
                  <c:v>110</c:v>
                </c:pt>
                <c:pt idx="17">
                  <c:v>110</c:v>
                </c:pt>
                <c:pt idx="18">
                  <c:v>110</c:v>
                </c:pt>
                <c:pt idx="19">
                  <c:v>110</c:v>
                </c:pt>
                <c:pt idx="20">
                  <c:v>110</c:v>
                </c:pt>
                <c:pt idx="21">
                  <c:v>110</c:v>
                </c:pt>
                <c:pt idx="22">
                  <c:v>110</c:v>
                </c:pt>
                <c:pt idx="23">
                  <c:v>110</c:v>
                </c:pt>
                <c:pt idx="24">
                  <c:v>110</c:v>
                </c:pt>
                <c:pt idx="25">
                  <c:v>110</c:v>
                </c:pt>
                <c:pt idx="26">
                  <c:v>110</c:v>
                </c:pt>
                <c:pt idx="27">
                  <c:v>110</c:v>
                </c:pt>
                <c:pt idx="28">
                  <c:v>110</c:v>
                </c:pt>
                <c:pt idx="29">
                  <c:v>110</c:v>
                </c:pt>
                <c:pt idx="30">
                  <c:v>110</c:v>
                </c:pt>
                <c:pt idx="31">
                  <c:v>110</c:v>
                </c:pt>
                <c:pt idx="32">
                  <c:v>110</c:v>
                </c:pt>
                <c:pt idx="33">
                  <c:v>110</c:v>
                </c:pt>
                <c:pt idx="34">
                  <c:v>110</c:v>
                </c:pt>
                <c:pt idx="35">
                  <c:v>110</c:v>
                </c:pt>
                <c:pt idx="36">
                  <c:v>110</c:v>
                </c:pt>
                <c:pt idx="37">
                  <c:v>110</c:v>
                </c:pt>
                <c:pt idx="38">
                  <c:v>110</c:v>
                </c:pt>
                <c:pt idx="39">
                  <c:v>110</c:v>
                </c:pt>
                <c:pt idx="40">
                  <c:v>110</c:v>
                </c:pt>
                <c:pt idx="41">
                  <c:v>110</c:v>
                </c:pt>
                <c:pt idx="42">
                  <c:v>110</c:v>
                </c:pt>
                <c:pt idx="43">
                  <c:v>110</c:v>
                </c:pt>
                <c:pt idx="44">
                  <c:v>110</c:v>
                </c:pt>
                <c:pt idx="45">
                  <c:v>110</c:v>
                </c:pt>
                <c:pt idx="46">
                  <c:v>110</c:v>
                </c:pt>
                <c:pt idx="47">
                  <c:v>110</c:v>
                </c:pt>
                <c:pt idx="48">
                  <c:v>110</c:v>
                </c:pt>
                <c:pt idx="49">
                  <c:v>110</c:v>
                </c:pt>
                <c:pt idx="50">
                  <c:v>110</c:v>
                </c:pt>
                <c:pt idx="51">
                  <c:v>110</c:v>
                </c:pt>
                <c:pt idx="52">
                  <c:v>110</c:v>
                </c:pt>
                <c:pt idx="53">
                  <c:v>110</c:v>
                </c:pt>
                <c:pt idx="54">
                  <c:v>110</c:v>
                </c:pt>
                <c:pt idx="55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0B-4CB4-A4BD-9144FAD9888B}"/>
            </c:ext>
          </c:extLst>
        </c:ser>
        <c:ser>
          <c:idx val="3"/>
          <c:order val="3"/>
          <c:tx>
            <c:v>Cap</c:v>
          </c:tx>
          <c:spPr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Monthly_prices_forcast_variat!$A$186:$A$241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Monthly_prices_forcast_variat!$X$186:$X$241</c:f>
              <c:numCache>
                <c:formatCode>_-* #,##0\ _€_-;\-* #,##0\ _€_-;_-* "-"??\ _€_-;_-@_-</c:formatCode>
                <c:ptCount val="56"/>
                <c:pt idx="0">
                  <c:v>230</c:v>
                </c:pt>
                <c:pt idx="1">
                  <c:v>230</c:v>
                </c:pt>
                <c:pt idx="2">
                  <c:v>230</c:v>
                </c:pt>
                <c:pt idx="3">
                  <c:v>230</c:v>
                </c:pt>
                <c:pt idx="4">
                  <c:v>230</c:v>
                </c:pt>
                <c:pt idx="5">
                  <c:v>230</c:v>
                </c:pt>
                <c:pt idx="6">
                  <c:v>230</c:v>
                </c:pt>
                <c:pt idx="7">
                  <c:v>230</c:v>
                </c:pt>
                <c:pt idx="8">
                  <c:v>230</c:v>
                </c:pt>
                <c:pt idx="9">
                  <c:v>230</c:v>
                </c:pt>
                <c:pt idx="10">
                  <c:v>230</c:v>
                </c:pt>
                <c:pt idx="11">
                  <c:v>230</c:v>
                </c:pt>
                <c:pt idx="12">
                  <c:v>230</c:v>
                </c:pt>
                <c:pt idx="13">
                  <c:v>230</c:v>
                </c:pt>
                <c:pt idx="14">
                  <c:v>230</c:v>
                </c:pt>
                <c:pt idx="15">
                  <c:v>230</c:v>
                </c:pt>
                <c:pt idx="16">
                  <c:v>230</c:v>
                </c:pt>
                <c:pt idx="17">
                  <c:v>230</c:v>
                </c:pt>
                <c:pt idx="18">
                  <c:v>230</c:v>
                </c:pt>
                <c:pt idx="19">
                  <c:v>230</c:v>
                </c:pt>
                <c:pt idx="20">
                  <c:v>230</c:v>
                </c:pt>
                <c:pt idx="21">
                  <c:v>230</c:v>
                </c:pt>
                <c:pt idx="22">
                  <c:v>230</c:v>
                </c:pt>
                <c:pt idx="23">
                  <c:v>230</c:v>
                </c:pt>
                <c:pt idx="24">
                  <c:v>230</c:v>
                </c:pt>
                <c:pt idx="25">
                  <c:v>230</c:v>
                </c:pt>
                <c:pt idx="26">
                  <c:v>230</c:v>
                </c:pt>
                <c:pt idx="27">
                  <c:v>230</c:v>
                </c:pt>
                <c:pt idx="28">
                  <c:v>230</c:v>
                </c:pt>
                <c:pt idx="29">
                  <c:v>230</c:v>
                </c:pt>
                <c:pt idx="30">
                  <c:v>230</c:v>
                </c:pt>
                <c:pt idx="31">
                  <c:v>230</c:v>
                </c:pt>
                <c:pt idx="32">
                  <c:v>230</c:v>
                </c:pt>
                <c:pt idx="33">
                  <c:v>230</c:v>
                </c:pt>
                <c:pt idx="34">
                  <c:v>230</c:v>
                </c:pt>
                <c:pt idx="35">
                  <c:v>230</c:v>
                </c:pt>
                <c:pt idx="36">
                  <c:v>230</c:v>
                </c:pt>
                <c:pt idx="37">
                  <c:v>230</c:v>
                </c:pt>
                <c:pt idx="38">
                  <c:v>230</c:v>
                </c:pt>
                <c:pt idx="39">
                  <c:v>230</c:v>
                </c:pt>
                <c:pt idx="40">
                  <c:v>230</c:v>
                </c:pt>
                <c:pt idx="41">
                  <c:v>230</c:v>
                </c:pt>
                <c:pt idx="42">
                  <c:v>230</c:v>
                </c:pt>
                <c:pt idx="43">
                  <c:v>230</c:v>
                </c:pt>
                <c:pt idx="44">
                  <c:v>230</c:v>
                </c:pt>
                <c:pt idx="45">
                  <c:v>230</c:v>
                </c:pt>
                <c:pt idx="46">
                  <c:v>230</c:v>
                </c:pt>
                <c:pt idx="47">
                  <c:v>230</c:v>
                </c:pt>
                <c:pt idx="48">
                  <c:v>230</c:v>
                </c:pt>
                <c:pt idx="49">
                  <c:v>230</c:v>
                </c:pt>
                <c:pt idx="50">
                  <c:v>230</c:v>
                </c:pt>
                <c:pt idx="51">
                  <c:v>230</c:v>
                </c:pt>
                <c:pt idx="52">
                  <c:v>230</c:v>
                </c:pt>
                <c:pt idx="53">
                  <c:v>230</c:v>
                </c:pt>
                <c:pt idx="54">
                  <c:v>230</c:v>
                </c:pt>
                <c:pt idx="55">
                  <c:v>230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0B-4CB4-A4BD-9144FAD98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1400864"/>
        <c:axId val="16391232"/>
      </c:lineChart>
      <c:catAx>
        <c:axId val="1601400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391232"/>
        <c:crosses val="autoZero"/>
        <c:auto val="1"/>
        <c:lblAlgn val="ctr"/>
        <c:lblOffset val="100"/>
        <c:noMultiLvlLbl val="0"/>
      </c:catAx>
      <c:valAx>
        <c:axId val="1639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0140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Monthly_prices_forcast_variat!$E$13</c:f>
              <c:strCache>
                <c:ptCount val="1"/>
                <c:pt idx="0">
                  <c:v>ACS CFR North Africa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Monthly_prices_forcast_variat!$A$186:$A$241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Monthly_prices_forcast_variat!$E$186:$E$241</c:f>
              <c:numCache>
                <c:formatCode>_(* #,##0.00_);_(* \(#,##0.00\);_(* "-"??_);_(@_)</c:formatCode>
                <c:ptCount val="56"/>
                <c:pt idx="0">
                  <c:v>239.85555555555536</c:v>
                </c:pt>
                <c:pt idx="1">
                  <c:v>259.44444444444434</c:v>
                </c:pt>
                <c:pt idx="2">
                  <c:v>261.62222222222232</c:v>
                </c:pt>
                <c:pt idx="3">
                  <c:v>188.14444444444436</c:v>
                </c:pt>
                <c:pt idx="4">
                  <c:v>133.52362204724432</c:v>
                </c:pt>
                <c:pt idx="5">
                  <c:v>93.425196850393704</c:v>
                </c:pt>
                <c:pt idx="6">
                  <c:v>87.755905511811036</c:v>
                </c:pt>
                <c:pt idx="7">
                  <c:v>98.333333333333329</c:v>
                </c:pt>
                <c:pt idx="8">
                  <c:v>81.666666666666671</c:v>
                </c:pt>
                <c:pt idx="9">
                  <c:v>115.83333333333333</c:v>
                </c:pt>
                <c:pt idx="10">
                  <c:v>125.83333333333333</c:v>
                </c:pt>
                <c:pt idx="11">
                  <c:v>146</c:v>
                </c:pt>
                <c:pt idx="12">
                  <c:v>139.16666666666666</c:v>
                </c:pt>
                <c:pt idx="13">
                  <c:v>144.75</c:v>
                </c:pt>
                <c:pt idx="14">
                  <c:v>155</c:v>
                </c:pt>
                <c:pt idx="15">
                  <c:v>132.83333333333334</c:v>
                </c:pt>
                <c:pt idx="16">
                  <c:v>133.99627741565709</c:v>
                </c:pt>
                <c:pt idx="17">
                  <c:v>140.4358324078253</c:v>
                </c:pt>
                <c:pt idx="18">
                  <c:v>128.91919379759551</c:v>
                </c:pt>
                <c:pt idx="19">
                  <c:v>134.06712034286423</c:v>
                </c:pt>
                <c:pt idx="20">
                  <c:v>125.24830336018924</c:v>
                </c:pt>
                <c:pt idx="21">
                  <c:v>120.68458158922788</c:v>
                </c:pt>
                <c:pt idx="22">
                  <c:v>132.91889049381703</c:v>
                </c:pt>
                <c:pt idx="23">
                  <c:v>134.0058254802498</c:v>
                </c:pt>
                <c:pt idx="24">
                  <c:v>111.25257341381347</c:v>
                </c:pt>
                <c:pt idx="25">
                  <c:v>102.43095870145902</c:v>
                </c:pt>
                <c:pt idx="26">
                  <c:v>114.20759441307507</c:v>
                </c:pt>
                <c:pt idx="27">
                  <c:v>111.69945476943811</c:v>
                </c:pt>
                <c:pt idx="28">
                  <c:v>113.64197291827439</c:v>
                </c:pt>
                <c:pt idx="29">
                  <c:v>107.16395163825644</c:v>
                </c:pt>
                <c:pt idx="30">
                  <c:v>101.5168264004099</c:v>
                </c:pt>
                <c:pt idx="31">
                  <c:v>86.875193039195025</c:v>
                </c:pt>
                <c:pt idx="32">
                  <c:v>119.90138861189139</c:v>
                </c:pt>
                <c:pt idx="33">
                  <c:v>141.50611931239908</c:v>
                </c:pt>
                <c:pt idx="34">
                  <c:v>126.4601589197642</c:v>
                </c:pt>
                <c:pt idx="35">
                  <c:v>141.27123699308217</c:v>
                </c:pt>
                <c:pt idx="36">
                  <c:v>121.2866246236858</c:v>
                </c:pt>
                <c:pt idx="37">
                  <c:v>132.15508962582072</c:v>
                </c:pt>
                <c:pt idx="38">
                  <c:v>127.93753571739565</c:v>
                </c:pt>
                <c:pt idx="39">
                  <c:v>119.73091063019751</c:v>
                </c:pt>
                <c:pt idx="40">
                  <c:v>112.90142587035162</c:v>
                </c:pt>
                <c:pt idx="41">
                  <c:v>143.39351537777526</c:v>
                </c:pt>
                <c:pt idx="42">
                  <c:v>122.95196012240338</c:v>
                </c:pt>
                <c:pt idx="43">
                  <c:v>150.12917297687531</c:v>
                </c:pt>
                <c:pt idx="44">
                  <c:v>128.78173690021879</c:v>
                </c:pt>
                <c:pt idx="45">
                  <c:v>126.88955645166591</c:v>
                </c:pt>
                <c:pt idx="46">
                  <c:v>134.5860469674746</c:v>
                </c:pt>
                <c:pt idx="47">
                  <c:v>108.33113673893349</c:v>
                </c:pt>
                <c:pt idx="48">
                  <c:v>126.03082007055252</c:v>
                </c:pt>
                <c:pt idx="49">
                  <c:v>108.99827682752012</c:v>
                </c:pt>
                <c:pt idx="50">
                  <c:v>126.18046421823983</c:v>
                </c:pt>
                <c:pt idx="51">
                  <c:v>131.25499171232539</c:v>
                </c:pt>
                <c:pt idx="52">
                  <c:v>144.70929454403824</c:v>
                </c:pt>
                <c:pt idx="53">
                  <c:v>133.38610314279666</c:v>
                </c:pt>
                <c:pt idx="54">
                  <c:v>143.49334473788011</c:v>
                </c:pt>
                <c:pt idx="55">
                  <c:v>124.67286339557002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1F-42CF-BF0B-E2B6D744014A}"/>
            </c:ext>
          </c:extLst>
        </c:ser>
        <c:ser>
          <c:idx val="1"/>
          <c:order val="1"/>
          <c:tx>
            <c:v>Formula 5</c:v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Monthly_prices_forcast_variat!$A$186:$A$241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Monthly_prices_forcast_variat!$AJ$186:$AJ$241</c:f>
              <c:numCache>
                <c:formatCode>_(* #,##0.00_);_(* \(#,##0.00\);_(* "-"??_);_(@_)</c:formatCode>
                <c:ptCount val="56"/>
                <c:pt idx="0">
                  <c:v>141.99883076923078</c:v>
                </c:pt>
                <c:pt idx="1">
                  <c:v>149.38909145299147</c:v>
                </c:pt>
                <c:pt idx="2">
                  <c:v>149.1875</c:v>
                </c:pt>
                <c:pt idx="3">
                  <c:v>120.83814957264958</c:v>
                </c:pt>
                <c:pt idx="4">
                  <c:v>119.90408974358975</c:v>
                </c:pt>
                <c:pt idx="5">
                  <c:v>114.86500854700857</c:v>
                </c:pt>
                <c:pt idx="6">
                  <c:v>108.73951282051284</c:v>
                </c:pt>
                <c:pt idx="7">
                  <c:v>111.04955042735044</c:v>
                </c:pt>
                <c:pt idx="8">
                  <c:v>110.47469230769231</c:v>
                </c:pt>
                <c:pt idx="9">
                  <c:v>110.61017094017096</c:v>
                </c:pt>
                <c:pt idx="10">
                  <c:v>111.25237350427351</c:v>
                </c:pt>
                <c:pt idx="11">
                  <c:v>115.05481965811968</c:v>
                </c:pt>
                <c:pt idx="12">
                  <c:v>117.5305341880342</c:v>
                </c:pt>
                <c:pt idx="13">
                  <c:v>124.97717692307693</c:v>
                </c:pt>
                <c:pt idx="14">
                  <c:v>130.46749316239314</c:v>
                </c:pt>
                <c:pt idx="15">
                  <c:v>135.55311282051284</c:v>
                </c:pt>
                <c:pt idx="16">
                  <c:v>136.97124792271435</c:v>
                </c:pt>
                <c:pt idx="17">
                  <c:v>118.74707084044185</c:v>
                </c:pt>
                <c:pt idx="18">
                  <c:v>120.00084297674913</c:v>
                </c:pt>
                <c:pt idx="19">
                  <c:v>120.13176808534509</c:v>
                </c:pt>
                <c:pt idx="20">
                  <c:v>120.24290122339794</c:v>
                </c:pt>
                <c:pt idx="21">
                  <c:v>117.04190076539608</c:v>
                </c:pt>
                <c:pt idx="22">
                  <c:v>116.95435690009619</c:v>
                </c:pt>
                <c:pt idx="23">
                  <c:v>116.56714103376412</c:v>
                </c:pt>
                <c:pt idx="24">
                  <c:v>116.45391920217976</c:v>
                </c:pt>
                <c:pt idx="25">
                  <c:v>116.96072980580641</c:v>
                </c:pt>
                <c:pt idx="26">
                  <c:v>117.5923288976602</c:v>
                </c:pt>
                <c:pt idx="27">
                  <c:v>116.20203297418341</c:v>
                </c:pt>
                <c:pt idx="28">
                  <c:v>115.03863932489024</c:v>
                </c:pt>
                <c:pt idx="29">
                  <c:v>117.49135708500864</c:v>
                </c:pt>
                <c:pt idx="30">
                  <c:v>118.17000700692927</c:v>
                </c:pt>
                <c:pt idx="31">
                  <c:v>117.7784277504033</c:v>
                </c:pt>
                <c:pt idx="32">
                  <c:v>116.72863241808966</c:v>
                </c:pt>
                <c:pt idx="33">
                  <c:v>117.43763961646931</c:v>
                </c:pt>
                <c:pt idx="34">
                  <c:v>116.03660976262745</c:v>
                </c:pt>
                <c:pt idx="35">
                  <c:v>115.52578577415601</c:v>
                </c:pt>
                <c:pt idx="36">
                  <c:v>116.80872520952944</c:v>
                </c:pt>
                <c:pt idx="37">
                  <c:v>117.97031321869025</c:v>
                </c:pt>
                <c:pt idx="38">
                  <c:v>117.99016623160094</c:v>
                </c:pt>
                <c:pt idx="39">
                  <c:v>118.15877562328062</c:v>
                </c:pt>
                <c:pt idx="40">
                  <c:v>119.03458258375368</c:v>
                </c:pt>
                <c:pt idx="41">
                  <c:v>122.76643191613469</c:v>
                </c:pt>
                <c:pt idx="42">
                  <c:v>120.41959996052628</c:v>
                </c:pt>
                <c:pt idx="43">
                  <c:v>119.43326245881519</c:v>
                </c:pt>
                <c:pt idx="44">
                  <c:v>120.95262621614027</c:v>
                </c:pt>
                <c:pt idx="45">
                  <c:v>119.85432123666486</c:v>
                </c:pt>
                <c:pt idx="46">
                  <c:v>120.52715381055083</c:v>
                </c:pt>
                <c:pt idx="47">
                  <c:v>117.26934822689107</c:v>
                </c:pt>
                <c:pt idx="48">
                  <c:v>118.35306757991866</c:v>
                </c:pt>
                <c:pt idx="49">
                  <c:v>120.4608705118044</c:v>
                </c:pt>
                <c:pt idx="50">
                  <c:v>117.05778629637506</c:v>
                </c:pt>
                <c:pt idx="51">
                  <c:v>118.56599228620661</c:v>
                </c:pt>
                <c:pt idx="52">
                  <c:v>117.5065539407379</c:v>
                </c:pt>
                <c:pt idx="53">
                  <c:v>118.41907139186634</c:v>
                </c:pt>
                <c:pt idx="54">
                  <c:v>117.52143427098245</c:v>
                </c:pt>
                <c:pt idx="55">
                  <c:v>120.86814792417694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1F-42CF-BF0B-E2B6D744014A}"/>
            </c:ext>
          </c:extLst>
        </c:ser>
        <c:ser>
          <c:idx val="2"/>
          <c:order val="2"/>
          <c:tx>
            <c:v>Floor</c:v>
          </c:tx>
          <c:spPr>
            <a:ln w="158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Monthly_prices_forcast_variat!$A$186:$A$241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Monthly_prices_forcast_variat!$AN$186:$AN$241</c:f>
              <c:numCache>
                <c:formatCode>_-* #,##0\ _€_-;\-* #,##0\ _€_-;_-* "-"??\ _€_-;_-@_-</c:formatCode>
                <c:ptCount val="56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  <c:pt idx="7">
                  <c:v>110</c:v>
                </c:pt>
                <c:pt idx="8">
                  <c:v>110</c:v>
                </c:pt>
                <c:pt idx="9">
                  <c:v>110</c:v>
                </c:pt>
                <c:pt idx="10">
                  <c:v>110</c:v>
                </c:pt>
                <c:pt idx="11">
                  <c:v>110</c:v>
                </c:pt>
                <c:pt idx="12">
                  <c:v>110</c:v>
                </c:pt>
                <c:pt idx="13">
                  <c:v>110</c:v>
                </c:pt>
                <c:pt idx="14">
                  <c:v>110</c:v>
                </c:pt>
                <c:pt idx="15">
                  <c:v>110</c:v>
                </c:pt>
                <c:pt idx="16">
                  <c:v>110</c:v>
                </c:pt>
                <c:pt idx="17">
                  <c:v>110</c:v>
                </c:pt>
                <c:pt idx="18">
                  <c:v>110</c:v>
                </c:pt>
                <c:pt idx="19">
                  <c:v>110</c:v>
                </c:pt>
                <c:pt idx="20">
                  <c:v>110</c:v>
                </c:pt>
                <c:pt idx="21">
                  <c:v>110</c:v>
                </c:pt>
                <c:pt idx="22">
                  <c:v>110</c:v>
                </c:pt>
                <c:pt idx="23">
                  <c:v>110</c:v>
                </c:pt>
                <c:pt idx="24">
                  <c:v>110</c:v>
                </c:pt>
                <c:pt idx="25">
                  <c:v>110</c:v>
                </c:pt>
                <c:pt idx="26">
                  <c:v>110</c:v>
                </c:pt>
                <c:pt idx="27">
                  <c:v>110</c:v>
                </c:pt>
                <c:pt idx="28">
                  <c:v>110</c:v>
                </c:pt>
                <c:pt idx="29">
                  <c:v>110</c:v>
                </c:pt>
                <c:pt idx="30">
                  <c:v>110</c:v>
                </c:pt>
                <c:pt idx="31">
                  <c:v>110</c:v>
                </c:pt>
                <c:pt idx="32">
                  <c:v>110</c:v>
                </c:pt>
                <c:pt idx="33">
                  <c:v>110</c:v>
                </c:pt>
                <c:pt idx="34">
                  <c:v>110</c:v>
                </c:pt>
                <c:pt idx="35">
                  <c:v>110</c:v>
                </c:pt>
                <c:pt idx="36">
                  <c:v>110</c:v>
                </c:pt>
                <c:pt idx="37">
                  <c:v>110</c:v>
                </c:pt>
                <c:pt idx="38">
                  <c:v>110</c:v>
                </c:pt>
                <c:pt idx="39">
                  <c:v>110</c:v>
                </c:pt>
                <c:pt idx="40">
                  <c:v>110</c:v>
                </c:pt>
                <c:pt idx="41">
                  <c:v>110</c:v>
                </c:pt>
                <c:pt idx="42">
                  <c:v>110</c:v>
                </c:pt>
                <c:pt idx="43">
                  <c:v>110</c:v>
                </c:pt>
                <c:pt idx="44">
                  <c:v>110</c:v>
                </c:pt>
                <c:pt idx="45">
                  <c:v>110</c:v>
                </c:pt>
                <c:pt idx="46">
                  <c:v>110</c:v>
                </c:pt>
                <c:pt idx="47">
                  <c:v>110</c:v>
                </c:pt>
                <c:pt idx="48">
                  <c:v>110</c:v>
                </c:pt>
                <c:pt idx="49">
                  <c:v>110</c:v>
                </c:pt>
                <c:pt idx="50">
                  <c:v>110</c:v>
                </c:pt>
                <c:pt idx="51">
                  <c:v>110</c:v>
                </c:pt>
                <c:pt idx="52">
                  <c:v>110</c:v>
                </c:pt>
                <c:pt idx="53">
                  <c:v>110</c:v>
                </c:pt>
                <c:pt idx="54">
                  <c:v>110</c:v>
                </c:pt>
                <c:pt idx="55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3A-4BC0-A88E-F74F4839C348}"/>
            </c:ext>
          </c:extLst>
        </c:ser>
        <c:ser>
          <c:idx val="3"/>
          <c:order val="3"/>
          <c:tx>
            <c:v>Cap</c:v>
          </c:tx>
          <c:spPr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Monthly_prices_forcast_variat!$A$186:$A$241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Monthly_prices_forcast_variat!$AO$186:$AO$241</c:f>
              <c:numCache>
                <c:formatCode>_-* #,##0\ _€_-;\-* #,##0\ _€_-;_-* "-"??\ _€_-;_-@_-</c:formatCode>
                <c:ptCount val="56"/>
                <c:pt idx="0">
                  <c:v>230</c:v>
                </c:pt>
                <c:pt idx="1">
                  <c:v>230</c:v>
                </c:pt>
                <c:pt idx="2">
                  <c:v>230</c:v>
                </c:pt>
                <c:pt idx="3">
                  <c:v>230</c:v>
                </c:pt>
                <c:pt idx="4">
                  <c:v>230</c:v>
                </c:pt>
                <c:pt idx="5">
                  <c:v>230</c:v>
                </c:pt>
                <c:pt idx="6">
                  <c:v>230</c:v>
                </c:pt>
                <c:pt idx="7">
                  <c:v>230</c:v>
                </c:pt>
                <c:pt idx="8">
                  <c:v>230</c:v>
                </c:pt>
                <c:pt idx="9">
                  <c:v>230</c:v>
                </c:pt>
                <c:pt idx="10">
                  <c:v>230</c:v>
                </c:pt>
                <c:pt idx="11">
                  <c:v>230</c:v>
                </c:pt>
                <c:pt idx="12">
                  <c:v>230</c:v>
                </c:pt>
                <c:pt idx="13">
                  <c:v>230</c:v>
                </c:pt>
                <c:pt idx="14">
                  <c:v>230</c:v>
                </c:pt>
                <c:pt idx="15">
                  <c:v>230</c:v>
                </c:pt>
                <c:pt idx="16">
                  <c:v>230</c:v>
                </c:pt>
                <c:pt idx="17">
                  <c:v>230</c:v>
                </c:pt>
                <c:pt idx="18">
                  <c:v>230</c:v>
                </c:pt>
                <c:pt idx="19">
                  <c:v>230</c:v>
                </c:pt>
                <c:pt idx="20">
                  <c:v>230</c:v>
                </c:pt>
                <c:pt idx="21">
                  <c:v>230</c:v>
                </c:pt>
                <c:pt idx="22">
                  <c:v>230</c:v>
                </c:pt>
                <c:pt idx="23">
                  <c:v>230</c:v>
                </c:pt>
                <c:pt idx="24">
                  <c:v>230</c:v>
                </c:pt>
                <c:pt idx="25">
                  <c:v>230</c:v>
                </c:pt>
                <c:pt idx="26">
                  <c:v>230</c:v>
                </c:pt>
                <c:pt idx="27">
                  <c:v>230</c:v>
                </c:pt>
                <c:pt idx="28">
                  <c:v>230</c:v>
                </c:pt>
                <c:pt idx="29">
                  <c:v>230</c:v>
                </c:pt>
                <c:pt idx="30">
                  <c:v>230</c:v>
                </c:pt>
                <c:pt idx="31">
                  <c:v>230</c:v>
                </c:pt>
                <c:pt idx="32">
                  <c:v>230</c:v>
                </c:pt>
                <c:pt idx="33">
                  <c:v>230</c:v>
                </c:pt>
                <c:pt idx="34">
                  <c:v>230</c:v>
                </c:pt>
                <c:pt idx="35">
                  <c:v>230</c:v>
                </c:pt>
                <c:pt idx="36">
                  <c:v>230</c:v>
                </c:pt>
                <c:pt idx="37">
                  <c:v>230</c:v>
                </c:pt>
                <c:pt idx="38">
                  <c:v>230</c:v>
                </c:pt>
                <c:pt idx="39">
                  <c:v>230</c:v>
                </c:pt>
                <c:pt idx="40">
                  <c:v>230</c:v>
                </c:pt>
                <c:pt idx="41">
                  <c:v>230</c:v>
                </c:pt>
                <c:pt idx="42">
                  <c:v>230</c:v>
                </c:pt>
                <c:pt idx="43">
                  <c:v>230</c:v>
                </c:pt>
                <c:pt idx="44">
                  <c:v>230</c:v>
                </c:pt>
                <c:pt idx="45">
                  <c:v>230</c:v>
                </c:pt>
                <c:pt idx="46">
                  <c:v>230</c:v>
                </c:pt>
                <c:pt idx="47">
                  <c:v>230</c:v>
                </c:pt>
                <c:pt idx="48">
                  <c:v>230</c:v>
                </c:pt>
                <c:pt idx="49">
                  <c:v>230</c:v>
                </c:pt>
                <c:pt idx="50">
                  <c:v>230</c:v>
                </c:pt>
                <c:pt idx="51">
                  <c:v>230</c:v>
                </c:pt>
                <c:pt idx="52">
                  <c:v>230</c:v>
                </c:pt>
                <c:pt idx="53">
                  <c:v>230</c:v>
                </c:pt>
                <c:pt idx="54">
                  <c:v>230</c:v>
                </c:pt>
                <c:pt idx="55">
                  <c:v>230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3A-4BC0-A88E-F74F4839C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0631856"/>
        <c:axId val="9400272"/>
      </c:lineChart>
      <c:catAx>
        <c:axId val="202063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400272"/>
        <c:crosses val="autoZero"/>
        <c:auto val="1"/>
        <c:lblAlgn val="ctr"/>
        <c:lblOffset val="100"/>
        <c:noMultiLvlLbl val="0"/>
      </c:catAx>
      <c:valAx>
        <c:axId val="940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0631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Monthly_prices_forcast_variat!$A$186:$A$241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Monthly_prices_forcast_variat!$AM$186:$AM$241</c:f>
              <c:numCache>
                <c:formatCode>_-* #,##0\ _€_-;\-* #,##0\ _€_-;_-* "-"??\ _€_-;_-@_-</c:formatCode>
                <c:ptCount val="56"/>
                <c:pt idx="0">
                  <c:v>18348135.897435855</c:v>
                </c:pt>
                <c:pt idx="1">
                  <c:v>20635378.685897414</c:v>
                </c:pt>
                <c:pt idx="2">
                  <c:v>21081510.416666687</c:v>
                </c:pt>
                <c:pt idx="3">
                  <c:v>12619930.288461525</c:v>
                </c:pt>
                <c:pt idx="4">
                  <c:v>2553662.3069352284</c:v>
                </c:pt>
                <c:pt idx="5">
                  <c:v>-4019964.6931152865</c:v>
                </c:pt>
                <c:pt idx="6">
                  <c:v>-3934426.37038159</c:v>
                </c:pt>
                <c:pt idx="7">
                  <c:v>-2384290.7051282078</c:v>
                </c:pt>
                <c:pt idx="8">
                  <c:v>-5401504.807692308</c:v>
                </c:pt>
                <c:pt idx="9">
                  <c:v>979342.94871794432</c:v>
                </c:pt>
                <c:pt idx="10">
                  <c:v>2733929.9679487161</c:v>
                </c:pt>
                <c:pt idx="11">
                  <c:v>5802221.3141025603</c:v>
                </c:pt>
                <c:pt idx="12">
                  <c:v>4056774.8397435881</c:v>
                </c:pt>
                <c:pt idx="13">
                  <c:v>3707404.3269230761</c:v>
                </c:pt>
                <c:pt idx="14">
                  <c:v>4599845.0320512876</c:v>
                </c:pt>
                <c:pt idx="15">
                  <c:v>-509958.65384615585</c:v>
                </c:pt>
                <c:pt idx="16">
                  <c:v>-557806.97007323802</c:v>
                </c:pt>
                <c:pt idx="17">
                  <c:v>4066642.7938844003</c:v>
                </c:pt>
                <c:pt idx="18">
                  <c:v>1672190.7789086998</c:v>
                </c:pt>
                <c:pt idx="19">
                  <c:v>2612878.5482848398</c:v>
                </c:pt>
                <c:pt idx="20">
                  <c:v>938512.90064837039</c:v>
                </c:pt>
                <c:pt idx="21">
                  <c:v>683002.65446846187</c:v>
                </c:pt>
                <c:pt idx="22">
                  <c:v>2993350.04882266</c:v>
                </c:pt>
                <c:pt idx="23">
                  <c:v>3269753.3337160647</c:v>
                </c:pt>
                <c:pt idx="24">
                  <c:v>-975252.33531868085</c:v>
                </c:pt>
                <c:pt idx="25">
                  <c:v>-2724332.082065139</c:v>
                </c:pt>
                <c:pt idx="26">
                  <c:v>-634637.71585971117</c:v>
                </c:pt>
                <c:pt idx="27">
                  <c:v>-844233.41338974237</c:v>
                </c:pt>
                <c:pt idx="28">
                  <c:v>-261874.9512404725</c:v>
                </c:pt>
                <c:pt idx="29">
                  <c:v>-1936388.5212660395</c:v>
                </c:pt>
                <c:pt idx="30">
                  <c:v>-3122471.3637223803</c:v>
                </c:pt>
                <c:pt idx="31">
                  <c:v>-5794356.5083515532</c:v>
                </c:pt>
                <c:pt idx="32">
                  <c:v>594891.78633782268</c:v>
                </c:pt>
                <c:pt idx="33">
                  <c:v>4512839.9429868311</c:v>
                </c:pt>
                <c:pt idx="34">
                  <c:v>1954415.4669631422</c:v>
                </c:pt>
                <c:pt idx="35">
                  <c:v>4827272.1035486534</c:v>
                </c:pt>
                <c:pt idx="36">
                  <c:v>839606.14015431702</c:v>
                </c:pt>
                <c:pt idx="37">
                  <c:v>2659645.5763369612</c:v>
                </c:pt>
                <c:pt idx="38">
                  <c:v>1865131.7785865068</c:v>
                </c:pt>
                <c:pt idx="39">
                  <c:v>294775.31379691511</c:v>
                </c:pt>
                <c:pt idx="40">
                  <c:v>-1149966.8837628849</c:v>
                </c:pt>
                <c:pt idx="41">
                  <c:v>3867578.1490576044</c:v>
                </c:pt>
                <c:pt idx="42">
                  <c:v>474817.53035195544</c:v>
                </c:pt>
                <c:pt idx="43">
                  <c:v>5755483.2221362703</c:v>
                </c:pt>
                <c:pt idx="44">
                  <c:v>1467958.2532647215</c:v>
                </c:pt>
                <c:pt idx="45">
                  <c:v>1319106.6028127</c:v>
                </c:pt>
                <c:pt idx="46">
                  <c:v>2636042.466923207</c:v>
                </c:pt>
                <c:pt idx="47">
                  <c:v>-1675914.6539920419</c:v>
                </c:pt>
                <c:pt idx="48">
                  <c:v>1439578.5919938497</c:v>
                </c:pt>
                <c:pt idx="49">
                  <c:v>-2149236.3158033043</c:v>
                </c:pt>
                <c:pt idx="50">
                  <c:v>1710502.1103496477</c:v>
                </c:pt>
                <c:pt idx="51">
                  <c:v>2379187.3923972733</c:v>
                </c:pt>
                <c:pt idx="52">
                  <c:v>5100513.8631188124</c:v>
                </c:pt>
                <c:pt idx="53">
                  <c:v>2806318.453299433</c:v>
                </c:pt>
                <c:pt idx="54">
                  <c:v>4869733.2125433125</c:v>
                </c:pt>
                <c:pt idx="55">
                  <c:v>713384.15088620409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23-4164-9145-EB370ADAD9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325141968"/>
        <c:axId val="1843103216"/>
      </c:barChart>
      <c:catAx>
        <c:axId val="325141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6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43103216"/>
        <c:crosses val="autoZero"/>
        <c:auto val="1"/>
        <c:lblAlgn val="ctr"/>
        <c:lblOffset val="100"/>
        <c:noMultiLvlLbl val="0"/>
      </c:catAx>
      <c:valAx>
        <c:axId val="184310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_-* #,##0\ _€_-;\-* #,##0\ _€_-;_-* &quot;-&quot;??\ _€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5141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Monthly_prices_forcast_variat!$A$186:$A$241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Monthly_prices_forcast_variat!$V$186:$V$241</c:f>
              <c:numCache>
                <c:formatCode>_-* #,##0\ _€_-;\-* #,##0\ _€_-;_-* "-"??\ _€_-;_-@_-</c:formatCode>
                <c:ptCount val="56"/>
                <c:pt idx="0">
                  <c:v>16415710.897435851</c:v>
                </c:pt>
                <c:pt idx="1">
                  <c:v>15934794.871794853</c:v>
                </c:pt>
                <c:pt idx="2">
                  <c:v>23993363.782051302</c:v>
                </c:pt>
                <c:pt idx="3">
                  <c:v>11604448.717948705</c:v>
                </c:pt>
                <c:pt idx="4">
                  <c:v>2335486.8261660002</c:v>
                </c:pt>
                <c:pt idx="5">
                  <c:v>-3374007.3213204071</c:v>
                </c:pt>
                <c:pt idx="6">
                  <c:v>-4179620.6011508182</c:v>
                </c:pt>
                <c:pt idx="7">
                  <c:v>-2777339.743589744</c:v>
                </c:pt>
                <c:pt idx="8">
                  <c:v>-5707971.1538461559</c:v>
                </c:pt>
                <c:pt idx="9">
                  <c:v>755129.80769230798</c:v>
                </c:pt>
                <c:pt idx="10">
                  <c:v>1829329.807692308</c:v>
                </c:pt>
                <c:pt idx="11">
                  <c:v>5027371.7948717922</c:v>
                </c:pt>
                <c:pt idx="12">
                  <c:v>2879043.2692307681</c:v>
                </c:pt>
                <c:pt idx="13">
                  <c:v>1931935.5769230798</c:v>
                </c:pt>
                <c:pt idx="14">
                  <c:v>3015409.6153846122</c:v>
                </c:pt>
                <c:pt idx="15">
                  <c:v>-3110140.064102564</c:v>
                </c:pt>
                <c:pt idx="16">
                  <c:v>1414637.8954400793</c:v>
                </c:pt>
                <c:pt idx="17">
                  <c:v>2804201.7137284018</c:v>
                </c:pt>
                <c:pt idx="18">
                  <c:v>-148549.55516607687</c:v>
                </c:pt>
                <c:pt idx="19">
                  <c:v>194704.30543636531</c:v>
                </c:pt>
                <c:pt idx="20">
                  <c:v>235353.12539448589</c:v>
                </c:pt>
                <c:pt idx="21">
                  <c:v>-602842.26500818506</c:v>
                </c:pt>
                <c:pt idx="22">
                  <c:v>1922222.2523136958</c:v>
                </c:pt>
                <c:pt idx="23">
                  <c:v>1773287.9095751159</c:v>
                </c:pt>
                <c:pt idx="24">
                  <c:v>-1980950.1329434365</c:v>
                </c:pt>
                <c:pt idx="25">
                  <c:v>-4846587.3707834668</c:v>
                </c:pt>
                <c:pt idx="26">
                  <c:v>-1958778.8722296804</c:v>
                </c:pt>
                <c:pt idx="27">
                  <c:v>-1356234.8922847696</c:v>
                </c:pt>
                <c:pt idx="28">
                  <c:v>-1716534.9794180244</c:v>
                </c:pt>
                <c:pt idx="29">
                  <c:v>-3457865.9776973315</c:v>
                </c:pt>
                <c:pt idx="30">
                  <c:v>-4623565.0861413479</c:v>
                </c:pt>
                <c:pt idx="31">
                  <c:v>-6773306.6968320869</c:v>
                </c:pt>
                <c:pt idx="32">
                  <c:v>-428461.49505135417</c:v>
                </c:pt>
                <c:pt idx="33">
                  <c:v>3428819.0093951486</c:v>
                </c:pt>
                <c:pt idx="34">
                  <c:v>1239644.0141536184</c:v>
                </c:pt>
                <c:pt idx="35">
                  <c:v>3531814.3037236668</c:v>
                </c:pt>
                <c:pt idx="36">
                  <c:v>-683956.35288179293</c:v>
                </c:pt>
                <c:pt idx="37">
                  <c:v>1420219.0334224291</c:v>
                </c:pt>
                <c:pt idx="38">
                  <c:v>332924.58256236091</c:v>
                </c:pt>
                <c:pt idx="39">
                  <c:v>-995140.29367479309</c:v>
                </c:pt>
                <c:pt idx="40">
                  <c:v>-3677749.4541376606</c:v>
                </c:pt>
                <c:pt idx="41">
                  <c:v>2300481.4841509014</c:v>
                </c:pt>
                <c:pt idx="42">
                  <c:v>-655285.6065466851</c:v>
                </c:pt>
                <c:pt idx="43">
                  <c:v>3868232.832130231</c:v>
                </c:pt>
                <c:pt idx="44">
                  <c:v>-557295.98258095607</c:v>
                </c:pt>
                <c:pt idx="45">
                  <c:v>-273287.11867523566</c:v>
                </c:pt>
                <c:pt idx="46">
                  <c:v>1208945.9561647847</c:v>
                </c:pt>
                <c:pt idx="47">
                  <c:v>-2944195.4281219207</c:v>
                </c:pt>
                <c:pt idx="48">
                  <c:v>-647654.79521812126</c:v>
                </c:pt>
                <c:pt idx="49">
                  <c:v>-3282995.3823768832</c:v>
                </c:pt>
                <c:pt idx="50">
                  <c:v>139041.89515885338</c:v>
                </c:pt>
                <c:pt idx="51">
                  <c:v>1090523.2444752157</c:v>
                </c:pt>
                <c:pt idx="52">
                  <c:v>3495447.7626379505</c:v>
                </c:pt>
                <c:pt idx="53">
                  <c:v>2209448.5832636096</c:v>
                </c:pt>
                <c:pt idx="54">
                  <c:v>1800418.0119457468</c:v>
                </c:pt>
                <c:pt idx="55">
                  <c:v>-581853.59940398484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EF-44AC-93F1-BD322124F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429344352"/>
        <c:axId val="1599099424"/>
      </c:barChart>
      <c:catAx>
        <c:axId val="142934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6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9099424"/>
        <c:crosses val="autoZero"/>
        <c:auto val="0"/>
        <c:lblAlgn val="ctr"/>
        <c:lblOffset val="100"/>
        <c:tickLblSkip val="1"/>
        <c:noMultiLvlLbl val="0"/>
      </c:catAx>
      <c:valAx>
        <c:axId val="159909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_-* #,##0\ _€_-;\-* #,##0\ _€_-;_-* &quot;-&quot;??\ _€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29344352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Monthly_prices_forcast_variat!$E$13</c:f>
              <c:strCache>
                <c:ptCount val="1"/>
                <c:pt idx="0">
                  <c:v>ACS CFR North Africa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Monthly_prices_forcast_variat!$A$14:$A$181</c:f>
              <c:strCache>
                <c:ptCount val="168"/>
                <c:pt idx="0">
                  <c:v>Q1 2022</c:v>
                </c:pt>
                <c:pt idx="1">
                  <c:v>Q1 2022</c:v>
                </c:pt>
                <c:pt idx="2">
                  <c:v>Q1 2022</c:v>
                </c:pt>
                <c:pt idx="3">
                  <c:v>Q2 2022</c:v>
                </c:pt>
                <c:pt idx="4">
                  <c:v>Q2 2022</c:v>
                </c:pt>
                <c:pt idx="5">
                  <c:v>Q2 2022</c:v>
                </c:pt>
                <c:pt idx="6">
                  <c:v>Q3 2022</c:v>
                </c:pt>
                <c:pt idx="7">
                  <c:v>Q3 2022</c:v>
                </c:pt>
                <c:pt idx="8">
                  <c:v>Q3 2022</c:v>
                </c:pt>
                <c:pt idx="9">
                  <c:v>Q4 2022</c:v>
                </c:pt>
                <c:pt idx="10">
                  <c:v>Q4 2022</c:v>
                </c:pt>
                <c:pt idx="11">
                  <c:v>Q4 2022</c:v>
                </c:pt>
                <c:pt idx="12">
                  <c:v>Q1 2023</c:v>
                </c:pt>
                <c:pt idx="13">
                  <c:v>Q1 2023</c:v>
                </c:pt>
                <c:pt idx="14">
                  <c:v>Q1 2023</c:v>
                </c:pt>
                <c:pt idx="15">
                  <c:v>Q2 2023</c:v>
                </c:pt>
                <c:pt idx="16">
                  <c:v>Q2 2023</c:v>
                </c:pt>
                <c:pt idx="17">
                  <c:v>Q2 2023</c:v>
                </c:pt>
                <c:pt idx="18">
                  <c:v>Q3 2023</c:v>
                </c:pt>
                <c:pt idx="19">
                  <c:v>Q3 2023</c:v>
                </c:pt>
                <c:pt idx="20">
                  <c:v>Q3 2023</c:v>
                </c:pt>
                <c:pt idx="21">
                  <c:v>Q4 2023</c:v>
                </c:pt>
                <c:pt idx="22">
                  <c:v>Q4 2023</c:v>
                </c:pt>
                <c:pt idx="23">
                  <c:v>Q4 2023</c:v>
                </c:pt>
                <c:pt idx="24">
                  <c:v>Q1 2024</c:v>
                </c:pt>
                <c:pt idx="25">
                  <c:v>Q1 2024</c:v>
                </c:pt>
                <c:pt idx="26">
                  <c:v>Q1 2024</c:v>
                </c:pt>
                <c:pt idx="27">
                  <c:v>Q2 2024</c:v>
                </c:pt>
                <c:pt idx="28">
                  <c:v>Q2 2024</c:v>
                </c:pt>
                <c:pt idx="29">
                  <c:v>Q2 2024</c:v>
                </c:pt>
                <c:pt idx="30">
                  <c:v>Q3 2024</c:v>
                </c:pt>
                <c:pt idx="31">
                  <c:v>Q3 2024</c:v>
                </c:pt>
                <c:pt idx="32">
                  <c:v>Q3 2024</c:v>
                </c:pt>
                <c:pt idx="33">
                  <c:v>Q4 2024</c:v>
                </c:pt>
                <c:pt idx="34">
                  <c:v>Q4 2024</c:v>
                </c:pt>
                <c:pt idx="35">
                  <c:v>Q4 2024</c:v>
                </c:pt>
                <c:pt idx="36">
                  <c:v>Q1 2025</c:v>
                </c:pt>
                <c:pt idx="37">
                  <c:v>Q1 2025</c:v>
                </c:pt>
                <c:pt idx="38">
                  <c:v>Q1 2025</c:v>
                </c:pt>
                <c:pt idx="39">
                  <c:v>Q2 2025</c:v>
                </c:pt>
                <c:pt idx="40">
                  <c:v>Q2 2025</c:v>
                </c:pt>
                <c:pt idx="41">
                  <c:v>Q2 2025</c:v>
                </c:pt>
                <c:pt idx="42">
                  <c:v>Q3 2025</c:v>
                </c:pt>
                <c:pt idx="43">
                  <c:v>Q3 2025</c:v>
                </c:pt>
                <c:pt idx="44">
                  <c:v>Q3 2025</c:v>
                </c:pt>
                <c:pt idx="45">
                  <c:v>Q4 2025</c:v>
                </c:pt>
                <c:pt idx="46">
                  <c:v>Q4 2025</c:v>
                </c:pt>
                <c:pt idx="47">
                  <c:v>Q4 2025</c:v>
                </c:pt>
                <c:pt idx="48">
                  <c:v>Q1 2026</c:v>
                </c:pt>
                <c:pt idx="49">
                  <c:v>Q1 2026</c:v>
                </c:pt>
                <c:pt idx="50">
                  <c:v>Q1 2026</c:v>
                </c:pt>
                <c:pt idx="51">
                  <c:v>Q2 2026</c:v>
                </c:pt>
                <c:pt idx="52">
                  <c:v>Q2 2026</c:v>
                </c:pt>
                <c:pt idx="53">
                  <c:v>Q2 2026</c:v>
                </c:pt>
                <c:pt idx="54">
                  <c:v>Q3 2026</c:v>
                </c:pt>
                <c:pt idx="55">
                  <c:v>Q3 2026</c:v>
                </c:pt>
                <c:pt idx="56">
                  <c:v>Q3 2026</c:v>
                </c:pt>
                <c:pt idx="57">
                  <c:v>Q4 2026</c:v>
                </c:pt>
                <c:pt idx="58">
                  <c:v>Q4 2026</c:v>
                </c:pt>
                <c:pt idx="59">
                  <c:v>Q4 2026</c:v>
                </c:pt>
                <c:pt idx="60">
                  <c:v>Q1 2027</c:v>
                </c:pt>
                <c:pt idx="61">
                  <c:v>Q1 2027</c:v>
                </c:pt>
                <c:pt idx="62">
                  <c:v>Q1 2027</c:v>
                </c:pt>
                <c:pt idx="63">
                  <c:v>Q2 2027</c:v>
                </c:pt>
                <c:pt idx="64">
                  <c:v>Q2 2027</c:v>
                </c:pt>
                <c:pt idx="65">
                  <c:v>Q2 2027</c:v>
                </c:pt>
                <c:pt idx="66">
                  <c:v>Q3 2027</c:v>
                </c:pt>
                <c:pt idx="67">
                  <c:v>Q3 2027</c:v>
                </c:pt>
                <c:pt idx="68">
                  <c:v>Q3 2027</c:v>
                </c:pt>
                <c:pt idx="69">
                  <c:v>Q4 2027</c:v>
                </c:pt>
                <c:pt idx="70">
                  <c:v>Q4 2027</c:v>
                </c:pt>
                <c:pt idx="71">
                  <c:v>Q4 2027</c:v>
                </c:pt>
                <c:pt idx="72">
                  <c:v>Q1 2028</c:v>
                </c:pt>
                <c:pt idx="73">
                  <c:v>Q1 2028</c:v>
                </c:pt>
                <c:pt idx="74">
                  <c:v>Q1 2028</c:v>
                </c:pt>
                <c:pt idx="75">
                  <c:v>Q2 2028</c:v>
                </c:pt>
                <c:pt idx="76">
                  <c:v>Q2 2028</c:v>
                </c:pt>
                <c:pt idx="77">
                  <c:v>Q2 2028</c:v>
                </c:pt>
                <c:pt idx="78">
                  <c:v>Q3 2028</c:v>
                </c:pt>
                <c:pt idx="79">
                  <c:v>Q3 2028</c:v>
                </c:pt>
                <c:pt idx="80">
                  <c:v>Q3 2028</c:v>
                </c:pt>
                <c:pt idx="81">
                  <c:v>Q4 2028</c:v>
                </c:pt>
                <c:pt idx="82">
                  <c:v>Q4 2028</c:v>
                </c:pt>
                <c:pt idx="83">
                  <c:v>Q4 2028</c:v>
                </c:pt>
                <c:pt idx="84">
                  <c:v>Q1 2029</c:v>
                </c:pt>
                <c:pt idx="85">
                  <c:v>Q1 2029</c:v>
                </c:pt>
                <c:pt idx="86">
                  <c:v>Q1 2029</c:v>
                </c:pt>
                <c:pt idx="87">
                  <c:v>Q2 2029</c:v>
                </c:pt>
                <c:pt idx="88">
                  <c:v>Q2 2029</c:v>
                </c:pt>
                <c:pt idx="89">
                  <c:v>Q2 2029</c:v>
                </c:pt>
                <c:pt idx="90">
                  <c:v>Q3 2029</c:v>
                </c:pt>
                <c:pt idx="91">
                  <c:v>Q3 2029</c:v>
                </c:pt>
                <c:pt idx="92">
                  <c:v>Q3 2029</c:v>
                </c:pt>
                <c:pt idx="93">
                  <c:v>Q4 2029</c:v>
                </c:pt>
                <c:pt idx="94">
                  <c:v>Q4 2029</c:v>
                </c:pt>
                <c:pt idx="95">
                  <c:v>Q4 2029</c:v>
                </c:pt>
                <c:pt idx="96">
                  <c:v>Q1 2030</c:v>
                </c:pt>
                <c:pt idx="97">
                  <c:v>Q1 2030</c:v>
                </c:pt>
                <c:pt idx="98">
                  <c:v>Q1 2030</c:v>
                </c:pt>
                <c:pt idx="99">
                  <c:v>Q2 2030</c:v>
                </c:pt>
                <c:pt idx="100">
                  <c:v>Q2 2030</c:v>
                </c:pt>
                <c:pt idx="101">
                  <c:v>Q2 2030</c:v>
                </c:pt>
                <c:pt idx="102">
                  <c:v>Q3 2030</c:v>
                </c:pt>
                <c:pt idx="103">
                  <c:v>Q3 2030</c:v>
                </c:pt>
                <c:pt idx="104">
                  <c:v>Q3 2030</c:v>
                </c:pt>
                <c:pt idx="105">
                  <c:v>Q4 2030</c:v>
                </c:pt>
                <c:pt idx="106">
                  <c:v>Q4 2030</c:v>
                </c:pt>
                <c:pt idx="107">
                  <c:v>Q4 2030</c:v>
                </c:pt>
                <c:pt idx="108">
                  <c:v>Q1 2031</c:v>
                </c:pt>
                <c:pt idx="109">
                  <c:v>Q1 2031</c:v>
                </c:pt>
                <c:pt idx="110">
                  <c:v>Q1 2031</c:v>
                </c:pt>
                <c:pt idx="111">
                  <c:v>Q2 2031</c:v>
                </c:pt>
                <c:pt idx="112">
                  <c:v>Q2 2031</c:v>
                </c:pt>
                <c:pt idx="113">
                  <c:v>Q2 2031</c:v>
                </c:pt>
                <c:pt idx="114">
                  <c:v>Q3 2031</c:v>
                </c:pt>
                <c:pt idx="115">
                  <c:v>Q3 2031</c:v>
                </c:pt>
                <c:pt idx="116">
                  <c:v>Q3 2031</c:v>
                </c:pt>
                <c:pt idx="117">
                  <c:v>Q4 2031</c:v>
                </c:pt>
                <c:pt idx="118">
                  <c:v>Q4 2031</c:v>
                </c:pt>
                <c:pt idx="119">
                  <c:v>Q4 2031</c:v>
                </c:pt>
                <c:pt idx="120">
                  <c:v>Q1 2032</c:v>
                </c:pt>
                <c:pt idx="121">
                  <c:v>Q1 2032</c:v>
                </c:pt>
                <c:pt idx="122">
                  <c:v>Q1 2032</c:v>
                </c:pt>
                <c:pt idx="123">
                  <c:v>Q2 2032</c:v>
                </c:pt>
                <c:pt idx="124">
                  <c:v>Q2 2032</c:v>
                </c:pt>
                <c:pt idx="125">
                  <c:v>Q2 2032</c:v>
                </c:pt>
                <c:pt idx="126">
                  <c:v>Q3 2032</c:v>
                </c:pt>
                <c:pt idx="127">
                  <c:v>Q3 2032</c:v>
                </c:pt>
                <c:pt idx="128">
                  <c:v>Q3 2032</c:v>
                </c:pt>
                <c:pt idx="129">
                  <c:v>Q4 2032</c:v>
                </c:pt>
                <c:pt idx="130">
                  <c:v>Q4 2032</c:v>
                </c:pt>
                <c:pt idx="131">
                  <c:v>Q4 2032</c:v>
                </c:pt>
                <c:pt idx="132">
                  <c:v>Q1 2033</c:v>
                </c:pt>
                <c:pt idx="133">
                  <c:v>Q1 2033</c:v>
                </c:pt>
                <c:pt idx="134">
                  <c:v>Q1 2033</c:v>
                </c:pt>
                <c:pt idx="135">
                  <c:v>Q2 2033</c:v>
                </c:pt>
                <c:pt idx="136">
                  <c:v>Q2 2033</c:v>
                </c:pt>
                <c:pt idx="137">
                  <c:v>Q2 2033</c:v>
                </c:pt>
                <c:pt idx="138">
                  <c:v>Q3 2033</c:v>
                </c:pt>
                <c:pt idx="139">
                  <c:v>Q3 2033</c:v>
                </c:pt>
                <c:pt idx="140">
                  <c:v>Q3 2033</c:v>
                </c:pt>
                <c:pt idx="141">
                  <c:v>Q4 2033</c:v>
                </c:pt>
                <c:pt idx="142">
                  <c:v>Q4 2033</c:v>
                </c:pt>
                <c:pt idx="143">
                  <c:v>Q4 2033</c:v>
                </c:pt>
                <c:pt idx="144">
                  <c:v>Q1 2034</c:v>
                </c:pt>
                <c:pt idx="145">
                  <c:v>Q1 2034</c:v>
                </c:pt>
                <c:pt idx="146">
                  <c:v>Q1 2034</c:v>
                </c:pt>
                <c:pt idx="147">
                  <c:v>Q2 2034</c:v>
                </c:pt>
                <c:pt idx="148">
                  <c:v>Q2 2034</c:v>
                </c:pt>
                <c:pt idx="149">
                  <c:v>Q2 2034</c:v>
                </c:pt>
                <c:pt idx="150">
                  <c:v>Q3 2034</c:v>
                </c:pt>
                <c:pt idx="151">
                  <c:v>Q3 2034</c:v>
                </c:pt>
                <c:pt idx="152">
                  <c:v>Q3 2034</c:v>
                </c:pt>
                <c:pt idx="153">
                  <c:v>Q4 2034</c:v>
                </c:pt>
                <c:pt idx="154">
                  <c:v>Q4 2034</c:v>
                </c:pt>
                <c:pt idx="155">
                  <c:v>Q4 2034</c:v>
                </c:pt>
                <c:pt idx="156">
                  <c:v>Q1 2035</c:v>
                </c:pt>
                <c:pt idx="157">
                  <c:v>Q1 2035</c:v>
                </c:pt>
                <c:pt idx="158">
                  <c:v>Q1 2035</c:v>
                </c:pt>
                <c:pt idx="159">
                  <c:v>Q2 2035</c:v>
                </c:pt>
                <c:pt idx="160">
                  <c:v>Q2 2035</c:v>
                </c:pt>
                <c:pt idx="161">
                  <c:v>Q2 2035</c:v>
                </c:pt>
                <c:pt idx="162">
                  <c:v>Q3 2035</c:v>
                </c:pt>
                <c:pt idx="163">
                  <c:v>Q3 2035</c:v>
                </c:pt>
                <c:pt idx="164">
                  <c:v>Q3 2035</c:v>
                </c:pt>
                <c:pt idx="165">
                  <c:v>Q4 2035</c:v>
                </c:pt>
                <c:pt idx="166">
                  <c:v>Q4 2035</c:v>
                </c:pt>
                <c:pt idx="167">
                  <c:v>Q4 2035</c:v>
                </c:pt>
              </c:strCache>
            </c:strRef>
          </c:cat>
          <c:val>
            <c:numRef>
              <c:f>Monthly_prices_forcast_variat!$E$14:$E$181</c:f>
              <c:numCache>
                <c:formatCode>0.00</c:formatCode>
                <c:ptCount val="168"/>
                <c:pt idx="0">
                  <c:v>235.333333333333</c:v>
                </c:pt>
                <c:pt idx="1">
                  <c:v>236.333333333333</c:v>
                </c:pt>
                <c:pt idx="2">
                  <c:v>247.9</c:v>
                </c:pt>
                <c:pt idx="3">
                  <c:v>258.33333333333297</c:v>
                </c:pt>
                <c:pt idx="4">
                  <c:v>259</c:v>
                </c:pt>
                <c:pt idx="5">
                  <c:v>261</c:v>
                </c:pt>
                <c:pt idx="6">
                  <c:v>261.66666666666703</c:v>
                </c:pt>
                <c:pt idx="7">
                  <c:v>261.66666666666703</c:v>
                </c:pt>
                <c:pt idx="8">
                  <c:v>261.53333333333302</c:v>
                </c:pt>
                <c:pt idx="9">
                  <c:v>245.083333333333</c:v>
                </c:pt>
                <c:pt idx="10">
                  <c:v>200.75</c:v>
                </c:pt>
                <c:pt idx="11">
                  <c:v>118.6</c:v>
                </c:pt>
                <c:pt idx="12">
                  <c:v>159.44881889763801</c:v>
                </c:pt>
                <c:pt idx="13">
                  <c:v>144.38976377952801</c:v>
                </c:pt>
                <c:pt idx="14">
                  <c:v>96.732283464566905</c:v>
                </c:pt>
                <c:pt idx="15">
                  <c:v>90.354330708661394</c:v>
                </c:pt>
                <c:pt idx="16">
                  <c:v>98.326771653543304</c:v>
                </c:pt>
                <c:pt idx="17">
                  <c:v>91.594488188976399</c:v>
                </c:pt>
                <c:pt idx="18">
                  <c:v>83.267716535433095</c:v>
                </c:pt>
                <c:pt idx="19">
                  <c:v>90</c:v>
                </c:pt>
                <c:pt idx="20">
                  <c:v>90</c:v>
                </c:pt>
                <c:pt idx="21">
                  <c:v>100</c:v>
                </c:pt>
                <c:pt idx="22">
                  <c:v>100</c:v>
                </c:pt>
                <c:pt idx="23">
                  <c:v>95</c:v>
                </c:pt>
                <c:pt idx="24">
                  <c:v>83.5</c:v>
                </c:pt>
                <c:pt idx="25">
                  <c:v>80</c:v>
                </c:pt>
                <c:pt idx="26">
                  <c:v>81.5</c:v>
                </c:pt>
                <c:pt idx="27">
                  <c:v>105</c:v>
                </c:pt>
                <c:pt idx="28">
                  <c:v>120</c:v>
                </c:pt>
                <c:pt idx="29">
                  <c:v>122.5</c:v>
                </c:pt>
                <c:pt idx="30">
                  <c:v>125</c:v>
                </c:pt>
                <c:pt idx="31">
                  <c:v>125</c:v>
                </c:pt>
                <c:pt idx="32">
                  <c:v>127.5</c:v>
                </c:pt>
                <c:pt idx="33">
                  <c:v>138</c:v>
                </c:pt>
                <c:pt idx="34">
                  <c:v>150</c:v>
                </c:pt>
                <c:pt idx="35">
                  <c:v>150</c:v>
                </c:pt>
                <c:pt idx="36">
                  <c:v>150</c:v>
                </c:pt>
                <c:pt idx="37">
                  <c:v>150</c:v>
                </c:pt>
                <c:pt idx="38">
                  <c:v>117.5</c:v>
                </c:pt>
                <c:pt idx="39">
                  <c:v>121.25</c:v>
                </c:pt>
                <c:pt idx="40">
                  <c:v>153</c:v>
                </c:pt>
                <c:pt idx="41">
                  <c:v>160</c:v>
                </c:pt>
                <c:pt idx="42">
                  <c:v>170</c:v>
                </c:pt>
                <c:pt idx="43">
                  <c:v>165</c:v>
                </c:pt>
                <c:pt idx="44">
                  <c:v>130</c:v>
                </c:pt>
                <c:pt idx="45">
                  <c:v>130</c:v>
                </c:pt>
                <c:pt idx="46">
                  <c:v>132.5</c:v>
                </c:pt>
                <c:pt idx="47">
                  <c:v>136</c:v>
                </c:pt>
                <c:pt idx="48">
                  <c:v>126.78946147168328</c:v>
                </c:pt>
                <c:pt idx="49">
                  <c:v>150.47671862598216</c:v>
                </c:pt>
                <c:pt idx="50">
                  <c:v>124.72265214930579</c:v>
                </c:pt>
                <c:pt idx="51">
                  <c:v>150.58011093800252</c:v>
                </c:pt>
                <c:pt idx="52">
                  <c:v>121.65139908107369</c:v>
                </c:pt>
                <c:pt idx="53">
                  <c:v>149.07598720439967</c:v>
                </c:pt>
                <c:pt idx="54">
                  <c:v>117.30687974752134</c:v>
                </c:pt>
                <c:pt idx="55">
                  <c:v>114.29333984408322</c:v>
                </c:pt>
                <c:pt idx="56">
                  <c:v>155.15736180118199</c:v>
                </c:pt>
                <c:pt idx="57">
                  <c:v>145.58095874365111</c:v>
                </c:pt>
                <c:pt idx="58">
                  <c:v>119.66448270774498</c:v>
                </c:pt>
                <c:pt idx="59">
                  <c:v>136.9559195771966</c:v>
                </c:pt>
                <c:pt idx="60">
                  <c:v>138.56727187583289</c:v>
                </c:pt>
                <c:pt idx="61">
                  <c:v>106.47555953163233</c:v>
                </c:pt>
                <c:pt idx="62">
                  <c:v>130.70207867310248</c:v>
                </c:pt>
                <c:pt idx="63">
                  <c:v>114.35184525620893</c:v>
                </c:pt>
                <c:pt idx="64">
                  <c:v>144.26249339981382</c:v>
                </c:pt>
                <c:pt idx="65">
                  <c:v>103.43940611166082</c:v>
                </c:pt>
                <c:pt idx="66">
                  <c:v>124.11032922894884</c:v>
                </c:pt>
                <c:pt idx="67">
                  <c:v>121.09096377028344</c:v>
                </c:pt>
                <c:pt idx="68">
                  <c:v>153.55537848221877</c:v>
                </c:pt>
                <c:pt idx="69">
                  <c:v>119.65894294123409</c:v>
                </c:pt>
                <c:pt idx="70">
                  <c:v>144.23808048164634</c:v>
                </c:pt>
                <c:pt idx="71">
                  <c:v>138.12045301786898</c:v>
                </c:pt>
                <c:pt idx="72">
                  <c:v>105.6516955761403</c:v>
                </c:pt>
                <c:pt idx="73">
                  <c:v>133.07734335489366</c:v>
                </c:pt>
                <c:pt idx="74">
                  <c:v>95.028681310406412</c:v>
                </c:pt>
                <c:pt idx="75">
                  <c:v>101.31655280502756</c:v>
                </c:pt>
                <c:pt idx="76">
                  <c:v>117.03145526852259</c:v>
                </c:pt>
                <c:pt idx="77">
                  <c:v>88.94486803082691</c:v>
                </c:pt>
                <c:pt idx="78">
                  <c:v>123.50152364548124</c:v>
                </c:pt>
                <c:pt idx="79">
                  <c:v>111.4691532549574</c:v>
                </c:pt>
                <c:pt idx="80">
                  <c:v>107.65210633878655</c:v>
                </c:pt>
                <c:pt idx="81">
                  <c:v>109.44897564211396</c:v>
                </c:pt>
                <c:pt idx="82">
                  <c:v>93.766033050653718</c:v>
                </c:pt>
                <c:pt idx="83">
                  <c:v>131.88335561554661</c:v>
                </c:pt>
                <c:pt idx="84">
                  <c:v>110.43728091878306</c:v>
                </c:pt>
                <c:pt idx="85">
                  <c:v>114.08768152015688</c:v>
                </c:pt>
                <c:pt idx="86">
                  <c:v>116.40095631588319</c:v>
                </c:pt>
                <c:pt idx="87">
                  <c:v>101.58114337288012</c:v>
                </c:pt>
                <c:pt idx="88">
                  <c:v>99.139454477602854</c:v>
                </c:pt>
                <c:pt idx="89">
                  <c:v>120.77125706428633</c:v>
                </c:pt>
                <c:pt idx="90">
                  <c:v>121.30775624614597</c:v>
                </c:pt>
                <c:pt idx="91">
                  <c:v>96.356303693940077</c:v>
                </c:pt>
                <c:pt idx="92">
                  <c:v>86.886419261143601</c:v>
                </c:pt>
                <c:pt idx="93">
                  <c:v>85.215648636388337</c:v>
                </c:pt>
                <c:pt idx="94">
                  <c:v>84.382469296043851</c:v>
                </c:pt>
                <c:pt idx="95">
                  <c:v>91.027461185152873</c:v>
                </c:pt>
                <c:pt idx="96">
                  <c:v>106.13479025819763</c:v>
                </c:pt>
                <c:pt idx="97">
                  <c:v>106.64970726447181</c:v>
                </c:pt>
                <c:pt idx="98">
                  <c:v>146.91966831300479</c:v>
                </c:pt>
                <c:pt idx="99">
                  <c:v>140.65446263936803</c:v>
                </c:pt>
                <c:pt idx="100">
                  <c:v>143.56169316121535</c:v>
                </c:pt>
                <c:pt idx="101">
                  <c:v>140.30220213661386</c:v>
                </c:pt>
                <c:pt idx="102">
                  <c:v>108.84706212498703</c:v>
                </c:pt>
                <c:pt idx="103">
                  <c:v>123.41907920486894</c:v>
                </c:pt>
                <c:pt idx="104">
                  <c:v>147.11433542943666</c:v>
                </c:pt>
                <c:pt idx="105">
                  <c:v>150.18753233438133</c:v>
                </c:pt>
                <c:pt idx="106">
                  <c:v>140.81888457884349</c:v>
                </c:pt>
                <c:pt idx="107">
                  <c:v>132.80729406602163</c:v>
                </c:pt>
                <c:pt idx="108">
                  <c:v>116.55274073506494</c:v>
                </c:pt>
                <c:pt idx="109">
                  <c:v>133.89171053066818</c:v>
                </c:pt>
                <c:pt idx="110">
                  <c:v>113.41542260532432</c:v>
                </c:pt>
                <c:pt idx="111">
                  <c:v>137.0009124342848</c:v>
                </c:pt>
                <c:pt idx="112">
                  <c:v>148.153460830874</c:v>
                </c:pt>
                <c:pt idx="113">
                  <c:v>111.31089561230333</c:v>
                </c:pt>
                <c:pt idx="114">
                  <c:v>101.04659369030328</c:v>
                </c:pt>
                <c:pt idx="115">
                  <c:v>133.53638290076324</c:v>
                </c:pt>
                <c:pt idx="116">
                  <c:v>149.22963056112039</c:v>
                </c:pt>
                <c:pt idx="117">
                  <c:v>110.39117990820377</c:v>
                </c:pt>
                <c:pt idx="118">
                  <c:v>105.44152867832454</c:v>
                </c:pt>
                <c:pt idx="119">
                  <c:v>143.36002330406419</c:v>
                </c:pt>
                <c:pt idx="120">
                  <c:v>107.37616392382199</c:v>
                </c:pt>
                <c:pt idx="121">
                  <c:v>121.32398731110989</c:v>
                </c:pt>
                <c:pt idx="122">
                  <c:v>110.00412637612297</c:v>
                </c:pt>
                <c:pt idx="123">
                  <c:v>122.79099578798815</c:v>
                </c:pt>
                <c:pt idx="124">
                  <c:v>154.9212575594199</c:v>
                </c:pt>
                <c:pt idx="125">
                  <c:v>152.46829278591775</c:v>
                </c:pt>
                <c:pt idx="126">
                  <c:v>125.70605336868044</c:v>
                </c:pt>
                <c:pt idx="127">
                  <c:v>111.19899582224286</c:v>
                </c:pt>
                <c:pt idx="128">
                  <c:v>131.95083117628684</c:v>
                </c:pt>
                <c:pt idx="129">
                  <c:v>150.46237793217259</c:v>
                </c:pt>
                <c:pt idx="130">
                  <c:v>145.93330470876825</c:v>
                </c:pt>
                <c:pt idx="131">
                  <c:v>153.99183628968507</c:v>
                </c:pt>
                <c:pt idx="132">
                  <c:v>115.24744123137353</c:v>
                </c:pt>
                <c:pt idx="133">
                  <c:v>144.23835607794231</c:v>
                </c:pt>
                <c:pt idx="134">
                  <c:v>126.85941339134054</c:v>
                </c:pt>
                <c:pt idx="135">
                  <c:v>132.29311298340707</c:v>
                </c:pt>
                <c:pt idx="136">
                  <c:v>138.10735038526551</c:v>
                </c:pt>
                <c:pt idx="137">
                  <c:v>110.26820598632517</c:v>
                </c:pt>
                <c:pt idx="138">
                  <c:v>147.55777516219209</c:v>
                </c:pt>
                <c:pt idx="139">
                  <c:v>115.825136844776</c:v>
                </c:pt>
                <c:pt idx="140">
                  <c:v>140.37522889545573</c:v>
                </c:pt>
                <c:pt idx="141">
                  <c:v>111.6726033923789</c:v>
                </c:pt>
                <c:pt idx="142">
                  <c:v>100.37172054748297</c:v>
                </c:pt>
                <c:pt idx="143">
                  <c:v>112.94908627693863</c:v>
                </c:pt>
                <c:pt idx="144">
                  <c:v>111.52305089062676</c:v>
                </c:pt>
                <c:pt idx="145">
                  <c:v>131.39075804196398</c:v>
                </c:pt>
                <c:pt idx="146">
                  <c:v>135.17865127906683</c:v>
                </c:pt>
                <c:pt idx="147">
                  <c:v>104.38819221813424</c:v>
                </c:pt>
                <c:pt idx="148">
                  <c:v>98.348213656254131</c:v>
                </c:pt>
                <c:pt idx="149">
                  <c:v>124.25842460817201</c:v>
                </c:pt>
                <c:pt idx="150">
                  <c:v>106.46852951415234</c:v>
                </c:pt>
                <c:pt idx="151">
                  <c:v>143.54835463498134</c:v>
                </c:pt>
                <c:pt idx="152">
                  <c:v>128.52450850558589</c:v>
                </c:pt>
                <c:pt idx="153">
                  <c:v>134.15717584786245</c:v>
                </c:pt>
                <c:pt idx="154">
                  <c:v>136.64657526465749</c:v>
                </c:pt>
                <c:pt idx="155">
                  <c:v>122.96122402445624</c:v>
                </c:pt>
                <c:pt idx="156">
                  <c:v>140.4910924997011</c:v>
                </c:pt>
                <c:pt idx="157">
                  <c:v>144.78157100774106</c:v>
                </c:pt>
                <c:pt idx="158">
                  <c:v>148.85522012467251</c:v>
                </c:pt>
                <c:pt idx="159">
                  <c:v>129.69049632408513</c:v>
                </c:pt>
                <c:pt idx="160">
                  <c:v>124.3909916582203</c:v>
                </c:pt>
                <c:pt idx="161">
                  <c:v>146.07682144608458</c:v>
                </c:pt>
                <c:pt idx="162">
                  <c:v>146.21649928089624</c:v>
                </c:pt>
                <c:pt idx="163">
                  <c:v>137.67595204680393</c:v>
                </c:pt>
                <c:pt idx="164">
                  <c:v>146.58758288594012</c:v>
                </c:pt>
                <c:pt idx="165">
                  <c:v>139.53380233634306</c:v>
                </c:pt>
                <c:pt idx="166">
                  <c:v>119.1829427344537</c:v>
                </c:pt>
                <c:pt idx="167">
                  <c:v>115.3018451159133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8C-4995-95F3-486876F7BC0B}"/>
            </c:ext>
          </c:extLst>
        </c:ser>
        <c:ser>
          <c:idx val="1"/>
          <c:order val="1"/>
          <c:tx>
            <c:v>Fomula 6</c:v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Monthly_prices_forcast_variat!$A$14:$A$181</c:f>
              <c:strCache>
                <c:ptCount val="168"/>
                <c:pt idx="0">
                  <c:v>Q1 2022</c:v>
                </c:pt>
                <c:pt idx="1">
                  <c:v>Q1 2022</c:v>
                </c:pt>
                <c:pt idx="2">
                  <c:v>Q1 2022</c:v>
                </c:pt>
                <c:pt idx="3">
                  <c:v>Q2 2022</c:v>
                </c:pt>
                <c:pt idx="4">
                  <c:v>Q2 2022</c:v>
                </c:pt>
                <c:pt idx="5">
                  <c:v>Q2 2022</c:v>
                </c:pt>
                <c:pt idx="6">
                  <c:v>Q3 2022</c:v>
                </c:pt>
                <c:pt idx="7">
                  <c:v>Q3 2022</c:v>
                </c:pt>
                <c:pt idx="8">
                  <c:v>Q3 2022</c:v>
                </c:pt>
                <c:pt idx="9">
                  <c:v>Q4 2022</c:v>
                </c:pt>
                <c:pt idx="10">
                  <c:v>Q4 2022</c:v>
                </c:pt>
                <c:pt idx="11">
                  <c:v>Q4 2022</c:v>
                </c:pt>
                <c:pt idx="12">
                  <c:v>Q1 2023</c:v>
                </c:pt>
                <c:pt idx="13">
                  <c:v>Q1 2023</c:v>
                </c:pt>
                <c:pt idx="14">
                  <c:v>Q1 2023</c:v>
                </c:pt>
                <c:pt idx="15">
                  <c:v>Q2 2023</c:v>
                </c:pt>
                <c:pt idx="16">
                  <c:v>Q2 2023</c:v>
                </c:pt>
                <c:pt idx="17">
                  <c:v>Q2 2023</c:v>
                </c:pt>
                <c:pt idx="18">
                  <c:v>Q3 2023</c:v>
                </c:pt>
                <c:pt idx="19">
                  <c:v>Q3 2023</c:v>
                </c:pt>
                <c:pt idx="20">
                  <c:v>Q3 2023</c:v>
                </c:pt>
                <c:pt idx="21">
                  <c:v>Q4 2023</c:v>
                </c:pt>
                <c:pt idx="22">
                  <c:v>Q4 2023</c:v>
                </c:pt>
                <c:pt idx="23">
                  <c:v>Q4 2023</c:v>
                </c:pt>
                <c:pt idx="24">
                  <c:v>Q1 2024</c:v>
                </c:pt>
                <c:pt idx="25">
                  <c:v>Q1 2024</c:v>
                </c:pt>
                <c:pt idx="26">
                  <c:v>Q1 2024</c:v>
                </c:pt>
                <c:pt idx="27">
                  <c:v>Q2 2024</c:v>
                </c:pt>
                <c:pt idx="28">
                  <c:v>Q2 2024</c:v>
                </c:pt>
                <c:pt idx="29">
                  <c:v>Q2 2024</c:v>
                </c:pt>
                <c:pt idx="30">
                  <c:v>Q3 2024</c:v>
                </c:pt>
                <c:pt idx="31">
                  <c:v>Q3 2024</c:v>
                </c:pt>
                <c:pt idx="32">
                  <c:v>Q3 2024</c:v>
                </c:pt>
                <c:pt idx="33">
                  <c:v>Q4 2024</c:v>
                </c:pt>
                <c:pt idx="34">
                  <c:v>Q4 2024</c:v>
                </c:pt>
                <c:pt idx="35">
                  <c:v>Q4 2024</c:v>
                </c:pt>
                <c:pt idx="36">
                  <c:v>Q1 2025</c:v>
                </c:pt>
                <c:pt idx="37">
                  <c:v>Q1 2025</c:v>
                </c:pt>
                <c:pt idx="38">
                  <c:v>Q1 2025</c:v>
                </c:pt>
                <c:pt idx="39">
                  <c:v>Q2 2025</c:v>
                </c:pt>
                <c:pt idx="40">
                  <c:v>Q2 2025</c:v>
                </c:pt>
                <c:pt idx="41">
                  <c:v>Q2 2025</c:v>
                </c:pt>
                <c:pt idx="42">
                  <c:v>Q3 2025</c:v>
                </c:pt>
                <c:pt idx="43">
                  <c:v>Q3 2025</c:v>
                </c:pt>
                <c:pt idx="44">
                  <c:v>Q3 2025</c:v>
                </c:pt>
                <c:pt idx="45">
                  <c:v>Q4 2025</c:v>
                </c:pt>
                <c:pt idx="46">
                  <c:v>Q4 2025</c:v>
                </c:pt>
                <c:pt idx="47">
                  <c:v>Q4 2025</c:v>
                </c:pt>
                <c:pt idx="48">
                  <c:v>Q1 2026</c:v>
                </c:pt>
                <c:pt idx="49">
                  <c:v>Q1 2026</c:v>
                </c:pt>
                <c:pt idx="50">
                  <c:v>Q1 2026</c:v>
                </c:pt>
                <c:pt idx="51">
                  <c:v>Q2 2026</c:v>
                </c:pt>
                <c:pt idx="52">
                  <c:v>Q2 2026</c:v>
                </c:pt>
                <c:pt idx="53">
                  <c:v>Q2 2026</c:v>
                </c:pt>
                <c:pt idx="54">
                  <c:v>Q3 2026</c:v>
                </c:pt>
                <c:pt idx="55">
                  <c:v>Q3 2026</c:v>
                </c:pt>
                <c:pt idx="56">
                  <c:v>Q3 2026</c:v>
                </c:pt>
                <c:pt idx="57">
                  <c:v>Q4 2026</c:v>
                </c:pt>
                <c:pt idx="58">
                  <c:v>Q4 2026</c:v>
                </c:pt>
                <c:pt idx="59">
                  <c:v>Q4 2026</c:v>
                </c:pt>
                <c:pt idx="60">
                  <c:v>Q1 2027</c:v>
                </c:pt>
                <c:pt idx="61">
                  <c:v>Q1 2027</c:v>
                </c:pt>
                <c:pt idx="62">
                  <c:v>Q1 2027</c:v>
                </c:pt>
                <c:pt idx="63">
                  <c:v>Q2 2027</c:v>
                </c:pt>
                <c:pt idx="64">
                  <c:v>Q2 2027</c:v>
                </c:pt>
                <c:pt idx="65">
                  <c:v>Q2 2027</c:v>
                </c:pt>
                <c:pt idx="66">
                  <c:v>Q3 2027</c:v>
                </c:pt>
                <c:pt idx="67">
                  <c:v>Q3 2027</c:v>
                </c:pt>
                <c:pt idx="68">
                  <c:v>Q3 2027</c:v>
                </c:pt>
                <c:pt idx="69">
                  <c:v>Q4 2027</c:v>
                </c:pt>
                <c:pt idx="70">
                  <c:v>Q4 2027</c:v>
                </c:pt>
                <c:pt idx="71">
                  <c:v>Q4 2027</c:v>
                </c:pt>
                <c:pt idx="72">
                  <c:v>Q1 2028</c:v>
                </c:pt>
                <c:pt idx="73">
                  <c:v>Q1 2028</c:v>
                </c:pt>
                <c:pt idx="74">
                  <c:v>Q1 2028</c:v>
                </c:pt>
                <c:pt idx="75">
                  <c:v>Q2 2028</c:v>
                </c:pt>
                <c:pt idx="76">
                  <c:v>Q2 2028</c:v>
                </c:pt>
                <c:pt idx="77">
                  <c:v>Q2 2028</c:v>
                </c:pt>
                <c:pt idx="78">
                  <c:v>Q3 2028</c:v>
                </c:pt>
                <c:pt idx="79">
                  <c:v>Q3 2028</c:v>
                </c:pt>
                <c:pt idx="80">
                  <c:v>Q3 2028</c:v>
                </c:pt>
                <c:pt idx="81">
                  <c:v>Q4 2028</c:v>
                </c:pt>
                <c:pt idx="82">
                  <c:v>Q4 2028</c:v>
                </c:pt>
                <c:pt idx="83">
                  <c:v>Q4 2028</c:v>
                </c:pt>
                <c:pt idx="84">
                  <c:v>Q1 2029</c:v>
                </c:pt>
                <c:pt idx="85">
                  <c:v>Q1 2029</c:v>
                </c:pt>
                <c:pt idx="86">
                  <c:v>Q1 2029</c:v>
                </c:pt>
                <c:pt idx="87">
                  <c:v>Q2 2029</c:v>
                </c:pt>
                <c:pt idx="88">
                  <c:v>Q2 2029</c:v>
                </c:pt>
                <c:pt idx="89">
                  <c:v>Q2 2029</c:v>
                </c:pt>
                <c:pt idx="90">
                  <c:v>Q3 2029</c:v>
                </c:pt>
                <c:pt idx="91">
                  <c:v>Q3 2029</c:v>
                </c:pt>
                <c:pt idx="92">
                  <c:v>Q3 2029</c:v>
                </c:pt>
                <c:pt idx="93">
                  <c:v>Q4 2029</c:v>
                </c:pt>
                <c:pt idx="94">
                  <c:v>Q4 2029</c:v>
                </c:pt>
                <c:pt idx="95">
                  <c:v>Q4 2029</c:v>
                </c:pt>
                <c:pt idx="96">
                  <c:v>Q1 2030</c:v>
                </c:pt>
                <c:pt idx="97">
                  <c:v>Q1 2030</c:v>
                </c:pt>
                <c:pt idx="98">
                  <c:v>Q1 2030</c:v>
                </c:pt>
                <c:pt idx="99">
                  <c:v>Q2 2030</c:v>
                </c:pt>
                <c:pt idx="100">
                  <c:v>Q2 2030</c:v>
                </c:pt>
                <c:pt idx="101">
                  <c:v>Q2 2030</c:v>
                </c:pt>
                <c:pt idx="102">
                  <c:v>Q3 2030</c:v>
                </c:pt>
                <c:pt idx="103">
                  <c:v>Q3 2030</c:v>
                </c:pt>
                <c:pt idx="104">
                  <c:v>Q3 2030</c:v>
                </c:pt>
                <c:pt idx="105">
                  <c:v>Q4 2030</c:v>
                </c:pt>
                <c:pt idx="106">
                  <c:v>Q4 2030</c:v>
                </c:pt>
                <c:pt idx="107">
                  <c:v>Q4 2030</c:v>
                </c:pt>
                <c:pt idx="108">
                  <c:v>Q1 2031</c:v>
                </c:pt>
                <c:pt idx="109">
                  <c:v>Q1 2031</c:v>
                </c:pt>
                <c:pt idx="110">
                  <c:v>Q1 2031</c:v>
                </c:pt>
                <c:pt idx="111">
                  <c:v>Q2 2031</c:v>
                </c:pt>
                <c:pt idx="112">
                  <c:v>Q2 2031</c:v>
                </c:pt>
                <c:pt idx="113">
                  <c:v>Q2 2031</c:v>
                </c:pt>
                <c:pt idx="114">
                  <c:v>Q3 2031</c:v>
                </c:pt>
                <c:pt idx="115">
                  <c:v>Q3 2031</c:v>
                </c:pt>
                <c:pt idx="116">
                  <c:v>Q3 2031</c:v>
                </c:pt>
                <c:pt idx="117">
                  <c:v>Q4 2031</c:v>
                </c:pt>
                <c:pt idx="118">
                  <c:v>Q4 2031</c:v>
                </c:pt>
                <c:pt idx="119">
                  <c:v>Q4 2031</c:v>
                </c:pt>
                <c:pt idx="120">
                  <c:v>Q1 2032</c:v>
                </c:pt>
                <c:pt idx="121">
                  <c:v>Q1 2032</c:v>
                </c:pt>
                <c:pt idx="122">
                  <c:v>Q1 2032</c:v>
                </c:pt>
                <c:pt idx="123">
                  <c:v>Q2 2032</c:v>
                </c:pt>
                <c:pt idx="124">
                  <c:v>Q2 2032</c:v>
                </c:pt>
                <c:pt idx="125">
                  <c:v>Q2 2032</c:v>
                </c:pt>
                <c:pt idx="126">
                  <c:v>Q3 2032</c:v>
                </c:pt>
                <c:pt idx="127">
                  <c:v>Q3 2032</c:v>
                </c:pt>
                <c:pt idx="128">
                  <c:v>Q3 2032</c:v>
                </c:pt>
                <c:pt idx="129">
                  <c:v>Q4 2032</c:v>
                </c:pt>
                <c:pt idx="130">
                  <c:v>Q4 2032</c:v>
                </c:pt>
                <c:pt idx="131">
                  <c:v>Q4 2032</c:v>
                </c:pt>
                <c:pt idx="132">
                  <c:v>Q1 2033</c:v>
                </c:pt>
                <c:pt idx="133">
                  <c:v>Q1 2033</c:v>
                </c:pt>
                <c:pt idx="134">
                  <c:v>Q1 2033</c:v>
                </c:pt>
                <c:pt idx="135">
                  <c:v>Q2 2033</c:v>
                </c:pt>
                <c:pt idx="136">
                  <c:v>Q2 2033</c:v>
                </c:pt>
                <c:pt idx="137">
                  <c:v>Q2 2033</c:v>
                </c:pt>
                <c:pt idx="138">
                  <c:v>Q3 2033</c:v>
                </c:pt>
                <c:pt idx="139">
                  <c:v>Q3 2033</c:v>
                </c:pt>
                <c:pt idx="140">
                  <c:v>Q3 2033</c:v>
                </c:pt>
                <c:pt idx="141">
                  <c:v>Q4 2033</c:v>
                </c:pt>
                <c:pt idx="142">
                  <c:v>Q4 2033</c:v>
                </c:pt>
                <c:pt idx="143">
                  <c:v>Q4 2033</c:v>
                </c:pt>
                <c:pt idx="144">
                  <c:v>Q1 2034</c:v>
                </c:pt>
                <c:pt idx="145">
                  <c:v>Q1 2034</c:v>
                </c:pt>
                <c:pt idx="146">
                  <c:v>Q1 2034</c:v>
                </c:pt>
                <c:pt idx="147">
                  <c:v>Q2 2034</c:v>
                </c:pt>
                <c:pt idx="148">
                  <c:v>Q2 2034</c:v>
                </c:pt>
                <c:pt idx="149">
                  <c:v>Q2 2034</c:v>
                </c:pt>
                <c:pt idx="150">
                  <c:v>Q3 2034</c:v>
                </c:pt>
                <c:pt idx="151">
                  <c:v>Q3 2034</c:v>
                </c:pt>
                <c:pt idx="152">
                  <c:v>Q3 2034</c:v>
                </c:pt>
                <c:pt idx="153">
                  <c:v>Q4 2034</c:v>
                </c:pt>
                <c:pt idx="154">
                  <c:v>Q4 2034</c:v>
                </c:pt>
                <c:pt idx="155">
                  <c:v>Q4 2034</c:v>
                </c:pt>
                <c:pt idx="156">
                  <c:v>Q1 2035</c:v>
                </c:pt>
                <c:pt idx="157">
                  <c:v>Q1 2035</c:v>
                </c:pt>
                <c:pt idx="158">
                  <c:v>Q1 2035</c:v>
                </c:pt>
                <c:pt idx="159">
                  <c:v>Q2 2035</c:v>
                </c:pt>
                <c:pt idx="160">
                  <c:v>Q2 2035</c:v>
                </c:pt>
                <c:pt idx="161">
                  <c:v>Q2 2035</c:v>
                </c:pt>
                <c:pt idx="162">
                  <c:v>Q3 2035</c:v>
                </c:pt>
                <c:pt idx="163">
                  <c:v>Q3 2035</c:v>
                </c:pt>
                <c:pt idx="164">
                  <c:v>Q3 2035</c:v>
                </c:pt>
                <c:pt idx="165">
                  <c:v>Q4 2035</c:v>
                </c:pt>
                <c:pt idx="166">
                  <c:v>Q4 2035</c:v>
                </c:pt>
                <c:pt idx="167">
                  <c:v>Q4 2035</c:v>
                </c:pt>
              </c:strCache>
            </c:strRef>
          </c:cat>
          <c:val>
            <c:numRef>
              <c:f>Monthly_prices_forcast_variat!$AR$14:$AR$181</c:f>
              <c:numCache>
                <c:formatCode>0.00</c:formatCode>
                <c:ptCount val="168"/>
                <c:pt idx="0">
                  <c:v>126.64366483516483</c:v>
                </c:pt>
                <c:pt idx="1">
                  <c:v>127.4919945054945</c:v>
                </c:pt>
                <c:pt idx="2">
                  <c:v>136.14985274725277</c:v>
                </c:pt>
                <c:pt idx="3">
                  <c:v>147.69675824175823</c:v>
                </c:pt>
                <c:pt idx="4">
                  <c:v>146.84250549450547</c:v>
                </c:pt>
                <c:pt idx="5">
                  <c:v>142.81432967032964</c:v>
                </c:pt>
                <c:pt idx="6">
                  <c:v>135.74562087912088</c:v>
                </c:pt>
                <c:pt idx="7">
                  <c:v>125.28534615384615</c:v>
                </c:pt>
                <c:pt idx="8">
                  <c:v>119.39696153846154</c:v>
                </c:pt>
                <c:pt idx="9">
                  <c:v>114.68865934065934</c:v>
                </c:pt>
                <c:pt idx="10">
                  <c:v>112.99181868131868</c:v>
                </c:pt>
                <c:pt idx="11">
                  <c:v>112.14620879120876</c:v>
                </c:pt>
                <c:pt idx="12">
                  <c:v>112.94038461538462</c:v>
                </c:pt>
                <c:pt idx="13">
                  <c:v>111.77178571428571</c:v>
                </c:pt>
                <c:pt idx="14">
                  <c:v>109.37898351648352</c:v>
                </c:pt>
                <c:pt idx="15">
                  <c:v>107.47574175824175</c:v>
                </c:pt>
                <c:pt idx="16">
                  <c:v>104.24935714285715</c:v>
                </c:pt>
                <c:pt idx="17">
                  <c:v>101.97427912087913</c:v>
                </c:pt>
                <c:pt idx="18">
                  <c:v>99.008340659340661</c:v>
                </c:pt>
                <c:pt idx="19">
                  <c:v>100.78989340659341</c:v>
                </c:pt>
                <c:pt idx="20">
                  <c:v>102.49437362637362</c:v>
                </c:pt>
                <c:pt idx="21">
                  <c:v>104.31686813186812</c:v>
                </c:pt>
                <c:pt idx="22">
                  <c:v>105.12826923076923</c:v>
                </c:pt>
                <c:pt idx="23">
                  <c:v>104.9918772893773</c:v>
                </c:pt>
                <c:pt idx="24">
                  <c:v>103.41154395604397</c:v>
                </c:pt>
                <c:pt idx="25">
                  <c:v>102.85785714285713</c:v>
                </c:pt>
                <c:pt idx="26">
                  <c:v>102.80352197802199</c:v>
                </c:pt>
                <c:pt idx="27">
                  <c:v>102.50053846153844</c:v>
                </c:pt>
                <c:pt idx="28">
                  <c:v>101.60101648351647</c:v>
                </c:pt>
                <c:pt idx="29">
                  <c:v>101.81007692307692</c:v>
                </c:pt>
                <c:pt idx="30">
                  <c:v>103.66635714285715</c:v>
                </c:pt>
                <c:pt idx="31">
                  <c:v>104.03162967032968</c:v>
                </c:pt>
                <c:pt idx="32">
                  <c:v>104.4485054945055</c:v>
                </c:pt>
                <c:pt idx="33">
                  <c:v>104.67829670329671</c:v>
                </c:pt>
                <c:pt idx="34">
                  <c:v>105.87620879120878</c:v>
                </c:pt>
                <c:pt idx="35">
                  <c:v>105.31744505494505</c:v>
                </c:pt>
                <c:pt idx="36">
                  <c:v>106.27317582417584</c:v>
                </c:pt>
                <c:pt idx="37">
                  <c:v>107.56634065934065</c:v>
                </c:pt>
                <c:pt idx="38">
                  <c:v>108.02054395604395</c:v>
                </c:pt>
                <c:pt idx="39">
                  <c:v>112.92056043956043</c:v>
                </c:pt>
                <c:pt idx="40">
                  <c:v>114.85230549450547</c:v>
                </c:pt>
                <c:pt idx="41">
                  <c:v>116.53303296703297</c:v>
                </c:pt>
                <c:pt idx="42">
                  <c:v>118.96706703296702</c:v>
                </c:pt>
                <c:pt idx="43">
                  <c:v>120.23078571428573</c:v>
                </c:pt>
                <c:pt idx="44">
                  <c:v>120.39246153846155</c:v>
                </c:pt>
                <c:pt idx="45">
                  <c:v>120.54339120879122</c:v>
                </c:pt>
                <c:pt idx="46">
                  <c:v>118.77654945054944</c:v>
                </c:pt>
                <c:pt idx="47">
                  <c:v>117.82825274725272</c:v>
                </c:pt>
                <c:pt idx="48">
                  <c:v>120.83490223319239</c:v>
                </c:pt>
                <c:pt idx="49">
                  <c:v>127.5170948154931</c:v>
                </c:pt>
                <c:pt idx="50">
                  <c:v>122.9823550185649</c:v>
                </c:pt>
                <c:pt idx="51">
                  <c:v>127.28589128386463</c:v>
                </c:pt>
                <c:pt idx="52">
                  <c:v>127.6900607848212</c:v>
                </c:pt>
                <c:pt idx="53">
                  <c:v>126.35946178198753</c:v>
                </c:pt>
                <c:pt idx="54">
                  <c:v>136.14721497953721</c:v>
                </c:pt>
                <c:pt idx="55">
                  <c:v>124.10063603205732</c:v>
                </c:pt>
                <c:pt idx="56">
                  <c:v>129.7671433833369</c:v>
                </c:pt>
                <c:pt idx="57">
                  <c:v>134.12067772546075</c:v>
                </c:pt>
                <c:pt idx="58">
                  <c:v>129.79819890620516</c:v>
                </c:pt>
                <c:pt idx="59">
                  <c:v>138.51483806699966</c:v>
                </c:pt>
                <c:pt idx="60">
                  <c:v>123.87118592233082</c:v>
                </c:pt>
                <c:pt idx="61">
                  <c:v>130.30527600877673</c:v>
                </c:pt>
                <c:pt idx="62">
                  <c:v>122.56026732892637</c:v>
                </c:pt>
                <c:pt idx="63">
                  <c:v>125.60624322660431</c:v>
                </c:pt>
                <c:pt idx="64">
                  <c:v>116.71865932688786</c:v>
                </c:pt>
                <c:pt idx="65">
                  <c:v>127.08270530042866</c:v>
                </c:pt>
                <c:pt idx="66">
                  <c:v>119.36140604448572</c:v>
                </c:pt>
                <c:pt idx="67">
                  <c:v>126.58481347568514</c:v>
                </c:pt>
                <c:pt idx="68">
                  <c:v>116.66668882605737</c:v>
                </c:pt>
                <c:pt idx="69">
                  <c:v>123.5746133748038</c:v>
                </c:pt>
                <c:pt idx="70">
                  <c:v>125.7451264756057</c:v>
                </c:pt>
                <c:pt idx="71">
                  <c:v>118.80305530717814</c:v>
                </c:pt>
                <c:pt idx="72">
                  <c:v>116.02267740771313</c:v>
                </c:pt>
                <c:pt idx="73">
                  <c:v>113.04465353015192</c:v>
                </c:pt>
                <c:pt idx="74">
                  <c:v>118.37722530208418</c:v>
                </c:pt>
                <c:pt idx="75">
                  <c:v>126.2034927304388</c:v>
                </c:pt>
                <c:pt idx="76">
                  <c:v>125.28140313306771</c:v>
                </c:pt>
                <c:pt idx="77">
                  <c:v>120.58130958596929</c:v>
                </c:pt>
                <c:pt idx="78">
                  <c:v>114.70856019144159</c:v>
                </c:pt>
                <c:pt idx="79">
                  <c:v>119.42696512885482</c:v>
                </c:pt>
                <c:pt idx="80">
                  <c:v>127.19102282553433</c:v>
                </c:pt>
                <c:pt idx="81">
                  <c:v>117.74818015835307</c:v>
                </c:pt>
                <c:pt idx="82">
                  <c:v>113.41680522182746</c:v>
                </c:pt>
                <c:pt idx="83">
                  <c:v>113.91419498515963</c:v>
                </c:pt>
                <c:pt idx="84">
                  <c:v>114.75334525036133</c:v>
                </c:pt>
                <c:pt idx="85">
                  <c:v>123.1736115617438</c:v>
                </c:pt>
                <c:pt idx="86">
                  <c:v>111.85068566894057</c:v>
                </c:pt>
                <c:pt idx="87">
                  <c:v>120.08732755166687</c:v>
                </c:pt>
                <c:pt idx="88">
                  <c:v>119.30689515658266</c:v>
                </c:pt>
                <c:pt idx="89">
                  <c:v>114.22670268045613</c:v>
                </c:pt>
                <c:pt idx="90">
                  <c:v>122.32104843420848</c:v>
                </c:pt>
                <c:pt idx="91">
                  <c:v>114.60178035739324</c:v>
                </c:pt>
                <c:pt idx="92">
                  <c:v>123.03428777144528</c:v>
                </c:pt>
                <c:pt idx="93">
                  <c:v>114.91288571656558</c:v>
                </c:pt>
                <c:pt idx="94">
                  <c:v>110.39508537671099</c:v>
                </c:pt>
                <c:pt idx="95">
                  <c:v>120.05241524090469</c:v>
                </c:pt>
                <c:pt idx="96">
                  <c:v>112.81912460982184</c:v>
                </c:pt>
                <c:pt idx="97">
                  <c:v>120.37582488093447</c:v>
                </c:pt>
                <c:pt idx="98">
                  <c:v>123.15197835580986</c:v>
                </c:pt>
                <c:pt idx="99">
                  <c:v>120.03814572912711</c:v>
                </c:pt>
                <c:pt idx="100">
                  <c:v>115.62709843465717</c:v>
                </c:pt>
                <c:pt idx="101">
                  <c:v>121.15158786847672</c:v>
                </c:pt>
                <c:pt idx="102">
                  <c:v>117.09382179371869</c:v>
                </c:pt>
                <c:pt idx="103">
                  <c:v>112.81650557163429</c:v>
                </c:pt>
                <c:pt idx="104">
                  <c:v>111.33010913437174</c:v>
                </c:pt>
                <c:pt idx="105">
                  <c:v>119.96124688727487</c:v>
                </c:pt>
                <c:pt idx="106">
                  <c:v>108.14838924378827</c:v>
                </c:pt>
                <c:pt idx="107">
                  <c:v>119.68565867969379</c:v>
                </c:pt>
                <c:pt idx="108">
                  <c:v>120.80874382110277</c:v>
                </c:pt>
                <c:pt idx="109">
                  <c:v>128.97792217545805</c:v>
                </c:pt>
                <c:pt idx="110">
                  <c:v>118.42182960443532</c:v>
                </c:pt>
                <c:pt idx="111">
                  <c:v>118.7059030220511</c:v>
                </c:pt>
                <c:pt idx="112">
                  <c:v>117.41598790395985</c:v>
                </c:pt>
                <c:pt idx="113">
                  <c:v>119.73352524256775</c:v>
                </c:pt>
                <c:pt idx="114">
                  <c:v>117.90931029765525</c:v>
                </c:pt>
                <c:pt idx="115">
                  <c:v>123.07550245821565</c:v>
                </c:pt>
                <c:pt idx="116">
                  <c:v>124.59326765870956</c:v>
                </c:pt>
                <c:pt idx="117">
                  <c:v>122.32451847857963</c:v>
                </c:pt>
                <c:pt idx="118">
                  <c:v>119.3177748713311</c:v>
                </c:pt>
                <c:pt idx="119">
                  <c:v>129.10461042364213</c:v>
                </c:pt>
                <c:pt idx="120">
                  <c:v>124.69326043572261</c:v>
                </c:pt>
                <c:pt idx="121">
                  <c:v>123.20046350516871</c:v>
                </c:pt>
                <c:pt idx="122">
                  <c:v>129.37693823664088</c:v>
                </c:pt>
                <c:pt idx="123">
                  <c:v>130.2147141628526</c:v>
                </c:pt>
                <c:pt idx="124">
                  <c:v>124.37843220114206</c:v>
                </c:pt>
                <c:pt idx="125">
                  <c:v>123.75876911920147</c:v>
                </c:pt>
                <c:pt idx="126">
                  <c:v>124.31226917662877</c:v>
                </c:pt>
                <c:pt idx="127">
                  <c:v>122.78588680108204</c:v>
                </c:pt>
                <c:pt idx="128">
                  <c:v>120.93449844226528</c:v>
                </c:pt>
                <c:pt idx="129">
                  <c:v>130.90385776283708</c:v>
                </c:pt>
                <c:pt idx="130">
                  <c:v>120.88413587717149</c:v>
                </c:pt>
                <c:pt idx="131">
                  <c:v>122.28826069966429</c:v>
                </c:pt>
                <c:pt idx="132">
                  <c:v>128.78128737859151</c:v>
                </c:pt>
                <c:pt idx="133">
                  <c:v>125.53257857218533</c:v>
                </c:pt>
                <c:pt idx="134">
                  <c:v>120.85486284296881</c:v>
                </c:pt>
                <c:pt idx="135">
                  <c:v>120.37210691320237</c:v>
                </c:pt>
                <c:pt idx="136">
                  <c:v>132.14404604945037</c:v>
                </c:pt>
                <c:pt idx="137">
                  <c:v>124.57303467738612</c:v>
                </c:pt>
                <c:pt idx="138">
                  <c:v>134.0501997978661</c:v>
                </c:pt>
                <c:pt idx="139">
                  <c:v>122.45455302614239</c:v>
                </c:pt>
                <c:pt idx="140">
                  <c:v>120.06467850902463</c:v>
                </c:pt>
                <c:pt idx="141">
                  <c:v>116.28777185066338</c:v>
                </c:pt>
                <c:pt idx="142">
                  <c:v>117.37177691615722</c:v>
                </c:pt>
                <c:pt idx="143">
                  <c:v>126.47388862556244</c:v>
                </c:pt>
                <c:pt idx="144">
                  <c:v>120.3813039215627</c:v>
                </c:pt>
                <c:pt idx="145">
                  <c:v>118.08858961686087</c:v>
                </c:pt>
                <c:pt idx="146">
                  <c:v>134.01312562073338</c:v>
                </c:pt>
                <c:pt idx="147">
                  <c:v>127.02947296309046</c:v>
                </c:pt>
                <c:pt idx="148">
                  <c:v>125.50812935670594</c:v>
                </c:pt>
                <c:pt idx="149">
                  <c:v>116.38021527193249</c:v>
                </c:pt>
                <c:pt idx="150">
                  <c:v>119.19954481685899</c:v>
                </c:pt>
                <c:pt idx="151">
                  <c:v>122.72705635830953</c:v>
                </c:pt>
                <c:pt idx="152">
                  <c:v>132.10197352019796</c:v>
                </c:pt>
                <c:pt idx="153">
                  <c:v>126.74194298805592</c:v>
                </c:pt>
                <c:pt idx="154">
                  <c:v>119.61274839414295</c:v>
                </c:pt>
                <c:pt idx="155">
                  <c:v>125.15134462861877</c:v>
                </c:pt>
                <c:pt idx="156">
                  <c:v>116.62312040588371</c:v>
                </c:pt>
                <c:pt idx="157">
                  <c:v>122.34746334330758</c:v>
                </c:pt>
                <c:pt idx="158">
                  <c:v>124.02682136169233</c:v>
                </c:pt>
                <c:pt idx="159">
                  <c:v>122.66680053007326</c:v>
                </c:pt>
                <c:pt idx="160">
                  <c:v>120.72644426690673</c:v>
                </c:pt>
                <c:pt idx="161">
                  <c:v>115.70520148652975</c:v>
                </c:pt>
                <c:pt idx="162">
                  <c:v>128.34641081877771</c:v>
                </c:pt>
                <c:pt idx="163">
                  <c:v>128.80014487087917</c:v>
                </c:pt>
                <c:pt idx="164">
                  <c:v>123.62446634167718</c:v>
                </c:pt>
                <c:pt idx="165">
                  <c:v>115.25185313073131</c:v>
                </c:pt>
                <c:pt idx="166">
                  <c:v>124.48841342821908</c:v>
                </c:pt>
                <c:pt idx="167">
                  <c:v>133.16850393418932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8C-4995-95F3-486876F7BC0B}"/>
            </c:ext>
          </c:extLst>
        </c:ser>
        <c:ser>
          <c:idx val="2"/>
          <c:order val="2"/>
          <c:tx>
            <c:v>Floor</c:v>
          </c:tx>
          <c:spPr>
            <a:ln w="158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Monthly_prices_forcast_variat!$A$14:$A$181</c:f>
              <c:strCache>
                <c:ptCount val="168"/>
                <c:pt idx="0">
                  <c:v>Q1 2022</c:v>
                </c:pt>
                <c:pt idx="1">
                  <c:v>Q1 2022</c:v>
                </c:pt>
                <c:pt idx="2">
                  <c:v>Q1 2022</c:v>
                </c:pt>
                <c:pt idx="3">
                  <c:v>Q2 2022</c:v>
                </c:pt>
                <c:pt idx="4">
                  <c:v>Q2 2022</c:v>
                </c:pt>
                <c:pt idx="5">
                  <c:v>Q2 2022</c:v>
                </c:pt>
                <c:pt idx="6">
                  <c:v>Q3 2022</c:v>
                </c:pt>
                <c:pt idx="7">
                  <c:v>Q3 2022</c:v>
                </c:pt>
                <c:pt idx="8">
                  <c:v>Q3 2022</c:v>
                </c:pt>
                <c:pt idx="9">
                  <c:v>Q4 2022</c:v>
                </c:pt>
                <c:pt idx="10">
                  <c:v>Q4 2022</c:v>
                </c:pt>
                <c:pt idx="11">
                  <c:v>Q4 2022</c:v>
                </c:pt>
                <c:pt idx="12">
                  <c:v>Q1 2023</c:v>
                </c:pt>
                <c:pt idx="13">
                  <c:v>Q1 2023</c:v>
                </c:pt>
                <c:pt idx="14">
                  <c:v>Q1 2023</c:v>
                </c:pt>
                <c:pt idx="15">
                  <c:v>Q2 2023</c:v>
                </c:pt>
                <c:pt idx="16">
                  <c:v>Q2 2023</c:v>
                </c:pt>
                <c:pt idx="17">
                  <c:v>Q2 2023</c:v>
                </c:pt>
                <c:pt idx="18">
                  <c:v>Q3 2023</c:v>
                </c:pt>
                <c:pt idx="19">
                  <c:v>Q3 2023</c:v>
                </c:pt>
                <c:pt idx="20">
                  <c:v>Q3 2023</c:v>
                </c:pt>
                <c:pt idx="21">
                  <c:v>Q4 2023</c:v>
                </c:pt>
                <c:pt idx="22">
                  <c:v>Q4 2023</c:v>
                </c:pt>
                <c:pt idx="23">
                  <c:v>Q4 2023</c:v>
                </c:pt>
                <c:pt idx="24">
                  <c:v>Q1 2024</c:v>
                </c:pt>
                <c:pt idx="25">
                  <c:v>Q1 2024</c:v>
                </c:pt>
                <c:pt idx="26">
                  <c:v>Q1 2024</c:v>
                </c:pt>
                <c:pt idx="27">
                  <c:v>Q2 2024</c:v>
                </c:pt>
                <c:pt idx="28">
                  <c:v>Q2 2024</c:v>
                </c:pt>
                <c:pt idx="29">
                  <c:v>Q2 2024</c:v>
                </c:pt>
                <c:pt idx="30">
                  <c:v>Q3 2024</c:v>
                </c:pt>
                <c:pt idx="31">
                  <c:v>Q3 2024</c:v>
                </c:pt>
                <c:pt idx="32">
                  <c:v>Q3 2024</c:v>
                </c:pt>
                <c:pt idx="33">
                  <c:v>Q4 2024</c:v>
                </c:pt>
                <c:pt idx="34">
                  <c:v>Q4 2024</c:v>
                </c:pt>
                <c:pt idx="35">
                  <c:v>Q4 2024</c:v>
                </c:pt>
                <c:pt idx="36">
                  <c:v>Q1 2025</c:v>
                </c:pt>
                <c:pt idx="37">
                  <c:v>Q1 2025</c:v>
                </c:pt>
                <c:pt idx="38">
                  <c:v>Q1 2025</c:v>
                </c:pt>
                <c:pt idx="39">
                  <c:v>Q2 2025</c:v>
                </c:pt>
                <c:pt idx="40">
                  <c:v>Q2 2025</c:v>
                </c:pt>
                <c:pt idx="41">
                  <c:v>Q2 2025</c:v>
                </c:pt>
                <c:pt idx="42">
                  <c:v>Q3 2025</c:v>
                </c:pt>
                <c:pt idx="43">
                  <c:v>Q3 2025</c:v>
                </c:pt>
                <c:pt idx="44">
                  <c:v>Q3 2025</c:v>
                </c:pt>
                <c:pt idx="45">
                  <c:v>Q4 2025</c:v>
                </c:pt>
                <c:pt idx="46">
                  <c:v>Q4 2025</c:v>
                </c:pt>
                <c:pt idx="47">
                  <c:v>Q4 2025</c:v>
                </c:pt>
                <c:pt idx="48">
                  <c:v>Q1 2026</c:v>
                </c:pt>
                <c:pt idx="49">
                  <c:v>Q1 2026</c:v>
                </c:pt>
                <c:pt idx="50">
                  <c:v>Q1 2026</c:v>
                </c:pt>
                <c:pt idx="51">
                  <c:v>Q2 2026</c:v>
                </c:pt>
                <c:pt idx="52">
                  <c:v>Q2 2026</c:v>
                </c:pt>
                <c:pt idx="53">
                  <c:v>Q2 2026</c:v>
                </c:pt>
                <c:pt idx="54">
                  <c:v>Q3 2026</c:v>
                </c:pt>
                <c:pt idx="55">
                  <c:v>Q3 2026</c:v>
                </c:pt>
                <c:pt idx="56">
                  <c:v>Q3 2026</c:v>
                </c:pt>
                <c:pt idx="57">
                  <c:v>Q4 2026</c:v>
                </c:pt>
                <c:pt idx="58">
                  <c:v>Q4 2026</c:v>
                </c:pt>
                <c:pt idx="59">
                  <c:v>Q4 2026</c:v>
                </c:pt>
                <c:pt idx="60">
                  <c:v>Q1 2027</c:v>
                </c:pt>
                <c:pt idx="61">
                  <c:v>Q1 2027</c:v>
                </c:pt>
                <c:pt idx="62">
                  <c:v>Q1 2027</c:v>
                </c:pt>
                <c:pt idx="63">
                  <c:v>Q2 2027</c:v>
                </c:pt>
                <c:pt idx="64">
                  <c:v>Q2 2027</c:v>
                </c:pt>
                <c:pt idx="65">
                  <c:v>Q2 2027</c:v>
                </c:pt>
                <c:pt idx="66">
                  <c:v>Q3 2027</c:v>
                </c:pt>
                <c:pt idx="67">
                  <c:v>Q3 2027</c:v>
                </c:pt>
                <c:pt idx="68">
                  <c:v>Q3 2027</c:v>
                </c:pt>
                <c:pt idx="69">
                  <c:v>Q4 2027</c:v>
                </c:pt>
                <c:pt idx="70">
                  <c:v>Q4 2027</c:v>
                </c:pt>
                <c:pt idx="71">
                  <c:v>Q4 2027</c:v>
                </c:pt>
                <c:pt idx="72">
                  <c:v>Q1 2028</c:v>
                </c:pt>
                <c:pt idx="73">
                  <c:v>Q1 2028</c:v>
                </c:pt>
                <c:pt idx="74">
                  <c:v>Q1 2028</c:v>
                </c:pt>
                <c:pt idx="75">
                  <c:v>Q2 2028</c:v>
                </c:pt>
                <c:pt idx="76">
                  <c:v>Q2 2028</c:v>
                </c:pt>
                <c:pt idx="77">
                  <c:v>Q2 2028</c:v>
                </c:pt>
                <c:pt idx="78">
                  <c:v>Q3 2028</c:v>
                </c:pt>
                <c:pt idx="79">
                  <c:v>Q3 2028</c:v>
                </c:pt>
                <c:pt idx="80">
                  <c:v>Q3 2028</c:v>
                </c:pt>
                <c:pt idx="81">
                  <c:v>Q4 2028</c:v>
                </c:pt>
                <c:pt idx="82">
                  <c:v>Q4 2028</c:v>
                </c:pt>
                <c:pt idx="83">
                  <c:v>Q4 2028</c:v>
                </c:pt>
                <c:pt idx="84">
                  <c:v>Q1 2029</c:v>
                </c:pt>
                <c:pt idx="85">
                  <c:v>Q1 2029</c:v>
                </c:pt>
                <c:pt idx="86">
                  <c:v>Q1 2029</c:v>
                </c:pt>
                <c:pt idx="87">
                  <c:v>Q2 2029</c:v>
                </c:pt>
                <c:pt idx="88">
                  <c:v>Q2 2029</c:v>
                </c:pt>
                <c:pt idx="89">
                  <c:v>Q2 2029</c:v>
                </c:pt>
                <c:pt idx="90">
                  <c:v>Q3 2029</c:v>
                </c:pt>
                <c:pt idx="91">
                  <c:v>Q3 2029</c:v>
                </c:pt>
                <c:pt idx="92">
                  <c:v>Q3 2029</c:v>
                </c:pt>
                <c:pt idx="93">
                  <c:v>Q4 2029</c:v>
                </c:pt>
                <c:pt idx="94">
                  <c:v>Q4 2029</c:v>
                </c:pt>
                <c:pt idx="95">
                  <c:v>Q4 2029</c:v>
                </c:pt>
                <c:pt idx="96">
                  <c:v>Q1 2030</c:v>
                </c:pt>
                <c:pt idx="97">
                  <c:v>Q1 2030</c:v>
                </c:pt>
                <c:pt idx="98">
                  <c:v>Q1 2030</c:v>
                </c:pt>
                <c:pt idx="99">
                  <c:v>Q2 2030</c:v>
                </c:pt>
                <c:pt idx="100">
                  <c:v>Q2 2030</c:v>
                </c:pt>
                <c:pt idx="101">
                  <c:v>Q2 2030</c:v>
                </c:pt>
                <c:pt idx="102">
                  <c:v>Q3 2030</c:v>
                </c:pt>
                <c:pt idx="103">
                  <c:v>Q3 2030</c:v>
                </c:pt>
                <c:pt idx="104">
                  <c:v>Q3 2030</c:v>
                </c:pt>
                <c:pt idx="105">
                  <c:v>Q4 2030</c:v>
                </c:pt>
                <c:pt idx="106">
                  <c:v>Q4 2030</c:v>
                </c:pt>
                <c:pt idx="107">
                  <c:v>Q4 2030</c:v>
                </c:pt>
                <c:pt idx="108">
                  <c:v>Q1 2031</c:v>
                </c:pt>
                <c:pt idx="109">
                  <c:v>Q1 2031</c:v>
                </c:pt>
                <c:pt idx="110">
                  <c:v>Q1 2031</c:v>
                </c:pt>
                <c:pt idx="111">
                  <c:v>Q2 2031</c:v>
                </c:pt>
                <c:pt idx="112">
                  <c:v>Q2 2031</c:v>
                </c:pt>
                <c:pt idx="113">
                  <c:v>Q2 2031</c:v>
                </c:pt>
                <c:pt idx="114">
                  <c:v>Q3 2031</c:v>
                </c:pt>
                <c:pt idx="115">
                  <c:v>Q3 2031</c:v>
                </c:pt>
                <c:pt idx="116">
                  <c:v>Q3 2031</c:v>
                </c:pt>
                <c:pt idx="117">
                  <c:v>Q4 2031</c:v>
                </c:pt>
                <c:pt idx="118">
                  <c:v>Q4 2031</c:v>
                </c:pt>
                <c:pt idx="119">
                  <c:v>Q4 2031</c:v>
                </c:pt>
                <c:pt idx="120">
                  <c:v>Q1 2032</c:v>
                </c:pt>
                <c:pt idx="121">
                  <c:v>Q1 2032</c:v>
                </c:pt>
                <c:pt idx="122">
                  <c:v>Q1 2032</c:v>
                </c:pt>
                <c:pt idx="123">
                  <c:v>Q2 2032</c:v>
                </c:pt>
                <c:pt idx="124">
                  <c:v>Q2 2032</c:v>
                </c:pt>
                <c:pt idx="125">
                  <c:v>Q2 2032</c:v>
                </c:pt>
                <c:pt idx="126">
                  <c:v>Q3 2032</c:v>
                </c:pt>
                <c:pt idx="127">
                  <c:v>Q3 2032</c:v>
                </c:pt>
                <c:pt idx="128">
                  <c:v>Q3 2032</c:v>
                </c:pt>
                <c:pt idx="129">
                  <c:v>Q4 2032</c:v>
                </c:pt>
                <c:pt idx="130">
                  <c:v>Q4 2032</c:v>
                </c:pt>
                <c:pt idx="131">
                  <c:v>Q4 2032</c:v>
                </c:pt>
                <c:pt idx="132">
                  <c:v>Q1 2033</c:v>
                </c:pt>
                <c:pt idx="133">
                  <c:v>Q1 2033</c:v>
                </c:pt>
                <c:pt idx="134">
                  <c:v>Q1 2033</c:v>
                </c:pt>
                <c:pt idx="135">
                  <c:v>Q2 2033</c:v>
                </c:pt>
                <c:pt idx="136">
                  <c:v>Q2 2033</c:v>
                </c:pt>
                <c:pt idx="137">
                  <c:v>Q2 2033</c:v>
                </c:pt>
                <c:pt idx="138">
                  <c:v>Q3 2033</c:v>
                </c:pt>
                <c:pt idx="139">
                  <c:v>Q3 2033</c:v>
                </c:pt>
                <c:pt idx="140">
                  <c:v>Q3 2033</c:v>
                </c:pt>
                <c:pt idx="141">
                  <c:v>Q4 2033</c:v>
                </c:pt>
                <c:pt idx="142">
                  <c:v>Q4 2033</c:v>
                </c:pt>
                <c:pt idx="143">
                  <c:v>Q4 2033</c:v>
                </c:pt>
                <c:pt idx="144">
                  <c:v>Q1 2034</c:v>
                </c:pt>
                <c:pt idx="145">
                  <c:v>Q1 2034</c:v>
                </c:pt>
                <c:pt idx="146">
                  <c:v>Q1 2034</c:v>
                </c:pt>
                <c:pt idx="147">
                  <c:v>Q2 2034</c:v>
                </c:pt>
                <c:pt idx="148">
                  <c:v>Q2 2034</c:v>
                </c:pt>
                <c:pt idx="149">
                  <c:v>Q2 2034</c:v>
                </c:pt>
                <c:pt idx="150">
                  <c:v>Q3 2034</c:v>
                </c:pt>
                <c:pt idx="151">
                  <c:v>Q3 2034</c:v>
                </c:pt>
                <c:pt idx="152">
                  <c:v>Q3 2034</c:v>
                </c:pt>
                <c:pt idx="153">
                  <c:v>Q4 2034</c:v>
                </c:pt>
                <c:pt idx="154">
                  <c:v>Q4 2034</c:v>
                </c:pt>
                <c:pt idx="155">
                  <c:v>Q4 2034</c:v>
                </c:pt>
                <c:pt idx="156">
                  <c:v>Q1 2035</c:v>
                </c:pt>
                <c:pt idx="157">
                  <c:v>Q1 2035</c:v>
                </c:pt>
                <c:pt idx="158">
                  <c:v>Q1 2035</c:v>
                </c:pt>
                <c:pt idx="159">
                  <c:v>Q2 2035</c:v>
                </c:pt>
                <c:pt idx="160">
                  <c:v>Q2 2035</c:v>
                </c:pt>
                <c:pt idx="161">
                  <c:v>Q2 2035</c:v>
                </c:pt>
                <c:pt idx="162">
                  <c:v>Q3 2035</c:v>
                </c:pt>
                <c:pt idx="163">
                  <c:v>Q3 2035</c:v>
                </c:pt>
                <c:pt idx="164">
                  <c:v>Q3 2035</c:v>
                </c:pt>
                <c:pt idx="165">
                  <c:v>Q4 2035</c:v>
                </c:pt>
                <c:pt idx="166">
                  <c:v>Q4 2035</c:v>
                </c:pt>
                <c:pt idx="167">
                  <c:v>Q4 2035</c:v>
                </c:pt>
              </c:strCache>
            </c:strRef>
          </c:cat>
          <c:val>
            <c:numRef>
              <c:f>Monthly_prices_forcast_variat!$AS$14:$AS$181</c:f>
              <c:numCache>
                <c:formatCode>0.00</c:formatCode>
                <c:ptCount val="168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  <c:pt idx="7">
                  <c:v>110</c:v>
                </c:pt>
                <c:pt idx="8">
                  <c:v>110</c:v>
                </c:pt>
                <c:pt idx="9">
                  <c:v>110</c:v>
                </c:pt>
                <c:pt idx="10">
                  <c:v>110</c:v>
                </c:pt>
                <c:pt idx="11">
                  <c:v>110</c:v>
                </c:pt>
                <c:pt idx="12">
                  <c:v>110</c:v>
                </c:pt>
                <c:pt idx="13">
                  <c:v>110</c:v>
                </c:pt>
                <c:pt idx="14">
                  <c:v>110</c:v>
                </c:pt>
                <c:pt idx="15">
                  <c:v>110</c:v>
                </c:pt>
                <c:pt idx="16">
                  <c:v>110</c:v>
                </c:pt>
                <c:pt idx="17">
                  <c:v>110</c:v>
                </c:pt>
                <c:pt idx="18">
                  <c:v>110</c:v>
                </c:pt>
                <c:pt idx="19">
                  <c:v>110</c:v>
                </c:pt>
                <c:pt idx="20">
                  <c:v>110</c:v>
                </c:pt>
                <c:pt idx="21">
                  <c:v>110</c:v>
                </c:pt>
                <c:pt idx="22">
                  <c:v>110</c:v>
                </c:pt>
                <c:pt idx="23">
                  <c:v>110</c:v>
                </c:pt>
                <c:pt idx="24">
                  <c:v>110</c:v>
                </c:pt>
                <c:pt idx="25">
                  <c:v>110</c:v>
                </c:pt>
                <c:pt idx="26">
                  <c:v>110</c:v>
                </c:pt>
                <c:pt idx="27">
                  <c:v>110</c:v>
                </c:pt>
                <c:pt idx="28">
                  <c:v>110</c:v>
                </c:pt>
                <c:pt idx="29">
                  <c:v>110</c:v>
                </c:pt>
                <c:pt idx="30">
                  <c:v>110</c:v>
                </c:pt>
                <c:pt idx="31">
                  <c:v>110</c:v>
                </c:pt>
                <c:pt idx="32">
                  <c:v>110</c:v>
                </c:pt>
                <c:pt idx="33">
                  <c:v>110</c:v>
                </c:pt>
                <c:pt idx="34">
                  <c:v>110</c:v>
                </c:pt>
                <c:pt idx="35">
                  <c:v>110</c:v>
                </c:pt>
                <c:pt idx="36">
                  <c:v>110</c:v>
                </c:pt>
                <c:pt idx="37">
                  <c:v>110</c:v>
                </c:pt>
                <c:pt idx="38">
                  <c:v>110</c:v>
                </c:pt>
                <c:pt idx="39">
                  <c:v>110</c:v>
                </c:pt>
                <c:pt idx="40">
                  <c:v>110</c:v>
                </c:pt>
                <c:pt idx="41">
                  <c:v>110</c:v>
                </c:pt>
                <c:pt idx="42">
                  <c:v>110</c:v>
                </c:pt>
                <c:pt idx="43">
                  <c:v>110</c:v>
                </c:pt>
                <c:pt idx="44">
                  <c:v>110</c:v>
                </c:pt>
                <c:pt idx="45">
                  <c:v>110</c:v>
                </c:pt>
                <c:pt idx="46">
                  <c:v>110</c:v>
                </c:pt>
                <c:pt idx="47">
                  <c:v>110</c:v>
                </c:pt>
                <c:pt idx="48">
                  <c:v>110</c:v>
                </c:pt>
                <c:pt idx="49">
                  <c:v>110</c:v>
                </c:pt>
                <c:pt idx="50">
                  <c:v>110</c:v>
                </c:pt>
                <c:pt idx="51">
                  <c:v>110</c:v>
                </c:pt>
                <c:pt idx="52">
                  <c:v>110</c:v>
                </c:pt>
                <c:pt idx="53">
                  <c:v>110</c:v>
                </c:pt>
                <c:pt idx="54">
                  <c:v>110</c:v>
                </c:pt>
                <c:pt idx="55">
                  <c:v>110</c:v>
                </c:pt>
                <c:pt idx="56">
                  <c:v>110</c:v>
                </c:pt>
                <c:pt idx="57">
                  <c:v>110</c:v>
                </c:pt>
                <c:pt idx="58">
                  <c:v>110</c:v>
                </c:pt>
                <c:pt idx="59">
                  <c:v>110</c:v>
                </c:pt>
                <c:pt idx="60">
                  <c:v>110</c:v>
                </c:pt>
                <c:pt idx="61">
                  <c:v>110</c:v>
                </c:pt>
                <c:pt idx="62">
                  <c:v>110</c:v>
                </c:pt>
                <c:pt idx="63">
                  <c:v>110</c:v>
                </c:pt>
                <c:pt idx="64">
                  <c:v>110</c:v>
                </c:pt>
                <c:pt idx="65">
                  <c:v>110</c:v>
                </c:pt>
                <c:pt idx="66">
                  <c:v>110</c:v>
                </c:pt>
                <c:pt idx="67">
                  <c:v>110</c:v>
                </c:pt>
                <c:pt idx="68">
                  <c:v>110</c:v>
                </c:pt>
                <c:pt idx="69">
                  <c:v>110</c:v>
                </c:pt>
                <c:pt idx="70">
                  <c:v>110</c:v>
                </c:pt>
                <c:pt idx="71">
                  <c:v>110</c:v>
                </c:pt>
                <c:pt idx="72">
                  <c:v>110</c:v>
                </c:pt>
                <c:pt idx="73">
                  <c:v>110</c:v>
                </c:pt>
                <c:pt idx="74">
                  <c:v>110</c:v>
                </c:pt>
                <c:pt idx="75">
                  <c:v>110</c:v>
                </c:pt>
                <c:pt idx="76">
                  <c:v>110</c:v>
                </c:pt>
                <c:pt idx="77">
                  <c:v>110</c:v>
                </c:pt>
                <c:pt idx="78">
                  <c:v>110</c:v>
                </c:pt>
                <c:pt idx="79">
                  <c:v>110</c:v>
                </c:pt>
                <c:pt idx="80">
                  <c:v>110</c:v>
                </c:pt>
                <c:pt idx="81">
                  <c:v>110</c:v>
                </c:pt>
                <c:pt idx="82">
                  <c:v>110</c:v>
                </c:pt>
                <c:pt idx="83">
                  <c:v>110</c:v>
                </c:pt>
                <c:pt idx="84">
                  <c:v>110</c:v>
                </c:pt>
                <c:pt idx="85">
                  <c:v>110</c:v>
                </c:pt>
                <c:pt idx="86">
                  <c:v>110</c:v>
                </c:pt>
                <c:pt idx="87">
                  <c:v>110</c:v>
                </c:pt>
                <c:pt idx="88">
                  <c:v>110</c:v>
                </c:pt>
                <c:pt idx="89">
                  <c:v>110</c:v>
                </c:pt>
                <c:pt idx="90">
                  <c:v>110</c:v>
                </c:pt>
                <c:pt idx="91">
                  <c:v>110</c:v>
                </c:pt>
                <c:pt idx="92">
                  <c:v>110</c:v>
                </c:pt>
                <c:pt idx="93">
                  <c:v>110</c:v>
                </c:pt>
                <c:pt idx="94">
                  <c:v>110</c:v>
                </c:pt>
                <c:pt idx="95">
                  <c:v>110</c:v>
                </c:pt>
                <c:pt idx="96">
                  <c:v>110</c:v>
                </c:pt>
                <c:pt idx="97">
                  <c:v>110</c:v>
                </c:pt>
                <c:pt idx="98">
                  <c:v>110</c:v>
                </c:pt>
                <c:pt idx="99">
                  <c:v>110</c:v>
                </c:pt>
                <c:pt idx="100">
                  <c:v>110</c:v>
                </c:pt>
                <c:pt idx="101">
                  <c:v>110</c:v>
                </c:pt>
                <c:pt idx="102">
                  <c:v>110</c:v>
                </c:pt>
                <c:pt idx="103">
                  <c:v>110</c:v>
                </c:pt>
                <c:pt idx="104">
                  <c:v>110</c:v>
                </c:pt>
                <c:pt idx="105">
                  <c:v>110</c:v>
                </c:pt>
                <c:pt idx="106">
                  <c:v>110</c:v>
                </c:pt>
                <c:pt idx="107">
                  <c:v>110</c:v>
                </c:pt>
                <c:pt idx="108">
                  <c:v>110</c:v>
                </c:pt>
                <c:pt idx="109">
                  <c:v>110</c:v>
                </c:pt>
                <c:pt idx="110">
                  <c:v>110</c:v>
                </c:pt>
                <c:pt idx="111">
                  <c:v>110</c:v>
                </c:pt>
                <c:pt idx="112">
                  <c:v>110</c:v>
                </c:pt>
                <c:pt idx="113">
                  <c:v>110</c:v>
                </c:pt>
                <c:pt idx="114">
                  <c:v>110</c:v>
                </c:pt>
                <c:pt idx="115">
                  <c:v>110</c:v>
                </c:pt>
                <c:pt idx="116">
                  <c:v>110</c:v>
                </c:pt>
                <c:pt idx="117">
                  <c:v>110</c:v>
                </c:pt>
                <c:pt idx="118">
                  <c:v>110</c:v>
                </c:pt>
                <c:pt idx="119">
                  <c:v>110</c:v>
                </c:pt>
                <c:pt idx="120">
                  <c:v>110</c:v>
                </c:pt>
                <c:pt idx="121">
                  <c:v>110</c:v>
                </c:pt>
                <c:pt idx="122">
                  <c:v>110</c:v>
                </c:pt>
                <c:pt idx="123">
                  <c:v>110</c:v>
                </c:pt>
                <c:pt idx="124">
                  <c:v>110</c:v>
                </c:pt>
                <c:pt idx="125">
                  <c:v>110</c:v>
                </c:pt>
                <c:pt idx="126">
                  <c:v>110</c:v>
                </c:pt>
                <c:pt idx="127">
                  <c:v>110</c:v>
                </c:pt>
                <c:pt idx="128">
                  <c:v>110</c:v>
                </c:pt>
                <c:pt idx="129">
                  <c:v>110</c:v>
                </c:pt>
                <c:pt idx="130">
                  <c:v>110</c:v>
                </c:pt>
                <c:pt idx="131">
                  <c:v>110</c:v>
                </c:pt>
                <c:pt idx="132">
                  <c:v>110</c:v>
                </c:pt>
                <c:pt idx="133">
                  <c:v>110</c:v>
                </c:pt>
                <c:pt idx="134">
                  <c:v>110</c:v>
                </c:pt>
                <c:pt idx="135">
                  <c:v>110</c:v>
                </c:pt>
                <c:pt idx="136">
                  <c:v>110</c:v>
                </c:pt>
                <c:pt idx="137">
                  <c:v>110</c:v>
                </c:pt>
                <c:pt idx="138">
                  <c:v>110</c:v>
                </c:pt>
                <c:pt idx="139">
                  <c:v>110</c:v>
                </c:pt>
                <c:pt idx="140">
                  <c:v>110</c:v>
                </c:pt>
                <c:pt idx="141">
                  <c:v>110</c:v>
                </c:pt>
                <c:pt idx="142">
                  <c:v>110</c:v>
                </c:pt>
                <c:pt idx="143">
                  <c:v>110</c:v>
                </c:pt>
                <c:pt idx="144">
                  <c:v>110</c:v>
                </c:pt>
                <c:pt idx="145">
                  <c:v>110</c:v>
                </c:pt>
                <c:pt idx="146">
                  <c:v>110</c:v>
                </c:pt>
                <c:pt idx="147">
                  <c:v>110</c:v>
                </c:pt>
                <c:pt idx="148">
                  <c:v>110</c:v>
                </c:pt>
                <c:pt idx="149">
                  <c:v>110</c:v>
                </c:pt>
                <c:pt idx="150">
                  <c:v>110</c:v>
                </c:pt>
                <c:pt idx="151">
                  <c:v>110</c:v>
                </c:pt>
                <c:pt idx="152">
                  <c:v>110</c:v>
                </c:pt>
                <c:pt idx="153">
                  <c:v>110</c:v>
                </c:pt>
                <c:pt idx="154">
                  <c:v>110</c:v>
                </c:pt>
                <c:pt idx="155">
                  <c:v>110</c:v>
                </c:pt>
                <c:pt idx="156">
                  <c:v>110</c:v>
                </c:pt>
                <c:pt idx="157">
                  <c:v>110</c:v>
                </c:pt>
                <c:pt idx="158">
                  <c:v>110</c:v>
                </c:pt>
                <c:pt idx="159">
                  <c:v>110</c:v>
                </c:pt>
                <c:pt idx="160">
                  <c:v>110</c:v>
                </c:pt>
                <c:pt idx="161">
                  <c:v>110</c:v>
                </c:pt>
                <c:pt idx="162">
                  <c:v>110</c:v>
                </c:pt>
                <c:pt idx="163">
                  <c:v>110</c:v>
                </c:pt>
                <c:pt idx="164">
                  <c:v>110</c:v>
                </c:pt>
                <c:pt idx="165">
                  <c:v>110</c:v>
                </c:pt>
                <c:pt idx="166">
                  <c:v>110</c:v>
                </c:pt>
                <c:pt idx="167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8C-4995-95F3-486876F7BC0B}"/>
            </c:ext>
          </c:extLst>
        </c:ser>
        <c:ser>
          <c:idx val="3"/>
          <c:order val="3"/>
          <c:tx>
            <c:v>Cap</c:v>
          </c:tx>
          <c:spPr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Monthly_prices_forcast_variat!$A$14:$A$181</c:f>
              <c:strCache>
                <c:ptCount val="168"/>
                <c:pt idx="0">
                  <c:v>Q1 2022</c:v>
                </c:pt>
                <c:pt idx="1">
                  <c:v>Q1 2022</c:v>
                </c:pt>
                <c:pt idx="2">
                  <c:v>Q1 2022</c:v>
                </c:pt>
                <c:pt idx="3">
                  <c:v>Q2 2022</c:v>
                </c:pt>
                <c:pt idx="4">
                  <c:v>Q2 2022</c:v>
                </c:pt>
                <c:pt idx="5">
                  <c:v>Q2 2022</c:v>
                </c:pt>
                <c:pt idx="6">
                  <c:v>Q3 2022</c:v>
                </c:pt>
                <c:pt idx="7">
                  <c:v>Q3 2022</c:v>
                </c:pt>
                <c:pt idx="8">
                  <c:v>Q3 2022</c:v>
                </c:pt>
                <c:pt idx="9">
                  <c:v>Q4 2022</c:v>
                </c:pt>
                <c:pt idx="10">
                  <c:v>Q4 2022</c:v>
                </c:pt>
                <c:pt idx="11">
                  <c:v>Q4 2022</c:v>
                </c:pt>
                <c:pt idx="12">
                  <c:v>Q1 2023</c:v>
                </c:pt>
                <c:pt idx="13">
                  <c:v>Q1 2023</c:v>
                </c:pt>
                <c:pt idx="14">
                  <c:v>Q1 2023</c:v>
                </c:pt>
                <c:pt idx="15">
                  <c:v>Q2 2023</c:v>
                </c:pt>
                <c:pt idx="16">
                  <c:v>Q2 2023</c:v>
                </c:pt>
                <c:pt idx="17">
                  <c:v>Q2 2023</c:v>
                </c:pt>
                <c:pt idx="18">
                  <c:v>Q3 2023</c:v>
                </c:pt>
                <c:pt idx="19">
                  <c:v>Q3 2023</c:v>
                </c:pt>
                <c:pt idx="20">
                  <c:v>Q3 2023</c:v>
                </c:pt>
                <c:pt idx="21">
                  <c:v>Q4 2023</c:v>
                </c:pt>
                <c:pt idx="22">
                  <c:v>Q4 2023</c:v>
                </c:pt>
                <c:pt idx="23">
                  <c:v>Q4 2023</c:v>
                </c:pt>
                <c:pt idx="24">
                  <c:v>Q1 2024</c:v>
                </c:pt>
                <c:pt idx="25">
                  <c:v>Q1 2024</c:v>
                </c:pt>
                <c:pt idx="26">
                  <c:v>Q1 2024</c:v>
                </c:pt>
                <c:pt idx="27">
                  <c:v>Q2 2024</c:v>
                </c:pt>
                <c:pt idx="28">
                  <c:v>Q2 2024</c:v>
                </c:pt>
                <c:pt idx="29">
                  <c:v>Q2 2024</c:v>
                </c:pt>
                <c:pt idx="30">
                  <c:v>Q3 2024</c:v>
                </c:pt>
                <c:pt idx="31">
                  <c:v>Q3 2024</c:v>
                </c:pt>
                <c:pt idx="32">
                  <c:v>Q3 2024</c:v>
                </c:pt>
                <c:pt idx="33">
                  <c:v>Q4 2024</c:v>
                </c:pt>
                <c:pt idx="34">
                  <c:v>Q4 2024</c:v>
                </c:pt>
                <c:pt idx="35">
                  <c:v>Q4 2024</c:v>
                </c:pt>
                <c:pt idx="36">
                  <c:v>Q1 2025</c:v>
                </c:pt>
                <c:pt idx="37">
                  <c:v>Q1 2025</c:v>
                </c:pt>
                <c:pt idx="38">
                  <c:v>Q1 2025</c:v>
                </c:pt>
                <c:pt idx="39">
                  <c:v>Q2 2025</c:v>
                </c:pt>
                <c:pt idx="40">
                  <c:v>Q2 2025</c:v>
                </c:pt>
                <c:pt idx="41">
                  <c:v>Q2 2025</c:v>
                </c:pt>
                <c:pt idx="42">
                  <c:v>Q3 2025</c:v>
                </c:pt>
                <c:pt idx="43">
                  <c:v>Q3 2025</c:v>
                </c:pt>
                <c:pt idx="44">
                  <c:v>Q3 2025</c:v>
                </c:pt>
                <c:pt idx="45">
                  <c:v>Q4 2025</c:v>
                </c:pt>
                <c:pt idx="46">
                  <c:v>Q4 2025</c:v>
                </c:pt>
                <c:pt idx="47">
                  <c:v>Q4 2025</c:v>
                </c:pt>
                <c:pt idx="48">
                  <c:v>Q1 2026</c:v>
                </c:pt>
                <c:pt idx="49">
                  <c:v>Q1 2026</c:v>
                </c:pt>
                <c:pt idx="50">
                  <c:v>Q1 2026</c:v>
                </c:pt>
                <c:pt idx="51">
                  <c:v>Q2 2026</c:v>
                </c:pt>
                <c:pt idx="52">
                  <c:v>Q2 2026</c:v>
                </c:pt>
                <c:pt idx="53">
                  <c:v>Q2 2026</c:v>
                </c:pt>
                <c:pt idx="54">
                  <c:v>Q3 2026</c:v>
                </c:pt>
                <c:pt idx="55">
                  <c:v>Q3 2026</c:v>
                </c:pt>
                <c:pt idx="56">
                  <c:v>Q3 2026</c:v>
                </c:pt>
                <c:pt idx="57">
                  <c:v>Q4 2026</c:v>
                </c:pt>
                <c:pt idx="58">
                  <c:v>Q4 2026</c:v>
                </c:pt>
                <c:pt idx="59">
                  <c:v>Q4 2026</c:v>
                </c:pt>
                <c:pt idx="60">
                  <c:v>Q1 2027</c:v>
                </c:pt>
                <c:pt idx="61">
                  <c:v>Q1 2027</c:v>
                </c:pt>
                <c:pt idx="62">
                  <c:v>Q1 2027</c:v>
                </c:pt>
                <c:pt idx="63">
                  <c:v>Q2 2027</c:v>
                </c:pt>
                <c:pt idx="64">
                  <c:v>Q2 2027</c:v>
                </c:pt>
                <c:pt idx="65">
                  <c:v>Q2 2027</c:v>
                </c:pt>
                <c:pt idx="66">
                  <c:v>Q3 2027</c:v>
                </c:pt>
                <c:pt idx="67">
                  <c:v>Q3 2027</c:v>
                </c:pt>
                <c:pt idx="68">
                  <c:v>Q3 2027</c:v>
                </c:pt>
                <c:pt idx="69">
                  <c:v>Q4 2027</c:v>
                </c:pt>
                <c:pt idx="70">
                  <c:v>Q4 2027</c:v>
                </c:pt>
                <c:pt idx="71">
                  <c:v>Q4 2027</c:v>
                </c:pt>
                <c:pt idx="72">
                  <c:v>Q1 2028</c:v>
                </c:pt>
                <c:pt idx="73">
                  <c:v>Q1 2028</c:v>
                </c:pt>
                <c:pt idx="74">
                  <c:v>Q1 2028</c:v>
                </c:pt>
                <c:pt idx="75">
                  <c:v>Q2 2028</c:v>
                </c:pt>
                <c:pt idx="76">
                  <c:v>Q2 2028</c:v>
                </c:pt>
                <c:pt idx="77">
                  <c:v>Q2 2028</c:v>
                </c:pt>
                <c:pt idx="78">
                  <c:v>Q3 2028</c:v>
                </c:pt>
                <c:pt idx="79">
                  <c:v>Q3 2028</c:v>
                </c:pt>
                <c:pt idx="80">
                  <c:v>Q3 2028</c:v>
                </c:pt>
                <c:pt idx="81">
                  <c:v>Q4 2028</c:v>
                </c:pt>
                <c:pt idx="82">
                  <c:v>Q4 2028</c:v>
                </c:pt>
                <c:pt idx="83">
                  <c:v>Q4 2028</c:v>
                </c:pt>
                <c:pt idx="84">
                  <c:v>Q1 2029</c:v>
                </c:pt>
                <c:pt idx="85">
                  <c:v>Q1 2029</c:v>
                </c:pt>
                <c:pt idx="86">
                  <c:v>Q1 2029</c:v>
                </c:pt>
                <c:pt idx="87">
                  <c:v>Q2 2029</c:v>
                </c:pt>
                <c:pt idx="88">
                  <c:v>Q2 2029</c:v>
                </c:pt>
                <c:pt idx="89">
                  <c:v>Q2 2029</c:v>
                </c:pt>
                <c:pt idx="90">
                  <c:v>Q3 2029</c:v>
                </c:pt>
                <c:pt idx="91">
                  <c:v>Q3 2029</c:v>
                </c:pt>
                <c:pt idx="92">
                  <c:v>Q3 2029</c:v>
                </c:pt>
                <c:pt idx="93">
                  <c:v>Q4 2029</c:v>
                </c:pt>
                <c:pt idx="94">
                  <c:v>Q4 2029</c:v>
                </c:pt>
                <c:pt idx="95">
                  <c:v>Q4 2029</c:v>
                </c:pt>
                <c:pt idx="96">
                  <c:v>Q1 2030</c:v>
                </c:pt>
                <c:pt idx="97">
                  <c:v>Q1 2030</c:v>
                </c:pt>
                <c:pt idx="98">
                  <c:v>Q1 2030</c:v>
                </c:pt>
                <c:pt idx="99">
                  <c:v>Q2 2030</c:v>
                </c:pt>
                <c:pt idx="100">
                  <c:v>Q2 2030</c:v>
                </c:pt>
                <c:pt idx="101">
                  <c:v>Q2 2030</c:v>
                </c:pt>
                <c:pt idx="102">
                  <c:v>Q3 2030</c:v>
                </c:pt>
                <c:pt idx="103">
                  <c:v>Q3 2030</c:v>
                </c:pt>
                <c:pt idx="104">
                  <c:v>Q3 2030</c:v>
                </c:pt>
                <c:pt idx="105">
                  <c:v>Q4 2030</c:v>
                </c:pt>
                <c:pt idx="106">
                  <c:v>Q4 2030</c:v>
                </c:pt>
                <c:pt idx="107">
                  <c:v>Q4 2030</c:v>
                </c:pt>
                <c:pt idx="108">
                  <c:v>Q1 2031</c:v>
                </c:pt>
                <c:pt idx="109">
                  <c:v>Q1 2031</c:v>
                </c:pt>
                <c:pt idx="110">
                  <c:v>Q1 2031</c:v>
                </c:pt>
                <c:pt idx="111">
                  <c:v>Q2 2031</c:v>
                </c:pt>
                <c:pt idx="112">
                  <c:v>Q2 2031</c:v>
                </c:pt>
                <c:pt idx="113">
                  <c:v>Q2 2031</c:v>
                </c:pt>
                <c:pt idx="114">
                  <c:v>Q3 2031</c:v>
                </c:pt>
                <c:pt idx="115">
                  <c:v>Q3 2031</c:v>
                </c:pt>
                <c:pt idx="116">
                  <c:v>Q3 2031</c:v>
                </c:pt>
                <c:pt idx="117">
                  <c:v>Q4 2031</c:v>
                </c:pt>
                <c:pt idx="118">
                  <c:v>Q4 2031</c:v>
                </c:pt>
                <c:pt idx="119">
                  <c:v>Q4 2031</c:v>
                </c:pt>
                <c:pt idx="120">
                  <c:v>Q1 2032</c:v>
                </c:pt>
                <c:pt idx="121">
                  <c:v>Q1 2032</c:v>
                </c:pt>
                <c:pt idx="122">
                  <c:v>Q1 2032</c:v>
                </c:pt>
                <c:pt idx="123">
                  <c:v>Q2 2032</c:v>
                </c:pt>
                <c:pt idx="124">
                  <c:v>Q2 2032</c:v>
                </c:pt>
                <c:pt idx="125">
                  <c:v>Q2 2032</c:v>
                </c:pt>
                <c:pt idx="126">
                  <c:v>Q3 2032</c:v>
                </c:pt>
                <c:pt idx="127">
                  <c:v>Q3 2032</c:v>
                </c:pt>
                <c:pt idx="128">
                  <c:v>Q3 2032</c:v>
                </c:pt>
                <c:pt idx="129">
                  <c:v>Q4 2032</c:v>
                </c:pt>
                <c:pt idx="130">
                  <c:v>Q4 2032</c:v>
                </c:pt>
                <c:pt idx="131">
                  <c:v>Q4 2032</c:v>
                </c:pt>
                <c:pt idx="132">
                  <c:v>Q1 2033</c:v>
                </c:pt>
                <c:pt idx="133">
                  <c:v>Q1 2033</c:v>
                </c:pt>
                <c:pt idx="134">
                  <c:v>Q1 2033</c:v>
                </c:pt>
                <c:pt idx="135">
                  <c:v>Q2 2033</c:v>
                </c:pt>
                <c:pt idx="136">
                  <c:v>Q2 2033</c:v>
                </c:pt>
                <c:pt idx="137">
                  <c:v>Q2 2033</c:v>
                </c:pt>
                <c:pt idx="138">
                  <c:v>Q3 2033</c:v>
                </c:pt>
                <c:pt idx="139">
                  <c:v>Q3 2033</c:v>
                </c:pt>
                <c:pt idx="140">
                  <c:v>Q3 2033</c:v>
                </c:pt>
                <c:pt idx="141">
                  <c:v>Q4 2033</c:v>
                </c:pt>
                <c:pt idx="142">
                  <c:v>Q4 2033</c:v>
                </c:pt>
                <c:pt idx="143">
                  <c:v>Q4 2033</c:v>
                </c:pt>
                <c:pt idx="144">
                  <c:v>Q1 2034</c:v>
                </c:pt>
                <c:pt idx="145">
                  <c:v>Q1 2034</c:v>
                </c:pt>
                <c:pt idx="146">
                  <c:v>Q1 2034</c:v>
                </c:pt>
                <c:pt idx="147">
                  <c:v>Q2 2034</c:v>
                </c:pt>
                <c:pt idx="148">
                  <c:v>Q2 2034</c:v>
                </c:pt>
                <c:pt idx="149">
                  <c:v>Q2 2034</c:v>
                </c:pt>
                <c:pt idx="150">
                  <c:v>Q3 2034</c:v>
                </c:pt>
                <c:pt idx="151">
                  <c:v>Q3 2034</c:v>
                </c:pt>
                <c:pt idx="152">
                  <c:v>Q3 2034</c:v>
                </c:pt>
                <c:pt idx="153">
                  <c:v>Q4 2034</c:v>
                </c:pt>
                <c:pt idx="154">
                  <c:v>Q4 2034</c:v>
                </c:pt>
                <c:pt idx="155">
                  <c:v>Q4 2034</c:v>
                </c:pt>
                <c:pt idx="156">
                  <c:v>Q1 2035</c:v>
                </c:pt>
                <c:pt idx="157">
                  <c:v>Q1 2035</c:v>
                </c:pt>
                <c:pt idx="158">
                  <c:v>Q1 2035</c:v>
                </c:pt>
                <c:pt idx="159">
                  <c:v>Q2 2035</c:v>
                </c:pt>
                <c:pt idx="160">
                  <c:v>Q2 2035</c:v>
                </c:pt>
                <c:pt idx="161">
                  <c:v>Q2 2035</c:v>
                </c:pt>
                <c:pt idx="162">
                  <c:v>Q3 2035</c:v>
                </c:pt>
                <c:pt idx="163">
                  <c:v>Q3 2035</c:v>
                </c:pt>
                <c:pt idx="164">
                  <c:v>Q3 2035</c:v>
                </c:pt>
                <c:pt idx="165">
                  <c:v>Q4 2035</c:v>
                </c:pt>
                <c:pt idx="166">
                  <c:v>Q4 2035</c:v>
                </c:pt>
                <c:pt idx="167">
                  <c:v>Q4 2035</c:v>
                </c:pt>
              </c:strCache>
            </c:strRef>
          </c:cat>
          <c:val>
            <c:numRef>
              <c:f>Monthly_prices_forcast_variat!$AT$14:$AT$181</c:f>
              <c:numCache>
                <c:formatCode>0.00</c:formatCode>
                <c:ptCount val="168"/>
                <c:pt idx="0">
                  <c:v>230</c:v>
                </c:pt>
                <c:pt idx="1">
                  <c:v>230</c:v>
                </c:pt>
                <c:pt idx="2">
                  <c:v>230</c:v>
                </c:pt>
                <c:pt idx="3">
                  <c:v>230</c:v>
                </c:pt>
                <c:pt idx="4">
                  <c:v>230</c:v>
                </c:pt>
                <c:pt idx="5">
                  <c:v>230</c:v>
                </c:pt>
                <c:pt idx="6">
                  <c:v>230</c:v>
                </c:pt>
                <c:pt idx="7">
                  <c:v>230</c:v>
                </c:pt>
                <c:pt idx="8">
                  <c:v>230</c:v>
                </c:pt>
                <c:pt idx="9">
                  <c:v>230</c:v>
                </c:pt>
                <c:pt idx="10">
                  <c:v>230</c:v>
                </c:pt>
                <c:pt idx="11">
                  <c:v>230</c:v>
                </c:pt>
                <c:pt idx="12">
                  <c:v>230</c:v>
                </c:pt>
                <c:pt idx="13">
                  <c:v>230</c:v>
                </c:pt>
                <c:pt idx="14">
                  <c:v>230</c:v>
                </c:pt>
                <c:pt idx="15">
                  <c:v>230</c:v>
                </c:pt>
                <c:pt idx="16">
                  <c:v>230</c:v>
                </c:pt>
                <c:pt idx="17">
                  <c:v>230</c:v>
                </c:pt>
                <c:pt idx="18">
                  <c:v>230</c:v>
                </c:pt>
                <c:pt idx="19">
                  <c:v>230</c:v>
                </c:pt>
                <c:pt idx="20">
                  <c:v>230</c:v>
                </c:pt>
                <c:pt idx="21">
                  <c:v>230</c:v>
                </c:pt>
                <c:pt idx="22">
                  <c:v>230</c:v>
                </c:pt>
                <c:pt idx="23">
                  <c:v>230</c:v>
                </c:pt>
                <c:pt idx="24">
                  <c:v>230</c:v>
                </c:pt>
                <c:pt idx="25">
                  <c:v>230</c:v>
                </c:pt>
                <c:pt idx="26">
                  <c:v>230</c:v>
                </c:pt>
                <c:pt idx="27">
                  <c:v>230</c:v>
                </c:pt>
                <c:pt idx="28">
                  <c:v>230</c:v>
                </c:pt>
                <c:pt idx="29">
                  <c:v>230</c:v>
                </c:pt>
                <c:pt idx="30">
                  <c:v>230</c:v>
                </c:pt>
                <c:pt idx="31">
                  <c:v>230</c:v>
                </c:pt>
                <c:pt idx="32">
                  <c:v>230</c:v>
                </c:pt>
                <c:pt idx="33">
                  <c:v>230</c:v>
                </c:pt>
                <c:pt idx="34">
                  <c:v>230</c:v>
                </c:pt>
                <c:pt idx="35">
                  <c:v>230</c:v>
                </c:pt>
                <c:pt idx="36">
                  <c:v>230</c:v>
                </c:pt>
                <c:pt idx="37">
                  <c:v>230</c:v>
                </c:pt>
                <c:pt idx="38">
                  <c:v>230</c:v>
                </c:pt>
                <c:pt idx="39">
                  <c:v>230</c:v>
                </c:pt>
                <c:pt idx="40">
                  <c:v>230</c:v>
                </c:pt>
                <c:pt idx="41">
                  <c:v>230</c:v>
                </c:pt>
                <c:pt idx="42">
                  <c:v>230</c:v>
                </c:pt>
                <c:pt idx="43">
                  <c:v>230</c:v>
                </c:pt>
                <c:pt idx="44">
                  <c:v>230</c:v>
                </c:pt>
                <c:pt idx="45">
                  <c:v>230</c:v>
                </c:pt>
                <c:pt idx="46">
                  <c:v>230</c:v>
                </c:pt>
                <c:pt idx="47">
                  <c:v>230</c:v>
                </c:pt>
                <c:pt idx="48">
                  <c:v>230</c:v>
                </c:pt>
                <c:pt idx="49">
                  <c:v>230</c:v>
                </c:pt>
                <c:pt idx="50">
                  <c:v>230</c:v>
                </c:pt>
                <c:pt idx="51">
                  <c:v>230</c:v>
                </c:pt>
                <c:pt idx="52">
                  <c:v>230</c:v>
                </c:pt>
                <c:pt idx="53">
                  <c:v>230</c:v>
                </c:pt>
                <c:pt idx="54">
                  <c:v>230</c:v>
                </c:pt>
                <c:pt idx="55">
                  <c:v>230</c:v>
                </c:pt>
                <c:pt idx="56">
                  <c:v>230</c:v>
                </c:pt>
                <c:pt idx="57">
                  <c:v>230</c:v>
                </c:pt>
                <c:pt idx="58">
                  <c:v>230</c:v>
                </c:pt>
                <c:pt idx="59">
                  <c:v>230</c:v>
                </c:pt>
                <c:pt idx="60">
                  <c:v>230</c:v>
                </c:pt>
                <c:pt idx="61">
                  <c:v>230</c:v>
                </c:pt>
                <c:pt idx="62">
                  <c:v>230</c:v>
                </c:pt>
                <c:pt idx="63">
                  <c:v>230</c:v>
                </c:pt>
                <c:pt idx="64">
                  <c:v>230</c:v>
                </c:pt>
                <c:pt idx="65">
                  <c:v>230</c:v>
                </c:pt>
                <c:pt idx="66">
                  <c:v>230</c:v>
                </c:pt>
                <c:pt idx="67">
                  <c:v>230</c:v>
                </c:pt>
                <c:pt idx="68">
                  <c:v>230</c:v>
                </c:pt>
                <c:pt idx="69">
                  <c:v>230</c:v>
                </c:pt>
                <c:pt idx="70">
                  <c:v>230</c:v>
                </c:pt>
                <c:pt idx="71">
                  <c:v>230</c:v>
                </c:pt>
                <c:pt idx="72">
                  <c:v>230</c:v>
                </c:pt>
                <c:pt idx="73">
                  <c:v>230</c:v>
                </c:pt>
                <c:pt idx="74">
                  <c:v>230</c:v>
                </c:pt>
                <c:pt idx="75">
                  <c:v>230</c:v>
                </c:pt>
                <c:pt idx="76">
                  <c:v>230</c:v>
                </c:pt>
                <c:pt idx="77">
                  <c:v>230</c:v>
                </c:pt>
                <c:pt idx="78">
                  <c:v>230</c:v>
                </c:pt>
                <c:pt idx="79">
                  <c:v>230</c:v>
                </c:pt>
                <c:pt idx="80">
                  <c:v>230</c:v>
                </c:pt>
                <c:pt idx="81">
                  <c:v>230</c:v>
                </c:pt>
                <c:pt idx="82">
                  <c:v>230</c:v>
                </c:pt>
                <c:pt idx="83">
                  <c:v>230</c:v>
                </c:pt>
                <c:pt idx="84">
                  <c:v>230</c:v>
                </c:pt>
                <c:pt idx="85">
                  <c:v>230</c:v>
                </c:pt>
                <c:pt idx="86">
                  <c:v>230</c:v>
                </c:pt>
                <c:pt idx="87">
                  <c:v>230</c:v>
                </c:pt>
                <c:pt idx="88">
                  <c:v>230</c:v>
                </c:pt>
                <c:pt idx="89">
                  <c:v>230</c:v>
                </c:pt>
                <c:pt idx="90">
                  <c:v>230</c:v>
                </c:pt>
                <c:pt idx="91">
                  <c:v>230</c:v>
                </c:pt>
                <c:pt idx="92">
                  <c:v>230</c:v>
                </c:pt>
                <c:pt idx="93">
                  <c:v>230</c:v>
                </c:pt>
                <c:pt idx="94">
                  <c:v>230</c:v>
                </c:pt>
                <c:pt idx="95">
                  <c:v>230</c:v>
                </c:pt>
                <c:pt idx="96">
                  <c:v>230</c:v>
                </c:pt>
                <c:pt idx="97">
                  <c:v>230</c:v>
                </c:pt>
                <c:pt idx="98">
                  <c:v>230</c:v>
                </c:pt>
                <c:pt idx="99">
                  <c:v>230</c:v>
                </c:pt>
                <c:pt idx="100">
                  <c:v>230</c:v>
                </c:pt>
                <c:pt idx="101">
                  <c:v>230</c:v>
                </c:pt>
                <c:pt idx="102">
                  <c:v>230</c:v>
                </c:pt>
                <c:pt idx="103">
                  <c:v>230</c:v>
                </c:pt>
                <c:pt idx="104">
                  <c:v>230</c:v>
                </c:pt>
                <c:pt idx="105">
                  <c:v>230</c:v>
                </c:pt>
                <c:pt idx="106">
                  <c:v>230</c:v>
                </c:pt>
                <c:pt idx="107">
                  <c:v>230</c:v>
                </c:pt>
                <c:pt idx="108">
                  <c:v>230</c:v>
                </c:pt>
                <c:pt idx="109">
                  <c:v>230</c:v>
                </c:pt>
                <c:pt idx="110">
                  <c:v>230</c:v>
                </c:pt>
                <c:pt idx="111">
                  <c:v>230</c:v>
                </c:pt>
                <c:pt idx="112">
                  <c:v>230</c:v>
                </c:pt>
                <c:pt idx="113">
                  <c:v>230</c:v>
                </c:pt>
                <c:pt idx="114">
                  <c:v>230</c:v>
                </c:pt>
                <c:pt idx="115">
                  <c:v>230</c:v>
                </c:pt>
                <c:pt idx="116">
                  <c:v>230</c:v>
                </c:pt>
                <c:pt idx="117">
                  <c:v>230</c:v>
                </c:pt>
                <c:pt idx="118">
                  <c:v>230</c:v>
                </c:pt>
                <c:pt idx="119">
                  <c:v>230</c:v>
                </c:pt>
                <c:pt idx="120">
                  <c:v>230</c:v>
                </c:pt>
                <c:pt idx="121">
                  <c:v>230</c:v>
                </c:pt>
                <c:pt idx="122">
                  <c:v>230</c:v>
                </c:pt>
                <c:pt idx="123">
                  <c:v>230</c:v>
                </c:pt>
                <c:pt idx="124">
                  <c:v>230</c:v>
                </c:pt>
                <c:pt idx="125">
                  <c:v>230</c:v>
                </c:pt>
                <c:pt idx="126">
                  <c:v>230</c:v>
                </c:pt>
                <c:pt idx="127">
                  <c:v>230</c:v>
                </c:pt>
                <c:pt idx="128">
                  <c:v>230</c:v>
                </c:pt>
                <c:pt idx="129">
                  <c:v>230</c:v>
                </c:pt>
                <c:pt idx="130">
                  <c:v>230</c:v>
                </c:pt>
                <c:pt idx="131">
                  <c:v>230</c:v>
                </c:pt>
                <c:pt idx="132">
                  <c:v>230</c:v>
                </c:pt>
                <c:pt idx="133">
                  <c:v>230</c:v>
                </c:pt>
                <c:pt idx="134">
                  <c:v>230</c:v>
                </c:pt>
                <c:pt idx="135">
                  <c:v>230</c:v>
                </c:pt>
                <c:pt idx="136">
                  <c:v>230</c:v>
                </c:pt>
                <c:pt idx="137">
                  <c:v>230</c:v>
                </c:pt>
                <c:pt idx="138">
                  <c:v>230</c:v>
                </c:pt>
                <c:pt idx="139">
                  <c:v>230</c:v>
                </c:pt>
                <c:pt idx="140">
                  <c:v>230</c:v>
                </c:pt>
                <c:pt idx="141">
                  <c:v>230</c:v>
                </c:pt>
                <c:pt idx="142">
                  <c:v>230</c:v>
                </c:pt>
                <c:pt idx="143">
                  <c:v>230</c:v>
                </c:pt>
                <c:pt idx="144">
                  <c:v>230</c:v>
                </c:pt>
                <c:pt idx="145">
                  <c:v>230</c:v>
                </c:pt>
                <c:pt idx="146">
                  <c:v>230</c:v>
                </c:pt>
                <c:pt idx="147">
                  <c:v>230</c:v>
                </c:pt>
                <c:pt idx="148">
                  <c:v>230</c:v>
                </c:pt>
                <c:pt idx="149">
                  <c:v>230</c:v>
                </c:pt>
                <c:pt idx="150">
                  <c:v>230</c:v>
                </c:pt>
                <c:pt idx="151">
                  <c:v>230</c:v>
                </c:pt>
                <c:pt idx="152">
                  <c:v>230</c:v>
                </c:pt>
                <c:pt idx="153">
                  <c:v>230</c:v>
                </c:pt>
                <c:pt idx="154">
                  <c:v>230</c:v>
                </c:pt>
                <c:pt idx="155">
                  <c:v>230</c:v>
                </c:pt>
                <c:pt idx="156">
                  <c:v>230</c:v>
                </c:pt>
                <c:pt idx="157">
                  <c:v>230</c:v>
                </c:pt>
                <c:pt idx="158">
                  <c:v>230</c:v>
                </c:pt>
                <c:pt idx="159">
                  <c:v>230</c:v>
                </c:pt>
                <c:pt idx="160">
                  <c:v>230</c:v>
                </c:pt>
                <c:pt idx="161">
                  <c:v>230</c:v>
                </c:pt>
                <c:pt idx="162">
                  <c:v>230</c:v>
                </c:pt>
                <c:pt idx="163">
                  <c:v>230</c:v>
                </c:pt>
                <c:pt idx="164">
                  <c:v>230</c:v>
                </c:pt>
                <c:pt idx="165">
                  <c:v>230</c:v>
                </c:pt>
                <c:pt idx="166">
                  <c:v>230</c:v>
                </c:pt>
                <c:pt idx="167">
                  <c:v>230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58C-4995-95F3-486876F7B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0631856"/>
        <c:axId val="9400272"/>
      </c:lineChart>
      <c:catAx>
        <c:axId val="202063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400272"/>
        <c:crosses val="autoZero"/>
        <c:auto val="1"/>
        <c:lblAlgn val="ctr"/>
        <c:lblOffset val="100"/>
        <c:noMultiLvlLbl val="0"/>
      </c:catAx>
      <c:valAx>
        <c:axId val="940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0631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Monthly_prices_forcast_variat!$A$186:$A$241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Monthly_prices_forcast_variat!$AT$186:$AT$241</c:f>
              <c:numCache>
                <c:formatCode>_-* #,##0\ _€_-;\-* #,##0\ _€_-;_-* "-"??\ _€_-;_-@_-</c:formatCode>
                <c:ptCount val="56"/>
                <c:pt idx="0">
                  <c:v>20580072.161172118</c:v>
                </c:pt>
                <c:pt idx="1">
                  <c:v>21311233.745421227</c:v>
                </c:pt>
                <c:pt idx="2">
                  <c:v>25277421.130952399</c:v>
                </c:pt>
                <c:pt idx="3">
                  <c:v>14037915.407509148</c:v>
                </c:pt>
                <c:pt idx="4">
                  <c:v>4154982.018473696</c:v>
                </c:pt>
                <c:pt idx="5">
                  <c:v>-2088986.7169248052</c:v>
                </c:pt>
                <c:pt idx="6">
                  <c:v>-2439055.6973046623</c:v>
                </c:pt>
                <c:pt idx="7">
                  <c:v>-1214813.415750917</c:v>
                </c:pt>
                <c:pt idx="8">
                  <c:v>-4004557.692307692</c:v>
                </c:pt>
                <c:pt idx="9">
                  <c:v>2599273.0082417578</c:v>
                </c:pt>
                <c:pt idx="10">
                  <c:v>4084594.2307692282</c:v>
                </c:pt>
                <c:pt idx="11">
                  <c:v>7633003.090659339</c:v>
                </c:pt>
                <c:pt idx="12">
                  <c:v>5977496.2225274704</c:v>
                </c:pt>
                <c:pt idx="13">
                  <c:v>5621506.318681322</c:v>
                </c:pt>
                <c:pt idx="14">
                  <c:v>6588105.3571428582</c:v>
                </c:pt>
                <c:pt idx="15">
                  <c:v>2584487.9120879136</c:v>
                </c:pt>
                <c:pt idx="16">
                  <c:v>1915905.0112325549</c:v>
                </c:pt>
                <c:pt idx="17">
                  <c:v>2498255.2108001597</c:v>
                </c:pt>
                <c:pt idx="18">
                  <c:v>-203588.31263405457</c:v>
                </c:pt>
                <c:pt idx="19">
                  <c:v>-14522.104379553348</c:v>
                </c:pt>
                <c:pt idx="20">
                  <c:v>-61988.698716640472</c:v>
                </c:pt>
                <c:pt idx="21">
                  <c:v>-459616.44288982451</c:v>
                </c:pt>
                <c:pt idx="22">
                  <c:v>2258985.1959514283</c:v>
                </c:pt>
                <c:pt idx="23">
                  <c:v>2118417.5801976062</c:v>
                </c:pt>
                <c:pt idx="24">
                  <c:v>-855427.24990680069</c:v>
                </c:pt>
                <c:pt idx="25">
                  <c:v>-4048333.0840686709</c:v>
                </c:pt>
                <c:pt idx="26">
                  <c:v>-1168985.3066628501</c:v>
                </c:pt>
                <c:pt idx="27">
                  <c:v>-623801.00356411561</c:v>
                </c:pt>
                <c:pt idx="28">
                  <c:v>-553232.73288890719</c:v>
                </c:pt>
                <c:pt idx="29">
                  <c:v>-2008066.9046210237</c:v>
                </c:pt>
                <c:pt idx="30">
                  <c:v>-3462914.835113585</c:v>
                </c:pt>
                <c:pt idx="31">
                  <c:v>-5295925.4510372616</c:v>
                </c:pt>
                <c:pt idx="32">
                  <c:v>209827.37431925163</c:v>
                </c:pt>
                <c:pt idx="33">
                  <c:v>4231345.3690585122</c:v>
                </c:pt>
                <c:pt idx="34">
                  <c:v>2383752.516222991</c:v>
                </c:pt>
                <c:pt idx="35">
                  <c:v>4751151.0105305985</c:v>
                </c:pt>
                <c:pt idx="36">
                  <c:v>-271788.85812117159</c:v>
                </c:pt>
                <c:pt idx="37">
                  <c:v>2538115.7943052165</c:v>
                </c:pt>
                <c:pt idx="38">
                  <c:v>1139657.9211004041</c:v>
                </c:pt>
                <c:pt idx="39">
                  <c:v>-722135.74268501997</c:v>
                </c:pt>
                <c:pt idx="40">
                  <c:v>-2410399.0354048386</c:v>
                </c:pt>
                <c:pt idx="41">
                  <c:v>3239289.415633101</c:v>
                </c:pt>
                <c:pt idx="42">
                  <c:v>51451.621702127159</c:v>
                </c:pt>
                <c:pt idx="43">
                  <c:v>4769454.0369345658</c:v>
                </c:pt>
                <c:pt idx="44">
                  <c:v>698530.11918191612</c:v>
                </c:pt>
                <c:pt idx="45">
                  <c:v>223717.60718493164</c:v>
                </c:pt>
                <c:pt idx="46">
                  <c:v>1699294.3480869159</c:v>
                </c:pt>
                <c:pt idx="47">
                  <c:v>-2196251.698473908</c:v>
                </c:pt>
                <c:pt idx="48">
                  <c:v>350590.06578129157</c:v>
                </c:pt>
                <c:pt idx="49">
                  <c:v>-2620186.6943230331</c:v>
                </c:pt>
                <c:pt idx="50">
                  <c:v>282051.12245956436</c:v>
                </c:pt>
                <c:pt idx="51">
                  <c:v>1391183.6953849085</c:v>
                </c:pt>
                <c:pt idx="52">
                  <c:v>4445654.9075769447</c:v>
                </c:pt>
                <c:pt idx="53">
                  <c:v>2566241.4465550147</c:v>
                </c:pt>
                <c:pt idx="54">
                  <c:v>3106813.2613941394</c:v>
                </c:pt>
                <c:pt idx="55">
                  <c:v>69363.73084814474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8D-413E-B732-73BDCF9A7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325141968"/>
        <c:axId val="1843103216"/>
      </c:barChart>
      <c:catAx>
        <c:axId val="325141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6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43103216"/>
        <c:crosses val="autoZero"/>
        <c:auto val="1"/>
        <c:lblAlgn val="ctr"/>
        <c:lblOffset val="100"/>
        <c:noMultiLvlLbl val="0"/>
      </c:catAx>
      <c:valAx>
        <c:axId val="184310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_-* #,##0\ _€_-;\-* #,##0\ _€_-;_-* &quot;-&quot;??\ _€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5141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Monthly_prices_forecast_direct!$E$186</c:f>
              <c:strCache>
                <c:ptCount val="1"/>
                <c:pt idx="0">
                  <c:v>ACS CFR North Africa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Yearly_prices_forecast_CRU!$A$17:$A$25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Yearly_prices_forecast_CRU!$B$17:$B$25</c:f>
              <c:numCache>
                <c:formatCode>_(* #,##0.00_);_(* \(#,##0.00\);_(* "-"??_);_(@_)</c:formatCode>
                <c:ptCount val="9"/>
                <c:pt idx="0">
                  <c:v>217.961025157233</c:v>
                </c:pt>
                <c:pt idx="1">
                  <c:v>41.839167295597498</c:v>
                </c:pt>
                <c:pt idx="2">
                  <c:v>105.41600251572299</c:v>
                </c:pt>
                <c:pt idx="3">
                  <c:v>142.94</c:v>
                </c:pt>
                <c:pt idx="4">
                  <c:v>117.07787735849099</c:v>
                </c:pt>
                <c:pt idx="5">
                  <c:v>113.49757938093801</c:v>
                </c:pt>
                <c:pt idx="6">
                  <c:v>93.464201787269204</c:v>
                </c:pt>
                <c:pt idx="7">
                  <c:v>91.711128541065193</c:v>
                </c:pt>
                <c:pt idx="8">
                  <c:v>86.1626689361307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F8-457A-948A-ECD078F6349F}"/>
            </c:ext>
          </c:extLst>
        </c:ser>
        <c:ser>
          <c:idx val="1"/>
          <c:order val="1"/>
          <c:tx>
            <c:v>Formula 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Yearly_prices_forecast_CRU!$A$17:$A$25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Yearly_prices_forecast_CRU!$O$17:$O$25</c:f>
              <c:numCache>
                <c:formatCode>_(* #,##0.00_);_(* \(#,##0.00\);_(* "-"??_);_(@_)</c:formatCode>
                <c:ptCount val="9"/>
                <c:pt idx="0">
                  <c:v>200.30555125786162</c:v>
                </c:pt>
                <c:pt idx="1">
                  <c:v>94.789458364779904</c:v>
                </c:pt>
                <c:pt idx="2">
                  <c:v>111.00830012578619</c:v>
                </c:pt>
                <c:pt idx="3">
                  <c:v>168.61700000000002</c:v>
                </c:pt>
                <c:pt idx="4">
                  <c:v>207.99897174859962</c:v>
                </c:pt>
                <c:pt idx="5">
                  <c:v>163.34819865677753</c:v>
                </c:pt>
                <c:pt idx="6">
                  <c:v>152.9251946352158</c:v>
                </c:pt>
                <c:pt idx="7">
                  <c:v>146.61714045388948</c:v>
                </c:pt>
                <c:pt idx="8">
                  <c:v>142.7887079082295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F8-457A-948A-ECD078F6349F}"/>
            </c:ext>
          </c:extLst>
        </c:ser>
        <c:ser>
          <c:idx val="2"/>
          <c:order val="2"/>
          <c:tx>
            <c:v>Floor</c:v>
          </c:tx>
          <c:spPr>
            <a:ln w="158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Yearly_prices_forecast_CRU!$A$17:$A$25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'Yearly_prices_forecast_S&amp;P'!$J$17:$J$25</c:f>
              <c:numCache>
                <c:formatCode>_(* #,##0.00_);_(* \(#,##0.00\);_(* "-"??_);_(@_)</c:formatCode>
                <c:ptCount val="9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  <c:pt idx="7">
                  <c:v>110</c:v>
                </c:pt>
                <c:pt idx="8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F8-457A-948A-ECD078F6349F}"/>
            </c:ext>
          </c:extLst>
        </c:ser>
        <c:ser>
          <c:idx val="3"/>
          <c:order val="3"/>
          <c:tx>
            <c:v>Cap</c:v>
          </c:tx>
          <c:spPr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Yearly_prices_forecast_CRU!$A$17:$A$25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'Yearly_prices_forecast_S&amp;P'!$K$17:$K$25</c:f>
              <c:numCache>
                <c:formatCode>_(* #,##0.00_);_(* \(#,##0.00\);_(* "-"??_);_(@_)</c:formatCode>
                <c:ptCount val="9"/>
                <c:pt idx="0">
                  <c:v>220</c:v>
                </c:pt>
                <c:pt idx="1">
                  <c:v>220</c:v>
                </c:pt>
                <c:pt idx="2">
                  <c:v>220</c:v>
                </c:pt>
                <c:pt idx="3">
                  <c:v>220</c:v>
                </c:pt>
                <c:pt idx="4">
                  <c:v>220</c:v>
                </c:pt>
                <c:pt idx="5">
                  <c:v>220</c:v>
                </c:pt>
                <c:pt idx="6">
                  <c:v>220</c:v>
                </c:pt>
                <c:pt idx="7">
                  <c:v>220</c:v>
                </c:pt>
                <c:pt idx="8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F8-457A-948A-ECD078F63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558000"/>
        <c:axId val="1600863536"/>
      </c:lineChart>
      <c:catAx>
        <c:axId val="184155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00863536"/>
        <c:crosses val="autoZero"/>
        <c:auto val="1"/>
        <c:lblAlgn val="ctr"/>
        <c:lblOffset val="100"/>
        <c:noMultiLvlLbl val="0"/>
      </c:catAx>
      <c:valAx>
        <c:axId val="160086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4155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Monthly_prices_forcast_variat!$E$13</c:f>
              <c:strCache>
                <c:ptCount val="1"/>
                <c:pt idx="0">
                  <c:v>ACS CFR North Africa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Yearly_prices_forecast_CRU!$A$17:$A$25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Yearly_prices_forecast_CRU!$B$17:$B$25</c:f>
              <c:numCache>
                <c:formatCode>_(* #,##0.00_);_(* \(#,##0.00\);_(* "-"??_);_(@_)</c:formatCode>
                <c:ptCount val="9"/>
                <c:pt idx="0">
                  <c:v>217.961025157233</c:v>
                </c:pt>
                <c:pt idx="1">
                  <c:v>41.839167295597498</c:v>
                </c:pt>
                <c:pt idx="2">
                  <c:v>105.41600251572299</c:v>
                </c:pt>
                <c:pt idx="3">
                  <c:v>142.94</c:v>
                </c:pt>
                <c:pt idx="4">
                  <c:v>117.07787735849099</c:v>
                </c:pt>
                <c:pt idx="5">
                  <c:v>113.49757938093801</c:v>
                </c:pt>
                <c:pt idx="6">
                  <c:v>93.464201787269204</c:v>
                </c:pt>
                <c:pt idx="7">
                  <c:v>91.711128541065193</c:v>
                </c:pt>
                <c:pt idx="8">
                  <c:v>86.1626689361307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3D-4199-8F72-EE18D00E5A76}"/>
            </c:ext>
          </c:extLst>
        </c:ser>
        <c:ser>
          <c:idx val="1"/>
          <c:order val="1"/>
          <c:tx>
            <c:v>Formula 4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Yearly_prices_forecast_CRU!$A$17:$A$25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Yearly_prices_forecast_CRU!$R$17:$R$25</c:f>
              <c:numCache>
                <c:formatCode>_(* #,##0.00_);_(* \(#,##0.00\);_(* "-"??_);_(@_)</c:formatCode>
                <c:ptCount val="9"/>
                <c:pt idx="0">
                  <c:v>145.9098069381599</c:v>
                </c:pt>
                <c:pt idx="1">
                  <c:v>109.07213423831071</c:v>
                </c:pt>
                <c:pt idx="2">
                  <c:v>105.74614276598211</c:v>
                </c:pt>
                <c:pt idx="3">
                  <c:v>137.4080538132807</c:v>
                </c:pt>
                <c:pt idx="4">
                  <c:v>161.56257433695617</c:v>
                </c:pt>
                <c:pt idx="5">
                  <c:v>137.50775443987033</c:v>
                </c:pt>
                <c:pt idx="6">
                  <c:v>131.39699421675985</c:v>
                </c:pt>
                <c:pt idx="7">
                  <c:v>129.42310633169845</c:v>
                </c:pt>
                <c:pt idx="8">
                  <c:v>130.14514056938782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3D-4199-8F72-EE18D00E5A76}"/>
            </c:ext>
          </c:extLst>
        </c:ser>
        <c:ser>
          <c:idx val="2"/>
          <c:order val="2"/>
          <c:tx>
            <c:v>Floor</c:v>
          </c:tx>
          <c:spPr>
            <a:ln w="158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Yearly_prices_forecast_CRU!$A$17:$A$25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'Yearly_prices_forecast_S&amp;P'!$J$17:$J$25</c:f>
              <c:numCache>
                <c:formatCode>_(* #,##0.00_);_(* \(#,##0.00\);_(* "-"??_);_(@_)</c:formatCode>
                <c:ptCount val="9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  <c:pt idx="7">
                  <c:v>110</c:v>
                </c:pt>
                <c:pt idx="8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3D-4199-8F72-EE18D00E5A76}"/>
            </c:ext>
          </c:extLst>
        </c:ser>
        <c:ser>
          <c:idx val="3"/>
          <c:order val="3"/>
          <c:tx>
            <c:v>Cap</c:v>
          </c:tx>
          <c:spPr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Yearly_prices_forecast_CRU!$A$17:$A$25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'Yearly_prices_forecast_S&amp;P'!$K$17:$K$25</c:f>
              <c:numCache>
                <c:formatCode>_(* #,##0.00_);_(* \(#,##0.00\);_(* "-"??_);_(@_)</c:formatCode>
                <c:ptCount val="9"/>
                <c:pt idx="0">
                  <c:v>220</c:v>
                </c:pt>
                <c:pt idx="1">
                  <c:v>220</c:v>
                </c:pt>
                <c:pt idx="2">
                  <c:v>220</c:v>
                </c:pt>
                <c:pt idx="3">
                  <c:v>220</c:v>
                </c:pt>
                <c:pt idx="4">
                  <c:v>220</c:v>
                </c:pt>
                <c:pt idx="5">
                  <c:v>220</c:v>
                </c:pt>
                <c:pt idx="6">
                  <c:v>220</c:v>
                </c:pt>
                <c:pt idx="7">
                  <c:v>220</c:v>
                </c:pt>
                <c:pt idx="8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33D-4199-8F72-EE18D00E5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1400864"/>
        <c:axId val="16391232"/>
      </c:lineChart>
      <c:catAx>
        <c:axId val="1601400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391232"/>
        <c:crosses val="autoZero"/>
        <c:auto val="1"/>
        <c:lblAlgn val="ctr"/>
        <c:lblOffset val="100"/>
        <c:noMultiLvlLbl val="0"/>
      </c:catAx>
      <c:valAx>
        <c:axId val="1639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0140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4"/>
          <c:order val="0"/>
          <c:tx>
            <c:v>ACS CFR North Africa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'Yearly_prices_forecast_S&amp;P'!$C$17:$C$30</c:f>
              <c:numCache>
                <c:formatCode>_(* #,##0.00_);_(* \(#,##0.00\);_(* "-"??_);_(@_)</c:formatCode>
                <c:ptCount val="14"/>
                <c:pt idx="0">
                  <c:v>217.961025157233</c:v>
                </c:pt>
                <c:pt idx="1">
                  <c:v>41.839167295597498</c:v>
                </c:pt>
                <c:pt idx="2">
                  <c:v>105.41600251572299</c:v>
                </c:pt>
                <c:pt idx="3">
                  <c:v>142.94</c:v>
                </c:pt>
                <c:pt idx="4">
                  <c:v>135</c:v>
                </c:pt>
                <c:pt idx="5">
                  <c:v>128</c:v>
                </c:pt>
                <c:pt idx="6">
                  <c:v>111</c:v>
                </c:pt>
                <c:pt idx="7">
                  <c:v>103</c:v>
                </c:pt>
                <c:pt idx="8">
                  <c:v>128</c:v>
                </c:pt>
                <c:pt idx="9">
                  <c:v>125</c:v>
                </c:pt>
                <c:pt idx="10">
                  <c:v>131</c:v>
                </c:pt>
                <c:pt idx="11">
                  <c:v>124</c:v>
                </c:pt>
                <c:pt idx="12">
                  <c:v>120</c:v>
                </c:pt>
                <c:pt idx="13">
                  <c:v>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05-4E96-89C0-E8CAA164E6EA}"/>
            </c:ext>
          </c:extLst>
        </c:ser>
        <c:ser>
          <c:idx val="1"/>
          <c:order val="1"/>
          <c:tx>
            <c:v>Formula 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'Yearly_prices_forecast_S&amp;P'!$A$17:$A$30</c:f>
              <c:numCache>
                <c:formatCode>General</c:formatCode>
                <c:ptCount val="1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</c:numCache>
            </c:numRef>
          </c:cat>
          <c:val>
            <c:numRef>
              <c:f>'Yearly_prices_forecast_S&amp;P'!$R$17:$R$30</c:f>
              <c:numCache>
                <c:formatCode>_(* #,##0.00_);_(* \(#,##0.00\);_(* "-"??_);_(@_)</c:formatCode>
                <c:ptCount val="14"/>
                <c:pt idx="0">
                  <c:v>198.17833333333334</c:v>
                </c:pt>
                <c:pt idx="1">
                  <c:v>95.189166666666694</c:v>
                </c:pt>
                <c:pt idx="2">
                  <c:v>110.49583333333338</c:v>
                </c:pt>
                <c:pt idx="3">
                  <c:v>167.56615384615384</c:v>
                </c:pt>
                <c:pt idx="4">
                  <c:v>119.97222517004231</c:v>
                </c:pt>
                <c:pt idx="5">
                  <c:v>103.19349688797448</c:v>
                </c:pt>
                <c:pt idx="6">
                  <c:v>110.31893411126573</c:v>
                </c:pt>
                <c:pt idx="7">
                  <c:v>136.8661350527733</c:v>
                </c:pt>
                <c:pt idx="8">
                  <c:v>154.73064070423993</c:v>
                </c:pt>
                <c:pt idx="9">
                  <c:v>164.57040160695041</c:v>
                </c:pt>
                <c:pt idx="10">
                  <c:v>174.91253849531913</c:v>
                </c:pt>
                <c:pt idx="11">
                  <c:v>187.16405124733046</c:v>
                </c:pt>
                <c:pt idx="12">
                  <c:v>197.36363517490079</c:v>
                </c:pt>
                <c:pt idx="13">
                  <c:v>203.80054161709347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FE-4813-AE2D-63E47527D53B}"/>
            </c:ext>
          </c:extLst>
        </c:ser>
        <c:ser>
          <c:idx val="0"/>
          <c:order val="2"/>
          <c:tx>
            <c:strRef>
              <c:f>Monthly_prices_forecast_direct!$E$186</c:f>
              <c:strCache>
                <c:ptCount val="1"/>
                <c:pt idx="0">
                  <c:v>ACS CFR North Africa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'Yearly_prices_forecast_S&amp;P'!$A$17:$A$30</c:f>
              <c:numCache>
                <c:formatCode>General</c:formatCode>
                <c:ptCount val="1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</c:numCache>
            </c:numRef>
          </c:cat>
          <c:val>
            <c:numRef>
              <c:f>'Yearly_prices_forecast_S&amp;P'!$B$17:$B$30</c:f>
            </c:numRef>
          </c:val>
          <c:smooth val="0"/>
          <c:extLst>
            <c:ext xmlns:c16="http://schemas.microsoft.com/office/drawing/2014/chart" uri="{C3380CC4-5D6E-409C-BE32-E72D297353CC}">
              <c16:uniqueId val="{00000000-C8FE-4813-AE2D-63E47527D53B}"/>
            </c:ext>
          </c:extLst>
        </c:ser>
        <c:ser>
          <c:idx val="2"/>
          <c:order val="3"/>
          <c:tx>
            <c:v>Floor</c:v>
          </c:tx>
          <c:spPr>
            <a:ln w="158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'Yearly_prices_forecast_S&amp;P'!$A$17:$A$30</c:f>
              <c:numCache>
                <c:formatCode>General</c:formatCode>
                <c:ptCount val="1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</c:numCache>
            </c:numRef>
          </c:cat>
          <c:val>
            <c:numRef>
              <c:f>'Yearly_prices_forecast_S&amp;P'!$J$17:$J$30</c:f>
              <c:numCache>
                <c:formatCode>_(* #,##0.00_);_(* \(#,##0.00\);_(* "-"??_);_(@_)</c:formatCode>
                <c:ptCount val="14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  <c:pt idx="7">
                  <c:v>110</c:v>
                </c:pt>
                <c:pt idx="8">
                  <c:v>110</c:v>
                </c:pt>
                <c:pt idx="9">
                  <c:v>110</c:v>
                </c:pt>
                <c:pt idx="10">
                  <c:v>110</c:v>
                </c:pt>
                <c:pt idx="11">
                  <c:v>110</c:v>
                </c:pt>
                <c:pt idx="12">
                  <c:v>110</c:v>
                </c:pt>
                <c:pt idx="13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FE-4813-AE2D-63E47527D53B}"/>
            </c:ext>
          </c:extLst>
        </c:ser>
        <c:ser>
          <c:idx val="3"/>
          <c:order val="4"/>
          <c:tx>
            <c:v>Cap</c:v>
          </c:tx>
          <c:spPr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'Yearly_prices_forecast_S&amp;P'!$A$17:$A$30</c:f>
              <c:numCache>
                <c:formatCode>General</c:formatCode>
                <c:ptCount val="1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</c:numCache>
            </c:numRef>
          </c:cat>
          <c:val>
            <c:numRef>
              <c:f>'Yearly_prices_forecast_S&amp;P'!$K$17:$K$30</c:f>
              <c:numCache>
                <c:formatCode>_(* #,##0.00_);_(* \(#,##0.00\);_(* "-"??_);_(@_)</c:formatCode>
                <c:ptCount val="14"/>
                <c:pt idx="0">
                  <c:v>220</c:v>
                </c:pt>
                <c:pt idx="1">
                  <c:v>220</c:v>
                </c:pt>
                <c:pt idx="2">
                  <c:v>220</c:v>
                </c:pt>
                <c:pt idx="3">
                  <c:v>220</c:v>
                </c:pt>
                <c:pt idx="4">
                  <c:v>220</c:v>
                </c:pt>
                <c:pt idx="5">
                  <c:v>220</c:v>
                </c:pt>
                <c:pt idx="6">
                  <c:v>220</c:v>
                </c:pt>
                <c:pt idx="7">
                  <c:v>220</c:v>
                </c:pt>
                <c:pt idx="8">
                  <c:v>220</c:v>
                </c:pt>
                <c:pt idx="9">
                  <c:v>220</c:v>
                </c:pt>
                <c:pt idx="10">
                  <c:v>220</c:v>
                </c:pt>
                <c:pt idx="11">
                  <c:v>220</c:v>
                </c:pt>
                <c:pt idx="12">
                  <c:v>220</c:v>
                </c:pt>
                <c:pt idx="13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FE-4813-AE2D-63E47527D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558000"/>
        <c:axId val="1600863536"/>
      </c:lineChart>
      <c:catAx>
        <c:axId val="184155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00863536"/>
        <c:crosses val="autoZero"/>
        <c:auto val="1"/>
        <c:lblAlgn val="ctr"/>
        <c:lblOffset val="100"/>
        <c:noMultiLvlLbl val="0"/>
      </c:catAx>
      <c:valAx>
        <c:axId val="160086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4155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4"/>
          <c:order val="0"/>
          <c:tx>
            <c:v>ACS CFR North Africa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'Yearly_prices_forecast_S&amp;P'!$C$17:$C$30</c:f>
              <c:numCache>
                <c:formatCode>_(* #,##0.00_);_(* \(#,##0.00\);_(* "-"??_);_(@_)</c:formatCode>
                <c:ptCount val="14"/>
                <c:pt idx="0">
                  <c:v>217.961025157233</c:v>
                </c:pt>
                <c:pt idx="1">
                  <c:v>41.839167295597498</c:v>
                </c:pt>
                <c:pt idx="2">
                  <c:v>105.41600251572299</c:v>
                </c:pt>
                <c:pt idx="3">
                  <c:v>142.94</c:v>
                </c:pt>
                <c:pt idx="4">
                  <c:v>135</c:v>
                </c:pt>
                <c:pt idx="5">
                  <c:v>128</c:v>
                </c:pt>
                <c:pt idx="6">
                  <c:v>111</c:v>
                </c:pt>
                <c:pt idx="7">
                  <c:v>103</c:v>
                </c:pt>
                <c:pt idx="8">
                  <c:v>128</c:v>
                </c:pt>
                <c:pt idx="9">
                  <c:v>125</c:v>
                </c:pt>
                <c:pt idx="10">
                  <c:v>131</c:v>
                </c:pt>
                <c:pt idx="11">
                  <c:v>124</c:v>
                </c:pt>
                <c:pt idx="12">
                  <c:v>120</c:v>
                </c:pt>
                <c:pt idx="13">
                  <c:v>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0A-4CC4-9A46-1EC4C4539D17}"/>
            </c:ext>
          </c:extLst>
        </c:ser>
        <c:ser>
          <c:idx val="1"/>
          <c:order val="1"/>
          <c:tx>
            <c:v>Formula 4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'Yearly_prices_forecast_S&amp;P'!$A$17:$A$30</c:f>
              <c:numCache>
                <c:formatCode>General</c:formatCode>
                <c:ptCount val="1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</c:numCache>
            </c:numRef>
          </c:cat>
          <c:val>
            <c:numRef>
              <c:f>'Yearly_prices_forecast_S&amp;P'!$U$17:$U$30</c:f>
              <c:numCache>
                <c:formatCode>_(* #,##0.00_);_(* \(#,##0.00\);_(* "-"??_);_(@_)</c:formatCode>
                <c:ptCount val="14"/>
                <c:pt idx="0">
                  <c:v>145.9098069381599</c:v>
                </c:pt>
                <c:pt idx="1">
                  <c:v>109.07213423831071</c:v>
                </c:pt>
                <c:pt idx="2">
                  <c:v>105.74614276598211</c:v>
                </c:pt>
                <c:pt idx="3">
                  <c:v>137.4080538132807</c:v>
                </c:pt>
                <c:pt idx="4">
                  <c:v>109.45785512820513</c:v>
                </c:pt>
                <c:pt idx="5">
                  <c:v>109.30789315714051</c:v>
                </c:pt>
                <c:pt idx="6">
                  <c:v>113.1548848580755</c:v>
                </c:pt>
                <c:pt idx="7">
                  <c:v>119.13263424183189</c:v>
                </c:pt>
                <c:pt idx="8">
                  <c:v>124.17677584502361</c:v>
                </c:pt>
                <c:pt idx="9">
                  <c:v>129.20430769230768</c:v>
                </c:pt>
                <c:pt idx="10">
                  <c:v>134.61123076923076</c:v>
                </c:pt>
                <c:pt idx="11">
                  <c:v>138.74892307692306</c:v>
                </c:pt>
                <c:pt idx="12">
                  <c:v>144.15584615384617</c:v>
                </c:pt>
                <c:pt idx="13">
                  <c:v>147.44738461538461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62-4E16-B5A4-DAEFAACC2412}"/>
            </c:ext>
          </c:extLst>
        </c:ser>
        <c:ser>
          <c:idx val="0"/>
          <c:order val="2"/>
          <c:tx>
            <c:strRef>
              <c:f>Monthly_prices_forcast_variat!$E$13</c:f>
              <c:strCache>
                <c:ptCount val="1"/>
                <c:pt idx="0">
                  <c:v>ACS CFR North Africa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'Yearly_prices_forecast_S&amp;P'!$A$17:$A$30</c:f>
              <c:numCache>
                <c:formatCode>General</c:formatCode>
                <c:ptCount val="1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</c:numCache>
            </c:numRef>
          </c:cat>
          <c:val>
            <c:numRef>
              <c:f>'Yearly_prices_forecast_S&amp;P'!$B$17:$B$30</c:f>
            </c:numRef>
          </c:val>
          <c:smooth val="0"/>
          <c:extLst>
            <c:ext xmlns:c16="http://schemas.microsoft.com/office/drawing/2014/chart" uri="{C3380CC4-5D6E-409C-BE32-E72D297353CC}">
              <c16:uniqueId val="{00000000-FE62-4E16-B5A4-DAEFAACC2412}"/>
            </c:ext>
          </c:extLst>
        </c:ser>
        <c:ser>
          <c:idx val="2"/>
          <c:order val="3"/>
          <c:tx>
            <c:v>Floor</c:v>
          </c:tx>
          <c:spPr>
            <a:ln w="158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'Yearly_prices_forecast_S&amp;P'!$A$17:$A$30</c:f>
              <c:numCache>
                <c:formatCode>General</c:formatCode>
                <c:ptCount val="1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</c:numCache>
            </c:numRef>
          </c:cat>
          <c:val>
            <c:numRef>
              <c:f>'Yearly_prices_forecast_S&amp;P'!$J$17:$J$30</c:f>
              <c:numCache>
                <c:formatCode>_(* #,##0.00_);_(* \(#,##0.00\);_(* "-"??_);_(@_)</c:formatCode>
                <c:ptCount val="14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  <c:pt idx="7">
                  <c:v>110</c:v>
                </c:pt>
                <c:pt idx="8">
                  <c:v>110</c:v>
                </c:pt>
                <c:pt idx="9">
                  <c:v>110</c:v>
                </c:pt>
                <c:pt idx="10">
                  <c:v>110</c:v>
                </c:pt>
                <c:pt idx="11">
                  <c:v>110</c:v>
                </c:pt>
                <c:pt idx="12">
                  <c:v>110</c:v>
                </c:pt>
                <c:pt idx="13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62-4E16-B5A4-DAEFAACC2412}"/>
            </c:ext>
          </c:extLst>
        </c:ser>
        <c:ser>
          <c:idx val="3"/>
          <c:order val="4"/>
          <c:tx>
            <c:v>Cap</c:v>
          </c:tx>
          <c:spPr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'Yearly_prices_forecast_S&amp;P'!$A$17:$A$30</c:f>
              <c:numCache>
                <c:formatCode>General</c:formatCode>
                <c:ptCount val="1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</c:numCache>
            </c:numRef>
          </c:cat>
          <c:val>
            <c:numRef>
              <c:f>'Yearly_prices_forecast_S&amp;P'!$K$17:$K$30</c:f>
              <c:numCache>
                <c:formatCode>_(* #,##0.00_);_(* \(#,##0.00\);_(* "-"??_);_(@_)</c:formatCode>
                <c:ptCount val="14"/>
                <c:pt idx="0">
                  <c:v>220</c:v>
                </c:pt>
                <c:pt idx="1">
                  <c:v>220</c:v>
                </c:pt>
                <c:pt idx="2">
                  <c:v>220</c:v>
                </c:pt>
                <c:pt idx="3">
                  <c:v>220</c:v>
                </c:pt>
                <c:pt idx="4">
                  <c:v>220</c:v>
                </c:pt>
                <c:pt idx="5">
                  <c:v>220</c:v>
                </c:pt>
                <c:pt idx="6">
                  <c:v>220</c:v>
                </c:pt>
                <c:pt idx="7">
                  <c:v>220</c:v>
                </c:pt>
                <c:pt idx="8">
                  <c:v>220</c:v>
                </c:pt>
                <c:pt idx="9">
                  <c:v>220</c:v>
                </c:pt>
                <c:pt idx="10">
                  <c:v>220</c:v>
                </c:pt>
                <c:pt idx="11">
                  <c:v>220</c:v>
                </c:pt>
                <c:pt idx="12">
                  <c:v>220</c:v>
                </c:pt>
                <c:pt idx="13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62-4E16-B5A4-DAEFAACC2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1400864"/>
        <c:axId val="16391232"/>
      </c:lineChart>
      <c:catAx>
        <c:axId val="1601400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391232"/>
        <c:crosses val="autoZero"/>
        <c:auto val="1"/>
        <c:lblAlgn val="ctr"/>
        <c:lblOffset val="100"/>
        <c:noMultiLvlLbl val="0"/>
      </c:catAx>
      <c:valAx>
        <c:axId val="1639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0140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Monthly_prices_forecast_direct!$E$186</c:f>
              <c:strCache>
                <c:ptCount val="1"/>
                <c:pt idx="0">
                  <c:v>ACS CFR North Africa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Yearly_prices_forecast_CRU!$A$17:$A$25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Yearly_prices_forecast_CRU!$B$17:$B$25</c:f>
              <c:numCache>
                <c:formatCode>_(* #,##0.00_);_(* \(#,##0.00\);_(* "-"??_);_(@_)</c:formatCode>
                <c:ptCount val="9"/>
                <c:pt idx="0">
                  <c:v>217.961025157233</c:v>
                </c:pt>
                <c:pt idx="1">
                  <c:v>41.839167295597498</c:v>
                </c:pt>
                <c:pt idx="2">
                  <c:v>105.41600251572299</c:v>
                </c:pt>
                <c:pt idx="3">
                  <c:v>142.94</c:v>
                </c:pt>
                <c:pt idx="4">
                  <c:v>117.07787735849099</c:v>
                </c:pt>
                <c:pt idx="5">
                  <c:v>113.49757938093801</c:v>
                </c:pt>
                <c:pt idx="6">
                  <c:v>93.464201787269204</c:v>
                </c:pt>
                <c:pt idx="7">
                  <c:v>91.711128541065193</c:v>
                </c:pt>
                <c:pt idx="8">
                  <c:v>86.1626689361307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A3-4853-A19B-2C0B5269CEF3}"/>
            </c:ext>
          </c:extLst>
        </c:ser>
        <c:ser>
          <c:idx val="1"/>
          <c:order val="1"/>
          <c:tx>
            <c:v>Formula 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Yearly_prices_forecast_CRU!$A$17:$A$25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Yearly_prices_forecast_CRU!$L$17:$L$25</c:f>
              <c:numCache>
                <c:formatCode>_(* #,##0.00_);_(* \(#,##0.00\);_(* "-"??_);_(@_)</c:formatCode>
                <c:ptCount val="9"/>
                <c:pt idx="0">
                  <c:v>175.08429647058827</c:v>
                </c:pt>
                <c:pt idx="1">
                  <c:v>103.97721</c:v>
                </c:pt>
                <c:pt idx="2">
                  <c:v>100.93972500000001</c:v>
                </c:pt>
                <c:pt idx="3">
                  <c:v>168.64631999999997</c:v>
                </c:pt>
                <c:pt idx="4">
                  <c:v>209.94758106745743</c:v>
                </c:pt>
                <c:pt idx="5">
                  <c:v>162.34931514507741</c:v>
                </c:pt>
                <c:pt idx="6">
                  <c:v>150.70721827724077</c:v>
                </c:pt>
                <c:pt idx="7">
                  <c:v>147.44166474678818</c:v>
                </c:pt>
                <c:pt idx="8">
                  <c:v>149.40309438326892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A3-4853-A19B-2C0B5269CEF3}"/>
            </c:ext>
          </c:extLst>
        </c:ser>
        <c:ser>
          <c:idx val="2"/>
          <c:order val="2"/>
          <c:tx>
            <c:v>Floor</c:v>
          </c:tx>
          <c:spPr>
            <a:ln w="158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Yearly_prices_forecast_CRU!$A$17:$A$25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'Yearly_prices_forecast_S&amp;P'!$J$17:$J$25</c:f>
              <c:numCache>
                <c:formatCode>_(* #,##0.00_);_(* \(#,##0.00\);_(* "-"??_);_(@_)</c:formatCode>
                <c:ptCount val="9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  <c:pt idx="7">
                  <c:v>110</c:v>
                </c:pt>
                <c:pt idx="8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A3-4853-A19B-2C0B5269CEF3}"/>
            </c:ext>
          </c:extLst>
        </c:ser>
        <c:ser>
          <c:idx val="3"/>
          <c:order val="3"/>
          <c:tx>
            <c:v>Cap</c:v>
          </c:tx>
          <c:spPr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Yearly_prices_forecast_CRU!$A$17:$A$25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'Yearly_prices_forecast_S&amp;P'!$K$17:$K$25</c:f>
              <c:numCache>
                <c:formatCode>_(* #,##0.00_);_(* \(#,##0.00\);_(* "-"??_);_(@_)</c:formatCode>
                <c:ptCount val="9"/>
                <c:pt idx="0">
                  <c:v>220</c:v>
                </c:pt>
                <c:pt idx="1">
                  <c:v>220</c:v>
                </c:pt>
                <c:pt idx="2">
                  <c:v>220</c:v>
                </c:pt>
                <c:pt idx="3">
                  <c:v>220</c:v>
                </c:pt>
                <c:pt idx="4">
                  <c:v>220</c:v>
                </c:pt>
                <c:pt idx="5">
                  <c:v>220</c:v>
                </c:pt>
                <c:pt idx="6">
                  <c:v>220</c:v>
                </c:pt>
                <c:pt idx="7">
                  <c:v>220</c:v>
                </c:pt>
                <c:pt idx="8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CA3-4853-A19B-2C0B5269C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558000"/>
        <c:axId val="1600863536"/>
      </c:lineChart>
      <c:catAx>
        <c:axId val="184155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00863536"/>
        <c:crosses val="autoZero"/>
        <c:auto val="1"/>
        <c:lblAlgn val="ctr"/>
        <c:lblOffset val="100"/>
        <c:noMultiLvlLbl val="0"/>
      </c:catAx>
      <c:valAx>
        <c:axId val="160086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4155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4"/>
          <c:order val="0"/>
          <c:tx>
            <c:v>ACS CFR North Africa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'Yearly_prices_forecast_S&amp;P'!$C$17:$C$30</c:f>
              <c:numCache>
                <c:formatCode>_(* #,##0.00_);_(* \(#,##0.00\);_(* "-"??_);_(@_)</c:formatCode>
                <c:ptCount val="14"/>
                <c:pt idx="0">
                  <c:v>217.961025157233</c:v>
                </c:pt>
                <c:pt idx="1">
                  <c:v>41.839167295597498</c:v>
                </c:pt>
                <c:pt idx="2">
                  <c:v>105.41600251572299</c:v>
                </c:pt>
                <c:pt idx="3">
                  <c:v>142.94</c:v>
                </c:pt>
                <c:pt idx="4">
                  <c:v>135</c:v>
                </c:pt>
                <c:pt idx="5">
                  <c:v>128</c:v>
                </c:pt>
                <c:pt idx="6">
                  <c:v>111</c:v>
                </c:pt>
                <c:pt idx="7">
                  <c:v>103</c:v>
                </c:pt>
                <c:pt idx="8">
                  <c:v>128</c:v>
                </c:pt>
                <c:pt idx="9">
                  <c:v>125</c:v>
                </c:pt>
                <c:pt idx="10">
                  <c:v>131</c:v>
                </c:pt>
                <c:pt idx="11">
                  <c:v>124</c:v>
                </c:pt>
                <c:pt idx="12">
                  <c:v>120</c:v>
                </c:pt>
                <c:pt idx="13">
                  <c:v>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BC-45A3-8F7C-4FC978BBEF57}"/>
            </c:ext>
          </c:extLst>
        </c:ser>
        <c:ser>
          <c:idx val="1"/>
          <c:order val="1"/>
          <c:tx>
            <c:v>Formula 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'Yearly_prices_forecast_S&amp;P'!$A$17:$A$30</c:f>
              <c:numCache>
                <c:formatCode>General</c:formatCode>
                <c:ptCount val="1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</c:numCache>
            </c:numRef>
          </c:cat>
          <c:val>
            <c:numRef>
              <c:f>'Yearly_prices_forecast_S&amp;P'!$O$17:$O$30</c:f>
              <c:numCache>
                <c:formatCode>_(* #,##0.00_);_(* \(#,##0.00\);_(* "-"??_);_(@_)</c:formatCode>
                <c:ptCount val="14"/>
                <c:pt idx="0">
                  <c:v>175.08429647058827</c:v>
                </c:pt>
                <c:pt idx="1">
                  <c:v>103.97721</c:v>
                </c:pt>
                <c:pt idx="2">
                  <c:v>100.93972500000001</c:v>
                </c:pt>
                <c:pt idx="3">
                  <c:v>168.64631999999997</c:v>
                </c:pt>
                <c:pt idx="4">
                  <c:v>99.562799999999996</c:v>
                </c:pt>
                <c:pt idx="5">
                  <c:v>100.93560000000001</c:v>
                </c:pt>
                <c:pt idx="6">
                  <c:v>109.3869</c:v>
                </c:pt>
                <c:pt idx="7">
                  <c:v>126.98019000000001</c:v>
                </c:pt>
                <c:pt idx="8">
                  <c:v>137.44779</c:v>
                </c:pt>
                <c:pt idx="9">
                  <c:v>146.32809</c:v>
                </c:pt>
                <c:pt idx="10">
                  <c:v>156.49539000000001</c:v>
                </c:pt>
                <c:pt idx="11">
                  <c:v>164.21738999999999</c:v>
                </c:pt>
                <c:pt idx="12">
                  <c:v>174.25599</c:v>
                </c:pt>
                <c:pt idx="13">
                  <c:v>180.26199000000003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12-4998-B241-32FD8D8445F8}"/>
            </c:ext>
          </c:extLst>
        </c:ser>
        <c:ser>
          <c:idx val="0"/>
          <c:order val="2"/>
          <c:tx>
            <c:strRef>
              <c:f>Monthly_prices_forecast_direct!$E$186</c:f>
              <c:strCache>
                <c:ptCount val="1"/>
                <c:pt idx="0">
                  <c:v>ACS CFR North Africa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'Yearly_prices_forecast_S&amp;P'!$A$17:$A$30</c:f>
              <c:numCache>
                <c:formatCode>General</c:formatCode>
                <c:ptCount val="1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</c:numCache>
            </c:numRef>
          </c:cat>
          <c:val>
            <c:numRef>
              <c:f>'Yearly_prices_forecast_S&amp;P'!$B$17:$B$30</c:f>
            </c:numRef>
          </c:val>
          <c:smooth val="0"/>
          <c:extLst>
            <c:ext xmlns:c16="http://schemas.microsoft.com/office/drawing/2014/chart" uri="{C3380CC4-5D6E-409C-BE32-E72D297353CC}">
              <c16:uniqueId val="{00000000-FE12-4998-B241-32FD8D8445F8}"/>
            </c:ext>
          </c:extLst>
        </c:ser>
        <c:ser>
          <c:idx val="2"/>
          <c:order val="3"/>
          <c:tx>
            <c:v>Floor</c:v>
          </c:tx>
          <c:spPr>
            <a:ln w="158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'Yearly_prices_forecast_S&amp;P'!$A$17:$A$30</c:f>
              <c:numCache>
                <c:formatCode>General</c:formatCode>
                <c:ptCount val="1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</c:numCache>
            </c:numRef>
          </c:cat>
          <c:val>
            <c:numRef>
              <c:f>'Yearly_prices_forecast_S&amp;P'!$J$17:$J$30</c:f>
              <c:numCache>
                <c:formatCode>_(* #,##0.00_);_(* \(#,##0.00\);_(* "-"??_);_(@_)</c:formatCode>
                <c:ptCount val="14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  <c:pt idx="7">
                  <c:v>110</c:v>
                </c:pt>
                <c:pt idx="8">
                  <c:v>110</c:v>
                </c:pt>
                <c:pt idx="9">
                  <c:v>110</c:v>
                </c:pt>
                <c:pt idx="10">
                  <c:v>110</c:v>
                </c:pt>
                <c:pt idx="11">
                  <c:v>110</c:v>
                </c:pt>
                <c:pt idx="12">
                  <c:v>110</c:v>
                </c:pt>
                <c:pt idx="13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12-4998-B241-32FD8D8445F8}"/>
            </c:ext>
          </c:extLst>
        </c:ser>
        <c:ser>
          <c:idx val="3"/>
          <c:order val="4"/>
          <c:tx>
            <c:v>Cap</c:v>
          </c:tx>
          <c:spPr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'Yearly_prices_forecast_S&amp;P'!$A$17:$A$30</c:f>
              <c:numCache>
                <c:formatCode>General</c:formatCode>
                <c:ptCount val="1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</c:numCache>
            </c:numRef>
          </c:cat>
          <c:val>
            <c:numRef>
              <c:f>'Yearly_prices_forecast_S&amp;P'!$K$17:$K$30</c:f>
              <c:numCache>
                <c:formatCode>_(* #,##0.00_);_(* \(#,##0.00\);_(* "-"??_);_(@_)</c:formatCode>
                <c:ptCount val="14"/>
                <c:pt idx="0">
                  <c:v>220</c:v>
                </c:pt>
                <c:pt idx="1">
                  <c:v>220</c:v>
                </c:pt>
                <c:pt idx="2">
                  <c:v>220</c:v>
                </c:pt>
                <c:pt idx="3">
                  <c:v>220</c:v>
                </c:pt>
                <c:pt idx="4">
                  <c:v>220</c:v>
                </c:pt>
                <c:pt idx="5">
                  <c:v>220</c:v>
                </c:pt>
                <c:pt idx="6">
                  <c:v>220</c:v>
                </c:pt>
                <c:pt idx="7">
                  <c:v>220</c:v>
                </c:pt>
                <c:pt idx="8">
                  <c:v>220</c:v>
                </c:pt>
                <c:pt idx="9">
                  <c:v>220</c:v>
                </c:pt>
                <c:pt idx="10">
                  <c:v>220</c:v>
                </c:pt>
                <c:pt idx="11">
                  <c:v>220</c:v>
                </c:pt>
                <c:pt idx="12">
                  <c:v>220</c:v>
                </c:pt>
                <c:pt idx="13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12-4998-B241-32FD8D8445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558000"/>
        <c:axId val="1600863536"/>
      </c:lineChart>
      <c:catAx>
        <c:axId val="184155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00863536"/>
        <c:crosses val="autoZero"/>
        <c:auto val="1"/>
        <c:lblAlgn val="ctr"/>
        <c:lblOffset val="100"/>
        <c:noMultiLvlLbl val="0"/>
      </c:catAx>
      <c:valAx>
        <c:axId val="160086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4155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Monthly_prices_forcast_variat!$E$13</c:f>
              <c:strCache>
                <c:ptCount val="1"/>
                <c:pt idx="0">
                  <c:v>ACS CFR North Africa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Yearly_prices_forecast_CRU!$A$17:$A$25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Yearly_prices_forecast_CRU!$B$17:$B$25</c:f>
              <c:numCache>
                <c:formatCode>_(* #,##0.00_);_(* \(#,##0.00\);_(* "-"??_);_(@_)</c:formatCode>
                <c:ptCount val="9"/>
                <c:pt idx="0">
                  <c:v>217.961025157233</c:v>
                </c:pt>
                <c:pt idx="1">
                  <c:v>41.839167295597498</c:v>
                </c:pt>
                <c:pt idx="2">
                  <c:v>105.41600251572299</c:v>
                </c:pt>
                <c:pt idx="3">
                  <c:v>142.94</c:v>
                </c:pt>
                <c:pt idx="4">
                  <c:v>117.07787735849099</c:v>
                </c:pt>
                <c:pt idx="5">
                  <c:v>113.49757938093801</c:v>
                </c:pt>
                <c:pt idx="6">
                  <c:v>93.464201787269204</c:v>
                </c:pt>
                <c:pt idx="7">
                  <c:v>91.711128541065193</c:v>
                </c:pt>
                <c:pt idx="8">
                  <c:v>86.1626689361307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80-4BF6-8716-7C3C502E48A3}"/>
            </c:ext>
          </c:extLst>
        </c:ser>
        <c:ser>
          <c:idx val="1"/>
          <c:order val="1"/>
          <c:tx>
            <c:v>Formula 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Yearly_prices_forecast_CRU!$A$17:$A$25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Yearly_prices_forecast_CRU!$U$17:$U$25</c:f>
              <c:numCache>
                <c:formatCode>_(* #,##0.00_);_(* \(#,##0.00\);_(* "-"??_);_(@_)</c:formatCode>
                <c:ptCount val="9"/>
                <c:pt idx="0">
                  <c:v>186.8163016591252</c:v>
                </c:pt>
                <c:pt idx="1">
                  <c:v>123.6854600301659</c:v>
                </c:pt>
                <c:pt idx="2">
                  <c:v>114.69492609351433</c:v>
                </c:pt>
                <c:pt idx="3">
                  <c:v>152.07789572649574</c:v>
                </c:pt>
                <c:pt idx="4">
                  <c:v>160.47230371954558</c:v>
                </c:pt>
                <c:pt idx="5">
                  <c:v>140.7446851441625</c:v>
                </c:pt>
                <c:pt idx="6">
                  <c:v>135.91146557517177</c:v>
                </c:pt>
                <c:pt idx="7">
                  <c:v>134.46079412447901</c:v>
                </c:pt>
                <c:pt idx="8">
                  <c:v>135.79878493244362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80-4BF6-8716-7C3C502E48A3}"/>
            </c:ext>
          </c:extLst>
        </c:ser>
        <c:ser>
          <c:idx val="2"/>
          <c:order val="2"/>
          <c:tx>
            <c:v>Floor</c:v>
          </c:tx>
          <c:spPr>
            <a:ln w="158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Yearly_prices_forecast_CRU!$A$17:$A$25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'Yearly_prices_forecast_S&amp;P'!$J$17:$J$25</c:f>
              <c:numCache>
                <c:formatCode>_(* #,##0.00_);_(* \(#,##0.00\);_(* "-"??_);_(@_)</c:formatCode>
                <c:ptCount val="9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  <c:pt idx="7">
                  <c:v>110</c:v>
                </c:pt>
                <c:pt idx="8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80-4BF6-8716-7C3C502E48A3}"/>
            </c:ext>
          </c:extLst>
        </c:ser>
        <c:ser>
          <c:idx val="3"/>
          <c:order val="3"/>
          <c:tx>
            <c:v>Cap</c:v>
          </c:tx>
          <c:spPr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Yearly_prices_forecast_CRU!$A$17:$A$25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'Yearly_prices_forecast_S&amp;P'!$K$17:$K$25</c:f>
              <c:numCache>
                <c:formatCode>_(* #,##0.00_);_(* \(#,##0.00\);_(* "-"??_);_(@_)</c:formatCode>
                <c:ptCount val="9"/>
                <c:pt idx="0">
                  <c:v>220</c:v>
                </c:pt>
                <c:pt idx="1">
                  <c:v>220</c:v>
                </c:pt>
                <c:pt idx="2">
                  <c:v>220</c:v>
                </c:pt>
                <c:pt idx="3">
                  <c:v>220</c:v>
                </c:pt>
                <c:pt idx="4">
                  <c:v>220</c:v>
                </c:pt>
                <c:pt idx="5">
                  <c:v>220</c:v>
                </c:pt>
                <c:pt idx="6">
                  <c:v>220</c:v>
                </c:pt>
                <c:pt idx="7">
                  <c:v>220</c:v>
                </c:pt>
                <c:pt idx="8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680-4BF6-8716-7C3C502E4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1400864"/>
        <c:axId val="16391232"/>
      </c:lineChart>
      <c:catAx>
        <c:axId val="1601400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391232"/>
        <c:crosses val="autoZero"/>
        <c:auto val="1"/>
        <c:lblAlgn val="ctr"/>
        <c:lblOffset val="100"/>
        <c:noMultiLvlLbl val="0"/>
      </c:catAx>
      <c:valAx>
        <c:axId val="1639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0140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4"/>
          <c:order val="0"/>
          <c:tx>
            <c:strRef>
              <c:f>Monthly_prices_forcast_variat!$E$13</c:f>
              <c:strCache>
                <c:ptCount val="1"/>
                <c:pt idx="0">
                  <c:v>ACS CFR North Africa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'Yearly_prices_forecast_S&amp;P'!$C$17:$C$30</c:f>
              <c:numCache>
                <c:formatCode>_(* #,##0.00_);_(* \(#,##0.00\);_(* "-"??_);_(@_)</c:formatCode>
                <c:ptCount val="14"/>
                <c:pt idx="0">
                  <c:v>217.961025157233</c:v>
                </c:pt>
                <c:pt idx="1">
                  <c:v>41.839167295597498</c:v>
                </c:pt>
                <c:pt idx="2">
                  <c:v>105.41600251572299</c:v>
                </c:pt>
                <c:pt idx="3">
                  <c:v>142.94</c:v>
                </c:pt>
                <c:pt idx="4">
                  <c:v>135</c:v>
                </c:pt>
                <c:pt idx="5">
                  <c:v>128</c:v>
                </c:pt>
                <c:pt idx="6">
                  <c:v>111</c:v>
                </c:pt>
                <c:pt idx="7">
                  <c:v>103</c:v>
                </c:pt>
                <c:pt idx="8">
                  <c:v>128</c:v>
                </c:pt>
                <c:pt idx="9">
                  <c:v>125</c:v>
                </c:pt>
                <c:pt idx="10">
                  <c:v>131</c:v>
                </c:pt>
                <c:pt idx="11">
                  <c:v>124</c:v>
                </c:pt>
                <c:pt idx="12">
                  <c:v>120</c:v>
                </c:pt>
                <c:pt idx="13">
                  <c:v>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0D3-4415-8B44-1A5E9E9595D2}"/>
            </c:ext>
          </c:extLst>
        </c:ser>
        <c:ser>
          <c:idx val="1"/>
          <c:order val="1"/>
          <c:tx>
            <c:v>Formula 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'Yearly_prices_forecast_S&amp;P'!$A$17:$A$30</c:f>
              <c:numCache>
                <c:formatCode>General</c:formatCode>
                <c:ptCount val="1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</c:numCache>
            </c:numRef>
          </c:cat>
          <c:val>
            <c:numRef>
              <c:f>'Yearly_prices_forecast_S&amp;P'!$X$17:$X$30</c:f>
              <c:numCache>
                <c:formatCode>_(* #,##0.00_);_(* \(#,##0.00\);_(* "-"??_);_(@_)</c:formatCode>
                <c:ptCount val="14"/>
                <c:pt idx="0">
                  <c:v>156.01630165912519</c:v>
                </c:pt>
                <c:pt idx="1">
                  <c:v>99.485460030165896</c:v>
                </c:pt>
                <c:pt idx="2">
                  <c:v>93.574926093514335</c:v>
                </c:pt>
                <c:pt idx="3">
                  <c:v>131.83789572649573</c:v>
                </c:pt>
                <c:pt idx="4">
                  <c:v>83.912005128205124</c:v>
                </c:pt>
                <c:pt idx="5">
                  <c:v>59.676034167023609</c:v>
                </c:pt>
                <c:pt idx="6">
                  <c:v>80.346708663071269</c:v>
                </c:pt>
                <c:pt idx="7">
                  <c:v>95.440783121173766</c:v>
                </c:pt>
                <c:pt idx="8">
                  <c:v>103.63581107240218</c:v>
                </c:pt>
                <c:pt idx="9">
                  <c:v>114.64132307692309</c:v>
                </c:pt>
                <c:pt idx="10">
                  <c:v>125.13363076923078</c:v>
                </c:pt>
                <c:pt idx="11">
                  <c:v>134.77978461538464</c:v>
                </c:pt>
                <c:pt idx="12">
                  <c:v>145.10286153846153</c:v>
                </c:pt>
                <c:pt idx="13">
                  <c:v>154.07209230769232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D3-4415-8B44-1A5E9E9595D2}"/>
            </c:ext>
          </c:extLst>
        </c:ser>
        <c:ser>
          <c:idx val="0"/>
          <c:order val="2"/>
          <c:tx>
            <c:strRef>
              <c:f>Monthly_prices_forcast_variat!$E$13</c:f>
              <c:strCache>
                <c:ptCount val="1"/>
                <c:pt idx="0">
                  <c:v>ACS CFR North Africa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'Yearly_prices_forecast_S&amp;P'!$A$17:$A$30</c:f>
              <c:numCache>
                <c:formatCode>General</c:formatCode>
                <c:ptCount val="1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</c:numCache>
            </c:numRef>
          </c:cat>
          <c:val>
            <c:numRef>
              <c:f>'Yearly_prices_forecast_S&amp;P'!$B$17:$B$30</c:f>
            </c:numRef>
          </c:val>
          <c:smooth val="0"/>
          <c:extLst>
            <c:ext xmlns:c16="http://schemas.microsoft.com/office/drawing/2014/chart" uri="{C3380CC4-5D6E-409C-BE32-E72D297353CC}">
              <c16:uniqueId val="{00000000-30D3-4415-8B44-1A5E9E9595D2}"/>
            </c:ext>
          </c:extLst>
        </c:ser>
        <c:ser>
          <c:idx val="2"/>
          <c:order val="3"/>
          <c:tx>
            <c:v>Floor</c:v>
          </c:tx>
          <c:spPr>
            <a:ln w="158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'Yearly_prices_forecast_S&amp;P'!$A$17:$A$30</c:f>
              <c:numCache>
                <c:formatCode>General</c:formatCode>
                <c:ptCount val="1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</c:numCache>
            </c:numRef>
          </c:cat>
          <c:val>
            <c:numRef>
              <c:f>'Yearly_prices_forecast_S&amp;P'!$J$17:$J$30</c:f>
              <c:numCache>
                <c:formatCode>_(* #,##0.00_);_(* \(#,##0.00\);_(* "-"??_);_(@_)</c:formatCode>
                <c:ptCount val="14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  <c:pt idx="7">
                  <c:v>110</c:v>
                </c:pt>
                <c:pt idx="8">
                  <c:v>110</c:v>
                </c:pt>
                <c:pt idx="9">
                  <c:v>110</c:v>
                </c:pt>
                <c:pt idx="10">
                  <c:v>110</c:v>
                </c:pt>
                <c:pt idx="11">
                  <c:v>110</c:v>
                </c:pt>
                <c:pt idx="12">
                  <c:v>110</c:v>
                </c:pt>
                <c:pt idx="13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D3-4415-8B44-1A5E9E9595D2}"/>
            </c:ext>
          </c:extLst>
        </c:ser>
        <c:ser>
          <c:idx val="3"/>
          <c:order val="4"/>
          <c:tx>
            <c:v>Cap</c:v>
          </c:tx>
          <c:spPr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'Yearly_prices_forecast_S&amp;P'!$A$17:$A$30</c:f>
              <c:numCache>
                <c:formatCode>General</c:formatCode>
                <c:ptCount val="1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</c:numCache>
            </c:numRef>
          </c:cat>
          <c:val>
            <c:numRef>
              <c:f>'Yearly_prices_forecast_S&amp;P'!$K$17:$K$30</c:f>
              <c:numCache>
                <c:formatCode>_(* #,##0.00_);_(* \(#,##0.00\);_(* "-"??_);_(@_)</c:formatCode>
                <c:ptCount val="14"/>
                <c:pt idx="0">
                  <c:v>220</c:v>
                </c:pt>
                <c:pt idx="1">
                  <c:v>220</c:v>
                </c:pt>
                <c:pt idx="2">
                  <c:v>220</c:v>
                </c:pt>
                <c:pt idx="3">
                  <c:v>220</c:v>
                </c:pt>
                <c:pt idx="4">
                  <c:v>220</c:v>
                </c:pt>
                <c:pt idx="5">
                  <c:v>220</c:v>
                </c:pt>
                <c:pt idx="6">
                  <c:v>220</c:v>
                </c:pt>
                <c:pt idx="7">
                  <c:v>220</c:v>
                </c:pt>
                <c:pt idx="8">
                  <c:v>220</c:v>
                </c:pt>
                <c:pt idx="9">
                  <c:v>220</c:v>
                </c:pt>
                <c:pt idx="10">
                  <c:v>220</c:v>
                </c:pt>
                <c:pt idx="11">
                  <c:v>220</c:v>
                </c:pt>
                <c:pt idx="12">
                  <c:v>220</c:v>
                </c:pt>
                <c:pt idx="13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0D3-4415-8B44-1A5E9E959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1400864"/>
        <c:axId val="16391232"/>
      </c:lineChart>
      <c:catAx>
        <c:axId val="1601400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391232"/>
        <c:crosses val="autoZero"/>
        <c:auto val="1"/>
        <c:lblAlgn val="ctr"/>
        <c:lblOffset val="100"/>
        <c:noMultiLvlLbl val="0"/>
      </c:catAx>
      <c:valAx>
        <c:axId val="1639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0140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Formula_7!$E$8</c:f>
              <c:strCache>
                <c:ptCount val="1"/>
                <c:pt idx="0">
                  <c:v>ACS CFR North Africa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Formula_7!$A$181:$A$236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Formula_7!$E$181:$E$236</c:f>
              <c:numCache>
                <c:formatCode>_(* #,##0.00_);_(* \(#,##0.00\);_(* "-"??_);_(@_)</c:formatCode>
                <c:ptCount val="56"/>
                <c:pt idx="0">
                  <c:v>287.82666666666637</c:v>
                </c:pt>
                <c:pt idx="1">
                  <c:v>311.3333333333332</c:v>
                </c:pt>
                <c:pt idx="2">
                  <c:v>313.94666666666677</c:v>
                </c:pt>
                <c:pt idx="3">
                  <c:v>225.77333333333317</c:v>
                </c:pt>
                <c:pt idx="4">
                  <c:v>160.22834645669317</c:v>
                </c:pt>
                <c:pt idx="5">
                  <c:v>112.11023622047243</c:v>
                </c:pt>
                <c:pt idx="6">
                  <c:v>105.30708661417323</c:v>
                </c:pt>
                <c:pt idx="7">
                  <c:v>118</c:v>
                </c:pt>
                <c:pt idx="8">
                  <c:v>98</c:v>
                </c:pt>
                <c:pt idx="9">
                  <c:v>139</c:v>
                </c:pt>
                <c:pt idx="10">
                  <c:v>151</c:v>
                </c:pt>
                <c:pt idx="11">
                  <c:v>175.20000000000002</c:v>
                </c:pt>
                <c:pt idx="12">
                  <c:v>167</c:v>
                </c:pt>
                <c:pt idx="13">
                  <c:v>173.70000000000002</c:v>
                </c:pt>
                <c:pt idx="14">
                  <c:v>186</c:v>
                </c:pt>
                <c:pt idx="15">
                  <c:v>159.4</c:v>
                </c:pt>
                <c:pt idx="16">
                  <c:v>155.49343695601905</c:v>
                </c:pt>
                <c:pt idx="17">
                  <c:v>146.35610988755107</c:v>
                </c:pt>
                <c:pt idx="18">
                  <c:v>171.24120575404302</c:v>
                </c:pt>
                <c:pt idx="19">
                  <c:v>157.30170342041637</c:v>
                </c:pt>
                <c:pt idx="20">
                  <c:v>139.63541740882363</c:v>
                </c:pt>
                <c:pt idx="21">
                  <c:v>146.43853954988415</c:v>
                </c:pt>
                <c:pt idx="22">
                  <c:v>153.77552045659991</c:v>
                </c:pt>
                <c:pt idx="23">
                  <c:v>140.01353242341108</c:v>
                </c:pt>
                <c:pt idx="24">
                  <c:v>143.98818314783028</c:v>
                </c:pt>
                <c:pt idx="25">
                  <c:v>136.35408052956529</c:v>
                </c:pt>
                <c:pt idx="26">
                  <c:v>123.11050605587501</c:v>
                </c:pt>
                <c:pt idx="27">
                  <c:v>120.40022666615067</c:v>
                </c:pt>
                <c:pt idx="28">
                  <c:v>128.59336084612653</c:v>
                </c:pt>
                <c:pt idx="29">
                  <c:v>120.09460971088158</c:v>
                </c:pt>
                <c:pt idx="30">
                  <c:v>113.23853474885703</c:v>
                </c:pt>
                <c:pt idx="31">
                  <c:v>103.22365189932611</c:v>
                </c:pt>
                <c:pt idx="32">
                  <c:v>154.12022087563489</c:v>
                </c:pt>
                <c:pt idx="33">
                  <c:v>137.65116089451382</c:v>
                </c:pt>
                <c:pt idx="34">
                  <c:v>172.33415195923999</c:v>
                </c:pt>
                <c:pt idx="35">
                  <c:v>159.7691815876735</c:v>
                </c:pt>
                <c:pt idx="36">
                  <c:v>158.20563553625109</c:v>
                </c:pt>
                <c:pt idx="37">
                  <c:v>141.32146732865033</c:v>
                </c:pt>
                <c:pt idx="38">
                  <c:v>162.5632878556726</c:v>
                </c:pt>
                <c:pt idx="39">
                  <c:v>136.97620968848199</c:v>
                </c:pt>
                <c:pt idx="40">
                  <c:v>147.51209706569259</c:v>
                </c:pt>
                <c:pt idx="41">
                  <c:v>145.02200043611907</c:v>
                </c:pt>
                <c:pt idx="42">
                  <c:v>147.98826354719904</c:v>
                </c:pt>
                <c:pt idx="43">
                  <c:v>138.8697167691347</c:v>
                </c:pt>
                <c:pt idx="44">
                  <c:v>123.29712001179507</c:v>
                </c:pt>
                <c:pt idx="45">
                  <c:v>150.68849552462999</c:v>
                </c:pt>
                <c:pt idx="46">
                  <c:v>143.17629636028141</c:v>
                </c:pt>
                <c:pt idx="47">
                  <c:v>153.57014052612431</c:v>
                </c:pt>
                <c:pt idx="48">
                  <c:v>144.08774200267337</c:v>
                </c:pt>
                <c:pt idx="49">
                  <c:v>153.03197924254764</c:v>
                </c:pt>
                <c:pt idx="50">
                  <c:v>126.46151661221779</c:v>
                </c:pt>
                <c:pt idx="51">
                  <c:v>137.69027118743432</c:v>
                </c:pt>
                <c:pt idx="52">
                  <c:v>133.62267503182034</c:v>
                </c:pt>
                <c:pt idx="53">
                  <c:v>151.7399249454954</c:v>
                </c:pt>
                <c:pt idx="54">
                  <c:v>151.70559900805469</c:v>
                </c:pt>
                <c:pt idx="55">
                  <c:v>166.58487261611378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F2-417F-9D67-C8049E97737F}"/>
            </c:ext>
          </c:extLst>
        </c:ser>
        <c:ser>
          <c:idx val="1"/>
          <c:order val="1"/>
          <c:tx>
            <c:v>Formula 7</c:v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Formula_7!$A$181:$A$236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Formula_7!$H$181:$H$236</c:f>
              <c:numCache>
                <c:formatCode>_(* #,##0.00_);_(* \(#,##0.00\);_(* "-"??_);_(@_)</c:formatCode>
                <c:ptCount val="56"/>
                <c:pt idx="0">
                  <c:v>157.23999999999998</c:v>
                </c:pt>
                <c:pt idx="1">
                  <c:v>157.20479999999998</c:v>
                </c:pt>
                <c:pt idx="2">
                  <c:v>129.46</c:v>
                </c:pt>
                <c:pt idx="3">
                  <c:v>93.388800000000003</c:v>
                </c:pt>
                <c:pt idx="4">
                  <c:v>87.683199999999999</c:v>
                </c:pt>
                <c:pt idx="5">
                  <c:v>82.872</c:v>
                </c:pt>
                <c:pt idx="6">
                  <c:v>87.132799999999989</c:v>
                </c:pt>
                <c:pt idx="7">
                  <c:v>99.509999999999991</c:v>
                </c:pt>
                <c:pt idx="8">
                  <c:v>94.73360000000001</c:v>
                </c:pt>
                <c:pt idx="9">
                  <c:v>103.46</c:v>
                </c:pt>
                <c:pt idx="10">
                  <c:v>108.288</c:v>
                </c:pt>
                <c:pt idx="11">
                  <c:v>115.63999999999999</c:v>
                </c:pt>
                <c:pt idx="12">
                  <c:v>113.42</c:v>
                </c:pt>
                <c:pt idx="13">
                  <c:v>118.562</c:v>
                </c:pt>
                <c:pt idx="14">
                  <c:v>116.426</c:v>
                </c:pt>
                <c:pt idx="15">
                  <c:v>112.1044</c:v>
                </c:pt>
                <c:pt idx="16">
                  <c:v>119.01794301989433</c:v>
                </c:pt>
                <c:pt idx="17">
                  <c:v>122.27369486019398</c:v>
                </c:pt>
                <c:pt idx="18">
                  <c:v>119.78017294195747</c:v>
                </c:pt>
                <c:pt idx="19">
                  <c:v>123.2612814813544</c:v>
                </c:pt>
                <c:pt idx="20">
                  <c:v>113.87877408381929</c:v>
                </c:pt>
                <c:pt idx="21">
                  <c:v>118.32866276722471</c:v>
                </c:pt>
                <c:pt idx="22">
                  <c:v>120.84532501764382</c:v>
                </c:pt>
                <c:pt idx="23">
                  <c:v>116.01276467550871</c:v>
                </c:pt>
                <c:pt idx="24">
                  <c:v>113.19275745433204</c:v>
                </c:pt>
                <c:pt idx="25">
                  <c:v>112.99481094988835</c:v>
                </c:pt>
                <c:pt idx="26">
                  <c:v>113.31974517353233</c:v>
                </c:pt>
                <c:pt idx="27">
                  <c:v>109.62342969886198</c:v>
                </c:pt>
                <c:pt idx="28">
                  <c:v>110.89989735299446</c:v>
                </c:pt>
                <c:pt idx="29">
                  <c:v>108.01249394297724</c:v>
                </c:pt>
                <c:pt idx="30">
                  <c:v>110.01303138034399</c:v>
                </c:pt>
                <c:pt idx="31">
                  <c:v>107.44582069871471</c:v>
                </c:pt>
                <c:pt idx="32">
                  <c:v>117.57420131265887</c:v>
                </c:pt>
                <c:pt idx="33">
                  <c:v>120.44633126636738</c:v>
                </c:pt>
                <c:pt idx="34">
                  <c:v>118.20524415540517</c:v>
                </c:pt>
                <c:pt idx="35">
                  <c:v>116.00907412501859</c:v>
                </c:pt>
                <c:pt idx="36">
                  <c:v>122.37708032212828</c:v>
                </c:pt>
                <c:pt idx="37">
                  <c:v>121.75217774456075</c:v>
                </c:pt>
                <c:pt idx="38">
                  <c:v>123.24456777519485</c:v>
                </c:pt>
                <c:pt idx="39">
                  <c:v>121.86586200691892</c:v>
                </c:pt>
                <c:pt idx="40">
                  <c:v>124.66256143794048</c:v>
                </c:pt>
                <c:pt idx="41">
                  <c:v>125.59274278243957</c:v>
                </c:pt>
                <c:pt idx="42">
                  <c:v>122.89103237624029</c:v>
                </c:pt>
                <c:pt idx="43">
                  <c:v>122.76075756334764</c:v>
                </c:pt>
                <c:pt idx="44">
                  <c:v>126.92207497961597</c:v>
                </c:pt>
                <c:pt idx="45">
                  <c:v>127.72510775049379</c:v>
                </c:pt>
                <c:pt idx="46">
                  <c:v>124.95024583687143</c:v>
                </c:pt>
                <c:pt idx="47">
                  <c:v>125.64854599102847</c:v>
                </c:pt>
                <c:pt idx="48">
                  <c:v>125.93817201942686</c:v>
                </c:pt>
                <c:pt idx="49">
                  <c:v>117.36839412843115</c:v>
                </c:pt>
                <c:pt idx="50">
                  <c:v>127.72400029153721</c:v>
                </c:pt>
                <c:pt idx="51">
                  <c:v>131.75452116240868</c:v>
                </c:pt>
                <c:pt idx="52">
                  <c:v>126.26831912510931</c:v>
                </c:pt>
                <c:pt idx="53">
                  <c:v>135.51761448891423</c:v>
                </c:pt>
                <c:pt idx="54">
                  <c:v>137.82769124094543</c:v>
                </c:pt>
                <c:pt idx="55">
                  <c:v>129.75141056820462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F2-417F-9D67-C8049E977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152784"/>
        <c:axId val="1595339728"/>
        <c:extLst>
          <c:ext xmlns:c15="http://schemas.microsoft.com/office/drawing/2012/chart" uri="{02D57815-91ED-43cb-92C2-25804820EDAC}">
            <c15:filteredLineSeries>
              <c15:ser>
                <c:idx val="3"/>
                <c:order val="2"/>
                <c:tx>
                  <c:v>Floor</c:v>
                </c:tx>
                <c:spPr>
                  <a:ln w="15875" cap="rnd">
                    <a:solidFill>
                      <a:schemeClr val="accent3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Formula_7!$A$181:$A$236</c15:sqref>
                        </c15:formulaRef>
                      </c:ext>
                    </c:extLst>
                    <c:strCache>
                      <c:ptCount val="56"/>
                      <c:pt idx="0">
                        <c:v>Q1 2022</c:v>
                      </c:pt>
                      <c:pt idx="1">
                        <c:v>Q2 2022</c:v>
                      </c:pt>
                      <c:pt idx="2">
                        <c:v>Q3 2022</c:v>
                      </c:pt>
                      <c:pt idx="3">
                        <c:v>Q4 2022</c:v>
                      </c:pt>
                      <c:pt idx="4">
                        <c:v>Q1 2023</c:v>
                      </c:pt>
                      <c:pt idx="5">
                        <c:v>Q2 2023</c:v>
                      </c:pt>
                      <c:pt idx="6">
                        <c:v>Q3 2023</c:v>
                      </c:pt>
                      <c:pt idx="7">
                        <c:v>Q4 2023</c:v>
                      </c:pt>
                      <c:pt idx="8">
                        <c:v>Q1 2024</c:v>
                      </c:pt>
                      <c:pt idx="9">
                        <c:v>Q2 2024</c:v>
                      </c:pt>
                      <c:pt idx="10">
                        <c:v>Q3 2024</c:v>
                      </c:pt>
                      <c:pt idx="11">
                        <c:v>Q4 2024</c:v>
                      </c:pt>
                      <c:pt idx="12">
                        <c:v>Q1 2025</c:v>
                      </c:pt>
                      <c:pt idx="13">
                        <c:v>Q2 2025</c:v>
                      </c:pt>
                      <c:pt idx="14">
                        <c:v>Q3 2025</c:v>
                      </c:pt>
                      <c:pt idx="15">
                        <c:v>Q4 2025</c:v>
                      </c:pt>
                      <c:pt idx="16">
                        <c:v>Q1 2026</c:v>
                      </c:pt>
                      <c:pt idx="17">
                        <c:v>Q2 2026</c:v>
                      </c:pt>
                      <c:pt idx="18">
                        <c:v>Q3 2026</c:v>
                      </c:pt>
                      <c:pt idx="19">
                        <c:v>Q4 2026</c:v>
                      </c:pt>
                      <c:pt idx="20">
                        <c:v>Q1 2027</c:v>
                      </c:pt>
                      <c:pt idx="21">
                        <c:v>Q2 2027</c:v>
                      </c:pt>
                      <c:pt idx="22">
                        <c:v>Q3 2027</c:v>
                      </c:pt>
                      <c:pt idx="23">
                        <c:v>Q4 2027</c:v>
                      </c:pt>
                      <c:pt idx="24">
                        <c:v>Q1 2028</c:v>
                      </c:pt>
                      <c:pt idx="25">
                        <c:v>Q2 2028</c:v>
                      </c:pt>
                      <c:pt idx="26">
                        <c:v>Q3 2028</c:v>
                      </c:pt>
                      <c:pt idx="27">
                        <c:v>Q4 2028</c:v>
                      </c:pt>
                      <c:pt idx="28">
                        <c:v>Q1 2029</c:v>
                      </c:pt>
                      <c:pt idx="29">
                        <c:v>Q2 2029</c:v>
                      </c:pt>
                      <c:pt idx="30">
                        <c:v>Q3 2029</c:v>
                      </c:pt>
                      <c:pt idx="31">
                        <c:v>Q4 2029</c:v>
                      </c:pt>
                      <c:pt idx="32">
                        <c:v>Q1 2030</c:v>
                      </c:pt>
                      <c:pt idx="33">
                        <c:v>Q2 2030</c:v>
                      </c:pt>
                      <c:pt idx="34">
                        <c:v>Q3 2030</c:v>
                      </c:pt>
                      <c:pt idx="35">
                        <c:v>Q4 2030</c:v>
                      </c:pt>
                      <c:pt idx="36">
                        <c:v>Q1 2031</c:v>
                      </c:pt>
                      <c:pt idx="37">
                        <c:v>Q2 2031</c:v>
                      </c:pt>
                      <c:pt idx="38">
                        <c:v>Q3 2031</c:v>
                      </c:pt>
                      <c:pt idx="39">
                        <c:v>Q4 2031</c:v>
                      </c:pt>
                      <c:pt idx="40">
                        <c:v>Q1 2032</c:v>
                      </c:pt>
                      <c:pt idx="41">
                        <c:v>Q2 2032</c:v>
                      </c:pt>
                      <c:pt idx="42">
                        <c:v>Q3 2032</c:v>
                      </c:pt>
                      <c:pt idx="43">
                        <c:v>Q4 2032</c:v>
                      </c:pt>
                      <c:pt idx="44">
                        <c:v>Q1 2033</c:v>
                      </c:pt>
                      <c:pt idx="45">
                        <c:v>Q2 2033</c:v>
                      </c:pt>
                      <c:pt idx="46">
                        <c:v>Q3 2033</c:v>
                      </c:pt>
                      <c:pt idx="47">
                        <c:v>Q4 2033</c:v>
                      </c:pt>
                      <c:pt idx="48">
                        <c:v>Q1 2034</c:v>
                      </c:pt>
                      <c:pt idx="49">
                        <c:v>Q2 2034</c:v>
                      </c:pt>
                      <c:pt idx="50">
                        <c:v>Q3 2034</c:v>
                      </c:pt>
                      <c:pt idx="51">
                        <c:v>Q4 2034</c:v>
                      </c:pt>
                      <c:pt idx="52">
                        <c:v>Q1 2035</c:v>
                      </c:pt>
                      <c:pt idx="53">
                        <c:v>Q2 2035</c:v>
                      </c:pt>
                      <c:pt idx="54">
                        <c:v>Q3 2035</c:v>
                      </c:pt>
                      <c:pt idx="55">
                        <c:v>Q4 2035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Monthly_prices_forecast_direct!$R$187:$R$242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56"/>
                      <c:pt idx="0">
                        <c:v>110</c:v>
                      </c:pt>
                      <c:pt idx="1">
                        <c:v>110</c:v>
                      </c:pt>
                      <c:pt idx="2">
                        <c:v>110</c:v>
                      </c:pt>
                      <c:pt idx="3">
                        <c:v>110</c:v>
                      </c:pt>
                      <c:pt idx="4">
                        <c:v>110</c:v>
                      </c:pt>
                      <c:pt idx="5">
                        <c:v>110</c:v>
                      </c:pt>
                      <c:pt idx="6">
                        <c:v>110</c:v>
                      </c:pt>
                      <c:pt idx="7">
                        <c:v>110</c:v>
                      </c:pt>
                      <c:pt idx="8">
                        <c:v>110</c:v>
                      </c:pt>
                      <c:pt idx="9">
                        <c:v>110</c:v>
                      </c:pt>
                      <c:pt idx="10">
                        <c:v>110</c:v>
                      </c:pt>
                      <c:pt idx="11">
                        <c:v>110</c:v>
                      </c:pt>
                      <c:pt idx="12">
                        <c:v>110</c:v>
                      </c:pt>
                      <c:pt idx="13">
                        <c:v>110</c:v>
                      </c:pt>
                      <c:pt idx="14">
                        <c:v>110</c:v>
                      </c:pt>
                      <c:pt idx="15">
                        <c:v>110</c:v>
                      </c:pt>
                      <c:pt idx="16">
                        <c:v>110</c:v>
                      </c:pt>
                      <c:pt idx="17">
                        <c:v>110</c:v>
                      </c:pt>
                      <c:pt idx="18">
                        <c:v>110</c:v>
                      </c:pt>
                      <c:pt idx="19">
                        <c:v>110</c:v>
                      </c:pt>
                      <c:pt idx="20">
                        <c:v>110</c:v>
                      </c:pt>
                      <c:pt idx="21">
                        <c:v>110</c:v>
                      </c:pt>
                      <c:pt idx="22">
                        <c:v>110</c:v>
                      </c:pt>
                      <c:pt idx="23">
                        <c:v>110</c:v>
                      </c:pt>
                      <c:pt idx="24">
                        <c:v>110</c:v>
                      </c:pt>
                      <c:pt idx="25">
                        <c:v>110</c:v>
                      </c:pt>
                      <c:pt idx="26">
                        <c:v>110</c:v>
                      </c:pt>
                      <c:pt idx="27">
                        <c:v>110</c:v>
                      </c:pt>
                      <c:pt idx="28">
                        <c:v>110</c:v>
                      </c:pt>
                      <c:pt idx="29">
                        <c:v>110</c:v>
                      </c:pt>
                      <c:pt idx="30">
                        <c:v>110</c:v>
                      </c:pt>
                      <c:pt idx="31">
                        <c:v>110</c:v>
                      </c:pt>
                      <c:pt idx="32">
                        <c:v>110</c:v>
                      </c:pt>
                      <c:pt idx="33">
                        <c:v>110</c:v>
                      </c:pt>
                      <c:pt idx="34">
                        <c:v>110</c:v>
                      </c:pt>
                      <c:pt idx="35">
                        <c:v>110</c:v>
                      </c:pt>
                      <c:pt idx="36">
                        <c:v>110</c:v>
                      </c:pt>
                      <c:pt idx="37">
                        <c:v>110</c:v>
                      </c:pt>
                      <c:pt idx="38">
                        <c:v>110</c:v>
                      </c:pt>
                      <c:pt idx="39">
                        <c:v>110</c:v>
                      </c:pt>
                      <c:pt idx="40">
                        <c:v>110</c:v>
                      </c:pt>
                      <c:pt idx="41">
                        <c:v>110</c:v>
                      </c:pt>
                      <c:pt idx="42">
                        <c:v>110</c:v>
                      </c:pt>
                      <c:pt idx="43">
                        <c:v>110</c:v>
                      </c:pt>
                      <c:pt idx="44">
                        <c:v>110</c:v>
                      </c:pt>
                      <c:pt idx="45">
                        <c:v>110</c:v>
                      </c:pt>
                      <c:pt idx="46">
                        <c:v>110</c:v>
                      </c:pt>
                      <c:pt idx="47">
                        <c:v>110</c:v>
                      </c:pt>
                      <c:pt idx="48">
                        <c:v>110</c:v>
                      </c:pt>
                      <c:pt idx="49">
                        <c:v>110</c:v>
                      </c:pt>
                      <c:pt idx="50">
                        <c:v>110</c:v>
                      </c:pt>
                      <c:pt idx="51">
                        <c:v>110</c:v>
                      </c:pt>
                      <c:pt idx="52">
                        <c:v>110</c:v>
                      </c:pt>
                      <c:pt idx="53">
                        <c:v>110</c:v>
                      </c:pt>
                      <c:pt idx="54">
                        <c:v>110</c:v>
                      </c:pt>
                      <c:pt idx="55">
                        <c:v>110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72F2-417F-9D67-C8049E97737F}"/>
                  </c:ext>
                </c:extLst>
              </c15:ser>
            </c15:filteredLineSeries>
            <c15:filteredLineSeries>
              <c15:ser>
                <c:idx val="2"/>
                <c:order val="3"/>
                <c:tx>
                  <c:v>Cap</c:v>
                </c:tx>
                <c:spPr>
                  <a:ln w="15875" cap="rnd">
                    <a:solidFill>
                      <a:schemeClr val="tx1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Formula_7!$A$181:$A$236</c15:sqref>
                        </c15:formulaRef>
                      </c:ext>
                    </c:extLst>
                    <c:strCache>
                      <c:ptCount val="56"/>
                      <c:pt idx="0">
                        <c:v>Q1 2022</c:v>
                      </c:pt>
                      <c:pt idx="1">
                        <c:v>Q2 2022</c:v>
                      </c:pt>
                      <c:pt idx="2">
                        <c:v>Q3 2022</c:v>
                      </c:pt>
                      <c:pt idx="3">
                        <c:v>Q4 2022</c:v>
                      </c:pt>
                      <c:pt idx="4">
                        <c:v>Q1 2023</c:v>
                      </c:pt>
                      <c:pt idx="5">
                        <c:v>Q2 2023</c:v>
                      </c:pt>
                      <c:pt idx="6">
                        <c:v>Q3 2023</c:v>
                      </c:pt>
                      <c:pt idx="7">
                        <c:v>Q4 2023</c:v>
                      </c:pt>
                      <c:pt idx="8">
                        <c:v>Q1 2024</c:v>
                      </c:pt>
                      <c:pt idx="9">
                        <c:v>Q2 2024</c:v>
                      </c:pt>
                      <c:pt idx="10">
                        <c:v>Q3 2024</c:v>
                      </c:pt>
                      <c:pt idx="11">
                        <c:v>Q4 2024</c:v>
                      </c:pt>
                      <c:pt idx="12">
                        <c:v>Q1 2025</c:v>
                      </c:pt>
                      <c:pt idx="13">
                        <c:v>Q2 2025</c:v>
                      </c:pt>
                      <c:pt idx="14">
                        <c:v>Q3 2025</c:v>
                      </c:pt>
                      <c:pt idx="15">
                        <c:v>Q4 2025</c:v>
                      </c:pt>
                      <c:pt idx="16">
                        <c:v>Q1 2026</c:v>
                      </c:pt>
                      <c:pt idx="17">
                        <c:v>Q2 2026</c:v>
                      </c:pt>
                      <c:pt idx="18">
                        <c:v>Q3 2026</c:v>
                      </c:pt>
                      <c:pt idx="19">
                        <c:v>Q4 2026</c:v>
                      </c:pt>
                      <c:pt idx="20">
                        <c:v>Q1 2027</c:v>
                      </c:pt>
                      <c:pt idx="21">
                        <c:v>Q2 2027</c:v>
                      </c:pt>
                      <c:pt idx="22">
                        <c:v>Q3 2027</c:v>
                      </c:pt>
                      <c:pt idx="23">
                        <c:v>Q4 2027</c:v>
                      </c:pt>
                      <c:pt idx="24">
                        <c:v>Q1 2028</c:v>
                      </c:pt>
                      <c:pt idx="25">
                        <c:v>Q2 2028</c:v>
                      </c:pt>
                      <c:pt idx="26">
                        <c:v>Q3 2028</c:v>
                      </c:pt>
                      <c:pt idx="27">
                        <c:v>Q4 2028</c:v>
                      </c:pt>
                      <c:pt idx="28">
                        <c:v>Q1 2029</c:v>
                      </c:pt>
                      <c:pt idx="29">
                        <c:v>Q2 2029</c:v>
                      </c:pt>
                      <c:pt idx="30">
                        <c:v>Q3 2029</c:v>
                      </c:pt>
                      <c:pt idx="31">
                        <c:v>Q4 2029</c:v>
                      </c:pt>
                      <c:pt idx="32">
                        <c:v>Q1 2030</c:v>
                      </c:pt>
                      <c:pt idx="33">
                        <c:v>Q2 2030</c:v>
                      </c:pt>
                      <c:pt idx="34">
                        <c:v>Q3 2030</c:v>
                      </c:pt>
                      <c:pt idx="35">
                        <c:v>Q4 2030</c:v>
                      </c:pt>
                      <c:pt idx="36">
                        <c:v>Q1 2031</c:v>
                      </c:pt>
                      <c:pt idx="37">
                        <c:v>Q2 2031</c:v>
                      </c:pt>
                      <c:pt idx="38">
                        <c:v>Q3 2031</c:v>
                      </c:pt>
                      <c:pt idx="39">
                        <c:v>Q4 2031</c:v>
                      </c:pt>
                      <c:pt idx="40">
                        <c:v>Q1 2032</c:v>
                      </c:pt>
                      <c:pt idx="41">
                        <c:v>Q2 2032</c:v>
                      </c:pt>
                      <c:pt idx="42">
                        <c:v>Q3 2032</c:v>
                      </c:pt>
                      <c:pt idx="43">
                        <c:v>Q4 2032</c:v>
                      </c:pt>
                      <c:pt idx="44">
                        <c:v>Q1 2033</c:v>
                      </c:pt>
                      <c:pt idx="45">
                        <c:v>Q2 2033</c:v>
                      </c:pt>
                      <c:pt idx="46">
                        <c:v>Q3 2033</c:v>
                      </c:pt>
                      <c:pt idx="47">
                        <c:v>Q4 2033</c:v>
                      </c:pt>
                      <c:pt idx="48">
                        <c:v>Q1 2034</c:v>
                      </c:pt>
                      <c:pt idx="49">
                        <c:v>Q2 2034</c:v>
                      </c:pt>
                      <c:pt idx="50">
                        <c:v>Q3 2034</c:v>
                      </c:pt>
                      <c:pt idx="51">
                        <c:v>Q4 2034</c:v>
                      </c:pt>
                      <c:pt idx="52">
                        <c:v>Q1 2035</c:v>
                      </c:pt>
                      <c:pt idx="53">
                        <c:v>Q2 2035</c:v>
                      </c:pt>
                      <c:pt idx="54">
                        <c:v>Q3 2035</c:v>
                      </c:pt>
                      <c:pt idx="55">
                        <c:v>Q4 2035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Monthly_prices_forecast_direct!$S$187:$S$242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56"/>
                      <c:pt idx="0">
                        <c:v>220</c:v>
                      </c:pt>
                      <c:pt idx="1">
                        <c:v>220</c:v>
                      </c:pt>
                      <c:pt idx="2">
                        <c:v>220</c:v>
                      </c:pt>
                      <c:pt idx="3">
                        <c:v>220</c:v>
                      </c:pt>
                      <c:pt idx="4">
                        <c:v>220</c:v>
                      </c:pt>
                      <c:pt idx="5">
                        <c:v>220</c:v>
                      </c:pt>
                      <c:pt idx="6">
                        <c:v>220</c:v>
                      </c:pt>
                      <c:pt idx="7">
                        <c:v>220</c:v>
                      </c:pt>
                      <c:pt idx="8">
                        <c:v>220</c:v>
                      </c:pt>
                      <c:pt idx="9">
                        <c:v>220</c:v>
                      </c:pt>
                      <c:pt idx="10">
                        <c:v>220</c:v>
                      </c:pt>
                      <c:pt idx="11">
                        <c:v>220</c:v>
                      </c:pt>
                      <c:pt idx="12">
                        <c:v>220</c:v>
                      </c:pt>
                      <c:pt idx="13">
                        <c:v>220</c:v>
                      </c:pt>
                      <c:pt idx="14">
                        <c:v>220</c:v>
                      </c:pt>
                      <c:pt idx="15">
                        <c:v>220</c:v>
                      </c:pt>
                      <c:pt idx="16">
                        <c:v>220</c:v>
                      </c:pt>
                      <c:pt idx="17">
                        <c:v>220</c:v>
                      </c:pt>
                      <c:pt idx="18">
                        <c:v>220</c:v>
                      </c:pt>
                      <c:pt idx="19">
                        <c:v>220</c:v>
                      </c:pt>
                      <c:pt idx="20">
                        <c:v>220</c:v>
                      </c:pt>
                      <c:pt idx="21">
                        <c:v>220</c:v>
                      </c:pt>
                      <c:pt idx="22">
                        <c:v>220</c:v>
                      </c:pt>
                      <c:pt idx="23">
                        <c:v>220</c:v>
                      </c:pt>
                      <c:pt idx="24">
                        <c:v>220</c:v>
                      </c:pt>
                      <c:pt idx="25">
                        <c:v>220</c:v>
                      </c:pt>
                      <c:pt idx="26">
                        <c:v>220</c:v>
                      </c:pt>
                      <c:pt idx="27">
                        <c:v>220</c:v>
                      </c:pt>
                      <c:pt idx="28">
                        <c:v>220</c:v>
                      </c:pt>
                      <c:pt idx="29">
                        <c:v>220</c:v>
                      </c:pt>
                      <c:pt idx="30">
                        <c:v>220</c:v>
                      </c:pt>
                      <c:pt idx="31">
                        <c:v>220</c:v>
                      </c:pt>
                      <c:pt idx="32">
                        <c:v>220</c:v>
                      </c:pt>
                      <c:pt idx="33">
                        <c:v>220</c:v>
                      </c:pt>
                      <c:pt idx="34">
                        <c:v>220</c:v>
                      </c:pt>
                      <c:pt idx="35">
                        <c:v>220</c:v>
                      </c:pt>
                      <c:pt idx="36">
                        <c:v>220</c:v>
                      </c:pt>
                      <c:pt idx="37">
                        <c:v>220</c:v>
                      </c:pt>
                      <c:pt idx="38">
                        <c:v>220</c:v>
                      </c:pt>
                      <c:pt idx="39">
                        <c:v>220</c:v>
                      </c:pt>
                      <c:pt idx="40">
                        <c:v>220</c:v>
                      </c:pt>
                      <c:pt idx="41">
                        <c:v>220</c:v>
                      </c:pt>
                      <c:pt idx="42">
                        <c:v>220</c:v>
                      </c:pt>
                      <c:pt idx="43">
                        <c:v>220</c:v>
                      </c:pt>
                      <c:pt idx="44">
                        <c:v>220</c:v>
                      </c:pt>
                      <c:pt idx="45">
                        <c:v>220</c:v>
                      </c:pt>
                      <c:pt idx="46">
                        <c:v>220</c:v>
                      </c:pt>
                      <c:pt idx="47">
                        <c:v>220</c:v>
                      </c:pt>
                      <c:pt idx="48">
                        <c:v>220</c:v>
                      </c:pt>
                      <c:pt idx="49">
                        <c:v>220</c:v>
                      </c:pt>
                      <c:pt idx="50">
                        <c:v>220</c:v>
                      </c:pt>
                      <c:pt idx="51">
                        <c:v>220</c:v>
                      </c:pt>
                      <c:pt idx="52">
                        <c:v>220</c:v>
                      </c:pt>
                      <c:pt idx="53">
                        <c:v>220</c:v>
                      </c:pt>
                      <c:pt idx="54">
                        <c:v>220</c:v>
                      </c:pt>
                      <c:pt idx="55">
                        <c:v>220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2F2-417F-9D67-C8049E97737F}"/>
                  </c:ext>
                </c:extLst>
              </c15:ser>
            </c15:filteredLineSeries>
          </c:ext>
        </c:extLst>
      </c:lineChart>
      <c:catAx>
        <c:axId val="155115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5339728"/>
        <c:crosses val="autoZero"/>
        <c:auto val="1"/>
        <c:lblAlgn val="ctr"/>
        <c:lblOffset val="100"/>
        <c:noMultiLvlLbl val="0"/>
      </c:catAx>
      <c:valAx>
        <c:axId val="159533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51152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>
          <a:lumMod val="90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9937287056913"/>
          <c:y val="7.8813142895505728E-2"/>
          <c:w val="0.86607379973599541"/>
          <c:h val="0.6987995240746789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Formula_7!$A$181:$A$236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Formula_7!$K$181:$K$236</c:f>
              <c:numCache>
                <c:formatCode>_-* #,##0\ _€_-;\-* #,##0\ _€_-;_-* "-"??\ _€_-;_-@_-</c:formatCode>
                <c:ptCount val="56"/>
                <c:pt idx="0">
                  <c:v>24484999.999999952</c:v>
                </c:pt>
                <c:pt idx="1">
                  <c:v>28899099.999999981</c:v>
                </c:pt>
                <c:pt idx="2">
                  <c:v>34591250.000000022</c:v>
                </c:pt>
                <c:pt idx="3">
                  <c:v>24822099.99999997</c:v>
                </c:pt>
                <c:pt idx="4">
                  <c:v>13602214.96062997</c:v>
                </c:pt>
                <c:pt idx="5">
                  <c:v>5482169.2913385816</c:v>
                </c:pt>
                <c:pt idx="6">
                  <c:v>3407678.7401574831</c:v>
                </c:pt>
                <c:pt idx="7">
                  <c:v>3466875</c:v>
                </c:pt>
                <c:pt idx="8">
                  <c:v>612450</c:v>
                </c:pt>
                <c:pt idx="9">
                  <c:v>6663750</c:v>
                </c:pt>
                <c:pt idx="10">
                  <c:v>8008500</c:v>
                </c:pt>
                <c:pt idx="11">
                  <c:v>11167500.000000007</c:v>
                </c:pt>
                <c:pt idx="12">
                  <c:v>10046250</c:v>
                </c:pt>
                <c:pt idx="13">
                  <c:v>10338375.000000004</c:v>
                </c:pt>
                <c:pt idx="14">
                  <c:v>13045125</c:v>
                </c:pt>
                <c:pt idx="15">
                  <c:v>8867925</c:v>
                </c:pt>
                <c:pt idx="16">
                  <c:v>6839155.1130233817</c:v>
                </c:pt>
                <c:pt idx="17">
                  <c:v>4515452.8176294528</c:v>
                </c:pt>
                <c:pt idx="18">
                  <c:v>9648943.6522660404</c:v>
                </c:pt>
                <c:pt idx="19">
                  <c:v>6382579.1135741211</c:v>
                </c:pt>
                <c:pt idx="20">
                  <c:v>4829370.6234383136</c:v>
                </c:pt>
                <c:pt idx="21">
                  <c:v>5270601.8967486471</c:v>
                </c:pt>
                <c:pt idx="22">
                  <c:v>6174411.6448042691</c:v>
                </c:pt>
                <c:pt idx="23">
                  <c:v>4500143.952731695</c:v>
                </c:pt>
                <c:pt idx="24">
                  <c:v>5774142.3175309226</c:v>
                </c:pt>
                <c:pt idx="25">
                  <c:v>4379863.0461894274</c:v>
                </c:pt>
                <c:pt idx="26">
                  <c:v>1835767.6654392518</c:v>
                </c:pt>
                <c:pt idx="27">
                  <c:v>2020649.4313666299</c:v>
                </c:pt>
                <c:pt idx="28">
                  <c:v>3317524.404962264</c:v>
                </c:pt>
                <c:pt idx="29">
                  <c:v>2265396.706482064</c:v>
                </c:pt>
                <c:pt idx="30">
                  <c:v>604781.88159619644</c:v>
                </c:pt>
                <c:pt idx="31">
                  <c:v>-791656.64988536388</c:v>
                </c:pt>
                <c:pt idx="32">
                  <c:v>6852378.6680580042</c:v>
                </c:pt>
                <c:pt idx="33">
                  <c:v>3225905.5552774593</c:v>
                </c:pt>
                <c:pt idx="34">
                  <c:v>10149170.213219028</c:v>
                </c:pt>
                <c:pt idx="35">
                  <c:v>8205020.1492477991</c:v>
                </c:pt>
                <c:pt idx="36">
                  <c:v>6717854.1026480272</c:v>
                </c:pt>
                <c:pt idx="37">
                  <c:v>3669241.7970167957</c:v>
                </c:pt>
                <c:pt idx="38">
                  <c:v>7372260.0150895789</c:v>
                </c:pt>
                <c:pt idx="39">
                  <c:v>2833190.1902930774</c:v>
                </c:pt>
                <c:pt idx="40">
                  <c:v>4284287.9302035198</c:v>
                </c:pt>
                <c:pt idx="41">
                  <c:v>3642985.8100649081</c:v>
                </c:pt>
                <c:pt idx="42">
                  <c:v>4705730.8445547633</c:v>
                </c:pt>
                <c:pt idx="43">
                  <c:v>3020429.8510850742</c:v>
                </c:pt>
                <c:pt idx="44">
                  <c:v>-679679.05646641925</c:v>
                </c:pt>
                <c:pt idx="45">
                  <c:v>4305635.2076505385</c:v>
                </c:pt>
                <c:pt idx="46">
                  <c:v>3417384.4731393717</c:v>
                </c:pt>
                <c:pt idx="47">
                  <c:v>5235298.9753304683</c:v>
                </c:pt>
                <c:pt idx="48">
                  <c:v>3403044.3718587197</c:v>
                </c:pt>
                <c:pt idx="49">
                  <c:v>6686922.2088968419</c:v>
                </c:pt>
                <c:pt idx="50">
                  <c:v>-236715.68987239152</c:v>
                </c:pt>
                <c:pt idx="51">
                  <c:v>1112953.1296923086</c:v>
                </c:pt>
                <c:pt idx="52">
                  <c:v>1378941.7325083166</c:v>
                </c:pt>
                <c:pt idx="53">
                  <c:v>3041683.2106089704</c:v>
                </c:pt>
                <c:pt idx="54">
                  <c:v>2602107.706332989</c:v>
                </c:pt>
                <c:pt idx="55">
                  <c:v>6906274.1339829676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54-4F9D-BAAD-75C7E65701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603624960"/>
        <c:axId val="1600848560"/>
      </c:barChart>
      <c:catAx>
        <c:axId val="1603624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6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00848560"/>
        <c:crosses val="autoZero"/>
        <c:auto val="1"/>
        <c:lblAlgn val="ctr"/>
        <c:lblOffset val="100"/>
        <c:noMultiLvlLbl val="0"/>
      </c:catAx>
      <c:valAx>
        <c:axId val="160084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_-* #,##0\ _€_-;\-* #,##0\ _€_-;_-* &quot;-&quot;??\ _€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03624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trlProps/ctrlProp1.xml><?xml version="1.0" encoding="utf-8"?>
<formControlPr xmlns="http://schemas.microsoft.com/office/spreadsheetml/2009/9/main" objectType="Radio" checked="Checked" firstButton="1" fmlaLink="$H$3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checked="Checked" firstButton="1" fmlaLink="$G$3" lockText="1" noThreeD="1"/>
</file>

<file path=xl/ctrlProps/ctrlProp4.xml><?xml version="1.0" encoding="utf-8"?>
<formControlPr xmlns="http://schemas.microsoft.com/office/spreadsheetml/2009/9/main" objectType="Radio" lockText="1" noThreeD="1"/>
</file>

<file path=xl/ctrlProps/ctrlProp5.xml><?xml version="1.0" encoding="utf-8"?>
<formControlPr xmlns="http://schemas.microsoft.com/office/spreadsheetml/2009/9/main" objectType="Radio" firstButton="1" fmlaLink="$H$3" lockText="1" noThreeD="1"/>
</file>

<file path=xl/ctrlProps/ctrlProp6.xml><?xml version="1.0" encoding="utf-8"?>
<formControlPr xmlns="http://schemas.microsoft.com/office/spreadsheetml/2009/9/main" objectType="Radio" checked="Checked" lockText="1" noThreeD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745872</xdr:colOff>
      <xdr:row>9</xdr:row>
      <xdr:rowOff>1255</xdr:rowOff>
    </xdr:from>
    <xdr:to>
      <xdr:col>19</xdr:col>
      <xdr:colOff>271872</xdr:colOff>
      <xdr:row>22</xdr:row>
      <xdr:rowOff>170504</xdr:rowOff>
    </xdr:to>
    <xdr:graphicFrame macro="">
      <xdr:nvGraphicFramePr>
        <xdr:cNvPr id="16" name="Graphiqu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745871</xdr:colOff>
      <xdr:row>24</xdr:row>
      <xdr:rowOff>1321</xdr:rowOff>
    </xdr:from>
    <xdr:to>
      <xdr:col>19</xdr:col>
      <xdr:colOff>285340</xdr:colOff>
      <xdr:row>37</xdr:row>
      <xdr:rowOff>161988</xdr:rowOff>
    </xdr:to>
    <xdr:graphicFrame macro="">
      <xdr:nvGraphicFramePr>
        <xdr:cNvPr id="17" name="Graphiqu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745872</xdr:colOff>
      <xdr:row>39</xdr:row>
      <xdr:rowOff>2303</xdr:rowOff>
    </xdr:from>
    <xdr:to>
      <xdr:col>19</xdr:col>
      <xdr:colOff>271872</xdr:colOff>
      <xdr:row>51</xdr:row>
      <xdr:rowOff>167473</xdr:rowOff>
    </xdr:to>
    <xdr:graphicFrame macro="">
      <xdr:nvGraphicFramePr>
        <xdr:cNvPr id="18" name="Graphiqu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466675</xdr:colOff>
      <xdr:row>9</xdr:row>
      <xdr:rowOff>1255</xdr:rowOff>
    </xdr:from>
    <xdr:to>
      <xdr:col>25</xdr:col>
      <xdr:colOff>754675</xdr:colOff>
      <xdr:row>23</xdr:row>
      <xdr:rowOff>0</xdr:rowOff>
    </xdr:to>
    <xdr:graphicFrame macro="">
      <xdr:nvGraphicFramePr>
        <xdr:cNvPr id="19" name="Graphiqu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466675</xdr:colOff>
      <xdr:row>24</xdr:row>
      <xdr:rowOff>1901</xdr:rowOff>
    </xdr:from>
    <xdr:to>
      <xdr:col>26</xdr:col>
      <xdr:colOff>6145</xdr:colOff>
      <xdr:row>37</xdr:row>
      <xdr:rowOff>162568</xdr:rowOff>
    </xdr:to>
    <xdr:graphicFrame macro="">
      <xdr:nvGraphicFramePr>
        <xdr:cNvPr id="20" name="Graphiqu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466675</xdr:colOff>
      <xdr:row>39</xdr:row>
      <xdr:rowOff>4472</xdr:rowOff>
    </xdr:from>
    <xdr:to>
      <xdr:col>25</xdr:col>
      <xdr:colOff>754675</xdr:colOff>
      <xdr:row>51</xdr:row>
      <xdr:rowOff>167473</xdr:rowOff>
    </xdr:to>
    <xdr:graphicFrame macro="">
      <xdr:nvGraphicFramePr>
        <xdr:cNvPr id="21" name="Graphiqu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745872</xdr:colOff>
      <xdr:row>53</xdr:row>
      <xdr:rowOff>8944</xdr:rowOff>
    </xdr:from>
    <xdr:to>
      <xdr:col>19</xdr:col>
      <xdr:colOff>271872</xdr:colOff>
      <xdr:row>65</xdr:row>
      <xdr:rowOff>167472</xdr:rowOff>
    </xdr:to>
    <xdr:graphicFrame macro="">
      <xdr:nvGraphicFramePr>
        <xdr:cNvPr id="22" name="Graphiqu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745872</xdr:colOff>
      <xdr:row>67</xdr:row>
      <xdr:rowOff>12486</xdr:rowOff>
    </xdr:from>
    <xdr:to>
      <xdr:col>19</xdr:col>
      <xdr:colOff>271872</xdr:colOff>
      <xdr:row>79</xdr:row>
      <xdr:rowOff>179629</xdr:rowOff>
    </xdr:to>
    <xdr:graphicFrame macro="">
      <xdr:nvGraphicFramePr>
        <xdr:cNvPr id="23" name="Graphiqu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466675</xdr:colOff>
      <xdr:row>67</xdr:row>
      <xdr:rowOff>9477</xdr:rowOff>
    </xdr:from>
    <xdr:to>
      <xdr:col>25</xdr:col>
      <xdr:colOff>754675</xdr:colOff>
      <xdr:row>79</xdr:row>
      <xdr:rowOff>176620</xdr:rowOff>
    </xdr:to>
    <xdr:graphicFrame macro="">
      <xdr:nvGraphicFramePr>
        <xdr:cNvPr id="26" name="Graphiqu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19</xdr:col>
      <xdr:colOff>466675</xdr:colOff>
      <xdr:row>53</xdr:row>
      <xdr:rowOff>8944</xdr:rowOff>
    </xdr:from>
    <xdr:to>
      <xdr:col>25</xdr:col>
      <xdr:colOff>754675</xdr:colOff>
      <xdr:row>65</xdr:row>
      <xdr:rowOff>167471</xdr:rowOff>
    </xdr:to>
    <xdr:graphicFrame macro="">
      <xdr:nvGraphicFramePr>
        <xdr:cNvPr id="27" name="Graphique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745872</xdr:colOff>
      <xdr:row>81</xdr:row>
      <xdr:rowOff>12485</xdr:rowOff>
    </xdr:from>
    <xdr:to>
      <xdr:col>19</xdr:col>
      <xdr:colOff>271872</xdr:colOff>
      <xdr:row>93</xdr:row>
      <xdr:rowOff>179628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19</xdr:col>
      <xdr:colOff>466675</xdr:colOff>
      <xdr:row>81</xdr:row>
      <xdr:rowOff>9477</xdr:rowOff>
    </xdr:from>
    <xdr:to>
      <xdr:col>25</xdr:col>
      <xdr:colOff>754675</xdr:colOff>
      <xdr:row>93</xdr:row>
      <xdr:rowOff>176620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1593850</xdr:colOff>
          <xdr:row>3</xdr:row>
          <xdr:rowOff>139700</xdr:rowOff>
        </xdr:from>
        <xdr:to>
          <xdr:col>3</xdr:col>
          <xdr:colOff>361950</xdr:colOff>
          <xdr:row>5</xdr:row>
          <xdr:rowOff>120650</xdr:rowOff>
        </xdr:to>
        <xdr:sp macro="" textlink="">
          <xdr:nvSpPr>
            <xdr:cNvPr id="1026" name="Option 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7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76200">
              <a:solidFill>
                <a:srgbClr val="7F7F7F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USD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558800</xdr:colOff>
          <xdr:row>3</xdr:row>
          <xdr:rowOff>139700</xdr:rowOff>
        </xdr:from>
        <xdr:to>
          <xdr:col>4</xdr:col>
          <xdr:colOff>120650</xdr:colOff>
          <xdr:row>5</xdr:row>
          <xdr:rowOff>120650</xdr:rowOff>
        </xdr:to>
        <xdr:sp macro="" textlink="">
          <xdr:nvSpPr>
            <xdr:cNvPr id="1027" name="Option 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7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76200">
              <a:solidFill>
                <a:srgbClr val="7F7F7F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EUR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604358</xdr:colOff>
      <xdr:row>24</xdr:row>
      <xdr:rowOff>1321</xdr:rowOff>
    </xdr:from>
    <xdr:to>
      <xdr:col>19</xdr:col>
      <xdr:colOff>162877</xdr:colOff>
      <xdr:row>37</xdr:row>
      <xdr:rowOff>161988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604359</xdr:colOff>
      <xdr:row>38</xdr:row>
      <xdr:rowOff>217303</xdr:rowOff>
    </xdr:from>
    <xdr:to>
      <xdr:col>19</xdr:col>
      <xdr:colOff>149409</xdr:colOff>
      <xdr:row>51</xdr:row>
      <xdr:rowOff>163285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598715</xdr:colOff>
      <xdr:row>24</xdr:row>
      <xdr:rowOff>18317</xdr:rowOff>
    </xdr:from>
    <xdr:to>
      <xdr:col>26</xdr:col>
      <xdr:colOff>165573</xdr:colOff>
      <xdr:row>37</xdr:row>
      <xdr:rowOff>179228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598715</xdr:colOff>
      <xdr:row>39</xdr:row>
      <xdr:rowOff>6105</xdr:rowOff>
    </xdr:from>
    <xdr:to>
      <xdr:col>26</xdr:col>
      <xdr:colOff>165537</xdr:colOff>
      <xdr:row>51</xdr:row>
      <xdr:rowOff>164877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599972</xdr:colOff>
      <xdr:row>9</xdr:row>
      <xdr:rowOff>0</xdr:rowOff>
    </xdr:from>
    <xdr:to>
      <xdr:col>19</xdr:col>
      <xdr:colOff>162798</xdr:colOff>
      <xdr:row>22</xdr:row>
      <xdr:rowOff>178496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598262</xdr:colOff>
      <xdr:row>9</xdr:row>
      <xdr:rowOff>2198</xdr:rowOff>
    </xdr:from>
    <xdr:to>
      <xdr:col>26</xdr:col>
      <xdr:colOff>166306</xdr:colOff>
      <xdr:row>22</xdr:row>
      <xdr:rowOff>179935</xdr:rowOff>
    </xdr:to>
    <xdr:graphicFrame macro="">
      <xdr:nvGraphicFramePr>
        <xdr:cNvPr id="16" name="Graphique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604359</xdr:colOff>
      <xdr:row>52</xdr:row>
      <xdr:rowOff>198254</xdr:rowOff>
    </xdr:from>
    <xdr:to>
      <xdr:col>19</xdr:col>
      <xdr:colOff>149409</xdr:colOff>
      <xdr:row>64</xdr:row>
      <xdr:rowOff>25218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598715</xdr:colOff>
      <xdr:row>53</xdr:row>
      <xdr:rowOff>6105</xdr:rowOff>
    </xdr:from>
    <xdr:to>
      <xdr:col>26</xdr:col>
      <xdr:colOff>165537</xdr:colOff>
      <xdr:row>64</xdr:row>
      <xdr:rowOff>37176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1485900</xdr:colOff>
          <xdr:row>3</xdr:row>
          <xdr:rowOff>82550</xdr:rowOff>
        </xdr:from>
        <xdr:to>
          <xdr:col>3</xdr:col>
          <xdr:colOff>273050</xdr:colOff>
          <xdr:row>5</xdr:row>
          <xdr:rowOff>82550</xdr:rowOff>
        </xdr:to>
        <xdr:sp macro="" textlink="">
          <xdr:nvSpPr>
            <xdr:cNvPr id="2049" name="Option 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8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76200">
              <a:solidFill>
                <a:srgbClr val="7F7F7F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USD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476250</xdr:colOff>
          <xdr:row>3</xdr:row>
          <xdr:rowOff>82550</xdr:rowOff>
        </xdr:from>
        <xdr:to>
          <xdr:col>4</xdr:col>
          <xdr:colOff>44450</xdr:colOff>
          <xdr:row>5</xdr:row>
          <xdr:rowOff>82550</xdr:rowOff>
        </xdr:to>
        <xdr:sp macro="" textlink="">
          <xdr:nvSpPr>
            <xdr:cNvPr id="2050" name="Option Butto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8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76200">
              <a:solidFill>
                <a:srgbClr val="7F7F7F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EUR</a:t>
              </a:r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745872</xdr:colOff>
      <xdr:row>9</xdr:row>
      <xdr:rowOff>1255</xdr:rowOff>
    </xdr:from>
    <xdr:to>
      <xdr:col>19</xdr:col>
      <xdr:colOff>271872</xdr:colOff>
      <xdr:row>22</xdr:row>
      <xdr:rowOff>170504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466675</xdr:colOff>
      <xdr:row>9</xdr:row>
      <xdr:rowOff>1255</xdr:rowOff>
    </xdr:from>
    <xdr:to>
      <xdr:col>25</xdr:col>
      <xdr:colOff>754675</xdr:colOff>
      <xdr:row>23</xdr:row>
      <xdr:rowOff>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1593850</xdr:colOff>
          <xdr:row>3</xdr:row>
          <xdr:rowOff>139700</xdr:rowOff>
        </xdr:from>
        <xdr:to>
          <xdr:col>3</xdr:col>
          <xdr:colOff>355600</xdr:colOff>
          <xdr:row>5</xdr:row>
          <xdr:rowOff>120650</xdr:rowOff>
        </xdr:to>
        <xdr:sp macro="" textlink="">
          <xdr:nvSpPr>
            <xdr:cNvPr id="16385" name="Option Button 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E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76200">
              <a:solidFill>
                <a:srgbClr val="7F7F7F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USD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558800</xdr:colOff>
          <xdr:row>3</xdr:row>
          <xdr:rowOff>139700</xdr:rowOff>
        </xdr:from>
        <xdr:to>
          <xdr:col>4</xdr:col>
          <xdr:colOff>120650</xdr:colOff>
          <xdr:row>5</xdr:row>
          <xdr:rowOff>120650</xdr:rowOff>
        </xdr:to>
        <xdr:sp macro="" textlink="">
          <xdr:nvSpPr>
            <xdr:cNvPr id="16386" name="Option Button 2" hidden="1">
              <a:extLst>
                <a:ext uri="{63B3BB69-23CF-44E3-9099-C40C66FF867C}">
                  <a14:compatExt spid="_x0000_s16386"/>
                </a:ext>
                <a:ext uri="{FF2B5EF4-FFF2-40B4-BE49-F238E27FC236}">
                  <a16:creationId xmlns:a16="http://schemas.microsoft.com/office/drawing/2014/main" id="{00000000-0008-0000-0E00-00000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76200">
              <a:solidFill>
                <a:srgbClr val="7F7F7F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EUR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5" Type="http://schemas.openxmlformats.org/officeDocument/2006/relationships/ctrlProp" Target="../ctrlProps/ctrlProp6.xml"/><Relationship Id="rId4" Type="http://schemas.openxmlformats.org/officeDocument/2006/relationships/ctrlProp" Target="../ctrlProps/ctrlProp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086C5-3880-43EC-AF3E-12C64325CCDD}">
  <dimension ref="A4:B19"/>
  <sheetViews>
    <sheetView showGridLines="0" topLeftCell="A2" workbookViewId="0">
      <selection activeCell="B20" sqref="B20"/>
    </sheetView>
  </sheetViews>
  <sheetFormatPr baseColWidth="10" defaultRowHeight="14.5"/>
  <cols>
    <col min="1" max="1" width="27.81640625" customWidth="1"/>
    <col min="2" max="2" width="60.54296875" bestFit="1" customWidth="1"/>
  </cols>
  <sheetData>
    <row r="4" spans="1:2" ht="18.5">
      <c r="A4" s="109" t="s">
        <v>245</v>
      </c>
      <c r="B4" s="109"/>
    </row>
    <row r="7" spans="1:2">
      <c r="A7" s="108" t="s">
        <v>246</v>
      </c>
      <c r="B7" s="108" t="s">
        <v>247</v>
      </c>
    </row>
    <row r="8" spans="1:2">
      <c r="A8" s="107" t="s">
        <v>255</v>
      </c>
      <c r="B8" t="s">
        <v>252</v>
      </c>
    </row>
    <row r="9" spans="1:2">
      <c r="A9" s="107" t="s">
        <v>248</v>
      </c>
      <c r="B9" t="s">
        <v>253</v>
      </c>
    </row>
    <row r="10" spans="1:2">
      <c r="A10" s="107" t="s">
        <v>249</v>
      </c>
      <c r="B10" t="s">
        <v>254</v>
      </c>
    </row>
    <row r="11" spans="1:2" s="124" customFormat="1">
      <c r="A11" s="107" t="s">
        <v>282</v>
      </c>
      <c r="B11" s="124" t="s">
        <v>290</v>
      </c>
    </row>
    <row r="12" spans="1:2">
      <c r="A12" s="106" t="s">
        <v>283</v>
      </c>
      <c r="B12" t="s">
        <v>289</v>
      </c>
    </row>
    <row r="13" spans="1:2">
      <c r="A13" s="106" t="s">
        <v>284</v>
      </c>
      <c r="B13" t="s">
        <v>305</v>
      </c>
    </row>
    <row r="14" spans="1:2" s="124" customFormat="1">
      <c r="A14" s="106" t="s">
        <v>304</v>
      </c>
      <c r="B14" s="124" t="s">
        <v>306</v>
      </c>
    </row>
    <row r="15" spans="1:2">
      <c r="A15" s="106" t="s">
        <v>250</v>
      </c>
      <c r="B15" t="s">
        <v>287</v>
      </c>
    </row>
    <row r="16" spans="1:2">
      <c r="A16" s="107" t="s">
        <v>251</v>
      </c>
      <c r="B16" t="s">
        <v>288</v>
      </c>
    </row>
    <row r="17" spans="1:2">
      <c r="A17" s="106" t="s">
        <v>285</v>
      </c>
      <c r="B17" t="s">
        <v>291</v>
      </c>
    </row>
    <row r="18" spans="1:2">
      <c r="A18" s="106" t="s">
        <v>286</v>
      </c>
      <c r="B18" s="124" t="s">
        <v>292</v>
      </c>
    </row>
    <row r="19" spans="1:2">
      <c r="A19" s="106" t="s">
        <v>303</v>
      </c>
      <c r="B19" t="s">
        <v>307</v>
      </c>
    </row>
  </sheetData>
  <hyperlinks>
    <hyperlink ref="A8" location="'Prices S_ACS'!A1" display="Prices S_ACS" xr:uid="{6D407EC4-356D-475E-A392-D6FD577851D0}"/>
    <hyperlink ref="A9" location="'Phosphate historical prices'!A1" display="Phosphate historical prices" xr:uid="{13F3C08A-553E-4610-A2EF-5E5A7FBD7292}"/>
    <hyperlink ref="A10" location="'Phosphate monthly prices'!A1" display="Phosphate monthly prices" xr:uid="{52E77714-3025-4BD8-9A99-3D151AB6F7E1}"/>
    <hyperlink ref="A15" location="Yearly_prices_forecast_CRU!A1" display="Yearly_prices_forecast_CRU" xr:uid="{C25EAEDD-BF2C-4FF6-8E79-AB7D5FF844A0}"/>
    <hyperlink ref="A16" location="'Yearly_prices_forecast_S&amp;P'!A1" display="'Yearly_prices_forecast_S&amp;P" xr:uid="{4BDB06F9-8C98-4DA4-8F6B-968B64DF95A8}"/>
    <hyperlink ref="A11" location="'Generated data'!A1" display="Generated data" xr:uid="{941AB666-A9ED-431B-BDDC-753D5711E682}"/>
    <hyperlink ref="A12" location="Cockpit_monthly!A1" display="Cockpit_monthly" xr:uid="{2A1A65A2-0F0E-4575-8DB3-A7860EACE404}"/>
    <hyperlink ref="A13" location="Cockpit_yearly!A1" display="Cockpit_yearly" xr:uid="{FE175B34-FBA0-4868-B912-76E991857A07}"/>
    <hyperlink ref="A17" location="Monthly_prices_forecast_direct!A1" display="Monthly_prices_forecast_direct" xr:uid="{A3506B5D-E5BD-42B8-822B-E15A105EA2BA}"/>
    <hyperlink ref="A18" location="Monthly_prices_forcast_variat!A1" display="Monthly_prices_forcast_variat" xr:uid="{2598F852-6D4D-45D0-B908-1D231A49EE3D}"/>
    <hyperlink ref="A19" location="Formula_7!A1" display="Formula_7" xr:uid="{FD26174D-C405-4603-B5DA-048012B23ADE}"/>
    <hyperlink ref="A14" location="Cockpit_Formula_7!A1" display="Cockpit_Formula_7" xr:uid="{165A8ABF-C03C-43E3-80F2-DCEA8CCB643D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23AA6-1611-439A-B5A1-F44A7BCB4C02}">
  <sheetPr>
    <tabColor theme="7" tint="0.79998168889431442"/>
  </sheetPr>
  <dimension ref="A1"/>
  <sheetViews>
    <sheetView showGridLines="0" workbookViewId="0"/>
  </sheetViews>
  <sheetFormatPr baseColWidth="10"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79998168889431442"/>
  </sheetPr>
  <dimension ref="B1:AF302"/>
  <sheetViews>
    <sheetView showGridLines="0" zoomScaleNormal="100" workbookViewId="0">
      <pane xSplit="4" ySplit="5" topLeftCell="R125" activePane="bottomRight" state="frozen"/>
      <selection pane="topRight"/>
      <selection pane="bottomLeft"/>
      <selection pane="bottomRight" activeCell="T127" sqref="T127"/>
    </sheetView>
  </sheetViews>
  <sheetFormatPr baseColWidth="10" defaultRowHeight="14.5"/>
  <cols>
    <col min="1" max="1" width="2.7265625" customWidth="1"/>
    <col min="5" max="7" width="18.81640625" style="1" bestFit="1" customWidth="1"/>
    <col min="8" max="8" width="20.7265625" style="1" bestFit="1" customWidth="1"/>
    <col min="9" max="9" width="21.81640625" style="1" bestFit="1" customWidth="1"/>
    <col min="10" max="11" width="21.81640625" style="1" customWidth="1"/>
    <col min="12" max="12" width="2.453125" style="1" customWidth="1"/>
    <col min="13" max="13" width="18.81640625" style="1" bestFit="1" customWidth="1"/>
    <col min="14" max="14" width="19.453125" style="1" bestFit="1" customWidth="1"/>
    <col min="15" max="15" width="18.81640625" style="1" bestFit="1" customWidth="1"/>
    <col min="16" max="16" width="22.1796875" style="1" bestFit="1" customWidth="1"/>
    <col min="17" max="17" width="22.1796875" style="1" customWidth="1"/>
    <col min="18" max="18" width="2.453125" customWidth="1"/>
    <col min="19" max="19" width="13.1796875" style="1" bestFit="1" customWidth="1"/>
    <col min="20" max="20" width="18.453125" style="1" bestFit="1" customWidth="1"/>
    <col min="21" max="22" width="17.453125" style="1" bestFit="1" customWidth="1"/>
    <col min="23" max="23" width="20.453125" style="1" bestFit="1" customWidth="1"/>
    <col min="24" max="24" width="18" style="1" customWidth="1"/>
    <col min="25" max="26" width="14.453125" style="1" customWidth="1"/>
    <col min="27" max="27" width="3" customWidth="1"/>
    <col min="28" max="28" width="27.453125" style="3" bestFit="1" customWidth="1"/>
    <col min="29" max="29" width="10.81640625" style="2"/>
    <col min="30" max="30" width="2.453125" customWidth="1"/>
    <col min="31" max="31" width="27.453125" style="3" bestFit="1" customWidth="1"/>
    <col min="32" max="32" width="10.81640625" style="2"/>
  </cols>
  <sheetData>
    <row r="1" spans="2:32">
      <c r="AB1" t="s">
        <v>0</v>
      </c>
    </row>
    <row r="2" spans="2:32">
      <c r="J2" s="4" t="s">
        <v>1</v>
      </c>
      <c r="K2" s="4"/>
    </row>
    <row r="3" spans="2:32" ht="14.5" customHeight="1">
      <c r="E3" s="5" t="s">
        <v>2</v>
      </c>
      <c r="F3" s="5" t="s">
        <v>2</v>
      </c>
      <c r="G3" s="5" t="s">
        <v>2</v>
      </c>
      <c r="H3" s="5" t="s">
        <v>3</v>
      </c>
      <c r="I3" s="5" t="s">
        <v>4</v>
      </c>
      <c r="J3" s="5" t="s">
        <v>5</v>
      </c>
      <c r="K3" s="6"/>
      <c r="M3" s="7" t="s">
        <v>2</v>
      </c>
      <c r="N3" s="7" t="s">
        <v>2</v>
      </c>
      <c r="O3" s="7" t="s">
        <v>2</v>
      </c>
      <c r="P3" s="7" t="s">
        <v>4</v>
      </c>
      <c r="Q3" s="7" t="s">
        <v>5</v>
      </c>
      <c r="S3" s="8"/>
      <c r="T3" s="8"/>
      <c r="U3" s="8"/>
      <c r="V3" s="8"/>
      <c r="W3" s="8"/>
      <c r="X3" s="8"/>
      <c r="Y3" s="8"/>
      <c r="Z3" s="8"/>
    </row>
    <row r="4" spans="2:32" ht="14.5" customHeight="1"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6"/>
      <c r="M4" s="7" t="s">
        <v>6</v>
      </c>
      <c r="N4" s="7" t="s">
        <v>7</v>
      </c>
      <c r="O4" s="7" t="s">
        <v>8</v>
      </c>
      <c r="P4" s="7" t="s">
        <v>10</v>
      </c>
      <c r="Q4" s="7" t="s">
        <v>11</v>
      </c>
      <c r="S4" s="9" t="s">
        <v>12</v>
      </c>
      <c r="T4" s="10"/>
      <c r="U4" s="10"/>
      <c r="V4" s="10"/>
      <c r="W4" s="10"/>
      <c r="X4" s="10"/>
      <c r="Y4" s="10"/>
      <c r="Z4" s="10"/>
      <c r="AB4" s="11" t="s">
        <v>13</v>
      </c>
      <c r="AE4" s="12" t="s">
        <v>14</v>
      </c>
    </row>
    <row r="5" spans="2:32" ht="44" thickBot="1">
      <c r="B5" s="13" t="s">
        <v>15</v>
      </c>
      <c r="C5" s="13" t="s">
        <v>16</v>
      </c>
      <c r="D5" s="13" t="s">
        <v>17</v>
      </c>
      <c r="E5" s="14" t="s">
        <v>18</v>
      </c>
      <c r="F5" s="14" t="s">
        <v>19</v>
      </c>
      <c r="G5" s="14" t="s">
        <v>20</v>
      </c>
      <c r="H5" s="14" t="s">
        <v>21</v>
      </c>
      <c r="I5" s="14" t="s">
        <v>22</v>
      </c>
      <c r="J5" s="14" t="s">
        <v>23</v>
      </c>
      <c r="K5" s="15"/>
      <c r="M5" s="16" t="s">
        <v>24</v>
      </c>
      <c r="N5" s="16" t="s">
        <v>25</v>
      </c>
      <c r="O5" s="16" t="s">
        <v>26</v>
      </c>
      <c r="P5" s="16" t="s">
        <v>27</v>
      </c>
      <c r="Q5" s="16" t="s">
        <v>28</v>
      </c>
      <c r="S5" s="17" t="s">
        <v>29</v>
      </c>
      <c r="T5" s="17" t="s">
        <v>30</v>
      </c>
      <c r="U5" s="17" t="s">
        <v>31</v>
      </c>
      <c r="V5" s="17" t="s">
        <v>32</v>
      </c>
      <c r="W5" s="17" t="s">
        <v>33</v>
      </c>
      <c r="X5" s="17" t="s">
        <v>34</v>
      </c>
      <c r="Y5" s="17" t="s">
        <v>35</v>
      </c>
      <c r="Z5" s="17" t="s">
        <v>36</v>
      </c>
      <c r="AB5" s="18" t="s">
        <v>37</v>
      </c>
      <c r="AC5" s="19" t="s">
        <v>38</v>
      </c>
      <c r="AE5" s="18" t="s">
        <v>39</v>
      </c>
      <c r="AF5" s="19" t="s">
        <v>38</v>
      </c>
    </row>
    <row r="6" spans="2:32">
      <c r="B6" s="20">
        <v>2002</v>
      </c>
      <c r="C6" s="20">
        <v>2</v>
      </c>
      <c r="D6" s="20">
        <v>5</v>
      </c>
      <c r="E6" s="21" t="s">
        <v>180</v>
      </c>
      <c r="F6" s="21">
        <v>6</v>
      </c>
      <c r="G6" s="21" t="s">
        <v>180</v>
      </c>
      <c r="H6" s="21" t="s">
        <v>180</v>
      </c>
      <c r="I6" s="21" t="s">
        <v>180</v>
      </c>
      <c r="J6" s="21">
        <v>33</v>
      </c>
      <c r="K6" s="21"/>
      <c r="L6" s="21"/>
      <c r="M6" s="21">
        <v>53.686274509803923</v>
      </c>
      <c r="N6" s="21">
        <v>23.388235294117646</v>
      </c>
      <c r="O6" s="21">
        <f>IFERROR(M6*0.9, "")</f>
        <v>48.317647058823532</v>
      </c>
      <c r="P6" s="21">
        <v>29.165429480381761</v>
      </c>
      <c r="Q6" s="21">
        <v>20</v>
      </c>
      <c r="R6" s="22"/>
      <c r="S6" s="21">
        <f t="shared" ref="S6:S69" si="0">T6*S7/T7</f>
        <v>78.098656785548769</v>
      </c>
      <c r="T6" s="21">
        <f>IF(F6=0, "", F6+N6)</f>
        <v>29.388235294117646</v>
      </c>
      <c r="U6" s="21" t="str">
        <f t="shared" ref="U6:U69" si="1">IFERROR( E6+M6, "")</f>
        <v/>
      </c>
      <c r="V6" s="21" t="str">
        <f>IFERROR( G6+O6, "")</f>
        <v/>
      </c>
      <c r="W6" s="21" t="str">
        <f t="shared" ref="W6:W69" si="2">IFERROR(I6+P6, "")</f>
        <v/>
      </c>
      <c r="X6" s="21">
        <f>J6+Q6</f>
        <v>53</v>
      </c>
      <c r="Y6" s="21" t="str">
        <f>IFERROR((I6+P6)*0.33+18, "")</f>
        <v/>
      </c>
      <c r="Z6" s="21">
        <f>IF(J6=0,0,(J6+Q6)*0.33+18)</f>
        <v>35.49</v>
      </c>
      <c r="AA6" s="22"/>
      <c r="AB6" s="23" t="str">
        <f>IF(OR(T6="", U6="", V6=""), "", MAX(S6,T6)*40%+U6*30%+V6*30%)</f>
        <v/>
      </c>
      <c r="AC6" s="21" t="str">
        <f t="shared" ref="AC6:AC69" si="3">IF(AB6="", "", MAX(Y6, Z6)-AB6)</f>
        <v/>
      </c>
      <c r="AE6" s="3" t="str">
        <f>IFERROR(MIN((MAX(S6,T6)*70%+V6*30%), Z6), "")</f>
        <v/>
      </c>
      <c r="AF6" s="2" t="str">
        <f t="shared" ref="AF6:AF69" si="4">IF(AE6="", "", MAX(AB6, AC6)-AE6)</f>
        <v/>
      </c>
    </row>
    <row r="7" spans="2:32">
      <c r="B7" s="20">
        <v>2002</v>
      </c>
      <c r="C7" s="20">
        <v>2</v>
      </c>
      <c r="D7" s="20">
        <v>6</v>
      </c>
      <c r="E7" s="21" t="s">
        <v>180</v>
      </c>
      <c r="F7" s="21">
        <v>6</v>
      </c>
      <c r="G7" s="21" t="s">
        <v>180</v>
      </c>
      <c r="H7" s="21" t="s">
        <v>180</v>
      </c>
      <c r="I7" s="21" t="s">
        <v>180</v>
      </c>
      <c r="J7" s="21">
        <v>33</v>
      </c>
      <c r="K7" s="21"/>
      <c r="L7" s="21"/>
      <c r="M7" s="21">
        <v>53.686274509803923</v>
      </c>
      <c r="N7" s="21">
        <v>23.388235294117646</v>
      </c>
      <c r="O7" s="21">
        <f t="shared" ref="O7:O70" si="5">IFERROR(M7*0.9, "")</f>
        <v>48.317647058823532</v>
      </c>
      <c r="P7" s="21">
        <v>29.165429480381761</v>
      </c>
      <c r="Q7" s="21">
        <v>20</v>
      </c>
      <c r="R7" s="22"/>
      <c r="S7" s="21">
        <f t="shared" si="0"/>
        <v>78.098656785548769</v>
      </c>
      <c r="T7" s="21">
        <f t="shared" ref="T7:T70" si="6">IF(F7=0, "", F7+N7)</f>
        <v>29.388235294117646</v>
      </c>
      <c r="U7" s="21" t="str">
        <f t="shared" si="1"/>
        <v/>
      </c>
      <c r="V7" s="21" t="str">
        <f t="shared" ref="V7:V70" si="7">IFERROR( G7+O7, "")</f>
        <v/>
      </c>
      <c r="W7" s="21" t="str">
        <f t="shared" si="2"/>
        <v/>
      </c>
      <c r="X7" s="21">
        <f t="shared" ref="X7:X70" si="8">J7+Q7</f>
        <v>53</v>
      </c>
      <c r="Y7" s="21" t="str">
        <f>IFERROR((I7+P7)*0.33+18, "")</f>
        <v/>
      </c>
      <c r="Z7" s="21">
        <f t="shared" ref="Z7:Z70" si="9">IF(J7=0,0,(J7+Q7)*0.33+18)</f>
        <v>35.49</v>
      </c>
      <c r="AA7" s="22"/>
      <c r="AB7" s="23" t="str">
        <f t="shared" ref="AB7:AB70" si="10">IF(OR(T7="", U7="", V7=""), "", MAX(S7,T7)*40%+U7*30%+V7*30%)</f>
        <v/>
      </c>
      <c r="AC7" s="21" t="str">
        <f t="shared" si="3"/>
        <v/>
      </c>
      <c r="AE7" s="3" t="str">
        <f t="shared" ref="AE7:AE70" si="11">IFERROR(MIN((MAX(S7,T7)*70%+V7*30%), Z7), "")</f>
        <v/>
      </c>
      <c r="AF7" s="2" t="str">
        <f t="shared" si="4"/>
        <v/>
      </c>
    </row>
    <row r="8" spans="2:32">
      <c r="B8" s="20">
        <v>2002</v>
      </c>
      <c r="C8" s="20">
        <v>3</v>
      </c>
      <c r="D8" s="20">
        <v>7</v>
      </c>
      <c r="E8" s="21" t="s">
        <v>180</v>
      </c>
      <c r="F8" s="21">
        <v>8</v>
      </c>
      <c r="G8" s="21" t="s">
        <v>180</v>
      </c>
      <c r="H8" s="21" t="s">
        <v>180</v>
      </c>
      <c r="I8" s="21" t="s">
        <v>180</v>
      </c>
      <c r="J8" s="21">
        <v>39</v>
      </c>
      <c r="K8" s="21"/>
      <c r="L8" s="21"/>
      <c r="M8" s="21">
        <v>53.686274509803923</v>
      </c>
      <c r="N8" s="21">
        <v>23.388235294117646</v>
      </c>
      <c r="O8" s="21">
        <f t="shared" si="5"/>
        <v>48.317647058823532</v>
      </c>
      <c r="P8" s="21">
        <v>29.165429480381761</v>
      </c>
      <c r="Q8" s="21">
        <v>20</v>
      </c>
      <c r="R8" s="22"/>
      <c r="S8" s="21">
        <f t="shared" si="0"/>
        <v>83.413617415470029</v>
      </c>
      <c r="T8" s="21">
        <f t="shared" si="6"/>
        <v>31.388235294117646</v>
      </c>
      <c r="U8" s="21" t="str">
        <f t="shared" si="1"/>
        <v/>
      </c>
      <c r="V8" s="21" t="str">
        <f t="shared" si="7"/>
        <v/>
      </c>
      <c r="W8" s="21" t="str">
        <f t="shared" si="2"/>
        <v/>
      </c>
      <c r="X8" s="21">
        <f t="shared" si="8"/>
        <v>59</v>
      </c>
      <c r="Y8" s="21" t="str">
        <f t="shared" ref="Y8:Y70" si="12">IFERROR((I8+P8)*0.33+18, "")</f>
        <v/>
      </c>
      <c r="Z8" s="21">
        <f t="shared" si="9"/>
        <v>37.47</v>
      </c>
      <c r="AA8" s="22"/>
      <c r="AB8" s="23" t="str">
        <f t="shared" si="10"/>
        <v/>
      </c>
      <c r="AC8" s="21" t="str">
        <f t="shared" si="3"/>
        <v/>
      </c>
      <c r="AE8" s="3" t="str">
        <f t="shared" si="11"/>
        <v/>
      </c>
      <c r="AF8" s="2" t="str">
        <f t="shared" si="4"/>
        <v/>
      </c>
    </row>
    <row r="9" spans="2:32">
      <c r="B9" s="20">
        <v>2002</v>
      </c>
      <c r="C9" s="20">
        <v>3</v>
      </c>
      <c r="D9" s="20">
        <v>8</v>
      </c>
      <c r="E9" s="21" t="s">
        <v>180</v>
      </c>
      <c r="F9" s="21">
        <v>8</v>
      </c>
      <c r="G9" s="21" t="s">
        <v>180</v>
      </c>
      <c r="H9" s="21" t="s">
        <v>180</v>
      </c>
      <c r="I9" s="21" t="s">
        <v>180</v>
      </c>
      <c r="J9" s="21">
        <v>38.5</v>
      </c>
      <c r="K9" s="21"/>
      <c r="L9" s="21"/>
      <c r="M9" s="21">
        <v>53.686274509803923</v>
      </c>
      <c r="N9" s="21">
        <v>23.388235294117646</v>
      </c>
      <c r="O9" s="21">
        <f t="shared" si="5"/>
        <v>48.317647058823532</v>
      </c>
      <c r="P9" s="21">
        <v>29.165429480381761</v>
      </c>
      <c r="Q9" s="21">
        <v>20</v>
      </c>
      <c r="R9" s="22"/>
      <c r="S9" s="21">
        <f t="shared" si="0"/>
        <v>83.413617415470029</v>
      </c>
      <c r="T9" s="21">
        <f t="shared" si="6"/>
        <v>31.388235294117646</v>
      </c>
      <c r="U9" s="21" t="str">
        <f t="shared" si="1"/>
        <v/>
      </c>
      <c r="V9" s="21" t="str">
        <f t="shared" si="7"/>
        <v/>
      </c>
      <c r="W9" s="21" t="str">
        <f t="shared" si="2"/>
        <v/>
      </c>
      <c r="X9" s="21">
        <f t="shared" si="8"/>
        <v>58.5</v>
      </c>
      <c r="Y9" s="21" t="str">
        <f t="shared" si="12"/>
        <v/>
      </c>
      <c r="Z9" s="21">
        <f t="shared" si="9"/>
        <v>37.305</v>
      </c>
      <c r="AA9" s="22"/>
      <c r="AB9" s="23" t="str">
        <f t="shared" si="10"/>
        <v/>
      </c>
      <c r="AC9" s="21" t="str">
        <f t="shared" si="3"/>
        <v/>
      </c>
      <c r="AE9" s="3" t="str">
        <f t="shared" si="11"/>
        <v/>
      </c>
      <c r="AF9" s="2" t="str">
        <f t="shared" si="4"/>
        <v/>
      </c>
    </row>
    <row r="10" spans="2:32">
      <c r="B10" s="20">
        <v>2002</v>
      </c>
      <c r="C10" s="20">
        <v>3</v>
      </c>
      <c r="D10" s="20">
        <v>9</v>
      </c>
      <c r="E10" s="21" t="s">
        <v>180</v>
      </c>
      <c r="F10" s="21">
        <v>8</v>
      </c>
      <c r="G10" s="21" t="s">
        <v>180</v>
      </c>
      <c r="H10" s="21" t="s">
        <v>180</v>
      </c>
      <c r="I10" s="21" t="s">
        <v>180</v>
      </c>
      <c r="J10" s="21">
        <v>38</v>
      </c>
      <c r="K10" s="21"/>
      <c r="L10" s="21"/>
      <c r="M10" s="21">
        <v>53.686274509803923</v>
      </c>
      <c r="N10" s="21">
        <v>23.388235294117646</v>
      </c>
      <c r="O10" s="21">
        <f t="shared" si="5"/>
        <v>48.317647058823532</v>
      </c>
      <c r="P10" s="21">
        <v>29.165429480381761</v>
      </c>
      <c r="Q10" s="21">
        <v>20</v>
      </c>
      <c r="R10" s="22"/>
      <c r="S10" s="21">
        <f t="shared" si="0"/>
        <v>83.413617415470029</v>
      </c>
      <c r="T10" s="21">
        <f t="shared" si="6"/>
        <v>31.388235294117646</v>
      </c>
      <c r="U10" s="21" t="str">
        <f t="shared" si="1"/>
        <v/>
      </c>
      <c r="V10" s="21" t="str">
        <f t="shared" si="7"/>
        <v/>
      </c>
      <c r="W10" s="21" t="str">
        <f t="shared" si="2"/>
        <v/>
      </c>
      <c r="X10" s="21">
        <f t="shared" si="8"/>
        <v>58</v>
      </c>
      <c r="Y10" s="21" t="str">
        <f t="shared" si="12"/>
        <v/>
      </c>
      <c r="Z10" s="21">
        <f t="shared" si="9"/>
        <v>37.14</v>
      </c>
      <c r="AA10" s="22"/>
      <c r="AB10" s="23" t="str">
        <f t="shared" si="10"/>
        <v/>
      </c>
      <c r="AC10" s="21" t="str">
        <f t="shared" si="3"/>
        <v/>
      </c>
      <c r="AE10" s="3" t="str">
        <f t="shared" si="11"/>
        <v/>
      </c>
      <c r="AF10" s="2" t="str">
        <f t="shared" si="4"/>
        <v/>
      </c>
    </row>
    <row r="11" spans="2:32">
      <c r="B11" s="20">
        <v>2002</v>
      </c>
      <c r="C11" s="20">
        <v>4</v>
      </c>
      <c r="D11" s="20">
        <v>10</v>
      </c>
      <c r="E11" s="21" t="s">
        <v>180</v>
      </c>
      <c r="F11" s="21">
        <v>8</v>
      </c>
      <c r="G11" s="21" t="s">
        <v>180</v>
      </c>
      <c r="H11" s="21" t="s">
        <v>180</v>
      </c>
      <c r="I11" s="21" t="s">
        <v>180</v>
      </c>
      <c r="J11" s="21">
        <v>38</v>
      </c>
      <c r="K11" s="21"/>
      <c r="L11" s="21"/>
      <c r="M11" s="21">
        <v>53.686274509803923</v>
      </c>
      <c r="N11" s="21">
        <v>23.388235294117646</v>
      </c>
      <c r="O11" s="21">
        <f t="shared" si="5"/>
        <v>48.317647058823532</v>
      </c>
      <c r="P11" s="21">
        <v>29.165429480381761</v>
      </c>
      <c r="Q11" s="21">
        <v>20</v>
      </c>
      <c r="R11" s="22"/>
      <c r="S11" s="21">
        <f t="shared" si="0"/>
        <v>83.413617415470029</v>
      </c>
      <c r="T11" s="21">
        <f t="shared" si="6"/>
        <v>31.388235294117646</v>
      </c>
      <c r="U11" s="21" t="str">
        <f t="shared" si="1"/>
        <v/>
      </c>
      <c r="V11" s="21" t="str">
        <f t="shared" si="7"/>
        <v/>
      </c>
      <c r="W11" s="21" t="str">
        <f t="shared" si="2"/>
        <v/>
      </c>
      <c r="X11" s="21">
        <f t="shared" si="8"/>
        <v>58</v>
      </c>
      <c r="Y11" s="21" t="str">
        <f t="shared" si="12"/>
        <v/>
      </c>
      <c r="Z11" s="21">
        <f t="shared" si="9"/>
        <v>37.14</v>
      </c>
      <c r="AA11" s="22"/>
      <c r="AB11" s="23" t="str">
        <f t="shared" si="10"/>
        <v/>
      </c>
      <c r="AC11" s="21" t="str">
        <f t="shared" si="3"/>
        <v/>
      </c>
      <c r="AE11" s="3" t="str">
        <f t="shared" si="11"/>
        <v/>
      </c>
      <c r="AF11" s="2" t="str">
        <f t="shared" si="4"/>
        <v/>
      </c>
    </row>
    <row r="12" spans="2:32">
      <c r="B12" s="20">
        <v>2002</v>
      </c>
      <c r="C12" s="20">
        <v>4</v>
      </c>
      <c r="D12" s="20">
        <v>11</v>
      </c>
      <c r="E12" s="21" t="s">
        <v>180</v>
      </c>
      <c r="F12" s="21">
        <v>11</v>
      </c>
      <c r="G12" s="21" t="s">
        <v>180</v>
      </c>
      <c r="H12" s="21" t="s">
        <v>180</v>
      </c>
      <c r="I12" s="21" t="s">
        <v>180</v>
      </c>
      <c r="J12" s="21">
        <v>39</v>
      </c>
      <c r="K12" s="21"/>
      <c r="L12" s="21"/>
      <c r="M12" s="21">
        <v>53.686274509803923</v>
      </c>
      <c r="N12" s="21">
        <v>23.388235294117646</v>
      </c>
      <c r="O12" s="21">
        <f t="shared" si="5"/>
        <v>48.317647058823532</v>
      </c>
      <c r="P12" s="21">
        <v>29.165429480381761</v>
      </c>
      <c r="Q12" s="21">
        <v>20</v>
      </c>
      <c r="R12" s="22"/>
      <c r="S12" s="21">
        <f t="shared" si="0"/>
        <v>91.386058360351925</v>
      </c>
      <c r="T12" s="21">
        <f t="shared" si="6"/>
        <v>34.388235294117649</v>
      </c>
      <c r="U12" s="21" t="str">
        <f t="shared" si="1"/>
        <v/>
      </c>
      <c r="V12" s="21" t="str">
        <f t="shared" si="7"/>
        <v/>
      </c>
      <c r="W12" s="21" t="str">
        <f t="shared" si="2"/>
        <v/>
      </c>
      <c r="X12" s="21">
        <f t="shared" si="8"/>
        <v>59</v>
      </c>
      <c r="Y12" s="21" t="str">
        <f t="shared" si="12"/>
        <v/>
      </c>
      <c r="Z12" s="21">
        <f t="shared" si="9"/>
        <v>37.47</v>
      </c>
      <c r="AA12" s="22"/>
      <c r="AB12" s="23" t="str">
        <f t="shared" si="10"/>
        <v/>
      </c>
      <c r="AC12" s="21" t="str">
        <f t="shared" si="3"/>
        <v/>
      </c>
      <c r="AE12" s="3" t="str">
        <f t="shared" si="11"/>
        <v/>
      </c>
      <c r="AF12" s="2" t="str">
        <f t="shared" si="4"/>
        <v/>
      </c>
    </row>
    <row r="13" spans="2:32">
      <c r="B13" s="20">
        <v>2002</v>
      </c>
      <c r="C13" s="20">
        <v>4</v>
      </c>
      <c r="D13" s="20">
        <v>12</v>
      </c>
      <c r="E13" s="21" t="s">
        <v>180</v>
      </c>
      <c r="F13" s="21">
        <v>11</v>
      </c>
      <c r="G13" s="21" t="s">
        <v>180</v>
      </c>
      <c r="H13" s="21" t="s">
        <v>180</v>
      </c>
      <c r="I13" s="21" t="s">
        <v>180</v>
      </c>
      <c r="J13" s="21">
        <v>39</v>
      </c>
      <c r="K13" s="21"/>
      <c r="L13" s="21"/>
      <c r="M13" s="21">
        <v>53.686274509803923</v>
      </c>
      <c r="N13" s="21">
        <v>23.388235294117646</v>
      </c>
      <c r="O13" s="21">
        <f t="shared" si="5"/>
        <v>48.317647058823532</v>
      </c>
      <c r="P13" s="21">
        <v>29.165429480381761</v>
      </c>
      <c r="Q13" s="21">
        <v>20</v>
      </c>
      <c r="R13" s="22"/>
      <c r="S13" s="21">
        <f t="shared" si="0"/>
        <v>91.386058360351925</v>
      </c>
      <c r="T13" s="21">
        <f t="shared" si="6"/>
        <v>34.388235294117649</v>
      </c>
      <c r="U13" s="21" t="str">
        <f t="shared" si="1"/>
        <v/>
      </c>
      <c r="V13" s="21" t="str">
        <f t="shared" si="7"/>
        <v/>
      </c>
      <c r="W13" s="21" t="str">
        <f t="shared" si="2"/>
        <v/>
      </c>
      <c r="X13" s="21">
        <f t="shared" si="8"/>
        <v>59</v>
      </c>
      <c r="Y13" s="21" t="str">
        <f t="shared" si="12"/>
        <v/>
      </c>
      <c r="Z13" s="21">
        <f t="shared" si="9"/>
        <v>37.47</v>
      </c>
      <c r="AA13" s="22"/>
      <c r="AB13" s="23" t="str">
        <f t="shared" si="10"/>
        <v/>
      </c>
      <c r="AC13" s="21" t="str">
        <f t="shared" si="3"/>
        <v/>
      </c>
      <c r="AE13" s="3" t="str">
        <f t="shared" si="11"/>
        <v/>
      </c>
      <c r="AF13" s="2" t="str">
        <f t="shared" si="4"/>
        <v/>
      </c>
    </row>
    <row r="14" spans="2:32">
      <c r="B14" s="20">
        <v>2003</v>
      </c>
      <c r="C14" s="20">
        <v>1</v>
      </c>
      <c r="D14" s="20">
        <v>1</v>
      </c>
      <c r="E14" s="21" t="s">
        <v>180</v>
      </c>
      <c r="F14" s="21">
        <v>11.666666666666666</v>
      </c>
      <c r="G14" s="21" t="s">
        <v>180</v>
      </c>
      <c r="H14" s="21" t="s">
        <v>180</v>
      </c>
      <c r="I14" s="21" t="s">
        <v>180</v>
      </c>
      <c r="J14" s="21">
        <v>57.333333333333336</v>
      </c>
      <c r="K14" s="21"/>
      <c r="L14" s="21"/>
      <c r="M14" s="21">
        <v>53.686274509803923</v>
      </c>
      <c r="N14" s="21">
        <v>23.388235294117646</v>
      </c>
      <c r="O14" s="21">
        <f t="shared" si="5"/>
        <v>48.317647058823532</v>
      </c>
      <c r="P14" s="21">
        <v>29.165429480381761</v>
      </c>
      <c r="Q14" s="21">
        <v>20</v>
      </c>
      <c r="R14" s="22"/>
      <c r="S14" s="21">
        <f t="shared" si="0"/>
        <v>93.157711903658992</v>
      </c>
      <c r="T14" s="21">
        <f t="shared" si="6"/>
        <v>35.054901960784314</v>
      </c>
      <c r="U14" s="21" t="str">
        <f t="shared" si="1"/>
        <v/>
      </c>
      <c r="V14" s="21" t="str">
        <f t="shared" si="7"/>
        <v/>
      </c>
      <c r="W14" s="21" t="str">
        <f t="shared" si="2"/>
        <v/>
      </c>
      <c r="X14" s="21">
        <f t="shared" si="8"/>
        <v>77.333333333333343</v>
      </c>
      <c r="Y14" s="21" t="str">
        <f t="shared" si="12"/>
        <v/>
      </c>
      <c r="Z14" s="21">
        <f t="shared" si="9"/>
        <v>43.52</v>
      </c>
      <c r="AA14" s="22"/>
      <c r="AB14" s="23" t="str">
        <f t="shared" si="10"/>
        <v/>
      </c>
      <c r="AC14" s="21" t="str">
        <f t="shared" si="3"/>
        <v/>
      </c>
      <c r="AE14" s="3" t="str">
        <f t="shared" si="11"/>
        <v/>
      </c>
      <c r="AF14" s="2" t="str">
        <f t="shared" si="4"/>
        <v/>
      </c>
    </row>
    <row r="15" spans="2:32">
      <c r="B15" s="20">
        <v>2003</v>
      </c>
      <c r="C15" s="20">
        <v>1</v>
      </c>
      <c r="D15" s="20">
        <v>2</v>
      </c>
      <c r="E15" s="21" t="s">
        <v>180</v>
      </c>
      <c r="F15" s="21">
        <v>13</v>
      </c>
      <c r="G15" s="21" t="s">
        <v>180</v>
      </c>
      <c r="H15" s="21" t="s">
        <v>180</v>
      </c>
      <c r="I15" s="21" t="s">
        <v>180</v>
      </c>
      <c r="J15" s="21">
        <v>61</v>
      </c>
      <c r="K15" s="21"/>
      <c r="L15" s="21"/>
      <c r="M15" s="21">
        <v>53.686274509803923</v>
      </c>
      <c r="N15" s="21">
        <v>23.388235294117646</v>
      </c>
      <c r="O15" s="21">
        <f t="shared" si="5"/>
        <v>48.317647058823532</v>
      </c>
      <c r="P15" s="21">
        <v>29.165429480381761</v>
      </c>
      <c r="Q15" s="21">
        <v>20</v>
      </c>
      <c r="R15" s="22"/>
      <c r="S15" s="21">
        <f t="shared" si="0"/>
        <v>96.70101899027317</v>
      </c>
      <c r="T15" s="21">
        <f t="shared" si="6"/>
        <v>36.388235294117649</v>
      </c>
      <c r="U15" s="21" t="str">
        <f t="shared" si="1"/>
        <v/>
      </c>
      <c r="V15" s="21" t="str">
        <f t="shared" si="7"/>
        <v/>
      </c>
      <c r="W15" s="21" t="str">
        <f t="shared" si="2"/>
        <v/>
      </c>
      <c r="X15" s="21">
        <f t="shared" si="8"/>
        <v>81</v>
      </c>
      <c r="Y15" s="21" t="str">
        <f t="shared" si="12"/>
        <v/>
      </c>
      <c r="Z15" s="21">
        <f t="shared" si="9"/>
        <v>44.730000000000004</v>
      </c>
      <c r="AA15" s="22"/>
      <c r="AB15" s="23" t="str">
        <f t="shared" si="10"/>
        <v/>
      </c>
      <c r="AC15" s="21" t="str">
        <f t="shared" si="3"/>
        <v/>
      </c>
      <c r="AE15" s="3" t="str">
        <f t="shared" si="11"/>
        <v/>
      </c>
      <c r="AF15" s="2" t="str">
        <f t="shared" si="4"/>
        <v/>
      </c>
    </row>
    <row r="16" spans="2:32">
      <c r="B16" s="20">
        <v>2003</v>
      </c>
      <c r="C16" s="20">
        <v>1</v>
      </c>
      <c r="D16" s="20">
        <v>3</v>
      </c>
      <c r="E16" s="21" t="s">
        <v>180</v>
      </c>
      <c r="F16" s="21">
        <v>13</v>
      </c>
      <c r="G16" s="21" t="s">
        <v>180</v>
      </c>
      <c r="H16" s="21" t="s">
        <v>180</v>
      </c>
      <c r="I16" s="21" t="s">
        <v>180</v>
      </c>
      <c r="J16" s="21">
        <v>62</v>
      </c>
      <c r="K16" s="21"/>
      <c r="L16" s="21"/>
      <c r="M16" s="21">
        <v>53.686274509803923</v>
      </c>
      <c r="N16" s="21">
        <v>23.388235294117646</v>
      </c>
      <c r="O16" s="21">
        <f t="shared" si="5"/>
        <v>48.317647058823532</v>
      </c>
      <c r="P16" s="21">
        <v>29.165429480381761</v>
      </c>
      <c r="Q16" s="21">
        <v>20</v>
      </c>
      <c r="R16" s="22"/>
      <c r="S16" s="21">
        <f>T16*S17/T17</f>
        <v>96.70101899027317</v>
      </c>
      <c r="T16" s="21">
        <f t="shared" si="6"/>
        <v>36.388235294117649</v>
      </c>
      <c r="U16" s="21" t="str">
        <f t="shared" si="1"/>
        <v/>
      </c>
      <c r="V16" s="21" t="str">
        <f t="shared" si="7"/>
        <v/>
      </c>
      <c r="W16" s="21" t="str">
        <f t="shared" si="2"/>
        <v/>
      </c>
      <c r="X16" s="21">
        <f t="shared" si="8"/>
        <v>82</v>
      </c>
      <c r="Y16" s="21" t="str">
        <f t="shared" si="12"/>
        <v/>
      </c>
      <c r="Z16" s="21">
        <f t="shared" si="9"/>
        <v>45.06</v>
      </c>
      <c r="AA16" s="22"/>
      <c r="AB16" s="23" t="str">
        <f t="shared" si="10"/>
        <v/>
      </c>
      <c r="AC16" s="21" t="str">
        <f t="shared" si="3"/>
        <v/>
      </c>
      <c r="AE16" s="3" t="str">
        <f t="shared" si="11"/>
        <v/>
      </c>
      <c r="AF16" s="2" t="str">
        <f t="shared" si="4"/>
        <v/>
      </c>
    </row>
    <row r="17" spans="2:32">
      <c r="B17" s="20">
        <v>2003</v>
      </c>
      <c r="C17" s="20">
        <v>2</v>
      </c>
      <c r="D17" s="20">
        <v>4</v>
      </c>
      <c r="E17" s="21" t="s">
        <v>180</v>
      </c>
      <c r="F17" s="21">
        <v>13</v>
      </c>
      <c r="G17" s="21" t="s">
        <v>180</v>
      </c>
      <c r="H17" s="21" t="s">
        <v>180</v>
      </c>
      <c r="I17" s="21" t="s">
        <v>180</v>
      </c>
      <c r="J17" s="21">
        <v>60.5</v>
      </c>
      <c r="K17" s="21"/>
      <c r="L17" s="21"/>
      <c r="M17" s="21">
        <v>53.686274509803923</v>
      </c>
      <c r="N17" s="21">
        <v>23.388235294117646</v>
      </c>
      <c r="O17" s="21">
        <f t="shared" si="5"/>
        <v>48.317647058823532</v>
      </c>
      <c r="P17" s="21">
        <v>29.165429480381761</v>
      </c>
      <c r="Q17" s="21">
        <v>20</v>
      </c>
      <c r="R17" s="22"/>
      <c r="S17" s="21">
        <f t="shared" si="0"/>
        <v>96.70101899027317</v>
      </c>
      <c r="T17" s="21">
        <f t="shared" si="6"/>
        <v>36.388235294117649</v>
      </c>
      <c r="U17" s="21" t="str">
        <f t="shared" si="1"/>
        <v/>
      </c>
      <c r="V17" s="21" t="str">
        <f t="shared" si="7"/>
        <v/>
      </c>
      <c r="W17" s="21" t="str">
        <f t="shared" si="2"/>
        <v/>
      </c>
      <c r="X17" s="21">
        <f t="shared" si="8"/>
        <v>80.5</v>
      </c>
      <c r="Y17" s="21" t="str">
        <f t="shared" si="12"/>
        <v/>
      </c>
      <c r="Z17" s="21">
        <f t="shared" si="9"/>
        <v>44.564999999999998</v>
      </c>
      <c r="AA17" s="22"/>
      <c r="AB17" s="23" t="str">
        <f t="shared" si="10"/>
        <v/>
      </c>
      <c r="AC17" s="21" t="str">
        <f t="shared" si="3"/>
        <v/>
      </c>
      <c r="AE17" s="3" t="str">
        <f t="shared" si="11"/>
        <v/>
      </c>
      <c r="AF17" s="2" t="str">
        <f t="shared" si="4"/>
        <v/>
      </c>
    </row>
    <row r="18" spans="2:32">
      <c r="B18" s="20">
        <v>2003</v>
      </c>
      <c r="C18" s="20">
        <v>2</v>
      </c>
      <c r="D18" s="20">
        <v>5</v>
      </c>
      <c r="E18" s="21" t="s">
        <v>180</v>
      </c>
      <c r="F18" s="21">
        <v>13</v>
      </c>
      <c r="G18" s="21" t="s">
        <v>180</v>
      </c>
      <c r="H18" s="21" t="s">
        <v>180</v>
      </c>
      <c r="I18" s="21" t="s">
        <v>180</v>
      </c>
      <c r="J18" s="21">
        <v>60.5</v>
      </c>
      <c r="K18" s="21"/>
      <c r="L18" s="21"/>
      <c r="M18" s="21">
        <v>53.686274509803923</v>
      </c>
      <c r="N18" s="21">
        <v>23.388235294117646</v>
      </c>
      <c r="O18" s="21">
        <f t="shared" si="5"/>
        <v>48.317647058823532</v>
      </c>
      <c r="P18" s="21">
        <v>29.165429480381761</v>
      </c>
      <c r="Q18" s="21">
        <v>20</v>
      </c>
      <c r="R18" s="22"/>
      <c r="S18" s="21">
        <f t="shared" si="0"/>
        <v>96.70101899027317</v>
      </c>
      <c r="T18" s="21">
        <f t="shared" si="6"/>
        <v>36.388235294117649</v>
      </c>
      <c r="U18" s="21" t="str">
        <f t="shared" si="1"/>
        <v/>
      </c>
      <c r="V18" s="21" t="str">
        <f t="shared" si="7"/>
        <v/>
      </c>
      <c r="W18" s="21" t="str">
        <f t="shared" si="2"/>
        <v/>
      </c>
      <c r="X18" s="21">
        <f t="shared" si="8"/>
        <v>80.5</v>
      </c>
      <c r="Y18" s="21" t="str">
        <f t="shared" si="12"/>
        <v/>
      </c>
      <c r="Z18" s="21">
        <f t="shared" si="9"/>
        <v>44.564999999999998</v>
      </c>
      <c r="AA18" s="22"/>
      <c r="AB18" s="23" t="str">
        <f t="shared" si="10"/>
        <v/>
      </c>
      <c r="AC18" s="21" t="str">
        <f t="shared" si="3"/>
        <v/>
      </c>
      <c r="AE18" s="3" t="str">
        <f t="shared" si="11"/>
        <v/>
      </c>
      <c r="AF18" s="2" t="str">
        <f t="shared" si="4"/>
        <v/>
      </c>
    </row>
    <row r="19" spans="2:32">
      <c r="B19" s="20">
        <v>2003</v>
      </c>
      <c r="C19" s="20">
        <v>2</v>
      </c>
      <c r="D19" s="20">
        <v>6</v>
      </c>
      <c r="E19" s="21" t="s">
        <v>180</v>
      </c>
      <c r="F19" s="21">
        <v>17.5</v>
      </c>
      <c r="G19" s="21" t="s">
        <v>180</v>
      </c>
      <c r="H19" s="21" t="s">
        <v>180</v>
      </c>
      <c r="I19" s="21">
        <v>63</v>
      </c>
      <c r="J19" s="21">
        <v>60.5</v>
      </c>
      <c r="K19" s="21"/>
      <c r="L19" s="21"/>
      <c r="M19" s="21">
        <v>53.686274509803923</v>
      </c>
      <c r="N19" s="21">
        <v>23.388235294117646</v>
      </c>
      <c r="O19" s="21">
        <f t="shared" si="5"/>
        <v>48.317647058823532</v>
      </c>
      <c r="P19" s="21">
        <v>29.165429480381761</v>
      </c>
      <c r="Q19" s="21">
        <v>20</v>
      </c>
      <c r="R19" s="22"/>
      <c r="S19" s="21">
        <f t="shared" si="0"/>
        <v>108.65968040759599</v>
      </c>
      <c r="T19" s="21">
        <f t="shared" si="6"/>
        <v>40.888235294117649</v>
      </c>
      <c r="U19" s="21" t="str">
        <f t="shared" si="1"/>
        <v/>
      </c>
      <c r="V19" s="21" t="str">
        <f t="shared" si="7"/>
        <v/>
      </c>
      <c r="W19" s="21">
        <f t="shared" si="2"/>
        <v>92.165429480381761</v>
      </c>
      <c r="X19" s="21">
        <f t="shared" si="8"/>
        <v>80.5</v>
      </c>
      <c r="Y19" s="21">
        <f t="shared" si="12"/>
        <v>48.414591728525984</v>
      </c>
      <c r="Z19" s="21">
        <f t="shared" si="9"/>
        <v>44.564999999999998</v>
      </c>
      <c r="AA19" s="22"/>
      <c r="AB19" s="23" t="str">
        <f t="shared" si="10"/>
        <v/>
      </c>
      <c r="AC19" s="21" t="str">
        <f t="shared" si="3"/>
        <v/>
      </c>
      <c r="AE19" s="3" t="str">
        <f t="shared" si="11"/>
        <v/>
      </c>
      <c r="AF19" s="2" t="str">
        <f t="shared" si="4"/>
        <v/>
      </c>
    </row>
    <row r="20" spans="2:32">
      <c r="B20" s="20">
        <v>2003</v>
      </c>
      <c r="C20" s="20">
        <v>3</v>
      </c>
      <c r="D20" s="20">
        <v>7</v>
      </c>
      <c r="E20" s="21" t="s">
        <v>180</v>
      </c>
      <c r="F20" s="21">
        <v>22</v>
      </c>
      <c r="G20" s="21" t="s">
        <v>180</v>
      </c>
      <c r="H20" s="21" t="s">
        <v>180</v>
      </c>
      <c r="I20" s="21">
        <v>59</v>
      </c>
      <c r="J20" s="21">
        <v>65.333333333333329</v>
      </c>
      <c r="K20" s="21"/>
      <c r="L20" s="21"/>
      <c r="M20" s="21">
        <v>53.686274509803923</v>
      </c>
      <c r="N20" s="21">
        <v>23.388235294117646</v>
      </c>
      <c r="O20" s="21">
        <f t="shared" si="5"/>
        <v>48.317647058823532</v>
      </c>
      <c r="P20" s="21">
        <v>29.165429480381761</v>
      </c>
      <c r="Q20" s="21">
        <v>20</v>
      </c>
      <c r="R20" s="22"/>
      <c r="S20" s="21">
        <f t="shared" si="0"/>
        <v>120.61834182491882</v>
      </c>
      <c r="T20" s="21">
        <f t="shared" si="6"/>
        <v>45.388235294117649</v>
      </c>
      <c r="U20" s="21" t="str">
        <f t="shared" si="1"/>
        <v/>
      </c>
      <c r="V20" s="21" t="str">
        <f t="shared" si="7"/>
        <v/>
      </c>
      <c r="W20" s="21">
        <f t="shared" si="2"/>
        <v>88.165429480381761</v>
      </c>
      <c r="X20" s="21">
        <f t="shared" si="8"/>
        <v>85.333333333333329</v>
      </c>
      <c r="Y20" s="21">
        <f t="shared" si="12"/>
        <v>47.094591728525984</v>
      </c>
      <c r="Z20" s="21">
        <f t="shared" si="9"/>
        <v>46.16</v>
      </c>
      <c r="AA20" s="22"/>
      <c r="AB20" s="23" t="str">
        <f t="shared" si="10"/>
        <v/>
      </c>
      <c r="AC20" s="21" t="str">
        <f t="shared" si="3"/>
        <v/>
      </c>
      <c r="AE20" s="3" t="str">
        <f t="shared" si="11"/>
        <v/>
      </c>
      <c r="AF20" s="2" t="str">
        <f t="shared" si="4"/>
        <v/>
      </c>
    </row>
    <row r="21" spans="2:32">
      <c r="B21" s="20">
        <v>2003</v>
      </c>
      <c r="C21" s="20">
        <v>3</v>
      </c>
      <c r="D21" s="20">
        <v>8</v>
      </c>
      <c r="E21" s="21" t="s">
        <v>180</v>
      </c>
      <c r="F21" s="21">
        <v>22</v>
      </c>
      <c r="G21" s="21" t="s">
        <v>180</v>
      </c>
      <c r="H21" s="21" t="s">
        <v>180</v>
      </c>
      <c r="I21" s="21">
        <v>58</v>
      </c>
      <c r="J21" s="21">
        <v>69.5</v>
      </c>
      <c r="K21" s="21"/>
      <c r="L21" s="21"/>
      <c r="M21" s="21">
        <v>53.686274509803923</v>
      </c>
      <c r="N21" s="21">
        <v>23.388235294117646</v>
      </c>
      <c r="O21" s="21">
        <f t="shared" si="5"/>
        <v>48.317647058823532</v>
      </c>
      <c r="P21" s="21">
        <v>29.165429480381761</v>
      </c>
      <c r="Q21" s="21">
        <v>20</v>
      </c>
      <c r="R21" s="22"/>
      <c r="S21" s="21">
        <f t="shared" si="0"/>
        <v>120.61834182491882</v>
      </c>
      <c r="T21" s="21">
        <f t="shared" si="6"/>
        <v>45.388235294117649</v>
      </c>
      <c r="U21" s="21" t="str">
        <f t="shared" si="1"/>
        <v/>
      </c>
      <c r="V21" s="21" t="str">
        <f t="shared" si="7"/>
        <v/>
      </c>
      <c r="W21" s="21">
        <f t="shared" si="2"/>
        <v>87.165429480381761</v>
      </c>
      <c r="X21" s="21">
        <f t="shared" si="8"/>
        <v>89.5</v>
      </c>
      <c r="Y21" s="21">
        <f t="shared" si="12"/>
        <v>46.764591728525986</v>
      </c>
      <c r="Z21" s="21">
        <f t="shared" si="9"/>
        <v>47.534999999999997</v>
      </c>
      <c r="AA21" s="22"/>
      <c r="AB21" s="23" t="str">
        <f t="shared" si="10"/>
        <v/>
      </c>
      <c r="AC21" s="21" t="str">
        <f t="shared" si="3"/>
        <v/>
      </c>
      <c r="AE21" s="3" t="str">
        <f t="shared" si="11"/>
        <v/>
      </c>
      <c r="AF21" s="2" t="str">
        <f t="shared" si="4"/>
        <v/>
      </c>
    </row>
    <row r="22" spans="2:32">
      <c r="B22" s="20">
        <v>2003</v>
      </c>
      <c r="C22" s="20">
        <v>3</v>
      </c>
      <c r="D22" s="20">
        <v>9</v>
      </c>
      <c r="E22" s="21" t="s">
        <v>180</v>
      </c>
      <c r="F22" s="21">
        <v>22</v>
      </c>
      <c r="G22" s="21" t="s">
        <v>180</v>
      </c>
      <c r="H22" s="21" t="s">
        <v>180</v>
      </c>
      <c r="I22" s="21">
        <v>61.5</v>
      </c>
      <c r="J22" s="21">
        <v>69.5</v>
      </c>
      <c r="K22" s="21"/>
      <c r="L22" s="21"/>
      <c r="M22" s="21">
        <v>53.686274509803923</v>
      </c>
      <c r="N22" s="21">
        <v>23.388235294117646</v>
      </c>
      <c r="O22" s="21">
        <f t="shared" si="5"/>
        <v>48.317647058823532</v>
      </c>
      <c r="P22" s="21">
        <v>29.165429480381761</v>
      </c>
      <c r="Q22" s="21">
        <v>20</v>
      </c>
      <c r="R22" s="22"/>
      <c r="S22" s="21">
        <f t="shared" si="0"/>
        <v>120.61834182491882</v>
      </c>
      <c r="T22" s="21">
        <f t="shared" si="6"/>
        <v>45.388235294117649</v>
      </c>
      <c r="U22" s="21" t="str">
        <f t="shared" si="1"/>
        <v/>
      </c>
      <c r="V22" s="21" t="str">
        <f t="shared" si="7"/>
        <v/>
      </c>
      <c r="W22" s="21">
        <f t="shared" si="2"/>
        <v>90.665429480381761</v>
      </c>
      <c r="X22" s="21">
        <f t="shared" si="8"/>
        <v>89.5</v>
      </c>
      <c r="Y22" s="21">
        <f t="shared" si="12"/>
        <v>47.919591728525987</v>
      </c>
      <c r="Z22" s="21">
        <f t="shared" si="9"/>
        <v>47.534999999999997</v>
      </c>
      <c r="AA22" s="22"/>
      <c r="AB22" s="23" t="str">
        <f t="shared" si="10"/>
        <v/>
      </c>
      <c r="AC22" s="21" t="str">
        <f t="shared" si="3"/>
        <v/>
      </c>
      <c r="AE22" s="3" t="str">
        <f t="shared" si="11"/>
        <v/>
      </c>
      <c r="AF22" s="2" t="str">
        <f t="shared" si="4"/>
        <v/>
      </c>
    </row>
    <row r="23" spans="2:32">
      <c r="B23" s="20">
        <v>2003</v>
      </c>
      <c r="C23" s="20">
        <v>4</v>
      </c>
      <c r="D23" s="20">
        <v>10</v>
      </c>
      <c r="E23" s="21" t="s">
        <v>180</v>
      </c>
      <c r="F23" s="21">
        <v>28</v>
      </c>
      <c r="G23" s="21" t="s">
        <v>180</v>
      </c>
      <c r="H23" s="21" t="s">
        <v>180</v>
      </c>
      <c r="I23" s="21">
        <v>63</v>
      </c>
      <c r="J23" s="21">
        <v>69.75</v>
      </c>
      <c r="K23" s="21"/>
      <c r="L23" s="21"/>
      <c r="M23" s="21">
        <v>53.686274509803923</v>
      </c>
      <c r="N23" s="21">
        <v>23.388235294117646</v>
      </c>
      <c r="O23" s="21">
        <f t="shared" si="5"/>
        <v>48.317647058823532</v>
      </c>
      <c r="P23" s="21">
        <v>29.165429480381761</v>
      </c>
      <c r="Q23" s="21">
        <v>20</v>
      </c>
      <c r="R23" s="22"/>
      <c r="S23" s="21">
        <f t="shared" si="0"/>
        <v>136.56322371468258</v>
      </c>
      <c r="T23" s="21">
        <f t="shared" si="6"/>
        <v>51.388235294117649</v>
      </c>
      <c r="U23" s="21" t="str">
        <f t="shared" si="1"/>
        <v/>
      </c>
      <c r="V23" s="21" t="str">
        <f t="shared" si="7"/>
        <v/>
      </c>
      <c r="W23" s="21">
        <f t="shared" si="2"/>
        <v>92.165429480381761</v>
      </c>
      <c r="X23" s="21">
        <f t="shared" si="8"/>
        <v>89.75</v>
      </c>
      <c r="Y23" s="21">
        <f t="shared" si="12"/>
        <v>48.414591728525984</v>
      </c>
      <c r="Z23" s="21">
        <f t="shared" si="9"/>
        <v>47.6175</v>
      </c>
      <c r="AA23" s="22"/>
      <c r="AB23" s="23" t="str">
        <f t="shared" si="10"/>
        <v/>
      </c>
      <c r="AC23" s="21" t="str">
        <f t="shared" si="3"/>
        <v/>
      </c>
      <c r="AE23" s="3" t="str">
        <f t="shared" si="11"/>
        <v/>
      </c>
      <c r="AF23" s="2" t="str">
        <f t="shared" si="4"/>
        <v/>
      </c>
    </row>
    <row r="24" spans="2:32">
      <c r="B24" s="20">
        <v>2003</v>
      </c>
      <c r="C24" s="20">
        <v>4</v>
      </c>
      <c r="D24" s="20">
        <v>11</v>
      </c>
      <c r="E24" s="21" t="s">
        <v>180</v>
      </c>
      <c r="F24" s="21">
        <v>28</v>
      </c>
      <c r="G24" s="21" t="s">
        <v>180</v>
      </c>
      <c r="H24" s="21" t="s">
        <v>180</v>
      </c>
      <c r="I24" s="21">
        <v>68</v>
      </c>
      <c r="J24" s="21">
        <v>71</v>
      </c>
      <c r="K24" s="21"/>
      <c r="L24" s="21"/>
      <c r="M24" s="21">
        <v>53.686274509803923</v>
      </c>
      <c r="N24" s="21">
        <v>23.388235294117646</v>
      </c>
      <c r="O24" s="21">
        <f t="shared" si="5"/>
        <v>48.317647058823532</v>
      </c>
      <c r="P24" s="21">
        <v>29.165429480381761</v>
      </c>
      <c r="Q24" s="21">
        <v>20</v>
      </c>
      <c r="R24" s="22"/>
      <c r="S24" s="21">
        <f t="shared" si="0"/>
        <v>136.56322371468258</v>
      </c>
      <c r="T24" s="21">
        <f t="shared" si="6"/>
        <v>51.388235294117649</v>
      </c>
      <c r="U24" s="21" t="str">
        <f t="shared" si="1"/>
        <v/>
      </c>
      <c r="V24" s="21" t="str">
        <f t="shared" si="7"/>
        <v/>
      </c>
      <c r="W24" s="21">
        <f t="shared" si="2"/>
        <v>97.165429480381761</v>
      </c>
      <c r="X24" s="21">
        <f t="shared" si="8"/>
        <v>91</v>
      </c>
      <c r="Y24" s="21">
        <f t="shared" si="12"/>
        <v>50.064591728525983</v>
      </c>
      <c r="Z24" s="21">
        <f t="shared" si="9"/>
        <v>48.03</v>
      </c>
      <c r="AA24" s="22"/>
      <c r="AB24" s="23" t="str">
        <f t="shared" si="10"/>
        <v/>
      </c>
      <c r="AC24" s="21" t="str">
        <f t="shared" si="3"/>
        <v/>
      </c>
      <c r="AE24" s="3" t="str">
        <f t="shared" si="11"/>
        <v/>
      </c>
      <c r="AF24" s="2" t="str">
        <f t="shared" si="4"/>
        <v/>
      </c>
    </row>
    <row r="25" spans="2:32">
      <c r="B25" s="20">
        <v>2003</v>
      </c>
      <c r="C25" s="20">
        <v>4</v>
      </c>
      <c r="D25" s="20">
        <v>12</v>
      </c>
      <c r="E25" s="21" t="s">
        <v>180</v>
      </c>
      <c r="F25" s="21">
        <v>28</v>
      </c>
      <c r="G25" s="21" t="s">
        <v>180</v>
      </c>
      <c r="H25" s="21" t="s">
        <v>180</v>
      </c>
      <c r="I25" s="21">
        <v>72</v>
      </c>
      <c r="J25" s="21">
        <v>71</v>
      </c>
      <c r="K25" s="21"/>
      <c r="L25" s="21"/>
      <c r="M25" s="21">
        <v>53.686274509803923</v>
      </c>
      <c r="N25" s="21">
        <v>23.388235294117646</v>
      </c>
      <c r="O25" s="21">
        <f t="shared" si="5"/>
        <v>48.317647058823532</v>
      </c>
      <c r="P25" s="21">
        <v>29.165429480381761</v>
      </c>
      <c r="Q25" s="21">
        <v>20</v>
      </c>
      <c r="R25" s="22"/>
      <c r="S25" s="21">
        <f t="shared" si="0"/>
        <v>136.56322371468258</v>
      </c>
      <c r="T25" s="21">
        <f t="shared" si="6"/>
        <v>51.388235294117649</v>
      </c>
      <c r="U25" s="21" t="str">
        <f t="shared" si="1"/>
        <v/>
      </c>
      <c r="V25" s="21" t="str">
        <f t="shared" si="7"/>
        <v/>
      </c>
      <c r="W25" s="21">
        <f t="shared" si="2"/>
        <v>101.16542948038176</v>
      </c>
      <c r="X25" s="21">
        <f t="shared" si="8"/>
        <v>91</v>
      </c>
      <c r="Y25" s="21">
        <f t="shared" si="12"/>
        <v>51.384591728525983</v>
      </c>
      <c r="Z25" s="21">
        <f t="shared" si="9"/>
        <v>48.03</v>
      </c>
      <c r="AA25" s="22"/>
      <c r="AB25" s="23" t="str">
        <f t="shared" si="10"/>
        <v/>
      </c>
      <c r="AC25" s="21" t="str">
        <f t="shared" si="3"/>
        <v/>
      </c>
      <c r="AE25" s="3" t="str">
        <f t="shared" si="11"/>
        <v/>
      </c>
      <c r="AF25" s="2" t="str">
        <f t="shared" si="4"/>
        <v/>
      </c>
    </row>
    <row r="26" spans="2:32">
      <c r="B26" s="20">
        <v>2004</v>
      </c>
      <c r="C26" s="20">
        <v>1</v>
      </c>
      <c r="D26" s="20">
        <v>1</v>
      </c>
      <c r="E26" s="21" t="s">
        <v>180</v>
      </c>
      <c r="F26" s="21">
        <v>31.5</v>
      </c>
      <c r="G26" s="21" t="s">
        <v>180</v>
      </c>
      <c r="H26" s="21" t="s">
        <v>180</v>
      </c>
      <c r="I26" s="21">
        <v>74</v>
      </c>
      <c r="J26" s="21">
        <v>76</v>
      </c>
      <c r="K26" s="21"/>
      <c r="L26" s="21"/>
      <c r="M26" s="21">
        <v>53.686274509803923</v>
      </c>
      <c r="N26" s="21">
        <v>23.388235294117646</v>
      </c>
      <c r="O26" s="21">
        <f t="shared" si="5"/>
        <v>48.317647058823532</v>
      </c>
      <c r="P26" s="21">
        <v>29.165429480381761</v>
      </c>
      <c r="Q26" s="21">
        <v>20</v>
      </c>
      <c r="R26" s="22"/>
      <c r="S26" s="21">
        <f t="shared" si="0"/>
        <v>145.86440481704477</v>
      </c>
      <c r="T26" s="21">
        <f t="shared" si="6"/>
        <v>54.888235294117649</v>
      </c>
      <c r="U26" s="21" t="str">
        <f t="shared" si="1"/>
        <v/>
      </c>
      <c r="V26" s="21" t="str">
        <f t="shared" si="7"/>
        <v/>
      </c>
      <c r="W26" s="21">
        <f t="shared" si="2"/>
        <v>103.16542948038176</v>
      </c>
      <c r="X26" s="21">
        <f t="shared" si="8"/>
        <v>96</v>
      </c>
      <c r="Y26" s="21">
        <f t="shared" si="12"/>
        <v>52.04459172852598</v>
      </c>
      <c r="Z26" s="21">
        <f t="shared" si="9"/>
        <v>49.68</v>
      </c>
      <c r="AA26" s="22"/>
      <c r="AB26" s="23" t="str">
        <f t="shared" si="10"/>
        <v/>
      </c>
      <c r="AC26" s="21" t="str">
        <f t="shared" si="3"/>
        <v/>
      </c>
      <c r="AE26" s="3" t="str">
        <f t="shared" si="11"/>
        <v/>
      </c>
      <c r="AF26" s="2" t="str">
        <f t="shared" si="4"/>
        <v/>
      </c>
    </row>
    <row r="27" spans="2:32">
      <c r="B27" s="20">
        <v>2004</v>
      </c>
      <c r="C27" s="20">
        <v>1</v>
      </c>
      <c r="D27" s="20">
        <v>2</v>
      </c>
      <c r="E27" s="21" t="s">
        <v>180</v>
      </c>
      <c r="F27" s="21">
        <v>35</v>
      </c>
      <c r="G27" s="21" t="s">
        <v>180</v>
      </c>
      <c r="H27" s="21" t="s">
        <v>180</v>
      </c>
      <c r="I27" s="21">
        <v>66</v>
      </c>
      <c r="J27" s="21">
        <v>78</v>
      </c>
      <c r="K27" s="21"/>
      <c r="L27" s="21"/>
      <c r="M27" s="21">
        <v>53.686274509803923</v>
      </c>
      <c r="N27" s="21">
        <v>23.388235294117646</v>
      </c>
      <c r="O27" s="21">
        <f t="shared" si="5"/>
        <v>48.317647058823532</v>
      </c>
      <c r="P27" s="21">
        <v>29.165429480381761</v>
      </c>
      <c r="Q27" s="21">
        <v>20</v>
      </c>
      <c r="R27" s="22"/>
      <c r="S27" s="21">
        <f t="shared" si="0"/>
        <v>155.16558591940694</v>
      </c>
      <c r="T27" s="21">
        <f t="shared" si="6"/>
        <v>58.388235294117649</v>
      </c>
      <c r="U27" s="21" t="str">
        <f t="shared" si="1"/>
        <v/>
      </c>
      <c r="V27" s="21" t="str">
        <f t="shared" si="7"/>
        <v/>
      </c>
      <c r="W27" s="21">
        <f t="shared" si="2"/>
        <v>95.165429480381761</v>
      </c>
      <c r="X27" s="21">
        <f t="shared" si="8"/>
        <v>98</v>
      </c>
      <c r="Y27" s="21">
        <f t="shared" si="12"/>
        <v>49.404591728525986</v>
      </c>
      <c r="Z27" s="21">
        <f t="shared" si="9"/>
        <v>50.34</v>
      </c>
      <c r="AA27" s="22"/>
      <c r="AB27" s="23" t="str">
        <f t="shared" si="10"/>
        <v/>
      </c>
      <c r="AC27" s="21" t="str">
        <f t="shared" si="3"/>
        <v/>
      </c>
      <c r="AE27" s="3" t="str">
        <f t="shared" si="11"/>
        <v/>
      </c>
      <c r="AF27" s="2" t="str">
        <f t="shared" si="4"/>
        <v/>
      </c>
    </row>
    <row r="28" spans="2:32">
      <c r="B28" s="20">
        <v>2004</v>
      </c>
      <c r="C28" s="20">
        <v>1</v>
      </c>
      <c r="D28" s="20">
        <v>3</v>
      </c>
      <c r="E28" s="21" t="s">
        <v>180</v>
      </c>
      <c r="F28" s="21">
        <v>35</v>
      </c>
      <c r="G28" s="21" t="s">
        <v>180</v>
      </c>
      <c r="H28" s="21" t="s">
        <v>180</v>
      </c>
      <c r="I28" s="21">
        <v>64.333333333333329</v>
      </c>
      <c r="J28" s="21">
        <v>77.5</v>
      </c>
      <c r="K28" s="21"/>
      <c r="L28" s="21"/>
      <c r="M28" s="21">
        <v>53.686274509803923</v>
      </c>
      <c r="N28" s="21">
        <v>23.388235294117646</v>
      </c>
      <c r="O28" s="21">
        <f t="shared" si="5"/>
        <v>48.317647058823532</v>
      </c>
      <c r="P28" s="21">
        <v>29.165429480381761</v>
      </c>
      <c r="Q28" s="21">
        <v>20</v>
      </c>
      <c r="R28" s="22"/>
      <c r="S28" s="21">
        <f t="shared" si="0"/>
        <v>155.16558591940694</v>
      </c>
      <c r="T28" s="21">
        <f t="shared" si="6"/>
        <v>58.388235294117649</v>
      </c>
      <c r="U28" s="21" t="str">
        <f t="shared" si="1"/>
        <v/>
      </c>
      <c r="V28" s="21" t="str">
        <f t="shared" si="7"/>
        <v/>
      </c>
      <c r="W28" s="21">
        <f t="shared" si="2"/>
        <v>93.498762813715089</v>
      </c>
      <c r="X28" s="21">
        <f t="shared" si="8"/>
        <v>97.5</v>
      </c>
      <c r="Y28" s="21">
        <f t="shared" si="12"/>
        <v>48.854591728525982</v>
      </c>
      <c r="Z28" s="21">
        <f t="shared" si="9"/>
        <v>50.175000000000004</v>
      </c>
      <c r="AA28" s="22"/>
      <c r="AB28" s="23" t="str">
        <f t="shared" si="10"/>
        <v/>
      </c>
      <c r="AC28" s="21" t="str">
        <f t="shared" si="3"/>
        <v/>
      </c>
      <c r="AE28" s="3" t="str">
        <f t="shared" si="11"/>
        <v/>
      </c>
      <c r="AF28" s="2" t="str">
        <f t="shared" si="4"/>
        <v/>
      </c>
    </row>
    <row r="29" spans="2:32">
      <c r="B29" s="20">
        <v>2004</v>
      </c>
      <c r="C29" s="20">
        <v>2</v>
      </c>
      <c r="D29" s="20">
        <v>4</v>
      </c>
      <c r="E29" s="21" t="s">
        <v>180</v>
      </c>
      <c r="F29" s="21">
        <v>35</v>
      </c>
      <c r="G29" s="21" t="s">
        <v>180</v>
      </c>
      <c r="H29" s="21" t="s">
        <v>180</v>
      </c>
      <c r="I29" s="21">
        <v>61.333333333333336</v>
      </c>
      <c r="J29" s="21">
        <v>77.333333333333343</v>
      </c>
      <c r="K29" s="21"/>
      <c r="L29" s="21"/>
      <c r="M29" s="21">
        <v>53.686274509803923</v>
      </c>
      <c r="N29" s="21">
        <v>23.388235294117646</v>
      </c>
      <c r="O29" s="21">
        <f t="shared" si="5"/>
        <v>48.317647058823532</v>
      </c>
      <c r="P29" s="21">
        <v>29.165429480381761</v>
      </c>
      <c r="Q29" s="21">
        <v>20</v>
      </c>
      <c r="R29" s="22"/>
      <c r="S29" s="21">
        <f t="shared" si="0"/>
        <v>155.16558591940694</v>
      </c>
      <c r="T29" s="21">
        <f t="shared" si="6"/>
        <v>58.388235294117649</v>
      </c>
      <c r="U29" s="21" t="str">
        <f t="shared" si="1"/>
        <v/>
      </c>
      <c r="V29" s="21" t="str">
        <f t="shared" si="7"/>
        <v/>
      </c>
      <c r="W29" s="21">
        <f t="shared" si="2"/>
        <v>90.498762813715103</v>
      </c>
      <c r="X29" s="21">
        <f t="shared" si="8"/>
        <v>97.333333333333343</v>
      </c>
      <c r="Y29" s="21">
        <f t="shared" si="12"/>
        <v>47.864591728525987</v>
      </c>
      <c r="Z29" s="21">
        <f t="shared" si="9"/>
        <v>50.120000000000005</v>
      </c>
      <c r="AA29" s="22"/>
      <c r="AB29" s="23" t="str">
        <f t="shared" si="10"/>
        <v/>
      </c>
      <c r="AC29" s="21" t="str">
        <f t="shared" si="3"/>
        <v/>
      </c>
      <c r="AE29" s="3" t="str">
        <f t="shared" si="11"/>
        <v/>
      </c>
      <c r="AF29" s="2" t="str">
        <f t="shared" si="4"/>
        <v/>
      </c>
    </row>
    <row r="30" spans="2:32">
      <c r="B30" s="20">
        <v>2004</v>
      </c>
      <c r="C30" s="20">
        <v>2</v>
      </c>
      <c r="D30" s="20">
        <v>5</v>
      </c>
      <c r="E30" s="21" t="s">
        <v>180</v>
      </c>
      <c r="F30" s="21">
        <v>35</v>
      </c>
      <c r="G30" s="21" t="s">
        <v>180</v>
      </c>
      <c r="H30" s="21" t="s">
        <v>180</v>
      </c>
      <c r="I30" s="21">
        <v>65</v>
      </c>
      <c r="J30" s="21">
        <v>78</v>
      </c>
      <c r="K30" s="21"/>
      <c r="L30" s="21"/>
      <c r="M30" s="21">
        <v>53.686274509803923</v>
      </c>
      <c r="N30" s="21">
        <v>23.388235294117646</v>
      </c>
      <c r="O30" s="21">
        <f t="shared" si="5"/>
        <v>48.317647058823532</v>
      </c>
      <c r="P30" s="21">
        <v>29.165429480381761</v>
      </c>
      <c r="Q30" s="21">
        <v>20</v>
      </c>
      <c r="R30" s="22"/>
      <c r="S30" s="21">
        <f t="shared" si="0"/>
        <v>155.16558591940694</v>
      </c>
      <c r="T30" s="21">
        <f t="shared" si="6"/>
        <v>58.388235294117649</v>
      </c>
      <c r="U30" s="21" t="str">
        <f t="shared" si="1"/>
        <v/>
      </c>
      <c r="V30" s="21" t="str">
        <f t="shared" si="7"/>
        <v/>
      </c>
      <c r="W30" s="21">
        <f t="shared" si="2"/>
        <v>94.165429480381761</v>
      </c>
      <c r="X30" s="21">
        <f t="shared" si="8"/>
        <v>98</v>
      </c>
      <c r="Y30" s="21">
        <f t="shared" si="12"/>
        <v>49.074591728525981</v>
      </c>
      <c r="Z30" s="21">
        <f t="shared" si="9"/>
        <v>50.34</v>
      </c>
      <c r="AA30" s="22"/>
      <c r="AB30" s="23" t="str">
        <f t="shared" si="10"/>
        <v/>
      </c>
      <c r="AC30" s="21" t="str">
        <f t="shared" si="3"/>
        <v/>
      </c>
      <c r="AE30" s="3" t="str">
        <f t="shared" si="11"/>
        <v/>
      </c>
      <c r="AF30" s="2" t="str">
        <f t="shared" si="4"/>
        <v/>
      </c>
    </row>
    <row r="31" spans="2:32">
      <c r="B31" s="20">
        <v>2004</v>
      </c>
      <c r="C31" s="20">
        <v>2</v>
      </c>
      <c r="D31" s="20">
        <v>6</v>
      </c>
      <c r="E31" s="21" t="s">
        <v>180</v>
      </c>
      <c r="F31" s="21">
        <v>35.5</v>
      </c>
      <c r="G31" s="21" t="s">
        <v>180</v>
      </c>
      <c r="H31" s="21" t="s">
        <v>180</v>
      </c>
      <c r="I31" s="21">
        <v>65.5</v>
      </c>
      <c r="J31" s="21">
        <v>77.5</v>
      </c>
      <c r="K31" s="21"/>
      <c r="L31" s="21"/>
      <c r="M31" s="21">
        <v>53.686274509803923</v>
      </c>
      <c r="N31" s="21">
        <v>23.388235294117646</v>
      </c>
      <c r="O31" s="21">
        <f t="shared" si="5"/>
        <v>48.317647058823532</v>
      </c>
      <c r="P31" s="21">
        <v>29.165429480381761</v>
      </c>
      <c r="Q31" s="21">
        <v>20</v>
      </c>
      <c r="R31" s="22"/>
      <c r="S31" s="21">
        <f t="shared" si="0"/>
        <v>156.49432607688723</v>
      </c>
      <c r="T31" s="21">
        <f t="shared" si="6"/>
        <v>58.888235294117649</v>
      </c>
      <c r="U31" s="21" t="str">
        <f t="shared" si="1"/>
        <v/>
      </c>
      <c r="V31" s="21" t="str">
        <f t="shared" si="7"/>
        <v/>
      </c>
      <c r="W31" s="21">
        <f t="shared" si="2"/>
        <v>94.665429480381761</v>
      </c>
      <c r="X31" s="21">
        <f t="shared" si="8"/>
        <v>97.5</v>
      </c>
      <c r="Y31" s="21">
        <f t="shared" si="12"/>
        <v>49.23959172852598</v>
      </c>
      <c r="Z31" s="21">
        <f t="shared" si="9"/>
        <v>50.175000000000004</v>
      </c>
      <c r="AA31" s="22"/>
      <c r="AB31" s="23" t="str">
        <f t="shared" si="10"/>
        <v/>
      </c>
      <c r="AC31" s="21" t="str">
        <f t="shared" si="3"/>
        <v/>
      </c>
      <c r="AE31" s="3" t="str">
        <f t="shared" si="11"/>
        <v/>
      </c>
      <c r="AF31" s="2" t="str">
        <f t="shared" si="4"/>
        <v/>
      </c>
    </row>
    <row r="32" spans="2:32">
      <c r="B32" s="20">
        <v>2004</v>
      </c>
      <c r="C32" s="20">
        <v>3</v>
      </c>
      <c r="D32" s="20">
        <v>7</v>
      </c>
      <c r="E32" s="21" t="s">
        <v>180</v>
      </c>
      <c r="F32" s="21">
        <v>36</v>
      </c>
      <c r="G32" s="21" t="s">
        <v>180</v>
      </c>
      <c r="H32" s="21" t="s">
        <v>180</v>
      </c>
      <c r="I32" s="21">
        <v>66.5</v>
      </c>
      <c r="J32" s="21">
        <v>76.75</v>
      </c>
      <c r="K32" s="21"/>
      <c r="L32" s="21"/>
      <c r="M32" s="21">
        <v>53.686274509803923</v>
      </c>
      <c r="N32" s="21">
        <v>23.388235294117646</v>
      </c>
      <c r="O32" s="21">
        <f t="shared" si="5"/>
        <v>48.317647058823532</v>
      </c>
      <c r="P32" s="21">
        <v>29.165429480381761</v>
      </c>
      <c r="Q32" s="21">
        <v>20</v>
      </c>
      <c r="R32" s="22"/>
      <c r="S32" s="21">
        <f t="shared" si="0"/>
        <v>157.82306623436756</v>
      </c>
      <c r="T32" s="21">
        <f t="shared" si="6"/>
        <v>59.388235294117649</v>
      </c>
      <c r="U32" s="21" t="str">
        <f t="shared" si="1"/>
        <v/>
      </c>
      <c r="V32" s="21" t="str">
        <f t="shared" si="7"/>
        <v/>
      </c>
      <c r="W32" s="21">
        <f t="shared" si="2"/>
        <v>95.665429480381761</v>
      </c>
      <c r="X32" s="21">
        <f t="shared" si="8"/>
        <v>96.75</v>
      </c>
      <c r="Y32" s="21">
        <f t="shared" si="12"/>
        <v>49.569591728525978</v>
      </c>
      <c r="Z32" s="21">
        <f t="shared" si="9"/>
        <v>49.927500000000002</v>
      </c>
      <c r="AA32" s="22"/>
      <c r="AB32" s="23" t="str">
        <f t="shared" si="10"/>
        <v/>
      </c>
      <c r="AC32" s="21" t="str">
        <f t="shared" si="3"/>
        <v/>
      </c>
      <c r="AE32" s="3" t="str">
        <f t="shared" si="11"/>
        <v/>
      </c>
      <c r="AF32" s="2" t="str">
        <f t="shared" si="4"/>
        <v/>
      </c>
    </row>
    <row r="33" spans="2:32">
      <c r="B33" s="20">
        <v>2004</v>
      </c>
      <c r="C33" s="20">
        <v>3</v>
      </c>
      <c r="D33" s="20">
        <v>8</v>
      </c>
      <c r="E33" s="21" t="s">
        <v>180</v>
      </c>
      <c r="F33" s="21">
        <v>36</v>
      </c>
      <c r="G33" s="21" t="s">
        <v>180</v>
      </c>
      <c r="H33" s="21" t="s">
        <v>180</v>
      </c>
      <c r="I33" s="21">
        <v>72</v>
      </c>
      <c r="J33" s="21">
        <v>76.75</v>
      </c>
      <c r="K33" s="21"/>
      <c r="L33" s="21"/>
      <c r="M33" s="21">
        <v>53.686274509803923</v>
      </c>
      <c r="N33" s="21">
        <v>23.388235294117646</v>
      </c>
      <c r="O33" s="21">
        <f t="shared" si="5"/>
        <v>48.317647058823532</v>
      </c>
      <c r="P33" s="21">
        <v>29.165429480381761</v>
      </c>
      <c r="Q33" s="21">
        <v>20</v>
      </c>
      <c r="R33" s="22"/>
      <c r="S33" s="21">
        <f t="shared" si="0"/>
        <v>157.82306623436756</v>
      </c>
      <c r="T33" s="21">
        <f t="shared" si="6"/>
        <v>59.388235294117649</v>
      </c>
      <c r="U33" s="21" t="str">
        <f t="shared" si="1"/>
        <v/>
      </c>
      <c r="V33" s="21" t="str">
        <f t="shared" si="7"/>
        <v/>
      </c>
      <c r="W33" s="21">
        <f t="shared" si="2"/>
        <v>101.16542948038176</v>
      </c>
      <c r="X33" s="21">
        <f t="shared" si="8"/>
        <v>96.75</v>
      </c>
      <c r="Y33" s="21">
        <f t="shared" si="12"/>
        <v>51.384591728525983</v>
      </c>
      <c r="Z33" s="21">
        <f t="shared" si="9"/>
        <v>49.927500000000002</v>
      </c>
      <c r="AA33" s="22"/>
      <c r="AB33" s="23" t="str">
        <f t="shared" si="10"/>
        <v/>
      </c>
      <c r="AC33" s="21" t="str">
        <f t="shared" si="3"/>
        <v/>
      </c>
      <c r="AE33" s="3" t="str">
        <f t="shared" si="11"/>
        <v/>
      </c>
      <c r="AF33" s="2" t="str">
        <f t="shared" si="4"/>
        <v/>
      </c>
    </row>
    <row r="34" spans="2:32">
      <c r="B34" s="20">
        <v>2004</v>
      </c>
      <c r="C34" s="20">
        <v>3</v>
      </c>
      <c r="D34" s="20">
        <v>9</v>
      </c>
      <c r="E34" s="21" t="s">
        <v>180</v>
      </c>
      <c r="F34" s="21">
        <v>36</v>
      </c>
      <c r="G34" s="21" t="s">
        <v>180</v>
      </c>
      <c r="H34" s="21" t="s">
        <v>180</v>
      </c>
      <c r="I34" s="21">
        <v>71</v>
      </c>
      <c r="J34" s="21">
        <v>75.166666666666671</v>
      </c>
      <c r="K34" s="21"/>
      <c r="L34" s="21"/>
      <c r="M34" s="21">
        <v>53.686274509803923</v>
      </c>
      <c r="N34" s="21">
        <v>23.388235294117646</v>
      </c>
      <c r="O34" s="21">
        <f t="shared" si="5"/>
        <v>48.317647058823532</v>
      </c>
      <c r="P34" s="21">
        <v>29.165429480381761</v>
      </c>
      <c r="Q34" s="21">
        <v>20</v>
      </c>
      <c r="R34" s="22"/>
      <c r="S34" s="21">
        <f t="shared" si="0"/>
        <v>157.82306623436756</v>
      </c>
      <c r="T34" s="21">
        <f t="shared" si="6"/>
        <v>59.388235294117649</v>
      </c>
      <c r="U34" s="21" t="str">
        <f t="shared" si="1"/>
        <v/>
      </c>
      <c r="V34" s="21" t="str">
        <f t="shared" si="7"/>
        <v/>
      </c>
      <c r="W34" s="21">
        <f t="shared" si="2"/>
        <v>100.16542948038176</v>
      </c>
      <c r="X34" s="21">
        <f t="shared" si="8"/>
        <v>95.166666666666671</v>
      </c>
      <c r="Y34" s="21">
        <f t="shared" si="12"/>
        <v>51.054591728525985</v>
      </c>
      <c r="Z34" s="21">
        <f t="shared" si="9"/>
        <v>49.405000000000001</v>
      </c>
      <c r="AA34" s="22"/>
      <c r="AB34" s="23" t="str">
        <f t="shared" si="10"/>
        <v/>
      </c>
      <c r="AC34" s="21" t="str">
        <f t="shared" si="3"/>
        <v/>
      </c>
      <c r="AE34" s="3" t="str">
        <f t="shared" si="11"/>
        <v/>
      </c>
      <c r="AF34" s="2" t="str">
        <f t="shared" si="4"/>
        <v/>
      </c>
    </row>
    <row r="35" spans="2:32">
      <c r="B35" s="20">
        <v>2004</v>
      </c>
      <c r="C35" s="20">
        <v>4</v>
      </c>
      <c r="D35" s="20">
        <v>10</v>
      </c>
      <c r="E35" s="21" t="s">
        <v>180</v>
      </c>
      <c r="F35" s="21">
        <v>36</v>
      </c>
      <c r="G35" s="21" t="s">
        <v>180</v>
      </c>
      <c r="H35" s="21" t="s">
        <v>180</v>
      </c>
      <c r="I35" s="21">
        <v>72</v>
      </c>
      <c r="J35" s="21">
        <v>75</v>
      </c>
      <c r="K35" s="21"/>
      <c r="L35" s="21"/>
      <c r="M35" s="21">
        <v>53.686274509803923</v>
      </c>
      <c r="N35" s="21">
        <v>23.388235294117646</v>
      </c>
      <c r="O35" s="21">
        <f t="shared" si="5"/>
        <v>48.317647058823532</v>
      </c>
      <c r="P35" s="21">
        <v>29.165429480381761</v>
      </c>
      <c r="Q35" s="21">
        <v>20</v>
      </c>
      <c r="R35" s="22"/>
      <c r="S35" s="21">
        <f t="shared" si="0"/>
        <v>157.82306623436756</v>
      </c>
      <c r="T35" s="21">
        <f t="shared" si="6"/>
        <v>59.388235294117649</v>
      </c>
      <c r="U35" s="21" t="str">
        <f t="shared" si="1"/>
        <v/>
      </c>
      <c r="V35" s="21" t="str">
        <f t="shared" si="7"/>
        <v/>
      </c>
      <c r="W35" s="21">
        <f t="shared" si="2"/>
        <v>101.16542948038176</v>
      </c>
      <c r="X35" s="21">
        <f t="shared" si="8"/>
        <v>95</v>
      </c>
      <c r="Y35" s="21">
        <f t="shared" si="12"/>
        <v>51.384591728525983</v>
      </c>
      <c r="Z35" s="21">
        <f t="shared" si="9"/>
        <v>49.35</v>
      </c>
      <c r="AA35" s="22"/>
      <c r="AB35" s="23" t="str">
        <f t="shared" si="10"/>
        <v/>
      </c>
      <c r="AC35" s="21" t="str">
        <f t="shared" si="3"/>
        <v/>
      </c>
      <c r="AE35" s="3" t="str">
        <f t="shared" si="11"/>
        <v/>
      </c>
      <c r="AF35" s="2" t="str">
        <f t="shared" si="4"/>
        <v/>
      </c>
    </row>
    <row r="36" spans="2:32">
      <c r="B36" s="20">
        <v>2004</v>
      </c>
      <c r="C36" s="20">
        <v>4</v>
      </c>
      <c r="D36" s="20">
        <v>11</v>
      </c>
      <c r="E36" s="21" t="s">
        <v>180</v>
      </c>
      <c r="F36" s="21">
        <v>36</v>
      </c>
      <c r="G36" s="21" t="s">
        <v>180</v>
      </c>
      <c r="H36" s="21" t="s">
        <v>180</v>
      </c>
      <c r="I36" s="21">
        <v>65</v>
      </c>
      <c r="J36" s="21">
        <v>75</v>
      </c>
      <c r="K36" s="21"/>
      <c r="L36" s="21"/>
      <c r="M36" s="21">
        <v>53.686274509803923</v>
      </c>
      <c r="N36" s="21">
        <v>23.388235294117646</v>
      </c>
      <c r="O36" s="21">
        <f t="shared" si="5"/>
        <v>48.317647058823532</v>
      </c>
      <c r="P36" s="21">
        <v>29.165429480381761</v>
      </c>
      <c r="Q36" s="21">
        <v>20</v>
      </c>
      <c r="R36" s="22"/>
      <c r="S36" s="21">
        <f t="shared" si="0"/>
        <v>157.82306623436756</v>
      </c>
      <c r="T36" s="21">
        <f t="shared" si="6"/>
        <v>59.388235294117649</v>
      </c>
      <c r="U36" s="21" t="str">
        <f t="shared" si="1"/>
        <v/>
      </c>
      <c r="V36" s="21" t="str">
        <f t="shared" si="7"/>
        <v/>
      </c>
      <c r="W36" s="21">
        <f t="shared" si="2"/>
        <v>94.165429480381761</v>
      </c>
      <c r="X36" s="21">
        <f t="shared" si="8"/>
        <v>95</v>
      </c>
      <c r="Y36" s="21">
        <f t="shared" si="12"/>
        <v>49.074591728525981</v>
      </c>
      <c r="Z36" s="21">
        <f t="shared" si="9"/>
        <v>49.35</v>
      </c>
      <c r="AA36" s="22"/>
      <c r="AB36" s="23" t="str">
        <f t="shared" si="10"/>
        <v/>
      </c>
      <c r="AC36" s="21" t="str">
        <f t="shared" si="3"/>
        <v/>
      </c>
      <c r="AE36" s="3" t="str">
        <f t="shared" si="11"/>
        <v/>
      </c>
      <c r="AF36" s="2" t="str">
        <f t="shared" si="4"/>
        <v/>
      </c>
    </row>
    <row r="37" spans="2:32">
      <c r="B37" s="20">
        <v>2004</v>
      </c>
      <c r="C37" s="20">
        <v>4</v>
      </c>
      <c r="D37" s="20">
        <v>12</v>
      </c>
      <c r="E37" s="21" t="s">
        <v>180</v>
      </c>
      <c r="F37" s="21">
        <v>36</v>
      </c>
      <c r="G37" s="21" t="s">
        <v>180</v>
      </c>
      <c r="H37" s="21" t="s">
        <v>180</v>
      </c>
      <c r="I37" s="21">
        <v>64.5</v>
      </c>
      <c r="J37" s="21">
        <v>74</v>
      </c>
      <c r="K37" s="21"/>
      <c r="L37" s="21"/>
      <c r="M37" s="21">
        <v>53.686274509803923</v>
      </c>
      <c r="N37" s="21">
        <v>23.388235294117646</v>
      </c>
      <c r="O37" s="21">
        <f t="shared" si="5"/>
        <v>48.317647058823532</v>
      </c>
      <c r="P37" s="21">
        <v>29.165429480381761</v>
      </c>
      <c r="Q37" s="21">
        <v>20</v>
      </c>
      <c r="R37" s="22"/>
      <c r="S37" s="21">
        <f t="shared" si="0"/>
        <v>157.82306623436756</v>
      </c>
      <c r="T37" s="21">
        <f t="shared" si="6"/>
        <v>59.388235294117649</v>
      </c>
      <c r="U37" s="21" t="str">
        <f t="shared" si="1"/>
        <v/>
      </c>
      <c r="V37" s="21" t="str">
        <f t="shared" si="7"/>
        <v/>
      </c>
      <c r="W37" s="21">
        <f t="shared" si="2"/>
        <v>93.665429480381761</v>
      </c>
      <c r="X37" s="21">
        <f t="shared" si="8"/>
        <v>94</v>
      </c>
      <c r="Y37" s="21">
        <f t="shared" si="12"/>
        <v>48.909591728525982</v>
      </c>
      <c r="Z37" s="21">
        <f t="shared" si="9"/>
        <v>49.02</v>
      </c>
      <c r="AA37" s="22"/>
      <c r="AB37" s="23" t="str">
        <f t="shared" si="10"/>
        <v/>
      </c>
      <c r="AC37" s="21" t="str">
        <f t="shared" si="3"/>
        <v/>
      </c>
      <c r="AE37" s="3" t="str">
        <f t="shared" si="11"/>
        <v/>
      </c>
      <c r="AF37" s="2" t="str">
        <f t="shared" si="4"/>
        <v/>
      </c>
    </row>
    <row r="38" spans="2:32">
      <c r="B38" s="20">
        <v>2005</v>
      </c>
      <c r="C38" s="20">
        <v>1</v>
      </c>
      <c r="D38" s="20">
        <v>1</v>
      </c>
      <c r="E38" s="21" t="s">
        <v>180</v>
      </c>
      <c r="F38" s="21">
        <v>36.5</v>
      </c>
      <c r="G38" s="21" t="s">
        <v>180</v>
      </c>
      <c r="H38" s="21" t="s">
        <v>180</v>
      </c>
      <c r="I38" s="21">
        <v>62.5</v>
      </c>
      <c r="J38" s="21">
        <v>75.25</v>
      </c>
      <c r="K38" s="21"/>
      <c r="L38" s="21"/>
      <c r="M38" s="21">
        <v>53.686274509803923</v>
      </c>
      <c r="N38" s="21">
        <v>23.388235294117646</v>
      </c>
      <c r="O38" s="21">
        <f t="shared" si="5"/>
        <v>48.317647058823532</v>
      </c>
      <c r="P38" s="21">
        <v>29.165429480381761</v>
      </c>
      <c r="Q38" s="21">
        <v>20</v>
      </c>
      <c r="R38" s="22"/>
      <c r="S38" s="21">
        <f t="shared" si="0"/>
        <v>159.15180639184788</v>
      </c>
      <c r="T38" s="21">
        <f t="shared" si="6"/>
        <v>59.888235294117649</v>
      </c>
      <c r="U38" s="21" t="str">
        <f t="shared" si="1"/>
        <v/>
      </c>
      <c r="V38" s="21" t="str">
        <f t="shared" si="7"/>
        <v/>
      </c>
      <c r="W38" s="21">
        <f t="shared" si="2"/>
        <v>91.665429480381761</v>
      </c>
      <c r="X38" s="21">
        <f t="shared" si="8"/>
        <v>95.25</v>
      </c>
      <c r="Y38" s="21">
        <f t="shared" si="12"/>
        <v>48.249591728525985</v>
      </c>
      <c r="Z38" s="21">
        <f t="shared" si="9"/>
        <v>49.432500000000005</v>
      </c>
      <c r="AA38" s="22"/>
      <c r="AB38" s="23" t="str">
        <f t="shared" si="10"/>
        <v/>
      </c>
      <c r="AC38" s="21" t="str">
        <f t="shared" si="3"/>
        <v/>
      </c>
      <c r="AE38" s="3" t="str">
        <f t="shared" si="11"/>
        <v/>
      </c>
      <c r="AF38" s="2" t="str">
        <f t="shared" si="4"/>
        <v/>
      </c>
    </row>
    <row r="39" spans="2:32">
      <c r="B39" s="20">
        <v>2005</v>
      </c>
      <c r="C39" s="20">
        <v>1</v>
      </c>
      <c r="D39" s="20">
        <v>2</v>
      </c>
      <c r="E39" s="21" t="s">
        <v>180</v>
      </c>
      <c r="F39" s="21">
        <v>37</v>
      </c>
      <c r="G39" s="21" t="s">
        <v>180</v>
      </c>
      <c r="H39" s="21" t="s">
        <v>180</v>
      </c>
      <c r="I39" s="21">
        <v>66</v>
      </c>
      <c r="J39" s="21">
        <v>75.5</v>
      </c>
      <c r="K39" s="21"/>
      <c r="L39" s="21"/>
      <c r="M39" s="21">
        <v>53.686274509803923</v>
      </c>
      <c r="N39" s="21">
        <v>23.388235294117646</v>
      </c>
      <c r="O39" s="21">
        <f t="shared" si="5"/>
        <v>48.317647058823532</v>
      </c>
      <c r="P39" s="21">
        <v>29.165429480381761</v>
      </c>
      <c r="Q39" s="21">
        <v>20</v>
      </c>
      <c r="R39" s="22"/>
      <c r="S39" s="21">
        <f t="shared" si="0"/>
        <v>160.48054654932821</v>
      </c>
      <c r="T39" s="21">
        <f t="shared" si="6"/>
        <v>60.388235294117649</v>
      </c>
      <c r="U39" s="21" t="str">
        <f t="shared" si="1"/>
        <v/>
      </c>
      <c r="V39" s="21" t="str">
        <f t="shared" si="7"/>
        <v/>
      </c>
      <c r="W39" s="21">
        <f t="shared" si="2"/>
        <v>95.165429480381761</v>
      </c>
      <c r="X39" s="21">
        <f t="shared" si="8"/>
        <v>95.5</v>
      </c>
      <c r="Y39" s="21">
        <f t="shared" si="12"/>
        <v>49.404591728525986</v>
      </c>
      <c r="Z39" s="21">
        <f t="shared" si="9"/>
        <v>49.515000000000001</v>
      </c>
      <c r="AA39" s="22"/>
      <c r="AB39" s="23" t="str">
        <f t="shared" si="10"/>
        <v/>
      </c>
      <c r="AC39" s="21" t="str">
        <f t="shared" si="3"/>
        <v/>
      </c>
      <c r="AE39" s="3" t="str">
        <f t="shared" si="11"/>
        <v/>
      </c>
      <c r="AF39" s="2" t="str">
        <f t="shared" si="4"/>
        <v/>
      </c>
    </row>
    <row r="40" spans="2:32">
      <c r="B40" s="20">
        <v>2005</v>
      </c>
      <c r="C40" s="20">
        <v>1</v>
      </c>
      <c r="D40" s="20">
        <v>3</v>
      </c>
      <c r="E40" s="21" t="s">
        <v>180</v>
      </c>
      <c r="F40" s="21">
        <v>37</v>
      </c>
      <c r="G40" s="21" t="s">
        <v>180</v>
      </c>
      <c r="H40" s="21" t="s">
        <v>180</v>
      </c>
      <c r="I40" s="21">
        <v>68</v>
      </c>
      <c r="J40" s="21">
        <v>76</v>
      </c>
      <c r="K40" s="21"/>
      <c r="L40" s="21"/>
      <c r="M40" s="21">
        <v>53.686274509803923</v>
      </c>
      <c r="N40" s="21">
        <v>23.388235294117646</v>
      </c>
      <c r="O40" s="21">
        <f t="shared" si="5"/>
        <v>48.317647058823532</v>
      </c>
      <c r="P40" s="21">
        <v>29.165429480381761</v>
      </c>
      <c r="Q40" s="21">
        <v>20</v>
      </c>
      <c r="R40" s="22"/>
      <c r="S40" s="21">
        <f t="shared" si="0"/>
        <v>160.48054654932821</v>
      </c>
      <c r="T40" s="21">
        <f t="shared" si="6"/>
        <v>60.388235294117649</v>
      </c>
      <c r="U40" s="21" t="str">
        <f t="shared" si="1"/>
        <v/>
      </c>
      <c r="V40" s="21" t="str">
        <f t="shared" si="7"/>
        <v/>
      </c>
      <c r="W40" s="21">
        <f t="shared" si="2"/>
        <v>97.165429480381761</v>
      </c>
      <c r="X40" s="21">
        <f t="shared" si="8"/>
        <v>96</v>
      </c>
      <c r="Y40" s="21">
        <f t="shared" si="12"/>
        <v>50.064591728525983</v>
      </c>
      <c r="Z40" s="21">
        <f t="shared" si="9"/>
        <v>49.68</v>
      </c>
      <c r="AA40" s="22"/>
      <c r="AB40" s="23" t="str">
        <f t="shared" si="10"/>
        <v/>
      </c>
      <c r="AC40" s="21" t="str">
        <f t="shared" si="3"/>
        <v/>
      </c>
      <c r="AE40" s="3" t="str">
        <f t="shared" si="11"/>
        <v/>
      </c>
      <c r="AF40" s="2" t="str">
        <f t="shared" si="4"/>
        <v/>
      </c>
    </row>
    <row r="41" spans="2:32">
      <c r="B41" s="20">
        <v>2005</v>
      </c>
      <c r="C41" s="20">
        <v>2</v>
      </c>
      <c r="D41" s="20">
        <v>4</v>
      </c>
      <c r="E41" s="21" t="s">
        <v>180</v>
      </c>
      <c r="F41" s="21">
        <v>37</v>
      </c>
      <c r="G41" s="21" t="s">
        <v>180</v>
      </c>
      <c r="H41" s="21" t="s">
        <v>180</v>
      </c>
      <c r="I41" s="21">
        <v>70</v>
      </c>
      <c r="J41" s="21">
        <v>75.75</v>
      </c>
      <c r="K41" s="21"/>
      <c r="L41" s="21"/>
      <c r="M41" s="21">
        <v>53.686274509803923</v>
      </c>
      <c r="N41" s="21">
        <v>23.388235294117646</v>
      </c>
      <c r="O41" s="21">
        <f t="shared" si="5"/>
        <v>48.317647058823532</v>
      </c>
      <c r="P41" s="21">
        <v>29.165429480381761</v>
      </c>
      <c r="Q41" s="21">
        <v>20</v>
      </c>
      <c r="R41" s="22"/>
      <c r="S41" s="21">
        <f t="shared" si="0"/>
        <v>160.48054654932821</v>
      </c>
      <c r="T41" s="21">
        <f t="shared" si="6"/>
        <v>60.388235294117649</v>
      </c>
      <c r="U41" s="21" t="str">
        <f t="shared" si="1"/>
        <v/>
      </c>
      <c r="V41" s="21" t="str">
        <f t="shared" si="7"/>
        <v/>
      </c>
      <c r="W41" s="21">
        <f t="shared" si="2"/>
        <v>99.165429480381761</v>
      </c>
      <c r="X41" s="21">
        <f t="shared" si="8"/>
        <v>95.75</v>
      </c>
      <c r="Y41" s="21">
        <f t="shared" si="12"/>
        <v>50.724591728525979</v>
      </c>
      <c r="Z41" s="21">
        <f t="shared" si="9"/>
        <v>49.597499999999997</v>
      </c>
      <c r="AA41" s="22"/>
      <c r="AB41" s="23" t="str">
        <f t="shared" si="10"/>
        <v/>
      </c>
      <c r="AC41" s="21" t="str">
        <f t="shared" si="3"/>
        <v/>
      </c>
      <c r="AE41" s="3" t="str">
        <f t="shared" si="11"/>
        <v/>
      </c>
      <c r="AF41" s="2" t="str">
        <f t="shared" si="4"/>
        <v/>
      </c>
    </row>
    <row r="42" spans="2:32">
      <c r="B42" s="20">
        <v>2005</v>
      </c>
      <c r="C42" s="20">
        <v>2</v>
      </c>
      <c r="D42" s="20">
        <v>5</v>
      </c>
      <c r="E42" s="21" t="s">
        <v>180</v>
      </c>
      <c r="F42" s="21">
        <v>37</v>
      </c>
      <c r="G42" s="21" t="s">
        <v>180</v>
      </c>
      <c r="H42" s="21" t="s">
        <v>180</v>
      </c>
      <c r="I42" s="21">
        <v>73</v>
      </c>
      <c r="J42" s="21">
        <v>75.5</v>
      </c>
      <c r="K42" s="21"/>
      <c r="L42" s="21"/>
      <c r="M42" s="21">
        <v>53.686274509803923</v>
      </c>
      <c r="N42" s="21">
        <v>23.388235294117646</v>
      </c>
      <c r="O42" s="21">
        <f t="shared" si="5"/>
        <v>48.317647058823532</v>
      </c>
      <c r="P42" s="21">
        <v>29.165429480381761</v>
      </c>
      <c r="Q42" s="21">
        <v>20</v>
      </c>
      <c r="R42" s="22"/>
      <c r="S42" s="21">
        <f t="shared" si="0"/>
        <v>160.48054654932821</v>
      </c>
      <c r="T42" s="21">
        <f t="shared" si="6"/>
        <v>60.388235294117649</v>
      </c>
      <c r="U42" s="21" t="str">
        <f t="shared" si="1"/>
        <v/>
      </c>
      <c r="V42" s="21" t="str">
        <f t="shared" si="7"/>
        <v/>
      </c>
      <c r="W42" s="21">
        <f t="shared" si="2"/>
        <v>102.16542948038176</v>
      </c>
      <c r="X42" s="21">
        <f t="shared" si="8"/>
        <v>95.5</v>
      </c>
      <c r="Y42" s="21">
        <f t="shared" si="12"/>
        <v>51.714591728525981</v>
      </c>
      <c r="Z42" s="21">
        <f t="shared" si="9"/>
        <v>49.515000000000001</v>
      </c>
      <c r="AA42" s="22"/>
      <c r="AB42" s="23" t="str">
        <f t="shared" si="10"/>
        <v/>
      </c>
      <c r="AC42" s="21" t="str">
        <f t="shared" si="3"/>
        <v/>
      </c>
      <c r="AE42" s="3" t="str">
        <f t="shared" si="11"/>
        <v/>
      </c>
      <c r="AF42" s="2" t="str">
        <f t="shared" si="4"/>
        <v/>
      </c>
    </row>
    <row r="43" spans="2:32">
      <c r="B43" s="20">
        <v>2005</v>
      </c>
      <c r="C43" s="20">
        <v>2</v>
      </c>
      <c r="D43" s="20">
        <v>6</v>
      </c>
      <c r="E43" s="21" t="s">
        <v>180</v>
      </c>
      <c r="F43" s="21">
        <v>37</v>
      </c>
      <c r="G43" s="21" t="s">
        <v>180</v>
      </c>
      <c r="H43" s="21" t="s">
        <v>180</v>
      </c>
      <c r="I43" s="21">
        <v>77</v>
      </c>
      <c r="J43" s="21">
        <v>75.5</v>
      </c>
      <c r="K43" s="21"/>
      <c r="L43" s="21"/>
      <c r="M43" s="21">
        <v>53.686274509803923</v>
      </c>
      <c r="N43" s="21">
        <v>23.388235294117646</v>
      </c>
      <c r="O43" s="21">
        <f t="shared" si="5"/>
        <v>48.317647058823532</v>
      </c>
      <c r="P43" s="21">
        <v>29.165429480381761</v>
      </c>
      <c r="Q43" s="21">
        <v>20</v>
      </c>
      <c r="R43" s="22"/>
      <c r="S43" s="21">
        <f t="shared" si="0"/>
        <v>160.48054654932821</v>
      </c>
      <c r="T43" s="21">
        <f t="shared" si="6"/>
        <v>60.388235294117649</v>
      </c>
      <c r="U43" s="21" t="str">
        <f t="shared" si="1"/>
        <v/>
      </c>
      <c r="V43" s="21" t="str">
        <f t="shared" si="7"/>
        <v/>
      </c>
      <c r="W43" s="21">
        <f t="shared" si="2"/>
        <v>106.16542948038176</v>
      </c>
      <c r="X43" s="21">
        <f t="shared" si="8"/>
        <v>95.5</v>
      </c>
      <c r="Y43" s="21">
        <f t="shared" si="12"/>
        <v>53.034591728525982</v>
      </c>
      <c r="Z43" s="21">
        <f t="shared" si="9"/>
        <v>49.515000000000001</v>
      </c>
      <c r="AA43" s="22"/>
      <c r="AB43" s="23" t="str">
        <f t="shared" si="10"/>
        <v/>
      </c>
      <c r="AC43" s="21" t="str">
        <f t="shared" si="3"/>
        <v/>
      </c>
      <c r="AE43" s="3" t="str">
        <f t="shared" si="11"/>
        <v/>
      </c>
      <c r="AF43" s="2" t="str">
        <f t="shared" si="4"/>
        <v/>
      </c>
    </row>
    <row r="44" spans="2:32">
      <c r="B44" s="20">
        <v>2005</v>
      </c>
      <c r="C44" s="20">
        <v>3</v>
      </c>
      <c r="D44" s="20">
        <v>7</v>
      </c>
      <c r="E44" s="21" t="s">
        <v>180</v>
      </c>
      <c r="F44" s="21">
        <v>37</v>
      </c>
      <c r="G44" s="21" t="s">
        <v>180</v>
      </c>
      <c r="H44" s="21" t="s">
        <v>180</v>
      </c>
      <c r="I44" s="21">
        <v>77.5</v>
      </c>
      <c r="J44" s="21">
        <v>75.5</v>
      </c>
      <c r="K44" s="21"/>
      <c r="L44" s="21"/>
      <c r="M44" s="21">
        <v>53.686274509803923</v>
      </c>
      <c r="N44" s="21">
        <v>23.388235294117646</v>
      </c>
      <c r="O44" s="21">
        <f t="shared" si="5"/>
        <v>48.317647058823532</v>
      </c>
      <c r="P44" s="21">
        <v>29.165429480381761</v>
      </c>
      <c r="Q44" s="21">
        <v>20</v>
      </c>
      <c r="R44" s="22"/>
      <c r="S44" s="21">
        <f t="shared" si="0"/>
        <v>160.48054654932821</v>
      </c>
      <c r="T44" s="21">
        <f t="shared" si="6"/>
        <v>60.388235294117649</v>
      </c>
      <c r="U44" s="21" t="str">
        <f t="shared" si="1"/>
        <v/>
      </c>
      <c r="V44" s="21" t="str">
        <f t="shared" si="7"/>
        <v/>
      </c>
      <c r="W44" s="21">
        <f t="shared" si="2"/>
        <v>106.66542948038176</v>
      </c>
      <c r="X44" s="21">
        <f t="shared" si="8"/>
        <v>95.5</v>
      </c>
      <c r="Y44" s="21">
        <f t="shared" si="12"/>
        <v>53.199591728525981</v>
      </c>
      <c r="Z44" s="21">
        <f t="shared" si="9"/>
        <v>49.515000000000001</v>
      </c>
      <c r="AA44" s="22"/>
      <c r="AB44" s="23" t="str">
        <f t="shared" si="10"/>
        <v/>
      </c>
      <c r="AC44" s="21" t="str">
        <f t="shared" si="3"/>
        <v/>
      </c>
      <c r="AE44" s="3" t="str">
        <f t="shared" si="11"/>
        <v/>
      </c>
      <c r="AF44" s="2" t="str">
        <f t="shared" si="4"/>
        <v/>
      </c>
    </row>
    <row r="45" spans="2:32">
      <c r="B45" s="20">
        <v>2005</v>
      </c>
      <c r="C45" s="20">
        <v>3</v>
      </c>
      <c r="D45" s="20">
        <v>8</v>
      </c>
      <c r="E45" s="21" t="s">
        <v>180</v>
      </c>
      <c r="F45" s="21">
        <v>36</v>
      </c>
      <c r="G45" s="21" t="s">
        <v>180</v>
      </c>
      <c r="H45" s="21" t="s">
        <v>180</v>
      </c>
      <c r="I45" s="21">
        <v>77.5</v>
      </c>
      <c r="J45" s="21">
        <v>78</v>
      </c>
      <c r="K45" s="21"/>
      <c r="L45" s="21"/>
      <c r="M45" s="21">
        <v>53.686274509803923</v>
      </c>
      <c r="N45" s="21">
        <v>23.388235294117646</v>
      </c>
      <c r="O45" s="21">
        <f t="shared" si="5"/>
        <v>48.317647058823532</v>
      </c>
      <c r="P45" s="21">
        <v>29.165429480381761</v>
      </c>
      <c r="Q45" s="21">
        <v>20</v>
      </c>
      <c r="R45" s="22"/>
      <c r="S45" s="21">
        <f t="shared" si="0"/>
        <v>157.82306623436759</v>
      </c>
      <c r="T45" s="21">
        <f t="shared" si="6"/>
        <v>59.388235294117649</v>
      </c>
      <c r="U45" s="21" t="str">
        <f t="shared" si="1"/>
        <v/>
      </c>
      <c r="V45" s="21" t="str">
        <f t="shared" si="7"/>
        <v/>
      </c>
      <c r="W45" s="21">
        <f t="shared" si="2"/>
        <v>106.66542948038176</v>
      </c>
      <c r="X45" s="21">
        <f t="shared" si="8"/>
        <v>98</v>
      </c>
      <c r="Y45" s="21">
        <f t="shared" si="12"/>
        <v>53.199591728525981</v>
      </c>
      <c r="Z45" s="21">
        <f t="shared" si="9"/>
        <v>50.34</v>
      </c>
      <c r="AA45" s="22"/>
      <c r="AB45" s="23" t="str">
        <f t="shared" si="10"/>
        <v/>
      </c>
      <c r="AC45" s="21" t="str">
        <f t="shared" si="3"/>
        <v/>
      </c>
      <c r="AE45" s="3" t="str">
        <f t="shared" si="11"/>
        <v/>
      </c>
      <c r="AF45" s="2" t="str">
        <f t="shared" si="4"/>
        <v/>
      </c>
    </row>
    <row r="46" spans="2:32">
      <c r="B46" s="20">
        <v>2005</v>
      </c>
      <c r="C46" s="20">
        <v>3</v>
      </c>
      <c r="D46" s="20">
        <v>9</v>
      </c>
      <c r="E46" s="21" t="s">
        <v>180</v>
      </c>
      <c r="F46" s="21">
        <v>35</v>
      </c>
      <c r="G46" s="21" t="s">
        <v>180</v>
      </c>
      <c r="H46" s="21" t="s">
        <v>180</v>
      </c>
      <c r="I46" s="21">
        <v>83.333333333333329</v>
      </c>
      <c r="J46" s="21">
        <v>80.666666666666657</v>
      </c>
      <c r="K46" s="21"/>
      <c r="L46" s="21"/>
      <c r="M46" s="21">
        <v>53.686274509803923</v>
      </c>
      <c r="N46" s="21">
        <v>23.388235294117646</v>
      </c>
      <c r="O46" s="21">
        <f t="shared" si="5"/>
        <v>48.317647058823532</v>
      </c>
      <c r="P46" s="21">
        <v>29.165429480381761</v>
      </c>
      <c r="Q46" s="21">
        <v>20</v>
      </c>
      <c r="R46" s="22"/>
      <c r="S46" s="21">
        <f t="shared" si="0"/>
        <v>155.16558591940696</v>
      </c>
      <c r="T46" s="21">
        <f t="shared" si="6"/>
        <v>58.388235294117649</v>
      </c>
      <c r="U46" s="21" t="str">
        <f t="shared" si="1"/>
        <v/>
      </c>
      <c r="V46" s="21" t="str">
        <f t="shared" si="7"/>
        <v/>
      </c>
      <c r="W46" s="21">
        <f t="shared" si="2"/>
        <v>112.49876281371509</v>
      </c>
      <c r="X46" s="21">
        <f t="shared" si="8"/>
        <v>100.66666666666666</v>
      </c>
      <c r="Y46" s="21">
        <f t="shared" si="12"/>
        <v>55.124591728525978</v>
      </c>
      <c r="Z46" s="21">
        <f t="shared" si="9"/>
        <v>51.22</v>
      </c>
      <c r="AA46" s="22"/>
      <c r="AB46" s="23" t="str">
        <f t="shared" si="10"/>
        <v/>
      </c>
      <c r="AC46" s="21" t="str">
        <f t="shared" si="3"/>
        <v/>
      </c>
      <c r="AE46" s="3" t="str">
        <f t="shared" si="11"/>
        <v/>
      </c>
      <c r="AF46" s="2" t="str">
        <f t="shared" si="4"/>
        <v/>
      </c>
    </row>
    <row r="47" spans="2:32">
      <c r="B47" s="20">
        <v>2005</v>
      </c>
      <c r="C47" s="20">
        <v>4</v>
      </c>
      <c r="D47" s="20">
        <v>10</v>
      </c>
      <c r="E47" s="21" t="s">
        <v>180</v>
      </c>
      <c r="F47" s="21">
        <v>35</v>
      </c>
      <c r="G47" s="21" t="s">
        <v>180</v>
      </c>
      <c r="H47" s="21" t="s">
        <v>180</v>
      </c>
      <c r="I47" s="21">
        <v>81</v>
      </c>
      <c r="J47" s="21">
        <v>80.5</v>
      </c>
      <c r="K47" s="21"/>
      <c r="L47" s="21"/>
      <c r="M47" s="21">
        <v>53.686274509803923</v>
      </c>
      <c r="N47" s="21">
        <v>23.388235294117646</v>
      </c>
      <c r="O47" s="21">
        <f t="shared" si="5"/>
        <v>48.317647058823532</v>
      </c>
      <c r="P47" s="21">
        <v>29.165429480381761</v>
      </c>
      <c r="Q47" s="21">
        <v>20</v>
      </c>
      <c r="R47" s="22"/>
      <c r="S47" s="21">
        <f t="shared" si="0"/>
        <v>155.16558591940696</v>
      </c>
      <c r="T47" s="21">
        <f t="shared" si="6"/>
        <v>58.388235294117649</v>
      </c>
      <c r="U47" s="21" t="str">
        <f t="shared" si="1"/>
        <v/>
      </c>
      <c r="V47" s="21" t="str">
        <f t="shared" si="7"/>
        <v/>
      </c>
      <c r="W47" s="21">
        <f t="shared" si="2"/>
        <v>110.16542948038176</v>
      </c>
      <c r="X47" s="21">
        <f t="shared" si="8"/>
        <v>100.5</v>
      </c>
      <c r="Y47" s="21">
        <f t="shared" si="12"/>
        <v>54.354591728525982</v>
      </c>
      <c r="Z47" s="21">
        <f t="shared" si="9"/>
        <v>51.164999999999999</v>
      </c>
      <c r="AA47" s="22"/>
      <c r="AB47" s="23" t="str">
        <f t="shared" si="10"/>
        <v/>
      </c>
      <c r="AC47" s="21" t="str">
        <f t="shared" si="3"/>
        <v/>
      </c>
      <c r="AE47" s="3" t="str">
        <f t="shared" si="11"/>
        <v/>
      </c>
      <c r="AF47" s="2" t="str">
        <f t="shared" si="4"/>
        <v/>
      </c>
    </row>
    <row r="48" spans="2:32">
      <c r="B48" s="20">
        <v>2005</v>
      </c>
      <c r="C48" s="20">
        <v>4</v>
      </c>
      <c r="D48" s="20">
        <v>11</v>
      </c>
      <c r="E48" s="21" t="s">
        <v>180</v>
      </c>
      <c r="F48" s="21">
        <v>35</v>
      </c>
      <c r="G48" s="21" t="s">
        <v>180</v>
      </c>
      <c r="H48" s="21" t="s">
        <v>180</v>
      </c>
      <c r="I48" s="21">
        <v>76</v>
      </c>
      <c r="J48" s="21">
        <v>80.5</v>
      </c>
      <c r="K48" s="21"/>
      <c r="L48" s="21"/>
      <c r="M48" s="21">
        <v>53.686274509803923</v>
      </c>
      <c r="N48" s="21">
        <v>23.388235294117646</v>
      </c>
      <c r="O48" s="21">
        <f t="shared" si="5"/>
        <v>48.317647058823532</v>
      </c>
      <c r="P48" s="21">
        <v>29.165429480381761</v>
      </c>
      <c r="Q48" s="21">
        <v>20</v>
      </c>
      <c r="R48" s="22"/>
      <c r="S48" s="21">
        <f t="shared" si="0"/>
        <v>155.16558591940696</v>
      </c>
      <c r="T48" s="21">
        <f t="shared" si="6"/>
        <v>58.388235294117649</v>
      </c>
      <c r="U48" s="21" t="str">
        <f t="shared" si="1"/>
        <v/>
      </c>
      <c r="V48" s="21" t="str">
        <f t="shared" si="7"/>
        <v/>
      </c>
      <c r="W48" s="21">
        <f t="shared" si="2"/>
        <v>105.16542948038176</v>
      </c>
      <c r="X48" s="21">
        <f t="shared" si="8"/>
        <v>100.5</v>
      </c>
      <c r="Y48" s="21">
        <f t="shared" si="12"/>
        <v>52.704591728525983</v>
      </c>
      <c r="Z48" s="21">
        <f t="shared" si="9"/>
        <v>51.164999999999999</v>
      </c>
      <c r="AA48" s="22"/>
      <c r="AB48" s="23" t="str">
        <f t="shared" si="10"/>
        <v/>
      </c>
      <c r="AC48" s="21" t="str">
        <f t="shared" si="3"/>
        <v/>
      </c>
      <c r="AE48" s="3" t="str">
        <f t="shared" si="11"/>
        <v/>
      </c>
      <c r="AF48" s="2" t="str">
        <f t="shared" si="4"/>
        <v/>
      </c>
    </row>
    <row r="49" spans="2:32">
      <c r="B49" s="20">
        <v>2005</v>
      </c>
      <c r="C49" s="20">
        <v>4</v>
      </c>
      <c r="D49" s="20">
        <v>12</v>
      </c>
      <c r="E49" s="21" t="s">
        <v>180</v>
      </c>
      <c r="F49" s="21">
        <v>35</v>
      </c>
      <c r="G49" s="21" t="s">
        <v>180</v>
      </c>
      <c r="H49" s="21" t="s">
        <v>180</v>
      </c>
      <c r="I49" s="21">
        <v>74</v>
      </c>
      <c r="J49" s="21">
        <v>80.5</v>
      </c>
      <c r="K49" s="21"/>
      <c r="L49" s="21"/>
      <c r="M49" s="21">
        <v>53.686274509803923</v>
      </c>
      <c r="N49" s="21">
        <v>23.388235294117646</v>
      </c>
      <c r="O49" s="21">
        <f t="shared" si="5"/>
        <v>48.317647058823532</v>
      </c>
      <c r="P49" s="21">
        <v>29.165429480381761</v>
      </c>
      <c r="Q49" s="21">
        <v>20</v>
      </c>
      <c r="R49" s="22"/>
      <c r="S49" s="21">
        <f t="shared" si="0"/>
        <v>155.16558591940696</v>
      </c>
      <c r="T49" s="21">
        <f t="shared" si="6"/>
        <v>58.388235294117649</v>
      </c>
      <c r="U49" s="21" t="str">
        <f t="shared" si="1"/>
        <v/>
      </c>
      <c r="V49" s="21" t="str">
        <f t="shared" si="7"/>
        <v/>
      </c>
      <c r="W49" s="21">
        <f t="shared" si="2"/>
        <v>103.16542948038176</v>
      </c>
      <c r="X49" s="21">
        <f t="shared" si="8"/>
        <v>100.5</v>
      </c>
      <c r="Y49" s="21">
        <f t="shared" si="12"/>
        <v>52.04459172852598</v>
      </c>
      <c r="Z49" s="21">
        <f t="shared" si="9"/>
        <v>51.164999999999999</v>
      </c>
      <c r="AA49" s="22"/>
      <c r="AB49" s="23" t="str">
        <f t="shared" si="10"/>
        <v/>
      </c>
      <c r="AC49" s="21" t="str">
        <f t="shared" si="3"/>
        <v/>
      </c>
      <c r="AE49" s="3" t="str">
        <f t="shared" si="11"/>
        <v/>
      </c>
      <c r="AF49" s="2" t="str">
        <f t="shared" si="4"/>
        <v/>
      </c>
    </row>
    <row r="50" spans="2:32">
      <c r="B50" s="20">
        <v>2006</v>
      </c>
      <c r="C50" s="20">
        <v>1</v>
      </c>
      <c r="D50" s="20">
        <v>1</v>
      </c>
      <c r="E50" s="21" t="s">
        <v>180</v>
      </c>
      <c r="F50" s="21">
        <v>31.5</v>
      </c>
      <c r="G50" s="21" t="s">
        <v>180</v>
      </c>
      <c r="H50" s="21" t="s">
        <v>180</v>
      </c>
      <c r="I50" s="21">
        <v>66</v>
      </c>
      <c r="J50" s="21">
        <v>76.75</v>
      </c>
      <c r="K50" s="21"/>
      <c r="L50" s="21"/>
      <c r="M50" s="21">
        <v>53.686274509803923</v>
      </c>
      <c r="N50" s="21">
        <v>23.388235294117646</v>
      </c>
      <c r="O50" s="21">
        <f t="shared" si="5"/>
        <v>48.317647058823532</v>
      </c>
      <c r="P50" s="21">
        <v>29.165429480381761</v>
      </c>
      <c r="Q50" s="21">
        <v>20</v>
      </c>
      <c r="R50" s="22"/>
      <c r="S50" s="21">
        <f t="shared" si="0"/>
        <v>145.86440481704477</v>
      </c>
      <c r="T50" s="21">
        <f t="shared" si="6"/>
        <v>54.888235294117649</v>
      </c>
      <c r="U50" s="21" t="str">
        <f t="shared" si="1"/>
        <v/>
      </c>
      <c r="V50" s="21" t="str">
        <f t="shared" si="7"/>
        <v/>
      </c>
      <c r="W50" s="21">
        <f t="shared" si="2"/>
        <v>95.165429480381761</v>
      </c>
      <c r="X50" s="21">
        <f t="shared" si="8"/>
        <v>96.75</v>
      </c>
      <c r="Y50" s="21">
        <f t="shared" si="12"/>
        <v>49.404591728525986</v>
      </c>
      <c r="Z50" s="21">
        <f t="shared" si="9"/>
        <v>49.927500000000002</v>
      </c>
      <c r="AA50" s="22"/>
      <c r="AB50" s="23" t="str">
        <f t="shared" si="10"/>
        <v/>
      </c>
      <c r="AC50" s="21" t="str">
        <f t="shared" si="3"/>
        <v/>
      </c>
      <c r="AE50" s="3" t="str">
        <f t="shared" si="11"/>
        <v/>
      </c>
      <c r="AF50" s="2" t="str">
        <f t="shared" si="4"/>
        <v/>
      </c>
    </row>
    <row r="51" spans="2:32">
      <c r="B51" s="20">
        <v>2006</v>
      </c>
      <c r="C51" s="20">
        <v>1</v>
      </c>
      <c r="D51" s="20">
        <v>2</v>
      </c>
      <c r="E51" s="21" t="s">
        <v>180</v>
      </c>
      <c r="F51" s="21">
        <v>28</v>
      </c>
      <c r="G51" s="21" t="s">
        <v>180</v>
      </c>
      <c r="H51" s="21" t="s">
        <v>180</v>
      </c>
      <c r="I51" s="21">
        <v>66.5</v>
      </c>
      <c r="J51" s="21">
        <v>73</v>
      </c>
      <c r="K51" s="21"/>
      <c r="L51" s="21"/>
      <c r="M51" s="21">
        <v>53.686274509803923</v>
      </c>
      <c r="N51" s="21">
        <v>23.388235294117646</v>
      </c>
      <c r="O51" s="21">
        <f t="shared" si="5"/>
        <v>48.317647058823532</v>
      </c>
      <c r="P51" s="21">
        <v>29.165429480381761</v>
      </c>
      <c r="Q51" s="21">
        <v>20</v>
      </c>
      <c r="R51" s="22"/>
      <c r="S51" s="21">
        <f t="shared" si="0"/>
        <v>136.56322371468258</v>
      </c>
      <c r="T51" s="21">
        <f t="shared" si="6"/>
        <v>51.388235294117649</v>
      </c>
      <c r="U51" s="21" t="str">
        <f t="shared" si="1"/>
        <v/>
      </c>
      <c r="V51" s="21" t="str">
        <f t="shared" si="7"/>
        <v/>
      </c>
      <c r="W51" s="21">
        <f t="shared" si="2"/>
        <v>95.665429480381761</v>
      </c>
      <c r="X51" s="21">
        <f t="shared" si="8"/>
        <v>93</v>
      </c>
      <c r="Y51" s="21">
        <f t="shared" si="12"/>
        <v>49.569591728525978</v>
      </c>
      <c r="Z51" s="21">
        <f t="shared" si="9"/>
        <v>48.69</v>
      </c>
      <c r="AA51" s="22"/>
      <c r="AB51" s="23" t="str">
        <f t="shared" si="10"/>
        <v/>
      </c>
      <c r="AC51" s="21" t="str">
        <f t="shared" si="3"/>
        <v/>
      </c>
      <c r="AE51" s="3" t="str">
        <f t="shared" si="11"/>
        <v/>
      </c>
      <c r="AF51" s="2" t="str">
        <f t="shared" si="4"/>
        <v/>
      </c>
    </row>
    <row r="52" spans="2:32">
      <c r="B52" s="20">
        <v>2006</v>
      </c>
      <c r="C52" s="20">
        <v>1</v>
      </c>
      <c r="D52" s="20">
        <v>3</v>
      </c>
      <c r="E52" s="21" t="s">
        <v>180</v>
      </c>
      <c r="F52" s="21">
        <v>28</v>
      </c>
      <c r="G52" s="21" t="s">
        <v>180</v>
      </c>
      <c r="H52" s="21" t="s">
        <v>180</v>
      </c>
      <c r="I52" s="21">
        <v>64.5</v>
      </c>
      <c r="J52" s="21">
        <v>73</v>
      </c>
      <c r="K52" s="21"/>
      <c r="L52" s="21"/>
      <c r="M52" s="21">
        <v>53.686274509803923</v>
      </c>
      <c r="N52" s="21">
        <v>23.388235294117646</v>
      </c>
      <c r="O52" s="21">
        <f t="shared" si="5"/>
        <v>48.317647058823532</v>
      </c>
      <c r="P52" s="21">
        <v>29.165429480381761</v>
      </c>
      <c r="Q52" s="21">
        <v>20</v>
      </c>
      <c r="R52" s="22"/>
      <c r="S52" s="21">
        <f t="shared" si="0"/>
        <v>136.56322371468258</v>
      </c>
      <c r="T52" s="21">
        <f t="shared" si="6"/>
        <v>51.388235294117649</v>
      </c>
      <c r="U52" s="21" t="str">
        <f t="shared" si="1"/>
        <v/>
      </c>
      <c r="V52" s="21" t="str">
        <f t="shared" si="7"/>
        <v/>
      </c>
      <c r="W52" s="21">
        <f t="shared" si="2"/>
        <v>93.665429480381761</v>
      </c>
      <c r="X52" s="21">
        <f t="shared" si="8"/>
        <v>93</v>
      </c>
      <c r="Y52" s="21">
        <f t="shared" si="12"/>
        <v>48.909591728525982</v>
      </c>
      <c r="Z52" s="21">
        <f t="shared" si="9"/>
        <v>48.69</v>
      </c>
      <c r="AA52" s="22"/>
      <c r="AB52" s="23" t="str">
        <f t="shared" si="10"/>
        <v/>
      </c>
      <c r="AC52" s="21" t="str">
        <f t="shared" si="3"/>
        <v/>
      </c>
      <c r="AE52" s="3" t="str">
        <f t="shared" si="11"/>
        <v/>
      </c>
      <c r="AF52" s="2" t="str">
        <f t="shared" si="4"/>
        <v/>
      </c>
    </row>
    <row r="53" spans="2:32">
      <c r="B53" s="20">
        <v>2006</v>
      </c>
      <c r="C53" s="20">
        <v>2</v>
      </c>
      <c r="D53" s="20">
        <v>4</v>
      </c>
      <c r="E53" s="21" t="s">
        <v>180</v>
      </c>
      <c r="F53" s="21">
        <v>28</v>
      </c>
      <c r="G53" s="21" t="s">
        <v>180</v>
      </c>
      <c r="H53" s="21" t="s">
        <v>180</v>
      </c>
      <c r="I53" s="21">
        <v>62.5</v>
      </c>
      <c r="J53" s="21">
        <v>73</v>
      </c>
      <c r="K53" s="21"/>
      <c r="L53" s="21"/>
      <c r="M53" s="21">
        <v>53.686274509803923</v>
      </c>
      <c r="N53" s="21">
        <v>23.388235294117646</v>
      </c>
      <c r="O53" s="21">
        <f t="shared" si="5"/>
        <v>48.317647058823532</v>
      </c>
      <c r="P53" s="21">
        <v>29.165429480381761</v>
      </c>
      <c r="Q53" s="21">
        <v>20</v>
      </c>
      <c r="R53" s="22"/>
      <c r="S53" s="21">
        <f t="shared" si="0"/>
        <v>136.56322371468258</v>
      </c>
      <c r="T53" s="21">
        <f t="shared" si="6"/>
        <v>51.388235294117649</v>
      </c>
      <c r="U53" s="21" t="str">
        <f t="shared" si="1"/>
        <v/>
      </c>
      <c r="V53" s="21" t="str">
        <f t="shared" si="7"/>
        <v/>
      </c>
      <c r="W53" s="21">
        <f t="shared" si="2"/>
        <v>91.665429480381761</v>
      </c>
      <c r="X53" s="21">
        <f t="shared" si="8"/>
        <v>93</v>
      </c>
      <c r="Y53" s="21">
        <f t="shared" si="12"/>
        <v>48.249591728525985</v>
      </c>
      <c r="Z53" s="21">
        <f t="shared" si="9"/>
        <v>48.69</v>
      </c>
      <c r="AA53" s="22"/>
      <c r="AB53" s="23" t="str">
        <f t="shared" si="10"/>
        <v/>
      </c>
      <c r="AC53" s="21" t="str">
        <f t="shared" si="3"/>
        <v/>
      </c>
      <c r="AE53" s="3" t="str">
        <f t="shared" si="11"/>
        <v/>
      </c>
      <c r="AF53" s="2" t="str">
        <f t="shared" si="4"/>
        <v/>
      </c>
    </row>
    <row r="54" spans="2:32">
      <c r="B54" s="20">
        <v>2006</v>
      </c>
      <c r="C54" s="20">
        <v>2</v>
      </c>
      <c r="D54" s="20">
        <v>5</v>
      </c>
      <c r="E54" s="21" t="s">
        <v>180</v>
      </c>
      <c r="F54" s="21">
        <v>28</v>
      </c>
      <c r="G54" s="21" t="s">
        <v>180</v>
      </c>
      <c r="H54" s="21" t="s">
        <v>180</v>
      </c>
      <c r="I54" s="21">
        <v>62</v>
      </c>
      <c r="J54" s="21">
        <v>73</v>
      </c>
      <c r="K54" s="21"/>
      <c r="L54" s="21"/>
      <c r="M54" s="21">
        <v>53.686274509803923</v>
      </c>
      <c r="N54" s="21">
        <v>23.388235294117646</v>
      </c>
      <c r="O54" s="21">
        <f t="shared" si="5"/>
        <v>48.317647058823532</v>
      </c>
      <c r="P54" s="21">
        <v>29.165429480381761</v>
      </c>
      <c r="Q54" s="21">
        <v>20</v>
      </c>
      <c r="R54" s="22"/>
      <c r="S54" s="21">
        <f t="shared" si="0"/>
        <v>136.56322371468258</v>
      </c>
      <c r="T54" s="21">
        <f t="shared" si="6"/>
        <v>51.388235294117649</v>
      </c>
      <c r="U54" s="21" t="str">
        <f t="shared" si="1"/>
        <v/>
      </c>
      <c r="V54" s="21" t="str">
        <f t="shared" si="7"/>
        <v/>
      </c>
      <c r="W54" s="21">
        <f t="shared" si="2"/>
        <v>91.165429480381761</v>
      </c>
      <c r="X54" s="21">
        <f t="shared" si="8"/>
        <v>93</v>
      </c>
      <c r="Y54" s="21">
        <f t="shared" si="12"/>
        <v>48.084591728525979</v>
      </c>
      <c r="Z54" s="21">
        <f t="shared" si="9"/>
        <v>48.69</v>
      </c>
      <c r="AA54" s="22"/>
      <c r="AB54" s="23" t="str">
        <f t="shared" si="10"/>
        <v/>
      </c>
      <c r="AC54" s="21" t="str">
        <f t="shared" si="3"/>
        <v/>
      </c>
      <c r="AE54" s="3" t="str">
        <f t="shared" si="11"/>
        <v/>
      </c>
      <c r="AF54" s="2" t="str">
        <f t="shared" si="4"/>
        <v/>
      </c>
    </row>
    <row r="55" spans="2:32">
      <c r="B55" s="20">
        <v>2006</v>
      </c>
      <c r="C55" s="20">
        <v>2</v>
      </c>
      <c r="D55" s="20">
        <v>6</v>
      </c>
      <c r="E55" s="21" t="s">
        <v>180</v>
      </c>
      <c r="F55" s="21">
        <v>28</v>
      </c>
      <c r="G55" s="21" t="s">
        <v>180</v>
      </c>
      <c r="H55" s="21" t="s">
        <v>180</v>
      </c>
      <c r="I55" s="21">
        <v>58</v>
      </c>
      <c r="J55" s="21">
        <v>72.5</v>
      </c>
      <c r="K55" s="21"/>
      <c r="L55" s="21"/>
      <c r="M55" s="21">
        <v>53.686274509803923</v>
      </c>
      <c r="N55" s="21">
        <v>23.388235294117646</v>
      </c>
      <c r="O55" s="21">
        <f t="shared" si="5"/>
        <v>48.317647058823532</v>
      </c>
      <c r="P55" s="21">
        <v>29.165429480381761</v>
      </c>
      <c r="Q55" s="21">
        <v>20</v>
      </c>
      <c r="R55" s="22"/>
      <c r="S55" s="21">
        <f t="shared" si="0"/>
        <v>136.56322371468258</v>
      </c>
      <c r="T55" s="21">
        <f t="shared" si="6"/>
        <v>51.388235294117649</v>
      </c>
      <c r="U55" s="21" t="str">
        <f t="shared" si="1"/>
        <v/>
      </c>
      <c r="V55" s="21" t="str">
        <f t="shared" si="7"/>
        <v/>
      </c>
      <c r="W55" s="21">
        <f t="shared" si="2"/>
        <v>87.165429480381761</v>
      </c>
      <c r="X55" s="21">
        <f t="shared" si="8"/>
        <v>92.5</v>
      </c>
      <c r="Y55" s="21">
        <f t="shared" si="12"/>
        <v>46.764591728525986</v>
      </c>
      <c r="Z55" s="21">
        <f t="shared" si="9"/>
        <v>48.525000000000006</v>
      </c>
      <c r="AA55" s="22"/>
      <c r="AB55" s="23" t="str">
        <f t="shared" si="10"/>
        <v/>
      </c>
      <c r="AC55" s="21" t="str">
        <f t="shared" si="3"/>
        <v/>
      </c>
      <c r="AE55" s="3" t="str">
        <f t="shared" si="11"/>
        <v/>
      </c>
      <c r="AF55" s="2" t="str">
        <f t="shared" si="4"/>
        <v/>
      </c>
    </row>
    <row r="56" spans="2:32">
      <c r="B56" s="20">
        <v>2006</v>
      </c>
      <c r="C56" s="20">
        <v>3</v>
      </c>
      <c r="D56" s="20">
        <v>7</v>
      </c>
      <c r="E56" s="21" t="s">
        <v>180</v>
      </c>
      <c r="F56" s="21">
        <v>28</v>
      </c>
      <c r="G56" s="21" t="s">
        <v>180</v>
      </c>
      <c r="H56" s="21" t="s">
        <v>180</v>
      </c>
      <c r="I56" s="21">
        <v>54.5</v>
      </c>
      <c r="J56" s="21">
        <v>69.25</v>
      </c>
      <c r="K56" s="21"/>
      <c r="L56" s="21"/>
      <c r="M56" s="21">
        <v>53.686274509803923</v>
      </c>
      <c r="N56" s="21">
        <v>23.388235294117646</v>
      </c>
      <c r="O56" s="21">
        <f t="shared" si="5"/>
        <v>48.317647058823532</v>
      </c>
      <c r="P56" s="21">
        <v>29.165429480381761</v>
      </c>
      <c r="Q56" s="21">
        <v>20</v>
      </c>
      <c r="R56" s="22"/>
      <c r="S56" s="21">
        <f t="shared" si="0"/>
        <v>136.56322371468258</v>
      </c>
      <c r="T56" s="21">
        <f t="shared" si="6"/>
        <v>51.388235294117649</v>
      </c>
      <c r="U56" s="21" t="str">
        <f t="shared" si="1"/>
        <v/>
      </c>
      <c r="V56" s="21" t="str">
        <f t="shared" si="7"/>
        <v/>
      </c>
      <c r="W56" s="21">
        <f t="shared" si="2"/>
        <v>83.665429480381761</v>
      </c>
      <c r="X56" s="21">
        <f t="shared" si="8"/>
        <v>89.25</v>
      </c>
      <c r="Y56" s="21">
        <f t="shared" si="12"/>
        <v>45.609591728525984</v>
      </c>
      <c r="Z56" s="21">
        <f t="shared" si="9"/>
        <v>47.452500000000001</v>
      </c>
      <c r="AA56" s="22"/>
      <c r="AB56" s="23" t="str">
        <f t="shared" si="10"/>
        <v/>
      </c>
      <c r="AC56" s="21" t="str">
        <f t="shared" si="3"/>
        <v/>
      </c>
      <c r="AE56" s="3" t="str">
        <f t="shared" si="11"/>
        <v/>
      </c>
      <c r="AF56" s="2" t="str">
        <f t="shared" si="4"/>
        <v/>
      </c>
    </row>
    <row r="57" spans="2:32">
      <c r="B57" s="20">
        <v>2006</v>
      </c>
      <c r="C57" s="20">
        <v>3</v>
      </c>
      <c r="D57" s="20">
        <v>8</v>
      </c>
      <c r="E57" s="21" t="s">
        <v>180</v>
      </c>
      <c r="F57" s="21">
        <v>28</v>
      </c>
      <c r="G57" s="21" t="s">
        <v>180</v>
      </c>
      <c r="H57" s="21" t="s">
        <v>180</v>
      </c>
      <c r="I57" s="21">
        <v>52.333333333333336</v>
      </c>
      <c r="J57" s="21">
        <v>66.166666666666671</v>
      </c>
      <c r="K57" s="21"/>
      <c r="L57" s="21"/>
      <c r="M57" s="21">
        <v>53.686274509803923</v>
      </c>
      <c r="N57" s="21">
        <v>23.388235294117646</v>
      </c>
      <c r="O57" s="21">
        <f t="shared" si="5"/>
        <v>48.317647058823532</v>
      </c>
      <c r="P57" s="21">
        <v>29.165429480381761</v>
      </c>
      <c r="Q57" s="21">
        <v>20</v>
      </c>
      <c r="R57" s="22"/>
      <c r="S57" s="21">
        <f t="shared" si="0"/>
        <v>136.56322371468258</v>
      </c>
      <c r="T57" s="21">
        <f t="shared" si="6"/>
        <v>51.388235294117649</v>
      </c>
      <c r="U57" s="21" t="str">
        <f t="shared" si="1"/>
        <v/>
      </c>
      <c r="V57" s="21" t="str">
        <f t="shared" si="7"/>
        <v/>
      </c>
      <c r="W57" s="21">
        <f t="shared" si="2"/>
        <v>81.498762813715103</v>
      </c>
      <c r="X57" s="21">
        <f t="shared" si="8"/>
        <v>86.166666666666671</v>
      </c>
      <c r="Y57" s="21">
        <f t="shared" si="12"/>
        <v>44.894591728525981</v>
      </c>
      <c r="Z57" s="21">
        <f t="shared" si="9"/>
        <v>46.435000000000002</v>
      </c>
      <c r="AA57" s="22"/>
      <c r="AB57" s="23" t="str">
        <f t="shared" si="10"/>
        <v/>
      </c>
      <c r="AC57" s="21" t="str">
        <f t="shared" si="3"/>
        <v/>
      </c>
      <c r="AE57" s="3" t="str">
        <f t="shared" si="11"/>
        <v/>
      </c>
      <c r="AF57" s="2" t="str">
        <f t="shared" si="4"/>
        <v/>
      </c>
    </row>
    <row r="58" spans="2:32">
      <c r="B58" s="20">
        <v>2006</v>
      </c>
      <c r="C58" s="20">
        <v>3</v>
      </c>
      <c r="D58" s="20">
        <v>9</v>
      </c>
      <c r="E58" s="21" t="s">
        <v>180</v>
      </c>
      <c r="F58" s="21">
        <v>28</v>
      </c>
      <c r="G58" s="21" t="s">
        <v>180</v>
      </c>
      <c r="H58" s="21" t="s">
        <v>180</v>
      </c>
      <c r="I58" s="21">
        <v>51.5</v>
      </c>
      <c r="J58" s="21">
        <v>64.25</v>
      </c>
      <c r="K58" s="21"/>
      <c r="L58" s="21"/>
      <c r="M58" s="21">
        <v>53.686274509803923</v>
      </c>
      <c r="N58" s="21">
        <v>23.388235294117646</v>
      </c>
      <c r="O58" s="21">
        <f t="shared" si="5"/>
        <v>48.317647058823532</v>
      </c>
      <c r="P58" s="21">
        <v>29.165429480381761</v>
      </c>
      <c r="Q58" s="21">
        <v>20</v>
      </c>
      <c r="R58" s="22"/>
      <c r="S58" s="21">
        <f t="shared" si="0"/>
        <v>136.56322371468258</v>
      </c>
      <c r="T58" s="21">
        <f t="shared" si="6"/>
        <v>51.388235294117649</v>
      </c>
      <c r="U58" s="21" t="str">
        <f t="shared" si="1"/>
        <v/>
      </c>
      <c r="V58" s="21" t="str">
        <f t="shared" si="7"/>
        <v/>
      </c>
      <c r="W58" s="21">
        <f t="shared" si="2"/>
        <v>80.665429480381761</v>
      </c>
      <c r="X58" s="21">
        <f t="shared" si="8"/>
        <v>84.25</v>
      </c>
      <c r="Y58" s="21">
        <f t="shared" si="12"/>
        <v>44.619591728525982</v>
      </c>
      <c r="Z58" s="21">
        <f t="shared" si="9"/>
        <v>45.802500000000002</v>
      </c>
      <c r="AA58" s="22"/>
      <c r="AB58" s="23" t="str">
        <f t="shared" si="10"/>
        <v/>
      </c>
      <c r="AC58" s="21" t="str">
        <f t="shared" si="3"/>
        <v/>
      </c>
      <c r="AE58" s="3" t="str">
        <f t="shared" si="11"/>
        <v/>
      </c>
      <c r="AF58" s="2" t="str">
        <f t="shared" si="4"/>
        <v/>
      </c>
    </row>
    <row r="59" spans="2:32">
      <c r="B59" s="20">
        <v>2006</v>
      </c>
      <c r="C59" s="20">
        <v>4</v>
      </c>
      <c r="D59" s="20">
        <v>10</v>
      </c>
      <c r="E59" s="21" t="s">
        <v>180</v>
      </c>
      <c r="F59" s="21">
        <v>28</v>
      </c>
      <c r="G59" s="21" t="s">
        <v>180</v>
      </c>
      <c r="H59" s="21" t="s">
        <v>180</v>
      </c>
      <c r="I59" s="21">
        <v>48</v>
      </c>
      <c r="J59" s="21">
        <v>63</v>
      </c>
      <c r="K59" s="21"/>
      <c r="L59" s="21"/>
      <c r="M59" s="21">
        <v>53.686274509803923</v>
      </c>
      <c r="N59" s="21">
        <v>23.388235294117646</v>
      </c>
      <c r="O59" s="21">
        <f t="shared" si="5"/>
        <v>48.317647058823532</v>
      </c>
      <c r="P59" s="21">
        <v>29.165429480381761</v>
      </c>
      <c r="Q59" s="21">
        <v>20</v>
      </c>
      <c r="R59" s="22"/>
      <c r="S59" s="21">
        <f t="shared" si="0"/>
        <v>136.56322371468258</v>
      </c>
      <c r="T59" s="21">
        <f t="shared" si="6"/>
        <v>51.388235294117649</v>
      </c>
      <c r="U59" s="21" t="str">
        <f t="shared" si="1"/>
        <v/>
      </c>
      <c r="V59" s="21" t="str">
        <f t="shared" si="7"/>
        <v/>
      </c>
      <c r="W59" s="21">
        <f t="shared" si="2"/>
        <v>77.165429480381761</v>
      </c>
      <c r="X59" s="21">
        <f t="shared" si="8"/>
        <v>83</v>
      </c>
      <c r="Y59" s="21">
        <f t="shared" si="12"/>
        <v>43.464591728525981</v>
      </c>
      <c r="Z59" s="21">
        <f t="shared" si="9"/>
        <v>45.39</v>
      </c>
      <c r="AA59" s="22"/>
      <c r="AB59" s="23" t="str">
        <f t="shared" si="10"/>
        <v/>
      </c>
      <c r="AC59" s="21" t="str">
        <f t="shared" si="3"/>
        <v/>
      </c>
      <c r="AE59" s="3" t="str">
        <f t="shared" si="11"/>
        <v/>
      </c>
      <c r="AF59" s="2" t="str">
        <f t="shared" si="4"/>
        <v/>
      </c>
    </row>
    <row r="60" spans="2:32">
      <c r="B60" s="20">
        <v>2006</v>
      </c>
      <c r="C60" s="20">
        <v>4</v>
      </c>
      <c r="D60" s="20">
        <v>11</v>
      </c>
      <c r="E60" s="21" t="s">
        <v>180</v>
      </c>
      <c r="F60" s="21">
        <v>28</v>
      </c>
      <c r="G60" s="21" t="s">
        <v>180</v>
      </c>
      <c r="H60" s="21" t="s">
        <v>180</v>
      </c>
      <c r="I60" s="21">
        <v>49</v>
      </c>
      <c r="J60" s="21">
        <v>63</v>
      </c>
      <c r="K60" s="21"/>
      <c r="L60" s="21"/>
      <c r="M60" s="21">
        <v>53.686274509803923</v>
      </c>
      <c r="N60" s="21">
        <v>23.388235294117646</v>
      </c>
      <c r="O60" s="21">
        <f t="shared" si="5"/>
        <v>48.317647058823532</v>
      </c>
      <c r="P60" s="21">
        <v>29.165429480381761</v>
      </c>
      <c r="Q60" s="21">
        <v>20</v>
      </c>
      <c r="R60" s="22"/>
      <c r="S60" s="21">
        <f t="shared" si="0"/>
        <v>136.56322371468258</v>
      </c>
      <c r="T60" s="21">
        <f t="shared" si="6"/>
        <v>51.388235294117649</v>
      </c>
      <c r="U60" s="21" t="str">
        <f t="shared" si="1"/>
        <v/>
      </c>
      <c r="V60" s="21" t="str">
        <f t="shared" si="7"/>
        <v/>
      </c>
      <c r="W60" s="21">
        <f t="shared" si="2"/>
        <v>78.165429480381761</v>
      </c>
      <c r="X60" s="21">
        <f t="shared" si="8"/>
        <v>83</v>
      </c>
      <c r="Y60" s="21">
        <f t="shared" si="12"/>
        <v>43.794591728525987</v>
      </c>
      <c r="Z60" s="21">
        <f t="shared" si="9"/>
        <v>45.39</v>
      </c>
      <c r="AA60" s="22"/>
      <c r="AB60" s="23" t="str">
        <f t="shared" si="10"/>
        <v/>
      </c>
      <c r="AC60" s="21" t="str">
        <f t="shared" si="3"/>
        <v/>
      </c>
      <c r="AE60" s="3" t="str">
        <f t="shared" si="11"/>
        <v/>
      </c>
      <c r="AF60" s="2" t="str">
        <f t="shared" si="4"/>
        <v/>
      </c>
    </row>
    <row r="61" spans="2:32">
      <c r="B61" s="20">
        <v>2006</v>
      </c>
      <c r="C61" s="20">
        <v>4</v>
      </c>
      <c r="D61" s="20">
        <v>12</v>
      </c>
      <c r="E61" s="21" t="s">
        <v>180</v>
      </c>
      <c r="F61" s="21">
        <v>30</v>
      </c>
      <c r="G61" s="21" t="s">
        <v>180</v>
      </c>
      <c r="H61" s="21" t="s">
        <v>180</v>
      </c>
      <c r="I61" s="21">
        <v>51</v>
      </c>
      <c r="J61" s="21">
        <v>62.5</v>
      </c>
      <c r="K61" s="21"/>
      <c r="L61" s="21"/>
      <c r="M61" s="21">
        <v>53.686274509803923</v>
      </c>
      <c r="N61" s="21">
        <v>23.388235294117646</v>
      </c>
      <c r="O61" s="21">
        <f t="shared" si="5"/>
        <v>48.317647058823532</v>
      </c>
      <c r="P61" s="21">
        <v>29.165429480381761</v>
      </c>
      <c r="Q61" s="21">
        <v>20</v>
      </c>
      <c r="R61" s="22"/>
      <c r="S61" s="21">
        <f t="shared" si="0"/>
        <v>141.87818434460382</v>
      </c>
      <c r="T61" s="21">
        <f t="shared" si="6"/>
        <v>53.388235294117649</v>
      </c>
      <c r="U61" s="21" t="str">
        <f t="shared" si="1"/>
        <v/>
      </c>
      <c r="V61" s="21" t="str">
        <f t="shared" si="7"/>
        <v/>
      </c>
      <c r="W61" s="21">
        <f t="shared" si="2"/>
        <v>80.165429480381761</v>
      </c>
      <c r="X61" s="21">
        <f t="shared" si="8"/>
        <v>82.5</v>
      </c>
      <c r="Y61" s="21">
        <f t="shared" si="12"/>
        <v>44.454591728525983</v>
      </c>
      <c r="Z61" s="21">
        <f t="shared" si="9"/>
        <v>45.225000000000001</v>
      </c>
      <c r="AA61" s="22"/>
      <c r="AB61" s="23" t="str">
        <f t="shared" si="10"/>
        <v/>
      </c>
      <c r="AC61" s="21" t="str">
        <f t="shared" si="3"/>
        <v/>
      </c>
      <c r="AE61" s="3" t="str">
        <f t="shared" si="11"/>
        <v/>
      </c>
      <c r="AF61" s="2" t="str">
        <f t="shared" si="4"/>
        <v/>
      </c>
    </row>
    <row r="62" spans="2:32">
      <c r="B62" s="20">
        <v>2007</v>
      </c>
      <c r="C62" s="20">
        <v>1</v>
      </c>
      <c r="D62" s="20">
        <v>1</v>
      </c>
      <c r="E62" s="21" t="s">
        <v>180</v>
      </c>
      <c r="F62" s="21">
        <v>30</v>
      </c>
      <c r="G62" s="21" t="s">
        <v>180</v>
      </c>
      <c r="H62" s="21" t="s">
        <v>180</v>
      </c>
      <c r="I62" s="21">
        <v>53</v>
      </c>
      <c r="J62" s="21">
        <v>62</v>
      </c>
      <c r="K62" s="21"/>
      <c r="L62" s="21"/>
      <c r="M62" s="21">
        <v>53.686274509803923</v>
      </c>
      <c r="N62" s="21">
        <v>23.388235294117646</v>
      </c>
      <c r="O62" s="21">
        <f t="shared" si="5"/>
        <v>48.317647058823532</v>
      </c>
      <c r="P62" s="21">
        <v>29.165429480381761</v>
      </c>
      <c r="Q62" s="21">
        <v>20</v>
      </c>
      <c r="R62" s="22"/>
      <c r="S62" s="21">
        <f t="shared" si="0"/>
        <v>141.87818434460382</v>
      </c>
      <c r="T62" s="21">
        <f t="shared" si="6"/>
        <v>53.388235294117649</v>
      </c>
      <c r="U62" s="21" t="str">
        <f t="shared" si="1"/>
        <v/>
      </c>
      <c r="V62" s="21" t="str">
        <f t="shared" si="7"/>
        <v/>
      </c>
      <c r="W62" s="21">
        <f t="shared" si="2"/>
        <v>82.165429480381761</v>
      </c>
      <c r="X62" s="21">
        <f t="shared" si="8"/>
        <v>82</v>
      </c>
      <c r="Y62" s="21">
        <f t="shared" si="12"/>
        <v>45.11459172852598</v>
      </c>
      <c r="Z62" s="21">
        <f t="shared" si="9"/>
        <v>45.06</v>
      </c>
      <c r="AA62" s="22"/>
      <c r="AB62" s="23" t="str">
        <f t="shared" si="10"/>
        <v/>
      </c>
      <c r="AC62" s="21" t="str">
        <f t="shared" si="3"/>
        <v/>
      </c>
      <c r="AE62" s="3" t="str">
        <f t="shared" si="11"/>
        <v/>
      </c>
      <c r="AF62" s="2" t="str">
        <f t="shared" si="4"/>
        <v/>
      </c>
    </row>
    <row r="63" spans="2:32">
      <c r="B63" s="20">
        <v>2007</v>
      </c>
      <c r="C63" s="20">
        <v>1</v>
      </c>
      <c r="D63" s="20">
        <v>2</v>
      </c>
      <c r="E63" s="21" t="s">
        <v>180</v>
      </c>
      <c r="F63" s="21">
        <v>30</v>
      </c>
      <c r="G63" s="21" t="s">
        <v>180</v>
      </c>
      <c r="H63" s="21" t="s">
        <v>180</v>
      </c>
      <c r="I63" s="21">
        <v>58.5</v>
      </c>
      <c r="J63" s="21">
        <v>61.5</v>
      </c>
      <c r="K63" s="21"/>
      <c r="L63" s="21"/>
      <c r="M63" s="21">
        <v>53.686274509803923</v>
      </c>
      <c r="N63" s="21">
        <v>23.388235294117646</v>
      </c>
      <c r="O63" s="21">
        <f t="shared" si="5"/>
        <v>48.317647058823532</v>
      </c>
      <c r="P63" s="21">
        <v>29.165429480381761</v>
      </c>
      <c r="Q63" s="21">
        <v>20</v>
      </c>
      <c r="R63" s="22"/>
      <c r="S63" s="21">
        <f t="shared" si="0"/>
        <v>141.87818434460382</v>
      </c>
      <c r="T63" s="21">
        <f t="shared" si="6"/>
        <v>53.388235294117649</v>
      </c>
      <c r="U63" s="21" t="str">
        <f t="shared" si="1"/>
        <v/>
      </c>
      <c r="V63" s="21" t="str">
        <f t="shared" si="7"/>
        <v/>
      </c>
      <c r="W63" s="21">
        <f t="shared" si="2"/>
        <v>87.665429480381761</v>
      </c>
      <c r="X63" s="21">
        <f t="shared" si="8"/>
        <v>81.5</v>
      </c>
      <c r="Y63" s="21">
        <f t="shared" si="12"/>
        <v>46.929591728525978</v>
      </c>
      <c r="Z63" s="21">
        <f t="shared" si="9"/>
        <v>44.894999999999996</v>
      </c>
      <c r="AA63" s="22"/>
      <c r="AB63" s="23" t="str">
        <f t="shared" si="10"/>
        <v/>
      </c>
      <c r="AC63" s="21" t="str">
        <f t="shared" si="3"/>
        <v/>
      </c>
      <c r="AE63" s="3" t="str">
        <f t="shared" si="11"/>
        <v/>
      </c>
      <c r="AF63" s="2" t="str">
        <f t="shared" si="4"/>
        <v/>
      </c>
    </row>
    <row r="64" spans="2:32">
      <c r="B64" s="20">
        <v>2007</v>
      </c>
      <c r="C64" s="20">
        <v>1</v>
      </c>
      <c r="D64" s="20">
        <v>3</v>
      </c>
      <c r="E64" s="21" t="s">
        <v>180</v>
      </c>
      <c r="F64" s="21">
        <v>30</v>
      </c>
      <c r="G64" s="21" t="s">
        <v>180</v>
      </c>
      <c r="H64" s="21" t="s">
        <v>180</v>
      </c>
      <c r="I64" s="21">
        <v>68.5</v>
      </c>
      <c r="J64" s="21">
        <v>61.5</v>
      </c>
      <c r="K64" s="21"/>
      <c r="L64" s="21"/>
      <c r="M64" s="21">
        <v>53.686274509803923</v>
      </c>
      <c r="N64" s="21">
        <v>23.388235294117646</v>
      </c>
      <c r="O64" s="21">
        <f t="shared" si="5"/>
        <v>48.317647058823532</v>
      </c>
      <c r="P64" s="21">
        <v>29.165429480381761</v>
      </c>
      <c r="Q64" s="21">
        <v>20</v>
      </c>
      <c r="R64" s="22"/>
      <c r="S64" s="21">
        <f t="shared" si="0"/>
        <v>141.87818434460382</v>
      </c>
      <c r="T64" s="21">
        <f t="shared" si="6"/>
        <v>53.388235294117649</v>
      </c>
      <c r="U64" s="21" t="str">
        <f t="shared" si="1"/>
        <v/>
      </c>
      <c r="V64" s="21" t="str">
        <f t="shared" si="7"/>
        <v/>
      </c>
      <c r="W64" s="21">
        <f t="shared" si="2"/>
        <v>97.665429480381761</v>
      </c>
      <c r="X64" s="21">
        <f t="shared" si="8"/>
        <v>81.5</v>
      </c>
      <c r="Y64" s="21">
        <f t="shared" si="12"/>
        <v>50.229591728525982</v>
      </c>
      <c r="Z64" s="21">
        <f t="shared" si="9"/>
        <v>44.894999999999996</v>
      </c>
      <c r="AA64" s="22"/>
      <c r="AB64" s="23" t="str">
        <f t="shared" si="10"/>
        <v/>
      </c>
      <c r="AC64" s="21" t="str">
        <f t="shared" si="3"/>
        <v/>
      </c>
      <c r="AE64" s="3" t="str">
        <f t="shared" si="11"/>
        <v/>
      </c>
      <c r="AF64" s="2" t="str">
        <f t="shared" si="4"/>
        <v/>
      </c>
    </row>
    <row r="65" spans="2:32">
      <c r="B65" s="20">
        <v>2007</v>
      </c>
      <c r="C65" s="20">
        <v>2</v>
      </c>
      <c r="D65" s="20">
        <v>4</v>
      </c>
      <c r="E65" s="21" t="s">
        <v>180</v>
      </c>
      <c r="F65" s="21">
        <v>35</v>
      </c>
      <c r="G65" s="21" t="s">
        <v>180</v>
      </c>
      <c r="H65" s="21" t="s">
        <v>180</v>
      </c>
      <c r="I65" s="21">
        <v>89</v>
      </c>
      <c r="J65" s="21">
        <v>61.5</v>
      </c>
      <c r="K65" s="21"/>
      <c r="L65" s="21"/>
      <c r="M65" s="21">
        <v>53.686274509803923</v>
      </c>
      <c r="N65" s="21">
        <v>23.388235294117646</v>
      </c>
      <c r="O65" s="21">
        <f t="shared" si="5"/>
        <v>48.317647058823532</v>
      </c>
      <c r="P65" s="21">
        <v>29.165429480381761</v>
      </c>
      <c r="Q65" s="21">
        <v>20</v>
      </c>
      <c r="R65" s="22"/>
      <c r="S65" s="21">
        <f t="shared" si="0"/>
        <v>155.16558591940694</v>
      </c>
      <c r="T65" s="21">
        <f t="shared" si="6"/>
        <v>58.388235294117649</v>
      </c>
      <c r="U65" s="21" t="str">
        <f t="shared" si="1"/>
        <v/>
      </c>
      <c r="V65" s="21" t="str">
        <f t="shared" si="7"/>
        <v/>
      </c>
      <c r="W65" s="21">
        <f t="shared" si="2"/>
        <v>118.16542948038176</v>
      </c>
      <c r="X65" s="21">
        <f t="shared" si="8"/>
        <v>81.5</v>
      </c>
      <c r="Y65" s="21">
        <f t="shared" si="12"/>
        <v>56.994591728525982</v>
      </c>
      <c r="Z65" s="21">
        <f t="shared" si="9"/>
        <v>44.894999999999996</v>
      </c>
      <c r="AA65" s="22"/>
      <c r="AB65" s="23" t="str">
        <f t="shared" si="10"/>
        <v/>
      </c>
      <c r="AC65" s="21" t="str">
        <f t="shared" si="3"/>
        <v/>
      </c>
      <c r="AE65" s="3" t="str">
        <f t="shared" si="11"/>
        <v/>
      </c>
      <c r="AF65" s="2" t="str">
        <f t="shared" si="4"/>
        <v/>
      </c>
    </row>
    <row r="66" spans="2:32">
      <c r="B66" s="20">
        <v>2007</v>
      </c>
      <c r="C66" s="20">
        <v>2</v>
      </c>
      <c r="D66" s="20">
        <v>5</v>
      </c>
      <c r="E66" s="21" t="s">
        <v>180</v>
      </c>
      <c r="F66" s="21">
        <v>35</v>
      </c>
      <c r="G66" s="21" t="s">
        <v>180</v>
      </c>
      <c r="H66" s="21" t="s">
        <v>180</v>
      </c>
      <c r="I66" s="21">
        <v>103</v>
      </c>
      <c r="J66" s="21">
        <v>61.5</v>
      </c>
      <c r="K66" s="21"/>
      <c r="L66" s="21"/>
      <c r="M66" s="21">
        <v>53.686274509803923</v>
      </c>
      <c r="N66" s="21">
        <v>23.388235294117646</v>
      </c>
      <c r="O66" s="21">
        <f t="shared" si="5"/>
        <v>48.317647058823532</v>
      </c>
      <c r="P66" s="21">
        <v>29.165429480381761</v>
      </c>
      <c r="Q66" s="21">
        <v>20</v>
      </c>
      <c r="R66" s="22"/>
      <c r="S66" s="21">
        <f t="shared" si="0"/>
        <v>155.16558591940694</v>
      </c>
      <c r="T66" s="21">
        <f t="shared" si="6"/>
        <v>58.388235294117649</v>
      </c>
      <c r="U66" s="21" t="str">
        <f t="shared" si="1"/>
        <v/>
      </c>
      <c r="V66" s="21" t="str">
        <f t="shared" si="7"/>
        <v/>
      </c>
      <c r="W66" s="21">
        <f t="shared" si="2"/>
        <v>132.16542948038176</v>
      </c>
      <c r="X66" s="21">
        <f t="shared" si="8"/>
        <v>81.5</v>
      </c>
      <c r="Y66" s="21">
        <f t="shared" si="12"/>
        <v>61.61459172852598</v>
      </c>
      <c r="Z66" s="21">
        <f t="shared" si="9"/>
        <v>44.894999999999996</v>
      </c>
      <c r="AA66" s="22"/>
      <c r="AB66" s="23" t="str">
        <f t="shared" si="10"/>
        <v/>
      </c>
      <c r="AC66" s="21" t="str">
        <f t="shared" si="3"/>
        <v/>
      </c>
      <c r="AE66" s="3" t="str">
        <f t="shared" si="11"/>
        <v/>
      </c>
      <c r="AF66" s="2" t="str">
        <f t="shared" si="4"/>
        <v/>
      </c>
    </row>
    <row r="67" spans="2:32">
      <c r="B67" s="20">
        <v>2007</v>
      </c>
      <c r="C67" s="20">
        <v>2</v>
      </c>
      <c r="D67" s="20">
        <v>6</v>
      </c>
      <c r="E67" s="21" t="s">
        <v>180</v>
      </c>
      <c r="F67" s="21">
        <v>37</v>
      </c>
      <c r="G67" s="21" t="s">
        <v>180</v>
      </c>
      <c r="H67" s="21" t="s">
        <v>180</v>
      </c>
      <c r="I67" s="21">
        <v>121.5</v>
      </c>
      <c r="J67" s="21">
        <v>68</v>
      </c>
      <c r="K67" s="21"/>
      <c r="L67" s="21"/>
      <c r="M67" s="21">
        <v>53.686274509803923</v>
      </c>
      <c r="N67" s="21">
        <v>23.388235294117646</v>
      </c>
      <c r="O67" s="21">
        <f t="shared" si="5"/>
        <v>48.317647058823532</v>
      </c>
      <c r="P67" s="21">
        <v>29.165429480381761</v>
      </c>
      <c r="Q67" s="21">
        <v>20</v>
      </c>
      <c r="R67" s="22"/>
      <c r="S67" s="21">
        <f t="shared" si="0"/>
        <v>160.48054654932818</v>
      </c>
      <c r="T67" s="21">
        <f t="shared" si="6"/>
        <v>60.388235294117649</v>
      </c>
      <c r="U67" s="21" t="str">
        <f t="shared" si="1"/>
        <v/>
      </c>
      <c r="V67" s="21" t="str">
        <f t="shared" si="7"/>
        <v/>
      </c>
      <c r="W67" s="21">
        <f t="shared" si="2"/>
        <v>150.66542948038176</v>
      </c>
      <c r="X67" s="21">
        <f t="shared" si="8"/>
        <v>88</v>
      </c>
      <c r="Y67" s="21">
        <f t="shared" si="12"/>
        <v>67.719591728525984</v>
      </c>
      <c r="Z67" s="21">
        <f t="shared" si="9"/>
        <v>47.040000000000006</v>
      </c>
      <c r="AA67" s="22"/>
      <c r="AB67" s="23" t="str">
        <f t="shared" si="10"/>
        <v/>
      </c>
      <c r="AC67" s="21" t="str">
        <f t="shared" si="3"/>
        <v/>
      </c>
      <c r="AE67" s="3" t="str">
        <f t="shared" si="11"/>
        <v/>
      </c>
      <c r="AF67" s="2" t="str">
        <f t="shared" si="4"/>
        <v/>
      </c>
    </row>
    <row r="68" spans="2:32">
      <c r="B68" s="20">
        <v>2007</v>
      </c>
      <c r="C68" s="20">
        <v>3</v>
      </c>
      <c r="D68" s="20">
        <v>7</v>
      </c>
      <c r="E68" s="21" t="s">
        <v>180</v>
      </c>
      <c r="F68" s="21">
        <v>37</v>
      </c>
      <c r="G68" s="21" t="s">
        <v>180</v>
      </c>
      <c r="H68" s="21" t="s">
        <v>180</v>
      </c>
      <c r="I68" s="21">
        <v>167</v>
      </c>
      <c r="J68" s="21">
        <v>85</v>
      </c>
      <c r="K68" s="21"/>
      <c r="L68" s="21"/>
      <c r="M68" s="21">
        <v>53.686274509803923</v>
      </c>
      <c r="N68" s="21">
        <v>23.388235294117646</v>
      </c>
      <c r="O68" s="21">
        <f t="shared" si="5"/>
        <v>48.317647058823532</v>
      </c>
      <c r="P68" s="21">
        <v>29.165429480381761</v>
      </c>
      <c r="Q68" s="21">
        <v>20</v>
      </c>
      <c r="R68" s="22"/>
      <c r="S68" s="21">
        <f t="shared" si="0"/>
        <v>160.48054654932818</v>
      </c>
      <c r="T68" s="21">
        <f t="shared" si="6"/>
        <v>60.388235294117649</v>
      </c>
      <c r="U68" s="21" t="str">
        <f t="shared" si="1"/>
        <v/>
      </c>
      <c r="V68" s="21" t="str">
        <f t="shared" si="7"/>
        <v/>
      </c>
      <c r="W68" s="21">
        <f t="shared" si="2"/>
        <v>196.16542948038176</v>
      </c>
      <c r="X68" s="21">
        <f t="shared" si="8"/>
        <v>105</v>
      </c>
      <c r="Y68" s="21">
        <f t="shared" si="12"/>
        <v>82.734591728525984</v>
      </c>
      <c r="Z68" s="21">
        <f t="shared" si="9"/>
        <v>52.65</v>
      </c>
      <c r="AA68" s="22"/>
      <c r="AB68" s="23" t="str">
        <f t="shared" si="10"/>
        <v/>
      </c>
      <c r="AC68" s="21" t="str">
        <f t="shared" si="3"/>
        <v/>
      </c>
      <c r="AE68" s="3" t="str">
        <f t="shared" si="11"/>
        <v/>
      </c>
      <c r="AF68" s="2" t="str">
        <f t="shared" si="4"/>
        <v/>
      </c>
    </row>
    <row r="69" spans="2:32">
      <c r="B69" s="20">
        <v>2007</v>
      </c>
      <c r="C69" s="20">
        <v>3</v>
      </c>
      <c r="D69" s="20">
        <v>8</v>
      </c>
      <c r="E69" s="21" t="s">
        <v>180</v>
      </c>
      <c r="F69" s="21">
        <v>37.666666666666664</v>
      </c>
      <c r="G69" s="21" t="s">
        <v>180</v>
      </c>
      <c r="H69" s="21" t="s">
        <v>180</v>
      </c>
      <c r="I69" s="21">
        <v>189</v>
      </c>
      <c r="J69" s="21">
        <v>123</v>
      </c>
      <c r="K69" s="21"/>
      <c r="L69" s="21"/>
      <c r="M69" s="21">
        <v>53.686274509803923</v>
      </c>
      <c r="N69" s="21">
        <v>23.388235294117646</v>
      </c>
      <c r="O69" s="21">
        <f t="shared" si="5"/>
        <v>48.317647058823532</v>
      </c>
      <c r="P69" s="21">
        <v>27.6</v>
      </c>
      <c r="Q69" s="21">
        <v>20</v>
      </c>
      <c r="R69" s="22"/>
      <c r="S69" s="21">
        <f t="shared" si="0"/>
        <v>162.25220009263523</v>
      </c>
      <c r="T69" s="21">
        <f t="shared" si="6"/>
        <v>61.054901960784306</v>
      </c>
      <c r="U69" s="21" t="str">
        <f t="shared" si="1"/>
        <v/>
      </c>
      <c r="V69" s="21" t="str">
        <f t="shared" si="7"/>
        <v/>
      </c>
      <c r="W69" s="21">
        <f t="shared" si="2"/>
        <v>216.6</v>
      </c>
      <c r="X69" s="21">
        <f t="shared" si="8"/>
        <v>143</v>
      </c>
      <c r="Y69" s="21">
        <f t="shared" si="12"/>
        <v>89.477999999999994</v>
      </c>
      <c r="Z69" s="21">
        <f t="shared" si="9"/>
        <v>65.19</v>
      </c>
      <c r="AA69" s="22"/>
      <c r="AB69" s="23" t="str">
        <f t="shared" si="10"/>
        <v/>
      </c>
      <c r="AC69" s="21" t="str">
        <f t="shared" si="3"/>
        <v/>
      </c>
      <c r="AE69" s="3" t="str">
        <f t="shared" si="11"/>
        <v/>
      </c>
      <c r="AF69" s="2" t="str">
        <f t="shared" si="4"/>
        <v/>
      </c>
    </row>
    <row r="70" spans="2:32">
      <c r="B70" s="20">
        <v>2007</v>
      </c>
      <c r="C70" s="20">
        <v>3</v>
      </c>
      <c r="D70" s="20">
        <v>9</v>
      </c>
      <c r="E70" s="21" t="s">
        <v>180</v>
      </c>
      <c r="F70" s="21">
        <v>38</v>
      </c>
      <c r="G70" s="21" t="s">
        <v>180</v>
      </c>
      <c r="H70" s="21" t="s">
        <v>180</v>
      </c>
      <c r="I70" s="21">
        <v>205.5</v>
      </c>
      <c r="J70" s="21">
        <v>123</v>
      </c>
      <c r="K70" s="21"/>
      <c r="L70" s="21"/>
      <c r="M70" s="21">
        <v>53.686274509803923</v>
      </c>
      <c r="N70" s="21">
        <v>23.388235294117646</v>
      </c>
      <c r="O70" s="21">
        <f t="shared" si="5"/>
        <v>48.317647058823532</v>
      </c>
      <c r="P70" s="21">
        <v>46</v>
      </c>
      <c r="Q70" s="21">
        <v>20</v>
      </c>
      <c r="R70" s="22"/>
      <c r="S70" s="21">
        <f t="shared" ref="S70:S133" si="13">T70*S71/T71</f>
        <v>163.1380268642888</v>
      </c>
      <c r="T70" s="21">
        <f t="shared" si="6"/>
        <v>61.388235294117649</v>
      </c>
      <c r="U70" s="21" t="str">
        <f t="shared" ref="U70:U133" si="14">IFERROR( E70+M70, "")</f>
        <v/>
      </c>
      <c r="V70" s="21" t="str">
        <f t="shared" si="7"/>
        <v/>
      </c>
      <c r="W70" s="21">
        <f t="shared" ref="W70:W133" si="15">IFERROR(I70+P70, "")</f>
        <v>251.5</v>
      </c>
      <c r="X70" s="21">
        <f t="shared" si="8"/>
        <v>143</v>
      </c>
      <c r="Y70" s="21">
        <f t="shared" si="12"/>
        <v>100.995</v>
      </c>
      <c r="Z70" s="21">
        <f t="shared" si="9"/>
        <v>65.19</v>
      </c>
      <c r="AA70" s="22"/>
      <c r="AB70" s="23" t="str">
        <f t="shared" si="10"/>
        <v/>
      </c>
      <c r="AC70" s="21" t="str">
        <f t="shared" ref="AC70:AC133" si="16">IF(AB70="", "", MAX(Y70, Z70)-AB70)</f>
        <v/>
      </c>
      <c r="AE70" s="3" t="str">
        <f t="shared" si="11"/>
        <v/>
      </c>
      <c r="AF70" s="2" t="str">
        <f t="shared" ref="AF70:AF133" si="17">IF(AE70="", "", MAX(AB70, AC70)-AE70)</f>
        <v/>
      </c>
    </row>
    <row r="71" spans="2:32">
      <c r="B71" s="20">
        <v>2007</v>
      </c>
      <c r="C71" s="20">
        <v>4</v>
      </c>
      <c r="D71" s="20">
        <v>10</v>
      </c>
      <c r="E71" s="21" t="s">
        <v>180</v>
      </c>
      <c r="F71" s="21">
        <v>38</v>
      </c>
      <c r="G71" s="21" t="s">
        <v>180</v>
      </c>
      <c r="H71" s="21" t="s">
        <v>180</v>
      </c>
      <c r="I71" s="21">
        <v>222</v>
      </c>
      <c r="J71" s="21">
        <v>126</v>
      </c>
      <c r="K71" s="21"/>
      <c r="L71" s="21"/>
      <c r="M71" s="21">
        <v>53.686274509803923</v>
      </c>
      <c r="N71" s="21">
        <v>23.388235294117646</v>
      </c>
      <c r="O71" s="21">
        <f t="shared" ref="O71:O134" si="18">IFERROR(M71*0.9, "")</f>
        <v>48.317647058823532</v>
      </c>
      <c r="P71" s="21">
        <v>47.75</v>
      </c>
      <c r="Q71" s="21">
        <v>20</v>
      </c>
      <c r="R71" s="22"/>
      <c r="S71" s="21">
        <f t="shared" si="13"/>
        <v>163.1380268642888</v>
      </c>
      <c r="T71" s="21">
        <f t="shared" ref="T71:T134" si="19">IF(F71=0, "", F71+N71)</f>
        <v>61.388235294117649</v>
      </c>
      <c r="U71" s="21" t="str">
        <f t="shared" si="14"/>
        <v/>
      </c>
      <c r="V71" s="21" t="str">
        <f t="shared" ref="V71:V134" si="20">IFERROR( G71+O71, "")</f>
        <v/>
      </c>
      <c r="W71" s="21">
        <f t="shared" si="15"/>
        <v>269.75</v>
      </c>
      <c r="X71" s="21">
        <f t="shared" ref="X71:X134" si="21">J71+Q71</f>
        <v>146</v>
      </c>
      <c r="Y71" s="21">
        <f t="shared" ref="Y71:Y134" si="22">IFERROR((I71+P71)*0.33+18, "")</f>
        <v>107.0175</v>
      </c>
      <c r="Z71" s="21">
        <f t="shared" ref="Z71:Z134" si="23">IF(J71=0,0,(J71+Q71)*0.33+18)</f>
        <v>66.180000000000007</v>
      </c>
      <c r="AA71" s="22"/>
      <c r="AB71" s="23" t="str">
        <f t="shared" ref="AB71:AB134" si="24">IF(OR(T71="", U71="", V71=""), "", MAX(S71,T71)*40%+U71*30%+V71*30%)</f>
        <v/>
      </c>
      <c r="AC71" s="21" t="str">
        <f t="shared" si="16"/>
        <v/>
      </c>
      <c r="AE71" s="3" t="str">
        <f t="shared" ref="AE71:AE134" si="25">IFERROR(MIN((MAX(S71,T71)*70%+V71*30%), Z71), "")</f>
        <v/>
      </c>
      <c r="AF71" s="2" t="str">
        <f t="shared" si="17"/>
        <v/>
      </c>
    </row>
    <row r="72" spans="2:32">
      <c r="B72" s="20">
        <v>2007</v>
      </c>
      <c r="C72" s="20">
        <v>4</v>
      </c>
      <c r="D72" s="20">
        <v>11</v>
      </c>
      <c r="E72" s="21" t="s">
        <v>180</v>
      </c>
      <c r="F72" s="21">
        <v>62</v>
      </c>
      <c r="G72" s="21" t="s">
        <v>180</v>
      </c>
      <c r="H72" s="21" t="s">
        <v>180</v>
      </c>
      <c r="I72" s="21">
        <v>276</v>
      </c>
      <c r="J72" s="21">
        <v>134.5</v>
      </c>
      <c r="K72" s="21"/>
      <c r="L72" s="21"/>
      <c r="M72" s="21">
        <v>53.686274509803923</v>
      </c>
      <c r="N72" s="21">
        <v>23.388235294117646</v>
      </c>
      <c r="O72" s="21">
        <f t="shared" si="18"/>
        <v>48.317647058823532</v>
      </c>
      <c r="P72" s="21">
        <v>53</v>
      </c>
      <c r="Q72" s="21">
        <v>20</v>
      </c>
      <c r="R72" s="22"/>
      <c r="S72" s="21">
        <f t="shared" si="13"/>
        <v>226.91755442334383</v>
      </c>
      <c r="T72" s="21">
        <f t="shared" si="19"/>
        <v>85.388235294117649</v>
      </c>
      <c r="U72" s="21" t="str">
        <f t="shared" si="14"/>
        <v/>
      </c>
      <c r="V72" s="21" t="str">
        <f t="shared" si="20"/>
        <v/>
      </c>
      <c r="W72" s="21">
        <f t="shared" si="15"/>
        <v>329</v>
      </c>
      <c r="X72" s="21">
        <f t="shared" si="21"/>
        <v>154.5</v>
      </c>
      <c r="Y72" s="21">
        <f t="shared" si="22"/>
        <v>126.57000000000001</v>
      </c>
      <c r="Z72" s="21">
        <f t="shared" si="23"/>
        <v>68.984999999999999</v>
      </c>
      <c r="AA72" s="22"/>
      <c r="AB72" s="23" t="str">
        <f t="shared" si="24"/>
        <v/>
      </c>
      <c r="AC72" s="21" t="str">
        <f t="shared" si="16"/>
        <v/>
      </c>
      <c r="AE72" s="3" t="str">
        <f t="shared" si="25"/>
        <v/>
      </c>
      <c r="AF72" s="2" t="str">
        <f t="shared" si="17"/>
        <v/>
      </c>
    </row>
    <row r="73" spans="2:32">
      <c r="B73" s="20">
        <v>2007</v>
      </c>
      <c r="C73" s="20">
        <v>4</v>
      </c>
      <c r="D73" s="20">
        <v>12</v>
      </c>
      <c r="E73" s="21" t="s">
        <v>180</v>
      </c>
      <c r="F73" s="21">
        <v>82.5</v>
      </c>
      <c r="G73" s="21" t="s">
        <v>180</v>
      </c>
      <c r="H73" s="21" t="s">
        <v>180</v>
      </c>
      <c r="I73" s="21">
        <v>423</v>
      </c>
      <c r="J73" s="21">
        <v>208.25</v>
      </c>
      <c r="K73" s="21"/>
      <c r="L73" s="21"/>
      <c r="M73" s="21">
        <v>53.686274509803923</v>
      </c>
      <c r="N73" s="21">
        <v>23.388235294117646</v>
      </c>
      <c r="O73" s="21">
        <f t="shared" si="18"/>
        <v>48.317647058823532</v>
      </c>
      <c r="P73" s="21">
        <v>53.333333333333336</v>
      </c>
      <c r="Q73" s="21">
        <v>20</v>
      </c>
      <c r="R73" s="22"/>
      <c r="S73" s="21">
        <f t="shared" si="13"/>
        <v>281.39590088003666</v>
      </c>
      <c r="T73" s="21">
        <f t="shared" si="19"/>
        <v>105.88823529411765</v>
      </c>
      <c r="U73" s="21" t="str">
        <f t="shared" si="14"/>
        <v/>
      </c>
      <c r="V73" s="21" t="str">
        <f t="shared" si="20"/>
        <v/>
      </c>
      <c r="W73" s="21">
        <f t="shared" si="15"/>
        <v>476.33333333333331</v>
      </c>
      <c r="X73" s="21">
        <f t="shared" si="21"/>
        <v>228.25</v>
      </c>
      <c r="Y73" s="21">
        <f t="shared" si="22"/>
        <v>175.19</v>
      </c>
      <c r="Z73" s="21">
        <f t="shared" si="23"/>
        <v>93.322500000000005</v>
      </c>
      <c r="AA73" s="22"/>
      <c r="AB73" s="23" t="str">
        <f t="shared" si="24"/>
        <v/>
      </c>
      <c r="AC73" s="21" t="str">
        <f t="shared" si="16"/>
        <v/>
      </c>
      <c r="AE73" s="3" t="str">
        <f t="shared" si="25"/>
        <v/>
      </c>
      <c r="AF73" s="2" t="str">
        <f t="shared" si="17"/>
        <v/>
      </c>
    </row>
    <row r="74" spans="2:32">
      <c r="B74" s="20">
        <v>2008</v>
      </c>
      <c r="C74" s="20">
        <v>1</v>
      </c>
      <c r="D74" s="20">
        <v>1</v>
      </c>
      <c r="E74" s="21" t="s">
        <v>180</v>
      </c>
      <c r="F74" s="21">
        <v>103</v>
      </c>
      <c r="G74" s="21" t="s">
        <v>180</v>
      </c>
      <c r="H74" s="21" t="s">
        <v>180</v>
      </c>
      <c r="I74" s="21">
        <v>515.5</v>
      </c>
      <c r="J74" s="21">
        <v>272.5</v>
      </c>
      <c r="K74" s="21"/>
      <c r="L74" s="21"/>
      <c r="M74" s="21">
        <v>53.686274509803923</v>
      </c>
      <c r="N74" s="21">
        <v>23.388235294117646</v>
      </c>
      <c r="O74" s="21">
        <f t="shared" si="18"/>
        <v>48.317647058823532</v>
      </c>
      <c r="P74" s="21">
        <v>53.4</v>
      </c>
      <c r="Q74" s="21">
        <v>20</v>
      </c>
      <c r="R74" s="22"/>
      <c r="S74" s="21">
        <f t="shared" si="13"/>
        <v>335.87424733672947</v>
      </c>
      <c r="T74" s="21">
        <f t="shared" si="19"/>
        <v>126.38823529411765</v>
      </c>
      <c r="U74" s="21" t="str">
        <f t="shared" si="14"/>
        <v/>
      </c>
      <c r="V74" s="21" t="str">
        <f t="shared" si="20"/>
        <v/>
      </c>
      <c r="W74" s="21">
        <f t="shared" si="15"/>
        <v>568.9</v>
      </c>
      <c r="X74" s="21">
        <f t="shared" si="21"/>
        <v>292.5</v>
      </c>
      <c r="Y74" s="21">
        <f t="shared" si="22"/>
        <v>205.73699999999999</v>
      </c>
      <c r="Z74" s="21">
        <f t="shared" si="23"/>
        <v>114.52500000000001</v>
      </c>
      <c r="AA74" s="22"/>
      <c r="AB74" s="23" t="str">
        <f t="shared" si="24"/>
        <v/>
      </c>
      <c r="AC74" s="21" t="str">
        <f t="shared" si="16"/>
        <v/>
      </c>
      <c r="AE74" s="3" t="str">
        <f t="shared" si="25"/>
        <v/>
      </c>
      <c r="AF74" s="2" t="str">
        <f t="shared" si="17"/>
        <v/>
      </c>
    </row>
    <row r="75" spans="2:32">
      <c r="B75" s="20">
        <v>2008</v>
      </c>
      <c r="C75" s="20">
        <v>1</v>
      </c>
      <c r="D75" s="20">
        <v>2</v>
      </c>
      <c r="E75" s="21" t="s">
        <v>180</v>
      </c>
      <c r="F75" s="21">
        <v>103</v>
      </c>
      <c r="G75" s="21" t="s">
        <v>180</v>
      </c>
      <c r="H75" s="21" t="s">
        <v>180</v>
      </c>
      <c r="I75" s="21">
        <v>620</v>
      </c>
      <c r="J75" s="21">
        <v>338.5</v>
      </c>
      <c r="K75" s="21"/>
      <c r="L75" s="21"/>
      <c r="M75" s="21">
        <v>53.686274509803923</v>
      </c>
      <c r="N75" s="21">
        <v>23.388235294117646</v>
      </c>
      <c r="O75" s="21">
        <f t="shared" si="18"/>
        <v>48.317647058823532</v>
      </c>
      <c r="P75" s="21">
        <v>52.5</v>
      </c>
      <c r="Q75" s="21">
        <v>20</v>
      </c>
      <c r="R75" s="22"/>
      <c r="S75" s="21">
        <f t="shared" si="13"/>
        <v>335.87424733672947</v>
      </c>
      <c r="T75" s="21">
        <f t="shared" si="19"/>
        <v>126.38823529411765</v>
      </c>
      <c r="U75" s="21" t="str">
        <f t="shared" si="14"/>
        <v/>
      </c>
      <c r="V75" s="21" t="str">
        <f t="shared" si="20"/>
        <v/>
      </c>
      <c r="W75" s="21">
        <f t="shared" si="15"/>
        <v>672.5</v>
      </c>
      <c r="X75" s="21">
        <f t="shared" si="21"/>
        <v>358.5</v>
      </c>
      <c r="Y75" s="21">
        <f t="shared" si="22"/>
        <v>239.92500000000001</v>
      </c>
      <c r="Z75" s="21">
        <f t="shared" si="23"/>
        <v>136.30500000000001</v>
      </c>
      <c r="AA75" s="22"/>
      <c r="AB75" s="23" t="str">
        <f t="shared" si="24"/>
        <v/>
      </c>
      <c r="AC75" s="21" t="str">
        <f t="shared" si="16"/>
        <v/>
      </c>
      <c r="AE75" s="3" t="str">
        <f t="shared" si="25"/>
        <v/>
      </c>
      <c r="AF75" s="2" t="str">
        <f t="shared" si="17"/>
        <v/>
      </c>
    </row>
    <row r="76" spans="2:32">
      <c r="B76" s="20">
        <v>2008</v>
      </c>
      <c r="C76" s="20">
        <v>1</v>
      </c>
      <c r="D76" s="20">
        <v>3</v>
      </c>
      <c r="E76" s="21" t="s">
        <v>180</v>
      </c>
      <c r="F76" s="21">
        <v>103</v>
      </c>
      <c r="G76" s="21" t="s">
        <v>180</v>
      </c>
      <c r="H76" s="21" t="s">
        <v>180</v>
      </c>
      <c r="I76" s="21">
        <v>646</v>
      </c>
      <c r="J76" s="21">
        <v>338.5</v>
      </c>
      <c r="K76" s="21"/>
      <c r="L76" s="21"/>
      <c r="M76" s="21">
        <v>53.686274509803923</v>
      </c>
      <c r="N76" s="21">
        <v>23.388235294117646</v>
      </c>
      <c r="O76" s="21">
        <f t="shared" si="18"/>
        <v>48.317647058823532</v>
      </c>
      <c r="P76" s="21">
        <v>53</v>
      </c>
      <c r="Q76" s="21">
        <v>20</v>
      </c>
      <c r="R76" s="22"/>
      <c r="S76" s="21">
        <f t="shared" si="13"/>
        <v>335.87424733672947</v>
      </c>
      <c r="T76" s="21">
        <f t="shared" si="19"/>
        <v>126.38823529411765</v>
      </c>
      <c r="U76" s="21" t="str">
        <f t="shared" si="14"/>
        <v/>
      </c>
      <c r="V76" s="21" t="str">
        <f t="shared" si="20"/>
        <v/>
      </c>
      <c r="W76" s="21">
        <f t="shared" si="15"/>
        <v>699</v>
      </c>
      <c r="X76" s="21">
        <f t="shared" si="21"/>
        <v>358.5</v>
      </c>
      <c r="Y76" s="21">
        <f t="shared" si="22"/>
        <v>248.67000000000002</v>
      </c>
      <c r="Z76" s="21">
        <f t="shared" si="23"/>
        <v>136.30500000000001</v>
      </c>
      <c r="AA76" s="22"/>
      <c r="AB76" s="23" t="str">
        <f t="shared" si="24"/>
        <v/>
      </c>
      <c r="AC76" s="21" t="str">
        <f t="shared" si="16"/>
        <v/>
      </c>
      <c r="AE76" s="3" t="str">
        <f t="shared" si="25"/>
        <v/>
      </c>
      <c r="AF76" s="2" t="str">
        <f t="shared" si="17"/>
        <v/>
      </c>
    </row>
    <row r="77" spans="2:32">
      <c r="B77" s="20">
        <v>2008</v>
      </c>
      <c r="C77" s="20">
        <v>2</v>
      </c>
      <c r="D77" s="20">
        <v>4</v>
      </c>
      <c r="E77" s="21" t="s">
        <v>180</v>
      </c>
      <c r="F77" s="21">
        <v>103</v>
      </c>
      <c r="G77" s="21" t="s">
        <v>180</v>
      </c>
      <c r="H77" s="21" t="s">
        <v>180</v>
      </c>
      <c r="I77" s="21">
        <v>658</v>
      </c>
      <c r="J77" s="21">
        <v>353</v>
      </c>
      <c r="K77" s="21"/>
      <c r="L77" s="21"/>
      <c r="M77" s="21">
        <v>53.686274509803923</v>
      </c>
      <c r="N77" s="21">
        <v>23.388235294117646</v>
      </c>
      <c r="O77" s="21">
        <f t="shared" si="18"/>
        <v>48.317647058823532</v>
      </c>
      <c r="P77" s="21">
        <v>62</v>
      </c>
      <c r="Q77" s="21">
        <v>20</v>
      </c>
      <c r="R77" s="22"/>
      <c r="S77" s="21">
        <f t="shared" si="13"/>
        <v>335.87424733672947</v>
      </c>
      <c r="T77" s="21">
        <f t="shared" si="19"/>
        <v>126.38823529411765</v>
      </c>
      <c r="U77" s="21" t="str">
        <f t="shared" si="14"/>
        <v/>
      </c>
      <c r="V77" s="21" t="str">
        <f t="shared" si="20"/>
        <v/>
      </c>
      <c r="W77" s="21">
        <f t="shared" si="15"/>
        <v>720</v>
      </c>
      <c r="X77" s="21">
        <f t="shared" si="21"/>
        <v>373</v>
      </c>
      <c r="Y77" s="21">
        <f t="shared" si="22"/>
        <v>255.60000000000002</v>
      </c>
      <c r="Z77" s="21">
        <f t="shared" si="23"/>
        <v>141.09</v>
      </c>
      <c r="AA77" s="22"/>
      <c r="AB77" s="23" t="str">
        <f t="shared" si="24"/>
        <v/>
      </c>
      <c r="AC77" s="21" t="str">
        <f t="shared" si="16"/>
        <v/>
      </c>
      <c r="AE77" s="3" t="str">
        <f t="shared" si="25"/>
        <v/>
      </c>
      <c r="AF77" s="2" t="str">
        <f t="shared" si="17"/>
        <v/>
      </c>
    </row>
    <row r="78" spans="2:32">
      <c r="B78" s="20">
        <v>2008</v>
      </c>
      <c r="C78" s="20">
        <v>2</v>
      </c>
      <c r="D78" s="20">
        <v>5</v>
      </c>
      <c r="E78" s="21" t="s">
        <v>180</v>
      </c>
      <c r="F78" s="21">
        <v>103</v>
      </c>
      <c r="G78" s="21" t="s">
        <v>180</v>
      </c>
      <c r="H78" s="21" t="s">
        <v>180</v>
      </c>
      <c r="I78" s="21">
        <v>716.5</v>
      </c>
      <c r="J78" s="21">
        <v>353</v>
      </c>
      <c r="K78" s="21"/>
      <c r="L78" s="21"/>
      <c r="M78" s="21">
        <v>53.686274509803923</v>
      </c>
      <c r="N78" s="21">
        <v>23.388235294117646</v>
      </c>
      <c r="O78" s="21">
        <f t="shared" si="18"/>
        <v>48.317647058823532</v>
      </c>
      <c r="P78" s="21">
        <v>61</v>
      </c>
      <c r="Q78" s="21">
        <v>20</v>
      </c>
      <c r="R78" s="22"/>
      <c r="S78" s="21">
        <f t="shared" si="13"/>
        <v>335.87424733672947</v>
      </c>
      <c r="T78" s="21">
        <f t="shared" si="19"/>
        <v>126.38823529411765</v>
      </c>
      <c r="U78" s="21" t="str">
        <f t="shared" si="14"/>
        <v/>
      </c>
      <c r="V78" s="21" t="str">
        <f t="shared" si="20"/>
        <v/>
      </c>
      <c r="W78" s="21">
        <f t="shared" si="15"/>
        <v>777.5</v>
      </c>
      <c r="X78" s="21">
        <f t="shared" si="21"/>
        <v>373</v>
      </c>
      <c r="Y78" s="21">
        <f t="shared" si="22"/>
        <v>274.57499999999999</v>
      </c>
      <c r="Z78" s="21">
        <f t="shared" si="23"/>
        <v>141.09</v>
      </c>
      <c r="AA78" s="22"/>
      <c r="AB78" s="23" t="str">
        <f t="shared" si="24"/>
        <v/>
      </c>
      <c r="AC78" s="21" t="str">
        <f t="shared" si="16"/>
        <v/>
      </c>
      <c r="AE78" s="3" t="str">
        <f t="shared" si="25"/>
        <v/>
      </c>
      <c r="AF78" s="2" t="str">
        <f t="shared" si="17"/>
        <v/>
      </c>
    </row>
    <row r="79" spans="2:32">
      <c r="B79" s="20">
        <v>2008</v>
      </c>
      <c r="C79" s="20">
        <v>2</v>
      </c>
      <c r="D79" s="20">
        <v>6</v>
      </c>
      <c r="E79" s="21" t="s">
        <v>180</v>
      </c>
      <c r="F79" s="21">
        <v>103</v>
      </c>
      <c r="G79" s="21" t="s">
        <v>180</v>
      </c>
      <c r="H79" s="21" t="s">
        <v>180</v>
      </c>
      <c r="I79" s="21">
        <v>806</v>
      </c>
      <c r="J79" s="21">
        <v>353</v>
      </c>
      <c r="K79" s="21"/>
      <c r="L79" s="21"/>
      <c r="M79" s="21">
        <v>53.686274509803923</v>
      </c>
      <c r="N79" s="21">
        <v>23.388235294117646</v>
      </c>
      <c r="O79" s="21">
        <f t="shared" si="18"/>
        <v>48.317647058823532</v>
      </c>
      <c r="P79" s="21">
        <v>58</v>
      </c>
      <c r="Q79" s="21">
        <v>20</v>
      </c>
      <c r="R79" s="22"/>
      <c r="S79" s="21">
        <f t="shared" si="13"/>
        <v>335.87424733672947</v>
      </c>
      <c r="T79" s="21">
        <f t="shared" si="19"/>
        <v>126.38823529411765</v>
      </c>
      <c r="U79" s="21" t="str">
        <f t="shared" si="14"/>
        <v/>
      </c>
      <c r="V79" s="21" t="str">
        <f t="shared" si="20"/>
        <v/>
      </c>
      <c r="W79" s="21">
        <f t="shared" si="15"/>
        <v>864</v>
      </c>
      <c r="X79" s="21">
        <f t="shared" si="21"/>
        <v>373</v>
      </c>
      <c r="Y79" s="21">
        <f t="shared" si="22"/>
        <v>303.12</v>
      </c>
      <c r="Z79" s="21">
        <f t="shared" si="23"/>
        <v>141.09</v>
      </c>
      <c r="AA79" s="22"/>
      <c r="AB79" s="23" t="str">
        <f t="shared" si="24"/>
        <v/>
      </c>
      <c r="AC79" s="21" t="str">
        <f t="shared" si="16"/>
        <v/>
      </c>
      <c r="AE79" s="3" t="str">
        <f t="shared" si="25"/>
        <v/>
      </c>
      <c r="AF79" s="2" t="str">
        <f t="shared" si="17"/>
        <v/>
      </c>
    </row>
    <row r="80" spans="2:32">
      <c r="B80" s="20">
        <v>2008</v>
      </c>
      <c r="C80" s="20">
        <v>3</v>
      </c>
      <c r="D80" s="20">
        <v>7</v>
      </c>
      <c r="E80" s="21" t="s">
        <v>180</v>
      </c>
      <c r="F80" s="21">
        <v>103</v>
      </c>
      <c r="G80" s="21" t="s">
        <v>180</v>
      </c>
      <c r="H80" s="21" t="s">
        <v>180</v>
      </c>
      <c r="I80" s="21">
        <v>787.66666666666663</v>
      </c>
      <c r="J80" s="21">
        <v>616.33333333333337</v>
      </c>
      <c r="K80" s="21"/>
      <c r="L80" s="21"/>
      <c r="M80" s="21">
        <v>53.686274509803923</v>
      </c>
      <c r="N80" s="21">
        <v>23.388235294117646</v>
      </c>
      <c r="O80" s="21">
        <f t="shared" si="18"/>
        <v>48.317647058823532</v>
      </c>
      <c r="P80" s="21">
        <v>56.2</v>
      </c>
      <c r="Q80" s="21">
        <v>20</v>
      </c>
      <c r="R80" s="22"/>
      <c r="S80" s="21">
        <f t="shared" si="13"/>
        <v>335.87424733672947</v>
      </c>
      <c r="T80" s="21">
        <f t="shared" si="19"/>
        <v>126.38823529411765</v>
      </c>
      <c r="U80" s="21" t="str">
        <f t="shared" si="14"/>
        <v/>
      </c>
      <c r="V80" s="21" t="str">
        <f t="shared" si="20"/>
        <v/>
      </c>
      <c r="W80" s="21">
        <f t="shared" si="15"/>
        <v>843.86666666666667</v>
      </c>
      <c r="X80" s="21">
        <f t="shared" si="21"/>
        <v>636.33333333333337</v>
      </c>
      <c r="Y80" s="21">
        <f t="shared" si="22"/>
        <v>296.476</v>
      </c>
      <c r="Z80" s="21">
        <f t="shared" si="23"/>
        <v>227.99</v>
      </c>
      <c r="AA80" s="22"/>
      <c r="AB80" s="23" t="str">
        <f t="shared" si="24"/>
        <v/>
      </c>
      <c r="AC80" s="21" t="str">
        <f t="shared" si="16"/>
        <v/>
      </c>
      <c r="AE80" s="3" t="str">
        <f t="shared" si="25"/>
        <v/>
      </c>
      <c r="AF80" s="2" t="str">
        <f t="shared" si="17"/>
        <v/>
      </c>
    </row>
    <row r="81" spans="2:32">
      <c r="B81" s="20">
        <v>2008</v>
      </c>
      <c r="C81" s="20">
        <v>3</v>
      </c>
      <c r="D81" s="20">
        <v>8</v>
      </c>
      <c r="E81" s="21" t="s">
        <v>180</v>
      </c>
      <c r="F81" s="21">
        <v>103</v>
      </c>
      <c r="G81" s="21" t="s">
        <v>180</v>
      </c>
      <c r="H81" s="21" t="s">
        <v>180</v>
      </c>
      <c r="I81" s="21">
        <v>755</v>
      </c>
      <c r="J81" s="21">
        <v>618.75</v>
      </c>
      <c r="K81" s="21"/>
      <c r="L81" s="21"/>
      <c r="M81" s="21">
        <v>53.686274509803923</v>
      </c>
      <c r="N81" s="21">
        <v>23.388235294117646</v>
      </c>
      <c r="O81" s="21">
        <f t="shared" si="18"/>
        <v>48.317647058823532</v>
      </c>
      <c r="P81" s="21">
        <v>50.5</v>
      </c>
      <c r="Q81" s="21">
        <v>20</v>
      </c>
      <c r="R81" s="22"/>
      <c r="S81" s="21">
        <f t="shared" si="13"/>
        <v>335.87424733672947</v>
      </c>
      <c r="T81" s="21">
        <f t="shared" si="19"/>
        <v>126.38823529411765</v>
      </c>
      <c r="U81" s="21" t="str">
        <f t="shared" si="14"/>
        <v/>
      </c>
      <c r="V81" s="21" t="str">
        <f t="shared" si="20"/>
        <v/>
      </c>
      <c r="W81" s="21">
        <f t="shared" si="15"/>
        <v>805.5</v>
      </c>
      <c r="X81" s="21">
        <f t="shared" si="21"/>
        <v>638.75</v>
      </c>
      <c r="Y81" s="21">
        <f t="shared" si="22"/>
        <v>283.815</v>
      </c>
      <c r="Z81" s="21">
        <f t="shared" si="23"/>
        <v>228.78750000000002</v>
      </c>
      <c r="AA81" s="22"/>
      <c r="AB81" s="23" t="str">
        <f t="shared" si="24"/>
        <v/>
      </c>
      <c r="AC81" s="21" t="str">
        <f t="shared" si="16"/>
        <v/>
      </c>
      <c r="AE81" s="3" t="str">
        <f t="shared" si="25"/>
        <v/>
      </c>
      <c r="AF81" s="2" t="str">
        <f t="shared" si="17"/>
        <v/>
      </c>
    </row>
    <row r="82" spans="2:32">
      <c r="B82" s="20">
        <v>2008</v>
      </c>
      <c r="C82" s="20">
        <v>3</v>
      </c>
      <c r="D82" s="20">
        <v>9</v>
      </c>
      <c r="E82" s="21" t="s">
        <v>180</v>
      </c>
      <c r="F82" s="21">
        <v>275</v>
      </c>
      <c r="G82" s="21" t="s">
        <v>180</v>
      </c>
      <c r="H82" s="21" t="s">
        <v>180</v>
      </c>
      <c r="I82" s="21">
        <v>444.33333333333331</v>
      </c>
      <c r="J82" s="21">
        <v>615</v>
      </c>
      <c r="K82" s="21"/>
      <c r="L82" s="21"/>
      <c r="M82" s="21">
        <v>53.686274509803923</v>
      </c>
      <c r="N82" s="21">
        <v>23.388235294117646</v>
      </c>
      <c r="O82" s="21">
        <f t="shared" si="18"/>
        <v>48.317647058823532</v>
      </c>
      <c r="P82" s="21">
        <v>41.5</v>
      </c>
      <c r="Q82" s="21">
        <v>20</v>
      </c>
      <c r="R82" s="22"/>
      <c r="S82" s="21">
        <f t="shared" si="13"/>
        <v>792.96086150995711</v>
      </c>
      <c r="T82" s="21">
        <f t="shared" si="19"/>
        <v>298.38823529411764</v>
      </c>
      <c r="U82" s="21" t="str">
        <f t="shared" si="14"/>
        <v/>
      </c>
      <c r="V82" s="21" t="str">
        <f t="shared" si="20"/>
        <v/>
      </c>
      <c r="W82" s="21">
        <f t="shared" si="15"/>
        <v>485.83333333333331</v>
      </c>
      <c r="X82" s="21">
        <f t="shared" si="21"/>
        <v>635</v>
      </c>
      <c r="Y82" s="21">
        <f t="shared" si="22"/>
        <v>178.32499999999999</v>
      </c>
      <c r="Z82" s="21">
        <f t="shared" si="23"/>
        <v>227.55</v>
      </c>
      <c r="AA82" s="22"/>
      <c r="AB82" s="23" t="str">
        <f t="shared" si="24"/>
        <v/>
      </c>
      <c r="AC82" s="21" t="str">
        <f t="shared" si="16"/>
        <v/>
      </c>
      <c r="AE82" s="3" t="str">
        <f t="shared" si="25"/>
        <v/>
      </c>
      <c r="AF82" s="2" t="str">
        <f t="shared" si="17"/>
        <v/>
      </c>
    </row>
    <row r="83" spans="2:32">
      <c r="B83" s="20">
        <v>2008</v>
      </c>
      <c r="C83" s="20">
        <v>4</v>
      </c>
      <c r="D83" s="20">
        <v>10</v>
      </c>
      <c r="E83" s="21" t="s">
        <v>180</v>
      </c>
      <c r="F83" s="21">
        <v>271</v>
      </c>
      <c r="G83" s="21" t="s">
        <v>180</v>
      </c>
      <c r="H83" s="21" t="s">
        <v>180</v>
      </c>
      <c r="I83" s="21">
        <v>160.6</v>
      </c>
      <c r="J83" s="21">
        <v>335</v>
      </c>
      <c r="K83" s="21"/>
      <c r="L83" s="21"/>
      <c r="M83" s="21">
        <v>53.686274509803923</v>
      </c>
      <c r="N83" s="21">
        <v>23.388235294117646</v>
      </c>
      <c r="O83" s="21">
        <f t="shared" si="18"/>
        <v>48.317647058823532</v>
      </c>
      <c r="P83" s="21">
        <v>24.4</v>
      </c>
      <c r="Q83" s="21">
        <v>20</v>
      </c>
      <c r="R83" s="22"/>
      <c r="S83" s="21">
        <f t="shared" si="13"/>
        <v>782.33094025011462</v>
      </c>
      <c r="T83" s="21">
        <f t="shared" si="19"/>
        <v>294.38823529411764</v>
      </c>
      <c r="U83" s="21" t="str">
        <f t="shared" si="14"/>
        <v/>
      </c>
      <c r="V83" s="21" t="str">
        <f t="shared" si="20"/>
        <v/>
      </c>
      <c r="W83" s="21">
        <f t="shared" si="15"/>
        <v>185</v>
      </c>
      <c r="X83" s="21">
        <f t="shared" si="21"/>
        <v>355</v>
      </c>
      <c r="Y83" s="21">
        <f t="shared" si="22"/>
        <v>79.050000000000011</v>
      </c>
      <c r="Z83" s="21">
        <f t="shared" si="23"/>
        <v>135.15</v>
      </c>
      <c r="AA83" s="22"/>
      <c r="AB83" s="23" t="str">
        <f t="shared" si="24"/>
        <v/>
      </c>
      <c r="AC83" s="21" t="str">
        <f t="shared" si="16"/>
        <v/>
      </c>
      <c r="AE83" s="3" t="str">
        <f t="shared" si="25"/>
        <v/>
      </c>
      <c r="AF83" s="2" t="str">
        <f t="shared" si="17"/>
        <v/>
      </c>
    </row>
    <row r="84" spans="2:32">
      <c r="B84" s="20">
        <v>2008</v>
      </c>
      <c r="C84" s="20">
        <v>4</v>
      </c>
      <c r="D84" s="20">
        <v>11</v>
      </c>
      <c r="E84" s="21" t="s">
        <v>180</v>
      </c>
      <c r="F84" s="21">
        <v>255</v>
      </c>
      <c r="G84" s="21" t="s">
        <v>180</v>
      </c>
      <c r="H84" s="21" t="s">
        <v>180</v>
      </c>
      <c r="I84" s="21">
        <v>47.75</v>
      </c>
      <c r="J84" s="21">
        <v>207.5</v>
      </c>
      <c r="K84" s="21"/>
      <c r="L84" s="21"/>
      <c r="M84" s="21">
        <v>53.686274509803923</v>
      </c>
      <c r="N84" s="21">
        <v>23.388235294117646</v>
      </c>
      <c r="O84" s="21">
        <f t="shared" si="18"/>
        <v>48.317647058823532</v>
      </c>
      <c r="P84" s="21">
        <v>15.5</v>
      </c>
      <c r="Q84" s="21">
        <v>20</v>
      </c>
      <c r="R84" s="22"/>
      <c r="S84" s="21">
        <f t="shared" si="13"/>
        <v>739.81125521074466</v>
      </c>
      <c r="T84" s="21">
        <f t="shared" si="19"/>
        <v>278.38823529411764</v>
      </c>
      <c r="U84" s="21" t="str">
        <f t="shared" si="14"/>
        <v/>
      </c>
      <c r="V84" s="21" t="str">
        <f t="shared" si="20"/>
        <v/>
      </c>
      <c r="W84" s="21">
        <f t="shared" si="15"/>
        <v>63.25</v>
      </c>
      <c r="X84" s="21">
        <f t="shared" si="21"/>
        <v>227.5</v>
      </c>
      <c r="Y84" s="21">
        <f t="shared" si="22"/>
        <v>38.872500000000002</v>
      </c>
      <c r="Z84" s="21">
        <f t="shared" si="23"/>
        <v>93.075000000000003</v>
      </c>
      <c r="AA84" s="22"/>
      <c r="AB84" s="23" t="str">
        <f t="shared" si="24"/>
        <v/>
      </c>
      <c r="AC84" s="21" t="str">
        <f t="shared" si="16"/>
        <v/>
      </c>
      <c r="AE84" s="3" t="str">
        <f t="shared" si="25"/>
        <v/>
      </c>
      <c r="AF84" s="2" t="str">
        <f t="shared" si="17"/>
        <v/>
      </c>
    </row>
    <row r="85" spans="2:32">
      <c r="B85" s="20">
        <v>2008</v>
      </c>
      <c r="C85" s="20">
        <v>4</v>
      </c>
      <c r="D85" s="20">
        <v>12</v>
      </c>
      <c r="E85" s="21" t="s">
        <v>180</v>
      </c>
      <c r="F85" s="21">
        <v>35</v>
      </c>
      <c r="G85" s="21" t="s">
        <v>180</v>
      </c>
      <c r="H85" s="21" t="s">
        <v>180</v>
      </c>
      <c r="I85" s="21">
        <v>53.666666666666664</v>
      </c>
      <c r="J85" s="21">
        <v>200.83333333333334</v>
      </c>
      <c r="K85" s="21"/>
      <c r="L85" s="21"/>
      <c r="M85" s="21">
        <v>53.686274509803923</v>
      </c>
      <c r="N85" s="21">
        <v>23.388235294117646</v>
      </c>
      <c r="O85" s="21">
        <f t="shared" si="18"/>
        <v>48.317647058823532</v>
      </c>
      <c r="P85" s="21">
        <v>15</v>
      </c>
      <c r="Q85" s="21">
        <v>20</v>
      </c>
      <c r="R85" s="22"/>
      <c r="S85" s="21">
        <f t="shared" si="13"/>
        <v>155.16558591940691</v>
      </c>
      <c r="T85" s="21">
        <f t="shared" si="19"/>
        <v>58.388235294117649</v>
      </c>
      <c r="U85" s="21" t="str">
        <f t="shared" si="14"/>
        <v/>
      </c>
      <c r="V85" s="21" t="str">
        <f t="shared" si="20"/>
        <v/>
      </c>
      <c r="W85" s="21">
        <f t="shared" si="15"/>
        <v>68.666666666666657</v>
      </c>
      <c r="X85" s="21">
        <f t="shared" si="21"/>
        <v>220.83333333333334</v>
      </c>
      <c r="Y85" s="21">
        <f t="shared" si="22"/>
        <v>40.659999999999997</v>
      </c>
      <c r="Z85" s="21">
        <f t="shared" si="23"/>
        <v>90.875</v>
      </c>
      <c r="AA85" s="22"/>
      <c r="AB85" s="23" t="str">
        <f t="shared" si="24"/>
        <v/>
      </c>
      <c r="AC85" s="21" t="str">
        <f t="shared" si="16"/>
        <v/>
      </c>
      <c r="AE85" s="3" t="str">
        <f t="shared" si="25"/>
        <v/>
      </c>
      <c r="AF85" s="2" t="str">
        <f t="shared" si="17"/>
        <v/>
      </c>
    </row>
    <row r="86" spans="2:32">
      <c r="B86" s="20">
        <v>2009</v>
      </c>
      <c r="C86" s="20">
        <v>1</v>
      </c>
      <c r="D86" s="20">
        <v>1</v>
      </c>
      <c r="E86" s="21" t="s">
        <v>180</v>
      </c>
      <c r="F86" s="21">
        <v>35</v>
      </c>
      <c r="G86" s="21" t="s">
        <v>180</v>
      </c>
      <c r="H86" s="21" t="s">
        <v>180</v>
      </c>
      <c r="I86" s="21">
        <v>45.8</v>
      </c>
      <c r="J86" s="21">
        <v>187.5</v>
      </c>
      <c r="K86" s="21"/>
      <c r="L86" s="21"/>
      <c r="M86" s="21">
        <v>53.686274509803923</v>
      </c>
      <c r="N86" s="21">
        <v>23.388235294117646</v>
      </c>
      <c r="O86" s="21">
        <f t="shared" si="18"/>
        <v>48.317647058823532</v>
      </c>
      <c r="P86" s="21">
        <v>16.8</v>
      </c>
      <c r="Q86" s="21">
        <v>20</v>
      </c>
      <c r="R86" s="22"/>
      <c r="S86" s="21">
        <f t="shared" si="13"/>
        <v>155.16558591940691</v>
      </c>
      <c r="T86" s="21">
        <f t="shared" si="19"/>
        <v>58.388235294117649</v>
      </c>
      <c r="U86" s="21" t="str">
        <f t="shared" si="14"/>
        <v/>
      </c>
      <c r="V86" s="21" t="str">
        <f t="shared" si="20"/>
        <v/>
      </c>
      <c r="W86" s="21">
        <f t="shared" si="15"/>
        <v>62.599999999999994</v>
      </c>
      <c r="X86" s="21">
        <f t="shared" si="21"/>
        <v>207.5</v>
      </c>
      <c r="Y86" s="21">
        <f t="shared" si="22"/>
        <v>38.658000000000001</v>
      </c>
      <c r="Z86" s="21">
        <f t="shared" si="23"/>
        <v>86.475000000000009</v>
      </c>
      <c r="AA86" s="22"/>
      <c r="AB86" s="23" t="str">
        <f t="shared" si="24"/>
        <v/>
      </c>
      <c r="AC86" s="21" t="str">
        <f t="shared" si="16"/>
        <v/>
      </c>
      <c r="AE86" s="3" t="str">
        <f t="shared" si="25"/>
        <v/>
      </c>
      <c r="AF86" s="2" t="str">
        <f t="shared" si="17"/>
        <v/>
      </c>
    </row>
    <row r="87" spans="2:32">
      <c r="B87" s="20">
        <v>2009</v>
      </c>
      <c r="C87" s="20">
        <v>1</v>
      </c>
      <c r="D87" s="20">
        <v>2</v>
      </c>
      <c r="E87" s="21" t="s">
        <v>180</v>
      </c>
      <c r="F87" s="21">
        <v>23.75</v>
      </c>
      <c r="G87" s="21" t="s">
        <v>180</v>
      </c>
      <c r="H87" s="21" t="s">
        <v>180</v>
      </c>
      <c r="I87" s="21">
        <v>49.5</v>
      </c>
      <c r="J87" s="21">
        <v>27.5</v>
      </c>
      <c r="K87" s="21"/>
      <c r="L87" s="21"/>
      <c r="M87" s="21">
        <v>53.686274509803923</v>
      </c>
      <c r="N87" s="21">
        <v>23.388235294117646</v>
      </c>
      <c r="O87" s="21">
        <f t="shared" si="18"/>
        <v>48.317647058823532</v>
      </c>
      <c r="P87" s="21">
        <v>19.5</v>
      </c>
      <c r="Q87" s="21">
        <v>20</v>
      </c>
      <c r="R87" s="22"/>
      <c r="S87" s="21">
        <f t="shared" si="13"/>
        <v>125.26893237609985</v>
      </c>
      <c r="T87" s="21">
        <f t="shared" si="19"/>
        <v>47.138235294117649</v>
      </c>
      <c r="U87" s="21" t="str">
        <f t="shared" si="14"/>
        <v/>
      </c>
      <c r="V87" s="21" t="str">
        <f t="shared" si="20"/>
        <v/>
      </c>
      <c r="W87" s="21">
        <f t="shared" si="15"/>
        <v>69</v>
      </c>
      <c r="X87" s="21">
        <f t="shared" si="21"/>
        <v>47.5</v>
      </c>
      <c r="Y87" s="21">
        <f t="shared" si="22"/>
        <v>40.769999999999996</v>
      </c>
      <c r="Z87" s="21">
        <f t="shared" si="23"/>
        <v>33.674999999999997</v>
      </c>
      <c r="AA87" s="22"/>
      <c r="AB87" s="23" t="str">
        <f t="shared" si="24"/>
        <v/>
      </c>
      <c r="AC87" s="21" t="str">
        <f t="shared" si="16"/>
        <v/>
      </c>
      <c r="AE87" s="3" t="str">
        <f t="shared" si="25"/>
        <v/>
      </c>
      <c r="AF87" s="2" t="str">
        <f t="shared" si="17"/>
        <v/>
      </c>
    </row>
    <row r="88" spans="2:32">
      <c r="B88" s="20">
        <v>2009</v>
      </c>
      <c r="C88" s="20">
        <v>1</v>
      </c>
      <c r="D88" s="20">
        <v>3</v>
      </c>
      <c r="E88" s="21" t="s">
        <v>180</v>
      </c>
      <c r="F88" s="21">
        <v>10</v>
      </c>
      <c r="G88" s="21" t="s">
        <v>180</v>
      </c>
      <c r="H88" s="21" t="s">
        <v>180</v>
      </c>
      <c r="I88" s="21">
        <v>48.25</v>
      </c>
      <c r="J88" s="21">
        <v>34</v>
      </c>
      <c r="K88" s="21"/>
      <c r="L88" s="21"/>
      <c r="M88" s="21">
        <v>53.686274509803923</v>
      </c>
      <c r="N88" s="21">
        <v>23.388235294117646</v>
      </c>
      <c r="O88" s="21">
        <f t="shared" si="18"/>
        <v>48.317647058823532</v>
      </c>
      <c r="P88" s="21">
        <v>19</v>
      </c>
      <c r="Q88" s="21">
        <v>20</v>
      </c>
      <c r="R88" s="22"/>
      <c r="S88" s="21">
        <f t="shared" si="13"/>
        <v>88.728578045391245</v>
      </c>
      <c r="T88" s="21">
        <f t="shared" si="19"/>
        <v>33.388235294117649</v>
      </c>
      <c r="U88" s="21" t="str">
        <f t="shared" si="14"/>
        <v/>
      </c>
      <c r="V88" s="21" t="str">
        <f t="shared" si="20"/>
        <v/>
      </c>
      <c r="W88" s="21">
        <f t="shared" si="15"/>
        <v>67.25</v>
      </c>
      <c r="X88" s="21">
        <f t="shared" si="21"/>
        <v>54</v>
      </c>
      <c r="Y88" s="21">
        <f t="shared" si="22"/>
        <v>40.192500000000003</v>
      </c>
      <c r="Z88" s="21">
        <f t="shared" si="23"/>
        <v>35.82</v>
      </c>
      <c r="AA88" s="22"/>
      <c r="AB88" s="23" t="str">
        <f t="shared" si="24"/>
        <v/>
      </c>
      <c r="AC88" s="21" t="str">
        <f t="shared" si="16"/>
        <v/>
      </c>
      <c r="AE88" s="3" t="str">
        <f t="shared" si="25"/>
        <v/>
      </c>
      <c r="AF88" s="2" t="str">
        <f t="shared" si="17"/>
        <v/>
      </c>
    </row>
    <row r="89" spans="2:32">
      <c r="B89" s="20">
        <v>2009</v>
      </c>
      <c r="C89" s="20">
        <v>2</v>
      </c>
      <c r="D89" s="20">
        <v>4</v>
      </c>
      <c r="E89" s="21" t="s">
        <v>180</v>
      </c>
      <c r="F89" s="21">
        <v>8</v>
      </c>
      <c r="G89" s="21" t="s">
        <v>180</v>
      </c>
      <c r="H89" s="21" t="s">
        <v>180</v>
      </c>
      <c r="I89" s="21">
        <v>52.2</v>
      </c>
      <c r="J89" s="21">
        <v>35.5</v>
      </c>
      <c r="K89" s="21"/>
      <c r="L89" s="21"/>
      <c r="M89" s="21">
        <v>53.686274509803923</v>
      </c>
      <c r="N89" s="21">
        <v>23.388235294117646</v>
      </c>
      <c r="O89" s="21">
        <f t="shared" si="18"/>
        <v>48.317647058823532</v>
      </c>
      <c r="P89" s="21">
        <v>14.8</v>
      </c>
      <c r="Q89" s="21">
        <v>20</v>
      </c>
      <c r="R89" s="22"/>
      <c r="S89" s="21">
        <f t="shared" si="13"/>
        <v>83.413617415469986</v>
      </c>
      <c r="T89" s="21">
        <f t="shared" si="19"/>
        <v>31.388235294117646</v>
      </c>
      <c r="U89" s="21" t="str">
        <f t="shared" si="14"/>
        <v/>
      </c>
      <c r="V89" s="21" t="str">
        <f t="shared" si="20"/>
        <v/>
      </c>
      <c r="W89" s="21">
        <f t="shared" si="15"/>
        <v>67</v>
      </c>
      <c r="X89" s="21">
        <f t="shared" si="21"/>
        <v>55.5</v>
      </c>
      <c r="Y89" s="21">
        <f t="shared" si="22"/>
        <v>40.11</v>
      </c>
      <c r="Z89" s="21">
        <f t="shared" si="23"/>
        <v>36.314999999999998</v>
      </c>
      <c r="AA89" s="22"/>
      <c r="AB89" s="23" t="str">
        <f t="shared" si="24"/>
        <v/>
      </c>
      <c r="AC89" s="21" t="str">
        <f t="shared" si="16"/>
        <v/>
      </c>
      <c r="AE89" s="3" t="str">
        <f t="shared" si="25"/>
        <v/>
      </c>
      <c r="AF89" s="2" t="str">
        <f t="shared" si="17"/>
        <v/>
      </c>
    </row>
    <row r="90" spans="2:32">
      <c r="B90" s="20">
        <v>2009</v>
      </c>
      <c r="C90" s="20">
        <v>2</v>
      </c>
      <c r="D90" s="20">
        <v>5</v>
      </c>
      <c r="E90" s="21" t="s">
        <v>180</v>
      </c>
      <c r="F90" s="21">
        <v>8</v>
      </c>
      <c r="G90" s="21" t="s">
        <v>180</v>
      </c>
      <c r="H90" s="21" t="s">
        <v>180</v>
      </c>
      <c r="I90" s="21">
        <v>45</v>
      </c>
      <c r="J90" s="21">
        <v>35.5</v>
      </c>
      <c r="K90" s="21"/>
      <c r="L90" s="21"/>
      <c r="M90" s="21">
        <v>53.686274509803923</v>
      </c>
      <c r="N90" s="21">
        <v>23.388235294117646</v>
      </c>
      <c r="O90" s="21">
        <f t="shared" si="18"/>
        <v>48.317647058823532</v>
      </c>
      <c r="P90" s="21">
        <v>16</v>
      </c>
      <c r="Q90" s="21">
        <v>20</v>
      </c>
      <c r="R90" s="22"/>
      <c r="S90" s="21">
        <f t="shared" si="13"/>
        <v>83.413617415469986</v>
      </c>
      <c r="T90" s="21">
        <f t="shared" si="19"/>
        <v>31.388235294117646</v>
      </c>
      <c r="U90" s="21" t="str">
        <f t="shared" si="14"/>
        <v/>
      </c>
      <c r="V90" s="21" t="str">
        <f t="shared" si="20"/>
        <v/>
      </c>
      <c r="W90" s="21">
        <f t="shared" si="15"/>
        <v>61</v>
      </c>
      <c r="X90" s="21">
        <f t="shared" si="21"/>
        <v>55.5</v>
      </c>
      <c r="Y90" s="21">
        <f t="shared" si="22"/>
        <v>38.130000000000003</v>
      </c>
      <c r="Z90" s="21">
        <f t="shared" si="23"/>
        <v>36.314999999999998</v>
      </c>
      <c r="AA90" s="22"/>
      <c r="AB90" s="23" t="str">
        <f t="shared" si="24"/>
        <v/>
      </c>
      <c r="AC90" s="21" t="str">
        <f t="shared" si="16"/>
        <v/>
      </c>
      <c r="AE90" s="3" t="str">
        <f t="shared" si="25"/>
        <v/>
      </c>
      <c r="AF90" s="2" t="str">
        <f t="shared" si="17"/>
        <v/>
      </c>
    </row>
    <row r="91" spans="2:32">
      <c r="B91" s="20">
        <v>2009</v>
      </c>
      <c r="C91" s="20">
        <v>2</v>
      </c>
      <c r="D91" s="20">
        <v>6</v>
      </c>
      <c r="E91" s="21" t="s">
        <v>180</v>
      </c>
      <c r="F91" s="21">
        <v>4.75</v>
      </c>
      <c r="G91" s="21" t="s">
        <v>180</v>
      </c>
      <c r="H91" s="21" t="s">
        <v>180</v>
      </c>
      <c r="I91" s="21">
        <v>41.75</v>
      </c>
      <c r="J91" s="21">
        <v>34.5</v>
      </c>
      <c r="K91" s="21"/>
      <c r="L91" s="21"/>
      <c r="M91" s="21">
        <v>53.686274509803923</v>
      </c>
      <c r="N91" s="21">
        <v>23.388235294117646</v>
      </c>
      <c r="O91" s="21">
        <f t="shared" si="18"/>
        <v>48.317647058823532</v>
      </c>
      <c r="P91" s="21">
        <v>22.75</v>
      </c>
      <c r="Q91" s="21">
        <v>20</v>
      </c>
      <c r="R91" s="22"/>
      <c r="S91" s="21">
        <f t="shared" si="13"/>
        <v>74.776806391847956</v>
      </c>
      <c r="T91" s="21">
        <f>IF(F91=0, "", F91+N91)</f>
        <v>28.138235294117646</v>
      </c>
      <c r="U91" s="21" t="str">
        <f t="shared" si="14"/>
        <v/>
      </c>
      <c r="V91" s="21" t="str">
        <f t="shared" si="20"/>
        <v/>
      </c>
      <c r="W91" s="21">
        <f t="shared" si="15"/>
        <v>64.5</v>
      </c>
      <c r="X91" s="21">
        <f t="shared" si="21"/>
        <v>54.5</v>
      </c>
      <c r="Y91" s="21">
        <f t="shared" si="22"/>
        <v>39.284999999999997</v>
      </c>
      <c r="Z91" s="21">
        <f t="shared" si="23"/>
        <v>35.984999999999999</v>
      </c>
      <c r="AA91" s="22"/>
      <c r="AB91" s="23" t="str">
        <f t="shared" si="24"/>
        <v/>
      </c>
      <c r="AC91" s="21" t="str">
        <f t="shared" si="16"/>
        <v/>
      </c>
      <c r="AE91" s="3" t="str">
        <f t="shared" si="25"/>
        <v/>
      </c>
      <c r="AF91" s="2" t="str">
        <f t="shared" si="17"/>
        <v/>
      </c>
    </row>
    <row r="92" spans="2:32">
      <c r="B92" s="20">
        <v>2009</v>
      </c>
      <c r="C92" s="20">
        <v>3</v>
      </c>
      <c r="D92" s="20">
        <v>7</v>
      </c>
      <c r="E92" s="21" t="s">
        <v>180</v>
      </c>
      <c r="F92" s="21">
        <v>-5</v>
      </c>
      <c r="G92" s="21" t="s">
        <v>180</v>
      </c>
      <c r="H92" s="21" t="s">
        <v>180</v>
      </c>
      <c r="I92" s="21">
        <v>33</v>
      </c>
      <c r="J92" s="21">
        <v>36.9</v>
      </c>
      <c r="K92" s="21"/>
      <c r="L92" s="21"/>
      <c r="M92" s="21">
        <v>53.686274509803923</v>
      </c>
      <c r="N92" s="21">
        <v>23.388235294117646</v>
      </c>
      <c r="O92" s="21">
        <f t="shared" si="18"/>
        <v>48.317647058823532</v>
      </c>
      <c r="P92" s="21">
        <v>23.6</v>
      </c>
      <c r="Q92" s="21">
        <v>20</v>
      </c>
      <c r="R92" s="22"/>
      <c r="S92" s="21">
        <f t="shared" si="13"/>
        <v>48.866373320981857</v>
      </c>
      <c r="T92" s="21">
        <f t="shared" si="19"/>
        <v>18.388235294117646</v>
      </c>
      <c r="U92" s="21" t="str">
        <f t="shared" si="14"/>
        <v/>
      </c>
      <c r="V92" s="21" t="str">
        <f t="shared" si="20"/>
        <v/>
      </c>
      <c r="W92" s="21">
        <f t="shared" si="15"/>
        <v>56.6</v>
      </c>
      <c r="X92" s="21">
        <f t="shared" si="21"/>
        <v>56.9</v>
      </c>
      <c r="Y92" s="21">
        <f t="shared" si="22"/>
        <v>36.677999999999997</v>
      </c>
      <c r="Z92" s="21">
        <f t="shared" si="23"/>
        <v>36.777000000000001</v>
      </c>
      <c r="AA92" s="22"/>
      <c r="AB92" s="23" t="str">
        <f t="shared" si="24"/>
        <v/>
      </c>
      <c r="AC92" s="21" t="str">
        <f t="shared" si="16"/>
        <v/>
      </c>
      <c r="AE92" s="3" t="str">
        <f t="shared" si="25"/>
        <v/>
      </c>
      <c r="AF92" s="2" t="str">
        <f t="shared" si="17"/>
        <v/>
      </c>
    </row>
    <row r="93" spans="2:32">
      <c r="B93" s="20">
        <v>2009</v>
      </c>
      <c r="C93" s="20">
        <v>3</v>
      </c>
      <c r="D93" s="20">
        <v>8</v>
      </c>
      <c r="E93" s="21" t="s">
        <v>180</v>
      </c>
      <c r="F93" s="21">
        <v>-5</v>
      </c>
      <c r="G93" s="21" t="s">
        <v>180</v>
      </c>
      <c r="H93" s="21" t="s">
        <v>180</v>
      </c>
      <c r="I93" s="21">
        <v>34.75</v>
      </c>
      <c r="J93" s="21">
        <v>37.5</v>
      </c>
      <c r="K93" s="21"/>
      <c r="L93" s="21"/>
      <c r="M93" s="21">
        <v>53.686274509803923</v>
      </c>
      <c r="N93" s="21">
        <v>23.388235294117646</v>
      </c>
      <c r="O93" s="21">
        <f t="shared" si="18"/>
        <v>48.317647058823532</v>
      </c>
      <c r="P93" s="21">
        <v>24.5</v>
      </c>
      <c r="Q93" s="21">
        <v>20</v>
      </c>
      <c r="R93" s="22"/>
      <c r="S93" s="21">
        <f t="shared" si="13"/>
        <v>48.866373320981857</v>
      </c>
      <c r="T93" s="21">
        <f t="shared" si="19"/>
        <v>18.388235294117646</v>
      </c>
      <c r="U93" s="21" t="str">
        <f t="shared" si="14"/>
        <v/>
      </c>
      <c r="V93" s="21" t="str">
        <f t="shared" si="20"/>
        <v/>
      </c>
      <c r="W93" s="21">
        <f t="shared" si="15"/>
        <v>59.25</v>
      </c>
      <c r="X93" s="21">
        <f t="shared" si="21"/>
        <v>57.5</v>
      </c>
      <c r="Y93" s="21">
        <f t="shared" si="22"/>
        <v>37.552500000000002</v>
      </c>
      <c r="Z93" s="21">
        <f t="shared" si="23"/>
        <v>36.975000000000001</v>
      </c>
      <c r="AA93" s="22"/>
      <c r="AB93" s="23" t="str">
        <f t="shared" si="24"/>
        <v/>
      </c>
      <c r="AC93" s="21" t="str">
        <f t="shared" si="16"/>
        <v/>
      </c>
      <c r="AE93" s="3" t="str">
        <f t="shared" si="25"/>
        <v/>
      </c>
      <c r="AF93" s="2" t="str">
        <f t="shared" si="17"/>
        <v/>
      </c>
    </row>
    <row r="94" spans="2:32">
      <c r="B94" s="20">
        <v>2009</v>
      </c>
      <c r="C94" s="20">
        <v>3</v>
      </c>
      <c r="D94" s="20">
        <v>9</v>
      </c>
      <c r="E94" s="21" t="s">
        <v>180</v>
      </c>
      <c r="F94" s="21">
        <v>0</v>
      </c>
      <c r="G94" s="21" t="s">
        <v>180</v>
      </c>
      <c r="H94" s="21" t="s">
        <v>180</v>
      </c>
      <c r="I94" s="21">
        <v>40</v>
      </c>
      <c r="J94" s="21">
        <v>37.5</v>
      </c>
      <c r="K94" s="21"/>
      <c r="L94" s="21"/>
      <c r="M94" s="21">
        <v>53.686274509803923</v>
      </c>
      <c r="N94" s="21">
        <v>23.388235294117646</v>
      </c>
      <c r="O94" s="21">
        <f t="shared" si="18"/>
        <v>48.317647058823532</v>
      </c>
      <c r="P94" s="21">
        <v>22.75</v>
      </c>
      <c r="Q94" s="21">
        <v>20</v>
      </c>
      <c r="R94" s="22"/>
      <c r="S94" s="21">
        <f t="shared" si="13"/>
        <v>48.866373320981857</v>
      </c>
      <c r="T94" s="21">
        <f>T93</f>
        <v>18.388235294117646</v>
      </c>
      <c r="U94" s="21" t="str">
        <f t="shared" si="14"/>
        <v/>
      </c>
      <c r="V94" s="21" t="str">
        <f t="shared" si="20"/>
        <v/>
      </c>
      <c r="W94" s="21">
        <f t="shared" si="15"/>
        <v>62.75</v>
      </c>
      <c r="X94" s="21">
        <f t="shared" si="21"/>
        <v>57.5</v>
      </c>
      <c r="Y94" s="21">
        <f t="shared" si="22"/>
        <v>38.707499999999996</v>
      </c>
      <c r="Z94" s="21">
        <f t="shared" si="23"/>
        <v>36.975000000000001</v>
      </c>
      <c r="AA94" s="22"/>
      <c r="AB94" s="23" t="str">
        <f t="shared" si="24"/>
        <v/>
      </c>
      <c r="AC94" s="21" t="str">
        <f t="shared" si="16"/>
        <v/>
      </c>
      <c r="AE94" s="3" t="str">
        <f t="shared" si="25"/>
        <v/>
      </c>
      <c r="AF94" s="2" t="str">
        <f t="shared" si="17"/>
        <v/>
      </c>
    </row>
    <row r="95" spans="2:32">
      <c r="B95" s="20">
        <v>2009</v>
      </c>
      <c r="C95" s="20">
        <v>4</v>
      </c>
      <c r="D95" s="20">
        <v>10</v>
      </c>
      <c r="E95" s="21" t="s">
        <v>180</v>
      </c>
      <c r="F95" s="21">
        <v>-5.2</v>
      </c>
      <c r="G95" s="21" t="s">
        <v>180</v>
      </c>
      <c r="H95" s="21" t="s">
        <v>180</v>
      </c>
      <c r="I95" s="21">
        <v>44.6</v>
      </c>
      <c r="J95" s="21">
        <v>37.5</v>
      </c>
      <c r="K95" s="21"/>
      <c r="L95" s="21"/>
      <c r="M95" s="21">
        <v>53.686274509803923</v>
      </c>
      <c r="N95" s="21">
        <v>23.388235294117646</v>
      </c>
      <c r="O95" s="21">
        <f t="shared" si="18"/>
        <v>48.317647058823532</v>
      </c>
      <c r="P95" s="21">
        <v>22.6</v>
      </c>
      <c r="Q95" s="21">
        <v>20</v>
      </c>
      <c r="R95" s="22"/>
      <c r="S95" s="21">
        <f t="shared" si="13"/>
        <v>48.334877257989731</v>
      </c>
      <c r="T95" s="21">
        <f t="shared" si="19"/>
        <v>18.188235294117646</v>
      </c>
      <c r="U95" s="21" t="str">
        <f t="shared" si="14"/>
        <v/>
      </c>
      <c r="V95" s="21" t="str">
        <f t="shared" si="20"/>
        <v/>
      </c>
      <c r="W95" s="21">
        <f t="shared" si="15"/>
        <v>67.2</v>
      </c>
      <c r="X95" s="21">
        <f t="shared" si="21"/>
        <v>57.5</v>
      </c>
      <c r="Y95" s="21">
        <f t="shared" si="22"/>
        <v>40.176000000000002</v>
      </c>
      <c r="Z95" s="21">
        <f t="shared" si="23"/>
        <v>36.975000000000001</v>
      </c>
      <c r="AA95" s="22"/>
      <c r="AB95" s="23" t="str">
        <f t="shared" si="24"/>
        <v/>
      </c>
      <c r="AC95" s="21" t="str">
        <f t="shared" si="16"/>
        <v/>
      </c>
      <c r="AE95" s="3" t="str">
        <f t="shared" si="25"/>
        <v/>
      </c>
      <c r="AF95" s="2" t="str">
        <f t="shared" si="17"/>
        <v/>
      </c>
    </row>
    <row r="96" spans="2:32">
      <c r="B96" s="20">
        <v>2009</v>
      </c>
      <c r="C96" s="20">
        <v>4</v>
      </c>
      <c r="D96" s="20">
        <v>11</v>
      </c>
      <c r="E96" s="21" t="s">
        <v>180</v>
      </c>
      <c r="F96" s="21">
        <v>-13</v>
      </c>
      <c r="G96" s="21" t="s">
        <v>180</v>
      </c>
      <c r="H96" s="21" t="s">
        <v>180</v>
      </c>
      <c r="I96" s="21">
        <v>55.75</v>
      </c>
      <c r="J96" s="21">
        <v>37.5</v>
      </c>
      <c r="K96" s="21"/>
      <c r="L96" s="21"/>
      <c r="M96" s="21">
        <v>53.686274509803923</v>
      </c>
      <c r="N96" s="21">
        <v>23.388235294117646</v>
      </c>
      <c r="O96" s="21">
        <f t="shared" si="18"/>
        <v>48.317647058823532</v>
      </c>
      <c r="P96" s="21">
        <v>25.25</v>
      </c>
      <c r="Q96" s="21">
        <v>20</v>
      </c>
      <c r="R96" s="22"/>
      <c r="S96" s="21">
        <f t="shared" si="13"/>
        <v>27.606530801296849</v>
      </c>
      <c r="T96" s="21">
        <f t="shared" si="19"/>
        <v>10.388235294117646</v>
      </c>
      <c r="U96" s="21" t="str">
        <f t="shared" si="14"/>
        <v/>
      </c>
      <c r="V96" s="21" t="str">
        <f t="shared" si="20"/>
        <v/>
      </c>
      <c r="W96" s="21">
        <f t="shared" si="15"/>
        <v>81</v>
      </c>
      <c r="X96" s="21">
        <f t="shared" si="21"/>
        <v>57.5</v>
      </c>
      <c r="Y96" s="21">
        <f t="shared" si="22"/>
        <v>44.730000000000004</v>
      </c>
      <c r="Z96" s="21">
        <f t="shared" si="23"/>
        <v>36.975000000000001</v>
      </c>
      <c r="AA96" s="22"/>
      <c r="AB96" s="23" t="str">
        <f t="shared" si="24"/>
        <v/>
      </c>
      <c r="AC96" s="21" t="str">
        <f t="shared" si="16"/>
        <v/>
      </c>
      <c r="AE96" s="3" t="str">
        <f t="shared" si="25"/>
        <v/>
      </c>
      <c r="AF96" s="2" t="str">
        <f t="shared" si="17"/>
        <v/>
      </c>
    </row>
    <row r="97" spans="2:32">
      <c r="B97" s="20">
        <v>2009</v>
      </c>
      <c r="C97" s="20">
        <v>4</v>
      </c>
      <c r="D97" s="20">
        <v>12</v>
      </c>
      <c r="E97" s="21" t="s">
        <v>180</v>
      </c>
      <c r="F97" s="21">
        <v>-0.6</v>
      </c>
      <c r="G97" s="21" t="s">
        <v>180</v>
      </c>
      <c r="H97" s="21" t="s">
        <v>180</v>
      </c>
      <c r="I97" s="21">
        <v>68.2</v>
      </c>
      <c r="J97" s="21">
        <v>37.5</v>
      </c>
      <c r="K97" s="21"/>
      <c r="L97" s="21"/>
      <c r="M97" s="21">
        <v>53.686274509803923</v>
      </c>
      <c r="N97" s="21">
        <v>23.388235294117646</v>
      </c>
      <c r="O97" s="21">
        <f t="shared" si="18"/>
        <v>48.317647058823532</v>
      </c>
      <c r="P97" s="21">
        <v>28.5</v>
      </c>
      <c r="Q97" s="21">
        <v>20</v>
      </c>
      <c r="R97" s="22"/>
      <c r="S97" s="21">
        <f t="shared" si="13"/>
        <v>60.559286706808599</v>
      </c>
      <c r="T97" s="21">
        <f t="shared" si="19"/>
        <v>22.788235294117644</v>
      </c>
      <c r="U97" s="21" t="str">
        <f t="shared" si="14"/>
        <v/>
      </c>
      <c r="V97" s="21" t="str">
        <f t="shared" si="20"/>
        <v/>
      </c>
      <c r="W97" s="21">
        <f t="shared" si="15"/>
        <v>96.7</v>
      </c>
      <c r="X97" s="21">
        <f t="shared" si="21"/>
        <v>57.5</v>
      </c>
      <c r="Y97" s="21">
        <f t="shared" si="22"/>
        <v>49.911000000000001</v>
      </c>
      <c r="Z97" s="21">
        <f t="shared" si="23"/>
        <v>36.975000000000001</v>
      </c>
      <c r="AA97" s="22"/>
      <c r="AB97" s="23" t="str">
        <f t="shared" si="24"/>
        <v/>
      </c>
      <c r="AC97" s="21" t="str">
        <f t="shared" si="16"/>
        <v/>
      </c>
      <c r="AE97" s="3" t="str">
        <f t="shared" si="25"/>
        <v/>
      </c>
      <c r="AF97" s="2" t="str">
        <f t="shared" si="17"/>
        <v/>
      </c>
    </row>
    <row r="98" spans="2:32">
      <c r="B98" s="20">
        <v>2010</v>
      </c>
      <c r="C98" s="20">
        <v>1</v>
      </c>
      <c r="D98" s="20">
        <v>1</v>
      </c>
      <c r="E98" s="21" t="s">
        <v>180</v>
      </c>
      <c r="F98" s="21">
        <v>20</v>
      </c>
      <c r="G98" s="21" t="s">
        <v>180</v>
      </c>
      <c r="H98" s="21" t="s">
        <v>180</v>
      </c>
      <c r="I98" s="21">
        <v>122.75</v>
      </c>
      <c r="J98" s="21">
        <v>63.875</v>
      </c>
      <c r="K98" s="21"/>
      <c r="L98" s="21"/>
      <c r="M98" s="21">
        <v>53.686274509803923</v>
      </c>
      <c r="N98" s="21">
        <v>23.388235294117646</v>
      </c>
      <c r="O98" s="21">
        <f t="shared" si="18"/>
        <v>48.317647058823532</v>
      </c>
      <c r="P98" s="21">
        <v>30.25</v>
      </c>
      <c r="Q98" s="21">
        <v>20</v>
      </c>
      <c r="R98" s="22"/>
      <c r="S98" s="21">
        <f t="shared" si="13"/>
        <v>115.3033811949975</v>
      </c>
      <c r="T98" s="21">
        <f t="shared" si="19"/>
        <v>43.388235294117649</v>
      </c>
      <c r="U98" s="21" t="str">
        <f t="shared" si="14"/>
        <v/>
      </c>
      <c r="V98" s="21" t="str">
        <f t="shared" si="20"/>
        <v/>
      </c>
      <c r="W98" s="21">
        <f t="shared" si="15"/>
        <v>153</v>
      </c>
      <c r="X98" s="21">
        <f t="shared" si="21"/>
        <v>83.875</v>
      </c>
      <c r="Y98" s="21">
        <f t="shared" si="22"/>
        <v>68.490000000000009</v>
      </c>
      <c r="Z98" s="21">
        <f t="shared" si="23"/>
        <v>45.678750000000001</v>
      </c>
      <c r="AA98" s="22"/>
      <c r="AB98" s="23" t="str">
        <f t="shared" si="24"/>
        <v/>
      </c>
      <c r="AC98" s="21" t="str">
        <f t="shared" si="16"/>
        <v/>
      </c>
      <c r="AE98" s="3" t="str">
        <f t="shared" si="25"/>
        <v/>
      </c>
      <c r="AF98" s="2" t="str">
        <f t="shared" si="17"/>
        <v/>
      </c>
    </row>
    <row r="99" spans="2:32">
      <c r="B99" s="20">
        <v>2010</v>
      </c>
      <c r="C99" s="20">
        <v>1</v>
      </c>
      <c r="D99" s="20">
        <v>2</v>
      </c>
      <c r="E99" s="21" t="s">
        <v>180</v>
      </c>
      <c r="F99" s="21">
        <v>47.5</v>
      </c>
      <c r="G99" s="21" t="s">
        <v>180</v>
      </c>
      <c r="H99" s="21" t="s">
        <v>180</v>
      </c>
      <c r="I99" s="21">
        <v>167</v>
      </c>
      <c r="J99" s="21">
        <v>67.625</v>
      </c>
      <c r="K99" s="21"/>
      <c r="L99" s="21"/>
      <c r="M99" s="21">
        <v>53.686274509803923</v>
      </c>
      <c r="N99" s="21">
        <v>23.388235294117646</v>
      </c>
      <c r="O99" s="21">
        <f t="shared" si="18"/>
        <v>48.317647058823532</v>
      </c>
      <c r="P99" s="21">
        <v>28.25</v>
      </c>
      <c r="Q99" s="21">
        <v>20</v>
      </c>
      <c r="R99" s="22"/>
      <c r="S99" s="21">
        <f t="shared" si="13"/>
        <v>188.3840898564147</v>
      </c>
      <c r="T99" s="21">
        <f t="shared" si="19"/>
        <v>70.888235294117649</v>
      </c>
      <c r="U99" s="21" t="str">
        <f t="shared" si="14"/>
        <v/>
      </c>
      <c r="V99" s="21" t="str">
        <f t="shared" si="20"/>
        <v/>
      </c>
      <c r="W99" s="21">
        <f t="shared" si="15"/>
        <v>195.25</v>
      </c>
      <c r="X99" s="21">
        <f t="shared" si="21"/>
        <v>87.625</v>
      </c>
      <c r="Y99" s="21">
        <f t="shared" si="22"/>
        <v>82.432500000000005</v>
      </c>
      <c r="Z99" s="21">
        <f t="shared" si="23"/>
        <v>46.916250000000005</v>
      </c>
      <c r="AA99" s="22"/>
      <c r="AB99" s="23" t="str">
        <f t="shared" si="24"/>
        <v/>
      </c>
      <c r="AC99" s="21" t="str">
        <f t="shared" si="16"/>
        <v/>
      </c>
      <c r="AE99" s="3" t="str">
        <f t="shared" si="25"/>
        <v/>
      </c>
      <c r="AF99" s="2" t="str">
        <f t="shared" si="17"/>
        <v/>
      </c>
    </row>
    <row r="100" spans="2:32">
      <c r="B100" s="20">
        <v>2010</v>
      </c>
      <c r="C100" s="20">
        <v>1</v>
      </c>
      <c r="D100" s="20">
        <v>3</v>
      </c>
      <c r="E100" s="21" t="s">
        <v>180</v>
      </c>
      <c r="F100" s="21">
        <v>50</v>
      </c>
      <c r="G100" s="21" t="s">
        <v>180</v>
      </c>
      <c r="H100" s="21" t="s">
        <v>180</v>
      </c>
      <c r="I100" s="21">
        <v>181</v>
      </c>
      <c r="J100" s="21">
        <v>67</v>
      </c>
      <c r="K100" s="21"/>
      <c r="L100" s="21"/>
      <c r="M100" s="21">
        <v>53.686274509803923</v>
      </c>
      <c r="N100" s="21">
        <v>23.388235294117646</v>
      </c>
      <c r="O100" s="21">
        <f t="shared" si="18"/>
        <v>48.317647058823532</v>
      </c>
      <c r="P100" s="21">
        <v>33.25</v>
      </c>
      <c r="Q100" s="21">
        <v>20</v>
      </c>
      <c r="R100" s="22"/>
      <c r="S100" s="21">
        <f t="shared" si="13"/>
        <v>195.02779064381627</v>
      </c>
      <c r="T100" s="21">
        <f t="shared" si="19"/>
        <v>73.388235294117649</v>
      </c>
      <c r="U100" s="21" t="str">
        <f t="shared" si="14"/>
        <v/>
      </c>
      <c r="V100" s="21" t="str">
        <f t="shared" si="20"/>
        <v/>
      </c>
      <c r="W100" s="21">
        <f t="shared" si="15"/>
        <v>214.25</v>
      </c>
      <c r="X100" s="21">
        <f t="shared" si="21"/>
        <v>87</v>
      </c>
      <c r="Y100" s="21">
        <f t="shared" si="22"/>
        <v>88.702500000000001</v>
      </c>
      <c r="Z100" s="21">
        <f t="shared" si="23"/>
        <v>46.71</v>
      </c>
      <c r="AA100" s="22"/>
      <c r="AB100" s="23" t="str">
        <f t="shared" si="24"/>
        <v/>
      </c>
      <c r="AC100" s="21" t="str">
        <f t="shared" si="16"/>
        <v/>
      </c>
      <c r="AE100" s="3" t="str">
        <f t="shared" si="25"/>
        <v/>
      </c>
      <c r="AF100" s="2" t="str">
        <f t="shared" si="17"/>
        <v/>
      </c>
    </row>
    <row r="101" spans="2:32">
      <c r="B101" s="20">
        <v>2010</v>
      </c>
      <c r="C101" s="20">
        <v>2</v>
      </c>
      <c r="D101" s="20">
        <v>4</v>
      </c>
      <c r="E101" s="21" t="s">
        <v>180</v>
      </c>
      <c r="F101" s="21">
        <v>50</v>
      </c>
      <c r="G101" s="21" t="s">
        <v>180</v>
      </c>
      <c r="H101" s="21" t="s">
        <v>180</v>
      </c>
      <c r="I101" s="21">
        <v>178.6</v>
      </c>
      <c r="J101" s="21">
        <v>67</v>
      </c>
      <c r="K101" s="21"/>
      <c r="L101" s="21"/>
      <c r="M101" s="21">
        <v>53.686274509803923</v>
      </c>
      <c r="N101" s="21">
        <v>23.388235294117646</v>
      </c>
      <c r="O101" s="21">
        <f t="shared" si="18"/>
        <v>48.317647058823532</v>
      </c>
      <c r="P101" s="21">
        <v>31.8</v>
      </c>
      <c r="Q101" s="21">
        <v>20</v>
      </c>
      <c r="R101" s="22"/>
      <c r="S101" s="21">
        <f t="shared" si="13"/>
        <v>195.02779064381627</v>
      </c>
      <c r="T101" s="21">
        <f t="shared" si="19"/>
        <v>73.388235294117649</v>
      </c>
      <c r="U101" s="21" t="str">
        <f t="shared" si="14"/>
        <v/>
      </c>
      <c r="V101" s="21" t="str">
        <f t="shared" si="20"/>
        <v/>
      </c>
      <c r="W101" s="21">
        <f t="shared" si="15"/>
        <v>210.4</v>
      </c>
      <c r="X101" s="21">
        <f t="shared" si="21"/>
        <v>87</v>
      </c>
      <c r="Y101" s="21">
        <f t="shared" si="22"/>
        <v>87.432000000000002</v>
      </c>
      <c r="Z101" s="21">
        <f t="shared" si="23"/>
        <v>46.71</v>
      </c>
      <c r="AA101" s="22"/>
      <c r="AB101" s="23" t="str">
        <f t="shared" si="24"/>
        <v/>
      </c>
      <c r="AC101" s="21" t="str">
        <f t="shared" si="16"/>
        <v/>
      </c>
      <c r="AE101" s="3" t="str">
        <f t="shared" si="25"/>
        <v/>
      </c>
      <c r="AF101" s="2" t="str">
        <f t="shared" si="17"/>
        <v/>
      </c>
    </row>
    <row r="102" spans="2:32">
      <c r="B102" s="20">
        <v>2010</v>
      </c>
      <c r="C102" s="20">
        <v>2</v>
      </c>
      <c r="D102" s="20">
        <v>5</v>
      </c>
      <c r="E102" s="21" t="s">
        <v>180</v>
      </c>
      <c r="F102" s="21">
        <v>50</v>
      </c>
      <c r="G102" s="21" t="s">
        <v>180</v>
      </c>
      <c r="H102" s="21" t="s">
        <v>180</v>
      </c>
      <c r="I102" s="21">
        <v>121.5</v>
      </c>
      <c r="J102" s="21">
        <v>67.625</v>
      </c>
      <c r="K102" s="21"/>
      <c r="L102" s="21"/>
      <c r="M102" s="21">
        <v>53.686274509803923</v>
      </c>
      <c r="N102" s="21">
        <v>23.388235294117646</v>
      </c>
      <c r="O102" s="21">
        <f t="shared" si="18"/>
        <v>48.317647058823532</v>
      </c>
      <c r="P102" s="21">
        <v>32.5</v>
      </c>
      <c r="Q102" s="21">
        <v>20</v>
      </c>
      <c r="R102" s="22"/>
      <c r="S102" s="21">
        <f t="shared" si="13"/>
        <v>195.02779064381627</v>
      </c>
      <c r="T102" s="21">
        <f t="shared" si="19"/>
        <v>73.388235294117649</v>
      </c>
      <c r="U102" s="21" t="str">
        <f t="shared" si="14"/>
        <v/>
      </c>
      <c r="V102" s="21" t="str">
        <f t="shared" si="20"/>
        <v/>
      </c>
      <c r="W102" s="21">
        <f t="shared" si="15"/>
        <v>154</v>
      </c>
      <c r="X102" s="21">
        <f t="shared" si="21"/>
        <v>87.625</v>
      </c>
      <c r="Y102" s="21">
        <f t="shared" si="22"/>
        <v>68.819999999999993</v>
      </c>
      <c r="Z102" s="21">
        <f t="shared" si="23"/>
        <v>46.916250000000005</v>
      </c>
      <c r="AA102" s="22"/>
      <c r="AB102" s="23" t="str">
        <f t="shared" si="24"/>
        <v/>
      </c>
      <c r="AC102" s="21" t="str">
        <f t="shared" si="16"/>
        <v/>
      </c>
      <c r="AE102" s="3" t="str">
        <f t="shared" si="25"/>
        <v/>
      </c>
      <c r="AF102" s="2" t="str">
        <f t="shared" si="17"/>
        <v/>
      </c>
    </row>
    <row r="103" spans="2:32">
      <c r="B103" s="20">
        <v>2010</v>
      </c>
      <c r="C103" s="20">
        <v>2</v>
      </c>
      <c r="D103" s="20">
        <v>6</v>
      </c>
      <c r="E103" s="21" t="s">
        <v>180</v>
      </c>
      <c r="F103" s="21">
        <v>50</v>
      </c>
      <c r="G103" s="21" t="s">
        <v>180</v>
      </c>
      <c r="H103" s="21" t="s">
        <v>180</v>
      </c>
      <c r="I103" s="21">
        <v>80.75</v>
      </c>
      <c r="J103" s="21">
        <v>69.5</v>
      </c>
      <c r="K103" s="21"/>
      <c r="L103" s="21"/>
      <c r="M103" s="21">
        <v>53.686274509803923</v>
      </c>
      <c r="N103" s="21">
        <v>23.388235294117646</v>
      </c>
      <c r="O103" s="21">
        <f t="shared" si="18"/>
        <v>48.317647058823532</v>
      </c>
      <c r="P103" s="21">
        <v>27</v>
      </c>
      <c r="Q103" s="21">
        <v>20</v>
      </c>
      <c r="R103" s="22"/>
      <c r="S103" s="21">
        <f t="shared" si="13"/>
        <v>195.02779064381627</v>
      </c>
      <c r="T103" s="21">
        <f t="shared" si="19"/>
        <v>73.388235294117649</v>
      </c>
      <c r="U103" s="21" t="str">
        <f t="shared" si="14"/>
        <v/>
      </c>
      <c r="V103" s="21" t="str">
        <f t="shared" si="20"/>
        <v/>
      </c>
      <c r="W103" s="21">
        <f t="shared" si="15"/>
        <v>107.75</v>
      </c>
      <c r="X103" s="21">
        <f t="shared" si="21"/>
        <v>89.5</v>
      </c>
      <c r="Y103" s="21">
        <f t="shared" si="22"/>
        <v>53.557500000000005</v>
      </c>
      <c r="Z103" s="21">
        <f t="shared" si="23"/>
        <v>47.534999999999997</v>
      </c>
      <c r="AA103" s="22"/>
      <c r="AB103" s="23" t="str">
        <f t="shared" si="24"/>
        <v/>
      </c>
      <c r="AC103" s="21" t="str">
        <f t="shared" si="16"/>
        <v/>
      </c>
      <c r="AE103" s="3" t="str">
        <f t="shared" si="25"/>
        <v/>
      </c>
      <c r="AF103" s="2" t="str">
        <f t="shared" si="17"/>
        <v/>
      </c>
    </row>
    <row r="104" spans="2:32">
      <c r="B104" s="20">
        <v>2010</v>
      </c>
      <c r="C104" s="20">
        <v>3</v>
      </c>
      <c r="D104" s="20">
        <v>7</v>
      </c>
      <c r="E104" s="21" t="s">
        <v>180</v>
      </c>
      <c r="F104" s="21">
        <v>50</v>
      </c>
      <c r="G104" s="21" t="s">
        <v>180</v>
      </c>
      <c r="H104" s="21" t="s">
        <v>180</v>
      </c>
      <c r="I104" s="21">
        <v>66.599999999999994</v>
      </c>
      <c r="J104" s="21">
        <v>70.099999999999994</v>
      </c>
      <c r="K104" s="21"/>
      <c r="L104" s="21"/>
      <c r="M104" s="21">
        <v>53.686274509803923</v>
      </c>
      <c r="N104" s="21">
        <v>23.388235294117646</v>
      </c>
      <c r="O104" s="21">
        <f t="shared" si="18"/>
        <v>48.317647058823532</v>
      </c>
      <c r="P104" s="21">
        <v>24.4</v>
      </c>
      <c r="Q104" s="21">
        <v>20</v>
      </c>
      <c r="R104" s="22"/>
      <c r="S104" s="21">
        <f t="shared" si="13"/>
        <v>195.02779064381627</v>
      </c>
      <c r="T104" s="21">
        <f t="shared" si="19"/>
        <v>73.388235294117649</v>
      </c>
      <c r="U104" s="21" t="str">
        <f t="shared" si="14"/>
        <v/>
      </c>
      <c r="V104" s="21" t="str">
        <f t="shared" si="20"/>
        <v/>
      </c>
      <c r="W104" s="21">
        <f t="shared" si="15"/>
        <v>91</v>
      </c>
      <c r="X104" s="21">
        <f t="shared" si="21"/>
        <v>90.1</v>
      </c>
      <c r="Y104" s="21">
        <f t="shared" si="22"/>
        <v>48.03</v>
      </c>
      <c r="Z104" s="21">
        <f t="shared" si="23"/>
        <v>47.733000000000004</v>
      </c>
      <c r="AA104" s="22"/>
      <c r="AB104" s="23" t="str">
        <f t="shared" si="24"/>
        <v/>
      </c>
      <c r="AC104" s="21" t="str">
        <f t="shared" si="16"/>
        <v/>
      </c>
      <c r="AE104" s="3" t="str">
        <f t="shared" si="25"/>
        <v/>
      </c>
      <c r="AF104" s="2" t="str">
        <f t="shared" si="17"/>
        <v/>
      </c>
    </row>
    <row r="105" spans="2:32">
      <c r="B105" s="20">
        <v>2010</v>
      </c>
      <c r="C105" s="20">
        <v>3</v>
      </c>
      <c r="D105" s="20">
        <v>8</v>
      </c>
      <c r="E105" s="21" t="s">
        <v>180</v>
      </c>
      <c r="F105" s="21">
        <v>51.25</v>
      </c>
      <c r="G105" s="21" t="s">
        <v>180</v>
      </c>
      <c r="H105" s="21" t="s">
        <v>180</v>
      </c>
      <c r="I105" s="21">
        <v>123</v>
      </c>
      <c r="J105" s="21">
        <v>70.125</v>
      </c>
      <c r="K105" s="21"/>
      <c r="L105" s="21"/>
      <c r="M105" s="21">
        <v>53.686274509803923</v>
      </c>
      <c r="N105" s="21">
        <v>23.388235294117646</v>
      </c>
      <c r="O105" s="21">
        <f t="shared" si="18"/>
        <v>48.317647058823532</v>
      </c>
      <c r="P105" s="21">
        <v>28.25</v>
      </c>
      <c r="Q105" s="21">
        <v>20</v>
      </c>
      <c r="R105" s="22"/>
      <c r="S105" s="21">
        <f t="shared" si="13"/>
        <v>198.34964103751705</v>
      </c>
      <c r="T105" s="21">
        <f t="shared" si="19"/>
        <v>74.638235294117649</v>
      </c>
      <c r="U105" s="21" t="str">
        <f t="shared" si="14"/>
        <v/>
      </c>
      <c r="V105" s="21" t="str">
        <f t="shared" si="20"/>
        <v/>
      </c>
      <c r="W105" s="21">
        <f t="shared" si="15"/>
        <v>151.25</v>
      </c>
      <c r="X105" s="21">
        <f t="shared" si="21"/>
        <v>90.125</v>
      </c>
      <c r="Y105" s="21">
        <f t="shared" si="22"/>
        <v>67.912499999999994</v>
      </c>
      <c r="Z105" s="21">
        <f t="shared" si="23"/>
        <v>47.741250000000001</v>
      </c>
      <c r="AA105" s="22"/>
      <c r="AB105" s="23" t="str">
        <f t="shared" si="24"/>
        <v/>
      </c>
      <c r="AC105" s="21" t="str">
        <f t="shared" si="16"/>
        <v/>
      </c>
      <c r="AE105" s="3" t="str">
        <f t="shared" si="25"/>
        <v/>
      </c>
      <c r="AF105" s="2" t="str">
        <f t="shared" si="17"/>
        <v/>
      </c>
    </row>
    <row r="106" spans="2:32">
      <c r="B106" s="20">
        <v>2010</v>
      </c>
      <c r="C106" s="20">
        <v>3</v>
      </c>
      <c r="D106" s="20">
        <v>9</v>
      </c>
      <c r="E106" s="21" t="s">
        <v>180</v>
      </c>
      <c r="F106" s="21">
        <v>55</v>
      </c>
      <c r="G106" s="21" t="s">
        <v>180</v>
      </c>
      <c r="H106" s="21" t="s">
        <v>180</v>
      </c>
      <c r="I106" s="21">
        <v>148.4</v>
      </c>
      <c r="J106" s="21">
        <v>72</v>
      </c>
      <c r="K106" s="21"/>
      <c r="L106" s="21"/>
      <c r="M106" s="21">
        <v>53.686274509803923</v>
      </c>
      <c r="N106" s="21">
        <v>23.388235294117646</v>
      </c>
      <c r="O106" s="21">
        <f t="shared" si="18"/>
        <v>48.317647058823532</v>
      </c>
      <c r="P106" s="21">
        <v>29.6</v>
      </c>
      <c r="Q106" s="21">
        <v>20</v>
      </c>
      <c r="R106" s="22"/>
      <c r="S106" s="21">
        <f t="shared" si="13"/>
        <v>208.31519221861939</v>
      </c>
      <c r="T106" s="21">
        <f t="shared" si="19"/>
        <v>78.388235294117649</v>
      </c>
      <c r="U106" s="21" t="str">
        <f t="shared" si="14"/>
        <v/>
      </c>
      <c r="V106" s="21" t="str">
        <f t="shared" si="20"/>
        <v/>
      </c>
      <c r="W106" s="21">
        <f t="shared" si="15"/>
        <v>178</v>
      </c>
      <c r="X106" s="21">
        <f t="shared" si="21"/>
        <v>92</v>
      </c>
      <c r="Y106" s="21">
        <f t="shared" si="22"/>
        <v>76.740000000000009</v>
      </c>
      <c r="Z106" s="21">
        <f t="shared" si="23"/>
        <v>48.36</v>
      </c>
      <c r="AA106" s="22"/>
      <c r="AB106" s="23" t="str">
        <f t="shared" si="24"/>
        <v/>
      </c>
      <c r="AC106" s="21" t="str">
        <f t="shared" si="16"/>
        <v/>
      </c>
      <c r="AE106" s="3" t="str">
        <f t="shared" si="25"/>
        <v/>
      </c>
      <c r="AF106" s="2" t="str">
        <f t="shared" si="17"/>
        <v/>
      </c>
    </row>
    <row r="107" spans="2:32">
      <c r="B107" s="20">
        <v>2010</v>
      </c>
      <c r="C107" s="20">
        <v>4</v>
      </c>
      <c r="D107" s="20">
        <v>10</v>
      </c>
      <c r="E107" s="21" t="s">
        <v>180</v>
      </c>
      <c r="F107" s="21">
        <v>55</v>
      </c>
      <c r="G107" s="21" t="s">
        <v>180</v>
      </c>
      <c r="H107" s="21" t="s">
        <v>180</v>
      </c>
      <c r="I107" s="21">
        <v>165.25</v>
      </c>
      <c r="J107" s="21">
        <v>72</v>
      </c>
      <c r="K107" s="21"/>
      <c r="L107" s="21"/>
      <c r="M107" s="21">
        <v>53.686274509803923</v>
      </c>
      <c r="N107" s="21">
        <v>23.388235294117646</v>
      </c>
      <c r="O107" s="21">
        <f t="shared" si="18"/>
        <v>48.317647058823532</v>
      </c>
      <c r="P107" s="21">
        <v>28.25</v>
      </c>
      <c r="Q107" s="21">
        <v>20</v>
      </c>
      <c r="R107" s="22"/>
      <c r="S107" s="21">
        <f t="shared" si="13"/>
        <v>208.31519221861939</v>
      </c>
      <c r="T107" s="21">
        <f t="shared" si="19"/>
        <v>78.388235294117649</v>
      </c>
      <c r="U107" s="21" t="str">
        <f t="shared" si="14"/>
        <v/>
      </c>
      <c r="V107" s="21" t="str">
        <f t="shared" si="20"/>
        <v/>
      </c>
      <c r="W107" s="21">
        <f t="shared" si="15"/>
        <v>193.5</v>
      </c>
      <c r="X107" s="21">
        <f t="shared" si="21"/>
        <v>92</v>
      </c>
      <c r="Y107" s="21">
        <f t="shared" si="22"/>
        <v>81.855000000000004</v>
      </c>
      <c r="Z107" s="21">
        <f t="shared" si="23"/>
        <v>48.36</v>
      </c>
      <c r="AA107" s="22"/>
      <c r="AB107" s="23" t="str">
        <f t="shared" si="24"/>
        <v/>
      </c>
      <c r="AC107" s="21" t="str">
        <f t="shared" si="16"/>
        <v/>
      </c>
      <c r="AE107" s="3" t="str">
        <f t="shared" si="25"/>
        <v/>
      </c>
      <c r="AF107" s="2" t="str">
        <f t="shared" si="17"/>
        <v/>
      </c>
    </row>
    <row r="108" spans="2:32">
      <c r="B108" s="20">
        <v>2010</v>
      </c>
      <c r="C108" s="20">
        <v>4</v>
      </c>
      <c r="D108" s="20">
        <v>11</v>
      </c>
      <c r="E108" s="21" t="s">
        <v>180</v>
      </c>
      <c r="F108" s="21">
        <v>70</v>
      </c>
      <c r="G108" s="21" t="s">
        <v>180</v>
      </c>
      <c r="H108" s="21" t="s">
        <v>180</v>
      </c>
      <c r="I108" s="21">
        <v>172.5</v>
      </c>
      <c r="J108" s="21">
        <v>89.666666666666671</v>
      </c>
      <c r="K108" s="21"/>
      <c r="L108" s="21"/>
      <c r="M108" s="21">
        <v>53.686274509803923</v>
      </c>
      <c r="N108" s="21">
        <v>23.388235294117646</v>
      </c>
      <c r="O108" s="21">
        <f t="shared" si="18"/>
        <v>48.317647058823532</v>
      </c>
      <c r="P108" s="21">
        <v>26.75</v>
      </c>
      <c r="Q108" s="21">
        <v>20</v>
      </c>
      <c r="R108" s="22"/>
      <c r="S108" s="21">
        <f t="shared" si="13"/>
        <v>248.17739694302878</v>
      </c>
      <c r="T108" s="21">
        <f t="shared" si="19"/>
        <v>93.388235294117649</v>
      </c>
      <c r="U108" s="21" t="str">
        <f t="shared" si="14"/>
        <v/>
      </c>
      <c r="V108" s="21" t="str">
        <f t="shared" si="20"/>
        <v/>
      </c>
      <c r="W108" s="21">
        <f t="shared" si="15"/>
        <v>199.25</v>
      </c>
      <c r="X108" s="21">
        <f t="shared" si="21"/>
        <v>109.66666666666667</v>
      </c>
      <c r="Y108" s="21">
        <f t="shared" si="22"/>
        <v>83.752499999999998</v>
      </c>
      <c r="Z108" s="21">
        <f t="shared" si="23"/>
        <v>54.190000000000005</v>
      </c>
      <c r="AA108" s="22"/>
      <c r="AB108" s="23" t="str">
        <f t="shared" si="24"/>
        <v/>
      </c>
      <c r="AC108" s="21" t="str">
        <f t="shared" si="16"/>
        <v/>
      </c>
      <c r="AE108" s="3" t="str">
        <f t="shared" si="25"/>
        <v/>
      </c>
      <c r="AF108" s="2" t="str">
        <f t="shared" si="17"/>
        <v/>
      </c>
    </row>
    <row r="109" spans="2:32">
      <c r="B109" s="20">
        <v>2010</v>
      </c>
      <c r="C109" s="20">
        <v>4</v>
      </c>
      <c r="D109" s="20">
        <v>12</v>
      </c>
      <c r="E109" s="21" t="s">
        <v>180</v>
      </c>
      <c r="F109" s="21">
        <v>75</v>
      </c>
      <c r="G109" s="21" t="s">
        <v>180</v>
      </c>
      <c r="H109" s="21" t="s">
        <v>180</v>
      </c>
      <c r="I109" s="21">
        <v>159</v>
      </c>
      <c r="J109" s="21">
        <v>89.666666666666671</v>
      </c>
      <c r="K109" s="21"/>
      <c r="L109" s="21"/>
      <c r="M109" s="21">
        <v>53.686274509803923</v>
      </c>
      <c r="N109" s="21">
        <v>23.388235294117646</v>
      </c>
      <c r="O109" s="21">
        <f t="shared" si="18"/>
        <v>48.317647058823532</v>
      </c>
      <c r="P109" s="21">
        <v>27</v>
      </c>
      <c r="Q109" s="21">
        <v>20</v>
      </c>
      <c r="R109" s="22"/>
      <c r="S109" s="21">
        <f t="shared" si="13"/>
        <v>261.46479851783192</v>
      </c>
      <c r="T109" s="21">
        <f t="shared" si="19"/>
        <v>98.388235294117649</v>
      </c>
      <c r="U109" s="21" t="str">
        <f t="shared" si="14"/>
        <v/>
      </c>
      <c r="V109" s="21" t="str">
        <f t="shared" si="20"/>
        <v/>
      </c>
      <c r="W109" s="21">
        <f t="shared" si="15"/>
        <v>186</v>
      </c>
      <c r="X109" s="21">
        <f t="shared" si="21"/>
        <v>109.66666666666667</v>
      </c>
      <c r="Y109" s="21">
        <f t="shared" si="22"/>
        <v>79.38</v>
      </c>
      <c r="Z109" s="21">
        <f t="shared" si="23"/>
        <v>54.190000000000005</v>
      </c>
      <c r="AA109" s="22"/>
      <c r="AB109" s="23" t="str">
        <f t="shared" si="24"/>
        <v/>
      </c>
      <c r="AC109" s="21" t="str">
        <f t="shared" si="16"/>
        <v/>
      </c>
      <c r="AE109" s="3" t="str">
        <f t="shared" si="25"/>
        <v/>
      </c>
      <c r="AF109" s="2" t="str">
        <f t="shared" si="17"/>
        <v/>
      </c>
    </row>
    <row r="110" spans="2:32">
      <c r="B110" s="20">
        <v>2011</v>
      </c>
      <c r="C110" s="20">
        <v>1</v>
      </c>
      <c r="D110" s="20">
        <v>1</v>
      </c>
      <c r="E110" s="21" t="s">
        <v>180</v>
      </c>
      <c r="F110" s="21">
        <v>76.25</v>
      </c>
      <c r="G110" s="21" t="s">
        <v>180</v>
      </c>
      <c r="H110" s="21" t="s">
        <v>180</v>
      </c>
      <c r="I110" s="21">
        <v>156.25</v>
      </c>
      <c r="J110" s="21">
        <v>132.41666666666666</v>
      </c>
      <c r="K110" s="21"/>
      <c r="L110" s="21"/>
      <c r="M110" s="21">
        <v>53.686274509803923</v>
      </c>
      <c r="N110" s="21">
        <v>23.388235294117646</v>
      </c>
      <c r="O110" s="21">
        <f t="shared" si="18"/>
        <v>48.317647058823532</v>
      </c>
      <c r="P110" s="21">
        <v>26.5</v>
      </c>
      <c r="Q110" s="21">
        <v>20</v>
      </c>
      <c r="R110" s="22"/>
      <c r="S110" s="21">
        <f t="shared" si="13"/>
        <v>264.78664891153272</v>
      </c>
      <c r="T110" s="21">
        <f t="shared" si="19"/>
        <v>99.638235294117649</v>
      </c>
      <c r="U110" s="21" t="str">
        <f t="shared" si="14"/>
        <v/>
      </c>
      <c r="V110" s="21" t="str">
        <f t="shared" si="20"/>
        <v/>
      </c>
      <c r="W110" s="21">
        <f t="shared" si="15"/>
        <v>182.75</v>
      </c>
      <c r="X110" s="21">
        <f t="shared" si="21"/>
        <v>152.41666666666666</v>
      </c>
      <c r="Y110" s="21">
        <f t="shared" si="22"/>
        <v>78.307500000000005</v>
      </c>
      <c r="Z110" s="21">
        <f t="shared" si="23"/>
        <v>68.297499999999999</v>
      </c>
      <c r="AA110" s="22"/>
      <c r="AB110" s="23" t="str">
        <f t="shared" si="24"/>
        <v/>
      </c>
      <c r="AC110" s="21" t="str">
        <f t="shared" si="16"/>
        <v/>
      </c>
      <c r="AE110" s="3" t="str">
        <f t="shared" si="25"/>
        <v/>
      </c>
      <c r="AF110" s="2" t="str">
        <f t="shared" si="17"/>
        <v/>
      </c>
    </row>
    <row r="111" spans="2:32">
      <c r="B111" s="20">
        <v>2011</v>
      </c>
      <c r="C111" s="20">
        <v>1</v>
      </c>
      <c r="D111" s="20">
        <v>2</v>
      </c>
      <c r="E111" s="21" t="s">
        <v>180</v>
      </c>
      <c r="F111" s="21">
        <v>80</v>
      </c>
      <c r="G111" s="21" t="s">
        <v>180</v>
      </c>
      <c r="H111" s="21" t="s">
        <v>180</v>
      </c>
      <c r="I111" s="21">
        <v>184.75</v>
      </c>
      <c r="J111" s="21">
        <v>150.66666666666666</v>
      </c>
      <c r="K111" s="21"/>
      <c r="L111" s="21"/>
      <c r="M111" s="21">
        <v>53.686274509803923</v>
      </c>
      <c r="N111" s="21">
        <v>23.388235294117646</v>
      </c>
      <c r="O111" s="21">
        <f t="shared" si="18"/>
        <v>48.317647058823532</v>
      </c>
      <c r="P111" s="21">
        <v>26.75</v>
      </c>
      <c r="Q111" s="21">
        <v>20</v>
      </c>
      <c r="R111" s="22"/>
      <c r="S111" s="21">
        <f t="shared" si="13"/>
        <v>274.75220009263506</v>
      </c>
      <c r="T111" s="21">
        <f t="shared" si="19"/>
        <v>103.38823529411765</v>
      </c>
      <c r="U111" s="21" t="str">
        <f t="shared" si="14"/>
        <v/>
      </c>
      <c r="V111" s="21" t="str">
        <f t="shared" si="20"/>
        <v/>
      </c>
      <c r="W111" s="21">
        <f t="shared" si="15"/>
        <v>211.5</v>
      </c>
      <c r="X111" s="21">
        <f t="shared" si="21"/>
        <v>170.66666666666666</v>
      </c>
      <c r="Y111" s="21">
        <f t="shared" si="22"/>
        <v>87.795000000000002</v>
      </c>
      <c r="Z111" s="21">
        <f t="shared" si="23"/>
        <v>74.319999999999993</v>
      </c>
      <c r="AA111" s="22"/>
      <c r="AB111" s="23" t="str">
        <f t="shared" si="24"/>
        <v/>
      </c>
      <c r="AC111" s="21" t="str">
        <f t="shared" si="16"/>
        <v/>
      </c>
      <c r="AE111" s="3" t="str">
        <f t="shared" si="25"/>
        <v/>
      </c>
      <c r="AF111" s="2" t="str">
        <f t="shared" si="17"/>
        <v/>
      </c>
    </row>
    <row r="112" spans="2:32">
      <c r="B112" s="20">
        <v>2011</v>
      </c>
      <c r="C112" s="20">
        <v>1</v>
      </c>
      <c r="D112" s="20">
        <v>3</v>
      </c>
      <c r="E112" s="21" t="s">
        <v>180</v>
      </c>
      <c r="F112" s="21">
        <v>83</v>
      </c>
      <c r="G112" s="21" t="s">
        <v>180</v>
      </c>
      <c r="H112" s="21" t="s">
        <v>180</v>
      </c>
      <c r="I112" s="21">
        <v>196.8</v>
      </c>
      <c r="J112" s="21">
        <v>174.5</v>
      </c>
      <c r="K112" s="21"/>
      <c r="L112" s="21"/>
      <c r="M112" s="21">
        <v>53.686274509803923</v>
      </c>
      <c r="N112" s="21">
        <v>23.388235294117646</v>
      </c>
      <c r="O112" s="21">
        <f t="shared" si="18"/>
        <v>48.317647058823532</v>
      </c>
      <c r="P112" s="21">
        <v>29.2</v>
      </c>
      <c r="Q112" s="21">
        <v>20</v>
      </c>
      <c r="R112" s="22"/>
      <c r="S112" s="21">
        <f t="shared" si="13"/>
        <v>282.72464103751696</v>
      </c>
      <c r="T112" s="21">
        <f t="shared" si="19"/>
        <v>106.38823529411765</v>
      </c>
      <c r="U112" s="21" t="str">
        <f t="shared" si="14"/>
        <v/>
      </c>
      <c r="V112" s="21" t="str">
        <f t="shared" si="20"/>
        <v/>
      </c>
      <c r="W112" s="21">
        <f t="shared" si="15"/>
        <v>226</v>
      </c>
      <c r="X112" s="21">
        <f t="shared" si="21"/>
        <v>194.5</v>
      </c>
      <c r="Y112" s="21">
        <f t="shared" si="22"/>
        <v>92.58</v>
      </c>
      <c r="Z112" s="21">
        <f t="shared" si="23"/>
        <v>82.185000000000002</v>
      </c>
      <c r="AA112" s="22"/>
      <c r="AB112" s="23" t="str">
        <f t="shared" si="24"/>
        <v/>
      </c>
      <c r="AC112" s="21" t="str">
        <f t="shared" si="16"/>
        <v/>
      </c>
      <c r="AE112" s="3" t="str">
        <f t="shared" si="25"/>
        <v/>
      </c>
      <c r="AF112" s="2" t="str">
        <f t="shared" si="17"/>
        <v/>
      </c>
    </row>
    <row r="113" spans="2:32">
      <c r="B113" s="20">
        <v>2011</v>
      </c>
      <c r="C113" s="20">
        <v>2</v>
      </c>
      <c r="D113" s="20">
        <v>4</v>
      </c>
      <c r="E113" s="21" t="s">
        <v>180</v>
      </c>
      <c r="F113" s="21">
        <v>95</v>
      </c>
      <c r="G113" s="21" t="s">
        <v>180</v>
      </c>
      <c r="H113" s="21" t="s">
        <v>180</v>
      </c>
      <c r="I113" s="21">
        <v>200.25</v>
      </c>
      <c r="J113" s="21">
        <v>191</v>
      </c>
      <c r="K113" s="21"/>
      <c r="L113" s="21"/>
      <c r="M113" s="21">
        <v>53.686274509803923</v>
      </c>
      <c r="N113" s="21">
        <v>23.388235294117646</v>
      </c>
      <c r="O113" s="21">
        <f t="shared" si="18"/>
        <v>48.317647058823532</v>
      </c>
      <c r="P113" s="21">
        <v>32</v>
      </c>
      <c r="Q113" s="21">
        <v>20</v>
      </c>
      <c r="R113" s="22"/>
      <c r="S113" s="21">
        <f t="shared" si="13"/>
        <v>314.61440481704443</v>
      </c>
      <c r="T113" s="21">
        <f t="shared" si="19"/>
        <v>118.38823529411765</v>
      </c>
      <c r="U113" s="21" t="str">
        <f t="shared" si="14"/>
        <v/>
      </c>
      <c r="V113" s="21" t="str">
        <f t="shared" si="20"/>
        <v/>
      </c>
      <c r="W113" s="21">
        <f t="shared" si="15"/>
        <v>232.25</v>
      </c>
      <c r="X113" s="21">
        <f t="shared" si="21"/>
        <v>211</v>
      </c>
      <c r="Y113" s="21">
        <f t="shared" si="22"/>
        <v>94.642499999999998</v>
      </c>
      <c r="Z113" s="21">
        <f t="shared" si="23"/>
        <v>87.63000000000001</v>
      </c>
      <c r="AA113" s="22"/>
      <c r="AB113" s="23" t="str">
        <f t="shared" si="24"/>
        <v/>
      </c>
      <c r="AC113" s="21" t="str">
        <f t="shared" si="16"/>
        <v/>
      </c>
      <c r="AE113" s="3" t="str">
        <f t="shared" si="25"/>
        <v/>
      </c>
      <c r="AF113" s="2" t="str">
        <f t="shared" si="17"/>
        <v/>
      </c>
    </row>
    <row r="114" spans="2:32">
      <c r="B114" s="20">
        <v>2011</v>
      </c>
      <c r="C114" s="20">
        <v>2</v>
      </c>
      <c r="D114" s="20">
        <v>5</v>
      </c>
      <c r="E114" s="21" t="s">
        <v>180</v>
      </c>
      <c r="F114" s="21">
        <v>95</v>
      </c>
      <c r="G114" s="21" t="s">
        <v>180</v>
      </c>
      <c r="H114" s="21" t="s">
        <v>180</v>
      </c>
      <c r="I114" s="21">
        <v>212</v>
      </c>
      <c r="J114" s="21">
        <v>196.5</v>
      </c>
      <c r="K114" s="21"/>
      <c r="L114" s="21"/>
      <c r="M114" s="21">
        <v>53.686274509803923</v>
      </c>
      <c r="N114" s="21">
        <v>23.388235294117646</v>
      </c>
      <c r="O114" s="21">
        <f t="shared" si="18"/>
        <v>48.317647058823532</v>
      </c>
      <c r="P114" s="21">
        <v>32.75</v>
      </c>
      <c r="Q114" s="21">
        <v>20</v>
      </c>
      <c r="R114" s="22"/>
      <c r="S114" s="21">
        <f t="shared" si="13"/>
        <v>314.61440481704443</v>
      </c>
      <c r="T114" s="21">
        <f t="shared" si="19"/>
        <v>118.38823529411765</v>
      </c>
      <c r="U114" s="21" t="str">
        <f t="shared" si="14"/>
        <v/>
      </c>
      <c r="V114" s="21" t="str">
        <f t="shared" si="20"/>
        <v/>
      </c>
      <c r="W114" s="21">
        <f t="shared" si="15"/>
        <v>244.75</v>
      </c>
      <c r="X114" s="21">
        <f t="shared" si="21"/>
        <v>216.5</v>
      </c>
      <c r="Y114" s="21">
        <f t="shared" si="22"/>
        <v>98.767499999999998</v>
      </c>
      <c r="Z114" s="21">
        <f t="shared" si="23"/>
        <v>89.445000000000007</v>
      </c>
      <c r="AA114" s="22"/>
      <c r="AB114" s="23" t="str">
        <f t="shared" si="24"/>
        <v/>
      </c>
      <c r="AC114" s="21" t="str">
        <f t="shared" si="16"/>
        <v/>
      </c>
      <c r="AE114" s="3" t="str">
        <f t="shared" si="25"/>
        <v/>
      </c>
      <c r="AF114" s="2" t="str">
        <f t="shared" si="17"/>
        <v/>
      </c>
    </row>
    <row r="115" spans="2:32">
      <c r="B115" s="20">
        <v>2011</v>
      </c>
      <c r="C115" s="20">
        <v>2</v>
      </c>
      <c r="D115" s="20">
        <v>6</v>
      </c>
      <c r="E115" s="21" t="s">
        <v>180</v>
      </c>
      <c r="F115" s="21">
        <v>99</v>
      </c>
      <c r="G115" s="21" t="s">
        <v>180</v>
      </c>
      <c r="H115" s="21" t="s">
        <v>180</v>
      </c>
      <c r="I115" s="21">
        <v>220</v>
      </c>
      <c r="J115" s="21">
        <v>196.5</v>
      </c>
      <c r="K115" s="21"/>
      <c r="L115" s="21"/>
      <c r="M115" s="21">
        <v>53.686274509803923</v>
      </c>
      <c r="N115" s="21">
        <v>23.388235294117646</v>
      </c>
      <c r="O115" s="21">
        <f t="shared" si="18"/>
        <v>48.317647058823532</v>
      </c>
      <c r="P115" s="21">
        <v>33</v>
      </c>
      <c r="Q115" s="21">
        <v>20</v>
      </c>
      <c r="R115" s="22"/>
      <c r="S115" s="21">
        <f t="shared" si="13"/>
        <v>325.24432607688698</v>
      </c>
      <c r="T115" s="21">
        <f t="shared" si="19"/>
        <v>122.38823529411765</v>
      </c>
      <c r="U115" s="21" t="str">
        <f t="shared" si="14"/>
        <v/>
      </c>
      <c r="V115" s="21" t="str">
        <f t="shared" si="20"/>
        <v/>
      </c>
      <c r="W115" s="21">
        <f t="shared" si="15"/>
        <v>253</v>
      </c>
      <c r="X115" s="21">
        <f t="shared" si="21"/>
        <v>216.5</v>
      </c>
      <c r="Y115" s="21">
        <f t="shared" si="22"/>
        <v>101.49000000000001</v>
      </c>
      <c r="Z115" s="21">
        <f t="shared" si="23"/>
        <v>89.445000000000007</v>
      </c>
      <c r="AA115" s="22"/>
      <c r="AB115" s="23" t="str">
        <f t="shared" si="24"/>
        <v/>
      </c>
      <c r="AC115" s="21" t="str">
        <f t="shared" si="16"/>
        <v/>
      </c>
      <c r="AE115" s="3" t="str">
        <f t="shared" si="25"/>
        <v/>
      </c>
      <c r="AF115" s="2" t="str">
        <f t="shared" si="17"/>
        <v/>
      </c>
    </row>
    <row r="116" spans="2:32">
      <c r="B116" s="20">
        <v>2011</v>
      </c>
      <c r="C116" s="20">
        <v>3</v>
      </c>
      <c r="D116" s="20">
        <v>7</v>
      </c>
      <c r="E116" s="21" t="s">
        <v>180</v>
      </c>
      <c r="F116" s="21">
        <v>101.25</v>
      </c>
      <c r="G116" s="21" t="s">
        <v>180</v>
      </c>
      <c r="H116" s="21" t="s">
        <v>180</v>
      </c>
      <c r="I116" s="21">
        <v>199.5</v>
      </c>
      <c r="J116" s="21">
        <v>196.5</v>
      </c>
      <c r="K116" s="21"/>
      <c r="L116" s="21"/>
      <c r="M116" s="21">
        <v>53.686274509803923</v>
      </c>
      <c r="N116" s="21">
        <v>23.388235294117646</v>
      </c>
      <c r="O116" s="21">
        <f t="shared" si="18"/>
        <v>48.317647058823532</v>
      </c>
      <c r="P116" s="21">
        <v>31</v>
      </c>
      <c r="Q116" s="21">
        <v>20</v>
      </c>
      <c r="R116" s="22"/>
      <c r="S116" s="21">
        <f t="shared" si="13"/>
        <v>331.22365678554837</v>
      </c>
      <c r="T116" s="21">
        <f t="shared" si="19"/>
        <v>124.63823529411765</v>
      </c>
      <c r="U116" s="21" t="str">
        <f t="shared" si="14"/>
        <v/>
      </c>
      <c r="V116" s="21" t="str">
        <f t="shared" si="20"/>
        <v/>
      </c>
      <c r="W116" s="21">
        <f t="shared" si="15"/>
        <v>230.5</v>
      </c>
      <c r="X116" s="21">
        <f t="shared" si="21"/>
        <v>216.5</v>
      </c>
      <c r="Y116" s="21">
        <f t="shared" si="22"/>
        <v>94.064999999999998</v>
      </c>
      <c r="Z116" s="21">
        <f t="shared" si="23"/>
        <v>89.445000000000007</v>
      </c>
      <c r="AA116" s="22"/>
      <c r="AB116" s="23" t="str">
        <f t="shared" si="24"/>
        <v/>
      </c>
      <c r="AC116" s="21" t="str">
        <f t="shared" si="16"/>
        <v/>
      </c>
      <c r="AE116" s="3" t="str">
        <f t="shared" si="25"/>
        <v/>
      </c>
      <c r="AF116" s="2" t="str">
        <f t="shared" si="17"/>
        <v/>
      </c>
    </row>
    <row r="117" spans="2:32">
      <c r="B117" s="20">
        <v>2011</v>
      </c>
      <c r="C117" s="20">
        <v>3</v>
      </c>
      <c r="D117" s="20">
        <v>8</v>
      </c>
      <c r="E117" s="21" t="s">
        <v>180</v>
      </c>
      <c r="F117" s="21">
        <v>105</v>
      </c>
      <c r="G117" s="21" t="s">
        <v>180</v>
      </c>
      <c r="H117" s="21" t="s">
        <v>180</v>
      </c>
      <c r="I117" s="21">
        <v>202.5</v>
      </c>
      <c r="J117" s="21">
        <v>202.125</v>
      </c>
      <c r="K117" s="21"/>
      <c r="L117" s="21"/>
      <c r="M117" s="21">
        <v>53.686274509803923</v>
      </c>
      <c r="N117" s="21">
        <v>23.388235294117646</v>
      </c>
      <c r="O117" s="21">
        <f t="shared" si="18"/>
        <v>48.317647058823532</v>
      </c>
      <c r="P117" s="21">
        <v>29.75</v>
      </c>
      <c r="Q117" s="21">
        <v>20</v>
      </c>
      <c r="R117" s="22"/>
      <c r="S117" s="21">
        <f t="shared" si="13"/>
        <v>341.18920796665066</v>
      </c>
      <c r="T117" s="21">
        <f t="shared" si="19"/>
        <v>128.38823529411764</v>
      </c>
      <c r="U117" s="21" t="str">
        <f t="shared" si="14"/>
        <v/>
      </c>
      <c r="V117" s="21" t="str">
        <f t="shared" si="20"/>
        <v/>
      </c>
      <c r="W117" s="21">
        <f t="shared" si="15"/>
        <v>232.25</v>
      </c>
      <c r="X117" s="21">
        <f t="shared" si="21"/>
        <v>222.125</v>
      </c>
      <c r="Y117" s="21">
        <f t="shared" si="22"/>
        <v>94.642499999999998</v>
      </c>
      <c r="Z117" s="21">
        <f t="shared" si="23"/>
        <v>91.30125000000001</v>
      </c>
      <c r="AA117" s="22"/>
      <c r="AB117" s="23" t="str">
        <f t="shared" si="24"/>
        <v/>
      </c>
      <c r="AC117" s="21" t="str">
        <f t="shared" si="16"/>
        <v/>
      </c>
      <c r="AE117" s="3" t="str">
        <f t="shared" si="25"/>
        <v/>
      </c>
      <c r="AF117" s="2" t="str">
        <f t="shared" si="17"/>
        <v/>
      </c>
    </row>
    <row r="118" spans="2:32">
      <c r="B118" s="20">
        <v>2011</v>
      </c>
      <c r="C118" s="20">
        <v>3</v>
      </c>
      <c r="D118" s="20">
        <v>9</v>
      </c>
      <c r="E118" s="21" t="s">
        <v>180</v>
      </c>
      <c r="F118" s="21">
        <v>105</v>
      </c>
      <c r="G118" s="21" t="s">
        <v>180</v>
      </c>
      <c r="H118" s="21" t="s">
        <v>180</v>
      </c>
      <c r="I118" s="21">
        <v>215</v>
      </c>
      <c r="J118" s="21">
        <v>204</v>
      </c>
      <c r="K118" s="21"/>
      <c r="L118" s="21"/>
      <c r="M118" s="21">
        <v>53.686274509803923</v>
      </c>
      <c r="N118" s="21">
        <v>23.388235294117646</v>
      </c>
      <c r="O118" s="21">
        <f t="shared" si="18"/>
        <v>48.317647058823532</v>
      </c>
      <c r="P118" s="21">
        <v>30</v>
      </c>
      <c r="Q118" s="21">
        <v>20</v>
      </c>
      <c r="R118" s="22"/>
      <c r="S118" s="21">
        <f t="shared" si="13"/>
        <v>341.18920796665066</v>
      </c>
      <c r="T118" s="21">
        <f t="shared" si="19"/>
        <v>128.38823529411764</v>
      </c>
      <c r="U118" s="21" t="str">
        <f t="shared" si="14"/>
        <v/>
      </c>
      <c r="V118" s="21" t="str">
        <f t="shared" si="20"/>
        <v/>
      </c>
      <c r="W118" s="21">
        <f t="shared" si="15"/>
        <v>245</v>
      </c>
      <c r="X118" s="21">
        <f t="shared" si="21"/>
        <v>224</v>
      </c>
      <c r="Y118" s="21">
        <f t="shared" si="22"/>
        <v>98.850000000000009</v>
      </c>
      <c r="Z118" s="21">
        <f t="shared" si="23"/>
        <v>91.92</v>
      </c>
      <c r="AA118" s="22"/>
      <c r="AB118" s="23" t="str">
        <f t="shared" si="24"/>
        <v/>
      </c>
      <c r="AC118" s="21" t="str">
        <f t="shared" si="16"/>
        <v/>
      </c>
      <c r="AE118" s="3" t="str">
        <f t="shared" si="25"/>
        <v/>
      </c>
      <c r="AF118" s="2" t="str">
        <f t="shared" si="17"/>
        <v/>
      </c>
    </row>
    <row r="119" spans="2:32">
      <c r="B119" s="20">
        <v>2011</v>
      </c>
      <c r="C119" s="20">
        <v>4</v>
      </c>
      <c r="D119" s="20">
        <v>10</v>
      </c>
      <c r="E119" s="21" t="s">
        <v>180</v>
      </c>
      <c r="F119" s="21">
        <v>105</v>
      </c>
      <c r="G119" s="21" t="s">
        <v>180</v>
      </c>
      <c r="H119" s="21" t="s">
        <v>180</v>
      </c>
      <c r="I119" s="21">
        <v>215.75</v>
      </c>
      <c r="J119" s="21">
        <v>239.25</v>
      </c>
      <c r="K119" s="21"/>
      <c r="L119" s="21"/>
      <c r="M119" s="21">
        <v>53.686274509803923</v>
      </c>
      <c r="N119" s="21">
        <v>23.388235294117646</v>
      </c>
      <c r="O119" s="21">
        <f t="shared" si="18"/>
        <v>48.317647058823532</v>
      </c>
      <c r="P119" s="21">
        <v>28.75</v>
      </c>
      <c r="Q119" s="21">
        <v>20</v>
      </c>
      <c r="R119" s="22"/>
      <c r="S119" s="21">
        <f t="shared" si="13"/>
        <v>341.18920796665066</v>
      </c>
      <c r="T119" s="21">
        <f t="shared" si="19"/>
        <v>128.38823529411764</v>
      </c>
      <c r="U119" s="21" t="str">
        <f t="shared" si="14"/>
        <v/>
      </c>
      <c r="V119" s="21" t="str">
        <f t="shared" si="20"/>
        <v/>
      </c>
      <c r="W119" s="21">
        <f t="shared" si="15"/>
        <v>244.5</v>
      </c>
      <c r="X119" s="21">
        <f t="shared" si="21"/>
        <v>259.25</v>
      </c>
      <c r="Y119" s="21">
        <f t="shared" si="22"/>
        <v>98.685000000000002</v>
      </c>
      <c r="Z119" s="21">
        <f t="shared" si="23"/>
        <v>103.55250000000001</v>
      </c>
      <c r="AA119" s="22"/>
      <c r="AB119" s="23" t="str">
        <f t="shared" si="24"/>
        <v/>
      </c>
      <c r="AC119" s="21" t="str">
        <f t="shared" si="16"/>
        <v/>
      </c>
      <c r="AE119" s="3" t="str">
        <f t="shared" si="25"/>
        <v/>
      </c>
      <c r="AF119" s="2" t="str">
        <f t="shared" si="17"/>
        <v/>
      </c>
    </row>
    <row r="120" spans="2:32">
      <c r="B120" s="20">
        <v>2011</v>
      </c>
      <c r="C120" s="20">
        <v>4</v>
      </c>
      <c r="D120" s="20">
        <v>11</v>
      </c>
      <c r="E120" s="21" t="s">
        <v>180</v>
      </c>
      <c r="F120" s="21">
        <v>105</v>
      </c>
      <c r="G120" s="21" t="s">
        <v>180</v>
      </c>
      <c r="H120" s="21" t="s">
        <v>180</v>
      </c>
      <c r="I120" s="21">
        <v>204.75</v>
      </c>
      <c r="J120" s="21">
        <v>243</v>
      </c>
      <c r="K120" s="21"/>
      <c r="L120" s="21"/>
      <c r="M120" s="21">
        <v>53.686274509803923</v>
      </c>
      <c r="N120" s="21">
        <v>23.388235294117646</v>
      </c>
      <c r="O120" s="21">
        <f t="shared" si="18"/>
        <v>48.317647058823532</v>
      </c>
      <c r="P120" s="21">
        <v>28.25</v>
      </c>
      <c r="Q120" s="21">
        <v>20</v>
      </c>
      <c r="R120" s="22"/>
      <c r="S120" s="21">
        <f t="shared" si="13"/>
        <v>341.18920796665066</v>
      </c>
      <c r="T120" s="21">
        <f t="shared" si="19"/>
        <v>128.38823529411764</v>
      </c>
      <c r="U120" s="21" t="str">
        <f t="shared" si="14"/>
        <v/>
      </c>
      <c r="V120" s="21" t="str">
        <f t="shared" si="20"/>
        <v/>
      </c>
      <c r="W120" s="21">
        <f t="shared" si="15"/>
        <v>233</v>
      </c>
      <c r="X120" s="21">
        <f t="shared" si="21"/>
        <v>263</v>
      </c>
      <c r="Y120" s="21">
        <f t="shared" si="22"/>
        <v>94.89</v>
      </c>
      <c r="Z120" s="21">
        <f t="shared" si="23"/>
        <v>104.79</v>
      </c>
      <c r="AA120" s="22"/>
      <c r="AB120" s="23" t="str">
        <f t="shared" si="24"/>
        <v/>
      </c>
      <c r="AC120" s="21" t="str">
        <f t="shared" si="16"/>
        <v/>
      </c>
      <c r="AE120" s="3" t="str">
        <f t="shared" si="25"/>
        <v/>
      </c>
      <c r="AF120" s="2" t="str">
        <f t="shared" si="17"/>
        <v/>
      </c>
    </row>
    <row r="121" spans="2:32">
      <c r="B121" s="20">
        <v>2011</v>
      </c>
      <c r="C121" s="20">
        <v>4</v>
      </c>
      <c r="D121" s="20">
        <v>12</v>
      </c>
      <c r="E121" s="21" t="s">
        <v>180</v>
      </c>
      <c r="F121" s="21">
        <v>99</v>
      </c>
      <c r="G121" s="21" t="s">
        <v>180</v>
      </c>
      <c r="H121" s="21" t="s">
        <v>180</v>
      </c>
      <c r="I121" s="21">
        <v>190.8</v>
      </c>
      <c r="J121" s="21">
        <v>243</v>
      </c>
      <c r="K121" s="21"/>
      <c r="L121" s="21"/>
      <c r="M121" s="21">
        <v>53.686274509803923</v>
      </c>
      <c r="N121" s="21">
        <v>23.388235294117646</v>
      </c>
      <c r="O121" s="21">
        <f t="shared" si="18"/>
        <v>48.317647058823532</v>
      </c>
      <c r="P121" s="21">
        <v>27.6</v>
      </c>
      <c r="Q121" s="21">
        <v>20</v>
      </c>
      <c r="R121" s="22"/>
      <c r="S121" s="21">
        <f t="shared" si="13"/>
        <v>325.24432607688698</v>
      </c>
      <c r="T121" s="21">
        <f t="shared" si="19"/>
        <v>122.38823529411765</v>
      </c>
      <c r="U121" s="21" t="str">
        <f t="shared" si="14"/>
        <v/>
      </c>
      <c r="V121" s="21" t="str">
        <f t="shared" si="20"/>
        <v/>
      </c>
      <c r="W121" s="21">
        <f t="shared" si="15"/>
        <v>218.4</v>
      </c>
      <c r="X121" s="21">
        <f t="shared" si="21"/>
        <v>263</v>
      </c>
      <c r="Y121" s="21">
        <f t="shared" si="22"/>
        <v>90.072000000000003</v>
      </c>
      <c r="Z121" s="21">
        <f t="shared" si="23"/>
        <v>104.79</v>
      </c>
      <c r="AA121" s="22"/>
      <c r="AB121" s="23" t="str">
        <f t="shared" si="24"/>
        <v/>
      </c>
      <c r="AC121" s="21" t="str">
        <f t="shared" si="16"/>
        <v/>
      </c>
      <c r="AE121" s="3" t="str">
        <f t="shared" si="25"/>
        <v/>
      </c>
      <c r="AF121" s="2" t="str">
        <f t="shared" si="17"/>
        <v/>
      </c>
    </row>
    <row r="122" spans="2:32">
      <c r="B122" s="20">
        <v>2012</v>
      </c>
      <c r="C122" s="20">
        <v>1</v>
      </c>
      <c r="D122" s="20">
        <v>1</v>
      </c>
      <c r="E122" s="21" t="s">
        <v>180</v>
      </c>
      <c r="F122" s="21">
        <v>85</v>
      </c>
      <c r="G122" s="21" t="s">
        <v>180</v>
      </c>
      <c r="H122" s="21" t="s">
        <v>180</v>
      </c>
      <c r="I122" s="21">
        <v>174.25</v>
      </c>
      <c r="J122" s="21">
        <v>248</v>
      </c>
      <c r="K122" s="21"/>
      <c r="L122" s="21"/>
      <c r="M122" s="21">
        <v>53.686274509803923</v>
      </c>
      <c r="N122" s="21">
        <v>23.388235294117646</v>
      </c>
      <c r="O122" s="21">
        <f t="shared" si="18"/>
        <v>48.317647058823532</v>
      </c>
      <c r="P122" s="21">
        <v>25.75</v>
      </c>
      <c r="Q122" s="21">
        <v>20</v>
      </c>
      <c r="R122" s="22"/>
      <c r="S122" s="21">
        <f t="shared" si="13"/>
        <v>288.03960166743821</v>
      </c>
      <c r="T122" s="21">
        <f t="shared" si="19"/>
        <v>108.38823529411765</v>
      </c>
      <c r="U122" s="21" t="str">
        <f t="shared" si="14"/>
        <v/>
      </c>
      <c r="V122" s="21" t="str">
        <f t="shared" si="20"/>
        <v/>
      </c>
      <c r="W122" s="21">
        <f t="shared" si="15"/>
        <v>200</v>
      </c>
      <c r="X122" s="21">
        <f t="shared" si="21"/>
        <v>268</v>
      </c>
      <c r="Y122" s="21">
        <f t="shared" si="22"/>
        <v>84</v>
      </c>
      <c r="Z122" s="21">
        <f t="shared" si="23"/>
        <v>106.44</v>
      </c>
      <c r="AA122" s="22"/>
      <c r="AB122" s="23" t="str">
        <f t="shared" si="24"/>
        <v/>
      </c>
      <c r="AC122" s="21" t="str">
        <f t="shared" si="16"/>
        <v/>
      </c>
      <c r="AE122" s="3" t="str">
        <f t="shared" si="25"/>
        <v/>
      </c>
      <c r="AF122" s="2" t="str">
        <f t="shared" si="17"/>
        <v/>
      </c>
    </row>
    <row r="123" spans="2:32">
      <c r="B123" s="20">
        <v>2012</v>
      </c>
      <c r="C123" s="20">
        <v>1</v>
      </c>
      <c r="D123" s="20">
        <v>2</v>
      </c>
      <c r="E123" s="21" t="s">
        <v>180</v>
      </c>
      <c r="F123" s="21">
        <v>55</v>
      </c>
      <c r="G123" s="21" t="s">
        <v>180</v>
      </c>
      <c r="H123" s="21" t="s">
        <v>180</v>
      </c>
      <c r="I123" s="21">
        <v>168.5</v>
      </c>
      <c r="J123" s="21">
        <v>229.75</v>
      </c>
      <c r="K123" s="21"/>
      <c r="L123" s="21"/>
      <c r="M123" s="21">
        <v>53.686274509803923</v>
      </c>
      <c r="N123" s="21">
        <v>23.388235294117646</v>
      </c>
      <c r="O123" s="21">
        <f t="shared" si="18"/>
        <v>48.317647058823532</v>
      </c>
      <c r="P123" s="21">
        <v>24.25</v>
      </c>
      <c r="Q123" s="21">
        <v>20</v>
      </c>
      <c r="R123" s="22"/>
      <c r="S123" s="21">
        <f t="shared" si="13"/>
        <v>208.31519221861942</v>
      </c>
      <c r="T123" s="21">
        <f t="shared" si="19"/>
        <v>78.388235294117649</v>
      </c>
      <c r="U123" s="21" t="str">
        <f t="shared" si="14"/>
        <v/>
      </c>
      <c r="V123" s="21" t="str">
        <f t="shared" si="20"/>
        <v/>
      </c>
      <c r="W123" s="21">
        <f t="shared" si="15"/>
        <v>192.75</v>
      </c>
      <c r="X123" s="21">
        <f t="shared" si="21"/>
        <v>249.75</v>
      </c>
      <c r="Y123" s="21">
        <f t="shared" si="22"/>
        <v>81.607500000000002</v>
      </c>
      <c r="Z123" s="21">
        <f t="shared" si="23"/>
        <v>100.4175</v>
      </c>
      <c r="AA123" s="22"/>
      <c r="AB123" s="23" t="str">
        <f t="shared" si="24"/>
        <v/>
      </c>
      <c r="AC123" s="21" t="str">
        <f t="shared" si="16"/>
        <v/>
      </c>
      <c r="AE123" s="3" t="str">
        <f t="shared" si="25"/>
        <v/>
      </c>
      <c r="AF123" s="2" t="str">
        <f t="shared" si="17"/>
        <v/>
      </c>
    </row>
    <row r="124" spans="2:32">
      <c r="B124" s="20">
        <v>2012</v>
      </c>
      <c r="C124" s="20">
        <v>1</v>
      </c>
      <c r="D124" s="20">
        <v>3</v>
      </c>
      <c r="E124" s="21" t="s">
        <v>180</v>
      </c>
      <c r="F124" s="21">
        <v>35</v>
      </c>
      <c r="G124" s="21" t="s">
        <v>180</v>
      </c>
      <c r="H124" s="21" t="s">
        <v>180</v>
      </c>
      <c r="I124" s="21">
        <v>186</v>
      </c>
      <c r="J124" s="21">
        <v>157.5</v>
      </c>
      <c r="K124" s="21"/>
      <c r="L124" s="21"/>
      <c r="M124" s="21">
        <v>53.686274509803923</v>
      </c>
      <c r="N124" s="21">
        <v>23.388235294117646</v>
      </c>
      <c r="O124" s="21">
        <f t="shared" si="18"/>
        <v>48.317647058823532</v>
      </c>
      <c r="P124" s="21">
        <v>27.2</v>
      </c>
      <c r="Q124" s="21">
        <v>20</v>
      </c>
      <c r="R124" s="22"/>
      <c r="S124" s="21">
        <f t="shared" si="13"/>
        <v>155.16558591940691</v>
      </c>
      <c r="T124" s="21">
        <f t="shared" si="19"/>
        <v>58.388235294117649</v>
      </c>
      <c r="U124" s="21" t="str">
        <f t="shared" si="14"/>
        <v/>
      </c>
      <c r="V124" s="21" t="str">
        <f t="shared" si="20"/>
        <v/>
      </c>
      <c r="W124" s="21">
        <f t="shared" si="15"/>
        <v>213.2</v>
      </c>
      <c r="X124" s="21">
        <f t="shared" si="21"/>
        <v>177.5</v>
      </c>
      <c r="Y124" s="21">
        <f t="shared" si="22"/>
        <v>88.355999999999995</v>
      </c>
      <c r="Z124" s="21">
        <f t="shared" si="23"/>
        <v>76.575000000000003</v>
      </c>
      <c r="AA124" s="22"/>
      <c r="AB124" s="23" t="str">
        <f t="shared" si="24"/>
        <v/>
      </c>
      <c r="AC124" s="21" t="str">
        <f t="shared" si="16"/>
        <v/>
      </c>
      <c r="AE124" s="3" t="str">
        <f t="shared" si="25"/>
        <v/>
      </c>
      <c r="AF124" s="2" t="str">
        <f t="shared" si="17"/>
        <v/>
      </c>
    </row>
    <row r="125" spans="2:32">
      <c r="B125" s="20">
        <v>2012</v>
      </c>
      <c r="C125" s="20">
        <v>2</v>
      </c>
      <c r="D125" s="20">
        <v>4</v>
      </c>
      <c r="E125" s="21" t="s">
        <v>180</v>
      </c>
      <c r="F125" s="21">
        <v>35</v>
      </c>
      <c r="G125" s="21" t="s">
        <v>180</v>
      </c>
      <c r="H125" s="21" t="s">
        <v>180</v>
      </c>
      <c r="I125" s="21">
        <v>191.5</v>
      </c>
      <c r="J125" s="21">
        <v>175.625</v>
      </c>
      <c r="K125" s="21"/>
      <c r="L125" s="21"/>
      <c r="M125" s="21">
        <v>53.686274509803923</v>
      </c>
      <c r="N125" s="21">
        <v>23.388235294117646</v>
      </c>
      <c r="O125" s="21">
        <f t="shared" si="18"/>
        <v>48.317647058823532</v>
      </c>
      <c r="P125" s="21">
        <v>28.5</v>
      </c>
      <c r="Q125" s="21">
        <v>20</v>
      </c>
      <c r="R125" s="22"/>
      <c r="S125" s="21">
        <f t="shared" si="13"/>
        <v>155.16558591940688</v>
      </c>
      <c r="T125" s="21">
        <f t="shared" si="19"/>
        <v>58.388235294117649</v>
      </c>
      <c r="U125" s="21" t="str">
        <f t="shared" si="14"/>
        <v/>
      </c>
      <c r="V125" s="21" t="str">
        <f t="shared" si="20"/>
        <v/>
      </c>
      <c r="W125" s="21">
        <f t="shared" si="15"/>
        <v>220</v>
      </c>
      <c r="X125" s="21">
        <f t="shared" si="21"/>
        <v>195.625</v>
      </c>
      <c r="Y125" s="21">
        <f t="shared" si="22"/>
        <v>90.600000000000009</v>
      </c>
      <c r="Z125" s="21">
        <f t="shared" si="23"/>
        <v>82.556250000000006</v>
      </c>
      <c r="AA125" s="22"/>
      <c r="AB125" s="23" t="str">
        <f t="shared" si="24"/>
        <v/>
      </c>
      <c r="AC125" s="21" t="str">
        <f t="shared" si="16"/>
        <v/>
      </c>
      <c r="AE125" s="3" t="str">
        <f t="shared" si="25"/>
        <v/>
      </c>
      <c r="AF125" s="2" t="str">
        <f t="shared" si="17"/>
        <v/>
      </c>
    </row>
    <row r="126" spans="2:32">
      <c r="B126" s="20">
        <v>2012</v>
      </c>
      <c r="C126" s="20">
        <v>2</v>
      </c>
      <c r="D126" s="20">
        <v>5</v>
      </c>
      <c r="E126" s="21" t="s">
        <v>180</v>
      </c>
      <c r="F126" s="21">
        <v>37</v>
      </c>
      <c r="G126" s="21" t="s">
        <v>180</v>
      </c>
      <c r="H126" s="21" t="s">
        <v>180</v>
      </c>
      <c r="I126" s="21">
        <v>200</v>
      </c>
      <c r="J126" s="21">
        <v>213</v>
      </c>
      <c r="K126" s="21"/>
      <c r="L126" s="21"/>
      <c r="M126" s="21">
        <v>53.686274509803923</v>
      </c>
      <c r="N126" s="21">
        <v>23.388235294117646</v>
      </c>
      <c r="O126" s="21">
        <f t="shared" si="18"/>
        <v>48.317647058823532</v>
      </c>
      <c r="P126" s="21">
        <v>28.6</v>
      </c>
      <c r="Q126" s="21">
        <v>20</v>
      </c>
      <c r="R126" s="22"/>
      <c r="S126" s="21">
        <f t="shared" si="13"/>
        <v>160.48054654932812</v>
      </c>
      <c r="T126" s="21">
        <f t="shared" si="19"/>
        <v>60.388235294117649</v>
      </c>
      <c r="U126" s="21" t="str">
        <f t="shared" si="14"/>
        <v/>
      </c>
      <c r="V126" s="21" t="str">
        <f t="shared" si="20"/>
        <v/>
      </c>
      <c r="W126" s="21">
        <f t="shared" si="15"/>
        <v>228.6</v>
      </c>
      <c r="X126" s="21">
        <f t="shared" si="21"/>
        <v>233</v>
      </c>
      <c r="Y126" s="21">
        <f t="shared" si="22"/>
        <v>93.438000000000002</v>
      </c>
      <c r="Z126" s="21">
        <f t="shared" si="23"/>
        <v>94.89</v>
      </c>
      <c r="AA126" s="22"/>
      <c r="AB126" s="23" t="str">
        <f t="shared" si="24"/>
        <v/>
      </c>
      <c r="AC126" s="21" t="str">
        <f t="shared" si="16"/>
        <v/>
      </c>
      <c r="AE126" s="3" t="str">
        <f t="shared" si="25"/>
        <v/>
      </c>
      <c r="AF126" s="2" t="str">
        <f t="shared" si="17"/>
        <v/>
      </c>
    </row>
    <row r="127" spans="2:32">
      <c r="B127" s="20">
        <v>2012</v>
      </c>
      <c r="C127" s="20">
        <v>2</v>
      </c>
      <c r="D127" s="20">
        <v>6</v>
      </c>
      <c r="E127" s="21" t="s">
        <v>180</v>
      </c>
      <c r="F127" s="21">
        <v>50</v>
      </c>
      <c r="G127" s="21" t="s">
        <v>180</v>
      </c>
      <c r="H127" s="21" t="s">
        <v>180</v>
      </c>
      <c r="I127" s="21">
        <v>187.5</v>
      </c>
      <c r="J127" s="21">
        <v>217.625</v>
      </c>
      <c r="K127" s="21"/>
      <c r="L127" s="21"/>
      <c r="M127" s="21">
        <v>53.686274509803923</v>
      </c>
      <c r="N127" s="21">
        <v>23.388235294117646</v>
      </c>
      <c r="O127" s="21">
        <f t="shared" si="18"/>
        <v>48.317647058823532</v>
      </c>
      <c r="P127" s="21">
        <v>26.5</v>
      </c>
      <c r="Q127" s="21">
        <v>20</v>
      </c>
      <c r="R127" s="22"/>
      <c r="S127" s="21">
        <f t="shared" si="13"/>
        <v>195.02779064381625</v>
      </c>
      <c r="T127" s="21">
        <f t="shared" si="19"/>
        <v>73.388235294117649</v>
      </c>
      <c r="U127" s="21" t="str">
        <f t="shared" si="14"/>
        <v/>
      </c>
      <c r="V127" s="21" t="str">
        <f t="shared" si="20"/>
        <v/>
      </c>
      <c r="W127" s="21">
        <f t="shared" si="15"/>
        <v>214</v>
      </c>
      <c r="X127" s="21">
        <f t="shared" si="21"/>
        <v>237.625</v>
      </c>
      <c r="Y127" s="21">
        <f t="shared" si="22"/>
        <v>88.62</v>
      </c>
      <c r="Z127" s="21">
        <f t="shared" si="23"/>
        <v>96.416250000000005</v>
      </c>
      <c r="AA127" s="22"/>
      <c r="AB127" s="23" t="str">
        <f t="shared" si="24"/>
        <v/>
      </c>
      <c r="AC127" s="21" t="str">
        <f t="shared" si="16"/>
        <v/>
      </c>
      <c r="AE127" s="3" t="str">
        <f t="shared" si="25"/>
        <v/>
      </c>
      <c r="AF127" s="2" t="str">
        <f t="shared" si="17"/>
        <v/>
      </c>
    </row>
    <row r="128" spans="2:32">
      <c r="B128" s="20">
        <v>2012</v>
      </c>
      <c r="C128" s="20">
        <v>3</v>
      </c>
      <c r="D128" s="20">
        <v>7</v>
      </c>
      <c r="E128" s="21">
        <v>39</v>
      </c>
      <c r="F128" s="21">
        <v>50</v>
      </c>
      <c r="G128" s="21" t="s">
        <v>180</v>
      </c>
      <c r="H128" s="21" t="s">
        <v>180</v>
      </c>
      <c r="I128" s="21">
        <v>176.25</v>
      </c>
      <c r="J128" s="21">
        <v>209.125</v>
      </c>
      <c r="K128" s="21"/>
      <c r="L128" s="21"/>
      <c r="M128" s="21">
        <v>53.686274509803923</v>
      </c>
      <c r="N128" s="21">
        <v>23.388235294117646</v>
      </c>
      <c r="O128" s="21">
        <f t="shared" si="18"/>
        <v>48.317647058823532</v>
      </c>
      <c r="P128" s="21">
        <v>26</v>
      </c>
      <c r="Q128" s="21">
        <v>20</v>
      </c>
      <c r="R128" s="22"/>
      <c r="S128" s="21">
        <f t="shared" si="13"/>
        <v>195.02779064381625</v>
      </c>
      <c r="T128" s="21">
        <f t="shared" si="19"/>
        <v>73.388235294117649</v>
      </c>
      <c r="U128" s="21">
        <f t="shared" si="14"/>
        <v>92.686274509803923</v>
      </c>
      <c r="V128" s="21" t="str">
        <f t="shared" si="20"/>
        <v/>
      </c>
      <c r="W128" s="21">
        <f t="shared" si="15"/>
        <v>202.25</v>
      </c>
      <c r="X128" s="21">
        <f t="shared" si="21"/>
        <v>229.125</v>
      </c>
      <c r="Y128" s="21">
        <f t="shared" si="22"/>
        <v>84.742500000000007</v>
      </c>
      <c r="Z128" s="21">
        <f t="shared" si="23"/>
        <v>93.611249999999998</v>
      </c>
      <c r="AA128" s="22"/>
      <c r="AB128" s="23" t="str">
        <f t="shared" si="24"/>
        <v/>
      </c>
      <c r="AC128" s="21" t="str">
        <f t="shared" si="16"/>
        <v/>
      </c>
      <c r="AE128" s="3" t="str">
        <f t="shared" si="25"/>
        <v/>
      </c>
      <c r="AF128" s="2" t="str">
        <f t="shared" si="17"/>
        <v/>
      </c>
    </row>
    <row r="129" spans="2:32">
      <c r="B129" s="20">
        <v>2012</v>
      </c>
      <c r="C129" s="20">
        <v>3</v>
      </c>
      <c r="D129" s="20">
        <v>8</v>
      </c>
      <c r="E129" s="21">
        <v>43</v>
      </c>
      <c r="F129" s="21">
        <v>51.4</v>
      </c>
      <c r="G129" s="21" t="s">
        <v>180</v>
      </c>
      <c r="H129" s="21" t="s">
        <v>180</v>
      </c>
      <c r="I129" s="21">
        <v>177.6</v>
      </c>
      <c r="J129" s="21">
        <v>191.5</v>
      </c>
      <c r="K129" s="21"/>
      <c r="L129" s="21"/>
      <c r="M129" s="21">
        <v>53.686274509803923</v>
      </c>
      <c r="N129" s="21">
        <v>23.388235294117646</v>
      </c>
      <c r="O129" s="21">
        <f t="shared" si="18"/>
        <v>48.317647058823532</v>
      </c>
      <c r="P129" s="21">
        <v>26.4</v>
      </c>
      <c r="Q129" s="21">
        <v>20</v>
      </c>
      <c r="R129" s="22"/>
      <c r="S129" s="21">
        <f t="shared" si="13"/>
        <v>198.74826308476111</v>
      </c>
      <c r="T129" s="21">
        <f t="shared" si="19"/>
        <v>74.788235294117641</v>
      </c>
      <c r="U129" s="21">
        <f t="shared" si="14"/>
        <v>96.686274509803923</v>
      </c>
      <c r="V129" s="21" t="str">
        <f t="shared" si="20"/>
        <v/>
      </c>
      <c r="W129" s="21">
        <f t="shared" si="15"/>
        <v>204</v>
      </c>
      <c r="X129" s="21">
        <f t="shared" si="21"/>
        <v>211.5</v>
      </c>
      <c r="Y129" s="21">
        <f t="shared" si="22"/>
        <v>85.320000000000007</v>
      </c>
      <c r="Z129" s="21">
        <f t="shared" si="23"/>
        <v>87.795000000000002</v>
      </c>
      <c r="AA129" s="22"/>
      <c r="AB129" s="23" t="str">
        <f t="shared" si="24"/>
        <v/>
      </c>
      <c r="AC129" s="21" t="str">
        <f t="shared" si="16"/>
        <v/>
      </c>
      <c r="AE129" s="3" t="str">
        <f t="shared" si="25"/>
        <v/>
      </c>
      <c r="AF129" s="2" t="str">
        <f t="shared" si="17"/>
        <v/>
      </c>
    </row>
    <row r="130" spans="2:32">
      <c r="B130" s="20">
        <v>2012</v>
      </c>
      <c r="C130" s="20">
        <v>3</v>
      </c>
      <c r="D130" s="20">
        <v>9</v>
      </c>
      <c r="E130" s="21">
        <v>45</v>
      </c>
      <c r="F130" s="21">
        <v>53</v>
      </c>
      <c r="G130" s="21" t="s">
        <v>180</v>
      </c>
      <c r="H130" s="21" t="s">
        <v>180</v>
      </c>
      <c r="I130" s="21">
        <v>186.5</v>
      </c>
      <c r="J130" s="21">
        <v>191.5</v>
      </c>
      <c r="K130" s="21"/>
      <c r="L130" s="21"/>
      <c r="M130" s="21">
        <v>53.686274509803923</v>
      </c>
      <c r="N130" s="21">
        <v>23.388235294117646</v>
      </c>
      <c r="O130" s="21">
        <f t="shared" si="18"/>
        <v>48.317647058823532</v>
      </c>
      <c r="P130" s="21">
        <v>26.25</v>
      </c>
      <c r="Q130" s="21">
        <v>20</v>
      </c>
      <c r="R130" s="22"/>
      <c r="S130" s="21">
        <f t="shared" si="13"/>
        <v>203.00023158869811</v>
      </c>
      <c r="T130" s="21">
        <f t="shared" si="19"/>
        <v>76.388235294117649</v>
      </c>
      <c r="U130" s="21">
        <f t="shared" si="14"/>
        <v>98.686274509803923</v>
      </c>
      <c r="V130" s="21" t="str">
        <f t="shared" si="20"/>
        <v/>
      </c>
      <c r="W130" s="21">
        <f t="shared" si="15"/>
        <v>212.75</v>
      </c>
      <c r="X130" s="21">
        <f t="shared" si="21"/>
        <v>211.5</v>
      </c>
      <c r="Y130" s="21">
        <f t="shared" si="22"/>
        <v>88.20750000000001</v>
      </c>
      <c r="Z130" s="21">
        <f t="shared" si="23"/>
        <v>87.795000000000002</v>
      </c>
      <c r="AA130" s="22"/>
      <c r="AB130" s="23" t="str">
        <f t="shared" si="24"/>
        <v/>
      </c>
      <c r="AC130" s="21" t="str">
        <f t="shared" si="16"/>
        <v/>
      </c>
      <c r="AE130" s="3" t="str">
        <f t="shared" si="25"/>
        <v/>
      </c>
      <c r="AF130" s="2" t="str">
        <f t="shared" si="17"/>
        <v/>
      </c>
    </row>
    <row r="131" spans="2:32">
      <c r="B131" s="20">
        <v>2012</v>
      </c>
      <c r="C131" s="20">
        <v>4</v>
      </c>
      <c r="D131" s="20">
        <v>10</v>
      </c>
      <c r="E131" s="21">
        <v>38.25</v>
      </c>
      <c r="F131" s="21">
        <v>56.75</v>
      </c>
      <c r="G131" s="21" t="s">
        <v>180</v>
      </c>
      <c r="H131" s="21" t="s">
        <v>180</v>
      </c>
      <c r="I131" s="21">
        <v>170.75</v>
      </c>
      <c r="J131" s="21">
        <v>191.5</v>
      </c>
      <c r="K131" s="21"/>
      <c r="L131" s="21"/>
      <c r="M131" s="21">
        <v>53.686274509803923</v>
      </c>
      <c r="N131" s="21">
        <v>23.388235294117646</v>
      </c>
      <c r="O131" s="21">
        <f t="shared" si="18"/>
        <v>48.317647058823532</v>
      </c>
      <c r="P131" s="21">
        <v>26</v>
      </c>
      <c r="Q131" s="21">
        <v>20</v>
      </c>
      <c r="R131" s="22"/>
      <c r="S131" s="21">
        <f t="shared" si="13"/>
        <v>212.96578276980046</v>
      </c>
      <c r="T131" s="21">
        <f t="shared" si="19"/>
        <v>80.138235294117649</v>
      </c>
      <c r="U131" s="21">
        <f t="shared" si="14"/>
        <v>91.936274509803923</v>
      </c>
      <c r="V131" s="21" t="str">
        <f t="shared" si="20"/>
        <v/>
      </c>
      <c r="W131" s="21">
        <f t="shared" si="15"/>
        <v>196.75</v>
      </c>
      <c r="X131" s="21">
        <f t="shared" si="21"/>
        <v>211.5</v>
      </c>
      <c r="Y131" s="21">
        <f t="shared" si="22"/>
        <v>82.927500000000009</v>
      </c>
      <c r="Z131" s="21">
        <f t="shared" si="23"/>
        <v>87.795000000000002</v>
      </c>
      <c r="AA131" s="22"/>
      <c r="AB131" s="23" t="str">
        <f t="shared" si="24"/>
        <v/>
      </c>
      <c r="AC131" s="21" t="str">
        <f t="shared" si="16"/>
        <v/>
      </c>
      <c r="AE131" s="3" t="str">
        <f t="shared" si="25"/>
        <v/>
      </c>
      <c r="AF131" s="2" t="str">
        <f t="shared" si="17"/>
        <v/>
      </c>
    </row>
    <row r="132" spans="2:32">
      <c r="B132" s="20">
        <v>2012</v>
      </c>
      <c r="C132" s="20">
        <v>4</v>
      </c>
      <c r="D132" s="20">
        <v>11</v>
      </c>
      <c r="E132" s="21">
        <v>18</v>
      </c>
      <c r="F132" s="21">
        <v>53.4</v>
      </c>
      <c r="G132" s="21" t="s">
        <v>180</v>
      </c>
      <c r="H132" s="21" t="s">
        <v>180</v>
      </c>
      <c r="I132" s="21">
        <v>154.19999999999999</v>
      </c>
      <c r="J132" s="21">
        <v>183.5</v>
      </c>
      <c r="K132" s="21"/>
      <c r="L132" s="21"/>
      <c r="M132" s="21">
        <v>53.686274509803923</v>
      </c>
      <c r="N132" s="21">
        <v>23.388235294117646</v>
      </c>
      <c r="O132" s="21">
        <f t="shared" si="18"/>
        <v>48.317647058823532</v>
      </c>
      <c r="P132" s="21">
        <v>25</v>
      </c>
      <c r="Q132" s="21">
        <v>20</v>
      </c>
      <c r="R132" s="22"/>
      <c r="S132" s="21">
        <f t="shared" si="13"/>
        <v>204.06322371468232</v>
      </c>
      <c r="T132" s="21">
        <f t="shared" si="19"/>
        <v>76.788235294117641</v>
      </c>
      <c r="U132" s="21">
        <f t="shared" si="14"/>
        <v>71.686274509803923</v>
      </c>
      <c r="V132" s="21" t="str">
        <f t="shared" si="20"/>
        <v/>
      </c>
      <c r="W132" s="21">
        <f t="shared" si="15"/>
        <v>179.2</v>
      </c>
      <c r="X132" s="21">
        <f t="shared" si="21"/>
        <v>203.5</v>
      </c>
      <c r="Y132" s="21">
        <f t="shared" si="22"/>
        <v>77.135999999999996</v>
      </c>
      <c r="Z132" s="21">
        <f t="shared" si="23"/>
        <v>85.155000000000001</v>
      </c>
      <c r="AA132" s="22"/>
      <c r="AB132" s="23" t="str">
        <f t="shared" si="24"/>
        <v/>
      </c>
      <c r="AC132" s="21" t="str">
        <f t="shared" si="16"/>
        <v/>
      </c>
      <c r="AE132" s="3" t="str">
        <f t="shared" si="25"/>
        <v/>
      </c>
      <c r="AF132" s="2" t="str">
        <f t="shared" si="17"/>
        <v/>
      </c>
    </row>
    <row r="133" spans="2:32">
      <c r="B133" s="20">
        <v>2012</v>
      </c>
      <c r="C133" s="20">
        <v>4</v>
      </c>
      <c r="D133" s="20">
        <v>12</v>
      </c>
      <c r="E133" s="21">
        <v>10</v>
      </c>
      <c r="F133" s="21">
        <v>43</v>
      </c>
      <c r="G133" s="21" t="s">
        <v>180</v>
      </c>
      <c r="H133" s="21" t="s">
        <v>180</v>
      </c>
      <c r="I133" s="21">
        <v>146.5</v>
      </c>
      <c r="J133" s="21">
        <v>172.5</v>
      </c>
      <c r="K133" s="21"/>
      <c r="L133" s="21"/>
      <c r="M133" s="21">
        <v>53.686274509803923</v>
      </c>
      <c r="N133" s="21">
        <v>23.388235294117646</v>
      </c>
      <c r="O133" s="21">
        <f t="shared" si="18"/>
        <v>48.317647058823532</v>
      </c>
      <c r="P133" s="21">
        <v>26</v>
      </c>
      <c r="Q133" s="21">
        <v>20</v>
      </c>
      <c r="R133" s="22"/>
      <c r="S133" s="21">
        <f t="shared" si="13"/>
        <v>176.42542843909183</v>
      </c>
      <c r="T133" s="21">
        <f t="shared" si="19"/>
        <v>66.388235294117649</v>
      </c>
      <c r="U133" s="21">
        <f t="shared" si="14"/>
        <v>63.686274509803923</v>
      </c>
      <c r="V133" s="21" t="str">
        <f t="shared" si="20"/>
        <v/>
      </c>
      <c r="W133" s="21">
        <f t="shared" si="15"/>
        <v>172.5</v>
      </c>
      <c r="X133" s="21">
        <f t="shared" si="21"/>
        <v>192.5</v>
      </c>
      <c r="Y133" s="21">
        <f t="shared" si="22"/>
        <v>74.925000000000011</v>
      </c>
      <c r="Z133" s="21">
        <f t="shared" si="23"/>
        <v>81.525000000000006</v>
      </c>
      <c r="AA133" s="22"/>
      <c r="AB133" s="23" t="str">
        <f t="shared" si="24"/>
        <v/>
      </c>
      <c r="AC133" s="21" t="str">
        <f t="shared" si="16"/>
        <v/>
      </c>
      <c r="AE133" s="3" t="str">
        <f t="shared" si="25"/>
        <v/>
      </c>
      <c r="AF133" s="2" t="str">
        <f t="shared" si="17"/>
        <v/>
      </c>
    </row>
    <row r="134" spans="2:32">
      <c r="B134" s="20">
        <v>2013</v>
      </c>
      <c r="C134" s="20">
        <v>1</v>
      </c>
      <c r="D134" s="20">
        <v>1</v>
      </c>
      <c r="E134" s="21">
        <v>7.2</v>
      </c>
      <c r="F134" s="21">
        <v>26.2</v>
      </c>
      <c r="G134" s="21" t="s">
        <v>180</v>
      </c>
      <c r="H134" s="21" t="s">
        <v>180</v>
      </c>
      <c r="I134" s="21">
        <v>145.19999999999999</v>
      </c>
      <c r="J134" s="21">
        <v>160.4</v>
      </c>
      <c r="K134" s="21"/>
      <c r="L134" s="21"/>
      <c r="M134" s="21">
        <v>53.686274509803923</v>
      </c>
      <c r="N134" s="21">
        <v>23.388235294117646</v>
      </c>
      <c r="O134" s="21">
        <f t="shared" si="18"/>
        <v>48.317647058823532</v>
      </c>
      <c r="P134" s="21">
        <v>27</v>
      </c>
      <c r="Q134" s="21">
        <v>20</v>
      </c>
      <c r="R134" s="22"/>
      <c r="S134" s="21">
        <f t="shared" ref="S134:S197" si="26">T134*S135/T135</f>
        <v>131.77975914775334</v>
      </c>
      <c r="T134" s="21">
        <f t="shared" si="19"/>
        <v>49.588235294117645</v>
      </c>
      <c r="U134" s="21">
        <f t="shared" ref="U134:U197" si="27">IFERROR( E134+M134, "")</f>
        <v>60.886274509803926</v>
      </c>
      <c r="V134" s="21" t="str">
        <f t="shared" si="20"/>
        <v/>
      </c>
      <c r="W134" s="21">
        <f t="shared" ref="W134:W197" si="28">IFERROR(I134+P134, "")</f>
        <v>172.2</v>
      </c>
      <c r="X134" s="21">
        <f t="shared" si="21"/>
        <v>180.4</v>
      </c>
      <c r="Y134" s="21">
        <f t="shared" si="22"/>
        <v>74.825999999999993</v>
      </c>
      <c r="Z134" s="21">
        <f t="shared" si="23"/>
        <v>77.532000000000011</v>
      </c>
      <c r="AA134" s="22"/>
      <c r="AB134" s="23" t="str">
        <f t="shared" si="24"/>
        <v/>
      </c>
      <c r="AC134" s="21" t="str">
        <f t="shared" ref="AC134:AC197" si="29">IF(AB134="", "", MAX(Y134, Z134)-AB134)</f>
        <v/>
      </c>
      <c r="AE134" s="3" t="str">
        <f t="shared" si="25"/>
        <v/>
      </c>
      <c r="AF134" s="2" t="str">
        <f t="shared" ref="AF134:AF197" si="30">IF(AE134="", "", MAX(AB134, AC134)-AE134)</f>
        <v/>
      </c>
    </row>
    <row r="135" spans="2:32">
      <c r="B135" s="20">
        <v>2013</v>
      </c>
      <c r="C135" s="20">
        <v>1</v>
      </c>
      <c r="D135" s="20">
        <v>2</v>
      </c>
      <c r="E135" s="21">
        <v>3</v>
      </c>
      <c r="F135" s="21">
        <v>13.75</v>
      </c>
      <c r="G135" s="21" t="s">
        <v>180</v>
      </c>
      <c r="H135" s="21" t="s">
        <v>180</v>
      </c>
      <c r="I135" s="21">
        <v>149</v>
      </c>
      <c r="J135" s="21">
        <v>152.5</v>
      </c>
      <c r="K135" s="21"/>
      <c r="L135" s="21"/>
      <c r="M135" s="21">
        <v>53.686274509803923</v>
      </c>
      <c r="N135" s="21">
        <v>23.388235294117646</v>
      </c>
      <c r="O135" s="21">
        <f t="shared" ref="O135:O198" si="31">IFERROR(M135*0.9, "")</f>
        <v>48.317647058823532</v>
      </c>
      <c r="P135" s="21">
        <v>27.25</v>
      </c>
      <c r="Q135" s="21">
        <v>20</v>
      </c>
      <c r="R135" s="22"/>
      <c r="S135" s="21">
        <f t="shared" si="26"/>
        <v>98.694129226493573</v>
      </c>
      <c r="T135" s="21">
        <f t="shared" ref="T135:T198" si="32">IF(F135=0, "", F135+N135)</f>
        <v>37.138235294117649</v>
      </c>
      <c r="U135" s="21">
        <f t="shared" si="27"/>
        <v>56.686274509803923</v>
      </c>
      <c r="V135" s="21" t="str">
        <f t="shared" ref="V135:V198" si="33">IFERROR( G135+O135, "")</f>
        <v/>
      </c>
      <c r="W135" s="21">
        <f t="shared" si="28"/>
        <v>176.25</v>
      </c>
      <c r="X135" s="21">
        <f t="shared" ref="X135:X198" si="34">J135+Q135</f>
        <v>172.5</v>
      </c>
      <c r="Y135" s="21">
        <f t="shared" ref="Y135:Y198" si="35">IFERROR((I135+P135)*0.33+18, "")</f>
        <v>76.162499999999994</v>
      </c>
      <c r="Z135" s="21">
        <f t="shared" ref="Z135:Z198" si="36">IF(J135=0,0,(J135+Q135)*0.33+18)</f>
        <v>74.925000000000011</v>
      </c>
      <c r="AA135" s="22"/>
      <c r="AB135" s="23" t="str">
        <f t="shared" ref="AB135:AB198" si="37">IF(OR(T135="", U135="", V135=""), "", MAX(S135,T135)*40%+U135*30%+V135*30%)</f>
        <v/>
      </c>
      <c r="AC135" s="21" t="str">
        <f t="shared" si="29"/>
        <v/>
      </c>
      <c r="AE135" s="3" t="str">
        <f t="shared" ref="AE135:AE198" si="38">IFERROR(MIN((MAX(S135,T135)*70%+V135*30%), Z135), "")</f>
        <v/>
      </c>
      <c r="AF135" s="2" t="str">
        <f t="shared" si="30"/>
        <v/>
      </c>
    </row>
    <row r="136" spans="2:32">
      <c r="B136" s="20">
        <v>2013</v>
      </c>
      <c r="C136" s="20">
        <v>1</v>
      </c>
      <c r="D136" s="20">
        <v>3</v>
      </c>
      <c r="E136" s="21">
        <v>3</v>
      </c>
      <c r="F136" s="21">
        <v>10</v>
      </c>
      <c r="G136" s="21" t="s">
        <v>180</v>
      </c>
      <c r="H136" s="21" t="s">
        <v>180</v>
      </c>
      <c r="I136" s="21">
        <v>150</v>
      </c>
      <c r="J136" s="21">
        <v>152.5</v>
      </c>
      <c r="K136" s="21"/>
      <c r="L136" s="21"/>
      <c r="M136" s="21">
        <v>53.686274509803923</v>
      </c>
      <c r="N136" s="21">
        <v>23.388235294117646</v>
      </c>
      <c r="O136" s="21">
        <f t="shared" si="31"/>
        <v>48.317647058823532</v>
      </c>
      <c r="P136" s="21">
        <v>28</v>
      </c>
      <c r="Q136" s="21">
        <v>20</v>
      </c>
      <c r="R136" s="22"/>
      <c r="S136" s="21">
        <f t="shared" si="26"/>
        <v>88.728578045391231</v>
      </c>
      <c r="T136" s="21">
        <f t="shared" si="32"/>
        <v>33.388235294117649</v>
      </c>
      <c r="U136" s="21">
        <f t="shared" si="27"/>
        <v>56.686274509803923</v>
      </c>
      <c r="V136" s="21" t="str">
        <f t="shared" si="33"/>
        <v/>
      </c>
      <c r="W136" s="21">
        <f t="shared" si="28"/>
        <v>178</v>
      </c>
      <c r="X136" s="21">
        <f t="shared" si="34"/>
        <v>172.5</v>
      </c>
      <c r="Y136" s="21">
        <f t="shared" si="35"/>
        <v>76.740000000000009</v>
      </c>
      <c r="Z136" s="21">
        <f t="shared" si="36"/>
        <v>74.925000000000011</v>
      </c>
      <c r="AA136" s="22"/>
      <c r="AB136" s="23" t="str">
        <f t="shared" si="37"/>
        <v/>
      </c>
      <c r="AC136" s="21" t="str">
        <f t="shared" si="29"/>
        <v/>
      </c>
      <c r="AE136" s="3" t="str">
        <f t="shared" si="38"/>
        <v/>
      </c>
      <c r="AF136" s="2" t="str">
        <f t="shared" si="30"/>
        <v/>
      </c>
    </row>
    <row r="137" spans="2:32">
      <c r="B137" s="20">
        <v>2013</v>
      </c>
      <c r="C137" s="20">
        <v>2</v>
      </c>
      <c r="D137" s="20">
        <v>4</v>
      </c>
      <c r="E137" s="21">
        <v>3</v>
      </c>
      <c r="F137" s="21">
        <v>10</v>
      </c>
      <c r="G137" s="21" t="s">
        <v>180</v>
      </c>
      <c r="H137" s="21" t="s">
        <v>180</v>
      </c>
      <c r="I137" s="21">
        <v>151</v>
      </c>
      <c r="J137" s="21">
        <v>152.5</v>
      </c>
      <c r="K137" s="21"/>
      <c r="L137" s="21"/>
      <c r="M137" s="21">
        <v>53.686274509803923</v>
      </c>
      <c r="N137" s="21">
        <v>23.388235294117646</v>
      </c>
      <c r="O137" s="21">
        <f t="shared" si="31"/>
        <v>48.317647058823532</v>
      </c>
      <c r="P137" s="21">
        <v>28.25</v>
      </c>
      <c r="Q137" s="21">
        <v>20</v>
      </c>
      <c r="R137" s="22"/>
      <c r="S137" s="21">
        <f t="shared" si="26"/>
        <v>88.728578045391231</v>
      </c>
      <c r="T137" s="21">
        <f t="shared" si="32"/>
        <v>33.388235294117649</v>
      </c>
      <c r="U137" s="21">
        <f t="shared" si="27"/>
        <v>56.686274509803923</v>
      </c>
      <c r="V137" s="21" t="str">
        <f t="shared" si="33"/>
        <v/>
      </c>
      <c r="W137" s="21">
        <f t="shared" si="28"/>
        <v>179.25</v>
      </c>
      <c r="X137" s="21">
        <f t="shared" si="34"/>
        <v>172.5</v>
      </c>
      <c r="Y137" s="21">
        <f t="shared" si="35"/>
        <v>77.152500000000003</v>
      </c>
      <c r="Z137" s="21">
        <f t="shared" si="36"/>
        <v>74.925000000000011</v>
      </c>
      <c r="AA137" s="22"/>
      <c r="AB137" s="23" t="str">
        <f t="shared" si="37"/>
        <v/>
      </c>
      <c r="AC137" s="21" t="str">
        <f t="shared" si="29"/>
        <v/>
      </c>
      <c r="AE137" s="3" t="str">
        <f t="shared" si="38"/>
        <v/>
      </c>
      <c r="AF137" s="2" t="str">
        <f t="shared" si="30"/>
        <v/>
      </c>
    </row>
    <row r="138" spans="2:32">
      <c r="B138" s="20">
        <v>2013</v>
      </c>
      <c r="C138" s="20">
        <v>2</v>
      </c>
      <c r="D138" s="20">
        <v>5</v>
      </c>
      <c r="E138" s="21">
        <v>8.6</v>
      </c>
      <c r="F138" s="21">
        <v>10</v>
      </c>
      <c r="G138" s="21" t="s">
        <v>180</v>
      </c>
      <c r="H138" s="21" t="s">
        <v>180</v>
      </c>
      <c r="I138" s="21">
        <v>140.6</v>
      </c>
      <c r="J138" s="21">
        <v>149.5</v>
      </c>
      <c r="K138" s="21"/>
      <c r="L138" s="21"/>
      <c r="M138" s="21">
        <v>53.686274509803923</v>
      </c>
      <c r="N138" s="21">
        <v>23.388235294117646</v>
      </c>
      <c r="O138" s="21">
        <f t="shared" si="31"/>
        <v>48.317647058823532</v>
      </c>
      <c r="P138" s="21">
        <v>27.4</v>
      </c>
      <c r="Q138" s="21">
        <v>20</v>
      </c>
      <c r="R138" s="22"/>
      <c r="S138" s="21">
        <f t="shared" si="26"/>
        <v>88.728578045391231</v>
      </c>
      <c r="T138" s="21">
        <f t="shared" si="32"/>
        <v>33.388235294117649</v>
      </c>
      <c r="U138" s="21">
        <f t="shared" si="27"/>
        <v>62.286274509803924</v>
      </c>
      <c r="V138" s="21" t="str">
        <f t="shared" si="33"/>
        <v/>
      </c>
      <c r="W138" s="21">
        <f t="shared" si="28"/>
        <v>168</v>
      </c>
      <c r="X138" s="21">
        <f t="shared" si="34"/>
        <v>169.5</v>
      </c>
      <c r="Y138" s="21">
        <f t="shared" si="35"/>
        <v>73.44</v>
      </c>
      <c r="Z138" s="21">
        <f t="shared" si="36"/>
        <v>73.935000000000002</v>
      </c>
      <c r="AA138" s="22"/>
      <c r="AB138" s="23" t="str">
        <f t="shared" si="37"/>
        <v/>
      </c>
      <c r="AC138" s="21" t="str">
        <f t="shared" si="29"/>
        <v/>
      </c>
      <c r="AE138" s="3" t="str">
        <f t="shared" si="38"/>
        <v/>
      </c>
      <c r="AF138" s="2" t="str">
        <f t="shared" si="30"/>
        <v/>
      </c>
    </row>
    <row r="139" spans="2:32">
      <c r="B139" s="20">
        <v>2013</v>
      </c>
      <c r="C139" s="20">
        <v>2</v>
      </c>
      <c r="D139" s="20">
        <v>6</v>
      </c>
      <c r="E139" s="21">
        <v>3</v>
      </c>
      <c r="F139" s="21">
        <v>13.5</v>
      </c>
      <c r="G139" s="21" t="s">
        <v>180</v>
      </c>
      <c r="H139" s="21" t="s">
        <v>180</v>
      </c>
      <c r="I139" s="21">
        <v>112.25</v>
      </c>
      <c r="J139" s="21">
        <v>145</v>
      </c>
      <c r="K139" s="21"/>
      <c r="L139" s="21"/>
      <c r="M139" s="21">
        <v>53.686274509803923</v>
      </c>
      <c r="N139" s="21">
        <v>23.388235294117646</v>
      </c>
      <c r="O139" s="21">
        <f t="shared" si="31"/>
        <v>48.317647058823532</v>
      </c>
      <c r="P139" s="21">
        <v>26.5</v>
      </c>
      <c r="Q139" s="21">
        <v>20</v>
      </c>
      <c r="R139" s="22"/>
      <c r="S139" s="21">
        <f t="shared" si="26"/>
        <v>98.029759147753424</v>
      </c>
      <c r="T139" s="21">
        <f t="shared" si="32"/>
        <v>36.888235294117649</v>
      </c>
      <c r="U139" s="21">
        <f t="shared" si="27"/>
        <v>56.686274509803923</v>
      </c>
      <c r="V139" s="21" t="str">
        <f t="shared" si="33"/>
        <v/>
      </c>
      <c r="W139" s="21">
        <f t="shared" si="28"/>
        <v>138.75</v>
      </c>
      <c r="X139" s="21">
        <f t="shared" si="34"/>
        <v>165</v>
      </c>
      <c r="Y139" s="21">
        <f t="shared" si="35"/>
        <v>63.787500000000001</v>
      </c>
      <c r="Z139" s="21">
        <f t="shared" si="36"/>
        <v>72.45</v>
      </c>
      <c r="AA139" s="22"/>
      <c r="AB139" s="23" t="str">
        <f t="shared" si="37"/>
        <v/>
      </c>
      <c r="AC139" s="21" t="str">
        <f t="shared" si="29"/>
        <v/>
      </c>
      <c r="AE139" s="3" t="str">
        <f t="shared" si="38"/>
        <v/>
      </c>
      <c r="AF139" s="2" t="str">
        <f t="shared" si="30"/>
        <v/>
      </c>
    </row>
    <row r="140" spans="2:32">
      <c r="B140" s="20">
        <v>2013</v>
      </c>
      <c r="C140" s="20">
        <v>3</v>
      </c>
      <c r="D140" s="20">
        <v>7</v>
      </c>
      <c r="E140" s="21">
        <v>3</v>
      </c>
      <c r="F140" s="21">
        <v>18</v>
      </c>
      <c r="G140" s="21" t="s">
        <v>180</v>
      </c>
      <c r="H140" s="21" t="s">
        <v>180</v>
      </c>
      <c r="I140" s="21">
        <v>67.5</v>
      </c>
      <c r="J140" s="21">
        <v>123.375</v>
      </c>
      <c r="K140" s="21"/>
      <c r="L140" s="21"/>
      <c r="M140" s="21">
        <v>53.686274509803923</v>
      </c>
      <c r="N140" s="21">
        <v>23.388235294117646</v>
      </c>
      <c r="O140" s="21">
        <f t="shared" si="31"/>
        <v>48.317647058823532</v>
      </c>
      <c r="P140" s="21">
        <v>26.5</v>
      </c>
      <c r="Q140" s="21">
        <v>20</v>
      </c>
      <c r="R140" s="22"/>
      <c r="S140" s="21">
        <f t="shared" si="26"/>
        <v>109.98842056507624</v>
      </c>
      <c r="T140" s="21">
        <f t="shared" si="32"/>
        <v>41.388235294117649</v>
      </c>
      <c r="U140" s="21">
        <f t="shared" si="27"/>
        <v>56.686274509803923</v>
      </c>
      <c r="V140" s="21" t="str">
        <f t="shared" si="33"/>
        <v/>
      </c>
      <c r="W140" s="21">
        <f t="shared" si="28"/>
        <v>94</v>
      </c>
      <c r="X140" s="21">
        <f t="shared" si="34"/>
        <v>143.375</v>
      </c>
      <c r="Y140" s="21">
        <f t="shared" si="35"/>
        <v>49.02</v>
      </c>
      <c r="Z140" s="21">
        <f t="shared" si="36"/>
        <v>65.313749999999999</v>
      </c>
      <c r="AA140" s="22"/>
      <c r="AB140" s="23" t="str">
        <f t="shared" si="37"/>
        <v/>
      </c>
      <c r="AC140" s="21" t="str">
        <f t="shared" si="29"/>
        <v/>
      </c>
      <c r="AE140" s="3" t="str">
        <f t="shared" si="38"/>
        <v/>
      </c>
      <c r="AF140" s="2" t="str">
        <f t="shared" si="30"/>
        <v/>
      </c>
    </row>
    <row r="141" spans="2:32">
      <c r="B141" s="20">
        <v>2013</v>
      </c>
      <c r="C141" s="20">
        <v>3</v>
      </c>
      <c r="D141" s="20">
        <v>8</v>
      </c>
      <c r="E141" s="21">
        <v>3</v>
      </c>
      <c r="F141" s="21">
        <v>18</v>
      </c>
      <c r="G141" s="21" t="s">
        <v>180</v>
      </c>
      <c r="H141" s="21" t="s">
        <v>180</v>
      </c>
      <c r="I141" s="21">
        <v>64</v>
      </c>
      <c r="J141" s="21">
        <v>95.5</v>
      </c>
      <c r="K141" s="21"/>
      <c r="L141" s="21"/>
      <c r="M141" s="21">
        <v>53.686274509803923</v>
      </c>
      <c r="N141" s="21">
        <v>23.388235294117646</v>
      </c>
      <c r="O141" s="21">
        <f t="shared" si="31"/>
        <v>48.317647058823532</v>
      </c>
      <c r="P141" s="21">
        <v>26</v>
      </c>
      <c r="Q141" s="21">
        <v>20</v>
      </c>
      <c r="R141" s="22"/>
      <c r="S141" s="21">
        <f t="shared" si="26"/>
        <v>109.98842056507624</v>
      </c>
      <c r="T141" s="21">
        <f t="shared" si="32"/>
        <v>41.388235294117649</v>
      </c>
      <c r="U141" s="21">
        <f t="shared" si="27"/>
        <v>56.686274509803923</v>
      </c>
      <c r="V141" s="21" t="str">
        <f t="shared" si="33"/>
        <v/>
      </c>
      <c r="W141" s="21">
        <f t="shared" si="28"/>
        <v>90</v>
      </c>
      <c r="X141" s="21">
        <f t="shared" si="34"/>
        <v>115.5</v>
      </c>
      <c r="Y141" s="21">
        <f t="shared" si="35"/>
        <v>47.7</v>
      </c>
      <c r="Z141" s="21">
        <f t="shared" si="36"/>
        <v>56.115000000000002</v>
      </c>
      <c r="AA141" s="22"/>
      <c r="AB141" s="23" t="str">
        <f t="shared" si="37"/>
        <v/>
      </c>
      <c r="AC141" s="21" t="str">
        <f t="shared" si="29"/>
        <v/>
      </c>
      <c r="AE141" s="3" t="str">
        <f t="shared" si="38"/>
        <v/>
      </c>
      <c r="AF141" s="2" t="str">
        <f t="shared" si="30"/>
        <v/>
      </c>
    </row>
    <row r="142" spans="2:32">
      <c r="B142" s="20">
        <v>2013</v>
      </c>
      <c r="C142" s="20">
        <v>3</v>
      </c>
      <c r="D142" s="20">
        <v>9</v>
      </c>
      <c r="E142" s="21">
        <v>3</v>
      </c>
      <c r="F142" s="21">
        <v>18</v>
      </c>
      <c r="G142" s="21" t="s">
        <v>180</v>
      </c>
      <c r="H142" s="21" t="s">
        <v>180</v>
      </c>
      <c r="I142" s="21">
        <v>68</v>
      </c>
      <c r="J142" s="21">
        <v>95.5</v>
      </c>
      <c r="K142" s="21"/>
      <c r="L142" s="21"/>
      <c r="M142" s="21">
        <v>53.686274509803923</v>
      </c>
      <c r="N142" s="21">
        <v>23.388235294117646</v>
      </c>
      <c r="O142" s="21">
        <f t="shared" si="31"/>
        <v>48.317647058823532</v>
      </c>
      <c r="P142" s="21">
        <v>27</v>
      </c>
      <c r="Q142" s="21">
        <v>20</v>
      </c>
      <c r="R142" s="22"/>
      <c r="S142" s="21">
        <f t="shared" si="26"/>
        <v>109.98842056507624</v>
      </c>
      <c r="T142" s="21">
        <f t="shared" si="32"/>
        <v>41.388235294117649</v>
      </c>
      <c r="U142" s="21">
        <f t="shared" si="27"/>
        <v>56.686274509803923</v>
      </c>
      <c r="V142" s="21" t="str">
        <f t="shared" si="33"/>
        <v/>
      </c>
      <c r="W142" s="21">
        <f t="shared" si="28"/>
        <v>95</v>
      </c>
      <c r="X142" s="21">
        <f t="shared" si="34"/>
        <v>115.5</v>
      </c>
      <c r="Y142" s="21">
        <f t="shared" si="35"/>
        <v>49.35</v>
      </c>
      <c r="Z142" s="21">
        <f t="shared" si="36"/>
        <v>56.115000000000002</v>
      </c>
      <c r="AA142" s="22"/>
      <c r="AB142" s="23" t="str">
        <f t="shared" si="37"/>
        <v/>
      </c>
      <c r="AC142" s="21" t="str">
        <f t="shared" si="29"/>
        <v/>
      </c>
      <c r="AE142" s="3" t="str">
        <f t="shared" si="38"/>
        <v/>
      </c>
      <c r="AF142" s="2" t="str">
        <f t="shared" si="30"/>
        <v/>
      </c>
    </row>
    <row r="143" spans="2:32">
      <c r="B143" s="20">
        <v>2013</v>
      </c>
      <c r="C143" s="20">
        <v>4</v>
      </c>
      <c r="D143" s="20">
        <v>10</v>
      </c>
      <c r="E143" s="21">
        <v>3</v>
      </c>
      <c r="F143" s="21">
        <v>7.6</v>
      </c>
      <c r="G143" s="21" t="s">
        <v>180</v>
      </c>
      <c r="H143" s="21" t="s">
        <v>180</v>
      </c>
      <c r="I143" s="21">
        <v>66.599999999999994</v>
      </c>
      <c r="J143" s="21">
        <v>92.6</v>
      </c>
      <c r="K143" s="21"/>
      <c r="L143" s="21"/>
      <c r="M143" s="21">
        <v>53.686274509803923</v>
      </c>
      <c r="N143" s="21">
        <v>23.388235294117646</v>
      </c>
      <c r="O143" s="21">
        <f t="shared" si="31"/>
        <v>48.317647058823532</v>
      </c>
      <c r="P143" s="21">
        <v>27.6</v>
      </c>
      <c r="Q143" s="21">
        <v>20</v>
      </c>
      <c r="R143" s="22"/>
      <c r="S143" s="21">
        <f t="shared" si="26"/>
        <v>82.35062528948572</v>
      </c>
      <c r="T143" s="21">
        <f t="shared" si="32"/>
        <v>30.988235294117644</v>
      </c>
      <c r="U143" s="21">
        <f t="shared" si="27"/>
        <v>56.686274509803923</v>
      </c>
      <c r="V143" s="21" t="str">
        <f t="shared" si="33"/>
        <v/>
      </c>
      <c r="W143" s="21">
        <f t="shared" si="28"/>
        <v>94.199999999999989</v>
      </c>
      <c r="X143" s="21">
        <f t="shared" si="34"/>
        <v>112.6</v>
      </c>
      <c r="Y143" s="21">
        <f t="shared" si="35"/>
        <v>49.085999999999999</v>
      </c>
      <c r="Z143" s="21">
        <f t="shared" si="36"/>
        <v>55.158000000000001</v>
      </c>
      <c r="AA143" s="22"/>
      <c r="AB143" s="23" t="str">
        <f t="shared" si="37"/>
        <v/>
      </c>
      <c r="AC143" s="21" t="str">
        <f t="shared" si="29"/>
        <v/>
      </c>
      <c r="AE143" s="3" t="str">
        <f t="shared" si="38"/>
        <v/>
      </c>
      <c r="AF143" s="2" t="str">
        <f t="shared" si="30"/>
        <v/>
      </c>
    </row>
    <row r="144" spans="2:32">
      <c r="B144" s="20">
        <v>2013</v>
      </c>
      <c r="C144" s="20">
        <v>4</v>
      </c>
      <c r="D144" s="20">
        <v>11</v>
      </c>
      <c r="E144" s="21">
        <v>3</v>
      </c>
      <c r="F144" s="21">
        <v>3.75</v>
      </c>
      <c r="G144" s="21" t="s">
        <v>180</v>
      </c>
      <c r="H144" s="21" t="s">
        <v>180</v>
      </c>
      <c r="I144" s="21">
        <v>90.25</v>
      </c>
      <c r="J144" s="21">
        <v>81</v>
      </c>
      <c r="K144" s="21"/>
      <c r="L144" s="21"/>
      <c r="M144" s="21">
        <v>53.686274509803923</v>
      </c>
      <c r="N144" s="21">
        <v>23.388235294117646</v>
      </c>
      <c r="O144" s="21">
        <f t="shared" si="31"/>
        <v>48.317647058823532</v>
      </c>
      <c r="P144" s="21">
        <v>29.25</v>
      </c>
      <c r="Q144" s="21">
        <v>20</v>
      </c>
      <c r="R144" s="22"/>
      <c r="S144" s="21">
        <f t="shared" si="26"/>
        <v>72.119326076887319</v>
      </c>
      <c r="T144" s="21">
        <f t="shared" si="32"/>
        <v>27.138235294117646</v>
      </c>
      <c r="U144" s="21">
        <f t="shared" si="27"/>
        <v>56.686274509803923</v>
      </c>
      <c r="V144" s="21" t="str">
        <f t="shared" si="33"/>
        <v/>
      </c>
      <c r="W144" s="21">
        <f t="shared" si="28"/>
        <v>119.5</v>
      </c>
      <c r="X144" s="21">
        <f t="shared" si="34"/>
        <v>101</v>
      </c>
      <c r="Y144" s="21">
        <f t="shared" si="35"/>
        <v>57.435000000000002</v>
      </c>
      <c r="Z144" s="21">
        <f t="shared" si="36"/>
        <v>51.33</v>
      </c>
      <c r="AA144" s="22"/>
      <c r="AB144" s="23" t="str">
        <f t="shared" si="37"/>
        <v/>
      </c>
      <c r="AC144" s="21" t="str">
        <f t="shared" si="29"/>
        <v/>
      </c>
      <c r="AE144" s="3" t="str">
        <f t="shared" si="38"/>
        <v/>
      </c>
      <c r="AF144" s="2" t="str">
        <f t="shared" si="30"/>
        <v/>
      </c>
    </row>
    <row r="145" spans="2:32">
      <c r="B145" s="20">
        <v>2013</v>
      </c>
      <c r="C145" s="20">
        <v>4</v>
      </c>
      <c r="D145" s="20">
        <v>12</v>
      </c>
      <c r="E145" s="21">
        <v>3</v>
      </c>
      <c r="F145" s="21">
        <v>-3</v>
      </c>
      <c r="G145" s="21" t="s">
        <v>180</v>
      </c>
      <c r="H145" s="21" t="s">
        <v>180</v>
      </c>
      <c r="I145" s="21">
        <v>118.25</v>
      </c>
      <c r="J145" s="21">
        <v>93</v>
      </c>
      <c r="K145" s="21"/>
      <c r="L145" s="21"/>
      <c r="M145" s="21">
        <v>53.686274509803923</v>
      </c>
      <c r="N145" s="21">
        <v>23.388235294117646</v>
      </c>
      <c r="O145" s="21">
        <f t="shared" si="31"/>
        <v>48.317647058823532</v>
      </c>
      <c r="P145" s="21">
        <v>30.75</v>
      </c>
      <c r="Q145" s="21">
        <v>20</v>
      </c>
      <c r="R145" s="22"/>
      <c r="S145" s="21">
        <f t="shared" si="26"/>
        <v>54.181333950903102</v>
      </c>
      <c r="T145" s="21">
        <f t="shared" si="32"/>
        <v>20.388235294117646</v>
      </c>
      <c r="U145" s="21">
        <f t="shared" si="27"/>
        <v>56.686274509803923</v>
      </c>
      <c r="V145" s="21" t="str">
        <f t="shared" si="33"/>
        <v/>
      </c>
      <c r="W145" s="21">
        <f t="shared" si="28"/>
        <v>149</v>
      </c>
      <c r="X145" s="21">
        <f t="shared" si="34"/>
        <v>113</v>
      </c>
      <c r="Y145" s="21">
        <f t="shared" si="35"/>
        <v>67.17</v>
      </c>
      <c r="Z145" s="21">
        <f t="shared" si="36"/>
        <v>55.29</v>
      </c>
      <c r="AA145" s="22"/>
      <c r="AB145" s="23" t="str">
        <f t="shared" si="37"/>
        <v/>
      </c>
      <c r="AC145" s="21" t="str">
        <f t="shared" si="29"/>
        <v/>
      </c>
      <c r="AE145" s="3" t="str">
        <f t="shared" si="38"/>
        <v/>
      </c>
      <c r="AF145" s="2" t="str">
        <f t="shared" si="30"/>
        <v/>
      </c>
    </row>
    <row r="146" spans="2:32">
      <c r="B146" s="20">
        <v>2014</v>
      </c>
      <c r="C146" s="20">
        <v>1</v>
      </c>
      <c r="D146" s="20">
        <v>1</v>
      </c>
      <c r="E146" s="21">
        <v>3</v>
      </c>
      <c r="F146" s="21">
        <v>-3</v>
      </c>
      <c r="G146" s="21" t="s">
        <v>180</v>
      </c>
      <c r="H146" s="21" t="s">
        <v>180</v>
      </c>
      <c r="I146" s="21">
        <v>144.19999999999999</v>
      </c>
      <c r="J146" s="21">
        <v>97</v>
      </c>
      <c r="K146" s="21"/>
      <c r="L146" s="21"/>
      <c r="M146" s="21">
        <v>53.686274509803923</v>
      </c>
      <c r="N146" s="21">
        <v>23.388235294117646</v>
      </c>
      <c r="O146" s="21">
        <f t="shared" si="31"/>
        <v>48.317647058823532</v>
      </c>
      <c r="P146" s="21">
        <v>30</v>
      </c>
      <c r="Q146" s="21">
        <v>20</v>
      </c>
      <c r="R146" s="22"/>
      <c r="S146" s="21">
        <f t="shared" si="26"/>
        <v>54.181333950903095</v>
      </c>
      <c r="T146" s="21">
        <f t="shared" si="32"/>
        <v>20.388235294117646</v>
      </c>
      <c r="U146" s="21">
        <f t="shared" si="27"/>
        <v>56.686274509803923</v>
      </c>
      <c r="V146" s="21" t="str">
        <f t="shared" si="33"/>
        <v/>
      </c>
      <c r="W146" s="21">
        <f t="shared" si="28"/>
        <v>174.2</v>
      </c>
      <c r="X146" s="21">
        <f t="shared" si="34"/>
        <v>117</v>
      </c>
      <c r="Y146" s="21">
        <f t="shared" si="35"/>
        <v>75.48599999999999</v>
      </c>
      <c r="Z146" s="21">
        <f t="shared" si="36"/>
        <v>56.61</v>
      </c>
      <c r="AA146" s="22"/>
      <c r="AB146" s="23" t="str">
        <f t="shared" si="37"/>
        <v/>
      </c>
      <c r="AC146" s="21" t="str">
        <f t="shared" si="29"/>
        <v/>
      </c>
      <c r="AE146" s="3" t="str">
        <f t="shared" si="38"/>
        <v/>
      </c>
      <c r="AF146" s="2" t="str">
        <f t="shared" si="30"/>
        <v/>
      </c>
    </row>
    <row r="147" spans="2:32">
      <c r="B147" s="20">
        <v>2014</v>
      </c>
      <c r="C147" s="20">
        <v>1</v>
      </c>
      <c r="D147" s="20">
        <v>2</v>
      </c>
      <c r="E147" s="21">
        <v>6.75</v>
      </c>
      <c r="F147" s="21">
        <v>-1.5</v>
      </c>
      <c r="G147" s="21" t="s">
        <v>180</v>
      </c>
      <c r="H147" s="21" t="s">
        <v>180</v>
      </c>
      <c r="I147" s="21">
        <v>186</v>
      </c>
      <c r="J147" s="21">
        <v>97</v>
      </c>
      <c r="K147" s="21"/>
      <c r="L147" s="21"/>
      <c r="M147" s="21">
        <v>53.686274509803923</v>
      </c>
      <c r="N147" s="21">
        <v>23.388235294117646</v>
      </c>
      <c r="O147" s="21">
        <f t="shared" si="31"/>
        <v>48.317647058823532</v>
      </c>
      <c r="P147" s="21">
        <v>30.5</v>
      </c>
      <c r="Q147" s="21">
        <v>20</v>
      </c>
      <c r="R147" s="22"/>
      <c r="S147" s="21">
        <f t="shared" si="26"/>
        <v>58.167554423344036</v>
      </c>
      <c r="T147" s="21">
        <f t="shared" si="32"/>
        <v>21.888235294117646</v>
      </c>
      <c r="U147" s="21">
        <f t="shared" si="27"/>
        <v>60.436274509803923</v>
      </c>
      <c r="V147" s="21" t="str">
        <f t="shared" si="33"/>
        <v/>
      </c>
      <c r="W147" s="21">
        <f t="shared" si="28"/>
        <v>216.5</v>
      </c>
      <c r="X147" s="21">
        <f t="shared" si="34"/>
        <v>117</v>
      </c>
      <c r="Y147" s="21">
        <f t="shared" si="35"/>
        <v>89.445000000000007</v>
      </c>
      <c r="Z147" s="21">
        <f t="shared" si="36"/>
        <v>56.61</v>
      </c>
      <c r="AA147" s="22"/>
      <c r="AB147" s="23" t="str">
        <f t="shared" si="37"/>
        <v/>
      </c>
      <c r="AC147" s="21" t="str">
        <f t="shared" si="29"/>
        <v/>
      </c>
      <c r="AE147" s="3" t="str">
        <f t="shared" si="38"/>
        <v/>
      </c>
      <c r="AF147" s="2" t="str">
        <f t="shared" si="30"/>
        <v/>
      </c>
    </row>
    <row r="148" spans="2:32">
      <c r="B148" s="20">
        <v>2014</v>
      </c>
      <c r="C148" s="20">
        <v>1</v>
      </c>
      <c r="D148" s="20">
        <v>3</v>
      </c>
      <c r="E148" s="21">
        <v>8</v>
      </c>
      <c r="F148" s="21">
        <v>4.25</v>
      </c>
      <c r="G148" s="21" t="s">
        <v>180</v>
      </c>
      <c r="H148" s="21" t="s">
        <v>180</v>
      </c>
      <c r="I148" s="21">
        <v>183.5</v>
      </c>
      <c r="J148" s="21">
        <v>110.5</v>
      </c>
      <c r="K148" s="21"/>
      <c r="L148" s="21"/>
      <c r="M148" s="21">
        <v>53.686274509803923</v>
      </c>
      <c r="N148" s="21">
        <v>23.388235294117646</v>
      </c>
      <c r="O148" s="21">
        <f t="shared" si="31"/>
        <v>48.317647058823532</v>
      </c>
      <c r="P148" s="21">
        <v>31.5</v>
      </c>
      <c r="Q148" s="21">
        <v>20</v>
      </c>
      <c r="R148" s="22"/>
      <c r="S148" s="21">
        <f t="shared" si="26"/>
        <v>73.44806623436763</v>
      </c>
      <c r="T148" s="21">
        <f t="shared" si="32"/>
        <v>27.638235294117646</v>
      </c>
      <c r="U148" s="21">
        <f t="shared" si="27"/>
        <v>61.686274509803923</v>
      </c>
      <c r="V148" s="21" t="str">
        <f t="shared" si="33"/>
        <v/>
      </c>
      <c r="W148" s="21">
        <f t="shared" si="28"/>
        <v>215</v>
      </c>
      <c r="X148" s="21">
        <f t="shared" si="34"/>
        <v>130.5</v>
      </c>
      <c r="Y148" s="21">
        <f t="shared" si="35"/>
        <v>88.95</v>
      </c>
      <c r="Z148" s="21">
        <f t="shared" si="36"/>
        <v>61.065000000000005</v>
      </c>
      <c r="AA148" s="22"/>
      <c r="AB148" s="23" t="str">
        <f t="shared" si="37"/>
        <v/>
      </c>
      <c r="AC148" s="21" t="str">
        <f t="shared" si="29"/>
        <v/>
      </c>
      <c r="AE148" s="3" t="str">
        <f t="shared" si="38"/>
        <v/>
      </c>
      <c r="AF148" s="2" t="str">
        <f t="shared" si="30"/>
        <v/>
      </c>
    </row>
    <row r="149" spans="2:32">
      <c r="B149" s="20">
        <v>2014</v>
      </c>
      <c r="C149" s="20">
        <v>2</v>
      </c>
      <c r="D149" s="20">
        <v>4</v>
      </c>
      <c r="E149" s="21">
        <v>8</v>
      </c>
      <c r="F149" s="21">
        <v>8</v>
      </c>
      <c r="G149" s="21" t="s">
        <v>180</v>
      </c>
      <c r="H149" s="21" t="s">
        <v>180</v>
      </c>
      <c r="I149" s="21">
        <v>139.5</v>
      </c>
      <c r="J149" s="21">
        <v>133</v>
      </c>
      <c r="K149" s="21"/>
      <c r="L149" s="21"/>
      <c r="M149" s="21">
        <v>53.686274509803923</v>
      </c>
      <c r="N149" s="21">
        <v>23.388235294117646</v>
      </c>
      <c r="O149" s="21">
        <f t="shared" si="31"/>
        <v>48.317647058823532</v>
      </c>
      <c r="P149" s="21">
        <v>30.25</v>
      </c>
      <c r="Q149" s="21">
        <v>20</v>
      </c>
      <c r="R149" s="22"/>
      <c r="S149" s="21">
        <f t="shared" si="26"/>
        <v>83.413617415469972</v>
      </c>
      <c r="T149" s="21">
        <f t="shared" si="32"/>
        <v>31.388235294117646</v>
      </c>
      <c r="U149" s="21">
        <f t="shared" si="27"/>
        <v>61.686274509803923</v>
      </c>
      <c r="V149" s="21" t="str">
        <f t="shared" si="33"/>
        <v/>
      </c>
      <c r="W149" s="21">
        <f t="shared" si="28"/>
        <v>169.75</v>
      </c>
      <c r="X149" s="21">
        <f t="shared" si="34"/>
        <v>153</v>
      </c>
      <c r="Y149" s="21">
        <f t="shared" si="35"/>
        <v>74.017500000000013</v>
      </c>
      <c r="Z149" s="21">
        <f t="shared" si="36"/>
        <v>68.490000000000009</v>
      </c>
      <c r="AA149" s="22"/>
      <c r="AB149" s="23" t="str">
        <f t="shared" si="37"/>
        <v/>
      </c>
      <c r="AC149" s="21" t="str">
        <f t="shared" si="29"/>
        <v/>
      </c>
      <c r="AE149" s="3" t="str">
        <f t="shared" si="38"/>
        <v/>
      </c>
      <c r="AF149" s="2" t="str">
        <f t="shared" si="30"/>
        <v/>
      </c>
    </row>
    <row r="150" spans="2:32">
      <c r="B150" s="20">
        <v>2014</v>
      </c>
      <c r="C150" s="20">
        <v>2</v>
      </c>
      <c r="D150" s="20">
        <v>5</v>
      </c>
      <c r="E150" s="21">
        <v>8</v>
      </c>
      <c r="F150" s="21">
        <v>8</v>
      </c>
      <c r="G150" s="21" t="s">
        <v>180</v>
      </c>
      <c r="H150" s="21" t="s">
        <v>180</v>
      </c>
      <c r="I150" s="21">
        <v>134.4</v>
      </c>
      <c r="J150" s="21">
        <v>129.4</v>
      </c>
      <c r="K150" s="21"/>
      <c r="L150" s="21"/>
      <c r="M150" s="21">
        <v>53.686274509803923</v>
      </c>
      <c r="N150" s="21">
        <v>23.388235294117646</v>
      </c>
      <c r="O150" s="21">
        <f t="shared" si="31"/>
        <v>48.317647058823532</v>
      </c>
      <c r="P150" s="21">
        <v>30</v>
      </c>
      <c r="Q150" s="21">
        <v>20</v>
      </c>
      <c r="R150" s="22"/>
      <c r="S150" s="21">
        <f t="shared" si="26"/>
        <v>83.413617415469972</v>
      </c>
      <c r="T150" s="21">
        <f t="shared" si="32"/>
        <v>31.388235294117646</v>
      </c>
      <c r="U150" s="21">
        <f t="shared" si="27"/>
        <v>61.686274509803923</v>
      </c>
      <c r="V150" s="21" t="str">
        <f t="shared" si="33"/>
        <v/>
      </c>
      <c r="W150" s="21">
        <f t="shared" si="28"/>
        <v>164.4</v>
      </c>
      <c r="X150" s="21">
        <f t="shared" si="34"/>
        <v>149.4</v>
      </c>
      <c r="Y150" s="21">
        <f t="shared" si="35"/>
        <v>72.25200000000001</v>
      </c>
      <c r="Z150" s="21">
        <f t="shared" si="36"/>
        <v>67.302000000000007</v>
      </c>
      <c r="AA150" s="22"/>
      <c r="AB150" s="23" t="str">
        <f t="shared" si="37"/>
        <v/>
      </c>
      <c r="AC150" s="21" t="str">
        <f t="shared" si="29"/>
        <v/>
      </c>
      <c r="AE150" s="3" t="str">
        <f t="shared" si="38"/>
        <v/>
      </c>
      <c r="AF150" s="2" t="str">
        <f t="shared" si="30"/>
        <v/>
      </c>
    </row>
    <row r="151" spans="2:32">
      <c r="B151" s="20">
        <v>2014</v>
      </c>
      <c r="C151" s="20">
        <v>2</v>
      </c>
      <c r="D151" s="20">
        <v>6</v>
      </c>
      <c r="E151" s="21">
        <v>8</v>
      </c>
      <c r="F151" s="21">
        <v>11.75</v>
      </c>
      <c r="G151" s="21" t="s">
        <v>180</v>
      </c>
      <c r="H151" s="21" t="s">
        <v>180</v>
      </c>
      <c r="I151" s="21">
        <v>154</v>
      </c>
      <c r="J151" s="21">
        <v>133</v>
      </c>
      <c r="K151" s="21"/>
      <c r="L151" s="21"/>
      <c r="M151" s="21">
        <v>53.686274509803923</v>
      </c>
      <c r="N151" s="21">
        <v>23.388235294117646</v>
      </c>
      <c r="O151" s="21">
        <f t="shared" si="31"/>
        <v>48.317647058823532</v>
      </c>
      <c r="P151" s="21">
        <v>30.25</v>
      </c>
      <c r="Q151" s="21">
        <v>20</v>
      </c>
      <c r="R151" s="22"/>
      <c r="S151" s="21">
        <f t="shared" si="26"/>
        <v>93.379168596572327</v>
      </c>
      <c r="T151" s="21">
        <f t="shared" si="32"/>
        <v>35.138235294117649</v>
      </c>
      <c r="U151" s="21">
        <f t="shared" si="27"/>
        <v>61.686274509803923</v>
      </c>
      <c r="V151" s="21" t="str">
        <f t="shared" si="33"/>
        <v/>
      </c>
      <c r="W151" s="21">
        <f t="shared" si="28"/>
        <v>184.25</v>
      </c>
      <c r="X151" s="21">
        <f t="shared" si="34"/>
        <v>153</v>
      </c>
      <c r="Y151" s="21">
        <f t="shared" si="35"/>
        <v>78.802500000000009</v>
      </c>
      <c r="Z151" s="21">
        <f t="shared" si="36"/>
        <v>68.490000000000009</v>
      </c>
      <c r="AA151" s="22"/>
      <c r="AB151" s="23" t="str">
        <f t="shared" si="37"/>
        <v/>
      </c>
      <c r="AC151" s="21" t="str">
        <f t="shared" si="29"/>
        <v/>
      </c>
      <c r="AE151" s="3" t="str">
        <f t="shared" si="38"/>
        <v/>
      </c>
      <c r="AF151" s="2" t="str">
        <f t="shared" si="30"/>
        <v/>
      </c>
    </row>
    <row r="152" spans="2:32">
      <c r="B152" s="20">
        <v>2014</v>
      </c>
      <c r="C152" s="20">
        <v>3</v>
      </c>
      <c r="D152" s="20">
        <v>7</v>
      </c>
      <c r="E152" s="21">
        <v>8</v>
      </c>
      <c r="F152" s="21">
        <v>13</v>
      </c>
      <c r="G152" s="21" t="s">
        <v>180</v>
      </c>
      <c r="H152" s="21" t="s">
        <v>180</v>
      </c>
      <c r="I152" s="21">
        <v>164.6</v>
      </c>
      <c r="J152" s="21">
        <v>133</v>
      </c>
      <c r="K152" s="21"/>
      <c r="L152" s="21"/>
      <c r="M152" s="21">
        <v>53.686274509803923</v>
      </c>
      <c r="N152" s="21">
        <v>23.388235294117646</v>
      </c>
      <c r="O152" s="21">
        <f t="shared" si="31"/>
        <v>48.317647058823532</v>
      </c>
      <c r="P152" s="21">
        <v>27.8</v>
      </c>
      <c r="Q152" s="21">
        <v>20</v>
      </c>
      <c r="R152" s="22"/>
      <c r="S152" s="21">
        <f t="shared" si="26"/>
        <v>96.701018990273113</v>
      </c>
      <c r="T152" s="21">
        <f t="shared" si="32"/>
        <v>36.388235294117649</v>
      </c>
      <c r="U152" s="21">
        <f t="shared" si="27"/>
        <v>61.686274509803923</v>
      </c>
      <c r="V152" s="21" t="str">
        <f t="shared" si="33"/>
        <v/>
      </c>
      <c r="W152" s="21">
        <f t="shared" si="28"/>
        <v>192.4</v>
      </c>
      <c r="X152" s="21">
        <f t="shared" si="34"/>
        <v>153</v>
      </c>
      <c r="Y152" s="21">
        <f t="shared" si="35"/>
        <v>81.492000000000004</v>
      </c>
      <c r="Z152" s="21">
        <f t="shared" si="36"/>
        <v>68.490000000000009</v>
      </c>
      <c r="AA152" s="22"/>
      <c r="AB152" s="23" t="str">
        <f t="shared" si="37"/>
        <v/>
      </c>
      <c r="AC152" s="21" t="str">
        <f t="shared" si="29"/>
        <v/>
      </c>
      <c r="AE152" s="3" t="str">
        <f t="shared" si="38"/>
        <v/>
      </c>
      <c r="AF152" s="2" t="str">
        <f t="shared" si="30"/>
        <v/>
      </c>
    </row>
    <row r="153" spans="2:32">
      <c r="B153" s="20">
        <v>2014</v>
      </c>
      <c r="C153" s="20">
        <v>3</v>
      </c>
      <c r="D153" s="20">
        <v>8</v>
      </c>
      <c r="E153" s="21">
        <v>8</v>
      </c>
      <c r="F153" s="21">
        <v>13</v>
      </c>
      <c r="G153" s="21" t="s">
        <v>180</v>
      </c>
      <c r="H153" s="21" t="s">
        <v>180</v>
      </c>
      <c r="I153" s="21">
        <v>164</v>
      </c>
      <c r="J153" s="21">
        <v>133</v>
      </c>
      <c r="K153" s="21"/>
      <c r="L153" s="21"/>
      <c r="M153" s="21">
        <v>53.686274509803923</v>
      </c>
      <c r="N153" s="21">
        <v>23.388235294117646</v>
      </c>
      <c r="O153" s="21">
        <f t="shared" si="31"/>
        <v>48.317647058823532</v>
      </c>
      <c r="P153" s="21">
        <v>27.25</v>
      </c>
      <c r="Q153" s="21">
        <v>20</v>
      </c>
      <c r="R153" s="22"/>
      <c r="S153" s="21">
        <f t="shared" si="26"/>
        <v>96.701018990273113</v>
      </c>
      <c r="T153" s="21">
        <f t="shared" si="32"/>
        <v>36.388235294117649</v>
      </c>
      <c r="U153" s="21">
        <f t="shared" si="27"/>
        <v>61.686274509803923</v>
      </c>
      <c r="V153" s="21" t="str">
        <f t="shared" si="33"/>
        <v/>
      </c>
      <c r="W153" s="21">
        <f t="shared" si="28"/>
        <v>191.25</v>
      </c>
      <c r="X153" s="21">
        <f t="shared" si="34"/>
        <v>153</v>
      </c>
      <c r="Y153" s="21">
        <f t="shared" si="35"/>
        <v>81.112500000000011</v>
      </c>
      <c r="Z153" s="21">
        <f t="shared" si="36"/>
        <v>68.490000000000009</v>
      </c>
      <c r="AA153" s="22"/>
      <c r="AB153" s="23" t="str">
        <f t="shared" si="37"/>
        <v/>
      </c>
      <c r="AC153" s="21" t="str">
        <f t="shared" si="29"/>
        <v/>
      </c>
      <c r="AE153" s="3" t="str">
        <f t="shared" si="38"/>
        <v/>
      </c>
      <c r="AF153" s="2" t="str">
        <f t="shared" si="30"/>
        <v/>
      </c>
    </row>
    <row r="154" spans="2:32">
      <c r="B154" s="20">
        <v>2014</v>
      </c>
      <c r="C154" s="20">
        <v>3</v>
      </c>
      <c r="D154" s="20">
        <v>9</v>
      </c>
      <c r="E154" s="21">
        <v>11.5</v>
      </c>
      <c r="F154" s="21">
        <v>21.75</v>
      </c>
      <c r="G154" s="21" t="s">
        <v>180</v>
      </c>
      <c r="H154" s="21" t="s">
        <v>180</v>
      </c>
      <c r="I154" s="21">
        <v>154</v>
      </c>
      <c r="J154" s="21">
        <v>133</v>
      </c>
      <c r="K154" s="21"/>
      <c r="L154" s="21"/>
      <c r="M154" s="21">
        <v>53.686274509803923</v>
      </c>
      <c r="N154" s="21">
        <v>23.388235294117646</v>
      </c>
      <c r="O154" s="21">
        <f t="shared" si="31"/>
        <v>48.317647058823532</v>
      </c>
      <c r="P154" s="21">
        <v>27</v>
      </c>
      <c r="Q154" s="21">
        <v>20</v>
      </c>
      <c r="R154" s="22"/>
      <c r="S154" s="21">
        <f t="shared" si="26"/>
        <v>119.9539717461786</v>
      </c>
      <c r="T154" s="21">
        <f t="shared" si="32"/>
        <v>45.138235294117649</v>
      </c>
      <c r="U154" s="21">
        <f t="shared" si="27"/>
        <v>65.186274509803923</v>
      </c>
      <c r="V154" s="21" t="str">
        <f t="shared" si="33"/>
        <v/>
      </c>
      <c r="W154" s="21">
        <f t="shared" si="28"/>
        <v>181</v>
      </c>
      <c r="X154" s="21">
        <f t="shared" si="34"/>
        <v>153</v>
      </c>
      <c r="Y154" s="21">
        <f t="shared" si="35"/>
        <v>77.73</v>
      </c>
      <c r="Z154" s="21">
        <f t="shared" si="36"/>
        <v>68.490000000000009</v>
      </c>
      <c r="AA154" s="22"/>
      <c r="AB154" s="23" t="str">
        <f t="shared" si="37"/>
        <v/>
      </c>
      <c r="AC154" s="21" t="str">
        <f t="shared" si="29"/>
        <v/>
      </c>
      <c r="AE154" s="3" t="str">
        <f t="shared" si="38"/>
        <v/>
      </c>
      <c r="AF154" s="2" t="str">
        <f t="shared" si="30"/>
        <v/>
      </c>
    </row>
    <row r="155" spans="2:32">
      <c r="B155" s="20">
        <v>2014</v>
      </c>
      <c r="C155" s="20">
        <v>4</v>
      </c>
      <c r="D155" s="20">
        <v>10</v>
      </c>
      <c r="E155" s="21">
        <v>13</v>
      </c>
      <c r="F155" s="21">
        <v>27</v>
      </c>
      <c r="G155" s="21" t="s">
        <v>180</v>
      </c>
      <c r="H155" s="21" t="s">
        <v>180</v>
      </c>
      <c r="I155" s="21">
        <v>142.6</v>
      </c>
      <c r="J155" s="21">
        <v>133</v>
      </c>
      <c r="K155" s="21"/>
      <c r="L155" s="21"/>
      <c r="M155" s="21">
        <v>53.686274509803923</v>
      </c>
      <c r="N155" s="21">
        <v>23.388235294117646</v>
      </c>
      <c r="O155" s="21">
        <f t="shared" si="31"/>
        <v>48.317647058823532</v>
      </c>
      <c r="P155" s="21">
        <v>24.4</v>
      </c>
      <c r="Q155" s="21">
        <v>20</v>
      </c>
      <c r="R155" s="22"/>
      <c r="S155" s="21">
        <f t="shared" si="26"/>
        <v>133.90574339972187</v>
      </c>
      <c r="T155" s="21">
        <f t="shared" si="32"/>
        <v>50.388235294117649</v>
      </c>
      <c r="U155" s="21">
        <f t="shared" si="27"/>
        <v>66.686274509803923</v>
      </c>
      <c r="V155" s="21" t="str">
        <f t="shared" si="33"/>
        <v/>
      </c>
      <c r="W155" s="21">
        <f t="shared" si="28"/>
        <v>167</v>
      </c>
      <c r="X155" s="21">
        <f t="shared" si="34"/>
        <v>153</v>
      </c>
      <c r="Y155" s="21">
        <f t="shared" si="35"/>
        <v>73.11</v>
      </c>
      <c r="Z155" s="21">
        <f t="shared" si="36"/>
        <v>68.490000000000009</v>
      </c>
      <c r="AA155" s="22"/>
      <c r="AB155" s="23" t="str">
        <f t="shared" si="37"/>
        <v/>
      </c>
      <c r="AC155" s="21" t="str">
        <f t="shared" si="29"/>
        <v/>
      </c>
      <c r="AE155" s="3" t="str">
        <f t="shared" si="38"/>
        <v/>
      </c>
      <c r="AF155" s="2" t="str">
        <f t="shared" si="30"/>
        <v/>
      </c>
    </row>
    <row r="156" spans="2:32">
      <c r="B156" s="20">
        <v>2014</v>
      </c>
      <c r="C156" s="20">
        <v>4</v>
      </c>
      <c r="D156" s="20">
        <v>11</v>
      </c>
      <c r="E156" s="21">
        <v>15</v>
      </c>
      <c r="F156" s="21">
        <v>33</v>
      </c>
      <c r="G156" s="21" t="s">
        <v>180</v>
      </c>
      <c r="H156" s="21" t="s">
        <v>180</v>
      </c>
      <c r="I156" s="21">
        <v>129.5</v>
      </c>
      <c r="J156" s="21">
        <v>133</v>
      </c>
      <c r="K156" s="21"/>
      <c r="L156" s="21"/>
      <c r="M156" s="21">
        <v>53.686274509803923</v>
      </c>
      <c r="N156" s="21">
        <v>23.388235294117646</v>
      </c>
      <c r="O156" s="21">
        <f t="shared" si="31"/>
        <v>48.317647058823532</v>
      </c>
      <c r="P156" s="21">
        <v>24.5</v>
      </c>
      <c r="Q156" s="21">
        <v>20</v>
      </c>
      <c r="R156" s="22"/>
      <c r="S156" s="21">
        <f t="shared" si="26"/>
        <v>149.85062528948561</v>
      </c>
      <c r="T156" s="21">
        <f t="shared" si="32"/>
        <v>56.388235294117649</v>
      </c>
      <c r="U156" s="21">
        <f t="shared" si="27"/>
        <v>68.686274509803923</v>
      </c>
      <c r="V156" s="21" t="str">
        <f t="shared" si="33"/>
        <v/>
      </c>
      <c r="W156" s="21">
        <f t="shared" si="28"/>
        <v>154</v>
      </c>
      <c r="X156" s="21">
        <f t="shared" si="34"/>
        <v>153</v>
      </c>
      <c r="Y156" s="21">
        <f t="shared" si="35"/>
        <v>68.819999999999993</v>
      </c>
      <c r="Z156" s="21">
        <f t="shared" si="36"/>
        <v>68.490000000000009</v>
      </c>
      <c r="AA156" s="22"/>
      <c r="AB156" s="23" t="str">
        <f t="shared" si="37"/>
        <v/>
      </c>
      <c r="AC156" s="21" t="str">
        <f t="shared" si="29"/>
        <v/>
      </c>
      <c r="AE156" s="3" t="str">
        <f t="shared" si="38"/>
        <v/>
      </c>
      <c r="AF156" s="2" t="str">
        <f t="shared" si="30"/>
        <v/>
      </c>
    </row>
    <row r="157" spans="2:32">
      <c r="B157" s="20">
        <v>2014</v>
      </c>
      <c r="C157" s="20">
        <v>4</v>
      </c>
      <c r="D157" s="20">
        <v>12</v>
      </c>
      <c r="E157" s="21">
        <v>12.5</v>
      </c>
      <c r="F157" s="21">
        <v>33</v>
      </c>
      <c r="G157" s="21" t="s">
        <v>180</v>
      </c>
      <c r="H157" s="21" t="s">
        <v>180</v>
      </c>
      <c r="I157" s="21">
        <v>151</v>
      </c>
      <c r="J157" s="21">
        <v>133</v>
      </c>
      <c r="K157" s="21"/>
      <c r="L157" s="21"/>
      <c r="M157" s="21">
        <v>53.686274509803923</v>
      </c>
      <c r="N157" s="21">
        <v>23.388235294117646</v>
      </c>
      <c r="O157" s="21">
        <f t="shared" si="31"/>
        <v>48.317647058823532</v>
      </c>
      <c r="P157" s="21">
        <v>19</v>
      </c>
      <c r="Q157" s="21">
        <v>20</v>
      </c>
      <c r="R157" s="22"/>
      <c r="S157" s="21">
        <f t="shared" si="26"/>
        <v>149.85062528948561</v>
      </c>
      <c r="T157" s="21">
        <f t="shared" si="32"/>
        <v>56.388235294117649</v>
      </c>
      <c r="U157" s="21">
        <f t="shared" si="27"/>
        <v>66.186274509803923</v>
      </c>
      <c r="V157" s="21" t="str">
        <f t="shared" si="33"/>
        <v/>
      </c>
      <c r="W157" s="21">
        <f t="shared" si="28"/>
        <v>170</v>
      </c>
      <c r="X157" s="21">
        <f t="shared" si="34"/>
        <v>153</v>
      </c>
      <c r="Y157" s="21">
        <f t="shared" si="35"/>
        <v>74.099999999999994</v>
      </c>
      <c r="Z157" s="21">
        <f t="shared" si="36"/>
        <v>68.490000000000009</v>
      </c>
      <c r="AA157" s="22"/>
      <c r="AB157" s="23" t="str">
        <f t="shared" si="37"/>
        <v/>
      </c>
      <c r="AC157" s="21" t="str">
        <f t="shared" si="29"/>
        <v/>
      </c>
      <c r="AE157" s="3" t="str">
        <f t="shared" si="38"/>
        <v/>
      </c>
      <c r="AF157" s="2" t="str">
        <f t="shared" si="30"/>
        <v/>
      </c>
    </row>
    <row r="158" spans="2:32">
      <c r="B158" s="20">
        <v>2015</v>
      </c>
      <c r="C158" s="20">
        <v>1</v>
      </c>
      <c r="D158" s="20">
        <v>1</v>
      </c>
      <c r="E158" s="21">
        <v>10.6</v>
      </c>
      <c r="F158" s="21">
        <v>32.6</v>
      </c>
      <c r="G158" s="21" t="s">
        <v>180</v>
      </c>
      <c r="H158" s="21" t="s">
        <v>180</v>
      </c>
      <c r="I158" s="21">
        <v>169.8</v>
      </c>
      <c r="J158" s="21">
        <v>133</v>
      </c>
      <c r="K158" s="21"/>
      <c r="L158" s="21"/>
      <c r="M158" s="21">
        <v>53.686274509803923</v>
      </c>
      <c r="N158" s="21">
        <v>23.388235294117646</v>
      </c>
      <c r="O158" s="21">
        <f t="shared" si="31"/>
        <v>48.317647058823532</v>
      </c>
      <c r="P158" s="21">
        <v>22</v>
      </c>
      <c r="Q158" s="21">
        <v>20</v>
      </c>
      <c r="R158" s="22"/>
      <c r="S158" s="21">
        <f t="shared" si="26"/>
        <v>148.78763316350134</v>
      </c>
      <c r="T158" s="21">
        <f t="shared" si="32"/>
        <v>55.988235294117644</v>
      </c>
      <c r="U158" s="21">
        <f t="shared" si="27"/>
        <v>64.286274509803917</v>
      </c>
      <c r="V158" s="21" t="str">
        <f t="shared" si="33"/>
        <v/>
      </c>
      <c r="W158" s="21">
        <f t="shared" si="28"/>
        <v>191.8</v>
      </c>
      <c r="X158" s="21">
        <f t="shared" si="34"/>
        <v>153</v>
      </c>
      <c r="Y158" s="21">
        <f t="shared" si="35"/>
        <v>81.294000000000011</v>
      </c>
      <c r="Z158" s="21">
        <f t="shared" si="36"/>
        <v>68.490000000000009</v>
      </c>
      <c r="AA158" s="22"/>
      <c r="AB158" s="23" t="str">
        <f t="shared" si="37"/>
        <v/>
      </c>
      <c r="AC158" s="21" t="str">
        <f t="shared" si="29"/>
        <v/>
      </c>
      <c r="AE158" s="3" t="str">
        <f t="shared" si="38"/>
        <v/>
      </c>
      <c r="AF158" s="2" t="str">
        <f t="shared" si="30"/>
        <v/>
      </c>
    </row>
    <row r="159" spans="2:32">
      <c r="B159" s="20">
        <v>2015</v>
      </c>
      <c r="C159" s="20">
        <v>1</v>
      </c>
      <c r="D159" s="20">
        <v>2</v>
      </c>
      <c r="E159" s="21">
        <v>16.25</v>
      </c>
      <c r="F159" s="21">
        <v>31</v>
      </c>
      <c r="G159" s="21" t="s">
        <v>180</v>
      </c>
      <c r="H159" s="21" t="s">
        <v>180</v>
      </c>
      <c r="I159" s="21">
        <v>176.5</v>
      </c>
      <c r="J159" s="21">
        <v>148</v>
      </c>
      <c r="K159" s="21"/>
      <c r="L159" s="21"/>
      <c r="M159" s="21">
        <v>53.686274509803923</v>
      </c>
      <c r="N159" s="21">
        <v>23.388235294117646</v>
      </c>
      <c r="O159" s="21">
        <f t="shared" si="31"/>
        <v>48.317647058823532</v>
      </c>
      <c r="P159" s="21">
        <v>22.25</v>
      </c>
      <c r="Q159" s="21">
        <v>20</v>
      </c>
      <c r="R159" s="22"/>
      <c r="S159" s="21">
        <f t="shared" si="26"/>
        <v>144.53566465956436</v>
      </c>
      <c r="T159" s="21">
        <f t="shared" si="32"/>
        <v>54.388235294117649</v>
      </c>
      <c r="U159" s="21">
        <f t="shared" si="27"/>
        <v>69.936274509803923</v>
      </c>
      <c r="V159" s="21" t="str">
        <f t="shared" si="33"/>
        <v/>
      </c>
      <c r="W159" s="21">
        <f t="shared" si="28"/>
        <v>198.75</v>
      </c>
      <c r="X159" s="21">
        <f t="shared" si="34"/>
        <v>168</v>
      </c>
      <c r="Y159" s="21">
        <f t="shared" si="35"/>
        <v>83.587500000000006</v>
      </c>
      <c r="Z159" s="21">
        <f t="shared" si="36"/>
        <v>73.44</v>
      </c>
      <c r="AA159" s="22"/>
      <c r="AB159" s="23" t="str">
        <f t="shared" si="37"/>
        <v/>
      </c>
      <c r="AC159" s="21" t="str">
        <f t="shared" si="29"/>
        <v/>
      </c>
      <c r="AE159" s="3" t="str">
        <f t="shared" si="38"/>
        <v/>
      </c>
      <c r="AF159" s="2" t="str">
        <f t="shared" si="30"/>
        <v/>
      </c>
    </row>
    <row r="160" spans="2:32">
      <c r="B160" s="20">
        <v>2015</v>
      </c>
      <c r="C160" s="20">
        <v>1</v>
      </c>
      <c r="D160" s="20">
        <v>3</v>
      </c>
      <c r="E160" s="21">
        <v>19</v>
      </c>
      <c r="F160" s="21">
        <v>31</v>
      </c>
      <c r="G160" s="21" t="s">
        <v>180</v>
      </c>
      <c r="H160" s="21" t="s">
        <v>180</v>
      </c>
      <c r="I160" s="21">
        <v>168.25</v>
      </c>
      <c r="J160" s="21">
        <v>148</v>
      </c>
      <c r="K160" s="21"/>
      <c r="L160" s="21"/>
      <c r="M160" s="21">
        <v>53.686274509803923</v>
      </c>
      <c r="N160" s="21">
        <v>23.388235294117646</v>
      </c>
      <c r="O160" s="21">
        <f t="shared" si="31"/>
        <v>48.317647058823532</v>
      </c>
      <c r="P160" s="21">
        <v>22</v>
      </c>
      <c r="Q160" s="21">
        <v>20</v>
      </c>
      <c r="R160" s="22"/>
      <c r="S160" s="21">
        <f t="shared" si="26"/>
        <v>144.53566465956436</v>
      </c>
      <c r="T160" s="21">
        <f t="shared" si="32"/>
        <v>54.388235294117649</v>
      </c>
      <c r="U160" s="21">
        <f t="shared" si="27"/>
        <v>72.686274509803923</v>
      </c>
      <c r="V160" s="21" t="str">
        <f t="shared" si="33"/>
        <v/>
      </c>
      <c r="W160" s="21">
        <f t="shared" si="28"/>
        <v>190.25</v>
      </c>
      <c r="X160" s="21">
        <f t="shared" si="34"/>
        <v>168</v>
      </c>
      <c r="Y160" s="21">
        <f t="shared" si="35"/>
        <v>80.782499999999999</v>
      </c>
      <c r="Z160" s="21">
        <f t="shared" si="36"/>
        <v>73.44</v>
      </c>
      <c r="AA160" s="22"/>
      <c r="AB160" s="23" t="str">
        <f t="shared" si="37"/>
        <v/>
      </c>
      <c r="AC160" s="21" t="str">
        <f t="shared" si="29"/>
        <v/>
      </c>
      <c r="AE160" s="3" t="str">
        <f t="shared" si="38"/>
        <v/>
      </c>
      <c r="AF160" s="2" t="str">
        <f t="shared" si="30"/>
        <v/>
      </c>
    </row>
    <row r="161" spans="2:32">
      <c r="B161" s="20">
        <v>2015</v>
      </c>
      <c r="C161" s="20">
        <v>2</v>
      </c>
      <c r="D161" s="20">
        <v>4</v>
      </c>
      <c r="E161" s="21">
        <v>20</v>
      </c>
      <c r="F161" s="21">
        <v>31</v>
      </c>
      <c r="G161" s="21" t="s">
        <v>180</v>
      </c>
      <c r="H161" s="21" t="s">
        <v>180</v>
      </c>
      <c r="I161" s="21">
        <v>149.4</v>
      </c>
      <c r="J161" s="21">
        <v>148</v>
      </c>
      <c r="K161" s="21"/>
      <c r="L161" s="21"/>
      <c r="M161" s="21">
        <v>53.686274509803923</v>
      </c>
      <c r="N161" s="21">
        <v>23.388235294117646</v>
      </c>
      <c r="O161" s="21">
        <f t="shared" si="31"/>
        <v>48.317647058823532</v>
      </c>
      <c r="P161" s="21">
        <v>22.2</v>
      </c>
      <c r="Q161" s="21">
        <v>20</v>
      </c>
      <c r="R161" s="22"/>
      <c r="S161" s="21">
        <f t="shared" si="26"/>
        <v>144.53566465956436</v>
      </c>
      <c r="T161" s="21">
        <f t="shared" si="32"/>
        <v>54.388235294117649</v>
      </c>
      <c r="U161" s="21">
        <f t="shared" si="27"/>
        <v>73.686274509803923</v>
      </c>
      <c r="V161" s="21" t="str">
        <f t="shared" si="33"/>
        <v/>
      </c>
      <c r="W161" s="21">
        <f t="shared" si="28"/>
        <v>171.6</v>
      </c>
      <c r="X161" s="21">
        <f t="shared" si="34"/>
        <v>168</v>
      </c>
      <c r="Y161" s="21">
        <f t="shared" si="35"/>
        <v>74.628</v>
      </c>
      <c r="Z161" s="21">
        <f t="shared" si="36"/>
        <v>73.44</v>
      </c>
      <c r="AA161" s="22"/>
      <c r="AB161" s="23" t="str">
        <f t="shared" si="37"/>
        <v/>
      </c>
      <c r="AC161" s="21" t="str">
        <f t="shared" si="29"/>
        <v/>
      </c>
      <c r="AE161" s="3" t="str">
        <f t="shared" si="38"/>
        <v/>
      </c>
      <c r="AF161" s="2" t="str">
        <f t="shared" si="30"/>
        <v/>
      </c>
    </row>
    <row r="162" spans="2:32">
      <c r="B162" s="20">
        <v>2015</v>
      </c>
      <c r="C162" s="20">
        <v>2</v>
      </c>
      <c r="D162" s="20">
        <v>5</v>
      </c>
      <c r="E162" s="21">
        <v>20.25</v>
      </c>
      <c r="F162" s="21">
        <v>31</v>
      </c>
      <c r="G162" s="21" t="s">
        <v>180</v>
      </c>
      <c r="H162" s="21" t="s">
        <v>180</v>
      </c>
      <c r="I162" s="21">
        <v>140.75</v>
      </c>
      <c r="J162" s="21">
        <v>148</v>
      </c>
      <c r="K162" s="21"/>
      <c r="L162" s="21"/>
      <c r="M162" s="21">
        <v>53.686274509803923</v>
      </c>
      <c r="N162" s="21">
        <v>23.388235294117646</v>
      </c>
      <c r="O162" s="21">
        <f t="shared" si="31"/>
        <v>48.317647058823532</v>
      </c>
      <c r="P162" s="21">
        <v>23</v>
      </c>
      <c r="Q162" s="21">
        <v>20</v>
      </c>
      <c r="R162" s="22"/>
      <c r="S162" s="21">
        <f t="shared" si="26"/>
        <v>144.53566465956436</v>
      </c>
      <c r="T162" s="21">
        <f t="shared" si="32"/>
        <v>54.388235294117649</v>
      </c>
      <c r="U162" s="21">
        <f t="shared" si="27"/>
        <v>73.936274509803923</v>
      </c>
      <c r="V162" s="21" t="str">
        <f t="shared" si="33"/>
        <v/>
      </c>
      <c r="W162" s="21">
        <f t="shared" si="28"/>
        <v>163.75</v>
      </c>
      <c r="X162" s="21">
        <f t="shared" si="34"/>
        <v>168</v>
      </c>
      <c r="Y162" s="21">
        <f t="shared" si="35"/>
        <v>72.037499999999994</v>
      </c>
      <c r="Z162" s="21">
        <f t="shared" si="36"/>
        <v>73.44</v>
      </c>
      <c r="AA162" s="22"/>
      <c r="AB162" s="23" t="str">
        <f t="shared" si="37"/>
        <v/>
      </c>
      <c r="AC162" s="21" t="str">
        <f t="shared" si="29"/>
        <v/>
      </c>
      <c r="AE162" s="3" t="str">
        <f t="shared" si="38"/>
        <v/>
      </c>
      <c r="AF162" s="2" t="str">
        <f t="shared" si="30"/>
        <v/>
      </c>
    </row>
    <row r="163" spans="2:32">
      <c r="B163" s="20">
        <v>2015</v>
      </c>
      <c r="C163" s="20">
        <v>2</v>
      </c>
      <c r="D163" s="20">
        <v>6</v>
      </c>
      <c r="E163" s="21">
        <v>25</v>
      </c>
      <c r="F163" s="21">
        <v>31</v>
      </c>
      <c r="G163" s="21" t="s">
        <v>180</v>
      </c>
      <c r="H163" s="21" t="s">
        <v>180</v>
      </c>
      <c r="I163" s="21">
        <v>143</v>
      </c>
      <c r="J163" s="21">
        <v>141</v>
      </c>
      <c r="K163" s="21"/>
      <c r="L163" s="21"/>
      <c r="M163" s="21">
        <v>53.686274509803923</v>
      </c>
      <c r="N163" s="21">
        <v>23.388235294117646</v>
      </c>
      <c r="O163" s="21">
        <f t="shared" si="31"/>
        <v>48.317647058823532</v>
      </c>
      <c r="P163" s="21">
        <v>23.5</v>
      </c>
      <c r="Q163" s="21">
        <v>20</v>
      </c>
      <c r="R163" s="22"/>
      <c r="S163" s="21">
        <f t="shared" si="26"/>
        <v>144.53566465956436</v>
      </c>
      <c r="T163" s="21">
        <f t="shared" si="32"/>
        <v>54.388235294117649</v>
      </c>
      <c r="U163" s="21">
        <f t="shared" si="27"/>
        <v>78.686274509803923</v>
      </c>
      <c r="V163" s="21" t="str">
        <f t="shared" si="33"/>
        <v/>
      </c>
      <c r="W163" s="21">
        <f t="shared" si="28"/>
        <v>166.5</v>
      </c>
      <c r="X163" s="21">
        <f t="shared" si="34"/>
        <v>161</v>
      </c>
      <c r="Y163" s="21">
        <f t="shared" si="35"/>
        <v>72.944999999999993</v>
      </c>
      <c r="Z163" s="21">
        <f t="shared" si="36"/>
        <v>71.13</v>
      </c>
      <c r="AA163" s="22"/>
      <c r="AB163" s="23" t="str">
        <f t="shared" si="37"/>
        <v/>
      </c>
      <c r="AC163" s="21" t="str">
        <f t="shared" si="29"/>
        <v/>
      </c>
      <c r="AE163" s="3" t="str">
        <f t="shared" si="38"/>
        <v/>
      </c>
      <c r="AF163" s="2" t="str">
        <f t="shared" si="30"/>
        <v/>
      </c>
    </row>
    <row r="164" spans="2:32">
      <c r="B164" s="20">
        <v>2015</v>
      </c>
      <c r="C164" s="20">
        <v>3</v>
      </c>
      <c r="D164" s="20">
        <v>7</v>
      </c>
      <c r="E164" s="21">
        <v>20</v>
      </c>
      <c r="F164" s="21">
        <v>30.2</v>
      </c>
      <c r="G164" s="21" t="s">
        <v>180</v>
      </c>
      <c r="H164" s="21" t="s">
        <v>180</v>
      </c>
      <c r="I164" s="21">
        <v>150.4</v>
      </c>
      <c r="J164" s="21">
        <v>141</v>
      </c>
      <c r="K164" s="21"/>
      <c r="L164" s="21"/>
      <c r="M164" s="21">
        <v>53.686274509803923</v>
      </c>
      <c r="N164" s="21">
        <v>23.388235294117646</v>
      </c>
      <c r="O164" s="21">
        <f t="shared" si="31"/>
        <v>48.317647058823532</v>
      </c>
      <c r="P164" s="21">
        <v>23.4</v>
      </c>
      <c r="Q164" s="21">
        <v>20</v>
      </c>
      <c r="R164" s="22"/>
      <c r="S164" s="21">
        <f t="shared" si="26"/>
        <v>142.40968040759586</v>
      </c>
      <c r="T164" s="21">
        <f t="shared" si="32"/>
        <v>53.588235294117645</v>
      </c>
      <c r="U164" s="21">
        <f t="shared" si="27"/>
        <v>73.686274509803923</v>
      </c>
      <c r="V164" s="21" t="str">
        <f t="shared" si="33"/>
        <v/>
      </c>
      <c r="W164" s="21">
        <f t="shared" si="28"/>
        <v>173.8</v>
      </c>
      <c r="X164" s="21">
        <f t="shared" si="34"/>
        <v>161</v>
      </c>
      <c r="Y164" s="21">
        <f t="shared" si="35"/>
        <v>75.354000000000013</v>
      </c>
      <c r="Z164" s="21">
        <f t="shared" si="36"/>
        <v>71.13</v>
      </c>
      <c r="AA164" s="22"/>
      <c r="AB164" s="23" t="str">
        <f t="shared" si="37"/>
        <v/>
      </c>
      <c r="AC164" s="21" t="str">
        <f t="shared" si="29"/>
        <v/>
      </c>
      <c r="AE164" s="3" t="str">
        <f t="shared" si="38"/>
        <v/>
      </c>
      <c r="AF164" s="2" t="str">
        <f t="shared" si="30"/>
        <v/>
      </c>
    </row>
    <row r="165" spans="2:32">
      <c r="B165" s="20">
        <v>2015</v>
      </c>
      <c r="C165" s="20">
        <v>3</v>
      </c>
      <c r="D165" s="20">
        <v>8</v>
      </c>
      <c r="E165" s="21">
        <v>15</v>
      </c>
      <c r="F165" s="21">
        <v>27</v>
      </c>
      <c r="G165" s="21" t="s">
        <v>180</v>
      </c>
      <c r="H165" s="21" t="s">
        <v>180</v>
      </c>
      <c r="I165" s="21">
        <v>153</v>
      </c>
      <c r="J165" s="21">
        <v>140.5</v>
      </c>
      <c r="K165" s="21"/>
      <c r="L165" s="21"/>
      <c r="M165" s="21">
        <v>53.686274509803923</v>
      </c>
      <c r="N165" s="21">
        <v>23.388235294117646</v>
      </c>
      <c r="O165" s="21">
        <f t="shared" si="31"/>
        <v>48.317647058823532</v>
      </c>
      <c r="P165" s="21">
        <v>21.25</v>
      </c>
      <c r="Q165" s="21">
        <v>20</v>
      </c>
      <c r="R165" s="22"/>
      <c r="S165" s="21">
        <f t="shared" si="26"/>
        <v>133.90574339972187</v>
      </c>
      <c r="T165" s="21">
        <f t="shared" si="32"/>
        <v>50.388235294117649</v>
      </c>
      <c r="U165" s="21">
        <f t="shared" si="27"/>
        <v>68.686274509803923</v>
      </c>
      <c r="V165" s="21" t="str">
        <f t="shared" si="33"/>
        <v/>
      </c>
      <c r="W165" s="21">
        <f t="shared" si="28"/>
        <v>174.25</v>
      </c>
      <c r="X165" s="21">
        <f t="shared" si="34"/>
        <v>160.5</v>
      </c>
      <c r="Y165" s="21">
        <f t="shared" si="35"/>
        <v>75.502499999999998</v>
      </c>
      <c r="Z165" s="21">
        <f t="shared" si="36"/>
        <v>70.965000000000003</v>
      </c>
      <c r="AA165" s="22"/>
      <c r="AB165" s="23" t="str">
        <f t="shared" si="37"/>
        <v/>
      </c>
      <c r="AC165" s="21" t="str">
        <f t="shared" si="29"/>
        <v/>
      </c>
      <c r="AE165" s="3" t="str">
        <f t="shared" si="38"/>
        <v/>
      </c>
      <c r="AF165" s="2" t="str">
        <f t="shared" si="30"/>
        <v/>
      </c>
    </row>
    <row r="166" spans="2:32">
      <c r="B166" s="20">
        <v>2015</v>
      </c>
      <c r="C166" s="20">
        <v>3</v>
      </c>
      <c r="D166" s="20">
        <v>9</v>
      </c>
      <c r="E166" s="21">
        <v>18</v>
      </c>
      <c r="F166" s="21">
        <v>18.25</v>
      </c>
      <c r="G166" s="21" t="s">
        <v>180</v>
      </c>
      <c r="H166" s="21" t="s">
        <v>180</v>
      </c>
      <c r="I166" s="21">
        <v>133.5</v>
      </c>
      <c r="J166" s="21">
        <v>140.5</v>
      </c>
      <c r="K166" s="21"/>
      <c r="L166" s="21"/>
      <c r="M166" s="21">
        <v>53.686274509803923</v>
      </c>
      <c r="N166" s="21">
        <v>23.388235294117646</v>
      </c>
      <c r="O166" s="21">
        <f t="shared" si="31"/>
        <v>48.317647058823532</v>
      </c>
      <c r="P166" s="21">
        <v>21</v>
      </c>
      <c r="Q166" s="21">
        <v>20</v>
      </c>
      <c r="R166" s="22"/>
      <c r="S166" s="21">
        <f t="shared" si="26"/>
        <v>110.65279064381639</v>
      </c>
      <c r="T166" s="21">
        <f t="shared" si="32"/>
        <v>41.638235294117649</v>
      </c>
      <c r="U166" s="21">
        <f t="shared" si="27"/>
        <v>71.686274509803923</v>
      </c>
      <c r="V166" s="21" t="str">
        <f t="shared" si="33"/>
        <v/>
      </c>
      <c r="W166" s="21">
        <f t="shared" si="28"/>
        <v>154.5</v>
      </c>
      <c r="X166" s="21">
        <f t="shared" si="34"/>
        <v>160.5</v>
      </c>
      <c r="Y166" s="21">
        <f t="shared" si="35"/>
        <v>68.984999999999999</v>
      </c>
      <c r="Z166" s="21">
        <f t="shared" si="36"/>
        <v>70.965000000000003</v>
      </c>
      <c r="AA166" s="22"/>
      <c r="AB166" s="23" t="str">
        <f t="shared" si="37"/>
        <v/>
      </c>
      <c r="AC166" s="21" t="str">
        <f t="shared" si="29"/>
        <v/>
      </c>
      <c r="AE166" s="3" t="str">
        <f t="shared" si="38"/>
        <v/>
      </c>
      <c r="AF166" s="2" t="str">
        <f t="shared" si="30"/>
        <v/>
      </c>
    </row>
    <row r="167" spans="2:32">
      <c r="B167" s="20">
        <v>2015</v>
      </c>
      <c r="C167" s="20">
        <v>4</v>
      </c>
      <c r="D167" s="20">
        <v>10</v>
      </c>
      <c r="E167" s="21">
        <v>15.4</v>
      </c>
      <c r="F167" s="21">
        <v>7.8</v>
      </c>
      <c r="G167" s="21" t="s">
        <v>180</v>
      </c>
      <c r="H167" s="21" t="s">
        <v>180</v>
      </c>
      <c r="I167" s="21">
        <v>113.8</v>
      </c>
      <c r="J167" s="21">
        <v>140.5</v>
      </c>
      <c r="K167" s="21"/>
      <c r="L167" s="21"/>
      <c r="M167" s="21">
        <v>53.686274509803923</v>
      </c>
      <c r="N167" s="21">
        <v>23.388235294117646</v>
      </c>
      <c r="O167" s="21">
        <f t="shared" si="31"/>
        <v>48.317647058823532</v>
      </c>
      <c r="P167" s="21">
        <v>21.4</v>
      </c>
      <c r="Q167" s="21">
        <v>20</v>
      </c>
      <c r="R167" s="22"/>
      <c r="S167" s="21">
        <f t="shared" si="26"/>
        <v>82.882121352477853</v>
      </c>
      <c r="T167" s="21">
        <f t="shared" si="32"/>
        <v>31.188235294117646</v>
      </c>
      <c r="U167" s="21">
        <f t="shared" si="27"/>
        <v>69.086274509803928</v>
      </c>
      <c r="V167" s="21" t="str">
        <f t="shared" si="33"/>
        <v/>
      </c>
      <c r="W167" s="21">
        <f t="shared" si="28"/>
        <v>135.19999999999999</v>
      </c>
      <c r="X167" s="21">
        <f t="shared" si="34"/>
        <v>160.5</v>
      </c>
      <c r="Y167" s="21">
        <f t="shared" si="35"/>
        <v>62.616</v>
      </c>
      <c r="Z167" s="21">
        <f t="shared" si="36"/>
        <v>70.965000000000003</v>
      </c>
      <c r="AA167" s="22"/>
      <c r="AB167" s="23" t="str">
        <f t="shared" si="37"/>
        <v/>
      </c>
      <c r="AC167" s="21" t="str">
        <f t="shared" si="29"/>
        <v/>
      </c>
      <c r="AE167" s="3" t="str">
        <f t="shared" si="38"/>
        <v/>
      </c>
      <c r="AF167" s="2" t="str">
        <f t="shared" si="30"/>
        <v/>
      </c>
    </row>
    <row r="168" spans="2:32">
      <c r="B168" s="20">
        <v>2015</v>
      </c>
      <c r="C168" s="20">
        <v>4</v>
      </c>
      <c r="D168" s="20">
        <v>11</v>
      </c>
      <c r="E168" s="21">
        <v>8.75</v>
      </c>
      <c r="F168" s="21">
        <v>5</v>
      </c>
      <c r="G168" s="21" t="s">
        <v>180</v>
      </c>
      <c r="H168" s="21" t="s">
        <v>180</v>
      </c>
      <c r="I168" s="21">
        <v>126.5</v>
      </c>
      <c r="J168" s="21">
        <v>124.25</v>
      </c>
      <c r="K168" s="21"/>
      <c r="L168" s="21"/>
      <c r="M168" s="21">
        <v>53.686274509803923</v>
      </c>
      <c r="N168" s="21">
        <v>23.388235294117646</v>
      </c>
      <c r="O168" s="21">
        <f t="shared" si="31"/>
        <v>48.317647058823532</v>
      </c>
      <c r="P168" s="21">
        <v>18.75</v>
      </c>
      <c r="Q168" s="21">
        <v>20</v>
      </c>
      <c r="R168" s="22"/>
      <c r="S168" s="21">
        <f t="shared" si="26"/>
        <v>75.441176470588104</v>
      </c>
      <c r="T168" s="21">
        <f t="shared" si="32"/>
        <v>28.388235294117646</v>
      </c>
      <c r="U168" s="21">
        <f t="shared" si="27"/>
        <v>62.436274509803923</v>
      </c>
      <c r="V168" s="21" t="str">
        <f t="shared" si="33"/>
        <v/>
      </c>
      <c r="W168" s="21">
        <f t="shared" si="28"/>
        <v>145.25</v>
      </c>
      <c r="X168" s="21">
        <f t="shared" si="34"/>
        <v>144.25</v>
      </c>
      <c r="Y168" s="21">
        <f t="shared" si="35"/>
        <v>65.932500000000005</v>
      </c>
      <c r="Z168" s="21">
        <f t="shared" si="36"/>
        <v>65.602499999999992</v>
      </c>
      <c r="AA168" s="22"/>
      <c r="AB168" s="23" t="str">
        <f t="shared" si="37"/>
        <v/>
      </c>
      <c r="AC168" s="21" t="str">
        <f t="shared" si="29"/>
        <v/>
      </c>
      <c r="AE168" s="3" t="str">
        <f t="shared" si="38"/>
        <v/>
      </c>
      <c r="AF168" s="2" t="str">
        <f t="shared" si="30"/>
        <v/>
      </c>
    </row>
    <row r="169" spans="2:32">
      <c r="B169" s="20">
        <v>2015</v>
      </c>
      <c r="C169" s="20">
        <v>4</v>
      </c>
      <c r="D169" s="20">
        <v>12</v>
      </c>
      <c r="E169" s="21">
        <v>5</v>
      </c>
      <c r="F169" s="21">
        <v>5</v>
      </c>
      <c r="G169" s="21" t="s">
        <v>180</v>
      </c>
      <c r="H169" s="21" t="s">
        <v>180</v>
      </c>
      <c r="I169" s="21">
        <v>132</v>
      </c>
      <c r="J169" s="21">
        <v>108</v>
      </c>
      <c r="K169" s="21"/>
      <c r="L169" s="21"/>
      <c r="M169" s="21">
        <v>53.686274509803923</v>
      </c>
      <c r="N169" s="21">
        <v>23.388235294117646</v>
      </c>
      <c r="O169" s="21">
        <f t="shared" si="31"/>
        <v>48.317647058823532</v>
      </c>
      <c r="P169" s="21">
        <v>13.2</v>
      </c>
      <c r="Q169" s="21">
        <v>20</v>
      </c>
      <c r="R169" s="22"/>
      <c r="S169" s="21">
        <f t="shared" si="26"/>
        <v>75.441176470588104</v>
      </c>
      <c r="T169" s="21">
        <f t="shared" si="32"/>
        <v>28.388235294117646</v>
      </c>
      <c r="U169" s="21">
        <f t="shared" si="27"/>
        <v>58.686274509803923</v>
      </c>
      <c r="V169" s="21" t="str">
        <f t="shared" si="33"/>
        <v/>
      </c>
      <c r="W169" s="21">
        <f t="shared" si="28"/>
        <v>145.19999999999999</v>
      </c>
      <c r="X169" s="21">
        <f t="shared" si="34"/>
        <v>128</v>
      </c>
      <c r="Y169" s="21">
        <f t="shared" si="35"/>
        <v>65.915999999999997</v>
      </c>
      <c r="Z169" s="21">
        <f t="shared" si="36"/>
        <v>60.24</v>
      </c>
      <c r="AA169" s="22"/>
      <c r="AB169" s="23" t="str">
        <f t="shared" si="37"/>
        <v/>
      </c>
      <c r="AC169" s="21" t="str">
        <f t="shared" si="29"/>
        <v/>
      </c>
      <c r="AE169" s="3" t="str">
        <f t="shared" si="38"/>
        <v/>
      </c>
      <c r="AF169" s="2" t="str">
        <f t="shared" si="30"/>
        <v/>
      </c>
    </row>
    <row r="170" spans="2:32">
      <c r="B170" s="20">
        <v>2016</v>
      </c>
      <c r="C170" s="20">
        <v>1</v>
      </c>
      <c r="D170" s="20">
        <v>1</v>
      </c>
      <c r="E170" s="21">
        <v>5</v>
      </c>
      <c r="F170" s="21">
        <v>5</v>
      </c>
      <c r="G170" s="21" t="s">
        <v>180</v>
      </c>
      <c r="H170" s="21" t="s">
        <v>180</v>
      </c>
      <c r="I170" s="21">
        <v>118.75</v>
      </c>
      <c r="J170" s="21">
        <v>108</v>
      </c>
      <c r="K170" s="21"/>
      <c r="L170" s="21"/>
      <c r="M170" s="21">
        <v>53.686274509803923</v>
      </c>
      <c r="N170" s="21">
        <v>23.388235294117646</v>
      </c>
      <c r="O170" s="21">
        <f t="shared" si="31"/>
        <v>48.317647058823532</v>
      </c>
      <c r="P170" s="21">
        <v>13</v>
      </c>
      <c r="Q170" s="21">
        <v>20</v>
      </c>
      <c r="R170" s="22"/>
      <c r="S170" s="21">
        <f t="shared" si="26"/>
        <v>75.441176470588104</v>
      </c>
      <c r="T170" s="21">
        <f t="shared" si="32"/>
        <v>28.388235294117646</v>
      </c>
      <c r="U170" s="21">
        <f t="shared" si="27"/>
        <v>58.686274509803923</v>
      </c>
      <c r="V170" s="21" t="str">
        <f t="shared" si="33"/>
        <v/>
      </c>
      <c r="W170" s="21">
        <f t="shared" si="28"/>
        <v>131.75</v>
      </c>
      <c r="X170" s="21">
        <f t="shared" si="34"/>
        <v>128</v>
      </c>
      <c r="Y170" s="21">
        <f t="shared" si="35"/>
        <v>61.477499999999999</v>
      </c>
      <c r="Z170" s="21">
        <f t="shared" si="36"/>
        <v>60.24</v>
      </c>
      <c r="AA170" s="22"/>
      <c r="AB170" s="23" t="str">
        <f t="shared" si="37"/>
        <v/>
      </c>
      <c r="AC170" s="21" t="str">
        <f t="shared" si="29"/>
        <v/>
      </c>
      <c r="AE170" s="3" t="str">
        <f t="shared" si="38"/>
        <v/>
      </c>
      <c r="AF170" s="2" t="str">
        <f t="shared" si="30"/>
        <v/>
      </c>
    </row>
    <row r="171" spans="2:32">
      <c r="B171" s="20">
        <v>2016</v>
      </c>
      <c r="C171" s="20">
        <v>1</v>
      </c>
      <c r="D171" s="20">
        <v>2</v>
      </c>
      <c r="E171" s="21">
        <v>2.5</v>
      </c>
      <c r="F171" s="21">
        <v>5</v>
      </c>
      <c r="G171" s="21" t="s">
        <v>180</v>
      </c>
      <c r="H171" s="21" t="s">
        <v>180</v>
      </c>
      <c r="I171" s="21">
        <v>96</v>
      </c>
      <c r="J171" s="21">
        <v>105.75</v>
      </c>
      <c r="K171" s="21"/>
      <c r="L171" s="21"/>
      <c r="M171" s="21">
        <v>53.686274509803923</v>
      </c>
      <c r="N171" s="21">
        <v>23.388235294117646</v>
      </c>
      <c r="O171" s="21">
        <f t="shared" si="31"/>
        <v>48.317647058823532</v>
      </c>
      <c r="P171" s="21">
        <v>12.25</v>
      </c>
      <c r="Q171" s="21">
        <v>20</v>
      </c>
      <c r="R171" s="22"/>
      <c r="S171" s="21">
        <f t="shared" si="26"/>
        <v>75.441176470588104</v>
      </c>
      <c r="T171" s="21">
        <f t="shared" si="32"/>
        <v>28.388235294117646</v>
      </c>
      <c r="U171" s="21">
        <f t="shared" si="27"/>
        <v>56.186274509803923</v>
      </c>
      <c r="V171" s="21" t="str">
        <f t="shared" si="33"/>
        <v/>
      </c>
      <c r="W171" s="21">
        <f t="shared" si="28"/>
        <v>108.25</v>
      </c>
      <c r="X171" s="21">
        <f t="shared" si="34"/>
        <v>125.75</v>
      </c>
      <c r="Y171" s="21">
        <f t="shared" si="35"/>
        <v>53.722500000000004</v>
      </c>
      <c r="Z171" s="21">
        <f t="shared" si="36"/>
        <v>59.497500000000002</v>
      </c>
      <c r="AA171" s="22"/>
      <c r="AB171" s="23" t="str">
        <f t="shared" si="37"/>
        <v/>
      </c>
      <c r="AC171" s="21" t="str">
        <f t="shared" si="29"/>
        <v/>
      </c>
      <c r="AE171" s="3" t="str">
        <f t="shared" si="38"/>
        <v/>
      </c>
      <c r="AF171" s="2" t="str">
        <f t="shared" si="30"/>
        <v/>
      </c>
    </row>
    <row r="172" spans="2:32">
      <c r="B172" s="20">
        <v>2016</v>
      </c>
      <c r="C172" s="20">
        <v>1</v>
      </c>
      <c r="D172" s="20">
        <v>3</v>
      </c>
      <c r="E172" s="21">
        <v>-3.6</v>
      </c>
      <c r="F172" s="21">
        <v>2.2000000000000002</v>
      </c>
      <c r="G172" s="21" t="s">
        <v>180</v>
      </c>
      <c r="H172" s="21" t="s">
        <v>180</v>
      </c>
      <c r="I172" s="21">
        <v>85</v>
      </c>
      <c r="J172" s="21">
        <v>105</v>
      </c>
      <c r="K172" s="21"/>
      <c r="L172" s="21"/>
      <c r="M172" s="21">
        <v>36</v>
      </c>
      <c r="N172" s="21">
        <v>16</v>
      </c>
      <c r="O172" s="21">
        <f t="shared" si="31"/>
        <v>32.4</v>
      </c>
      <c r="P172" s="21">
        <v>15.2</v>
      </c>
      <c r="Q172" s="21">
        <v>20</v>
      </c>
      <c r="R172" s="22"/>
      <c r="S172" s="21">
        <f t="shared" si="26"/>
        <v>48.366141732283381</v>
      </c>
      <c r="T172" s="21">
        <f t="shared" si="32"/>
        <v>18.2</v>
      </c>
      <c r="U172" s="21">
        <f t="shared" si="27"/>
        <v>32.4</v>
      </c>
      <c r="V172" s="21" t="str">
        <f t="shared" si="33"/>
        <v/>
      </c>
      <c r="W172" s="21">
        <f t="shared" si="28"/>
        <v>100.2</v>
      </c>
      <c r="X172" s="21">
        <f t="shared" si="34"/>
        <v>125</v>
      </c>
      <c r="Y172" s="21">
        <f t="shared" si="35"/>
        <v>51.066000000000003</v>
      </c>
      <c r="Z172" s="21">
        <f t="shared" si="36"/>
        <v>59.25</v>
      </c>
      <c r="AA172" s="22"/>
      <c r="AB172" s="23" t="str">
        <f t="shared" si="37"/>
        <v/>
      </c>
      <c r="AC172" s="21" t="str">
        <f t="shared" si="29"/>
        <v/>
      </c>
      <c r="AE172" s="3" t="str">
        <f t="shared" si="38"/>
        <v/>
      </c>
      <c r="AF172" s="2" t="str">
        <f t="shared" si="30"/>
        <v/>
      </c>
    </row>
    <row r="173" spans="2:32">
      <c r="B173" s="20">
        <v>2016</v>
      </c>
      <c r="C173" s="20">
        <v>2</v>
      </c>
      <c r="D173" s="20">
        <v>4</v>
      </c>
      <c r="E173" s="21">
        <v>-5</v>
      </c>
      <c r="F173" s="21">
        <v>5</v>
      </c>
      <c r="G173" s="21" t="s">
        <v>180</v>
      </c>
      <c r="H173" s="21" t="s">
        <v>180</v>
      </c>
      <c r="I173" s="21">
        <v>83</v>
      </c>
      <c r="J173" s="21">
        <v>90</v>
      </c>
      <c r="K173" s="21"/>
      <c r="L173" s="21"/>
      <c r="M173" s="21">
        <v>36</v>
      </c>
      <c r="N173" s="21">
        <v>16</v>
      </c>
      <c r="O173" s="21">
        <f t="shared" si="31"/>
        <v>32.4</v>
      </c>
      <c r="P173" s="21">
        <v>15.25</v>
      </c>
      <c r="Q173" s="21">
        <v>20</v>
      </c>
      <c r="R173" s="22"/>
      <c r="S173" s="21">
        <f t="shared" si="26"/>
        <v>55.807086614173137</v>
      </c>
      <c r="T173" s="21">
        <f t="shared" si="32"/>
        <v>21</v>
      </c>
      <c r="U173" s="21">
        <f t="shared" si="27"/>
        <v>31</v>
      </c>
      <c r="V173" s="21" t="str">
        <f t="shared" si="33"/>
        <v/>
      </c>
      <c r="W173" s="21">
        <f t="shared" si="28"/>
        <v>98.25</v>
      </c>
      <c r="X173" s="21">
        <f t="shared" si="34"/>
        <v>110</v>
      </c>
      <c r="Y173" s="21">
        <f t="shared" si="35"/>
        <v>50.422499999999999</v>
      </c>
      <c r="Z173" s="21">
        <f t="shared" si="36"/>
        <v>54.300000000000004</v>
      </c>
      <c r="AA173" s="22"/>
      <c r="AB173" s="23" t="str">
        <f t="shared" si="37"/>
        <v/>
      </c>
      <c r="AC173" s="21" t="str">
        <f t="shared" si="29"/>
        <v/>
      </c>
      <c r="AE173" s="3" t="str">
        <f t="shared" si="38"/>
        <v/>
      </c>
      <c r="AF173" s="2" t="str">
        <f t="shared" si="30"/>
        <v/>
      </c>
    </row>
    <row r="174" spans="2:32">
      <c r="B174" s="20">
        <v>2016</v>
      </c>
      <c r="C174" s="20">
        <v>2</v>
      </c>
      <c r="D174" s="20">
        <v>5</v>
      </c>
      <c r="E174" s="21">
        <v>-5</v>
      </c>
      <c r="F174" s="21">
        <v>5</v>
      </c>
      <c r="G174" s="21" t="s">
        <v>180</v>
      </c>
      <c r="H174" s="21" t="s">
        <v>180</v>
      </c>
      <c r="I174" s="21">
        <v>83</v>
      </c>
      <c r="J174" s="21">
        <v>75</v>
      </c>
      <c r="K174" s="21"/>
      <c r="L174" s="21"/>
      <c r="M174" s="21">
        <v>36</v>
      </c>
      <c r="N174" s="21">
        <v>16</v>
      </c>
      <c r="O174" s="21">
        <f t="shared" si="31"/>
        <v>32.4</v>
      </c>
      <c r="P174" s="21">
        <v>16.5</v>
      </c>
      <c r="Q174" s="21">
        <v>20</v>
      </c>
      <c r="R174" s="22"/>
      <c r="S174" s="21">
        <f t="shared" si="26"/>
        <v>55.807086614173137</v>
      </c>
      <c r="T174" s="21">
        <f t="shared" si="32"/>
        <v>21</v>
      </c>
      <c r="U174" s="21">
        <f t="shared" si="27"/>
        <v>31</v>
      </c>
      <c r="V174" s="21" t="str">
        <f t="shared" si="33"/>
        <v/>
      </c>
      <c r="W174" s="21">
        <f t="shared" si="28"/>
        <v>99.5</v>
      </c>
      <c r="X174" s="21">
        <f t="shared" si="34"/>
        <v>95</v>
      </c>
      <c r="Y174" s="21">
        <f t="shared" si="35"/>
        <v>50.835000000000001</v>
      </c>
      <c r="Z174" s="21">
        <f t="shared" si="36"/>
        <v>49.35</v>
      </c>
      <c r="AA174" s="22"/>
      <c r="AB174" s="23" t="str">
        <f t="shared" si="37"/>
        <v/>
      </c>
      <c r="AC174" s="21" t="str">
        <f t="shared" si="29"/>
        <v/>
      </c>
      <c r="AE174" s="3" t="str">
        <f t="shared" si="38"/>
        <v/>
      </c>
      <c r="AF174" s="2" t="str">
        <f t="shared" si="30"/>
        <v/>
      </c>
    </row>
    <row r="175" spans="2:32">
      <c r="B175" s="20">
        <v>2016</v>
      </c>
      <c r="C175" s="20">
        <v>2</v>
      </c>
      <c r="D175" s="20">
        <v>6</v>
      </c>
      <c r="E175" s="21">
        <v>-5</v>
      </c>
      <c r="F175" s="21">
        <v>5</v>
      </c>
      <c r="G175" s="21" t="s">
        <v>180</v>
      </c>
      <c r="H175" s="21" t="s">
        <v>180</v>
      </c>
      <c r="I175" s="21">
        <v>81.8</v>
      </c>
      <c r="J175" s="21">
        <v>75</v>
      </c>
      <c r="K175" s="21"/>
      <c r="L175" s="21"/>
      <c r="M175" s="21">
        <v>36</v>
      </c>
      <c r="N175" s="21">
        <v>16</v>
      </c>
      <c r="O175" s="21">
        <f t="shared" si="31"/>
        <v>32.4</v>
      </c>
      <c r="P175" s="21">
        <v>15</v>
      </c>
      <c r="Q175" s="21">
        <v>20</v>
      </c>
      <c r="R175" s="22"/>
      <c r="S175" s="21">
        <f t="shared" si="26"/>
        <v>55.807086614173137</v>
      </c>
      <c r="T175" s="21">
        <f t="shared" si="32"/>
        <v>21</v>
      </c>
      <c r="U175" s="21">
        <f t="shared" si="27"/>
        <v>31</v>
      </c>
      <c r="V175" s="21" t="str">
        <f t="shared" si="33"/>
        <v/>
      </c>
      <c r="W175" s="21">
        <f t="shared" si="28"/>
        <v>96.8</v>
      </c>
      <c r="X175" s="21">
        <f t="shared" si="34"/>
        <v>95</v>
      </c>
      <c r="Y175" s="21">
        <f t="shared" si="35"/>
        <v>49.944000000000003</v>
      </c>
      <c r="Z175" s="21">
        <f t="shared" si="36"/>
        <v>49.35</v>
      </c>
      <c r="AA175" s="22"/>
      <c r="AB175" s="23" t="str">
        <f t="shared" si="37"/>
        <v/>
      </c>
      <c r="AC175" s="21" t="str">
        <f t="shared" si="29"/>
        <v/>
      </c>
      <c r="AE175" s="3" t="str">
        <f t="shared" si="38"/>
        <v/>
      </c>
      <c r="AF175" s="2" t="str">
        <f t="shared" si="30"/>
        <v/>
      </c>
    </row>
    <row r="176" spans="2:32">
      <c r="B176" s="20">
        <v>2016</v>
      </c>
      <c r="C176" s="20">
        <v>3</v>
      </c>
      <c r="D176" s="20">
        <v>7</v>
      </c>
      <c r="E176" s="21">
        <v>-3</v>
      </c>
      <c r="F176" s="21">
        <v>8.75</v>
      </c>
      <c r="G176" s="21" t="s">
        <v>180</v>
      </c>
      <c r="H176" s="21" t="s">
        <v>180</v>
      </c>
      <c r="I176" s="21">
        <v>74.5</v>
      </c>
      <c r="J176" s="21">
        <v>75</v>
      </c>
      <c r="K176" s="21"/>
      <c r="L176" s="21"/>
      <c r="M176" s="21">
        <v>36</v>
      </c>
      <c r="N176" s="21">
        <v>16</v>
      </c>
      <c r="O176" s="21">
        <f t="shared" si="31"/>
        <v>32.4</v>
      </c>
      <c r="P176" s="21">
        <v>15</v>
      </c>
      <c r="Q176" s="21">
        <v>20</v>
      </c>
      <c r="R176" s="22"/>
      <c r="S176" s="21">
        <f t="shared" si="26"/>
        <v>65.772637795275486</v>
      </c>
      <c r="T176" s="21">
        <f t="shared" si="32"/>
        <v>24.75</v>
      </c>
      <c r="U176" s="21">
        <f t="shared" si="27"/>
        <v>33</v>
      </c>
      <c r="V176" s="21" t="str">
        <f t="shared" si="33"/>
        <v/>
      </c>
      <c r="W176" s="21">
        <f t="shared" si="28"/>
        <v>89.5</v>
      </c>
      <c r="X176" s="21">
        <f t="shared" si="34"/>
        <v>95</v>
      </c>
      <c r="Y176" s="21">
        <f t="shared" si="35"/>
        <v>47.534999999999997</v>
      </c>
      <c r="Z176" s="21">
        <f t="shared" si="36"/>
        <v>49.35</v>
      </c>
      <c r="AA176" s="22"/>
      <c r="AB176" s="23" t="str">
        <f t="shared" si="37"/>
        <v/>
      </c>
      <c r="AC176" s="21" t="str">
        <f t="shared" si="29"/>
        <v/>
      </c>
      <c r="AE176" s="3" t="str">
        <f t="shared" si="38"/>
        <v/>
      </c>
      <c r="AF176" s="2" t="str">
        <f t="shared" si="30"/>
        <v/>
      </c>
    </row>
    <row r="177" spans="2:32">
      <c r="B177" s="20">
        <v>2016</v>
      </c>
      <c r="C177" s="20">
        <v>3</v>
      </c>
      <c r="D177" s="20">
        <v>8</v>
      </c>
      <c r="E177" s="21">
        <v>0</v>
      </c>
      <c r="F177" s="21">
        <v>12.5</v>
      </c>
      <c r="G177" s="21" t="s">
        <v>180</v>
      </c>
      <c r="H177" s="21" t="s">
        <v>180</v>
      </c>
      <c r="I177" s="21">
        <v>69.25</v>
      </c>
      <c r="J177" s="21">
        <v>73.5</v>
      </c>
      <c r="K177" s="21"/>
      <c r="L177" s="21"/>
      <c r="M177" s="21">
        <v>32</v>
      </c>
      <c r="N177" s="21">
        <v>14.666666666666666</v>
      </c>
      <c r="O177" s="21">
        <f t="shared" si="31"/>
        <v>28.8</v>
      </c>
      <c r="P177" s="21">
        <v>14.25</v>
      </c>
      <c r="Q177" s="21">
        <v>20</v>
      </c>
      <c r="R177" s="22"/>
      <c r="S177" s="21">
        <f t="shared" si="26"/>
        <v>72.194881889763664</v>
      </c>
      <c r="T177" s="21">
        <f t="shared" si="32"/>
        <v>27.166666666666664</v>
      </c>
      <c r="U177" s="21">
        <f t="shared" si="27"/>
        <v>32</v>
      </c>
      <c r="V177" s="21" t="str">
        <f t="shared" si="33"/>
        <v/>
      </c>
      <c r="W177" s="21">
        <f t="shared" si="28"/>
        <v>83.5</v>
      </c>
      <c r="X177" s="21">
        <f t="shared" si="34"/>
        <v>93.5</v>
      </c>
      <c r="Y177" s="21">
        <f t="shared" si="35"/>
        <v>45.555</v>
      </c>
      <c r="Z177" s="21">
        <f t="shared" si="36"/>
        <v>48.855000000000004</v>
      </c>
      <c r="AA177" s="22"/>
      <c r="AB177" s="23" t="str">
        <f t="shared" si="37"/>
        <v/>
      </c>
      <c r="AC177" s="21" t="str">
        <f t="shared" si="29"/>
        <v/>
      </c>
      <c r="AE177" s="3" t="str">
        <f t="shared" si="38"/>
        <v/>
      </c>
      <c r="AF177" s="2" t="str">
        <f t="shared" si="30"/>
        <v/>
      </c>
    </row>
    <row r="178" spans="2:32">
      <c r="B178" s="20">
        <v>2016</v>
      </c>
      <c r="C178" s="20">
        <v>3</v>
      </c>
      <c r="D178" s="20">
        <v>9</v>
      </c>
      <c r="E178" s="21">
        <v>1.2</v>
      </c>
      <c r="F178" s="21">
        <v>14</v>
      </c>
      <c r="G178" s="21" t="s">
        <v>180</v>
      </c>
      <c r="H178" s="21" t="s">
        <v>180</v>
      </c>
      <c r="I178" s="21">
        <v>77</v>
      </c>
      <c r="J178" s="21">
        <v>73</v>
      </c>
      <c r="K178" s="21"/>
      <c r="L178" s="21"/>
      <c r="M178" s="21">
        <v>32</v>
      </c>
      <c r="N178" s="21">
        <v>14.666666666666666</v>
      </c>
      <c r="O178" s="21">
        <f t="shared" si="31"/>
        <v>28.8</v>
      </c>
      <c r="P178" s="21">
        <v>16</v>
      </c>
      <c r="Q178" s="21">
        <v>20</v>
      </c>
      <c r="R178" s="22"/>
      <c r="S178" s="21">
        <f t="shared" si="26"/>
        <v>76.181102362204612</v>
      </c>
      <c r="T178" s="21">
        <f t="shared" si="32"/>
        <v>28.666666666666664</v>
      </c>
      <c r="U178" s="21">
        <f t="shared" si="27"/>
        <v>33.200000000000003</v>
      </c>
      <c r="V178" s="21" t="str">
        <f t="shared" si="33"/>
        <v/>
      </c>
      <c r="W178" s="21">
        <f t="shared" si="28"/>
        <v>93</v>
      </c>
      <c r="X178" s="21">
        <f t="shared" si="34"/>
        <v>93</v>
      </c>
      <c r="Y178" s="21">
        <f t="shared" si="35"/>
        <v>48.69</v>
      </c>
      <c r="Z178" s="21">
        <f t="shared" si="36"/>
        <v>48.69</v>
      </c>
      <c r="AA178" s="22"/>
      <c r="AB178" s="23" t="str">
        <f t="shared" si="37"/>
        <v/>
      </c>
      <c r="AC178" s="21" t="str">
        <f t="shared" si="29"/>
        <v/>
      </c>
      <c r="AE178" s="3" t="str">
        <f t="shared" si="38"/>
        <v/>
      </c>
      <c r="AF178" s="2" t="str">
        <f t="shared" si="30"/>
        <v/>
      </c>
    </row>
    <row r="179" spans="2:32">
      <c r="B179" s="20">
        <v>2016</v>
      </c>
      <c r="C179" s="20">
        <v>4</v>
      </c>
      <c r="D179" s="20">
        <v>10</v>
      </c>
      <c r="E179" s="21">
        <v>1.5</v>
      </c>
      <c r="F179" s="21">
        <v>9.5</v>
      </c>
      <c r="G179" s="21" t="s">
        <v>180</v>
      </c>
      <c r="H179" s="21" t="s">
        <v>180</v>
      </c>
      <c r="I179" s="21">
        <v>78.5</v>
      </c>
      <c r="J179" s="21">
        <v>73</v>
      </c>
      <c r="K179" s="21"/>
      <c r="L179" s="21"/>
      <c r="M179" s="21">
        <v>32</v>
      </c>
      <c r="N179" s="21">
        <v>13.333333333333334</v>
      </c>
      <c r="O179" s="21">
        <f t="shared" si="31"/>
        <v>28.8</v>
      </c>
      <c r="P179" s="21">
        <v>16.5</v>
      </c>
      <c r="Q179" s="21">
        <v>20</v>
      </c>
      <c r="R179" s="22"/>
      <c r="S179" s="21">
        <f t="shared" si="26"/>
        <v>60.67913385826764</v>
      </c>
      <c r="T179" s="21">
        <f t="shared" si="32"/>
        <v>22.833333333333336</v>
      </c>
      <c r="U179" s="21">
        <f t="shared" si="27"/>
        <v>33.5</v>
      </c>
      <c r="V179" s="21" t="str">
        <f t="shared" si="33"/>
        <v/>
      </c>
      <c r="W179" s="21">
        <f t="shared" si="28"/>
        <v>95</v>
      </c>
      <c r="X179" s="21">
        <f t="shared" si="34"/>
        <v>93</v>
      </c>
      <c r="Y179" s="21">
        <f t="shared" si="35"/>
        <v>49.35</v>
      </c>
      <c r="Z179" s="21">
        <f t="shared" si="36"/>
        <v>48.69</v>
      </c>
      <c r="AA179" s="22"/>
      <c r="AB179" s="23" t="str">
        <f t="shared" si="37"/>
        <v/>
      </c>
      <c r="AC179" s="21" t="str">
        <f t="shared" si="29"/>
        <v/>
      </c>
      <c r="AE179" s="3" t="str">
        <f t="shared" si="38"/>
        <v/>
      </c>
      <c r="AF179" s="2" t="str">
        <f t="shared" si="30"/>
        <v/>
      </c>
    </row>
    <row r="180" spans="2:32">
      <c r="B180" s="20">
        <v>2016</v>
      </c>
      <c r="C180" s="20">
        <v>4</v>
      </c>
      <c r="D180" s="20">
        <v>11</v>
      </c>
      <c r="E180" s="21">
        <v>0</v>
      </c>
      <c r="F180" s="21">
        <v>9.5</v>
      </c>
      <c r="G180" s="21" t="s">
        <v>180</v>
      </c>
      <c r="H180" s="21" t="s">
        <v>180</v>
      </c>
      <c r="I180" s="21">
        <v>84.75</v>
      </c>
      <c r="J180" s="21">
        <v>73</v>
      </c>
      <c r="K180" s="21"/>
      <c r="L180" s="21"/>
      <c r="M180" s="21">
        <v>32</v>
      </c>
      <c r="N180" s="21">
        <v>13.333333333333334</v>
      </c>
      <c r="O180" s="21">
        <f t="shared" si="31"/>
        <v>28.8</v>
      </c>
      <c r="P180" s="21">
        <v>17.5</v>
      </c>
      <c r="Q180" s="21">
        <v>20</v>
      </c>
      <c r="R180" s="22"/>
      <c r="S180" s="21">
        <f t="shared" si="26"/>
        <v>60.67913385826764</v>
      </c>
      <c r="T180" s="21">
        <f t="shared" si="32"/>
        <v>22.833333333333336</v>
      </c>
      <c r="U180" s="21">
        <f t="shared" si="27"/>
        <v>32</v>
      </c>
      <c r="V180" s="21" t="str">
        <f t="shared" si="33"/>
        <v/>
      </c>
      <c r="W180" s="21">
        <f t="shared" si="28"/>
        <v>102.25</v>
      </c>
      <c r="X180" s="21">
        <f t="shared" si="34"/>
        <v>93</v>
      </c>
      <c r="Y180" s="21">
        <f t="shared" si="35"/>
        <v>51.7425</v>
      </c>
      <c r="Z180" s="21">
        <f t="shared" si="36"/>
        <v>48.69</v>
      </c>
      <c r="AA180" s="22"/>
      <c r="AB180" s="23" t="str">
        <f t="shared" si="37"/>
        <v/>
      </c>
      <c r="AC180" s="21" t="str">
        <f t="shared" si="29"/>
        <v/>
      </c>
      <c r="AE180" s="3" t="str">
        <f t="shared" si="38"/>
        <v/>
      </c>
      <c r="AF180" s="2" t="str">
        <f t="shared" si="30"/>
        <v/>
      </c>
    </row>
    <row r="181" spans="2:32">
      <c r="B181" s="20">
        <v>2016</v>
      </c>
      <c r="C181" s="20">
        <v>4</v>
      </c>
      <c r="D181" s="20">
        <v>12</v>
      </c>
      <c r="E181" s="21">
        <v>-1.8</v>
      </c>
      <c r="F181" s="21">
        <v>7.6</v>
      </c>
      <c r="G181" s="21" t="s">
        <v>180</v>
      </c>
      <c r="H181" s="21" t="s">
        <v>180</v>
      </c>
      <c r="I181" s="21">
        <v>91</v>
      </c>
      <c r="J181" s="21">
        <v>73</v>
      </c>
      <c r="K181" s="21"/>
      <c r="L181" s="21"/>
      <c r="M181" s="21">
        <v>32</v>
      </c>
      <c r="N181" s="21">
        <v>13.333333333333334</v>
      </c>
      <c r="O181" s="21">
        <f t="shared" si="31"/>
        <v>28.8</v>
      </c>
      <c r="P181" s="21">
        <v>18.8</v>
      </c>
      <c r="Q181" s="21">
        <v>20</v>
      </c>
      <c r="R181" s="22"/>
      <c r="S181" s="21">
        <f t="shared" si="26"/>
        <v>55.629921259842448</v>
      </c>
      <c r="T181" s="21">
        <f t="shared" si="32"/>
        <v>20.933333333333334</v>
      </c>
      <c r="U181" s="21">
        <f t="shared" si="27"/>
        <v>30.2</v>
      </c>
      <c r="V181" s="21" t="str">
        <f t="shared" si="33"/>
        <v/>
      </c>
      <c r="W181" s="21">
        <f t="shared" si="28"/>
        <v>109.8</v>
      </c>
      <c r="X181" s="21">
        <f t="shared" si="34"/>
        <v>93</v>
      </c>
      <c r="Y181" s="21">
        <f t="shared" si="35"/>
        <v>54.234000000000002</v>
      </c>
      <c r="Z181" s="21">
        <f t="shared" si="36"/>
        <v>48.69</v>
      </c>
      <c r="AA181" s="22"/>
      <c r="AB181" s="23" t="str">
        <f t="shared" si="37"/>
        <v/>
      </c>
      <c r="AC181" s="21" t="str">
        <f t="shared" si="29"/>
        <v/>
      </c>
      <c r="AE181" s="3" t="str">
        <f t="shared" si="38"/>
        <v/>
      </c>
      <c r="AF181" s="2" t="str">
        <f t="shared" si="30"/>
        <v/>
      </c>
    </row>
    <row r="182" spans="2:32">
      <c r="B182" s="20">
        <v>2017</v>
      </c>
      <c r="C182" s="20">
        <v>1</v>
      </c>
      <c r="D182" s="20">
        <v>1</v>
      </c>
      <c r="E182" s="21">
        <v>-3</v>
      </c>
      <c r="F182" s="21">
        <v>7</v>
      </c>
      <c r="G182" s="21" t="s">
        <v>180</v>
      </c>
      <c r="H182" s="21" t="s">
        <v>180</v>
      </c>
      <c r="I182" s="21">
        <v>89.5</v>
      </c>
      <c r="J182" s="21">
        <v>76.25</v>
      </c>
      <c r="K182" s="21"/>
      <c r="L182" s="21"/>
      <c r="M182" s="21">
        <v>32</v>
      </c>
      <c r="N182" s="21">
        <v>13.333333333333334</v>
      </c>
      <c r="O182" s="21">
        <f t="shared" si="31"/>
        <v>28.8</v>
      </c>
      <c r="P182" s="21">
        <v>20</v>
      </c>
      <c r="Q182" s="21">
        <v>20</v>
      </c>
      <c r="R182" s="22"/>
      <c r="S182" s="21">
        <f t="shared" si="26"/>
        <v>54.03543307086607</v>
      </c>
      <c r="T182" s="21">
        <f t="shared" si="32"/>
        <v>20.333333333333336</v>
      </c>
      <c r="U182" s="21">
        <f t="shared" si="27"/>
        <v>29</v>
      </c>
      <c r="V182" s="21" t="str">
        <f t="shared" si="33"/>
        <v/>
      </c>
      <c r="W182" s="21">
        <f t="shared" si="28"/>
        <v>109.5</v>
      </c>
      <c r="X182" s="21">
        <f t="shared" si="34"/>
        <v>96.25</v>
      </c>
      <c r="Y182" s="21">
        <f t="shared" si="35"/>
        <v>54.135000000000005</v>
      </c>
      <c r="Z182" s="21">
        <f t="shared" si="36"/>
        <v>49.762500000000003</v>
      </c>
      <c r="AA182" s="22"/>
      <c r="AB182" s="23" t="str">
        <f t="shared" si="37"/>
        <v/>
      </c>
      <c r="AC182" s="21" t="str">
        <f t="shared" si="29"/>
        <v/>
      </c>
      <c r="AE182" s="3" t="str">
        <f t="shared" si="38"/>
        <v/>
      </c>
      <c r="AF182" s="2" t="str">
        <f t="shared" si="30"/>
        <v/>
      </c>
    </row>
    <row r="183" spans="2:32">
      <c r="B183" s="20">
        <v>2017</v>
      </c>
      <c r="C183" s="20">
        <v>1</v>
      </c>
      <c r="D183" s="20">
        <v>2</v>
      </c>
      <c r="E183" s="21">
        <v>-3</v>
      </c>
      <c r="F183" s="21">
        <v>9.5</v>
      </c>
      <c r="G183" s="21" t="s">
        <v>180</v>
      </c>
      <c r="H183" s="21" t="s">
        <v>180</v>
      </c>
      <c r="I183" s="21">
        <v>88</v>
      </c>
      <c r="J183" s="21">
        <v>78</v>
      </c>
      <c r="K183" s="21"/>
      <c r="L183" s="21"/>
      <c r="M183" s="21">
        <v>32</v>
      </c>
      <c r="N183" s="21">
        <v>13.333333333333334</v>
      </c>
      <c r="O183" s="21">
        <f t="shared" si="31"/>
        <v>28.8</v>
      </c>
      <c r="P183" s="21">
        <v>19.25</v>
      </c>
      <c r="Q183" s="21">
        <v>20</v>
      </c>
      <c r="R183" s="22"/>
      <c r="S183" s="21">
        <f t="shared" si="26"/>
        <v>60.67913385826764</v>
      </c>
      <c r="T183" s="21">
        <f t="shared" si="32"/>
        <v>22.833333333333336</v>
      </c>
      <c r="U183" s="21">
        <f t="shared" si="27"/>
        <v>29</v>
      </c>
      <c r="V183" s="21" t="str">
        <f t="shared" si="33"/>
        <v/>
      </c>
      <c r="W183" s="21">
        <f t="shared" si="28"/>
        <v>107.25</v>
      </c>
      <c r="X183" s="21">
        <f t="shared" si="34"/>
        <v>98</v>
      </c>
      <c r="Y183" s="21">
        <f t="shared" si="35"/>
        <v>53.392499999999998</v>
      </c>
      <c r="Z183" s="21">
        <f t="shared" si="36"/>
        <v>50.34</v>
      </c>
      <c r="AA183" s="22"/>
      <c r="AB183" s="23" t="str">
        <f t="shared" si="37"/>
        <v/>
      </c>
      <c r="AC183" s="21" t="str">
        <f t="shared" si="29"/>
        <v/>
      </c>
      <c r="AE183" s="3" t="str">
        <f t="shared" si="38"/>
        <v/>
      </c>
      <c r="AF183" s="2" t="str">
        <f t="shared" si="30"/>
        <v/>
      </c>
    </row>
    <row r="184" spans="2:32">
      <c r="B184" s="20">
        <v>2017</v>
      </c>
      <c r="C184" s="20">
        <v>1</v>
      </c>
      <c r="D184" s="20">
        <v>3</v>
      </c>
      <c r="E184" s="21">
        <v>-0.6</v>
      </c>
      <c r="F184" s="21">
        <v>10</v>
      </c>
      <c r="G184" s="21" t="s">
        <v>180</v>
      </c>
      <c r="H184" s="21" t="s">
        <v>180</v>
      </c>
      <c r="I184" s="21">
        <v>87.4</v>
      </c>
      <c r="J184" s="21">
        <v>78</v>
      </c>
      <c r="K184" s="21"/>
      <c r="L184" s="21"/>
      <c r="M184" s="21">
        <v>32</v>
      </c>
      <c r="N184" s="21">
        <v>13.333333333333334</v>
      </c>
      <c r="O184" s="21">
        <f t="shared" si="31"/>
        <v>28.8</v>
      </c>
      <c r="P184" s="21">
        <v>20.2</v>
      </c>
      <c r="Q184" s="21">
        <v>20</v>
      </c>
      <c r="R184" s="22"/>
      <c r="S184" s="21">
        <f t="shared" si="26"/>
        <v>62.007874015747952</v>
      </c>
      <c r="T184" s="21">
        <f t="shared" si="32"/>
        <v>23.333333333333336</v>
      </c>
      <c r="U184" s="21">
        <f t="shared" si="27"/>
        <v>31.4</v>
      </c>
      <c r="V184" s="21" t="str">
        <f t="shared" si="33"/>
        <v/>
      </c>
      <c r="W184" s="21">
        <f t="shared" si="28"/>
        <v>107.60000000000001</v>
      </c>
      <c r="X184" s="21">
        <f t="shared" si="34"/>
        <v>98</v>
      </c>
      <c r="Y184" s="21">
        <f t="shared" si="35"/>
        <v>53.508000000000003</v>
      </c>
      <c r="Z184" s="21">
        <f t="shared" si="36"/>
        <v>50.34</v>
      </c>
      <c r="AA184" s="22"/>
      <c r="AB184" s="23" t="str">
        <f t="shared" si="37"/>
        <v/>
      </c>
      <c r="AC184" s="21" t="str">
        <f t="shared" si="29"/>
        <v/>
      </c>
      <c r="AE184" s="3" t="str">
        <f t="shared" si="38"/>
        <v/>
      </c>
      <c r="AF184" s="2" t="str">
        <f t="shared" si="30"/>
        <v/>
      </c>
    </row>
    <row r="185" spans="2:32">
      <c r="B185" s="20">
        <v>2017</v>
      </c>
      <c r="C185" s="20">
        <v>2</v>
      </c>
      <c r="D185" s="20">
        <v>4</v>
      </c>
      <c r="E185" s="21">
        <v>7.25</v>
      </c>
      <c r="F185" s="21">
        <v>13.75</v>
      </c>
      <c r="G185" s="21" t="s">
        <v>180</v>
      </c>
      <c r="H185" s="21" t="s">
        <v>180</v>
      </c>
      <c r="I185" s="21">
        <v>80.5</v>
      </c>
      <c r="J185" s="21">
        <v>78</v>
      </c>
      <c r="K185" s="21"/>
      <c r="L185" s="21"/>
      <c r="M185" s="21">
        <v>32</v>
      </c>
      <c r="N185" s="21">
        <v>13.333333333333334</v>
      </c>
      <c r="O185" s="21">
        <f t="shared" si="31"/>
        <v>28.8</v>
      </c>
      <c r="P185" s="21">
        <v>20.75</v>
      </c>
      <c r="Q185" s="21">
        <v>20</v>
      </c>
      <c r="R185" s="22"/>
      <c r="S185" s="21">
        <f t="shared" si="26"/>
        <v>71.9734251968503</v>
      </c>
      <c r="T185" s="21">
        <f t="shared" si="32"/>
        <v>27.083333333333336</v>
      </c>
      <c r="U185" s="21">
        <f t="shared" si="27"/>
        <v>39.25</v>
      </c>
      <c r="V185" s="21" t="str">
        <f t="shared" si="33"/>
        <v/>
      </c>
      <c r="W185" s="21">
        <f t="shared" si="28"/>
        <v>101.25</v>
      </c>
      <c r="X185" s="21">
        <f t="shared" si="34"/>
        <v>98</v>
      </c>
      <c r="Y185" s="21">
        <f t="shared" si="35"/>
        <v>51.412500000000001</v>
      </c>
      <c r="Z185" s="21">
        <f t="shared" si="36"/>
        <v>50.34</v>
      </c>
      <c r="AA185" s="22"/>
      <c r="AB185" s="23" t="str">
        <f t="shared" si="37"/>
        <v/>
      </c>
      <c r="AC185" s="21" t="str">
        <f t="shared" si="29"/>
        <v/>
      </c>
      <c r="AE185" s="3" t="str">
        <f t="shared" si="38"/>
        <v/>
      </c>
      <c r="AF185" s="2" t="str">
        <f t="shared" si="30"/>
        <v/>
      </c>
    </row>
    <row r="186" spans="2:32">
      <c r="B186" s="20">
        <v>2017</v>
      </c>
      <c r="C186" s="20">
        <v>2</v>
      </c>
      <c r="D186" s="20">
        <v>5</v>
      </c>
      <c r="E186" s="21">
        <v>11.75</v>
      </c>
      <c r="F186" s="21">
        <v>17.5</v>
      </c>
      <c r="G186" s="21" t="s">
        <v>180</v>
      </c>
      <c r="H186" s="21" t="s">
        <v>180</v>
      </c>
      <c r="I186" s="21">
        <v>75.5</v>
      </c>
      <c r="J186" s="21">
        <v>78</v>
      </c>
      <c r="K186" s="21"/>
      <c r="L186" s="21"/>
      <c r="M186" s="21">
        <v>32</v>
      </c>
      <c r="N186" s="21">
        <v>13.333333333333334</v>
      </c>
      <c r="O186" s="21">
        <f t="shared" si="31"/>
        <v>28.8</v>
      </c>
      <c r="P186" s="21">
        <v>20.75</v>
      </c>
      <c r="Q186" s="21">
        <v>20</v>
      </c>
      <c r="R186" s="22"/>
      <c r="S186" s="21">
        <f t="shared" si="26"/>
        <v>81.938976377952656</v>
      </c>
      <c r="T186" s="21">
        <f t="shared" si="32"/>
        <v>30.833333333333336</v>
      </c>
      <c r="U186" s="21">
        <f t="shared" si="27"/>
        <v>43.75</v>
      </c>
      <c r="V186" s="21" t="str">
        <f t="shared" si="33"/>
        <v/>
      </c>
      <c r="W186" s="21">
        <f t="shared" si="28"/>
        <v>96.25</v>
      </c>
      <c r="X186" s="21">
        <f t="shared" si="34"/>
        <v>98</v>
      </c>
      <c r="Y186" s="21">
        <f t="shared" si="35"/>
        <v>49.762500000000003</v>
      </c>
      <c r="Z186" s="21">
        <f t="shared" si="36"/>
        <v>50.34</v>
      </c>
      <c r="AA186" s="22"/>
      <c r="AB186" s="23" t="str">
        <f t="shared" si="37"/>
        <v/>
      </c>
      <c r="AC186" s="21" t="str">
        <f t="shared" si="29"/>
        <v/>
      </c>
      <c r="AE186" s="3" t="str">
        <f t="shared" si="38"/>
        <v/>
      </c>
      <c r="AF186" s="2" t="str">
        <f t="shared" si="30"/>
        <v/>
      </c>
    </row>
    <row r="187" spans="2:32">
      <c r="B187" s="20">
        <v>2017</v>
      </c>
      <c r="C187" s="20">
        <v>2</v>
      </c>
      <c r="D187" s="20">
        <v>6</v>
      </c>
      <c r="E187" s="21">
        <v>13</v>
      </c>
      <c r="F187" s="21">
        <v>20</v>
      </c>
      <c r="G187" s="21" t="s">
        <v>180</v>
      </c>
      <c r="H187" s="21" t="s">
        <v>180</v>
      </c>
      <c r="I187" s="21">
        <v>80</v>
      </c>
      <c r="J187" s="21">
        <v>78</v>
      </c>
      <c r="K187" s="21"/>
      <c r="L187" s="21"/>
      <c r="M187" s="21">
        <v>32</v>
      </c>
      <c r="N187" s="21">
        <v>13.333333333333334</v>
      </c>
      <c r="O187" s="21">
        <f t="shared" si="31"/>
        <v>28.8</v>
      </c>
      <c r="P187" s="21">
        <v>20</v>
      </c>
      <c r="Q187" s="21">
        <v>20</v>
      </c>
      <c r="R187" s="22"/>
      <c r="S187" s="21">
        <f t="shared" si="26"/>
        <v>88.582677165354212</v>
      </c>
      <c r="T187" s="21">
        <f t="shared" si="32"/>
        <v>33.333333333333336</v>
      </c>
      <c r="U187" s="21">
        <f t="shared" si="27"/>
        <v>45</v>
      </c>
      <c r="V187" s="21" t="str">
        <f t="shared" si="33"/>
        <v/>
      </c>
      <c r="W187" s="21">
        <f t="shared" si="28"/>
        <v>100</v>
      </c>
      <c r="X187" s="21">
        <f t="shared" si="34"/>
        <v>98</v>
      </c>
      <c r="Y187" s="21">
        <f t="shared" si="35"/>
        <v>51</v>
      </c>
      <c r="Z187" s="21">
        <f t="shared" si="36"/>
        <v>50.34</v>
      </c>
      <c r="AA187" s="22"/>
      <c r="AB187" s="23" t="str">
        <f t="shared" si="37"/>
        <v/>
      </c>
      <c r="AC187" s="21" t="str">
        <f t="shared" si="29"/>
        <v/>
      </c>
      <c r="AE187" s="3" t="str">
        <f t="shared" si="38"/>
        <v/>
      </c>
      <c r="AF187" s="2" t="str">
        <f t="shared" si="30"/>
        <v/>
      </c>
    </row>
    <row r="188" spans="2:32">
      <c r="B188" s="20">
        <v>2017</v>
      </c>
      <c r="C188" s="20">
        <v>3</v>
      </c>
      <c r="D188" s="20">
        <v>7</v>
      </c>
      <c r="E188" s="21">
        <v>13.5</v>
      </c>
      <c r="F188" s="21">
        <v>20</v>
      </c>
      <c r="G188" s="21" t="s">
        <v>180</v>
      </c>
      <c r="H188" s="21" t="s">
        <v>180</v>
      </c>
      <c r="I188" s="21">
        <v>88.25</v>
      </c>
      <c r="J188" s="21">
        <v>78</v>
      </c>
      <c r="K188" s="21"/>
      <c r="L188" s="21"/>
      <c r="M188" s="21">
        <v>32</v>
      </c>
      <c r="N188" s="21">
        <v>13.333333333333334</v>
      </c>
      <c r="O188" s="21">
        <f t="shared" si="31"/>
        <v>28.8</v>
      </c>
      <c r="P188" s="21">
        <v>20</v>
      </c>
      <c r="Q188" s="21">
        <v>20</v>
      </c>
      <c r="R188" s="22"/>
      <c r="S188" s="21">
        <f t="shared" si="26"/>
        <v>88.582677165354212</v>
      </c>
      <c r="T188" s="21">
        <f t="shared" si="32"/>
        <v>33.333333333333336</v>
      </c>
      <c r="U188" s="21">
        <f t="shared" si="27"/>
        <v>45.5</v>
      </c>
      <c r="V188" s="21" t="str">
        <f t="shared" si="33"/>
        <v/>
      </c>
      <c r="W188" s="21">
        <f t="shared" si="28"/>
        <v>108.25</v>
      </c>
      <c r="X188" s="21">
        <f t="shared" si="34"/>
        <v>98</v>
      </c>
      <c r="Y188" s="21">
        <f t="shared" si="35"/>
        <v>53.722500000000004</v>
      </c>
      <c r="Z188" s="21">
        <f t="shared" si="36"/>
        <v>50.34</v>
      </c>
      <c r="AA188" s="22"/>
      <c r="AB188" s="23" t="str">
        <f t="shared" si="37"/>
        <v/>
      </c>
      <c r="AC188" s="21" t="str">
        <f t="shared" si="29"/>
        <v/>
      </c>
      <c r="AE188" s="3" t="str">
        <f t="shared" si="38"/>
        <v/>
      </c>
      <c r="AF188" s="2" t="str">
        <f t="shared" si="30"/>
        <v/>
      </c>
    </row>
    <row r="189" spans="2:32">
      <c r="B189" s="20">
        <v>2017</v>
      </c>
      <c r="C189" s="20">
        <v>3</v>
      </c>
      <c r="D189" s="20">
        <v>8</v>
      </c>
      <c r="E189" s="21">
        <v>15</v>
      </c>
      <c r="F189" s="21">
        <v>22.4</v>
      </c>
      <c r="G189" s="21" t="s">
        <v>180</v>
      </c>
      <c r="H189" s="21" t="s">
        <v>180</v>
      </c>
      <c r="I189" s="21">
        <v>103.8</v>
      </c>
      <c r="J189" s="21">
        <v>85</v>
      </c>
      <c r="K189" s="21"/>
      <c r="L189" s="21"/>
      <c r="M189" s="21">
        <v>32</v>
      </c>
      <c r="N189" s="21">
        <v>13.333333333333334</v>
      </c>
      <c r="O189" s="21">
        <f t="shared" si="31"/>
        <v>28.8</v>
      </c>
      <c r="P189" s="21">
        <v>20</v>
      </c>
      <c r="Q189" s="21">
        <v>20</v>
      </c>
      <c r="R189" s="22"/>
      <c r="S189" s="21">
        <f t="shared" si="26"/>
        <v>94.960629921259724</v>
      </c>
      <c r="T189" s="21">
        <f t="shared" si="32"/>
        <v>35.733333333333334</v>
      </c>
      <c r="U189" s="21">
        <f t="shared" si="27"/>
        <v>47</v>
      </c>
      <c r="V189" s="21" t="str">
        <f t="shared" si="33"/>
        <v/>
      </c>
      <c r="W189" s="21">
        <f t="shared" si="28"/>
        <v>123.8</v>
      </c>
      <c r="X189" s="21">
        <f t="shared" si="34"/>
        <v>105</v>
      </c>
      <c r="Y189" s="21">
        <f t="shared" si="35"/>
        <v>58.853999999999999</v>
      </c>
      <c r="Z189" s="21">
        <f t="shared" si="36"/>
        <v>52.65</v>
      </c>
      <c r="AA189" s="22"/>
      <c r="AB189" s="23" t="str">
        <f t="shared" si="37"/>
        <v/>
      </c>
      <c r="AC189" s="21" t="str">
        <f t="shared" si="29"/>
        <v/>
      </c>
      <c r="AE189" s="3" t="str">
        <f t="shared" si="38"/>
        <v/>
      </c>
      <c r="AF189" s="2" t="str">
        <f t="shared" si="30"/>
        <v/>
      </c>
    </row>
    <row r="190" spans="2:32">
      <c r="B190" s="20">
        <v>2017</v>
      </c>
      <c r="C190" s="20">
        <v>3</v>
      </c>
      <c r="D190" s="20">
        <v>9</v>
      </c>
      <c r="E190" s="21">
        <v>15</v>
      </c>
      <c r="F190" s="21">
        <v>25</v>
      </c>
      <c r="G190" s="21" t="s">
        <v>180</v>
      </c>
      <c r="H190" s="21" t="s">
        <v>180</v>
      </c>
      <c r="I190" s="21">
        <v>109.5</v>
      </c>
      <c r="J190" s="21">
        <v>85</v>
      </c>
      <c r="K190" s="21"/>
      <c r="L190" s="21"/>
      <c r="M190" s="21">
        <v>32</v>
      </c>
      <c r="N190" s="21">
        <v>13.333333333333334</v>
      </c>
      <c r="O190" s="21">
        <f t="shared" si="31"/>
        <v>28.8</v>
      </c>
      <c r="P190" s="21">
        <v>21.5</v>
      </c>
      <c r="Q190" s="21">
        <v>20</v>
      </c>
      <c r="R190" s="22"/>
      <c r="S190" s="21">
        <f t="shared" si="26"/>
        <v>101.87007874015737</v>
      </c>
      <c r="T190" s="21">
        <f t="shared" si="32"/>
        <v>38.333333333333336</v>
      </c>
      <c r="U190" s="21">
        <f t="shared" si="27"/>
        <v>47</v>
      </c>
      <c r="V190" s="21" t="str">
        <f t="shared" si="33"/>
        <v/>
      </c>
      <c r="W190" s="21">
        <f t="shared" si="28"/>
        <v>131</v>
      </c>
      <c r="X190" s="21">
        <f t="shared" si="34"/>
        <v>105</v>
      </c>
      <c r="Y190" s="21">
        <f t="shared" si="35"/>
        <v>61.230000000000004</v>
      </c>
      <c r="Z190" s="21">
        <f t="shared" si="36"/>
        <v>52.65</v>
      </c>
      <c r="AA190" s="22"/>
      <c r="AB190" s="23" t="str">
        <f t="shared" si="37"/>
        <v/>
      </c>
      <c r="AC190" s="21" t="str">
        <f t="shared" si="29"/>
        <v/>
      </c>
      <c r="AE190" s="3" t="str">
        <f t="shared" si="38"/>
        <v/>
      </c>
      <c r="AF190" s="2" t="str">
        <f t="shared" si="30"/>
        <v/>
      </c>
    </row>
    <row r="191" spans="2:32">
      <c r="B191" s="20">
        <v>2017</v>
      </c>
      <c r="C191" s="20">
        <v>4</v>
      </c>
      <c r="D191" s="20">
        <v>10</v>
      </c>
      <c r="E191" s="21">
        <v>14.5</v>
      </c>
      <c r="F191" s="21">
        <v>25</v>
      </c>
      <c r="G191" s="21" t="s">
        <v>180</v>
      </c>
      <c r="H191" s="21" t="s">
        <v>180</v>
      </c>
      <c r="I191" s="21">
        <v>137.25</v>
      </c>
      <c r="J191" s="21">
        <v>91</v>
      </c>
      <c r="K191" s="21"/>
      <c r="L191" s="21"/>
      <c r="M191" s="21">
        <v>32</v>
      </c>
      <c r="N191" s="21">
        <v>13.333333333333334</v>
      </c>
      <c r="O191" s="21">
        <f t="shared" si="31"/>
        <v>28.8</v>
      </c>
      <c r="P191" s="21">
        <v>22.75</v>
      </c>
      <c r="Q191" s="21">
        <v>20</v>
      </c>
      <c r="R191" s="22"/>
      <c r="S191" s="21">
        <f t="shared" si="26"/>
        <v>101.87007874015737</v>
      </c>
      <c r="T191" s="21">
        <f t="shared" si="32"/>
        <v>38.333333333333336</v>
      </c>
      <c r="U191" s="21">
        <f t="shared" si="27"/>
        <v>46.5</v>
      </c>
      <c r="V191" s="21" t="str">
        <f t="shared" si="33"/>
        <v/>
      </c>
      <c r="W191" s="21">
        <f t="shared" si="28"/>
        <v>160</v>
      </c>
      <c r="X191" s="21">
        <f t="shared" si="34"/>
        <v>111</v>
      </c>
      <c r="Y191" s="21">
        <f t="shared" si="35"/>
        <v>70.800000000000011</v>
      </c>
      <c r="Z191" s="21">
        <f t="shared" si="36"/>
        <v>54.63</v>
      </c>
      <c r="AA191" s="22"/>
      <c r="AB191" s="23" t="str">
        <f t="shared" si="37"/>
        <v/>
      </c>
      <c r="AC191" s="21" t="str">
        <f t="shared" si="29"/>
        <v/>
      </c>
      <c r="AE191" s="3" t="str">
        <f t="shared" si="38"/>
        <v/>
      </c>
      <c r="AF191" s="2" t="str">
        <f t="shared" si="30"/>
        <v/>
      </c>
    </row>
    <row r="192" spans="2:32">
      <c r="B192" s="20">
        <v>2017</v>
      </c>
      <c r="C192" s="20">
        <v>4</v>
      </c>
      <c r="D192" s="20">
        <v>11</v>
      </c>
      <c r="E192" s="21">
        <v>11.8</v>
      </c>
      <c r="F192" s="21">
        <v>25</v>
      </c>
      <c r="G192" s="21" t="s">
        <v>180</v>
      </c>
      <c r="H192" s="21" t="s">
        <v>180</v>
      </c>
      <c r="I192" s="21">
        <v>191.8</v>
      </c>
      <c r="J192" s="21">
        <v>109</v>
      </c>
      <c r="K192" s="21"/>
      <c r="L192" s="21"/>
      <c r="M192" s="21">
        <v>32</v>
      </c>
      <c r="N192" s="21">
        <v>13.333333333333334</v>
      </c>
      <c r="O192" s="21">
        <f t="shared" si="31"/>
        <v>28.8</v>
      </c>
      <c r="P192" s="21">
        <v>22.4</v>
      </c>
      <c r="Q192" s="21">
        <v>20</v>
      </c>
      <c r="R192" s="22"/>
      <c r="S192" s="21">
        <f t="shared" si="26"/>
        <v>101.87007874015737</v>
      </c>
      <c r="T192" s="21">
        <f t="shared" si="32"/>
        <v>38.333333333333336</v>
      </c>
      <c r="U192" s="21">
        <f t="shared" si="27"/>
        <v>43.8</v>
      </c>
      <c r="V192" s="21" t="str">
        <f t="shared" si="33"/>
        <v/>
      </c>
      <c r="W192" s="21">
        <f t="shared" si="28"/>
        <v>214.20000000000002</v>
      </c>
      <c r="X192" s="21">
        <f t="shared" si="34"/>
        <v>129</v>
      </c>
      <c r="Y192" s="21">
        <f t="shared" si="35"/>
        <v>88.686000000000007</v>
      </c>
      <c r="Z192" s="21">
        <f t="shared" si="36"/>
        <v>60.57</v>
      </c>
      <c r="AA192" s="22"/>
      <c r="AB192" s="23" t="str">
        <f t="shared" si="37"/>
        <v/>
      </c>
      <c r="AC192" s="21" t="str">
        <f t="shared" si="29"/>
        <v/>
      </c>
      <c r="AE192" s="3" t="str">
        <f t="shared" si="38"/>
        <v/>
      </c>
      <c r="AF192" s="2" t="str">
        <f t="shared" si="30"/>
        <v/>
      </c>
    </row>
    <row r="193" spans="2:32">
      <c r="B193" s="20">
        <v>2017</v>
      </c>
      <c r="C193" s="20">
        <v>4</v>
      </c>
      <c r="D193" s="20">
        <v>12</v>
      </c>
      <c r="E193" s="21">
        <v>14.333333333333334</v>
      </c>
      <c r="F193" s="21">
        <v>25</v>
      </c>
      <c r="G193" s="21" t="s">
        <v>180</v>
      </c>
      <c r="H193" s="21" t="s">
        <v>180</v>
      </c>
      <c r="I193" s="21">
        <v>163.33333333333334</v>
      </c>
      <c r="J193" s="21">
        <v>109</v>
      </c>
      <c r="K193" s="21"/>
      <c r="L193" s="21"/>
      <c r="M193" s="21">
        <v>32</v>
      </c>
      <c r="N193" s="21">
        <v>13.333333333333334</v>
      </c>
      <c r="O193" s="21">
        <f t="shared" si="31"/>
        <v>28.8</v>
      </c>
      <c r="P193" s="21">
        <v>22.5</v>
      </c>
      <c r="Q193" s="21">
        <v>20</v>
      </c>
      <c r="R193" s="22"/>
      <c r="S193" s="21">
        <f t="shared" si="26"/>
        <v>101.87007874015737</v>
      </c>
      <c r="T193" s="21">
        <f t="shared" si="32"/>
        <v>38.333333333333336</v>
      </c>
      <c r="U193" s="21">
        <f t="shared" si="27"/>
        <v>46.333333333333336</v>
      </c>
      <c r="V193" s="21" t="str">
        <f t="shared" si="33"/>
        <v/>
      </c>
      <c r="W193" s="21">
        <f t="shared" si="28"/>
        <v>185.83333333333334</v>
      </c>
      <c r="X193" s="21">
        <f t="shared" si="34"/>
        <v>129</v>
      </c>
      <c r="Y193" s="21">
        <f t="shared" si="35"/>
        <v>79.325000000000003</v>
      </c>
      <c r="Z193" s="21">
        <f t="shared" si="36"/>
        <v>60.57</v>
      </c>
      <c r="AA193" s="22"/>
      <c r="AB193" s="23" t="str">
        <f t="shared" si="37"/>
        <v/>
      </c>
      <c r="AC193" s="21" t="str">
        <f t="shared" si="29"/>
        <v/>
      </c>
      <c r="AE193" s="3" t="str">
        <f t="shared" si="38"/>
        <v/>
      </c>
      <c r="AF193" s="2" t="str">
        <f t="shared" si="30"/>
        <v/>
      </c>
    </row>
    <row r="194" spans="2:32">
      <c r="B194" s="20">
        <v>2018</v>
      </c>
      <c r="C194" s="20">
        <v>1</v>
      </c>
      <c r="D194" s="20">
        <v>1</v>
      </c>
      <c r="E194" s="21">
        <v>17.25</v>
      </c>
      <c r="F194" s="21">
        <v>32</v>
      </c>
      <c r="G194" s="21" t="s">
        <v>180</v>
      </c>
      <c r="H194" s="21" t="s">
        <v>180</v>
      </c>
      <c r="I194" s="21">
        <v>133</v>
      </c>
      <c r="J194" s="21">
        <v>116.25</v>
      </c>
      <c r="K194" s="21"/>
      <c r="L194" s="21"/>
      <c r="M194" s="21">
        <v>32</v>
      </c>
      <c r="N194" s="21">
        <v>13.333333333333334</v>
      </c>
      <c r="O194" s="21">
        <f t="shared" si="31"/>
        <v>28.8</v>
      </c>
      <c r="P194" s="21">
        <v>22.75</v>
      </c>
      <c r="Q194" s="21">
        <v>20</v>
      </c>
      <c r="R194" s="22"/>
      <c r="S194" s="21">
        <f t="shared" si="26"/>
        <v>120.47244094488175</v>
      </c>
      <c r="T194" s="21">
        <f t="shared" si="32"/>
        <v>45.333333333333336</v>
      </c>
      <c r="U194" s="21">
        <f t="shared" si="27"/>
        <v>49.25</v>
      </c>
      <c r="V194" s="21" t="str">
        <f t="shared" si="33"/>
        <v/>
      </c>
      <c r="W194" s="21">
        <f t="shared" si="28"/>
        <v>155.75</v>
      </c>
      <c r="X194" s="21">
        <f t="shared" si="34"/>
        <v>136.25</v>
      </c>
      <c r="Y194" s="21">
        <f t="shared" si="35"/>
        <v>69.397500000000008</v>
      </c>
      <c r="Z194" s="21">
        <f t="shared" si="36"/>
        <v>62.962499999999999</v>
      </c>
      <c r="AA194" s="22"/>
      <c r="AB194" s="23" t="str">
        <f t="shared" si="37"/>
        <v/>
      </c>
      <c r="AC194" s="21" t="str">
        <f t="shared" si="29"/>
        <v/>
      </c>
      <c r="AE194" s="3" t="str">
        <f t="shared" si="38"/>
        <v/>
      </c>
      <c r="AF194" s="2" t="str">
        <f t="shared" si="30"/>
        <v/>
      </c>
    </row>
    <row r="195" spans="2:32">
      <c r="B195" s="20">
        <v>2018</v>
      </c>
      <c r="C195" s="20">
        <v>1</v>
      </c>
      <c r="D195" s="20">
        <v>2</v>
      </c>
      <c r="E195" s="21">
        <v>18.5</v>
      </c>
      <c r="F195" s="21">
        <v>35.75</v>
      </c>
      <c r="G195" s="21" t="s">
        <v>180</v>
      </c>
      <c r="H195" s="21" t="s">
        <v>180</v>
      </c>
      <c r="I195" s="21">
        <v>121.5</v>
      </c>
      <c r="J195" s="21">
        <v>138</v>
      </c>
      <c r="K195" s="21"/>
      <c r="L195" s="21"/>
      <c r="M195" s="21">
        <v>32</v>
      </c>
      <c r="N195" s="21">
        <v>13.333333333333334</v>
      </c>
      <c r="O195" s="21">
        <f t="shared" si="31"/>
        <v>28.8</v>
      </c>
      <c r="P195" s="21">
        <v>22.25</v>
      </c>
      <c r="Q195" s="21">
        <v>20</v>
      </c>
      <c r="R195" s="22"/>
      <c r="S195" s="21">
        <f t="shared" si="26"/>
        <v>130.4379921259841</v>
      </c>
      <c r="T195" s="21">
        <f t="shared" si="32"/>
        <v>49.083333333333336</v>
      </c>
      <c r="U195" s="21">
        <f t="shared" si="27"/>
        <v>50.5</v>
      </c>
      <c r="V195" s="21" t="str">
        <f t="shared" si="33"/>
        <v/>
      </c>
      <c r="W195" s="21">
        <f t="shared" si="28"/>
        <v>143.75</v>
      </c>
      <c r="X195" s="21">
        <f t="shared" si="34"/>
        <v>158</v>
      </c>
      <c r="Y195" s="21">
        <f t="shared" si="35"/>
        <v>65.4375</v>
      </c>
      <c r="Z195" s="21">
        <f t="shared" si="36"/>
        <v>70.14</v>
      </c>
      <c r="AA195" s="22"/>
      <c r="AB195" s="23" t="str">
        <f t="shared" si="37"/>
        <v/>
      </c>
      <c r="AC195" s="21" t="str">
        <f t="shared" si="29"/>
        <v/>
      </c>
      <c r="AE195" s="3" t="str">
        <f t="shared" si="38"/>
        <v/>
      </c>
      <c r="AF195" s="2" t="str">
        <f t="shared" si="30"/>
        <v/>
      </c>
    </row>
    <row r="196" spans="2:32">
      <c r="B196" s="20">
        <v>2018</v>
      </c>
      <c r="C196" s="20">
        <v>1</v>
      </c>
      <c r="D196" s="20">
        <v>3</v>
      </c>
      <c r="E196" s="21">
        <v>20</v>
      </c>
      <c r="F196" s="21">
        <v>46</v>
      </c>
      <c r="G196" s="21" t="s">
        <v>180</v>
      </c>
      <c r="H196" s="21" t="s">
        <v>180</v>
      </c>
      <c r="I196" s="21">
        <v>125</v>
      </c>
      <c r="J196" s="21">
        <v>138</v>
      </c>
      <c r="K196" s="21"/>
      <c r="L196" s="21"/>
      <c r="M196" s="21">
        <v>32</v>
      </c>
      <c r="N196" s="21">
        <v>13.333333333333334</v>
      </c>
      <c r="O196" s="21">
        <f t="shared" si="31"/>
        <v>28.8</v>
      </c>
      <c r="P196" s="21">
        <v>23.4</v>
      </c>
      <c r="Q196" s="21">
        <v>20</v>
      </c>
      <c r="R196" s="22"/>
      <c r="S196" s="21">
        <f t="shared" si="26"/>
        <v>157.67716535433053</v>
      </c>
      <c r="T196" s="21">
        <f t="shared" si="32"/>
        <v>59.333333333333336</v>
      </c>
      <c r="U196" s="21">
        <f t="shared" si="27"/>
        <v>52</v>
      </c>
      <c r="V196" s="21" t="str">
        <f t="shared" si="33"/>
        <v/>
      </c>
      <c r="W196" s="21">
        <f t="shared" si="28"/>
        <v>148.4</v>
      </c>
      <c r="X196" s="21">
        <f t="shared" si="34"/>
        <v>158</v>
      </c>
      <c r="Y196" s="21">
        <f t="shared" si="35"/>
        <v>66.972000000000008</v>
      </c>
      <c r="Z196" s="21">
        <f t="shared" si="36"/>
        <v>70.14</v>
      </c>
      <c r="AA196" s="22"/>
      <c r="AB196" s="23" t="str">
        <f t="shared" si="37"/>
        <v/>
      </c>
      <c r="AC196" s="21" t="str">
        <f t="shared" si="29"/>
        <v/>
      </c>
      <c r="AE196" s="3" t="str">
        <f t="shared" si="38"/>
        <v/>
      </c>
      <c r="AF196" s="2" t="str">
        <f t="shared" si="30"/>
        <v/>
      </c>
    </row>
    <row r="197" spans="2:32">
      <c r="B197" s="20">
        <v>2018</v>
      </c>
      <c r="C197" s="20">
        <v>2</v>
      </c>
      <c r="D197" s="20">
        <v>4</v>
      </c>
      <c r="E197" s="21">
        <v>20</v>
      </c>
      <c r="F197" s="21">
        <v>52.5</v>
      </c>
      <c r="G197" s="21" t="s">
        <v>180</v>
      </c>
      <c r="H197" s="21" t="s">
        <v>180</v>
      </c>
      <c r="I197" s="21">
        <v>115</v>
      </c>
      <c r="J197" s="21">
        <v>133.75</v>
      </c>
      <c r="K197" s="21"/>
      <c r="L197" s="21"/>
      <c r="M197" s="21">
        <v>32</v>
      </c>
      <c r="N197" s="21">
        <v>13.333333333333334</v>
      </c>
      <c r="O197" s="21">
        <f t="shared" si="31"/>
        <v>28.8</v>
      </c>
      <c r="P197" s="21">
        <v>22</v>
      </c>
      <c r="Q197" s="21">
        <v>20</v>
      </c>
      <c r="R197" s="22"/>
      <c r="S197" s="21">
        <f t="shared" si="26"/>
        <v>174.95078740157459</v>
      </c>
      <c r="T197" s="21">
        <f t="shared" si="32"/>
        <v>65.833333333333329</v>
      </c>
      <c r="U197" s="21">
        <f t="shared" si="27"/>
        <v>52</v>
      </c>
      <c r="V197" s="21" t="str">
        <f t="shared" si="33"/>
        <v/>
      </c>
      <c r="W197" s="21">
        <f t="shared" si="28"/>
        <v>137</v>
      </c>
      <c r="X197" s="21">
        <f t="shared" si="34"/>
        <v>153.75</v>
      </c>
      <c r="Y197" s="21">
        <f t="shared" si="35"/>
        <v>63.21</v>
      </c>
      <c r="Z197" s="21">
        <f t="shared" si="36"/>
        <v>68.737500000000011</v>
      </c>
      <c r="AA197" s="22"/>
      <c r="AB197" s="23" t="str">
        <f t="shared" si="37"/>
        <v/>
      </c>
      <c r="AC197" s="21" t="str">
        <f t="shared" si="29"/>
        <v/>
      </c>
      <c r="AE197" s="3" t="str">
        <f t="shared" si="38"/>
        <v/>
      </c>
      <c r="AF197" s="2" t="str">
        <f t="shared" si="30"/>
        <v/>
      </c>
    </row>
    <row r="198" spans="2:32">
      <c r="B198" s="20">
        <v>2018</v>
      </c>
      <c r="C198" s="20">
        <v>2</v>
      </c>
      <c r="D198" s="20">
        <v>5</v>
      </c>
      <c r="E198" s="21">
        <v>25.6</v>
      </c>
      <c r="F198" s="21">
        <v>56</v>
      </c>
      <c r="G198" s="21" t="s">
        <v>180</v>
      </c>
      <c r="H198" s="21" t="s">
        <v>180</v>
      </c>
      <c r="I198" s="21">
        <v>126.6</v>
      </c>
      <c r="J198" s="21">
        <v>121</v>
      </c>
      <c r="K198" s="21"/>
      <c r="L198" s="21"/>
      <c r="M198" s="21">
        <v>32</v>
      </c>
      <c r="N198" s="21">
        <v>13.333333333333334</v>
      </c>
      <c r="O198" s="21">
        <f t="shared" si="31"/>
        <v>28.8</v>
      </c>
      <c r="P198" s="21">
        <v>21.6</v>
      </c>
      <c r="Q198" s="21">
        <v>20</v>
      </c>
      <c r="R198" s="22"/>
      <c r="S198" s="21">
        <f t="shared" ref="S198:S259" si="39">T198*S199/T199</f>
        <v>184.25196850393678</v>
      </c>
      <c r="T198" s="21">
        <f t="shared" si="32"/>
        <v>69.333333333333329</v>
      </c>
      <c r="U198" s="21">
        <f t="shared" ref="U198:U261" si="40">IFERROR( E198+M198, "")</f>
        <v>57.6</v>
      </c>
      <c r="V198" s="21" t="str">
        <f t="shared" si="33"/>
        <v/>
      </c>
      <c r="W198" s="21">
        <f t="shared" ref="W198:W261" si="41">IFERROR(I198+P198, "")</f>
        <v>148.19999999999999</v>
      </c>
      <c r="X198" s="21">
        <f t="shared" si="34"/>
        <v>141</v>
      </c>
      <c r="Y198" s="21">
        <f t="shared" si="35"/>
        <v>66.906000000000006</v>
      </c>
      <c r="Z198" s="21">
        <f t="shared" si="36"/>
        <v>64.53</v>
      </c>
      <c r="AA198" s="22"/>
      <c r="AB198" s="23" t="str">
        <f t="shared" si="37"/>
        <v/>
      </c>
      <c r="AC198" s="21" t="str">
        <f t="shared" ref="AC198:AC261" si="42">IF(AB198="", "", MAX(Y198, Z198)-AB198)</f>
        <v/>
      </c>
      <c r="AE198" s="3" t="str">
        <f t="shared" si="38"/>
        <v/>
      </c>
      <c r="AF198" s="2" t="str">
        <f t="shared" ref="AF198:AF232" si="43">IF(AE198="", "", MAX(AB198, AC198)-AE198)</f>
        <v/>
      </c>
    </row>
    <row r="199" spans="2:32">
      <c r="B199" s="20">
        <v>2018</v>
      </c>
      <c r="C199" s="20">
        <v>2</v>
      </c>
      <c r="D199" s="20">
        <v>6</v>
      </c>
      <c r="E199" s="21">
        <v>31.5</v>
      </c>
      <c r="F199" s="21">
        <v>60</v>
      </c>
      <c r="G199" s="21" t="s">
        <v>180</v>
      </c>
      <c r="H199" s="21" t="s">
        <v>180</v>
      </c>
      <c r="I199" s="21">
        <v>133</v>
      </c>
      <c r="J199" s="21">
        <v>121</v>
      </c>
      <c r="K199" s="21"/>
      <c r="L199" s="21"/>
      <c r="M199" s="21">
        <v>32</v>
      </c>
      <c r="N199" s="21">
        <v>13.333333333333334</v>
      </c>
      <c r="O199" s="21">
        <f t="shared" ref="O199:O262" si="44">IFERROR(M199*0.9, "")</f>
        <v>28.8</v>
      </c>
      <c r="P199" s="21">
        <v>21</v>
      </c>
      <c r="Q199" s="21">
        <v>20</v>
      </c>
      <c r="R199" s="22"/>
      <c r="S199" s="21">
        <f t="shared" si="39"/>
        <v>194.88188976377927</v>
      </c>
      <c r="T199" s="21">
        <f t="shared" ref="T199:T260" si="45">IF(F199=0, "", F199+N199)</f>
        <v>73.333333333333329</v>
      </c>
      <c r="U199" s="21">
        <f t="shared" si="40"/>
        <v>63.5</v>
      </c>
      <c r="V199" s="21" t="str">
        <f t="shared" ref="V199:V262" si="46">IFERROR( G199+O199, "")</f>
        <v/>
      </c>
      <c r="W199" s="21">
        <f t="shared" si="41"/>
        <v>154</v>
      </c>
      <c r="X199" s="21">
        <f t="shared" ref="X199:X262" si="47">J199+Q199</f>
        <v>141</v>
      </c>
      <c r="Y199" s="21">
        <f t="shared" ref="Y199:Y262" si="48">IFERROR((I199+P199)*0.33+18, "")</f>
        <v>68.819999999999993</v>
      </c>
      <c r="Z199" s="21">
        <f t="shared" ref="Z199:Z262" si="49">IF(J199=0,0,(J199+Q199)*0.33+18)</f>
        <v>64.53</v>
      </c>
      <c r="AA199" s="22"/>
      <c r="AB199" s="23" t="str">
        <f t="shared" ref="AB199:AB262" si="50">IF(OR(T199="", U199="", V199=""), "", MAX(S199,T199)*40%+U199*30%+V199*30%)</f>
        <v/>
      </c>
      <c r="AC199" s="21" t="str">
        <f t="shared" si="42"/>
        <v/>
      </c>
      <c r="AE199" s="3" t="str">
        <f t="shared" ref="AE199:AE262" si="51">IFERROR(MIN((MAX(S199,T199)*70%+V199*30%), Z199), "")</f>
        <v/>
      </c>
      <c r="AF199" s="2" t="str">
        <f t="shared" si="43"/>
        <v/>
      </c>
    </row>
    <row r="200" spans="2:32">
      <c r="B200" s="20">
        <v>2018</v>
      </c>
      <c r="C200" s="20">
        <v>3</v>
      </c>
      <c r="D200" s="20">
        <v>7</v>
      </c>
      <c r="E200" s="21">
        <v>33</v>
      </c>
      <c r="F200" s="21">
        <v>62.5</v>
      </c>
      <c r="G200" s="21" t="s">
        <v>180</v>
      </c>
      <c r="H200" s="21" t="s">
        <v>180</v>
      </c>
      <c r="I200" s="21">
        <v>134.25</v>
      </c>
      <c r="J200" s="21">
        <v>132.25</v>
      </c>
      <c r="K200" s="21"/>
      <c r="L200" s="21"/>
      <c r="M200" s="21">
        <v>32</v>
      </c>
      <c r="N200" s="21">
        <v>13.333333333333334</v>
      </c>
      <c r="O200" s="21">
        <f t="shared" si="44"/>
        <v>28.8</v>
      </c>
      <c r="P200" s="21">
        <v>22.25</v>
      </c>
      <c r="Q200" s="21">
        <v>20</v>
      </c>
      <c r="R200" s="22"/>
      <c r="S200" s="21">
        <f t="shared" si="39"/>
        <v>201.52559055118084</v>
      </c>
      <c r="T200" s="21">
        <f t="shared" si="45"/>
        <v>75.833333333333329</v>
      </c>
      <c r="U200" s="21">
        <f t="shared" si="40"/>
        <v>65</v>
      </c>
      <c r="V200" s="21" t="str">
        <f t="shared" si="46"/>
        <v/>
      </c>
      <c r="W200" s="21">
        <f t="shared" si="41"/>
        <v>156.5</v>
      </c>
      <c r="X200" s="21">
        <f t="shared" si="47"/>
        <v>152.25</v>
      </c>
      <c r="Y200" s="21">
        <f t="shared" si="48"/>
        <v>69.64500000000001</v>
      </c>
      <c r="Z200" s="21">
        <f t="shared" si="49"/>
        <v>68.242500000000007</v>
      </c>
      <c r="AA200" s="22"/>
      <c r="AB200" s="23" t="str">
        <f t="shared" si="50"/>
        <v/>
      </c>
      <c r="AC200" s="21" t="str">
        <f t="shared" si="42"/>
        <v/>
      </c>
      <c r="AE200" s="3" t="str">
        <f t="shared" si="51"/>
        <v/>
      </c>
      <c r="AF200" s="2" t="str">
        <f t="shared" si="43"/>
        <v/>
      </c>
    </row>
    <row r="201" spans="2:32">
      <c r="B201" s="20">
        <v>2018</v>
      </c>
      <c r="C201" s="20">
        <v>3</v>
      </c>
      <c r="D201" s="20">
        <v>8</v>
      </c>
      <c r="E201" s="21">
        <v>33</v>
      </c>
      <c r="F201" s="21">
        <v>65</v>
      </c>
      <c r="G201" s="21" t="s">
        <v>180</v>
      </c>
      <c r="H201" s="21" t="s">
        <v>180</v>
      </c>
      <c r="I201" s="21">
        <v>140.4</v>
      </c>
      <c r="J201" s="21">
        <v>136</v>
      </c>
      <c r="K201" s="21"/>
      <c r="L201" s="21"/>
      <c r="M201" s="21">
        <v>32</v>
      </c>
      <c r="N201" s="21">
        <v>13.333333333333334</v>
      </c>
      <c r="O201" s="21">
        <f t="shared" si="44"/>
        <v>28.8</v>
      </c>
      <c r="P201" s="21">
        <v>22.6</v>
      </c>
      <c r="Q201" s="21">
        <v>20</v>
      </c>
      <c r="R201" s="22"/>
      <c r="S201" s="21">
        <f t="shared" si="39"/>
        <v>208.16929133858241</v>
      </c>
      <c r="T201" s="21">
        <f t="shared" si="45"/>
        <v>78.333333333333329</v>
      </c>
      <c r="U201" s="21">
        <f t="shared" si="40"/>
        <v>65</v>
      </c>
      <c r="V201" s="21" t="str">
        <f t="shared" si="46"/>
        <v/>
      </c>
      <c r="W201" s="21">
        <f t="shared" si="41"/>
        <v>163</v>
      </c>
      <c r="X201" s="21">
        <f t="shared" si="47"/>
        <v>156</v>
      </c>
      <c r="Y201" s="21">
        <f t="shared" si="48"/>
        <v>71.789999999999992</v>
      </c>
      <c r="Z201" s="21">
        <f t="shared" si="49"/>
        <v>69.48</v>
      </c>
      <c r="AA201" s="22"/>
      <c r="AB201" s="23" t="str">
        <f t="shared" si="50"/>
        <v/>
      </c>
      <c r="AC201" s="21" t="str">
        <f t="shared" si="42"/>
        <v/>
      </c>
      <c r="AE201" s="3" t="str">
        <f t="shared" si="51"/>
        <v/>
      </c>
      <c r="AF201" s="2" t="str">
        <f t="shared" si="43"/>
        <v/>
      </c>
    </row>
    <row r="202" spans="2:32">
      <c r="B202" s="20">
        <v>2018</v>
      </c>
      <c r="C202" s="20">
        <v>3</v>
      </c>
      <c r="D202" s="20">
        <v>9</v>
      </c>
      <c r="E202" s="21">
        <v>34.75</v>
      </c>
      <c r="F202" s="21">
        <v>71.25</v>
      </c>
      <c r="G202" s="21" t="s">
        <v>180</v>
      </c>
      <c r="H202" s="21" t="s">
        <v>180</v>
      </c>
      <c r="I202" s="21">
        <v>157.75</v>
      </c>
      <c r="J202" s="21">
        <v>136</v>
      </c>
      <c r="K202" s="21"/>
      <c r="L202" s="21"/>
      <c r="M202" s="21">
        <v>32</v>
      </c>
      <c r="N202" s="21">
        <v>13.333333333333334</v>
      </c>
      <c r="O202" s="21">
        <f t="shared" si="44"/>
        <v>28.8</v>
      </c>
      <c r="P202" s="21">
        <v>22.5</v>
      </c>
      <c r="Q202" s="21">
        <v>20</v>
      </c>
      <c r="R202" s="22"/>
      <c r="S202" s="21">
        <f t="shared" si="39"/>
        <v>224.77854330708635</v>
      </c>
      <c r="T202" s="21">
        <f t="shared" si="45"/>
        <v>84.583333333333329</v>
      </c>
      <c r="U202" s="21">
        <f t="shared" si="40"/>
        <v>66.75</v>
      </c>
      <c r="V202" s="21" t="str">
        <f t="shared" si="46"/>
        <v/>
      </c>
      <c r="W202" s="21">
        <f t="shared" si="41"/>
        <v>180.25</v>
      </c>
      <c r="X202" s="21">
        <f t="shared" si="47"/>
        <v>156</v>
      </c>
      <c r="Y202" s="21">
        <f t="shared" si="48"/>
        <v>77.482500000000002</v>
      </c>
      <c r="Z202" s="21">
        <f t="shared" si="49"/>
        <v>69.48</v>
      </c>
      <c r="AA202" s="22"/>
      <c r="AB202" s="23" t="str">
        <f t="shared" si="50"/>
        <v/>
      </c>
      <c r="AC202" s="21" t="str">
        <f t="shared" si="42"/>
        <v/>
      </c>
      <c r="AE202" s="3" t="str">
        <f t="shared" si="51"/>
        <v/>
      </c>
      <c r="AF202" s="2" t="str">
        <f t="shared" si="43"/>
        <v/>
      </c>
    </row>
    <row r="203" spans="2:32">
      <c r="B203" s="20">
        <v>2018</v>
      </c>
      <c r="C203" s="20">
        <v>4</v>
      </c>
      <c r="D203" s="20">
        <v>10</v>
      </c>
      <c r="E203" s="21">
        <v>43.5</v>
      </c>
      <c r="F203" s="21">
        <v>75</v>
      </c>
      <c r="G203" s="21" t="s">
        <v>180</v>
      </c>
      <c r="H203" s="21" t="s">
        <v>180</v>
      </c>
      <c r="I203" s="21">
        <v>170.25</v>
      </c>
      <c r="J203" s="21">
        <v>159</v>
      </c>
      <c r="K203" s="21"/>
      <c r="L203" s="21"/>
      <c r="M203" s="21">
        <v>32</v>
      </c>
      <c r="N203" s="21">
        <v>13.333333333333334</v>
      </c>
      <c r="O203" s="21">
        <f t="shared" si="44"/>
        <v>28.8</v>
      </c>
      <c r="P203" s="21">
        <v>24.25</v>
      </c>
      <c r="Q203" s="21">
        <v>20</v>
      </c>
      <c r="R203" s="22"/>
      <c r="S203" s="21">
        <f t="shared" si="39"/>
        <v>234.74409448818872</v>
      </c>
      <c r="T203" s="21">
        <f t="shared" si="45"/>
        <v>88.333333333333329</v>
      </c>
      <c r="U203" s="21">
        <f t="shared" si="40"/>
        <v>75.5</v>
      </c>
      <c r="V203" s="21" t="str">
        <f t="shared" si="46"/>
        <v/>
      </c>
      <c r="W203" s="21">
        <f t="shared" si="41"/>
        <v>194.5</v>
      </c>
      <c r="X203" s="21">
        <f t="shared" si="47"/>
        <v>179</v>
      </c>
      <c r="Y203" s="21">
        <f t="shared" si="48"/>
        <v>82.185000000000002</v>
      </c>
      <c r="Z203" s="21">
        <f t="shared" si="49"/>
        <v>77.069999999999993</v>
      </c>
      <c r="AA203" s="22"/>
      <c r="AB203" s="23" t="str">
        <f t="shared" si="50"/>
        <v/>
      </c>
      <c r="AC203" s="21" t="str">
        <f t="shared" si="42"/>
        <v/>
      </c>
      <c r="AE203" s="3" t="str">
        <f t="shared" si="51"/>
        <v/>
      </c>
      <c r="AF203" s="2" t="str">
        <f t="shared" si="43"/>
        <v/>
      </c>
    </row>
    <row r="204" spans="2:32">
      <c r="B204" s="20">
        <v>2018</v>
      </c>
      <c r="C204" s="20">
        <v>4</v>
      </c>
      <c r="D204" s="20">
        <v>11</v>
      </c>
      <c r="E204" s="21">
        <v>48</v>
      </c>
      <c r="F204" s="21">
        <v>75</v>
      </c>
      <c r="G204" s="21" t="s">
        <v>180</v>
      </c>
      <c r="H204" s="21" t="s">
        <v>180</v>
      </c>
      <c r="I204" s="21">
        <v>157</v>
      </c>
      <c r="J204" s="21">
        <v>159</v>
      </c>
      <c r="K204" s="21"/>
      <c r="L204" s="21"/>
      <c r="M204" s="21">
        <v>32</v>
      </c>
      <c r="N204" s="21">
        <v>13.333333333333334</v>
      </c>
      <c r="O204" s="21">
        <f t="shared" si="44"/>
        <v>28.8</v>
      </c>
      <c r="P204" s="21">
        <v>22.8</v>
      </c>
      <c r="Q204" s="21">
        <v>20</v>
      </c>
      <c r="R204" s="22"/>
      <c r="S204" s="21">
        <f t="shared" si="39"/>
        <v>234.74409448818872</v>
      </c>
      <c r="T204" s="21">
        <f t="shared" si="45"/>
        <v>88.333333333333329</v>
      </c>
      <c r="U204" s="21">
        <f t="shared" si="40"/>
        <v>80</v>
      </c>
      <c r="V204" s="21" t="str">
        <f t="shared" si="46"/>
        <v/>
      </c>
      <c r="W204" s="21">
        <f t="shared" si="41"/>
        <v>179.8</v>
      </c>
      <c r="X204" s="21">
        <f t="shared" si="47"/>
        <v>179</v>
      </c>
      <c r="Y204" s="21">
        <f t="shared" si="48"/>
        <v>77.334000000000003</v>
      </c>
      <c r="Z204" s="21">
        <f t="shared" si="49"/>
        <v>77.069999999999993</v>
      </c>
      <c r="AA204" s="22"/>
      <c r="AB204" s="23" t="str">
        <f t="shared" si="50"/>
        <v/>
      </c>
      <c r="AC204" s="21" t="str">
        <f t="shared" si="42"/>
        <v/>
      </c>
      <c r="AE204" s="3" t="str">
        <f t="shared" si="51"/>
        <v/>
      </c>
      <c r="AF204" s="2" t="str">
        <f t="shared" si="43"/>
        <v/>
      </c>
    </row>
    <row r="205" spans="2:32">
      <c r="B205" s="20">
        <v>2018</v>
      </c>
      <c r="C205" s="20">
        <v>4</v>
      </c>
      <c r="D205" s="20">
        <v>12</v>
      </c>
      <c r="E205" s="21">
        <v>48</v>
      </c>
      <c r="F205" s="21">
        <v>78.333333333333329</v>
      </c>
      <c r="G205" s="21" t="s">
        <v>180</v>
      </c>
      <c r="H205" s="21" t="s">
        <v>180</v>
      </c>
      <c r="I205" s="21">
        <v>127.66666666666667</v>
      </c>
      <c r="J205" s="21">
        <v>159</v>
      </c>
      <c r="K205" s="21"/>
      <c r="L205" s="21"/>
      <c r="M205" s="21">
        <v>36</v>
      </c>
      <c r="N205" s="21">
        <v>13.333333333333334</v>
      </c>
      <c r="O205" s="21">
        <f t="shared" si="44"/>
        <v>32.4</v>
      </c>
      <c r="P205" s="21">
        <v>21</v>
      </c>
      <c r="Q205" s="21">
        <v>20</v>
      </c>
      <c r="R205" s="22"/>
      <c r="S205" s="21">
        <f t="shared" si="39"/>
        <v>243.60236220472413</v>
      </c>
      <c r="T205" s="21">
        <f t="shared" si="45"/>
        <v>91.666666666666657</v>
      </c>
      <c r="U205" s="21">
        <f t="shared" si="40"/>
        <v>84</v>
      </c>
      <c r="V205" s="21" t="str">
        <f t="shared" si="46"/>
        <v/>
      </c>
      <c r="W205" s="21">
        <f t="shared" si="41"/>
        <v>148.66666666666669</v>
      </c>
      <c r="X205" s="21">
        <f t="shared" si="47"/>
        <v>179</v>
      </c>
      <c r="Y205" s="21">
        <f t="shared" si="48"/>
        <v>67.06</v>
      </c>
      <c r="Z205" s="21">
        <f t="shared" si="49"/>
        <v>77.069999999999993</v>
      </c>
      <c r="AA205" s="22"/>
      <c r="AB205" s="23" t="str">
        <f t="shared" si="50"/>
        <v/>
      </c>
      <c r="AC205" s="21" t="str">
        <f t="shared" si="42"/>
        <v/>
      </c>
      <c r="AE205" s="3" t="str">
        <f t="shared" si="51"/>
        <v/>
      </c>
      <c r="AF205" s="2" t="str">
        <f t="shared" si="43"/>
        <v/>
      </c>
    </row>
    <row r="206" spans="2:32">
      <c r="B206" s="20">
        <v>2019</v>
      </c>
      <c r="C206" s="20">
        <v>1</v>
      </c>
      <c r="D206" s="20">
        <v>1</v>
      </c>
      <c r="E206" s="21">
        <v>44.8</v>
      </c>
      <c r="F206" s="21">
        <v>85</v>
      </c>
      <c r="G206" s="21" t="s">
        <v>180</v>
      </c>
      <c r="H206" s="21" t="s">
        <v>180</v>
      </c>
      <c r="I206" s="21">
        <v>113.2</v>
      </c>
      <c r="J206" s="21">
        <v>141.80000000000001</v>
      </c>
      <c r="K206" s="21"/>
      <c r="L206" s="21"/>
      <c r="M206" s="21">
        <v>37.333333333333336</v>
      </c>
      <c r="N206" s="21">
        <v>13.333333333333334</v>
      </c>
      <c r="O206" s="21">
        <f t="shared" si="44"/>
        <v>33.6</v>
      </c>
      <c r="P206" s="21">
        <v>20</v>
      </c>
      <c r="Q206" s="21">
        <v>20</v>
      </c>
      <c r="R206" s="22"/>
      <c r="S206" s="21">
        <f t="shared" si="39"/>
        <v>261.31889763779498</v>
      </c>
      <c r="T206" s="21">
        <f t="shared" si="45"/>
        <v>98.333333333333329</v>
      </c>
      <c r="U206" s="21">
        <f t="shared" si="40"/>
        <v>82.133333333333326</v>
      </c>
      <c r="V206" s="21" t="str">
        <f t="shared" si="46"/>
        <v/>
      </c>
      <c r="W206" s="21">
        <f t="shared" si="41"/>
        <v>133.19999999999999</v>
      </c>
      <c r="X206" s="21">
        <f t="shared" si="47"/>
        <v>161.80000000000001</v>
      </c>
      <c r="Y206" s="21">
        <f t="shared" si="48"/>
        <v>61.955999999999996</v>
      </c>
      <c r="Z206" s="21">
        <f t="shared" si="49"/>
        <v>71.394000000000005</v>
      </c>
      <c r="AA206" s="22"/>
      <c r="AB206" s="23" t="str">
        <f t="shared" si="50"/>
        <v/>
      </c>
      <c r="AC206" s="21" t="str">
        <f t="shared" si="42"/>
        <v/>
      </c>
      <c r="AE206" s="3" t="str">
        <f t="shared" si="51"/>
        <v/>
      </c>
      <c r="AF206" s="2" t="str">
        <f t="shared" si="43"/>
        <v/>
      </c>
    </row>
    <row r="207" spans="2:32">
      <c r="B207" s="20">
        <v>2019</v>
      </c>
      <c r="C207" s="20">
        <v>1</v>
      </c>
      <c r="D207" s="20">
        <v>2</v>
      </c>
      <c r="E207" s="21">
        <v>40</v>
      </c>
      <c r="F207" s="21">
        <v>89.5</v>
      </c>
      <c r="G207" s="21" t="s">
        <v>180</v>
      </c>
      <c r="H207" s="21" t="s">
        <v>180</v>
      </c>
      <c r="I207" s="21">
        <v>103</v>
      </c>
      <c r="J207" s="21">
        <v>116</v>
      </c>
      <c r="K207" s="21"/>
      <c r="L207" s="21"/>
      <c r="M207" s="21">
        <v>37.333333333333336</v>
      </c>
      <c r="N207" s="21">
        <v>13.333333333333334</v>
      </c>
      <c r="O207" s="21">
        <f t="shared" si="44"/>
        <v>33.6</v>
      </c>
      <c r="P207" s="21">
        <v>16.5</v>
      </c>
      <c r="Q207" s="21">
        <v>20</v>
      </c>
      <c r="R207" s="22"/>
      <c r="S207" s="21">
        <f t="shared" si="39"/>
        <v>273.27755905511782</v>
      </c>
      <c r="T207" s="21">
        <f t="shared" si="45"/>
        <v>102.83333333333333</v>
      </c>
      <c r="U207" s="21">
        <f t="shared" si="40"/>
        <v>77.333333333333343</v>
      </c>
      <c r="V207" s="21" t="str">
        <f t="shared" si="46"/>
        <v/>
      </c>
      <c r="W207" s="21">
        <f t="shared" si="41"/>
        <v>119.5</v>
      </c>
      <c r="X207" s="21">
        <f t="shared" si="47"/>
        <v>136</v>
      </c>
      <c r="Y207" s="21">
        <f t="shared" si="48"/>
        <v>57.435000000000002</v>
      </c>
      <c r="Z207" s="21">
        <f t="shared" si="49"/>
        <v>62.88</v>
      </c>
      <c r="AA207" s="22"/>
      <c r="AB207" s="23" t="str">
        <f t="shared" si="50"/>
        <v/>
      </c>
      <c r="AC207" s="21" t="str">
        <f t="shared" si="42"/>
        <v/>
      </c>
      <c r="AE207" s="3" t="str">
        <f t="shared" si="51"/>
        <v/>
      </c>
      <c r="AF207" s="2" t="str">
        <f t="shared" si="43"/>
        <v/>
      </c>
    </row>
    <row r="208" spans="2:32">
      <c r="B208" s="20">
        <v>2019</v>
      </c>
      <c r="C208" s="20">
        <v>1</v>
      </c>
      <c r="D208" s="20">
        <v>3</v>
      </c>
      <c r="E208" s="21">
        <v>37.5</v>
      </c>
      <c r="F208" s="21">
        <v>88</v>
      </c>
      <c r="G208" s="21" t="s">
        <v>180</v>
      </c>
      <c r="H208" s="21" t="s">
        <v>180</v>
      </c>
      <c r="I208" s="21">
        <v>102.75</v>
      </c>
      <c r="J208" s="21">
        <v>116</v>
      </c>
      <c r="K208" s="21"/>
      <c r="L208" s="21"/>
      <c r="M208" s="21">
        <v>37.333333333333336</v>
      </c>
      <c r="N208" s="21">
        <v>13.333333333333334</v>
      </c>
      <c r="O208" s="21">
        <f t="shared" si="44"/>
        <v>33.6</v>
      </c>
      <c r="P208" s="21">
        <v>17</v>
      </c>
      <c r="Q208" s="21">
        <v>20</v>
      </c>
      <c r="R208" s="22"/>
      <c r="S208" s="21">
        <f t="shared" si="39"/>
        <v>269.29133858267687</v>
      </c>
      <c r="T208" s="21">
        <f t="shared" si="45"/>
        <v>101.33333333333333</v>
      </c>
      <c r="U208" s="21">
        <f t="shared" si="40"/>
        <v>74.833333333333343</v>
      </c>
      <c r="V208" s="21" t="str">
        <f t="shared" si="46"/>
        <v/>
      </c>
      <c r="W208" s="21">
        <f t="shared" si="41"/>
        <v>119.75</v>
      </c>
      <c r="X208" s="21">
        <f t="shared" si="47"/>
        <v>136</v>
      </c>
      <c r="Y208" s="21">
        <f t="shared" si="48"/>
        <v>57.517500000000005</v>
      </c>
      <c r="Z208" s="21">
        <f t="shared" si="49"/>
        <v>62.88</v>
      </c>
      <c r="AA208" s="22"/>
      <c r="AB208" s="23" t="str">
        <f t="shared" si="50"/>
        <v/>
      </c>
      <c r="AC208" s="21" t="str">
        <f t="shared" si="42"/>
        <v/>
      </c>
      <c r="AE208" s="3" t="str">
        <f t="shared" si="51"/>
        <v/>
      </c>
      <c r="AF208" s="2" t="str">
        <f t="shared" si="43"/>
        <v/>
      </c>
    </row>
    <row r="209" spans="2:32">
      <c r="B209" s="20">
        <v>2019</v>
      </c>
      <c r="C209" s="20">
        <v>2</v>
      </c>
      <c r="D209" s="20">
        <v>4</v>
      </c>
      <c r="E209" s="21">
        <v>32.75</v>
      </c>
      <c r="F209" s="21">
        <v>74</v>
      </c>
      <c r="G209" s="21" t="s">
        <v>180</v>
      </c>
      <c r="H209" s="21" t="s">
        <v>180</v>
      </c>
      <c r="I209" s="21">
        <v>103</v>
      </c>
      <c r="J209" s="21">
        <v>102.5</v>
      </c>
      <c r="K209" s="21"/>
      <c r="L209" s="21"/>
      <c r="M209" s="21">
        <v>37.333333333333336</v>
      </c>
      <c r="N209" s="21">
        <v>13.333333333333334</v>
      </c>
      <c r="O209" s="21">
        <f t="shared" si="44"/>
        <v>33.6</v>
      </c>
      <c r="P209" s="21">
        <v>18</v>
      </c>
      <c r="Q209" s="21">
        <v>20</v>
      </c>
      <c r="R209" s="22"/>
      <c r="S209" s="21">
        <f t="shared" si="39"/>
        <v>232.08661417322813</v>
      </c>
      <c r="T209" s="21">
        <f t="shared" si="45"/>
        <v>87.333333333333329</v>
      </c>
      <c r="U209" s="21">
        <f t="shared" si="40"/>
        <v>70.083333333333343</v>
      </c>
      <c r="V209" s="21" t="str">
        <f t="shared" si="46"/>
        <v/>
      </c>
      <c r="W209" s="21">
        <f t="shared" si="41"/>
        <v>121</v>
      </c>
      <c r="X209" s="21">
        <f t="shared" si="47"/>
        <v>122.5</v>
      </c>
      <c r="Y209" s="21">
        <f t="shared" si="48"/>
        <v>57.93</v>
      </c>
      <c r="Z209" s="21">
        <f t="shared" si="49"/>
        <v>58.425000000000004</v>
      </c>
      <c r="AA209" s="22"/>
      <c r="AB209" s="23" t="str">
        <f t="shared" si="50"/>
        <v/>
      </c>
      <c r="AC209" s="21" t="str">
        <f t="shared" si="42"/>
        <v/>
      </c>
      <c r="AE209" s="3" t="str">
        <f t="shared" si="51"/>
        <v/>
      </c>
      <c r="AF209" s="2" t="str">
        <f t="shared" si="43"/>
        <v/>
      </c>
    </row>
    <row r="210" spans="2:32">
      <c r="B210" s="20">
        <v>2019</v>
      </c>
      <c r="C210" s="20">
        <v>2</v>
      </c>
      <c r="D210" s="20">
        <v>5</v>
      </c>
      <c r="E210" s="21">
        <v>27</v>
      </c>
      <c r="F210" s="21">
        <v>57.2</v>
      </c>
      <c r="G210" s="21" t="s">
        <v>180</v>
      </c>
      <c r="H210" s="21" t="s">
        <v>180</v>
      </c>
      <c r="I210" s="21">
        <v>103</v>
      </c>
      <c r="J210" s="21">
        <v>89</v>
      </c>
      <c r="K210" s="21"/>
      <c r="L210" s="21"/>
      <c r="M210" s="21">
        <v>37.333333333333336</v>
      </c>
      <c r="N210" s="21">
        <v>13.333333333333334</v>
      </c>
      <c r="O210" s="21">
        <f t="shared" si="44"/>
        <v>33.6</v>
      </c>
      <c r="P210" s="21">
        <v>17.399999999999999</v>
      </c>
      <c r="Q210" s="21">
        <v>20</v>
      </c>
      <c r="R210" s="22"/>
      <c r="S210" s="21">
        <f t="shared" si="39"/>
        <v>187.44094488188961</v>
      </c>
      <c r="T210" s="21">
        <f t="shared" si="45"/>
        <v>70.533333333333331</v>
      </c>
      <c r="U210" s="21">
        <f t="shared" si="40"/>
        <v>64.333333333333343</v>
      </c>
      <c r="V210" s="21" t="str">
        <f t="shared" si="46"/>
        <v/>
      </c>
      <c r="W210" s="21">
        <f t="shared" si="41"/>
        <v>120.4</v>
      </c>
      <c r="X210" s="21">
        <f t="shared" si="47"/>
        <v>109</v>
      </c>
      <c r="Y210" s="21">
        <f t="shared" si="48"/>
        <v>57.732000000000006</v>
      </c>
      <c r="Z210" s="21">
        <f t="shared" si="49"/>
        <v>53.97</v>
      </c>
      <c r="AA210" s="22"/>
      <c r="AB210" s="23" t="str">
        <f t="shared" si="50"/>
        <v/>
      </c>
      <c r="AC210" s="21" t="str">
        <f t="shared" si="42"/>
        <v/>
      </c>
      <c r="AE210" s="3" t="str">
        <f t="shared" si="51"/>
        <v/>
      </c>
      <c r="AF210" s="2" t="str">
        <f t="shared" si="43"/>
        <v/>
      </c>
    </row>
    <row r="211" spans="2:32">
      <c r="B211" s="20">
        <v>2019</v>
      </c>
      <c r="C211" s="20">
        <v>2</v>
      </c>
      <c r="D211" s="20">
        <v>6</v>
      </c>
      <c r="E211" s="21">
        <v>15.5</v>
      </c>
      <c r="F211" s="21">
        <v>37.5</v>
      </c>
      <c r="G211" s="21" t="s">
        <v>180</v>
      </c>
      <c r="H211" s="21" t="s">
        <v>180</v>
      </c>
      <c r="I211" s="21">
        <v>102.5</v>
      </c>
      <c r="J211" s="21">
        <v>89</v>
      </c>
      <c r="K211" s="21"/>
      <c r="L211" s="21"/>
      <c r="M211" s="21">
        <v>37.333333333333336</v>
      </c>
      <c r="N211" s="21">
        <v>13.333333333333334</v>
      </c>
      <c r="O211" s="21">
        <f t="shared" si="44"/>
        <v>33.6</v>
      </c>
      <c r="P211" s="21">
        <v>18.25</v>
      </c>
      <c r="Q211" s="21">
        <v>20</v>
      </c>
      <c r="R211" s="22"/>
      <c r="S211" s="21">
        <f t="shared" si="39"/>
        <v>135.08858267716525</v>
      </c>
      <c r="T211" s="21">
        <f t="shared" si="45"/>
        <v>50.833333333333336</v>
      </c>
      <c r="U211" s="21">
        <f t="shared" si="40"/>
        <v>52.833333333333336</v>
      </c>
      <c r="V211" s="21" t="str">
        <f t="shared" si="46"/>
        <v/>
      </c>
      <c r="W211" s="21">
        <f t="shared" si="41"/>
        <v>120.75</v>
      </c>
      <c r="X211" s="21">
        <f t="shared" si="47"/>
        <v>109</v>
      </c>
      <c r="Y211" s="21">
        <f t="shared" si="48"/>
        <v>57.847500000000004</v>
      </c>
      <c r="Z211" s="21">
        <f t="shared" si="49"/>
        <v>53.97</v>
      </c>
      <c r="AA211" s="22"/>
      <c r="AB211" s="23" t="str">
        <f t="shared" si="50"/>
        <v/>
      </c>
      <c r="AC211" s="21" t="str">
        <f t="shared" si="42"/>
        <v/>
      </c>
      <c r="AE211" s="3" t="str">
        <f t="shared" si="51"/>
        <v/>
      </c>
      <c r="AF211" s="2" t="str">
        <f t="shared" si="43"/>
        <v/>
      </c>
    </row>
    <row r="212" spans="2:32">
      <c r="B212" s="20">
        <v>2019</v>
      </c>
      <c r="C212" s="20">
        <v>3</v>
      </c>
      <c r="D212" s="20">
        <v>7</v>
      </c>
      <c r="E212" s="21">
        <v>13</v>
      </c>
      <c r="F212" s="21">
        <v>35</v>
      </c>
      <c r="G212" s="21" t="s">
        <v>180</v>
      </c>
      <c r="H212" s="21" t="s">
        <v>180</v>
      </c>
      <c r="I212" s="21">
        <v>95.25</v>
      </c>
      <c r="J212" s="21">
        <v>89</v>
      </c>
      <c r="K212" s="21"/>
      <c r="L212" s="21"/>
      <c r="M212" s="21">
        <v>37.333333333333336</v>
      </c>
      <c r="N212" s="21">
        <v>13.333333333333334</v>
      </c>
      <c r="O212" s="21">
        <f t="shared" si="44"/>
        <v>33.6</v>
      </c>
      <c r="P212" s="21">
        <v>19.75</v>
      </c>
      <c r="Q212" s="21">
        <v>20</v>
      </c>
      <c r="R212" s="22"/>
      <c r="S212" s="21">
        <f t="shared" si="39"/>
        <v>128.44488188976368</v>
      </c>
      <c r="T212" s="21">
        <f t="shared" si="45"/>
        <v>48.333333333333336</v>
      </c>
      <c r="U212" s="21">
        <f t="shared" si="40"/>
        <v>50.333333333333336</v>
      </c>
      <c r="V212" s="21" t="str">
        <f t="shared" si="46"/>
        <v/>
      </c>
      <c r="W212" s="21">
        <f t="shared" si="41"/>
        <v>115</v>
      </c>
      <c r="X212" s="21">
        <f t="shared" si="47"/>
        <v>109</v>
      </c>
      <c r="Y212" s="21">
        <f t="shared" si="48"/>
        <v>55.95</v>
      </c>
      <c r="Z212" s="21">
        <f t="shared" si="49"/>
        <v>53.97</v>
      </c>
      <c r="AA212" s="22"/>
      <c r="AB212" s="23" t="str">
        <f t="shared" si="50"/>
        <v/>
      </c>
      <c r="AC212" s="21" t="str">
        <f t="shared" si="42"/>
        <v/>
      </c>
      <c r="AE212" s="3" t="str">
        <f t="shared" si="51"/>
        <v/>
      </c>
      <c r="AF212" s="2" t="str">
        <f t="shared" si="43"/>
        <v/>
      </c>
    </row>
    <row r="213" spans="2:32">
      <c r="B213" s="20">
        <v>2019</v>
      </c>
      <c r="C213" s="20">
        <v>3</v>
      </c>
      <c r="D213" s="20">
        <v>8</v>
      </c>
      <c r="E213" s="21">
        <v>13</v>
      </c>
      <c r="F213" s="21">
        <v>30</v>
      </c>
      <c r="G213" s="21" t="s">
        <v>180</v>
      </c>
      <c r="H213" s="21" t="s">
        <v>180</v>
      </c>
      <c r="I213" s="21">
        <v>73</v>
      </c>
      <c r="J213" s="21">
        <v>89</v>
      </c>
      <c r="K213" s="21"/>
      <c r="L213" s="21"/>
      <c r="M213" s="21">
        <v>37.333333333333336</v>
      </c>
      <c r="N213" s="21">
        <v>13.333333333333334</v>
      </c>
      <c r="O213" s="21">
        <f t="shared" si="44"/>
        <v>33.6</v>
      </c>
      <c r="P213" s="21">
        <v>21.2</v>
      </c>
      <c r="Q213" s="21">
        <v>20</v>
      </c>
      <c r="R213" s="22"/>
      <c r="S213" s="21">
        <f t="shared" si="39"/>
        <v>115.15748031496055</v>
      </c>
      <c r="T213" s="21">
        <f t="shared" si="45"/>
        <v>43.333333333333336</v>
      </c>
      <c r="U213" s="21">
        <f t="shared" si="40"/>
        <v>50.333333333333336</v>
      </c>
      <c r="V213" s="21" t="str">
        <f t="shared" si="46"/>
        <v/>
      </c>
      <c r="W213" s="21">
        <f t="shared" si="41"/>
        <v>94.2</v>
      </c>
      <c r="X213" s="21">
        <f t="shared" si="47"/>
        <v>109</v>
      </c>
      <c r="Y213" s="21">
        <f t="shared" si="48"/>
        <v>49.085999999999999</v>
      </c>
      <c r="Z213" s="21">
        <f t="shared" si="49"/>
        <v>53.97</v>
      </c>
      <c r="AA213" s="22"/>
      <c r="AB213" s="23" t="str">
        <f t="shared" si="50"/>
        <v/>
      </c>
      <c r="AC213" s="21" t="str">
        <f t="shared" si="42"/>
        <v/>
      </c>
      <c r="AE213" s="3" t="str">
        <f t="shared" si="51"/>
        <v/>
      </c>
      <c r="AF213" s="2" t="str">
        <f t="shared" si="43"/>
        <v/>
      </c>
    </row>
    <row r="214" spans="2:32">
      <c r="B214" s="20">
        <v>2019</v>
      </c>
      <c r="C214" s="20">
        <v>3</v>
      </c>
      <c r="D214" s="20">
        <v>9</v>
      </c>
      <c r="E214" s="21">
        <v>9.5</v>
      </c>
      <c r="F214" s="21">
        <v>31.25</v>
      </c>
      <c r="G214" s="21" t="s">
        <v>180</v>
      </c>
      <c r="H214" s="21" t="s">
        <v>180</v>
      </c>
      <c r="I214" s="21">
        <v>56</v>
      </c>
      <c r="J214" s="21">
        <v>89</v>
      </c>
      <c r="K214" s="21"/>
      <c r="L214" s="21"/>
      <c r="M214" s="21">
        <v>37.333333333333336</v>
      </c>
      <c r="N214" s="21">
        <v>13.333333333333334</v>
      </c>
      <c r="O214" s="21">
        <f t="shared" si="44"/>
        <v>33.6</v>
      </c>
      <c r="P214" s="21">
        <v>22.25</v>
      </c>
      <c r="Q214" s="21">
        <v>20</v>
      </c>
      <c r="R214" s="22"/>
      <c r="S214" s="21">
        <f t="shared" si="39"/>
        <v>118.47933070866134</v>
      </c>
      <c r="T214" s="21">
        <f t="shared" si="45"/>
        <v>44.583333333333336</v>
      </c>
      <c r="U214" s="21">
        <f t="shared" si="40"/>
        <v>46.833333333333336</v>
      </c>
      <c r="V214" s="21" t="str">
        <f t="shared" si="46"/>
        <v/>
      </c>
      <c r="W214" s="21">
        <f t="shared" si="41"/>
        <v>78.25</v>
      </c>
      <c r="X214" s="21">
        <f t="shared" si="47"/>
        <v>109</v>
      </c>
      <c r="Y214" s="21">
        <f t="shared" si="48"/>
        <v>43.822500000000005</v>
      </c>
      <c r="Z214" s="21">
        <f t="shared" si="49"/>
        <v>53.97</v>
      </c>
      <c r="AA214" s="22"/>
      <c r="AB214" s="23" t="str">
        <f t="shared" si="50"/>
        <v/>
      </c>
      <c r="AC214" s="21" t="str">
        <f t="shared" si="42"/>
        <v/>
      </c>
      <c r="AE214" s="3" t="str">
        <f t="shared" si="51"/>
        <v/>
      </c>
      <c r="AF214" s="2" t="str">
        <f t="shared" si="43"/>
        <v/>
      </c>
    </row>
    <row r="215" spans="2:32">
      <c r="B215" s="20">
        <v>2019</v>
      </c>
      <c r="C215" s="20">
        <v>4</v>
      </c>
      <c r="D215" s="20">
        <v>10</v>
      </c>
      <c r="E215" s="21">
        <v>9</v>
      </c>
      <c r="F215" s="21">
        <v>39</v>
      </c>
      <c r="G215" s="21" t="s">
        <v>180</v>
      </c>
      <c r="H215" s="21" t="s">
        <v>180</v>
      </c>
      <c r="I215" s="21">
        <v>47.2</v>
      </c>
      <c r="J215" s="21">
        <v>71</v>
      </c>
      <c r="K215" s="21"/>
      <c r="L215" s="21"/>
      <c r="M215" s="21">
        <v>44.533333333333331</v>
      </c>
      <c r="N215" s="21">
        <v>13.333333333333334</v>
      </c>
      <c r="O215" s="21">
        <f t="shared" si="44"/>
        <v>40.08</v>
      </c>
      <c r="P215" s="21">
        <v>20.8</v>
      </c>
      <c r="Q215" s="21">
        <v>20</v>
      </c>
      <c r="R215" s="22"/>
      <c r="S215" s="21">
        <f t="shared" si="39"/>
        <v>139.0748031496062</v>
      </c>
      <c r="T215" s="21">
        <f t="shared" si="45"/>
        <v>52.333333333333336</v>
      </c>
      <c r="U215" s="21">
        <f t="shared" si="40"/>
        <v>53.533333333333331</v>
      </c>
      <c r="V215" s="21" t="str">
        <f t="shared" si="46"/>
        <v/>
      </c>
      <c r="W215" s="21">
        <f t="shared" si="41"/>
        <v>68</v>
      </c>
      <c r="X215" s="21">
        <f t="shared" si="47"/>
        <v>91</v>
      </c>
      <c r="Y215" s="21">
        <f t="shared" si="48"/>
        <v>40.44</v>
      </c>
      <c r="Z215" s="21">
        <f t="shared" si="49"/>
        <v>48.03</v>
      </c>
      <c r="AA215" s="22"/>
      <c r="AB215" s="23" t="str">
        <f t="shared" si="50"/>
        <v/>
      </c>
      <c r="AC215" s="21" t="str">
        <f t="shared" si="42"/>
        <v/>
      </c>
      <c r="AE215" s="3" t="str">
        <f t="shared" si="51"/>
        <v/>
      </c>
      <c r="AF215" s="2" t="str">
        <f t="shared" si="43"/>
        <v/>
      </c>
    </row>
    <row r="216" spans="2:32">
      <c r="B216" s="20">
        <v>2019</v>
      </c>
      <c r="C216" s="20">
        <v>4</v>
      </c>
      <c r="D216" s="20">
        <v>11</v>
      </c>
      <c r="E216" s="21">
        <v>8.25</v>
      </c>
      <c r="F216" s="21">
        <v>35</v>
      </c>
      <c r="G216" s="21" t="s">
        <v>180</v>
      </c>
      <c r="H216" s="21" t="s">
        <v>180</v>
      </c>
      <c r="I216" s="21">
        <v>43</v>
      </c>
      <c r="J216" s="21">
        <v>59</v>
      </c>
      <c r="K216" s="21"/>
      <c r="L216" s="21"/>
      <c r="M216" s="21">
        <v>45.333333333333336</v>
      </c>
      <c r="N216" s="21">
        <v>14.5</v>
      </c>
      <c r="O216" s="21">
        <f t="shared" si="44"/>
        <v>40.800000000000004</v>
      </c>
      <c r="P216" s="21">
        <v>19.75</v>
      </c>
      <c r="Q216" s="21">
        <v>20</v>
      </c>
      <c r="R216" s="22"/>
      <c r="S216" s="21">
        <f t="shared" si="39"/>
        <v>131.54527559055109</v>
      </c>
      <c r="T216" s="21">
        <f t="shared" si="45"/>
        <v>49.5</v>
      </c>
      <c r="U216" s="21">
        <f t="shared" si="40"/>
        <v>53.583333333333336</v>
      </c>
      <c r="V216" s="21" t="str">
        <f t="shared" si="46"/>
        <v/>
      </c>
      <c r="W216" s="21">
        <f t="shared" si="41"/>
        <v>62.75</v>
      </c>
      <c r="X216" s="21">
        <f t="shared" si="47"/>
        <v>79</v>
      </c>
      <c r="Y216" s="21">
        <f t="shared" si="48"/>
        <v>38.707499999999996</v>
      </c>
      <c r="Z216" s="21">
        <f t="shared" si="49"/>
        <v>44.07</v>
      </c>
      <c r="AA216" s="22"/>
      <c r="AB216" s="23" t="str">
        <f t="shared" si="50"/>
        <v/>
      </c>
      <c r="AC216" s="21" t="str">
        <f t="shared" si="42"/>
        <v/>
      </c>
      <c r="AE216" s="3" t="str">
        <f t="shared" si="51"/>
        <v/>
      </c>
      <c r="AF216" s="2" t="str">
        <f t="shared" si="43"/>
        <v/>
      </c>
    </row>
    <row r="217" spans="2:32">
      <c r="B217" s="20">
        <v>2019</v>
      </c>
      <c r="C217" s="20">
        <v>4</v>
      </c>
      <c r="D217" s="20">
        <v>12</v>
      </c>
      <c r="E217" s="21">
        <v>8</v>
      </c>
      <c r="F217" s="21">
        <v>35</v>
      </c>
      <c r="G217" s="21" t="s">
        <v>180</v>
      </c>
      <c r="H217" s="21" t="s">
        <v>180</v>
      </c>
      <c r="I217" s="21">
        <v>40.666666666666664</v>
      </c>
      <c r="J217" s="21">
        <v>59</v>
      </c>
      <c r="K217" s="21"/>
      <c r="L217" s="21"/>
      <c r="M217" s="21">
        <v>46</v>
      </c>
      <c r="N217" s="21">
        <v>14.666666666666666</v>
      </c>
      <c r="O217" s="21">
        <f t="shared" si="44"/>
        <v>41.4</v>
      </c>
      <c r="P217" s="21">
        <v>23.25</v>
      </c>
      <c r="Q217" s="21">
        <v>20</v>
      </c>
      <c r="R217" s="22"/>
      <c r="S217" s="21">
        <f t="shared" si="39"/>
        <v>131.98818897637784</v>
      </c>
      <c r="T217" s="21">
        <f t="shared" si="45"/>
        <v>49.666666666666664</v>
      </c>
      <c r="U217" s="21">
        <f t="shared" si="40"/>
        <v>54</v>
      </c>
      <c r="V217" s="21" t="str">
        <f t="shared" si="46"/>
        <v/>
      </c>
      <c r="W217" s="21">
        <f t="shared" si="41"/>
        <v>63.916666666666664</v>
      </c>
      <c r="X217" s="21">
        <f t="shared" si="47"/>
        <v>79</v>
      </c>
      <c r="Y217" s="21">
        <f t="shared" si="48"/>
        <v>39.092500000000001</v>
      </c>
      <c r="Z217" s="21">
        <f t="shared" si="49"/>
        <v>44.07</v>
      </c>
      <c r="AA217" s="22"/>
      <c r="AB217" s="23" t="str">
        <f t="shared" si="50"/>
        <v/>
      </c>
      <c r="AC217" s="21" t="str">
        <f t="shared" si="42"/>
        <v/>
      </c>
      <c r="AE217" s="3" t="str">
        <f t="shared" si="51"/>
        <v/>
      </c>
      <c r="AF217" s="2" t="str">
        <f t="shared" si="43"/>
        <v/>
      </c>
    </row>
    <row r="218" spans="2:32">
      <c r="B218" s="20">
        <v>2020</v>
      </c>
      <c r="C218" s="20">
        <v>1</v>
      </c>
      <c r="D218" s="20">
        <v>1</v>
      </c>
      <c r="E218" s="21">
        <v>5.2</v>
      </c>
      <c r="F218" s="21">
        <v>31.4</v>
      </c>
      <c r="G218" s="21" t="s">
        <v>180</v>
      </c>
      <c r="H218" s="21" t="s">
        <v>180</v>
      </c>
      <c r="I218" s="21">
        <v>40.200000000000003</v>
      </c>
      <c r="J218" s="21">
        <v>53.6</v>
      </c>
      <c r="K218" s="21"/>
      <c r="L218" s="21"/>
      <c r="M218" s="21">
        <v>47.066666666666663</v>
      </c>
      <c r="N218" s="21">
        <v>15.733333333333334</v>
      </c>
      <c r="O218" s="21">
        <f t="shared" si="44"/>
        <v>42.36</v>
      </c>
      <c r="P218" s="21">
        <v>21.2</v>
      </c>
      <c r="Q218" s="21">
        <v>20</v>
      </c>
      <c r="R218" s="22"/>
      <c r="S218" s="21">
        <f t="shared" si="39"/>
        <v>125.25590551181094</v>
      </c>
      <c r="T218" s="21">
        <f t="shared" si="45"/>
        <v>47.133333333333333</v>
      </c>
      <c r="U218" s="21">
        <f t="shared" si="40"/>
        <v>52.266666666666666</v>
      </c>
      <c r="V218" s="21" t="str">
        <f t="shared" si="46"/>
        <v/>
      </c>
      <c r="W218" s="21">
        <f t="shared" si="41"/>
        <v>61.400000000000006</v>
      </c>
      <c r="X218" s="21">
        <f t="shared" si="47"/>
        <v>73.599999999999994</v>
      </c>
      <c r="Y218" s="21">
        <f t="shared" si="48"/>
        <v>38.262</v>
      </c>
      <c r="Z218" s="21">
        <f t="shared" si="49"/>
        <v>42.287999999999997</v>
      </c>
      <c r="AA218" s="22"/>
      <c r="AB218" s="23" t="str">
        <f t="shared" si="50"/>
        <v/>
      </c>
      <c r="AC218" s="21" t="str">
        <f t="shared" si="42"/>
        <v/>
      </c>
      <c r="AE218" s="3" t="str">
        <f t="shared" si="51"/>
        <v/>
      </c>
      <c r="AF218" s="2" t="str">
        <f t="shared" si="43"/>
        <v/>
      </c>
    </row>
    <row r="219" spans="2:32">
      <c r="B219" s="20">
        <v>2020</v>
      </c>
      <c r="C219" s="20">
        <v>1</v>
      </c>
      <c r="D219" s="20">
        <v>2</v>
      </c>
      <c r="E219" s="21">
        <v>-2.5</v>
      </c>
      <c r="F219" s="21">
        <v>17.75</v>
      </c>
      <c r="G219" s="21" t="s">
        <v>180</v>
      </c>
      <c r="H219" s="21" t="s">
        <v>180</v>
      </c>
      <c r="I219" s="21">
        <v>42</v>
      </c>
      <c r="J219" s="21">
        <v>50</v>
      </c>
      <c r="K219" s="21"/>
      <c r="L219" s="21"/>
      <c r="M219" s="21">
        <v>45.5</v>
      </c>
      <c r="N219" s="21">
        <v>16</v>
      </c>
      <c r="O219" s="21">
        <f t="shared" si="44"/>
        <v>40.950000000000003</v>
      </c>
      <c r="P219" s="21">
        <v>17.25</v>
      </c>
      <c r="Q219" s="21">
        <v>20</v>
      </c>
      <c r="R219" s="22"/>
      <c r="S219" s="21">
        <f t="shared" si="39"/>
        <v>89.689960629921202</v>
      </c>
      <c r="T219" s="21">
        <f t="shared" si="45"/>
        <v>33.75</v>
      </c>
      <c r="U219" s="21">
        <f t="shared" si="40"/>
        <v>43</v>
      </c>
      <c r="V219" s="21" t="str">
        <f t="shared" si="46"/>
        <v/>
      </c>
      <c r="W219" s="21">
        <f t="shared" si="41"/>
        <v>59.25</v>
      </c>
      <c r="X219" s="21">
        <f t="shared" si="47"/>
        <v>70</v>
      </c>
      <c r="Y219" s="21">
        <f t="shared" si="48"/>
        <v>37.552500000000002</v>
      </c>
      <c r="Z219" s="21">
        <f t="shared" si="49"/>
        <v>41.1</v>
      </c>
      <c r="AA219" s="22"/>
      <c r="AB219" s="23" t="str">
        <f t="shared" si="50"/>
        <v/>
      </c>
      <c r="AC219" s="21" t="str">
        <f t="shared" si="42"/>
        <v/>
      </c>
      <c r="AE219" s="3" t="str">
        <f t="shared" si="51"/>
        <v/>
      </c>
      <c r="AF219" s="2" t="str">
        <f t="shared" si="43"/>
        <v/>
      </c>
    </row>
    <row r="220" spans="2:32">
      <c r="B220" s="20">
        <v>2020</v>
      </c>
      <c r="C220" s="20">
        <v>1</v>
      </c>
      <c r="D220" s="20">
        <v>3</v>
      </c>
      <c r="E220" s="21">
        <v>-16.5</v>
      </c>
      <c r="F220" s="21">
        <v>12.5</v>
      </c>
      <c r="G220" s="21" t="s">
        <v>180</v>
      </c>
      <c r="H220" s="21" t="s">
        <v>180</v>
      </c>
      <c r="I220" s="21">
        <v>53</v>
      </c>
      <c r="J220" s="21">
        <v>50</v>
      </c>
      <c r="K220" s="21"/>
      <c r="L220" s="21"/>
      <c r="M220" s="21">
        <v>42</v>
      </c>
      <c r="N220" s="21">
        <v>15</v>
      </c>
      <c r="O220" s="21">
        <f t="shared" si="44"/>
        <v>37.800000000000004</v>
      </c>
      <c r="P220" s="21">
        <v>17.5</v>
      </c>
      <c r="Q220" s="21">
        <v>20</v>
      </c>
      <c r="R220" s="22"/>
      <c r="S220" s="21">
        <f t="shared" si="39"/>
        <v>73.080708661417276</v>
      </c>
      <c r="T220" s="21">
        <f t="shared" si="45"/>
        <v>27.5</v>
      </c>
      <c r="U220" s="21">
        <f t="shared" si="40"/>
        <v>25.5</v>
      </c>
      <c r="V220" s="21" t="str">
        <f t="shared" si="46"/>
        <v/>
      </c>
      <c r="W220" s="21">
        <f t="shared" si="41"/>
        <v>70.5</v>
      </c>
      <c r="X220" s="21">
        <f t="shared" si="47"/>
        <v>70</v>
      </c>
      <c r="Y220" s="21">
        <f t="shared" si="48"/>
        <v>41.265000000000001</v>
      </c>
      <c r="Z220" s="21">
        <f t="shared" si="49"/>
        <v>41.1</v>
      </c>
      <c r="AA220" s="22"/>
      <c r="AB220" s="23" t="str">
        <f t="shared" si="50"/>
        <v/>
      </c>
      <c r="AC220" s="21" t="str">
        <f t="shared" si="42"/>
        <v/>
      </c>
      <c r="AE220" s="3" t="str">
        <f t="shared" si="51"/>
        <v/>
      </c>
      <c r="AF220" s="2" t="str">
        <f t="shared" si="43"/>
        <v/>
      </c>
    </row>
    <row r="221" spans="2:32">
      <c r="B221" s="20">
        <v>2020</v>
      </c>
      <c r="C221" s="20">
        <v>2</v>
      </c>
      <c r="D221" s="20">
        <v>4</v>
      </c>
      <c r="E221" s="21">
        <v>-26.4</v>
      </c>
      <c r="F221" s="21">
        <v>-4.4000000000000004</v>
      </c>
      <c r="G221" s="21" t="s">
        <v>180</v>
      </c>
      <c r="H221" s="21" t="s">
        <v>180</v>
      </c>
      <c r="I221" s="21">
        <v>58.6</v>
      </c>
      <c r="J221" s="21">
        <v>57.8</v>
      </c>
      <c r="K221" s="21"/>
      <c r="L221" s="21"/>
      <c r="M221" s="21">
        <v>40.666666666666664</v>
      </c>
      <c r="N221" s="21">
        <v>15.200000000000001</v>
      </c>
      <c r="O221" s="21">
        <f t="shared" si="44"/>
        <v>36.6</v>
      </c>
      <c r="P221" s="21">
        <v>15</v>
      </c>
      <c r="Q221" s="21">
        <v>20</v>
      </c>
      <c r="R221" s="22"/>
      <c r="S221" s="21">
        <f t="shared" si="39"/>
        <v>28.700787401574786</v>
      </c>
      <c r="T221" s="21">
        <f t="shared" si="45"/>
        <v>10.8</v>
      </c>
      <c r="U221" s="21">
        <f t="shared" si="40"/>
        <v>14.266666666666666</v>
      </c>
      <c r="V221" s="21" t="str">
        <f t="shared" si="46"/>
        <v/>
      </c>
      <c r="W221" s="21">
        <f t="shared" si="41"/>
        <v>73.599999999999994</v>
      </c>
      <c r="X221" s="21">
        <f t="shared" si="47"/>
        <v>77.8</v>
      </c>
      <c r="Y221" s="21">
        <f t="shared" si="48"/>
        <v>42.287999999999997</v>
      </c>
      <c r="Z221" s="21">
        <f t="shared" si="49"/>
        <v>43.673999999999999</v>
      </c>
      <c r="AA221" s="22"/>
      <c r="AB221" s="23" t="str">
        <f t="shared" si="50"/>
        <v/>
      </c>
      <c r="AC221" s="21" t="str">
        <f t="shared" si="42"/>
        <v/>
      </c>
      <c r="AE221" s="3" t="str">
        <f t="shared" si="51"/>
        <v/>
      </c>
      <c r="AF221" s="2" t="str">
        <f t="shared" si="43"/>
        <v/>
      </c>
    </row>
    <row r="222" spans="2:32">
      <c r="B222" s="20">
        <v>2020</v>
      </c>
      <c r="C222" s="20">
        <v>2</v>
      </c>
      <c r="D222" s="20">
        <v>5</v>
      </c>
      <c r="E222" s="21">
        <v>-18.25</v>
      </c>
      <c r="F222" s="21">
        <v>-4</v>
      </c>
      <c r="G222" s="21" t="s">
        <v>180</v>
      </c>
      <c r="H222" s="21" t="s">
        <v>180</v>
      </c>
      <c r="I222" s="21">
        <v>53</v>
      </c>
      <c r="J222" s="21">
        <v>63</v>
      </c>
      <c r="K222" s="21"/>
      <c r="L222" s="21"/>
      <c r="M222" s="21">
        <v>41.666666666666664</v>
      </c>
      <c r="N222" s="21">
        <v>15.333333333333334</v>
      </c>
      <c r="O222" s="21">
        <f t="shared" si="44"/>
        <v>37.5</v>
      </c>
      <c r="P222" s="21">
        <v>15.25</v>
      </c>
      <c r="Q222" s="21">
        <v>20</v>
      </c>
      <c r="R222" s="22"/>
      <c r="S222" s="21">
        <f t="shared" si="39"/>
        <v>30.118110236220453</v>
      </c>
      <c r="T222" s="21">
        <f t="shared" si="45"/>
        <v>11.333333333333334</v>
      </c>
      <c r="U222" s="21">
        <f t="shared" si="40"/>
        <v>23.416666666666664</v>
      </c>
      <c r="V222" s="21" t="str">
        <f t="shared" si="46"/>
        <v/>
      </c>
      <c r="W222" s="21">
        <f t="shared" si="41"/>
        <v>68.25</v>
      </c>
      <c r="X222" s="21">
        <f t="shared" si="47"/>
        <v>83</v>
      </c>
      <c r="Y222" s="21">
        <f t="shared" si="48"/>
        <v>40.522500000000001</v>
      </c>
      <c r="Z222" s="21">
        <f t="shared" si="49"/>
        <v>45.39</v>
      </c>
      <c r="AA222" s="22"/>
      <c r="AB222" s="23" t="str">
        <f t="shared" si="50"/>
        <v/>
      </c>
      <c r="AC222" s="21" t="str">
        <f t="shared" si="42"/>
        <v/>
      </c>
      <c r="AE222" s="3" t="str">
        <f t="shared" si="51"/>
        <v/>
      </c>
      <c r="AF222" s="2" t="str">
        <f t="shared" si="43"/>
        <v/>
      </c>
    </row>
    <row r="223" spans="2:32">
      <c r="B223" s="20">
        <v>2020</v>
      </c>
      <c r="C223" s="20">
        <v>2</v>
      </c>
      <c r="D223" s="20">
        <v>6</v>
      </c>
      <c r="E223" s="21">
        <v>-15</v>
      </c>
      <c r="F223" s="21">
        <v>1.5</v>
      </c>
      <c r="G223" s="21" t="s">
        <v>180</v>
      </c>
      <c r="H223" s="21" t="s">
        <v>180</v>
      </c>
      <c r="I223" s="21">
        <v>59.5</v>
      </c>
      <c r="J223" s="21">
        <v>63</v>
      </c>
      <c r="K223" s="21"/>
      <c r="L223" s="21"/>
      <c r="M223" s="21">
        <v>40</v>
      </c>
      <c r="N223" s="21">
        <v>13.666666666666666</v>
      </c>
      <c r="O223" s="21">
        <f t="shared" si="44"/>
        <v>36</v>
      </c>
      <c r="P223" s="21">
        <v>18.75</v>
      </c>
      <c r="Q223" s="21">
        <v>20</v>
      </c>
      <c r="R223" s="22"/>
      <c r="S223" s="21">
        <f t="shared" si="39"/>
        <v>40.305118110236194</v>
      </c>
      <c r="T223" s="21">
        <f>IF(F223=0, "", F223+N223)</f>
        <v>15.166666666666666</v>
      </c>
      <c r="U223" s="21">
        <f t="shared" si="40"/>
        <v>25</v>
      </c>
      <c r="V223" s="21" t="str">
        <f t="shared" si="46"/>
        <v/>
      </c>
      <c r="W223" s="21">
        <f t="shared" si="41"/>
        <v>78.25</v>
      </c>
      <c r="X223" s="21">
        <f t="shared" si="47"/>
        <v>83</v>
      </c>
      <c r="Y223" s="21">
        <f t="shared" si="48"/>
        <v>43.822500000000005</v>
      </c>
      <c r="Z223" s="21">
        <f t="shared" si="49"/>
        <v>45.39</v>
      </c>
      <c r="AA223" s="22"/>
      <c r="AB223" s="23" t="str">
        <f t="shared" si="50"/>
        <v/>
      </c>
      <c r="AC223" s="21" t="str">
        <f t="shared" si="42"/>
        <v/>
      </c>
      <c r="AE223" s="3" t="str">
        <f t="shared" si="51"/>
        <v/>
      </c>
      <c r="AF223" s="2" t="str">
        <f t="shared" si="43"/>
        <v/>
      </c>
    </row>
    <row r="224" spans="2:32">
      <c r="B224" s="20">
        <v>2020</v>
      </c>
      <c r="C224" s="20">
        <v>3</v>
      </c>
      <c r="D224" s="20">
        <v>7</v>
      </c>
      <c r="E224" s="21">
        <v>-15</v>
      </c>
      <c r="F224" s="21">
        <v>5</v>
      </c>
      <c r="G224" s="21" t="s">
        <v>180</v>
      </c>
      <c r="H224" s="21" t="s">
        <v>180</v>
      </c>
      <c r="I224" s="21">
        <v>57.4</v>
      </c>
      <c r="J224" s="21">
        <v>63</v>
      </c>
      <c r="K224" s="21"/>
      <c r="L224" s="21"/>
      <c r="M224" s="21">
        <v>39.6</v>
      </c>
      <c r="N224" s="21">
        <v>12</v>
      </c>
      <c r="O224" s="21">
        <f t="shared" si="44"/>
        <v>35.64</v>
      </c>
      <c r="P224" s="21">
        <v>19.2</v>
      </c>
      <c r="Q224" s="21">
        <v>20</v>
      </c>
      <c r="R224" s="22"/>
      <c r="S224" s="21">
        <f t="shared" si="39"/>
        <v>45.177165354330683</v>
      </c>
      <c r="T224" s="21">
        <f t="shared" si="45"/>
        <v>17</v>
      </c>
      <c r="U224" s="21">
        <f t="shared" si="40"/>
        <v>24.6</v>
      </c>
      <c r="V224" s="21" t="str">
        <f t="shared" si="46"/>
        <v/>
      </c>
      <c r="W224" s="21">
        <f t="shared" si="41"/>
        <v>76.599999999999994</v>
      </c>
      <c r="X224" s="21">
        <f t="shared" si="47"/>
        <v>83</v>
      </c>
      <c r="Y224" s="21">
        <f t="shared" si="48"/>
        <v>43.277999999999999</v>
      </c>
      <c r="Z224" s="21">
        <f t="shared" si="49"/>
        <v>45.39</v>
      </c>
      <c r="AA224" s="22"/>
      <c r="AB224" s="23" t="str">
        <f t="shared" si="50"/>
        <v/>
      </c>
      <c r="AC224" s="21" t="str">
        <f t="shared" si="42"/>
        <v/>
      </c>
      <c r="AE224" s="3" t="str">
        <f t="shared" si="51"/>
        <v/>
      </c>
      <c r="AF224" s="2" t="str">
        <f t="shared" si="43"/>
        <v/>
      </c>
    </row>
    <row r="225" spans="2:32">
      <c r="B225" s="20">
        <v>2020</v>
      </c>
      <c r="C225" s="20">
        <v>3</v>
      </c>
      <c r="D225" s="20">
        <v>8</v>
      </c>
      <c r="E225" s="21">
        <v>-15</v>
      </c>
      <c r="F225" s="21">
        <v>10</v>
      </c>
      <c r="G225" s="21" t="s">
        <v>180</v>
      </c>
      <c r="H225" s="21" t="s">
        <v>180</v>
      </c>
      <c r="I225" s="21">
        <v>52.75</v>
      </c>
      <c r="J225" s="21">
        <v>63</v>
      </c>
      <c r="K225" s="21"/>
      <c r="L225" s="21"/>
      <c r="M225" s="21">
        <v>39</v>
      </c>
      <c r="N225" s="21">
        <v>12</v>
      </c>
      <c r="O225" s="21">
        <f t="shared" si="44"/>
        <v>35.1</v>
      </c>
      <c r="P225" s="21">
        <v>18.75</v>
      </c>
      <c r="Q225" s="21">
        <v>20</v>
      </c>
      <c r="R225" s="22"/>
      <c r="S225" s="21">
        <f t="shared" si="39"/>
        <v>58.464566929133824</v>
      </c>
      <c r="T225" s="21">
        <f t="shared" si="45"/>
        <v>22</v>
      </c>
      <c r="U225" s="21">
        <f t="shared" si="40"/>
        <v>24</v>
      </c>
      <c r="V225" s="21" t="str">
        <f t="shared" si="46"/>
        <v/>
      </c>
      <c r="W225" s="21">
        <f t="shared" si="41"/>
        <v>71.5</v>
      </c>
      <c r="X225" s="21">
        <f t="shared" si="47"/>
        <v>83</v>
      </c>
      <c r="Y225" s="21">
        <f t="shared" si="48"/>
        <v>41.594999999999999</v>
      </c>
      <c r="Z225" s="21">
        <f t="shared" si="49"/>
        <v>45.39</v>
      </c>
      <c r="AA225" s="22"/>
      <c r="AB225" s="23" t="str">
        <f t="shared" si="50"/>
        <v/>
      </c>
      <c r="AC225" s="21" t="str">
        <f t="shared" si="42"/>
        <v/>
      </c>
      <c r="AE225" s="3" t="str">
        <f t="shared" si="51"/>
        <v/>
      </c>
      <c r="AF225" s="2" t="str">
        <f t="shared" si="43"/>
        <v/>
      </c>
    </row>
    <row r="226" spans="2:32">
      <c r="B226" s="20">
        <v>2020</v>
      </c>
      <c r="C226" s="20">
        <v>3</v>
      </c>
      <c r="D226" s="20">
        <v>9</v>
      </c>
      <c r="E226" s="21">
        <v>-13</v>
      </c>
      <c r="F226" s="21">
        <v>13.25</v>
      </c>
      <c r="G226" s="21" t="s">
        <v>180</v>
      </c>
      <c r="H226" s="21" t="s">
        <v>180</v>
      </c>
      <c r="I226" s="21">
        <v>63</v>
      </c>
      <c r="J226" s="21">
        <v>63</v>
      </c>
      <c r="K226" s="21"/>
      <c r="L226" s="21"/>
      <c r="M226" s="21">
        <v>36.666666666666664</v>
      </c>
      <c r="N226" s="21">
        <v>12</v>
      </c>
      <c r="O226" s="21">
        <f t="shared" si="44"/>
        <v>33</v>
      </c>
      <c r="P226" s="21">
        <v>18</v>
      </c>
      <c r="Q226" s="21">
        <v>20</v>
      </c>
      <c r="R226" s="22"/>
      <c r="S226" s="21">
        <f t="shared" si="39"/>
        <v>67.101377952755868</v>
      </c>
      <c r="T226" s="21">
        <f t="shared" si="45"/>
        <v>25.25</v>
      </c>
      <c r="U226" s="21">
        <f t="shared" si="40"/>
        <v>23.666666666666664</v>
      </c>
      <c r="V226" s="21" t="str">
        <f t="shared" si="46"/>
        <v/>
      </c>
      <c r="W226" s="21">
        <f t="shared" si="41"/>
        <v>81</v>
      </c>
      <c r="X226" s="21">
        <f t="shared" si="47"/>
        <v>83</v>
      </c>
      <c r="Y226" s="21">
        <f t="shared" si="48"/>
        <v>44.730000000000004</v>
      </c>
      <c r="Z226" s="21">
        <f t="shared" si="49"/>
        <v>45.39</v>
      </c>
      <c r="AA226" s="22"/>
      <c r="AB226" s="23" t="str">
        <f t="shared" si="50"/>
        <v/>
      </c>
      <c r="AC226" s="21" t="str">
        <f t="shared" si="42"/>
        <v/>
      </c>
      <c r="AE226" s="3" t="str">
        <f t="shared" si="51"/>
        <v/>
      </c>
      <c r="AF226" s="2" t="str">
        <f t="shared" si="43"/>
        <v/>
      </c>
    </row>
    <row r="227" spans="2:32">
      <c r="B227" s="20">
        <v>2020</v>
      </c>
      <c r="C227" s="20">
        <v>4</v>
      </c>
      <c r="D227" s="20">
        <v>10</v>
      </c>
      <c r="E227" s="21">
        <v>-10.4</v>
      </c>
      <c r="F227" s="21">
        <v>16.8</v>
      </c>
      <c r="G227" s="21" t="s">
        <v>180</v>
      </c>
      <c r="H227" s="21" t="s">
        <v>180</v>
      </c>
      <c r="I227" s="21">
        <v>70.8</v>
      </c>
      <c r="J227" s="21">
        <v>66.599999999999994</v>
      </c>
      <c r="K227" s="21"/>
      <c r="L227" s="21"/>
      <c r="M227" s="21">
        <v>36.93333333333333</v>
      </c>
      <c r="N227" s="21">
        <v>12</v>
      </c>
      <c r="O227" s="21">
        <f t="shared" si="44"/>
        <v>33.239999999999995</v>
      </c>
      <c r="P227" s="21">
        <v>18</v>
      </c>
      <c r="Q227" s="21">
        <v>20</v>
      </c>
      <c r="R227" s="22"/>
      <c r="S227" s="21">
        <f t="shared" si="39"/>
        <v>76.535433070866105</v>
      </c>
      <c r="T227" s="21">
        <f t="shared" si="45"/>
        <v>28.8</v>
      </c>
      <c r="U227" s="21">
        <f t="shared" si="40"/>
        <v>26.533333333333331</v>
      </c>
      <c r="V227" s="21" t="str">
        <f t="shared" si="46"/>
        <v/>
      </c>
      <c r="W227" s="21">
        <f t="shared" si="41"/>
        <v>88.8</v>
      </c>
      <c r="X227" s="21">
        <f t="shared" si="47"/>
        <v>86.6</v>
      </c>
      <c r="Y227" s="21">
        <f t="shared" si="48"/>
        <v>47.304000000000002</v>
      </c>
      <c r="Z227" s="21">
        <f t="shared" si="49"/>
        <v>46.578000000000003</v>
      </c>
      <c r="AA227" s="22"/>
      <c r="AB227" s="23" t="str">
        <f t="shared" si="50"/>
        <v/>
      </c>
      <c r="AC227" s="21" t="str">
        <f t="shared" si="42"/>
        <v/>
      </c>
      <c r="AE227" s="3" t="str">
        <f t="shared" si="51"/>
        <v/>
      </c>
      <c r="AF227" s="2" t="str">
        <f t="shared" si="43"/>
        <v/>
      </c>
    </row>
    <row r="228" spans="2:32">
      <c r="B228" s="20">
        <v>2020</v>
      </c>
      <c r="C228" s="20">
        <v>4</v>
      </c>
      <c r="D228" s="20">
        <v>11</v>
      </c>
      <c r="E228" s="21">
        <v>-5</v>
      </c>
      <c r="F228" s="21">
        <v>20</v>
      </c>
      <c r="G228" s="21" t="s">
        <v>180</v>
      </c>
      <c r="H228" s="21" t="s">
        <v>180</v>
      </c>
      <c r="I228" s="21">
        <v>77.25</v>
      </c>
      <c r="J228" s="21">
        <v>69</v>
      </c>
      <c r="K228" s="21"/>
      <c r="L228" s="21"/>
      <c r="M228" s="21">
        <v>37.666666666666664</v>
      </c>
      <c r="N228" s="21">
        <v>12</v>
      </c>
      <c r="O228" s="21">
        <f t="shared" si="44"/>
        <v>33.9</v>
      </c>
      <c r="P228" s="21">
        <v>18.75</v>
      </c>
      <c r="Q228" s="21">
        <v>20</v>
      </c>
      <c r="R228" s="22"/>
      <c r="S228" s="21">
        <f t="shared" si="39"/>
        <v>85.03937007874012</v>
      </c>
      <c r="T228" s="21">
        <f t="shared" si="45"/>
        <v>32</v>
      </c>
      <c r="U228" s="21">
        <f t="shared" si="40"/>
        <v>32.666666666666664</v>
      </c>
      <c r="V228" s="21" t="str">
        <f t="shared" si="46"/>
        <v/>
      </c>
      <c r="W228" s="21">
        <f t="shared" si="41"/>
        <v>96</v>
      </c>
      <c r="X228" s="21">
        <f t="shared" si="47"/>
        <v>89</v>
      </c>
      <c r="Y228" s="21">
        <f t="shared" si="48"/>
        <v>49.68</v>
      </c>
      <c r="Z228" s="21">
        <f t="shared" si="49"/>
        <v>47.370000000000005</v>
      </c>
      <c r="AA228" s="22"/>
      <c r="AB228" s="23" t="str">
        <f t="shared" si="50"/>
        <v/>
      </c>
      <c r="AC228" s="21" t="str">
        <f t="shared" si="42"/>
        <v/>
      </c>
      <c r="AE228" s="3" t="str">
        <f t="shared" si="51"/>
        <v/>
      </c>
      <c r="AF228" s="2" t="str">
        <f t="shared" si="43"/>
        <v/>
      </c>
    </row>
    <row r="229" spans="2:32">
      <c r="B229" s="20">
        <v>2020</v>
      </c>
      <c r="C229" s="20">
        <v>4</v>
      </c>
      <c r="D229" s="20">
        <v>12</v>
      </c>
      <c r="E229" s="21">
        <v>0</v>
      </c>
      <c r="F229" s="21">
        <v>23.75</v>
      </c>
      <c r="G229" s="21" t="s">
        <v>180</v>
      </c>
      <c r="H229" s="21" t="s">
        <v>180</v>
      </c>
      <c r="I229" s="21">
        <v>91.25</v>
      </c>
      <c r="J229" s="21">
        <v>69</v>
      </c>
      <c r="K229" s="21"/>
      <c r="L229" s="21"/>
      <c r="M229" s="21">
        <v>30.133333333333336</v>
      </c>
      <c r="N229" s="21">
        <v>9.6</v>
      </c>
      <c r="O229" s="21">
        <f t="shared" si="44"/>
        <v>27.120000000000005</v>
      </c>
      <c r="P229" s="21">
        <v>14.6</v>
      </c>
      <c r="Q229" s="21">
        <v>20</v>
      </c>
      <c r="R229" s="22"/>
      <c r="S229" s="21">
        <f t="shared" si="39"/>
        <v>88.626968503936979</v>
      </c>
      <c r="T229" s="21">
        <f t="shared" si="45"/>
        <v>33.35</v>
      </c>
      <c r="U229" s="21">
        <f t="shared" si="40"/>
        <v>30.133333333333336</v>
      </c>
      <c r="V229" s="21" t="str">
        <f t="shared" si="46"/>
        <v/>
      </c>
      <c r="W229" s="21">
        <f t="shared" si="41"/>
        <v>105.85</v>
      </c>
      <c r="X229" s="21">
        <f t="shared" si="47"/>
        <v>89</v>
      </c>
      <c r="Y229" s="21">
        <f t="shared" si="48"/>
        <v>52.930500000000002</v>
      </c>
      <c r="Z229" s="21">
        <f t="shared" si="49"/>
        <v>47.370000000000005</v>
      </c>
      <c r="AA229" s="22"/>
      <c r="AB229" s="23" t="str">
        <f t="shared" si="50"/>
        <v/>
      </c>
      <c r="AC229" s="21" t="str">
        <f t="shared" si="42"/>
        <v/>
      </c>
      <c r="AE229" s="3" t="str">
        <f t="shared" si="51"/>
        <v/>
      </c>
      <c r="AF229" s="2" t="str">
        <f t="shared" si="43"/>
        <v/>
      </c>
    </row>
    <row r="230" spans="2:32">
      <c r="B230" s="20">
        <v>2021</v>
      </c>
      <c r="C230" s="20">
        <v>1</v>
      </c>
      <c r="D230" s="20">
        <v>1</v>
      </c>
      <c r="E230" s="21">
        <v>17</v>
      </c>
      <c r="F230" s="21">
        <v>32.5</v>
      </c>
      <c r="G230" s="21" t="s">
        <v>180</v>
      </c>
      <c r="H230" s="21" t="s">
        <v>180</v>
      </c>
      <c r="I230" s="21">
        <v>110.25</v>
      </c>
      <c r="J230" s="21">
        <v>82.5</v>
      </c>
      <c r="K230" s="21"/>
      <c r="L230" s="21"/>
      <c r="M230" s="21">
        <v>37</v>
      </c>
      <c r="N230" s="21">
        <v>12</v>
      </c>
      <c r="O230" s="21">
        <f t="shared" si="44"/>
        <v>33.300000000000004</v>
      </c>
      <c r="P230" s="21">
        <v>22.5</v>
      </c>
      <c r="Q230" s="21">
        <v>20</v>
      </c>
      <c r="R230" s="22"/>
      <c r="S230" s="21">
        <f t="shared" si="39"/>
        <v>118.25787401574799</v>
      </c>
      <c r="T230" s="21">
        <f t="shared" si="45"/>
        <v>44.5</v>
      </c>
      <c r="U230" s="21">
        <f t="shared" si="40"/>
        <v>54</v>
      </c>
      <c r="V230" s="21" t="str">
        <f t="shared" si="46"/>
        <v/>
      </c>
      <c r="W230" s="21">
        <f t="shared" si="41"/>
        <v>132.75</v>
      </c>
      <c r="X230" s="21">
        <f t="shared" si="47"/>
        <v>102.5</v>
      </c>
      <c r="Y230" s="21">
        <f t="shared" si="48"/>
        <v>61.807500000000005</v>
      </c>
      <c r="Z230" s="21">
        <f t="shared" si="49"/>
        <v>51.825000000000003</v>
      </c>
      <c r="AA230" s="22"/>
      <c r="AB230" s="23" t="str">
        <f t="shared" si="50"/>
        <v/>
      </c>
      <c r="AC230" s="21" t="str">
        <f t="shared" si="42"/>
        <v/>
      </c>
      <c r="AE230" s="3" t="str">
        <f t="shared" si="51"/>
        <v/>
      </c>
      <c r="AF230" s="2" t="str">
        <f t="shared" si="43"/>
        <v/>
      </c>
    </row>
    <row r="231" spans="2:32">
      <c r="B231" s="20">
        <v>2021</v>
      </c>
      <c r="C231" s="20">
        <v>1</v>
      </c>
      <c r="D231" s="20">
        <v>2</v>
      </c>
      <c r="E231" s="21">
        <v>30</v>
      </c>
      <c r="F231" s="21">
        <v>56.25</v>
      </c>
      <c r="G231" s="21" t="s">
        <v>180</v>
      </c>
      <c r="H231" s="21" t="s">
        <v>180</v>
      </c>
      <c r="I231" s="21">
        <v>152</v>
      </c>
      <c r="J231" s="21">
        <v>87</v>
      </c>
      <c r="K231" s="21"/>
      <c r="L231" s="21"/>
      <c r="M231" s="21">
        <v>37.166666666666664</v>
      </c>
      <c r="N231" s="21">
        <v>12</v>
      </c>
      <c r="O231" s="21">
        <f t="shared" si="44"/>
        <v>33.449999999999996</v>
      </c>
      <c r="P231" s="21">
        <v>27.75</v>
      </c>
      <c r="Q231" s="21">
        <v>20</v>
      </c>
      <c r="R231" s="22"/>
      <c r="S231" s="21">
        <f t="shared" si="39"/>
        <v>181.37303149606294</v>
      </c>
      <c r="T231" s="21">
        <f t="shared" si="45"/>
        <v>68.25</v>
      </c>
      <c r="U231" s="21">
        <f t="shared" si="40"/>
        <v>67.166666666666657</v>
      </c>
      <c r="V231" s="21" t="str">
        <f t="shared" si="46"/>
        <v/>
      </c>
      <c r="W231" s="21">
        <f t="shared" si="41"/>
        <v>179.75</v>
      </c>
      <c r="X231" s="21">
        <f t="shared" si="47"/>
        <v>107</v>
      </c>
      <c r="Y231" s="21">
        <f t="shared" si="48"/>
        <v>77.317499999999995</v>
      </c>
      <c r="Z231" s="21">
        <f t="shared" si="49"/>
        <v>53.31</v>
      </c>
      <c r="AA231" s="22"/>
      <c r="AB231" s="23" t="str">
        <f t="shared" si="50"/>
        <v/>
      </c>
      <c r="AC231" s="21" t="str">
        <f t="shared" si="42"/>
        <v/>
      </c>
      <c r="AE231" s="3" t="str">
        <f t="shared" si="51"/>
        <v/>
      </c>
      <c r="AF231" s="2" t="str">
        <f t="shared" si="43"/>
        <v/>
      </c>
    </row>
    <row r="232" spans="2:32">
      <c r="B232" s="20">
        <v>2021</v>
      </c>
      <c r="C232" s="20">
        <v>1</v>
      </c>
      <c r="D232" s="20">
        <v>3</v>
      </c>
      <c r="E232" s="21">
        <v>33.75</v>
      </c>
      <c r="F232" s="21">
        <v>84.5</v>
      </c>
      <c r="G232" s="21" t="s">
        <v>180</v>
      </c>
      <c r="H232" s="21" t="s">
        <v>180</v>
      </c>
      <c r="I232" s="21">
        <v>188.25</v>
      </c>
      <c r="J232" s="21">
        <v>87</v>
      </c>
      <c r="K232" s="21"/>
      <c r="L232" s="21"/>
      <c r="M232" s="21">
        <v>38.333333333333336</v>
      </c>
      <c r="N232" s="21">
        <v>12</v>
      </c>
      <c r="O232" s="21">
        <f t="shared" si="44"/>
        <v>34.5</v>
      </c>
      <c r="P232" s="21">
        <v>34</v>
      </c>
      <c r="Q232" s="21">
        <v>20</v>
      </c>
      <c r="R232" s="22"/>
      <c r="S232" s="21">
        <f t="shared" si="39"/>
        <v>256.44685039370069</v>
      </c>
      <c r="T232" s="21">
        <f t="shared" si="45"/>
        <v>96.5</v>
      </c>
      <c r="U232" s="21">
        <f t="shared" si="40"/>
        <v>72.083333333333343</v>
      </c>
      <c r="V232" s="21" t="str">
        <f t="shared" si="46"/>
        <v/>
      </c>
      <c r="W232" s="21">
        <f t="shared" si="41"/>
        <v>222.25</v>
      </c>
      <c r="X232" s="21">
        <f t="shared" si="47"/>
        <v>107</v>
      </c>
      <c r="Y232" s="21">
        <f t="shared" si="48"/>
        <v>91.342500000000001</v>
      </c>
      <c r="Z232" s="21">
        <f t="shared" si="49"/>
        <v>53.31</v>
      </c>
      <c r="AA232" s="22"/>
      <c r="AB232" s="23" t="str">
        <f t="shared" si="50"/>
        <v/>
      </c>
      <c r="AC232" s="21" t="str">
        <f t="shared" si="42"/>
        <v/>
      </c>
      <c r="AE232" s="3" t="str">
        <f t="shared" si="51"/>
        <v/>
      </c>
      <c r="AF232" s="2" t="str">
        <f t="shared" si="43"/>
        <v/>
      </c>
    </row>
    <row r="233" spans="2:32">
      <c r="B233" s="20">
        <v>2021</v>
      </c>
      <c r="C233" s="20">
        <v>2</v>
      </c>
      <c r="D233" s="20">
        <v>4</v>
      </c>
      <c r="E233" s="21">
        <v>48.4</v>
      </c>
      <c r="F233" s="21">
        <v>97</v>
      </c>
      <c r="G233" s="21">
        <v>87.75</v>
      </c>
      <c r="H233" s="21" t="s">
        <v>180</v>
      </c>
      <c r="I233" s="21">
        <v>185</v>
      </c>
      <c r="J233" s="21">
        <v>133.80000000000001</v>
      </c>
      <c r="K233" s="21"/>
      <c r="L233" s="21"/>
      <c r="M233" s="21">
        <v>41.866666666666667</v>
      </c>
      <c r="N233" s="21">
        <v>11.466666666666667</v>
      </c>
      <c r="O233" s="21">
        <f t="shared" si="44"/>
        <v>37.68</v>
      </c>
      <c r="P233" s="21">
        <v>37.200000000000003</v>
      </c>
      <c r="Q233" s="21">
        <v>20</v>
      </c>
      <c r="R233" s="22"/>
      <c r="S233" s="21">
        <f t="shared" si="39"/>
        <v>288.24803149606288</v>
      </c>
      <c r="T233" s="21">
        <f t="shared" si="45"/>
        <v>108.46666666666667</v>
      </c>
      <c r="U233" s="21">
        <f t="shared" si="40"/>
        <v>90.266666666666666</v>
      </c>
      <c r="V233" s="21">
        <f t="shared" si="46"/>
        <v>125.43</v>
      </c>
      <c r="W233" s="21">
        <f t="shared" si="41"/>
        <v>222.2</v>
      </c>
      <c r="X233" s="21">
        <f t="shared" si="47"/>
        <v>153.80000000000001</v>
      </c>
      <c r="Y233" s="21">
        <f t="shared" si="48"/>
        <v>91.325999999999993</v>
      </c>
      <c r="Z233" s="21">
        <f t="shared" si="49"/>
        <v>68.754000000000005</v>
      </c>
      <c r="AA233" s="22"/>
      <c r="AB233" s="23">
        <f t="shared" si="50"/>
        <v>180.00821259842516</v>
      </c>
      <c r="AC233" s="21">
        <f t="shared" si="42"/>
        <v>-88.682212598425167</v>
      </c>
      <c r="AE233" s="3">
        <f t="shared" si="51"/>
        <v>68.754000000000005</v>
      </c>
      <c r="AF233" s="2">
        <f t="shared" ref="AF233:AF264" si="52">IF(AE233="", "", MAX(AB233, AC233)-AE233)</f>
        <v>111.25421259842516</v>
      </c>
    </row>
    <row r="234" spans="2:32">
      <c r="B234" s="20">
        <v>2021</v>
      </c>
      <c r="C234" s="20">
        <v>2</v>
      </c>
      <c r="D234" s="20">
        <v>5</v>
      </c>
      <c r="E234" s="21">
        <v>52</v>
      </c>
      <c r="F234" s="21">
        <v>113.75</v>
      </c>
      <c r="G234" s="21">
        <v>95</v>
      </c>
      <c r="H234" s="21" t="s">
        <v>180</v>
      </c>
      <c r="I234" s="21">
        <v>185</v>
      </c>
      <c r="J234" s="21">
        <v>204</v>
      </c>
      <c r="K234" s="21"/>
      <c r="L234" s="21"/>
      <c r="M234" s="21">
        <v>45.166666666666664</v>
      </c>
      <c r="N234" s="21">
        <v>10.666666666666666</v>
      </c>
      <c r="O234" s="21">
        <f t="shared" si="44"/>
        <v>40.65</v>
      </c>
      <c r="P234" s="21">
        <v>42</v>
      </c>
      <c r="Q234" s="21">
        <v>20</v>
      </c>
      <c r="R234" s="22"/>
      <c r="S234" s="21">
        <f t="shared" si="39"/>
        <v>330.63484251968492</v>
      </c>
      <c r="T234" s="21">
        <f t="shared" si="45"/>
        <v>124.41666666666667</v>
      </c>
      <c r="U234" s="21">
        <f t="shared" si="40"/>
        <v>97.166666666666657</v>
      </c>
      <c r="V234" s="21">
        <f t="shared" si="46"/>
        <v>135.65</v>
      </c>
      <c r="W234" s="21">
        <f t="shared" si="41"/>
        <v>227</v>
      </c>
      <c r="X234" s="21">
        <f t="shared" si="47"/>
        <v>224</v>
      </c>
      <c r="Y234" s="21">
        <f t="shared" si="48"/>
        <v>92.91</v>
      </c>
      <c r="Z234" s="21">
        <f t="shared" si="49"/>
        <v>91.92</v>
      </c>
      <c r="AA234" s="22"/>
      <c r="AB234" s="23">
        <f t="shared" si="50"/>
        <v>202.09893700787399</v>
      </c>
      <c r="AC234" s="21">
        <f t="shared" si="42"/>
        <v>-109.18893700787399</v>
      </c>
      <c r="AE234" s="3">
        <f t="shared" si="51"/>
        <v>91.92</v>
      </c>
      <c r="AF234" s="2">
        <f t="shared" si="52"/>
        <v>110.17893700787398</v>
      </c>
    </row>
    <row r="235" spans="2:32">
      <c r="B235" s="20">
        <v>2021</v>
      </c>
      <c r="C235" s="20">
        <v>2</v>
      </c>
      <c r="D235" s="20">
        <v>6</v>
      </c>
      <c r="E235" s="21">
        <v>60.5</v>
      </c>
      <c r="F235" s="21">
        <v>132.5</v>
      </c>
      <c r="G235" s="21">
        <v>117.5</v>
      </c>
      <c r="H235" s="21" t="s">
        <v>180</v>
      </c>
      <c r="I235" s="21">
        <v>186</v>
      </c>
      <c r="J235" s="21">
        <v>204</v>
      </c>
      <c r="K235" s="21"/>
      <c r="L235" s="21"/>
      <c r="M235" s="21">
        <v>45.333333333333336</v>
      </c>
      <c r="N235" s="21">
        <v>10.666666666666666</v>
      </c>
      <c r="O235" s="21">
        <f t="shared" si="44"/>
        <v>40.800000000000004</v>
      </c>
      <c r="P235" s="21">
        <v>46.75</v>
      </c>
      <c r="Q235" s="21">
        <v>20</v>
      </c>
      <c r="R235" s="22"/>
      <c r="S235" s="21">
        <f t="shared" si="39"/>
        <v>380.46259842519669</v>
      </c>
      <c r="T235" s="21">
        <f t="shared" si="45"/>
        <v>143.16666666666666</v>
      </c>
      <c r="U235" s="21">
        <f t="shared" si="40"/>
        <v>105.83333333333334</v>
      </c>
      <c r="V235" s="21">
        <f t="shared" si="46"/>
        <v>158.30000000000001</v>
      </c>
      <c r="W235" s="21">
        <f t="shared" si="41"/>
        <v>232.75</v>
      </c>
      <c r="X235" s="21">
        <f t="shared" si="47"/>
        <v>224</v>
      </c>
      <c r="Y235" s="21">
        <f t="shared" si="48"/>
        <v>94.807500000000005</v>
      </c>
      <c r="Z235" s="21">
        <f t="shared" si="49"/>
        <v>91.92</v>
      </c>
      <c r="AA235" s="22"/>
      <c r="AB235" s="23">
        <f t="shared" si="50"/>
        <v>231.42503937007868</v>
      </c>
      <c r="AC235" s="21">
        <f t="shared" si="42"/>
        <v>-136.61753937007867</v>
      </c>
      <c r="AE235" s="3">
        <f t="shared" si="51"/>
        <v>91.92</v>
      </c>
      <c r="AF235" s="2">
        <f t="shared" si="52"/>
        <v>139.50503937007869</v>
      </c>
    </row>
    <row r="236" spans="2:32">
      <c r="B236" s="20">
        <v>2021</v>
      </c>
      <c r="C236" s="20">
        <v>3</v>
      </c>
      <c r="D236" s="20">
        <v>7</v>
      </c>
      <c r="E236" s="21">
        <v>74.599999999999994</v>
      </c>
      <c r="F236" s="21">
        <v>160</v>
      </c>
      <c r="G236" s="21">
        <v>133</v>
      </c>
      <c r="H236" s="21" t="s">
        <v>180</v>
      </c>
      <c r="I236" s="21">
        <v>175.2</v>
      </c>
      <c r="J236" s="21">
        <v>204</v>
      </c>
      <c r="K236" s="21"/>
      <c r="L236" s="21"/>
      <c r="M236" s="21">
        <v>46.933333333333337</v>
      </c>
      <c r="N236" s="21">
        <v>10.666666666666666</v>
      </c>
      <c r="O236" s="21">
        <f t="shared" si="44"/>
        <v>42.24</v>
      </c>
      <c r="P236" s="21">
        <v>54.6</v>
      </c>
      <c r="Q236" s="21">
        <v>20</v>
      </c>
      <c r="R236" s="22"/>
      <c r="S236" s="21">
        <f t="shared" si="39"/>
        <v>453.54330708661399</v>
      </c>
      <c r="T236" s="21">
        <f t="shared" si="45"/>
        <v>170.66666666666666</v>
      </c>
      <c r="U236" s="21">
        <f t="shared" si="40"/>
        <v>121.53333333333333</v>
      </c>
      <c r="V236" s="21">
        <f t="shared" si="46"/>
        <v>175.24</v>
      </c>
      <c r="W236" s="21">
        <f t="shared" si="41"/>
        <v>229.79999999999998</v>
      </c>
      <c r="X236" s="21">
        <f t="shared" si="47"/>
        <v>224</v>
      </c>
      <c r="Y236" s="21">
        <f t="shared" si="48"/>
        <v>93.834000000000003</v>
      </c>
      <c r="Z236" s="21">
        <f t="shared" si="49"/>
        <v>91.92</v>
      </c>
      <c r="AA236" s="22"/>
      <c r="AB236" s="23">
        <f t="shared" si="50"/>
        <v>270.44932283464561</v>
      </c>
      <c r="AC236" s="21">
        <f t="shared" si="42"/>
        <v>-176.61532283464561</v>
      </c>
      <c r="AE236" s="3">
        <f t="shared" si="51"/>
        <v>91.92</v>
      </c>
      <c r="AF236" s="2">
        <f t="shared" si="52"/>
        <v>178.5293228346456</v>
      </c>
    </row>
    <row r="237" spans="2:32">
      <c r="B237" s="20">
        <v>2021</v>
      </c>
      <c r="C237" s="20">
        <v>3</v>
      </c>
      <c r="D237" s="20">
        <v>8</v>
      </c>
      <c r="E237" s="21">
        <v>80</v>
      </c>
      <c r="F237" s="21">
        <v>182.5</v>
      </c>
      <c r="G237" s="21">
        <v>139</v>
      </c>
      <c r="H237" s="21" t="s">
        <v>180</v>
      </c>
      <c r="I237" s="21">
        <v>169.75</v>
      </c>
      <c r="J237" s="21">
        <v>201</v>
      </c>
      <c r="K237" s="21"/>
      <c r="L237" s="21"/>
      <c r="M237" s="21">
        <v>53.333333333333336</v>
      </c>
      <c r="N237" s="21">
        <v>10</v>
      </c>
      <c r="O237" s="21">
        <f t="shared" si="44"/>
        <v>48</v>
      </c>
      <c r="P237" s="21">
        <v>58.25</v>
      </c>
      <c r="Q237" s="21">
        <v>20</v>
      </c>
      <c r="R237" s="22"/>
      <c r="S237" s="21">
        <f t="shared" si="39"/>
        <v>511.56496062992113</v>
      </c>
      <c r="T237" s="21">
        <f t="shared" si="45"/>
        <v>192.5</v>
      </c>
      <c r="U237" s="21">
        <f t="shared" si="40"/>
        <v>133.33333333333334</v>
      </c>
      <c r="V237" s="21">
        <f t="shared" si="46"/>
        <v>187</v>
      </c>
      <c r="W237" s="21">
        <f t="shared" si="41"/>
        <v>228</v>
      </c>
      <c r="X237" s="21">
        <f t="shared" si="47"/>
        <v>221</v>
      </c>
      <c r="Y237" s="21">
        <f t="shared" si="48"/>
        <v>93.240000000000009</v>
      </c>
      <c r="Z237" s="21">
        <f t="shared" si="49"/>
        <v>90.93</v>
      </c>
      <c r="AA237" s="22"/>
      <c r="AB237" s="23">
        <f t="shared" si="50"/>
        <v>300.7259842519685</v>
      </c>
      <c r="AC237" s="21">
        <f t="shared" si="42"/>
        <v>-207.48598425196849</v>
      </c>
      <c r="AE237" s="3">
        <f t="shared" si="51"/>
        <v>90.93</v>
      </c>
      <c r="AF237" s="2">
        <f t="shared" si="52"/>
        <v>209.79598425196849</v>
      </c>
    </row>
    <row r="238" spans="2:32">
      <c r="B238" s="20">
        <v>2021</v>
      </c>
      <c r="C238" s="20">
        <v>3</v>
      </c>
      <c r="D238" s="20">
        <v>9</v>
      </c>
      <c r="E238" s="21">
        <v>90</v>
      </c>
      <c r="F238" s="21">
        <v>192</v>
      </c>
      <c r="G238" s="21">
        <v>163</v>
      </c>
      <c r="H238" s="21" t="s">
        <v>180</v>
      </c>
      <c r="I238" s="21">
        <v>181.6</v>
      </c>
      <c r="J238" s="21">
        <v>201</v>
      </c>
      <c r="K238" s="21"/>
      <c r="L238" s="21"/>
      <c r="M238" s="21">
        <v>54.666666666666664</v>
      </c>
      <c r="N238" s="21">
        <v>9.3333333333333339</v>
      </c>
      <c r="O238" s="21">
        <f t="shared" si="44"/>
        <v>49.199999999999996</v>
      </c>
      <c r="P238" s="21">
        <v>56.8</v>
      </c>
      <c r="Q238" s="21">
        <v>20</v>
      </c>
      <c r="R238" s="22"/>
      <c r="S238" s="21">
        <f t="shared" si="39"/>
        <v>535.03937007874003</v>
      </c>
      <c r="T238" s="21">
        <f t="shared" si="45"/>
        <v>201.33333333333334</v>
      </c>
      <c r="U238" s="21">
        <f t="shared" si="40"/>
        <v>144.66666666666666</v>
      </c>
      <c r="V238" s="21">
        <f t="shared" si="46"/>
        <v>212.2</v>
      </c>
      <c r="W238" s="21">
        <f t="shared" si="41"/>
        <v>238.39999999999998</v>
      </c>
      <c r="X238" s="21">
        <f t="shared" si="47"/>
        <v>221</v>
      </c>
      <c r="Y238" s="21">
        <f t="shared" si="48"/>
        <v>96.671999999999997</v>
      </c>
      <c r="Z238" s="21">
        <f t="shared" si="49"/>
        <v>90.93</v>
      </c>
      <c r="AA238" s="22"/>
      <c r="AB238" s="23">
        <f t="shared" si="50"/>
        <v>321.075748031496</v>
      </c>
      <c r="AC238" s="21">
        <f t="shared" si="42"/>
        <v>-224.40374803149601</v>
      </c>
      <c r="AE238" s="3">
        <f t="shared" si="51"/>
        <v>90.93</v>
      </c>
      <c r="AF238" s="2">
        <f t="shared" si="52"/>
        <v>230.145748031496</v>
      </c>
    </row>
    <row r="239" spans="2:32">
      <c r="B239" s="20">
        <v>2021</v>
      </c>
      <c r="C239" s="20">
        <v>4</v>
      </c>
      <c r="D239" s="20">
        <v>10</v>
      </c>
      <c r="E239" s="21">
        <v>105</v>
      </c>
      <c r="F239" s="21">
        <v>200</v>
      </c>
      <c r="G239" s="21">
        <v>168</v>
      </c>
      <c r="H239" s="21" t="s">
        <v>180</v>
      </c>
      <c r="I239" s="21">
        <v>207.5</v>
      </c>
      <c r="J239" s="21">
        <v>210</v>
      </c>
      <c r="K239" s="21"/>
      <c r="L239" s="21"/>
      <c r="M239" s="21">
        <v>54.666666666666664</v>
      </c>
      <c r="N239" s="21">
        <v>10.333333333333334</v>
      </c>
      <c r="O239" s="21">
        <f t="shared" si="44"/>
        <v>49.199999999999996</v>
      </c>
      <c r="P239" s="21">
        <v>52.5</v>
      </c>
      <c r="Q239" s="21">
        <v>20</v>
      </c>
      <c r="R239" s="22"/>
      <c r="S239" s="21">
        <f t="shared" si="39"/>
        <v>558.95669291338572</v>
      </c>
      <c r="T239" s="21">
        <f t="shared" si="45"/>
        <v>210.33333333333334</v>
      </c>
      <c r="U239" s="21">
        <f t="shared" si="40"/>
        <v>159.66666666666666</v>
      </c>
      <c r="V239" s="21">
        <f t="shared" si="46"/>
        <v>217.2</v>
      </c>
      <c r="W239" s="21">
        <f t="shared" si="41"/>
        <v>260</v>
      </c>
      <c r="X239" s="21">
        <f t="shared" si="47"/>
        <v>230</v>
      </c>
      <c r="Y239" s="21">
        <f t="shared" si="48"/>
        <v>103.8</v>
      </c>
      <c r="Z239" s="21">
        <f t="shared" si="49"/>
        <v>93.9</v>
      </c>
      <c r="AA239" s="22"/>
      <c r="AB239" s="23">
        <f t="shared" si="50"/>
        <v>336.64267716535426</v>
      </c>
      <c r="AC239" s="21">
        <f t="shared" si="42"/>
        <v>-232.84267716535425</v>
      </c>
      <c r="AE239" s="3">
        <f t="shared" si="51"/>
        <v>93.9</v>
      </c>
      <c r="AF239" s="2">
        <f t="shared" si="52"/>
        <v>242.74267716535425</v>
      </c>
    </row>
    <row r="240" spans="2:32">
      <c r="B240" s="20">
        <v>2021</v>
      </c>
      <c r="C240" s="20">
        <v>4</v>
      </c>
      <c r="D240" s="20">
        <v>11</v>
      </c>
      <c r="E240" s="21">
        <v>105</v>
      </c>
      <c r="F240" s="21">
        <v>200</v>
      </c>
      <c r="G240" s="21">
        <v>158.75</v>
      </c>
      <c r="H240" s="21" t="s">
        <v>180</v>
      </c>
      <c r="I240" s="21">
        <v>245</v>
      </c>
      <c r="J240" s="21">
        <v>213</v>
      </c>
      <c r="K240" s="21"/>
      <c r="L240" s="21"/>
      <c r="M240" s="21">
        <v>56.666666666666664</v>
      </c>
      <c r="N240" s="21">
        <v>11.333333333333334</v>
      </c>
      <c r="O240" s="21">
        <f t="shared" si="44"/>
        <v>51</v>
      </c>
      <c r="P240" s="21">
        <v>38.75</v>
      </c>
      <c r="Q240" s="21">
        <v>20</v>
      </c>
      <c r="R240" s="22"/>
      <c r="S240" s="21">
        <f t="shared" si="39"/>
        <v>561.61417322834643</v>
      </c>
      <c r="T240" s="21">
        <f t="shared" si="45"/>
        <v>211.33333333333334</v>
      </c>
      <c r="U240" s="21">
        <f t="shared" si="40"/>
        <v>161.66666666666666</v>
      </c>
      <c r="V240" s="21">
        <f t="shared" si="46"/>
        <v>209.75</v>
      </c>
      <c r="W240" s="21">
        <f t="shared" si="41"/>
        <v>283.75</v>
      </c>
      <c r="X240" s="21">
        <f t="shared" si="47"/>
        <v>233</v>
      </c>
      <c r="Y240" s="21">
        <f t="shared" si="48"/>
        <v>111.6375</v>
      </c>
      <c r="Z240" s="21">
        <f t="shared" si="49"/>
        <v>94.89</v>
      </c>
      <c r="AA240" s="22"/>
      <c r="AB240" s="23">
        <f t="shared" si="50"/>
        <v>336.07066929133856</v>
      </c>
      <c r="AC240" s="21">
        <f t="shared" si="42"/>
        <v>-224.43316929133857</v>
      </c>
      <c r="AE240" s="3">
        <f t="shared" si="51"/>
        <v>94.89</v>
      </c>
      <c r="AF240" s="2">
        <f t="shared" si="52"/>
        <v>241.18066929133857</v>
      </c>
    </row>
    <row r="241" spans="2:32">
      <c r="B241" s="20">
        <v>2021</v>
      </c>
      <c r="C241" s="20">
        <v>4</v>
      </c>
      <c r="D241" s="20">
        <v>12</v>
      </c>
      <c r="E241" s="21">
        <v>103.5</v>
      </c>
      <c r="F241" s="21">
        <v>212.5</v>
      </c>
      <c r="G241" s="21">
        <v>141.25</v>
      </c>
      <c r="H241" s="21" t="s">
        <v>180</v>
      </c>
      <c r="I241" s="21">
        <v>273.25</v>
      </c>
      <c r="J241" s="21">
        <v>213</v>
      </c>
      <c r="K241" s="21"/>
      <c r="L241" s="21"/>
      <c r="M241" s="21">
        <v>50.133333333333333</v>
      </c>
      <c r="N241" s="21">
        <v>10.4</v>
      </c>
      <c r="O241" s="21">
        <f t="shared" si="44"/>
        <v>45.12</v>
      </c>
      <c r="P241" s="21">
        <v>34</v>
      </c>
      <c r="Q241" s="21">
        <v>20</v>
      </c>
      <c r="R241" s="22"/>
      <c r="S241" s="21">
        <f t="shared" si="39"/>
        <v>592.35236220472439</v>
      </c>
      <c r="T241" s="21">
        <f t="shared" si="45"/>
        <v>222.9</v>
      </c>
      <c r="U241" s="21">
        <f t="shared" si="40"/>
        <v>153.63333333333333</v>
      </c>
      <c r="V241" s="21">
        <f t="shared" si="46"/>
        <v>186.37</v>
      </c>
      <c r="W241" s="21">
        <f t="shared" si="41"/>
        <v>307.25</v>
      </c>
      <c r="X241" s="21">
        <f t="shared" si="47"/>
        <v>233</v>
      </c>
      <c r="Y241" s="21">
        <f t="shared" si="48"/>
        <v>119.3925</v>
      </c>
      <c r="Z241" s="21">
        <f t="shared" si="49"/>
        <v>94.89</v>
      </c>
      <c r="AA241" s="22"/>
      <c r="AB241" s="23">
        <f t="shared" si="50"/>
        <v>338.94194488188975</v>
      </c>
      <c r="AC241" s="21">
        <f t="shared" si="42"/>
        <v>-219.54944488188977</v>
      </c>
      <c r="AE241" s="3">
        <f t="shared" si="51"/>
        <v>94.89</v>
      </c>
      <c r="AF241" s="2">
        <f t="shared" si="52"/>
        <v>244.05194488188977</v>
      </c>
    </row>
    <row r="242" spans="2:32">
      <c r="B242" s="20">
        <v>2022</v>
      </c>
      <c r="C242" s="20">
        <v>1</v>
      </c>
      <c r="D242" s="20">
        <v>1</v>
      </c>
      <c r="E242" s="21">
        <v>87.25</v>
      </c>
      <c r="F242" s="21">
        <v>220</v>
      </c>
      <c r="G242" s="21">
        <v>140</v>
      </c>
      <c r="H242" s="21" t="s">
        <v>180</v>
      </c>
      <c r="I242" s="21">
        <v>303.75</v>
      </c>
      <c r="J242" s="21">
        <v>279</v>
      </c>
      <c r="K242" s="21"/>
      <c r="L242" s="21"/>
      <c r="M242" s="21">
        <v>63.333333333333336</v>
      </c>
      <c r="N242" s="21">
        <v>13.333333333333334</v>
      </c>
      <c r="O242" s="21">
        <f t="shared" si="44"/>
        <v>57</v>
      </c>
      <c r="P242" s="21">
        <v>36.5</v>
      </c>
      <c r="Q242" s="21">
        <v>20</v>
      </c>
      <c r="R242" s="22"/>
      <c r="S242" s="21">
        <f t="shared" si="39"/>
        <v>620.0787401574803</v>
      </c>
      <c r="T242" s="21">
        <f t="shared" si="45"/>
        <v>233.33333333333334</v>
      </c>
      <c r="U242" s="21">
        <f t="shared" si="40"/>
        <v>150.58333333333334</v>
      </c>
      <c r="V242" s="21">
        <f t="shared" si="46"/>
        <v>197</v>
      </c>
      <c r="W242" s="21">
        <f t="shared" si="41"/>
        <v>340.25</v>
      </c>
      <c r="X242" s="21">
        <f t="shared" si="47"/>
        <v>299</v>
      </c>
      <c r="Y242" s="21">
        <f t="shared" si="48"/>
        <v>130.2825</v>
      </c>
      <c r="Z242" s="21">
        <f t="shared" si="49"/>
        <v>116.67</v>
      </c>
      <c r="AA242" s="22"/>
      <c r="AB242" s="23">
        <f t="shared" si="50"/>
        <v>352.3064960629921</v>
      </c>
      <c r="AC242" s="21">
        <f t="shared" si="42"/>
        <v>-222.0239960629921</v>
      </c>
      <c r="AE242" s="3">
        <f t="shared" si="51"/>
        <v>116.67</v>
      </c>
      <c r="AF242" s="2">
        <f t="shared" si="52"/>
        <v>235.63649606299208</v>
      </c>
    </row>
    <row r="243" spans="2:32">
      <c r="B243" s="20">
        <v>2022</v>
      </c>
      <c r="C243" s="20">
        <v>1</v>
      </c>
      <c r="D243" s="20">
        <v>2</v>
      </c>
      <c r="E243" s="21">
        <v>83.5</v>
      </c>
      <c r="F243" s="21">
        <v>220</v>
      </c>
      <c r="G243" s="21">
        <v>135.75</v>
      </c>
      <c r="H243" s="21" t="s">
        <v>180</v>
      </c>
      <c r="I243" s="21">
        <v>313.75</v>
      </c>
      <c r="J243" s="21">
        <v>301</v>
      </c>
      <c r="K243" s="21"/>
      <c r="L243" s="21"/>
      <c r="M243" s="21">
        <v>62.666666666666664</v>
      </c>
      <c r="N243" s="21">
        <v>14</v>
      </c>
      <c r="O243" s="21">
        <f t="shared" si="44"/>
        <v>56.4</v>
      </c>
      <c r="P243" s="21">
        <v>44.5</v>
      </c>
      <c r="Q243" s="21">
        <v>20</v>
      </c>
      <c r="R243" s="22"/>
      <c r="S243" s="21">
        <f t="shared" si="39"/>
        <v>621.85039370078732</v>
      </c>
      <c r="T243" s="21">
        <f t="shared" si="45"/>
        <v>234</v>
      </c>
      <c r="U243" s="21">
        <f t="shared" si="40"/>
        <v>146.16666666666666</v>
      </c>
      <c r="V243" s="21">
        <f t="shared" si="46"/>
        <v>192.15</v>
      </c>
      <c r="W243" s="21">
        <f t="shared" si="41"/>
        <v>358.25</v>
      </c>
      <c r="X243" s="21">
        <f t="shared" si="47"/>
        <v>321</v>
      </c>
      <c r="Y243" s="21">
        <f t="shared" si="48"/>
        <v>136.22250000000003</v>
      </c>
      <c r="Z243" s="21">
        <f t="shared" si="49"/>
        <v>123.93</v>
      </c>
      <c r="AA243" s="22"/>
      <c r="AB243" s="23">
        <f t="shared" si="50"/>
        <v>350.23515748031491</v>
      </c>
      <c r="AC243" s="21">
        <f t="shared" si="42"/>
        <v>-214.01265748031489</v>
      </c>
      <c r="AE243" s="3">
        <f t="shared" si="51"/>
        <v>123.93</v>
      </c>
      <c r="AF243" s="2">
        <f t="shared" si="52"/>
        <v>226.3051574803149</v>
      </c>
    </row>
    <row r="244" spans="2:32">
      <c r="B244" s="20">
        <v>2022</v>
      </c>
      <c r="C244" s="20">
        <v>1</v>
      </c>
      <c r="D244" s="20">
        <v>3</v>
      </c>
      <c r="E244" s="21">
        <v>81.8</v>
      </c>
      <c r="F244" s="21">
        <v>220</v>
      </c>
      <c r="G244" s="21">
        <v>129.6</v>
      </c>
      <c r="H244" s="21" t="s">
        <v>180</v>
      </c>
      <c r="I244" s="21">
        <v>393</v>
      </c>
      <c r="J244" s="21">
        <v>301</v>
      </c>
      <c r="K244" s="21"/>
      <c r="L244" s="21"/>
      <c r="M244" s="21">
        <v>66.666666666666671</v>
      </c>
      <c r="N244" s="21">
        <v>16</v>
      </c>
      <c r="O244" s="21">
        <f t="shared" si="44"/>
        <v>60.000000000000007</v>
      </c>
      <c r="P244" s="21">
        <v>67.599999999999994</v>
      </c>
      <c r="Q244" s="21">
        <v>20</v>
      </c>
      <c r="R244" s="22"/>
      <c r="S244" s="21">
        <f t="shared" si="39"/>
        <v>627.16535433070862</v>
      </c>
      <c r="T244" s="21">
        <f t="shared" si="45"/>
        <v>236</v>
      </c>
      <c r="U244" s="21">
        <f t="shared" si="40"/>
        <v>148.46666666666667</v>
      </c>
      <c r="V244" s="21">
        <f t="shared" si="46"/>
        <v>189.6</v>
      </c>
      <c r="W244" s="21">
        <f t="shared" si="41"/>
        <v>460.6</v>
      </c>
      <c r="X244" s="21">
        <f t="shared" si="47"/>
        <v>321</v>
      </c>
      <c r="Y244" s="21">
        <f t="shared" si="48"/>
        <v>169.99800000000002</v>
      </c>
      <c r="Z244" s="21">
        <f t="shared" si="49"/>
        <v>123.93</v>
      </c>
      <c r="AA244" s="22"/>
      <c r="AB244" s="23">
        <f t="shared" si="50"/>
        <v>352.28614173228345</v>
      </c>
      <c r="AC244" s="21">
        <f t="shared" si="42"/>
        <v>-182.28814173228344</v>
      </c>
      <c r="AE244" s="3">
        <f t="shared" si="51"/>
        <v>123.93</v>
      </c>
      <c r="AF244" s="2">
        <f t="shared" si="52"/>
        <v>228.35614173228345</v>
      </c>
    </row>
    <row r="245" spans="2:32">
      <c r="B245" s="20">
        <v>2022</v>
      </c>
      <c r="C245" s="20">
        <v>2</v>
      </c>
      <c r="D245" s="20">
        <v>4</v>
      </c>
      <c r="E245" s="21">
        <v>89</v>
      </c>
      <c r="F245" s="21">
        <v>220</v>
      </c>
      <c r="G245" s="21">
        <v>137.5</v>
      </c>
      <c r="H245" s="21" t="s">
        <v>180</v>
      </c>
      <c r="I245" s="21">
        <v>453.75</v>
      </c>
      <c r="J245" s="21">
        <v>420</v>
      </c>
      <c r="K245" s="21"/>
      <c r="L245" s="21"/>
      <c r="M245" s="21">
        <v>70.666666666666671</v>
      </c>
      <c r="N245" s="21">
        <v>16.666666666666668</v>
      </c>
      <c r="O245" s="21">
        <f t="shared" si="44"/>
        <v>63.600000000000009</v>
      </c>
      <c r="P245" s="21">
        <v>59.75</v>
      </c>
      <c r="Q245" s="21">
        <v>20</v>
      </c>
      <c r="R245" s="22"/>
      <c r="S245" s="21">
        <f t="shared" si="39"/>
        <v>628.93700787401576</v>
      </c>
      <c r="T245" s="21">
        <f t="shared" si="45"/>
        <v>236.66666666666666</v>
      </c>
      <c r="U245" s="21">
        <f t="shared" si="40"/>
        <v>159.66666666666669</v>
      </c>
      <c r="V245" s="21">
        <f t="shared" si="46"/>
        <v>201.10000000000002</v>
      </c>
      <c r="W245" s="21">
        <f t="shared" si="41"/>
        <v>513.5</v>
      </c>
      <c r="X245" s="21">
        <f t="shared" si="47"/>
        <v>440</v>
      </c>
      <c r="Y245" s="21">
        <f t="shared" si="48"/>
        <v>187.45500000000001</v>
      </c>
      <c r="Z245" s="21">
        <f t="shared" si="49"/>
        <v>163.20000000000002</v>
      </c>
      <c r="AA245" s="22"/>
      <c r="AB245" s="23">
        <f t="shared" si="50"/>
        <v>359.8048031496063</v>
      </c>
      <c r="AC245" s="21">
        <f t="shared" si="42"/>
        <v>-172.34980314960629</v>
      </c>
      <c r="AE245" s="3">
        <f t="shared" si="51"/>
        <v>163.20000000000002</v>
      </c>
      <c r="AF245" s="2">
        <f t="shared" si="52"/>
        <v>196.60480314960628</v>
      </c>
    </row>
    <row r="246" spans="2:32">
      <c r="B246" s="20">
        <v>2022</v>
      </c>
      <c r="C246" s="20">
        <v>2</v>
      </c>
      <c r="D246" s="20">
        <v>5</v>
      </c>
      <c r="E246" s="21">
        <v>95.75</v>
      </c>
      <c r="F246" s="21">
        <v>220</v>
      </c>
      <c r="G246" s="21">
        <v>146.25</v>
      </c>
      <c r="H246" s="21" t="s">
        <v>180</v>
      </c>
      <c r="I246" s="21">
        <v>469.75</v>
      </c>
      <c r="J246" s="21">
        <v>420</v>
      </c>
      <c r="K246" s="21"/>
      <c r="L246" s="21"/>
      <c r="M246" s="21">
        <v>76</v>
      </c>
      <c r="N246" s="21">
        <v>16.666666666666668</v>
      </c>
      <c r="O246" s="21">
        <f t="shared" si="44"/>
        <v>68.400000000000006</v>
      </c>
      <c r="P246" s="21">
        <v>61.75</v>
      </c>
      <c r="Q246" s="21">
        <v>20</v>
      </c>
      <c r="R246" s="22"/>
      <c r="S246" s="21">
        <f t="shared" si="39"/>
        <v>628.93700787401576</v>
      </c>
      <c r="T246" s="21">
        <f t="shared" si="45"/>
        <v>236.66666666666666</v>
      </c>
      <c r="U246" s="21">
        <f t="shared" si="40"/>
        <v>171.75</v>
      </c>
      <c r="V246" s="21">
        <f t="shared" si="46"/>
        <v>214.65</v>
      </c>
      <c r="W246" s="21">
        <f t="shared" si="41"/>
        <v>531.5</v>
      </c>
      <c r="X246" s="21">
        <f t="shared" si="47"/>
        <v>440</v>
      </c>
      <c r="Y246" s="21">
        <f t="shared" si="48"/>
        <v>193.39500000000001</v>
      </c>
      <c r="Z246" s="21">
        <f t="shared" si="49"/>
        <v>163.20000000000002</v>
      </c>
      <c r="AA246" s="22"/>
      <c r="AB246" s="23">
        <f t="shared" si="50"/>
        <v>367.4948031496063</v>
      </c>
      <c r="AC246" s="21">
        <f t="shared" si="42"/>
        <v>-174.09980314960629</v>
      </c>
      <c r="AE246" s="3">
        <f t="shared" si="51"/>
        <v>163.20000000000002</v>
      </c>
      <c r="AF246" s="2">
        <f t="shared" si="52"/>
        <v>204.29480314960628</v>
      </c>
    </row>
    <row r="247" spans="2:32">
      <c r="B247" s="20">
        <v>2022</v>
      </c>
      <c r="C247" s="20">
        <v>2</v>
      </c>
      <c r="D247" s="20">
        <v>6</v>
      </c>
      <c r="E247" s="21">
        <v>96.8</v>
      </c>
      <c r="F247" s="21">
        <v>218</v>
      </c>
      <c r="G247" s="21">
        <v>143</v>
      </c>
      <c r="H247" s="21" t="s">
        <v>180</v>
      </c>
      <c r="I247" s="21">
        <v>463.8</v>
      </c>
      <c r="J247" s="21">
        <v>420</v>
      </c>
      <c r="K247" s="21"/>
      <c r="L247" s="21"/>
      <c r="M247" s="21">
        <v>79.2</v>
      </c>
      <c r="N247" s="21">
        <v>18.533333333333335</v>
      </c>
      <c r="O247" s="21">
        <f t="shared" si="44"/>
        <v>71.28</v>
      </c>
      <c r="P247" s="21">
        <v>62.6</v>
      </c>
      <c r="Q247" s="21">
        <v>20</v>
      </c>
      <c r="R247" s="22"/>
      <c r="S247" s="21">
        <f t="shared" si="39"/>
        <v>628.58267716535443</v>
      </c>
      <c r="T247" s="21">
        <f t="shared" si="45"/>
        <v>236.53333333333333</v>
      </c>
      <c r="U247" s="21">
        <f t="shared" si="40"/>
        <v>176</v>
      </c>
      <c r="V247" s="21">
        <f t="shared" si="46"/>
        <v>214.28</v>
      </c>
      <c r="W247" s="21">
        <f t="shared" si="41"/>
        <v>526.4</v>
      </c>
      <c r="X247" s="21">
        <f t="shared" si="47"/>
        <v>440</v>
      </c>
      <c r="Y247" s="21">
        <f t="shared" si="48"/>
        <v>191.71199999999999</v>
      </c>
      <c r="Z247" s="21">
        <f t="shared" si="49"/>
        <v>163.20000000000002</v>
      </c>
      <c r="AA247" s="22"/>
      <c r="AB247" s="23">
        <f t="shared" si="50"/>
        <v>368.51707086614175</v>
      </c>
      <c r="AC247" s="21">
        <f t="shared" si="42"/>
        <v>-176.80507086614176</v>
      </c>
      <c r="AE247" s="3">
        <f t="shared" si="51"/>
        <v>163.20000000000002</v>
      </c>
      <c r="AF247" s="2">
        <f t="shared" si="52"/>
        <v>205.31707086614173</v>
      </c>
    </row>
    <row r="248" spans="2:32">
      <c r="B248" s="20">
        <v>2022</v>
      </c>
      <c r="C248" s="20">
        <v>3</v>
      </c>
      <c r="D248" s="20">
        <v>7</v>
      </c>
      <c r="E248" s="21">
        <v>91.25</v>
      </c>
      <c r="F248" s="21">
        <v>198.75</v>
      </c>
      <c r="G248" s="21">
        <v>117.5</v>
      </c>
      <c r="H248" s="21" t="s">
        <v>180</v>
      </c>
      <c r="I248" s="21">
        <v>260</v>
      </c>
      <c r="J248" s="21">
        <v>422.25</v>
      </c>
      <c r="K248" s="21"/>
      <c r="L248" s="21"/>
      <c r="M248" s="21">
        <v>87.333333333333329</v>
      </c>
      <c r="N248" s="21">
        <v>21.333333333333332</v>
      </c>
      <c r="O248" s="21">
        <f t="shared" si="44"/>
        <v>78.599999999999994</v>
      </c>
      <c r="P248" s="21">
        <v>52.25</v>
      </c>
      <c r="Q248" s="21">
        <v>20</v>
      </c>
      <c r="R248" s="22"/>
      <c r="S248" s="21">
        <f t="shared" si="39"/>
        <v>584.86712598425208</v>
      </c>
      <c r="T248" s="21">
        <f t="shared" si="45"/>
        <v>220.08333333333334</v>
      </c>
      <c r="U248" s="21">
        <f t="shared" si="40"/>
        <v>178.58333333333331</v>
      </c>
      <c r="V248" s="21">
        <f t="shared" si="46"/>
        <v>196.1</v>
      </c>
      <c r="W248" s="21">
        <f t="shared" si="41"/>
        <v>312.25</v>
      </c>
      <c r="X248" s="21">
        <f t="shared" si="47"/>
        <v>442.25</v>
      </c>
      <c r="Y248" s="21">
        <f t="shared" si="48"/>
        <v>121.0425</v>
      </c>
      <c r="Z248" s="21">
        <f t="shared" si="49"/>
        <v>163.9425</v>
      </c>
      <c r="AA248" s="22"/>
      <c r="AB248" s="23">
        <f t="shared" si="50"/>
        <v>346.35185039370083</v>
      </c>
      <c r="AC248" s="21">
        <f t="shared" si="42"/>
        <v>-182.40935039370083</v>
      </c>
      <c r="AE248" s="3">
        <f t="shared" si="51"/>
        <v>163.9425</v>
      </c>
      <c r="AF248" s="2">
        <f t="shared" si="52"/>
        <v>182.40935039370083</v>
      </c>
    </row>
    <row r="249" spans="2:32">
      <c r="B249" s="20">
        <v>2022</v>
      </c>
      <c r="C249" s="20">
        <v>3</v>
      </c>
      <c r="D249" s="20">
        <v>8</v>
      </c>
      <c r="E249" s="21">
        <v>61.25</v>
      </c>
      <c r="F249" s="21">
        <v>153.75</v>
      </c>
      <c r="G249" s="21">
        <v>57.5</v>
      </c>
      <c r="H249" s="21" t="s">
        <v>180</v>
      </c>
      <c r="I249" s="21">
        <v>78.5</v>
      </c>
      <c r="J249" s="21">
        <v>225.75</v>
      </c>
      <c r="K249" s="21"/>
      <c r="L249" s="21"/>
      <c r="M249" s="21">
        <v>88</v>
      </c>
      <c r="N249" s="21">
        <v>22</v>
      </c>
      <c r="O249" s="21">
        <f t="shared" si="44"/>
        <v>79.2</v>
      </c>
      <c r="P249" s="21">
        <v>43.25</v>
      </c>
      <c r="Q249" s="21">
        <v>20</v>
      </c>
      <c r="R249" s="22"/>
      <c r="S249" s="21">
        <f t="shared" si="39"/>
        <v>467.05216535433078</v>
      </c>
      <c r="T249" s="21">
        <f t="shared" si="45"/>
        <v>175.75</v>
      </c>
      <c r="U249" s="21">
        <f t="shared" si="40"/>
        <v>149.25</v>
      </c>
      <c r="V249" s="21">
        <f t="shared" si="46"/>
        <v>136.69999999999999</v>
      </c>
      <c r="W249" s="21">
        <f t="shared" si="41"/>
        <v>121.75</v>
      </c>
      <c r="X249" s="21">
        <f t="shared" si="47"/>
        <v>245.75</v>
      </c>
      <c r="Y249" s="21">
        <f t="shared" si="48"/>
        <v>58.177500000000002</v>
      </c>
      <c r="Z249" s="21">
        <f t="shared" si="49"/>
        <v>99.097500000000011</v>
      </c>
      <c r="AA249" s="22"/>
      <c r="AB249" s="23">
        <f t="shared" si="50"/>
        <v>272.60586614173235</v>
      </c>
      <c r="AC249" s="21">
        <f t="shared" si="42"/>
        <v>-173.50836614173232</v>
      </c>
      <c r="AE249" s="3">
        <f t="shared" si="51"/>
        <v>99.097500000000011</v>
      </c>
      <c r="AF249" s="2">
        <f t="shared" si="52"/>
        <v>173.50836614173232</v>
      </c>
    </row>
    <row r="250" spans="2:32">
      <c r="B250" s="20">
        <v>2022</v>
      </c>
      <c r="C250" s="20">
        <v>3</v>
      </c>
      <c r="D250" s="20">
        <v>9</v>
      </c>
      <c r="E250" s="21">
        <v>32</v>
      </c>
      <c r="F250" s="21">
        <v>71.599999999999994</v>
      </c>
      <c r="G250" s="21">
        <v>14</v>
      </c>
      <c r="H250" s="21" t="s">
        <v>180</v>
      </c>
      <c r="I250" s="21">
        <v>95.8</v>
      </c>
      <c r="J250" s="21">
        <v>160</v>
      </c>
      <c r="K250" s="21"/>
      <c r="L250" s="21"/>
      <c r="M250" s="21">
        <v>89.066666666666663</v>
      </c>
      <c r="N250" s="21">
        <v>22</v>
      </c>
      <c r="O250" s="21">
        <f t="shared" si="44"/>
        <v>80.16</v>
      </c>
      <c r="P250" s="21">
        <v>40</v>
      </c>
      <c r="Q250" s="21">
        <v>20</v>
      </c>
      <c r="R250" s="22"/>
      <c r="S250" s="21">
        <f t="shared" si="39"/>
        <v>248.74015748031499</v>
      </c>
      <c r="T250" s="21">
        <f t="shared" si="45"/>
        <v>93.6</v>
      </c>
      <c r="U250" s="21">
        <f t="shared" si="40"/>
        <v>121.06666666666666</v>
      </c>
      <c r="V250" s="21">
        <f t="shared" si="46"/>
        <v>94.16</v>
      </c>
      <c r="W250" s="21">
        <f t="shared" si="41"/>
        <v>135.80000000000001</v>
      </c>
      <c r="X250" s="21">
        <f t="shared" si="47"/>
        <v>180</v>
      </c>
      <c r="Y250" s="21">
        <f t="shared" si="48"/>
        <v>62.814000000000007</v>
      </c>
      <c r="Z250" s="21">
        <f t="shared" si="49"/>
        <v>77.400000000000006</v>
      </c>
      <c r="AA250" s="22"/>
      <c r="AB250" s="23">
        <f t="shared" si="50"/>
        <v>164.064062992126</v>
      </c>
      <c r="AC250" s="21">
        <f t="shared" si="42"/>
        <v>-86.664062992125992</v>
      </c>
      <c r="AE250" s="3">
        <f t="shared" si="51"/>
        <v>77.400000000000006</v>
      </c>
      <c r="AF250" s="2">
        <f t="shared" si="52"/>
        <v>86.664062992125992</v>
      </c>
    </row>
    <row r="251" spans="2:32">
      <c r="B251" s="20">
        <v>2022</v>
      </c>
      <c r="C251" s="20">
        <v>4</v>
      </c>
      <c r="D251" s="20">
        <v>10</v>
      </c>
      <c r="E251" s="21">
        <v>17.5</v>
      </c>
      <c r="F251" s="21">
        <v>48</v>
      </c>
      <c r="G251" s="21">
        <v>13.75</v>
      </c>
      <c r="H251" s="21" t="s">
        <v>180</v>
      </c>
      <c r="I251" s="21">
        <v>118.75</v>
      </c>
      <c r="J251" s="21">
        <v>124.75</v>
      </c>
      <c r="K251" s="21"/>
      <c r="L251" s="21"/>
      <c r="M251" s="21">
        <v>90.5</v>
      </c>
      <c r="N251" s="21">
        <v>22.833333333333332</v>
      </c>
      <c r="O251" s="21">
        <f t="shared" si="44"/>
        <v>81.45</v>
      </c>
      <c r="P251" s="21">
        <v>38.75</v>
      </c>
      <c r="Q251" s="21">
        <v>20</v>
      </c>
      <c r="R251" s="22"/>
      <c r="S251" s="21">
        <f t="shared" si="39"/>
        <v>188.23818897637796</v>
      </c>
      <c r="T251" s="21">
        <f t="shared" si="45"/>
        <v>70.833333333333329</v>
      </c>
      <c r="U251" s="21">
        <f t="shared" si="40"/>
        <v>108</v>
      </c>
      <c r="V251" s="21">
        <f t="shared" si="46"/>
        <v>95.2</v>
      </c>
      <c r="W251" s="21">
        <f t="shared" si="41"/>
        <v>157.5</v>
      </c>
      <c r="X251" s="21">
        <f t="shared" si="47"/>
        <v>144.75</v>
      </c>
      <c r="Y251" s="21">
        <f t="shared" si="48"/>
        <v>69.974999999999994</v>
      </c>
      <c r="Z251" s="21">
        <f t="shared" si="49"/>
        <v>65.767500000000013</v>
      </c>
      <c r="AA251" s="22"/>
      <c r="AB251" s="23">
        <f t="shared" si="50"/>
        <v>136.25527559055118</v>
      </c>
      <c r="AC251" s="21">
        <f t="shared" si="42"/>
        <v>-66.280275590551184</v>
      </c>
      <c r="AE251" s="3">
        <f t="shared" si="51"/>
        <v>65.767500000000013</v>
      </c>
      <c r="AF251" s="2">
        <f t="shared" si="52"/>
        <v>70.487775590551166</v>
      </c>
    </row>
    <row r="252" spans="2:32">
      <c r="B252" s="20">
        <v>2022</v>
      </c>
      <c r="C252" s="20">
        <v>4</v>
      </c>
      <c r="D252" s="20">
        <v>11</v>
      </c>
      <c r="E252" s="21">
        <v>15</v>
      </c>
      <c r="F252" s="21">
        <v>38.5</v>
      </c>
      <c r="G252" s="21">
        <v>17.25</v>
      </c>
      <c r="H252" s="21" t="s">
        <v>180</v>
      </c>
      <c r="I252" s="21">
        <v>168.75</v>
      </c>
      <c r="J252" s="21">
        <v>113</v>
      </c>
      <c r="K252" s="21"/>
      <c r="L252" s="21"/>
      <c r="M252" s="21">
        <v>91.666666666666671</v>
      </c>
      <c r="N252" s="21">
        <v>24.5</v>
      </c>
      <c r="O252" s="21">
        <f t="shared" si="44"/>
        <v>82.5</v>
      </c>
      <c r="P252" s="21">
        <v>32.25</v>
      </c>
      <c r="Q252" s="21">
        <v>20</v>
      </c>
      <c r="R252" s="22"/>
      <c r="S252" s="21">
        <f t="shared" si="39"/>
        <v>167.4212598425197</v>
      </c>
      <c r="T252" s="21">
        <f t="shared" si="45"/>
        <v>63</v>
      </c>
      <c r="U252" s="21">
        <f t="shared" si="40"/>
        <v>106.66666666666667</v>
      </c>
      <c r="V252" s="21">
        <f t="shared" si="46"/>
        <v>99.75</v>
      </c>
      <c r="W252" s="21">
        <f t="shared" si="41"/>
        <v>201</v>
      </c>
      <c r="X252" s="21">
        <f t="shared" si="47"/>
        <v>133</v>
      </c>
      <c r="Y252" s="21">
        <f t="shared" si="48"/>
        <v>84.33</v>
      </c>
      <c r="Z252" s="21">
        <f t="shared" si="49"/>
        <v>61.89</v>
      </c>
      <c r="AA252" s="22"/>
      <c r="AB252" s="23">
        <f t="shared" si="50"/>
        <v>128.89350393700789</v>
      </c>
      <c r="AC252" s="21">
        <f t="shared" si="42"/>
        <v>-44.563503937007894</v>
      </c>
      <c r="AE252" s="3">
        <f t="shared" si="51"/>
        <v>61.89</v>
      </c>
      <c r="AF252" s="2">
        <f t="shared" si="52"/>
        <v>67.003503937007892</v>
      </c>
    </row>
    <row r="253" spans="2:32">
      <c r="B253" s="20">
        <v>2022</v>
      </c>
      <c r="C253" s="20">
        <v>4</v>
      </c>
      <c r="D253" s="20">
        <v>12</v>
      </c>
      <c r="E253" s="21">
        <v>15</v>
      </c>
      <c r="F253" s="21">
        <v>36.5</v>
      </c>
      <c r="G253" s="21">
        <v>16.5</v>
      </c>
      <c r="H253" s="21" t="s">
        <v>180</v>
      </c>
      <c r="I253" s="21">
        <v>177.75</v>
      </c>
      <c r="J253" s="21">
        <v>113</v>
      </c>
      <c r="K253" s="21"/>
      <c r="L253" s="21"/>
      <c r="M253" s="21">
        <v>73.333333333333329</v>
      </c>
      <c r="N253" s="21">
        <v>20.533333333333335</v>
      </c>
      <c r="O253" s="21">
        <f t="shared" si="44"/>
        <v>66</v>
      </c>
      <c r="P253" s="21">
        <v>23</v>
      </c>
      <c r="Q253" s="21">
        <v>20</v>
      </c>
      <c r="R253" s="22"/>
      <c r="S253" s="21">
        <f t="shared" si="39"/>
        <v>151.56496062992127</v>
      </c>
      <c r="T253" s="21">
        <f t="shared" si="45"/>
        <v>57.033333333333331</v>
      </c>
      <c r="U253" s="21">
        <f t="shared" si="40"/>
        <v>88.333333333333329</v>
      </c>
      <c r="V253" s="21">
        <f t="shared" si="46"/>
        <v>82.5</v>
      </c>
      <c r="W253" s="21">
        <f t="shared" si="41"/>
        <v>200.75</v>
      </c>
      <c r="X253" s="21">
        <f t="shared" si="47"/>
        <v>133</v>
      </c>
      <c r="Y253" s="21">
        <f t="shared" si="48"/>
        <v>84.247500000000002</v>
      </c>
      <c r="Z253" s="21">
        <f t="shared" si="49"/>
        <v>61.89</v>
      </c>
      <c r="AA253" s="22"/>
      <c r="AB253" s="23">
        <f t="shared" si="50"/>
        <v>111.8759842519685</v>
      </c>
      <c r="AC253" s="21">
        <f t="shared" si="42"/>
        <v>-27.628484251968501</v>
      </c>
      <c r="AE253" s="3">
        <f t="shared" si="51"/>
        <v>61.89</v>
      </c>
      <c r="AF253" s="2">
        <f t="shared" si="52"/>
        <v>49.985984251968503</v>
      </c>
    </row>
    <row r="254" spans="2:32">
      <c r="B254" s="20">
        <v>2023</v>
      </c>
      <c r="C254" s="20">
        <v>1</v>
      </c>
      <c r="D254" s="20">
        <v>1</v>
      </c>
      <c r="E254" s="21">
        <v>10.75</v>
      </c>
      <c r="F254" s="21">
        <v>34</v>
      </c>
      <c r="G254" s="21">
        <v>15</v>
      </c>
      <c r="H254" s="21" t="s">
        <v>180</v>
      </c>
      <c r="I254" s="21">
        <v>141.25</v>
      </c>
      <c r="J254" s="21">
        <v>149</v>
      </c>
      <c r="K254" s="21"/>
      <c r="L254" s="21"/>
      <c r="M254" s="21">
        <v>89.666666666666671</v>
      </c>
      <c r="N254" s="21">
        <v>26</v>
      </c>
      <c r="O254" s="21">
        <f t="shared" si="44"/>
        <v>80.7</v>
      </c>
      <c r="P254" s="21">
        <v>28</v>
      </c>
      <c r="Q254" s="21">
        <v>20</v>
      </c>
      <c r="R254" s="22"/>
      <c r="S254" s="21">
        <f t="shared" si="39"/>
        <v>159.44881889763781</v>
      </c>
      <c r="T254" s="21">
        <f t="shared" si="45"/>
        <v>60</v>
      </c>
      <c r="U254" s="21">
        <f t="shared" si="40"/>
        <v>100.41666666666667</v>
      </c>
      <c r="V254" s="21">
        <f t="shared" si="46"/>
        <v>95.7</v>
      </c>
      <c r="W254" s="21">
        <f t="shared" si="41"/>
        <v>169.25</v>
      </c>
      <c r="X254" s="21">
        <f t="shared" si="47"/>
        <v>169</v>
      </c>
      <c r="Y254" s="21">
        <f t="shared" si="48"/>
        <v>73.852499999999992</v>
      </c>
      <c r="Z254" s="21">
        <f t="shared" si="49"/>
        <v>73.77000000000001</v>
      </c>
      <c r="AA254" s="22"/>
      <c r="AB254" s="23">
        <f t="shared" si="50"/>
        <v>122.61452755905512</v>
      </c>
      <c r="AC254" s="21">
        <f t="shared" si="42"/>
        <v>-48.762027559055127</v>
      </c>
      <c r="AE254" s="3">
        <f t="shared" si="51"/>
        <v>73.77000000000001</v>
      </c>
      <c r="AF254" s="2">
        <f t="shared" si="52"/>
        <v>48.844527559055109</v>
      </c>
    </row>
    <row r="255" spans="2:32">
      <c r="B255" s="20">
        <v>2023</v>
      </c>
      <c r="C255" s="20">
        <v>1</v>
      </c>
      <c r="D255" s="20">
        <v>2</v>
      </c>
      <c r="E255" s="21">
        <v>6.75</v>
      </c>
      <c r="F255" s="21">
        <v>28</v>
      </c>
      <c r="G255" s="21">
        <v>7.75</v>
      </c>
      <c r="H255" s="21" t="s">
        <v>180</v>
      </c>
      <c r="I255" s="21">
        <v>128.25</v>
      </c>
      <c r="J255" s="21">
        <v>161</v>
      </c>
      <c r="K255" s="21"/>
      <c r="L255" s="21"/>
      <c r="M255" s="21">
        <v>86.333333333333329</v>
      </c>
      <c r="N255" s="21">
        <v>26.333333333333332</v>
      </c>
      <c r="O255" s="21">
        <f t="shared" si="44"/>
        <v>77.7</v>
      </c>
      <c r="P255" s="21">
        <v>29.5</v>
      </c>
      <c r="Q255" s="21">
        <v>20</v>
      </c>
      <c r="R255" s="22"/>
      <c r="S255" s="21">
        <f t="shared" si="39"/>
        <v>144.38976377952756</v>
      </c>
      <c r="T255" s="21">
        <f t="shared" si="45"/>
        <v>54.333333333333329</v>
      </c>
      <c r="U255" s="21">
        <f t="shared" si="40"/>
        <v>93.083333333333329</v>
      </c>
      <c r="V255" s="21">
        <f t="shared" si="46"/>
        <v>85.45</v>
      </c>
      <c r="W255" s="21">
        <f t="shared" si="41"/>
        <v>157.75</v>
      </c>
      <c r="X255" s="21">
        <f t="shared" si="47"/>
        <v>181</v>
      </c>
      <c r="Y255" s="21">
        <f t="shared" si="48"/>
        <v>70.057500000000005</v>
      </c>
      <c r="Z255" s="21">
        <f t="shared" si="49"/>
        <v>77.73</v>
      </c>
      <c r="AA255" s="22"/>
      <c r="AB255" s="23">
        <f t="shared" si="50"/>
        <v>111.31590551181102</v>
      </c>
      <c r="AC255" s="21">
        <f t="shared" si="42"/>
        <v>-33.585905511811021</v>
      </c>
      <c r="AE255" s="3">
        <f t="shared" si="51"/>
        <v>77.73</v>
      </c>
      <c r="AF255" s="2">
        <f t="shared" si="52"/>
        <v>33.585905511811021</v>
      </c>
    </row>
    <row r="256" spans="2:32">
      <c r="B256" s="20">
        <v>2023</v>
      </c>
      <c r="C256" s="20">
        <v>1</v>
      </c>
      <c r="D256" s="20">
        <v>3</v>
      </c>
      <c r="E256" s="21">
        <v>-4.8</v>
      </c>
      <c r="F256" s="21">
        <v>11.6</v>
      </c>
      <c r="G256" s="21">
        <v>0.6</v>
      </c>
      <c r="H256" s="21" t="s">
        <v>180</v>
      </c>
      <c r="I256" s="21">
        <v>125.6</v>
      </c>
      <c r="J256" s="21">
        <v>161</v>
      </c>
      <c r="K256" s="21"/>
      <c r="L256" s="21"/>
      <c r="M256" s="21">
        <v>83.733333333333334</v>
      </c>
      <c r="N256" s="21">
        <v>24.8</v>
      </c>
      <c r="O256" s="21">
        <f t="shared" si="44"/>
        <v>75.36</v>
      </c>
      <c r="P256" s="21">
        <v>36</v>
      </c>
      <c r="Q256" s="21">
        <v>20</v>
      </c>
      <c r="R256" s="22"/>
      <c r="S256" s="21">
        <f t="shared" si="39"/>
        <v>96.732283464566933</v>
      </c>
      <c r="T256" s="21">
        <f t="shared" si="45"/>
        <v>36.4</v>
      </c>
      <c r="U256" s="21">
        <f t="shared" si="40"/>
        <v>78.933333333333337</v>
      </c>
      <c r="V256" s="21">
        <f t="shared" si="46"/>
        <v>75.959999999999994</v>
      </c>
      <c r="W256" s="21">
        <f t="shared" si="41"/>
        <v>161.6</v>
      </c>
      <c r="X256" s="21">
        <f t="shared" si="47"/>
        <v>181</v>
      </c>
      <c r="Y256" s="21">
        <f t="shared" si="48"/>
        <v>71.328000000000003</v>
      </c>
      <c r="Z256" s="21">
        <f t="shared" si="49"/>
        <v>77.73</v>
      </c>
      <c r="AA256" s="22"/>
      <c r="AB256" s="23">
        <f t="shared" si="50"/>
        <v>85.160913385826774</v>
      </c>
      <c r="AC256" s="21">
        <f t="shared" si="42"/>
        <v>-7.43091338582677</v>
      </c>
      <c r="AE256" s="3">
        <f t="shared" si="51"/>
        <v>77.73</v>
      </c>
      <c r="AF256" s="2">
        <f t="shared" si="52"/>
        <v>7.43091338582677</v>
      </c>
    </row>
    <row r="257" spans="2:32">
      <c r="B257" s="20">
        <v>2023</v>
      </c>
      <c r="C257" s="20">
        <v>2</v>
      </c>
      <c r="D257" s="20">
        <v>4</v>
      </c>
      <c r="E257" s="21">
        <v>-0.75</v>
      </c>
      <c r="F257" s="21">
        <v>10</v>
      </c>
      <c r="G257" s="21">
        <v>3</v>
      </c>
      <c r="H257" s="21" t="s">
        <v>180</v>
      </c>
      <c r="I257" s="21">
        <v>96.5</v>
      </c>
      <c r="J257" s="21">
        <v>143</v>
      </c>
      <c r="K257" s="21"/>
      <c r="L257" s="21"/>
      <c r="M257" s="21">
        <v>79</v>
      </c>
      <c r="N257" s="21">
        <v>24</v>
      </c>
      <c r="O257" s="21">
        <f t="shared" si="44"/>
        <v>71.100000000000009</v>
      </c>
      <c r="P257" s="21">
        <v>32</v>
      </c>
      <c r="Q257" s="21">
        <v>20</v>
      </c>
      <c r="R257" s="22"/>
      <c r="S257" s="21">
        <f t="shared" si="39"/>
        <v>90.354330708661422</v>
      </c>
      <c r="T257" s="21">
        <f t="shared" si="45"/>
        <v>34</v>
      </c>
      <c r="U257" s="21">
        <f t="shared" si="40"/>
        <v>78.25</v>
      </c>
      <c r="V257" s="21">
        <f t="shared" si="46"/>
        <v>74.100000000000009</v>
      </c>
      <c r="W257" s="21">
        <f t="shared" si="41"/>
        <v>128.5</v>
      </c>
      <c r="X257" s="21">
        <f t="shared" si="47"/>
        <v>163</v>
      </c>
      <c r="Y257" s="21">
        <f t="shared" si="48"/>
        <v>60.405000000000001</v>
      </c>
      <c r="Z257" s="21">
        <f t="shared" si="49"/>
        <v>71.789999999999992</v>
      </c>
      <c r="AA257" s="22"/>
      <c r="AB257" s="23">
        <f t="shared" si="50"/>
        <v>81.846732283464576</v>
      </c>
      <c r="AC257" s="21">
        <f t="shared" si="42"/>
        <v>-10.056732283464584</v>
      </c>
      <c r="AE257" s="3">
        <f t="shared" si="51"/>
        <v>71.789999999999992</v>
      </c>
      <c r="AF257" s="2">
        <f t="shared" si="52"/>
        <v>10.056732283464584</v>
      </c>
    </row>
    <row r="258" spans="2:32">
      <c r="B258" s="20">
        <v>2023</v>
      </c>
      <c r="C258" s="20">
        <v>2</v>
      </c>
      <c r="D258" s="20">
        <v>5</v>
      </c>
      <c r="E258" s="21">
        <v>2.25</v>
      </c>
      <c r="F258" s="21">
        <v>13</v>
      </c>
      <c r="G258" s="21">
        <v>4.5</v>
      </c>
      <c r="H258" s="21" t="s">
        <v>180</v>
      </c>
      <c r="I258" s="21">
        <v>85</v>
      </c>
      <c r="J258" s="21">
        <v>125</v>
      </c>
      <c r="K258" s="21"/>
      <c r="L258" s="21"/>
      <c r="M258" s="21">
        <v>75.333333333333329</v>
      </c>
      <c r="N258" s="21">
        <v>24</v>
      </c>
      <c r="O258" s="21">
        <f t="shared" si="44"/>
        <v>67.8</v>
      </c>
      <c r="P258" s="21">
        <v>30.5</v>
      </c>
      <c r="Q258" s="21">
        <v>20</v>
      </c>
      <c r="R258" s="22"/>
      <c r="S258" s="21">
        <f t="shared" si="39"/>
        <v>98.326771653543304</v>
      </c>
      <c r="T258" s="21">
        <f t="shared" si="45"/>
        <v>37</v>
      </c>
      <c r="U258" s="21">
        <f t="shared" si="40"/>
        <v>77.583333333333329</v>
      </c>
      <c r="V258" s="21">
        <f t="shared" si="46"/>
        <v>72.3</v>
      </c>
      <c r="W258" s="21">
        <f t="shared" si="41"/>
        <v>115.5</v>
      </c>
      <c r="X258" s="21">
        <f t="shared" si="47"/>
        <v>145</v>
      </c>
      <c r="Y258" s="21">
        <f t="shared" si="48"/>
        <v>56.115000000000002</v>
      </c>
      <c r="Z258" s="21">
        <f t="shared" si="49"/>
        <v>65.849999999999994</v>
      </c>
      <c r="AA258" s="22"/>
      <c r="AB258" s="23">
        <f t="shared" si="50"/>
        <v>84.295708661417322</v>
      </c>
      <c r="AC258" s="21">
        <f t="shared" si="42"/>
        <v>-18.445708661417328</v>
      </c>
      <c r="AE258" s="3">
        <f t="shared" si="51"/>
        <v>65.849999999999994</v>
      </c>
      <c r="AF258" s="2">
        <f t="shared" si="52"/>
        <v>18.445708661417328</v>
      </c>
    </row>
    <row r="259" spans="2:32">
      <c r="B259" s="20">
        <v>2023</v>
      </c>
      <c r="C259" s="20">
        <v>2</v>
      </c>
      <c r="D259" s="20">
        <v>6</v>
      </c>
      <c r="E259" s="21">
        <v>0</v>
      </c>
      <c r="F259" s="21">
        <v>11.8</v>
      </c>
      <c r="G259" s="21">
        <v>3</v>
      </c>
      <c r="H259" s="21" t="s">
        <v>180</v>
      </c>
      <c r="I259" s="21">
        <v>73.8</v>
      </c>
      <c r="J259" s="21">
        <v>125</v>
      </c>
      <c r="K259" s="21"/>
      <c r="L259" s="21"/>
      <c r="M259" s="21">
        <v>70.666666666666671</v>
      </c>
      <c r="N259" s="21">
        <v>22.666666666666668</v>
      </c>
      <c r="O259" s="21">
        <f t="shared" si="44"/>
        <v>63.600000000000009</v>
      </c>
      <c r="P259" s="21">
        <v>27.2</v>
      </c>
      <c r="Q259" s="21">
        <v>20</v>
      </c>
      <c r="R259" s="22"/>
      <c r="S259" s="21">
        <f t="shared" si="39"/>
        <v>91.594488188976385</v>
      </c>
      <c r="T259" s="21">
        <f t="shared" si="45"/>
        <v>34.466666666666669</v>
      </c>
      <c r="U259" s="21">
        <f t="shared" si="40"/>
        <v>70.666666666666671</v>
      </c>
      <c r="V259" s="21">
        <f t="shared" si="46"/>
        <v>66.600000000000009</v>
      </c>
      <c r="W259" s="21">
        <f t="shared" si="41"/>
        <v>101</v>
      </c>
      <c r="X259" s="21">
        <f t="shared" si="47"/>
        <v>145</v>
      </c>
      <c r="Y259" s="21">
        <f t="shared" si="48"/>
        <v>51.33</v>
      </c>
      <c r="Z259" s="21">
        <f t="shared" si="49"/>
        <v>65.849999999999994</v>
      </c>
      <c r="AA259" s="22"/>
      <c r="AB259" s="23">
        <f t="shared" si="50"/>
        <v>77.817795275590555</v>
      </c>
      <c r="AC259" s="21">
        <f t="shared" si="42"/>
        <v>-11.967795275590561</v>
      </c>
      <c r="AE259" s="3">
        <f t="shared" si="51"/>
        <v>65.849999999999994</v>
      </c>
      <c r="AF259" s="2">
        <f t="shared" si="52"/>
        <v>11.967795275590561</v>
      </c>
    </row>
    <row r="260" spans="2:32">
      <c r="B260" s="20">
        <v>2023</v>
      </c>
      <c r="C260" s="20">
        <v>3</v>
      </c>
      <c r="D260" s="20">
        <v>7</v>
      </c>
      <c r="E260" s="21">
        <v>-3.75</v>
      </c>
      <c r="F260" s="21">
        <v>10</v>
      </c>
      <c r="G260" s="21">
        <v>-3.75</v>
      </c>
      <c r="H260" s="21" t="s">
        <v>180</v>
      </c>
      <c r="I260" s="21">
        <v>69.5</v>
      </c>
      <c r="J260" s="21">
        <v>89</v>
      </c>
      <c r="K260" s="21"/>
      <c r="L260" s="21"/>
      <c r="M260" s="21">
        <v>71.666666666666671</v>
      </c>
      <c r="N260" s="21">
        <v>21.333333333333332</v>
      </c>
      <c r="O260" s="21">
        <f t="shared" si="44"/>
        <v>64.5</v>
      </c>
      <c r="P260" s="21">
        <v>25.75</v>
      </c>
      <c r="Q260" s="21">
        <v>20</v>
      </c>
      <c r="R260" s="22"/>
      <c r="S260" s="21">
        <f>T260*S261/T261</f>
        <v>83.267716535433067</v>
      </c>
      <c r="T260" s="21">
        <f t="shared" si="45"/>
        <v>31.333333333333332</v>
      </c>
      <c r="U260" s="21">
        <f t="shared" si="40"/>
        <v>67.916666666666671</v>
      </c>
      <c r="V260" s="21">
        <f t="shared" si="46"/>
        <v>60.75</v>
      </c>
      <c r="W260" s="21">
        <f t="shared" si="41"/>
        <v>95.25</v>
      </c>
      <c r="X260" s="21">
        <f t="shared" si="47"/>
        <v>109</v>
      </c>
      <c r="Y260" s="21">
        <f t="shared" si="48"/>
        <v>49.432500000000005</v>
      </c>
      <c r="Z260" s="21">
        <f t="shared" si="49"/>
        <v>53.97</v>
      </c>
      <c r="AA260" s="22"/>
      <c r="AB260" s="23">
        <f t="shared" si="50"/>
        <v>71.907086614173224</v>
      </c>
      <c r="AC260" s="21">
        <f t="shared" si="42"/>
        <v>-17.937086614173225</v>
      </c>
      <c r="AE260" s="3">
        <f t="shared" si="51"/>
        <v>53.97</v>
      </c>
      <c r="AF260" s="2">
        <f t="shared" si="52"/>
        <v>17.937086614173225</v>
      </c>
    </row>
    <row r="261" spans="2:32">
      <c r="B261" s="20">
        <v>2023</v>
      </c>
      <c r="C261" s="20">
        <v>3</v>
      </c>
      <c r="D261" s="20">
        <v>8</v>
      </c>
      <c r="E261" s="21">
        <v>-1</v>
      </c>
      <c r="F261" s="21">
        <v>16</v>
      </c>
      <c r="G261" s="21">
        <v>7</v>
      </c>
      <c r="H261" s="21">
        <v>90</v>
      </c>
      <c r="I261" s="21">
        <v>91.6</v>
      </c>
      <c r="J261" s="21">
        <v>77</v>
      </c>
      <c r="K261" s="21">
        <f>DATE(B261,D261,1)</f>
        <v>45139</v>
      </c>
      <c r="L261" s="21"/>
      <c r="M261" s="21">
        <v>72</v>
      </c>
      <c r="N261" s="21">
        <v>17.866666666666667</v>
      </c>
      <c r="O261" s="21">
        <f t="shared" si="44"/>
        <v>64.8</v>
      </c>
      <c r="P261" s="21">
        <v>28.8</v>
      </c>
      <c r="Q261" s="21">
        <v>20</v>
      </c>
      <c r="R261" s="22"/>
      <c r="S261" s="21">
        <f t="shared" ref="S261:S262" si="53">H261</f>
        <v>90</v>
      </c>
      <c r="T261" s="21">
        <f t="shared" ref="T261:T289" si="54">IF(F261=0, "", F261+N261)</f>
        <v>33.866666666666667</v>
      </c>
      <c r="U261" s="21">
        <f t="shared" si="40"/>
        <v>71</v>
      </c>
      <c r="V261" s="21">
        <f t="shared" si="46"/>
        <v>71.8</v>
      </c>
      <c r="W261" s="21">
        <f t="shared" si="41"/>
        <v>120.39999999999999</v>
      </c>
      <c r="X261" s="21">
        <f t="shared" si="47"/>
        <v>97</v>
      </c>
      <c r="Y261" s="21">
        <f t="shared" si="48"/>
        <v>57.731999999999999</v>
      </c>
      <c r="Z261" s="21">
        <f t="shared" si="49"/>
        <v>50.01</v>
      </c>
      <c r="AA261" s="22"/>
      <c r="AB261" s="23">
        <f t="shared" si="50"/>
        <v>78.84</v>
      </c>
      <c r="AC261" s="21">
        <f t="shared" si="42"/>
        <v>-21.108000000000004</v>
      </c>
      <c r="AE261" s="3">
        <f t="shared" si="51"/>
        <v>50.01</v>
      </c>
      <c r="AF261" s="2">
        <f t="shared" si="52"/>
        <v>28.830000000000005</v>
      </c>
    </row>
    <row r="262" spans="2:32">
      <c r="B262" s="20">
        <v>2023</v>
      </c>
      <c r="C262" s="20">
        <v>3</v>
      </c>
      <c r="D262" s="20">
        <v>9</v>
      </c>
      <c r="E262" s="21">
        <v>12.75</v>
      </c>
      <c r="F262" s="21">
        <v>47</v>
      </c>
      <c r="G262" s="21">
        <v>34.5</v>
      </c>
      <c r="H262" s="21">
        <v>90</v>
      </c>
      <c r="I262" s="21">
        <v>107.25</v>
      </c>
      <c r="J262" s="21">
        <v>77</v>
      </c>
      <c r="K262" s="21">
        <f>DATE(B262,D262,1)</f>
        <v>45170</v>
      </c>
      <c r="L262" s="21"/>
      <c r="M262" s="21">
        <v>68</v>
      </c>
      <c r="N262" s="21">
        <v>18</v>
      </c>
      <c r="O262" s="21">
        <f t="shared" si="44"/>
        <v>61.2</v>
      </c>
      <c r="P262" s="21">
        <v>31.75</v>
      </c>
      <c r="Q262" s="21">
        <v>20</v>
      </c>
      <c r="R262" s="22"/>
      <c r="S262" s="21">
        <f t="shared" si="53"/>
        <v>90</v>
      </c>
      <c r="T262" s="21">
        <f t="shared" si="54"/>
        <v>65</v>
      </c>
      <c r="U262" s="21">
        <f t="shared" ref="U262:U284" si="55">IFERROR( E262+M262, "")</f>
        <v>80.75</v>
      </c>
      <c r="V262" s="21">
        <f t="shared" si="46"/>
        <v>95.7</v>
      </c>
      <c r="W262" s="21">
        <f t="shared" ref="W262:W289" si="56">IFERROR(I262+P262, "")</f>
        <v>139</v>
      </c>
      <c r="X262" s="21">
        <f t="shared" si="47"/>
        <v>97</v>
      </c>
      <c r="Y262" s="21">
        <f t="shared" si="48"/>
        <v>63.870000000000005</v>
      </c>
      <c r="Z262" s="21">
        <f t="shared" si="49"/>
        <v>50.01</v>
      </c>
      <c r="AA262" s="22"/>
      <c r="AB262" s="23">
        <f t="shared" si="50"/>
        <v>88.935000000000002</v>
      </c>
      <c r="AC262" s="21">
        <f>IF(AB262="", "", MAX(Y262, Z262)-AB262)</f>
        <v>-25.064999999999998</v>
      </c>
      <c r="AE262" s="3">
        <f t="shared" si="51"/>
        <v>50.01</v>
      </c>
      <c r="AF262" s="2">
        <f t="shared" si="52"/>
        <v>38.925000000000004</v>
      </c>
    </row>
    <row r="263" spans="2:32">
      <c r="B263" s="20">
        <v>2023</v>
      </c>
      <c r="C263" s="20">
        <v>4</v>
      </c>
      <c r="D263" s="20">
        <v>10</v>
      </c>
      <c r="E263" s="21">
        <v>18</v>
      </c>
      <c r="F263" s="21">
        <v>68.75</v>
      </c>
      <c r="G263" s="21">
        <v>41.75</v>
      </c>
      <c r="H263" s="21">
        <v>100</v>
      </c>
      <c r="I263" s="21">
        <v>107.75</v>
      </c>
      <c r="J263" s="21">
        <v>96</v>
      </c>
      <c r="K263" s="21">
        <f>DATE(B263,D263,1)</f>
        <v>45200</v>
      </c>
      <c r="L263" s="21"/>
      <c r="M263" s="21">
        <v>69.666666666666671</v>
      </c>
      <c r="N263" s="21">
        <v>20.166666666666668</v>
      </c>
      <c r="O263" s="21">
        <f t="shared" ref="O263:O289" si="57">IFERROR(M263*0.9, "")</f>
        <v>62.7</v>
      </c>
      <c r="P263" s="21">
        <v>30</v>
      </c>
      <c r="Q263" s="21">
        <v>20</v>
      </c>
      <c r="R263" s="22"/>
      <c r="S263" s="21">
        <f t="shared" ref="S263:S289" si="58">H263</f>
        <v>100</v>
      </c>
      <c r="T263" s="21">
        <f t="shared" si="54"/>
        <v>88.916666666666671</v>
      </c>
      <c r="U263" s="21">
        <f t="shared" si="55"/>
        <v>87.666666666666671</v>
      </c>
      <c r="V263" s="21">
        <f t="shared" ref="V263:V289" si="59">IFERROR( G263+O263, "")</f>
        <v>104.45</v>
      </c>
      <c r="W263" s="21">
        <f t="shared" si="56"/>
        <v>137.75</v>
      </c>
      <c r="X263" s="21">
        <f t="shared" ref="X263:X289" si="60">J263+Q263</f>
        <v>116</v>
      </c>
      <c r="Y263" s="21">
        <f t="shared" ref="Y263:Y288" si="61">IFERROR((I263+P263)*0.33+18, "")</f>
        <v>63.457500000000003</v>
      </c>
      <c r="Z263" s="21">
        <f t="shared" ref="Z263:Z288" si="62">IF(J263=0,0,(J263+Q263)*0.33+18)</f>
        <v>56.28</v>
      </c>
      <c r="AA263" s="22"/>
      <c r="AB263" s="23">
        <f t="shared" ref="AB263:AB289" si="63">IF(OR(T263="", U263="", V263=""), "", MAX(S263,T263)*40%+U263*30%+V263*30%)</f>
        <v>97.634999999999991</v>
      </c>
      <c r="AC263" s="21">
        <f>IF(AB263="", "", MAX(Y263, Z263)-AB263)</f>
        <v>-34.177499999999988</v>
      </c>
      <c r="AE263" s="3">
        <f t="shared" ref="AE263:AE289" si="64">IFERROR(MIN((MAX(S263,T263)*70%+V263*30%), Z263), "")</f>
        <v>56.28</v>
      </c>
      <c r="AF263" s="2">
        <f t="shared" si="52"/>
        <v>41.35499999999999</v>
      </c>
    </row>
    <row r="264" spans="2:32">
      <c r="B264" s="20">
        <v>2023</v>
      </c>
      <c r="C264" s="20">
        <v>4</v>
      </c>
      <c r="D264" s="20">
        <v>11</v>
      </c>
      <c r="E264" s="21">
        <v>14.4</v>
      </c>
      <c r="F264" s="21">
        <v>58</v>
      </c>
      <c r="G264" s="21">
        <v>34.4</v>
      </c>
      <c r="H264" s="21">
        <v>100</v>
      </c>
      <c r="I264" s="21">
        <v>92.8</v>
      </c>
      <c r="J264" s="21">
        <v>115</v>
      </c>
      <c r="K264" s="21">
        <f t="shared" ref="K264:K289" si="65">DATE(B264,D264,1)</f>
        <v>45231</v>
      </c>
      <c r="L264" s="21"/>
      <c r="M264" s="21">
        <v>70.933333333333337</v>
      </c>
      <c r="N264" s="21">
        <v>21.333333333333332</v>
      </c>
      <c r="O264" s="21">
        <f t="shared" si="57"/>
        <v>63.84</v>
      </c>
      <c r="P264" s="21">
        <v>29.4</v>
      </c>
      <c r="Q264" s="21">
        <v>20</v>
      </c>
      <c r="R264" s="22"/>
      <c r="S264" s="21">
        <f t="shared" si="58"/>
        <v>100</v>
      </c>
      <c r="T264" s="21">
        <f t="shared" si="54"/>
        <v>79.333333333333329</v>
      </c>
      <c r="U264" s="21">
        <f t="shared" si="55"/>
        <v>85.333333333333343</v>
      </c>
      <c r="V264" s="21">
        <f t="shared" si="59"/>
        <v>98.240000000000009</v>
      </c>
      <c r="W264" s="21">
        <f t="shared" si="56"/>
        <v>122.19999999999999</v>
      </c>
      <c r="X264" s="21">
        <f t="shared" si="60"/>
        <v>135</v>
      </c>
      <c r="Y264" s="21">
        <f t="shared" si="61"/>
        <v>58.326000000000001</v>
      </c>
      <c r="Z264" s="21">
        <f t="shared" si="62"/>
        <v>62.550000000000004</v>
      </c>
      <c r="AA264" s="22"/>
      <c r="AB264" s="23">
        <f t="shared" si="63"/>
        <v>95.072000000000003</v>
      </c>
      <c r="AC264" s="21">
        <f>IF(AB264="", "", MAX(Y264, Z264)-AB264)</f>
        <v>-32.521999999999998</v>
      </c>
      <c r="AE264" s="3">
        <f t="shared" si="64"/>
        <v>62.550000000000004</v>
      </c>
      <c r="AF264" s="2">
        <f t="shared" si="52"/>
        <v>32.521999999999998</v>
      </c>
    </row>
    <row r="265" spans="2:32">
      <c r="B265" s="20">
        <v>2023</v>
      </c>
      <c r="C265" s="20">
        <v>4</v>
      </c>
      <c r="D265" s="20">
        <v>12</v>
      </c>
      <c r="E265" s="21">
        <v>6.666666666666667</v>
      </c>
      <c r="F265" s="21">
        <v>49.333333333333336</v>
      </c>
      <c r="G265" s="21">
        <v>23</v>
      </c>
      <c r="H265" s="21">
        <v>95</v>
      </c>
      <c r="I265" s="21">
        <v>79.666666666666671</v>
      </c>
      <c r="J265" s="21">
        <v>115</v>
      </c>
      <c r="K265" s="21">
        <f t="shared" si="65"/>
        <v>45261</v>
      </c>
      <c r="L265" s="21"/>
      <c r="M265" s="21">
        <v>56.666666666666664</v>
      </c>
      <c r="N265" s="21">
        <v>16</v>
      </c>
      <c r="O265" s="21">
        <f t="shared" si="57"/>
        <v>51</v>
      </c>
      <c r="P265" s="21">
        <v>23.25</v>
      </c>
      <c r="Q265" s="21">
        <v>20</v>
      </c>
      <c r="R265" s="22"/>
      <c r="S265" s="21">
        <f t="shared" si="58"/>
        <v>95</v>
      </c>
      <c r="T265" s="21">
        <f t="shared" si="54"/>
        <v>65.333333333333343</v>
      </c>
      <c r="U265" s="21">
        <f t="shared" si="55"/>
        <v>63.333333333333329</v>
      </c>
      <c r="V265" s="21">
        <f t="shared" si="59"/>
        <v>74</v>
      </c>
      <c r="W265" s="21">
        <f t="shared" si="56"/>
        <v>102.91666666666667</v>
      </c>
      <c r="X265" s="21">
        <f t="shared" si="60"/>
        <v>135</v>
      </c>
      <c r="Y265" s="21">
        <f t="shared" si="61"/>
        <v>51.962500000000006</v>
      </c>
      <c r="Z265" s="21">
        <f t="shared" si="62"/>
        <v>62.550000000000004</v>
      </c>
      <c r="AA265" s="22"/>
      <c r="AB265" s="23">
        <f t="shared" si="63"/>
        <v>79.2</v>
      </c>
      <c r="AC265" s="21">
        <f t="shared" ref="AC265:AC289" si="66">IF(AB265="", "", MAX(Y265, Z265)-AB265)</f>
        <v>-16.649999999999999</v>
      </c>
      <c r="AE265" s="3">
        <f t="shared" si="64"/>
        <v>62.550000000000004</v>
      </c>
      <c r="AF265" s="2">
        <f t="shared" ref="AF265:AF289" si="67">IF(AE265="", "", MAX(AB265, AC265)-AE265)</f>
        <v>16.649999999999999</v>
      </c>
    </row>
    <row r="266" spans="2:32">
      <c r="B266" s="20">
        <v>2024</v>
      </c>
      <c r="C266" s="20">
        <v>1</v>
      </c>
      <c r="D266" s="20">
        <v>1</v>
      </c>
      <c r="E266" s="21">
        <v>2.75</v>
      </c>
      <c r="F266" s="21">
        <v>41.5</v>
      </c>
      <c r="G266" s="21">
        <v>14.75</v>
      </c>
      <c r="H266" s="21">
        <v>83.5</v>
      </c>
      <c r="I266" s="21">
        <v>72.75</v>
      </c>
      <c r="J266" s="21">
        <v>105</v>
      </c>
      <c r="K266" s="21">
        <f t="shared" si="65"/>
        <v>45292</v>
      </c>
      <c r="L266" s="21"/>
      <c r="M266" s="21">
        <v>82.666666666666671</v>
      </c>
      <c r="N266" s="21">
        <v>21.333333333333332</v>
      </c>
      <c r="O266" s="21">
        <f t="shared" si="57"/>
        <v>74.400000000000006</v>
      </c>
      <c r="P266" s="21">
        <v>36</v>
      </c>
      <c r="Q266" s="21">
        <v>20</v>
      </c>
      <c r="R266" s="22"/>
      <c r="S266" s="21">
        <f t="shared" si="58"/>
        <v>83.5</v>
      </c>
      <c r="T266" s="21">
        <f t="shared" si="54"/>
        <v>62.833333333333329</v>
      </c>
      <c r="U266" s="21">
        <f t="shared" si="55"/>
        <v>85.416666666666671</v>
      </c>
      <c r="V266" s="21">
        <f t="shared" si="59"/>
        <v>89.15</v>
      </c>
      <c r="W266" s="21">
        <f t="shared" si="56"/>
        <v>108.75</v>
      </c>
      <c r="X266" s="21">
        <f t="shared" si="60"/>
        <v>125</v>
      </c>
      <c r="Y266" s="21">
        <f t="shared" si="61"/>
        <v>53.887500000000003</v>
      </c>
      <c r="Z266" s="21">
        <f t="shared" si="62"/>
        <v>59.25</v>
      </c>
      <c r="AA266" s="22"/>
      <c r="AB266" s="23">
        <f t="shared" si="63"/>
        <v>85.77</v>
      </c>
      <c r="AC266" s="21">
        <f t="shared" si="66"/>
        <v>-26.519999999999996</v>
      </c>
      <c r="AE266" s="3">
        <f t="shared" si="64"/>
        <v>59.25</v>
      </c>
      <c r="AF266" s="2">
        <f t="shared" si="67"/>
        <v>26.519999999999996</v>
      </c>
    </row>
    <row r="267" spans="2:32">
      <c r="B267" s="20">
        <v>2024</v>
      </c>
      <c r="C267" s="20">
        <v>1</v>
      </c>
      <c r="D267" s="20">
        <v>2</v>
      </c>
      <c r="E267" s="21">
        <v>-2.4</v>
      </c>
      <c r="F267" s="21">
        <v>42</v>
      </c>
      <c r="G267" s="21">
        <v>10.6</v>
      </c>
      <c r="H267" s="21">
        <v>80</v>
      </c>
      <c r="I267" s="21">
        <v>71</v>
      </c>
      <c r="J267" s="21">
        <v>95</v>
      </c>
      <c r="K267" s="21">
        <f t="shared" si="65"/>
        <v>45323</v>
      </c>
      <c r="L267" s="21"/>
      <c r="M267" s="21">
        <v>83.733333333333334</v>
      </c>
      <c r="N267" s="21">
        <v>22.400000000000002</v>
      </c>
      <c r="O267" s="21">
        <f t="shared" si="57"/>
        <v>75.36</v>
      </c>
      <c r="P267" s="21">
        <v>39.200000000000003</v>
      </c>
      <c r="Q267" s="21">
        <v>20</v>
      </c>
      <c r="R267" s="22"/>
      <c r="S267" s="21">
        <f t="shared" si="58"/>
        <v>80</v>
      </c>
      <c r="T267" s="21">
        <f t="shared" si="54"/>
        <v>64.400000000000006</v>
      </c>
      <c r="U267" s="21">
        <f t="shared" si="55"/>
        <v>81.333333333333329</v>
      </c>
      <c r="V267" s="21">
        <f t="shared" si="59"/>
        <v>85.96</v>
      </c>
      <c r="W267" s="21">
        <f t="shared" si="56"/>
        <v>110.2</v>
      </c>
      <c r="X267" s="21">
        <f t="shared" si="60"/>
        <v>115</v>
      </c>
      <c r="Y267" s="21">
        <f t="shared" si="61"/>
        <v>54.366</v>
      </c>
      <c r="Z267" s="21">
        <f t="shared" si="62"/>
        <v>55.95</v>
      </c>
      <c r="AA267" s="22"/>
      <c r="AB267" s="23">
        <f t="shared" si="63"/>
        <v>82.187999999999988</v>
      </c>
      <c r="AC267" s="21">
        <f t="shared" si="66"/>
        <v>-26.237999999999985</v>
      </c>
      <c r="AE267" s="3">
        <f t="shared" si="64"/>
        <v>55.95</v>
      </c>
      <c r="AF267" s="2">
        <f t="shared" si="67"/>
        <v>26.237999999999985</v>
      </c>
    </row>
    <row r="268" spans="2:32">
      <c r="B268" s="20">
        <v>2024</v>
      </c>
      <c r="C268" s="20">
        <v>1</v>
      </c>
      <c r="D268" s="20">
        <v>3</v>
      </c>
      <c r="E268" s="21">
        <v>0</v>
      </c>
      <c r="F268" s="21">
        <v>51</v>
      </c>
      <c r="G268" s="21">
        <v>13</v>
      </c>
      <c r="H268" s="21">
        <v>81.5</v>
      </c>
      <c r="I268" s="21">
        <v>81</v>
      </c>
      <c r="J268" s="21">
        <v>95</v>
      </c>
      <c r="K268" s="21">
        <f t="shared" si="65"/>
        <v>45352</v>
      </c>
      <c r="L268" s="21"/>
      <c r="M268" s="21">
        <v>84</v>
      </c>
      <c r="N268" s="21">
        <v>22.666666666666668</v>
      </c>
      <c r="O268" s="21">
        <f t="shared" si="57"/>
        <v>75.600000000000009</v>
      </c>
      <c r="P268" s="21">
        <v>39.25</v>
      </c>
      <c r="Q268" s="21">
        <v>20</v>
      </c>
      <c r="R268" s="22"/>
      <c r="S268" s="21">
        <f t="shared" si="58"/>
        <v>81.5</v>
      </c>
      <c r="T268" s="21">
        <f t="shared" si="54"/>
        <v>73.666666666666671</v>
      </c>
      <c r="U268" s="21">
        <f t="shared" si="55"/>
        <v>84</v>
      </c>
      <c r="V268" s="21">
        <f t="shared" si="59"/>
        <v>88.600000000000009</v>
      </c>
      <c r="W268" s="21">
        <f t="shared" si="56"/>
        <v>120.25</v>
      </c>
      <c r="X268" s="21">
        <f t="shared" si="60"/>
        <v>115</v>
      </c>
      <c r="Y268" s="21">
        <f t="shared" si="61"/>
        <v>57.682500000000005</v>
      </c>
      <c r="Z268" s="21">
        <f t="shared" si="62"/>
        <v>55.95</v>
      </c>
      <c r="AA268" s="22"/>
      <c r="AB268" s="23">
        <f t="shared" si="63"/>
        <v>84.38</v>
      </c>
      <c r="AC268" s="21">
        <f t="shared" si="66"/>
        <v>-26.697499999999991</v>
      </c>
      <c r="AE268" s="3">
        <f t="shared" si="64"/>
        <v>55.95</v>
      </c>
      <c r="AF268" s="2">
        <f t="shared" si="67"/>
        <v>28.429999999999993</v>
      </c>
    </row>
    <row r="269" spans="2:32">
      <c r="B269" s="20">
        <v>2024</v>
      </c>
      <c r="C269" s="20">
        <v>2</v>
      </c>
      <c r="D269" s="20">
        <v>4</v>
      </c>
      <c r="E269" s="21">
        <v>2.5</v>
      </c>
      <c r="F269" s="21">
        <v>60.5</v>
      </c>
      <c r="G269" s="21">
        <v>24</v>
      </c>
      <c r="H269" s="21">
        <v>105</v>
      </c>
      <c r="I269" s="21">
        <v>86.25</v>
      </c>
      <c r="J269" s="21">
        <v>100</v>
      </c>
      <c r="K269" s="21">
        <f t="shared" si="65"/>
        <v>45383</v>
      </c>
      <c r="L269" s="21"/>
      <c r="M269" s="21">
        <v>85.333333333333329</v>
      </c>
      <c r="N269" s="21">
        <v>21.333333333333332</v>
      </c>
      <c r="O269" s="21">
        <f t="shared" si="57"/>
        <v>76.8</v>
      </c>
      <c r="P269" s="21">
        <v>39</v>
      </c>
      <c r="Q269" s="21">
        <v>20</v>
      </c>
      <c r="R269" s="22"/>
      <c r="S269" s="21">
        <f t="shared" si="58"/>
        <v>105</v>
      </c>
      <c r="T269" s="21">
        <f t="shared" si="54"/>
        <v>81.833333333333329</v>
      </c>
      <c r="U269" s="21">
        <f t="shared" si="55"/>
        <v>87.833333333333329</v>
      </c>
      <c r="V269" s="21">
        <f t="shared" si="59"/>
        <v>100.8</v>
      </c>
      <c r="W269" s="21">
        <f t="shared" si="56"/>
        <v>125.25</v>
      </c>
      <c r="X269" s="21">
        <f t="shared" si="60"/>
        <v>120</v>
      </c>
      <c r="Y269" s="21">
        <f t="shared" si="61"/>
        <v>59.332500000000003</v>
      </c>
      <c r="Z269" s="21">
        <f t="shared" si="62"/>
        <v>57.6</v>
      </c>
      <c r="AA269" s="22"/>
      <c r="AB269" s="23">
        <f t="shared" si="63"/>
        <v>98.589999999999989</v>
      </c>
      <c r="AC269" s="21">
        <f t="shared" si="66"/>
        <v>-39.257499999999986</v>
      </c>
      <c r="AE269" s="3">
        <f t="shared" si="64"/>
        <v>57.6</v>
      </c>
      <c r="AF269" s="2">
        <f t="shared" si="67"/>
        <v>40.989999999999988</v>
      </c>
    </row>
    <row r="270" spans="2:32">
      <c r="B270" s="20">
        <v>2024</v>
      </c>
      <c r="C270" s="20">
        <v>2</v>
      </c>
      <c r="D270" s="20">
        <v>5</v>
      </c>
      <c r="E270" s="21">
        <v>3.4</v>
      </c>
      <c r="F270" s="21">
        <v>72.2</v>
      </c>
      <c r="G270" s="21">
        <v>24.4</v>
      </c>
      <c r="H270" s="21">
        <v>120</v>
      </c>
      <c r="I270" s="21">
        <v>83.2</v>
      </c>
      <c r="J270" s="21">
        <v>100</v>
      </c>
      <c r="K270" s="21">
        <f t="shared" si="65"/>
        <v>45413</v>
      </c>
      <c r="L270" s="21"/>
      <c r="M270" s="21">
        <v>86.133333333333326</v>
      </c>
      <c r="N270" s="21">
        <v>21.333333333333332</v>
      </c>
      <c r="O270" s="21">
        <f t="shared" si="57"/>
        <v>77.52</v>
      </c>
      <c r="P270" s="21">
        <v>41</v>
      </c>
      <c r="Q270" s="21">
        <v>20</v>
      </c>
      <c r="R270" s="22"/>
      <c r="S270" s="21">
        <f t="shared" si="58"/>
        <v>120</v>
      </c>
      <c r="T270" s="21">
        <f t="shared" si="54"/>
        <v>93.533333333333331</v>
      </c>
      <c r="U270" s="21">
        <f t="shared" si="55"/>
        <v>89.533333333333331</v>
      </c>
      <c r="V270" s="21">
        <f t="shared" si="59"/>
        <v>101.91999999999999</v>
      </c>
      <c r="W270" s="21">
        <f t="shared" si="56"/>
        <v>124.2</v>
      </c>
      <c r="X270" s="21">
        <f t="shared" si="60"/>
        <v>120</v>
      </c>
      <c r="Y270" s="21">
        <f t="shared" si="61"/>
        <v>58.986000000000004</v>
      </c>
      <c r="Z270" s="21">
        <f t="shared" si="62"/>
        <v>57.6</v>
      </c>
      <c r="AA270" s="22"/>
      <c r="AB270" s="23">
        <f t="shared" si="63"/>
        <v>105.43599999999999</v>
      </c>
      <c r="AC270" s="21">
        <f t="shared" si="66"/>
        <v>-46.449999999999989</v>
      </c>
      <c r="AE270" s="3">
        <f t="shared" si="64"/>
        <v>57.6</v>
      </c>
      <c r="AF270" s="2">
        <f t="shared" si="67"/>
        <v>47.835999999999991</v>
      </c>
    </row>
    <row r="271" spans="2:32">
      <c r="B271" s="20">
        <v>2024</v>
      </c>
      <c r="C271" s="20">
        <v>2</v>
      </c>
      <c r="D271" s="20">
        <v>6</v>
      </c>
      <c r="E271" s="21">
        <v>4</v>
      </c>
      <c r="F271" s="21">
        <v>75</v>
      </c>
      <c r="G271" s="21">
        <v>29</v>
      </c>
      <c r="H271" s="21">
        <v>122.5</v>
      </c>
      <c r="I271" s="21">
        <v>79</v>
      </c>
      <c r="J271" s="21">
        <v>100</v>
      </c>
      <c r="K271" s="21">
        <f t="shared" si="65"/>
        <v>45444</v>
      </c>
      <c r="L271" s="21"/>
      <c r="M271" s="21">
        <v>86.666666666666671</v>
      </c>
      <c r="N271" s="21">
        <v>21.333333333333332</v>
      </c>
      <c r="O271" s="21">
        <f t="shared" si="57"/>
        <v>78</v>
      </c>
      <c r="P271" s="21">
        <v>42.25</v>
      </c>
      <c r="Q271" s="21">
        <v>20</v>
      </c>
      <c r="R271" s="22"/>
      <c r="S271" s="21">
        <f t="shared" si="58"/>
        <v>122.5</v>
      </c>
      <c r="T271" s="21">
        <f t="shared" si="54"/>
        <v>96.333333333333329</v>
      </c>
      <c r="U271" s="21">
        <f t="shared" si="55"/>
        <v>90.666666666666671</v>
      </c>
      <c r="V271" s="21">
        <f t="shared" si="59"/>
        <v>107</v>
      </c>
      <c r="W271" s="21">
        <f t="shared" si="56"/>
        <v>121.25</v>
      </c>
      <c r="X271" s="21">
        <f t="shared" si="60"/>
        <v>120</v>
      </c>
      <c r="Y271" s="21">
        <f t="shared" si="61"/>
        <v>58.012500000000003</v>
      </c>
      <c r="Z271" s="21">
        <f t="shared" si="62"/>
        <v>57.6</v>
      </c>
      <c r="AA271" s="22"/>
      <c r="AB271" s="23">
        <f t="shared" si="63"/>
        <v>108.30000000000001</v>
      </c>
      <c r="AC271" s="21">
        <f t="shared" si="66"/>
        <v>-50.287500000000009</v>
      </c>
      <c r="AE271" s="3">
        <f t="shared" si="64"/>
        <v>57.6</v>
      </c>
      <c r="AF271" s="2">
        <f t="shared" si="67"/>
        <v>50.70000000000001</v>
      </c>
    </row>
    <row r="272" spans="2:32">
      <c r="B272" s="20">
        <v>2024</v>
      </c>
      <c r="C272" s="20">
        <v>3</v>
      </c>
      <c r="D272" s="20">
        <v>7</v>
      </c>
      <c r="E272" s="21">
        <v>9</v>
      </c>
      <c r="F272" s="21">
        <v>80</v>
      </c>
      <c r="G272" s="21">
        <v>38.75</v>
      </c>
      <c r="H272" s="21">
        <v>125</v>
      </c>
      <c r="I272" s="21">
        <v>89.25</v>
      </c>
      <c r="J272" s="21">
        <v>99.5</v>
      </c>
      <c r="K272" s="21">
        <f t="shared" si="65"/>
        <v>45474</v>
      </c>
      <c r="L272" s="21"/>
      <c r="M272" s="21">
        <v>86.666666666666671</v>
      </c>
      <c r="N272" s="21">
        <v>20</v>
      </c>
      <c r="O272" s="21">
        <f t="shared" si="57"/>
        <v>78</v>
      </c>
      <c r="P272" s="21">
        <v>39.75</v>
      </c>
      <c r="Q272" s="21">
        <v>20</v>
      </c>
      <c r="R272" s="22"/>
      <c r="S272" s="21">
        <f t="shared" si="58"/>
        <v>125</v>
      </c>
      <c r="T272" s="21">
        <f t="shared" si="54"/>
        <v>100</v>
      </c>
      <c r="U272" s="21">
        <f t="shared" si="55"/>
        <v>95.666666666666671</v>
      </c>
      <c r="V272" s="21">
        <f t="shared" si="59"/>
        <v>116.75</v>
      </c>
      <c r="W272" s="21">
        <f t="shared" si="56"/>
        <v>129</v>
      </c>
      <c r="X272" s="21">
        <f t="shared" si="60"/>
        <v>119.5</v>
      </c>
      <c r="Y272" s="21">
        <f t="shared" si="61"/>
        <v>60.57</v>
      </c>
      <c r="Z272" s="21">
        <f t="shared" si="62"/>
        <v>57.435000000000002</v>
      </c>
      <c r="AA272" s="22"/>
      <c r="AB272" s="23">
        <f t="shared" si="63"/>
        <v>113.72499999999999</v>
      </c>
      <c r="AC272" s="21">
        <f t="shared" si="66"/>
        <v>-53.154999999999994</v>
      </c>
      <c r="AE272" s="3">
        <f t="shared" si="64"/>
        <v>57.435000000000002</v>
      </c>
      <c r="AF272" s="2">
        <f t="shared" si="67"/>
        <v>56.289999999999992</v>
      </c>
    </row>
    <row r="273" spans="2:32">
      <c r="B273" s="20">
        <v>2024</v>
      </c>
      <c r="C273" s="20">
        <v>3</v>
      </c>
      <c r="D273" s="20">
        <v>8</v>
      </c>
      <c r="E273" s="21">
        <v>17</v>
      </c>
      <c r="F273" s="21">
        <v>84</v>
      </c>
      <c r="G273" s="21">
        <v>53</v>
      </c>
      <c r="H273" s="21">
        <v>125</v>
      </c>
      <c r="I273" s="21">
        <v>116.8</v>
      </c>
      <c r="J273" s="21">
        <v>99</v>
      </c>
      <c r="K273" s="21">
        <f t="shared" si="65"/>
        <v>45505</v>
      </c>
      <c r="L273" s="21"/>
      <c r="M273" s="21">
        <v>86.133333333333326</v>
      </c>
      <c r="N273" s="21">
        <v>20</v>
      </c>
      <c r="O273" s="21">
        <f t="shared" si="57"/>
        <v>77.52</v>
      </c>
      <c r="P273" s="21">
        <v>38.4</v>
      </c>
      <c r="Q273" s="21">
        <v>20</v>
      </c>
      <c r="R273" s="22"/>
      <c r="S273" s="21">
        <f t="shared" si="58"/>
        <v>125</v>
      </c>
      <c r="T273" s="21">
        <f t="shared" si="54"/>
        <v>104</v>
      </c>
      <c r="U273" s="21">
        <f t="shared" si="55"/>
        <v>103.13333333333333</v>
      </c>
      <c r="V273" s="21">
        <f t="shared" si="59"/>
        <v>130.51999999999998</v>
      </c>
      <c r="W273" s="21">
        <f t="shared" si="56"/>
        <v>155.19999999999999</v>
      </c>
      <c r="X273" s="21">
        <f t="shared" si="60"/>
        <v>119</v>
      </c>
      <c r="Y273" s="21">
        <f t="shared" si="61"/>
        <v>69.216000000000008</v>
      </c>
      <c r="Z273" s="21">
        <f t="shared" si="62"/>
        <v>57.27</v>
      </c>
      <c r="AA273" s="22"/>
      <c r="AB273" s="23">
        <f t="shared" si="63"/>
        <v>120.09599999999999</v>
      </c>
      <c r="AC273" s="21">
        <f t="shared" si="66"/>
        <v>-50.879999999999981</v>
      </c>
      <c r="AE273" s="3">
        <f t="shared" si="64"/>
        <v>57.27</v>
      </c>
      <c r="AF273" s="2">
        <f t="shared" si="67"/>
        <v>62.825999999999986</v>
      </c>
    </row>
    <row r="274" spans="2:32">
      <c r="B274" s="20">
        <v>2024</v>
      </c>
      <c r="C274" s="20">
        <v>3</v>
      </c>
      <c r="D274" s="20">
        <v>9</v>
      </c>
      <c r="E274" s="21">
        <v>20</v>
      </c>
      <c r="F274" s="21">
        <v>85</v>
      </c>
      <c r="G274" s="21">
        <v>50.25</v>
      </c>
      <c r="H274" s="21">
        <v>127.5</v>
      </c>
      <c r="I274" s="21">
        <v>127</v>
      </c>
      <c r="J274" s="21">
        <v>99</v>
      </c>
      <c r="K274" s="21">
        <f t="shared" si="65"/>
        <v>45536</v>
      </c>
      <c r="L274" s="21"/>
      <c r="M274" s="21">
        <v>86</v>
      </c>
      <c r="N274" s="21">
        <v>18.666666666666668</v>
      </c>
      <c r="O274" s="21">
        <f t="shared" si="57"/>
        <v>77.400000000000006</v>
      </c>
      <c r="P274" s="21">
        <v>37.5</v>
      </c>
      <c r="Q274" s="21">
        <v>20</v>
      </c>
      <c r="R274" s="22"/>
      <c r="S274" s="21">
        <f t="shared" si="58"/>
        <v>127.5</v>
      </c>
      <c r="T274" s="21">
        <f t="shared" si="54"/>
        <v>103.66666666666667</v>
      </c>
      <c r="U274" s="21">
        <f t="shared" si="55"/>
        <v>106</v>
      </c>
      <c r="V274" s="21">
        <f t="shared" si="59"/>
        <v>127.65</v>
      </c>
      <c r="W274" s="21">
        <f t="shared" si="56"/>
        <v>164.5</v>
      </c>
      <c r="X274" s="21">
        <f t="shared" si="60"/>
        <v>119</v>
      </c>
      <c r="Y274" s="21">
        <f t="shared" si="61"/>
        <v>72.284999999999997</v>
      </c>
      <c r="Z274" s="21">
        <f t="shared" si="62"/>
        <v>57.27</v>
      </c>
      <c r="AA274" s="22"/>
      <c r="AB274" s="23">
        <f t="shared" si="63"/>
        <v>121.095</v>
      </c>
      <c r="AC274" s="21">
        <f t="shared" si="66"/>
        <v>-48.81</v>
      </c>
      <c r="AE274" s="3">
        <f t="shared" si="64"/>
        <v>57.27</v>
      </c>
      <c r="AF274" s="2">
        <f t="shared" si="67"/>
        <v>63.824999999999996</v>
      </c>
    </row>
    <row r="275" spans="2:32">
      <c r="B275" s="20">
        <v>2024</v>
      </c>
      <c r="C275" s="20">
        <v>4</v>
      </c>
      <c r="D275" s="20">
        <v>10</v>
      </c>
      <c r="E275" s="21">
        <v>20.6</v>
      </c>
      <c r="F275" s="21">
        <v>102</v>
      </c>
      <c r="G275" s="21">
        <v>51.6</v>
      </c>
      <c r="H275" s="21">
        <v>138</v>
      </c>
      <c r="I275" s="21">
        <v>132.4</v>
      </c>
      <c r="J275" s="21">
        <v>99</v>
      </c>
      <c r="K275" s="21">
        <f t="shared" si="65"/>
        <v>45566</v>
      </c>
      <c r="L275" s="21"/>
      <c r="M275" s="21">
        <v>87.333333333333329</v>
      </c>
      <c r="N275" s="21">
        <v>18.666666666666668</v>
      </c>
      <c r="O275" s="21">
        <f t="shared" si="57"/>
        <v>78.599999999999994</v>
      </c>
      <c r="P275" s="21">
        <v>38.200000000000003</v>
      </c>
      <c r="Q275" s="21">
        <v>20</v>
      </c>
      <c r="R275" s="22"/>
      <c r="S275" s="21">
        <f t="shared" si="58"/>
        <v>138</v>
      </c>
      <c r="T275" s="21">
        <f t="shared" si="54"/>
        <v>120.66666666666667</v>
      </c>
      <c r="U275" s="21">
        <f t="shared" si="55"/>
        <v>107.93333333333334</v>
      </c>
      <c r="V275" s="21">
        <f t="shared" si="59"/>
        <v>130.19999999999999</v>
      </c>
      <c r="W275" s="21">
        <f t="shared" si="56"/>
        <v>170.60000000000002</v>
      </c>
      <c r="X275" s="21">
        <f t="shared" si="60"/>
        <v>119</v>
      </c>
      <c r="Y275" s="21">
        <f t="shared" si="61"/>
        <v>74.298000000000002</v>
      </c>
      <c r="Z275" s="21">
        <f t="shared" si="62"/>
        <v>57.27</v>
      </c>
      <c r="AA275" s="22"/>
      <c r="AB275" s="23">
        <f t="shared" si="63"/>
        <v>126.64000000000001</v>
      </c>
      <c r="AC275" s="21">
        <f t="shared" si="66"/>
        <v>-52.342000000000013</v>
      </c>
      <c r="AE275" s="3">
        <f t="shared" si="64"/>
        <v>57.27</v>
      </c>
      <c r="AF275" s="2">
        <f t="shared" si="67"/>
        <v>69.37</v>
      </c>
    </row>
    <row r="276" spans="2:32">
      <c r="B276" s="20">
        <v>2024</v>
      </c>
      <c r="C276" s="20">
        <v>4</v>
      </c>
      <c r="D276" s="20">
        <v>11</v>
      </c>
      <c r="E276" s="21">
        <v>24.5</v>
      </c>
      <c r="F276" s="21">
        <v>105</v>
      </c>
      <c r="G276" s="21">
        <v>54.5</v>
      </c>
      <c r="H276" s="21">
        <v>150</v>
      </c>
      <c r="I276" s="21">
        <v>147</v>
      </c>
      <c r="J276" s="21">
        <v>130</v>
      </c>
      <c r="K276" s="21">
        <f t="shared" si="65"/>
        <v>45597</v>
      </c>
      <c r="L276" s="21"/>
      <c r="M276" s="21">
        <v>89.5</v>
      </c>
      <c r="N276" s="21">
        <v>18.333333333333332</v>
      </c>
      <c r="O276" s="21">
        <f t="shared" si="57"/>
        <v>80.55</v>
      </c>
      <c r="P276" s="21">
        <v>36</v>
      </c>
      <c r="Q276" s="21">
        <v>20</v>
      </c>
      <c r="R276" s="22"/>
      <c r="S276" s="21">
        <f t="shared" si="58"/>
        <v>150</v>
      </c>
      <c r="T276" s="21">
        <f t="shared" si="54"/>
        <v>123.33333333333333</v>
      </c>
      <c r="U276" s="21">
        <f t="shared" si="55"/>
        <v>114</v>
      </c>
      <c r="V276" s="21">
        <f t="shared" si="59"/>
        <v>135.05000000000001</v>
      </c>
      <c r="W276" s="21">
        <f t="shared" si="56"/>
        <v>183</v>
      </c>
      <c r="X276" s="21">
        <f t="shared" si="60"/>
        <v>150</v>
      </c>
      <c r="Y276" s="21">
        <f t="shared" si="61"/>
        <v>78.39</v>
      </c>
      <c r="Z276" s="21">
        <f t="shared" si="62"/>
        <v>67.5</v>
      </c>
      <c r="AA276" s="22"/>
      <c r="AB276" s="23">
        <f t="shared" si="63"/>
        <v>134.71499999999997</v>
      </c>
      <c r="AC276" s="21">
        <f t="shared" si="66"/>
        <v>-56.324999999999974</v>
      </c>
      <c r="AE276" s="3">
        <f t="shared" si="64"/>
        <v>67.5</v>
      </c>
      <c r="AF276" s="2">
        <f t="shared" si="67"/>
        <v>67.214999999999975</v>
      </c>
    </row>
    <row r="277" spans="2:32">
      <c r="B277" s="20">
        <v>2024</v>
      </c>
      <c r="C277" s="20">
        <v>4</v>
      </c>
      <c r="D277" s="20">
        <v>12</v>
      </c>
      <c r="E277" s="21">
        <v>24.333333333333332</v>
      </c>
      <c r="F277" s="21">
        <v>105</v>
      </c>
      <c r="G277" s="21">
        <v>51.666666666666664</v>
      </c>
      <c r="H277" s="21">
        <v>150</v>
      </c>
      <c r="I277" s="21">
        <v>165.33333333333334</v>
      </c>
      <c r="J277" s="21">
        <v>130</v>
      </c>
      <c r="K277" s="21">
        <f t="shared" si="65"/>
        <v>45627</v>
      </c>
      <c r="L277" s="21"/>
      <c r="M277" s="21">
        <v>67.5</v>
      </c>
      <c r="N277" s="21">
        <v>13</v>
      </c>
      <c r="O277" s="21">
        <f t="shared" si="57"/>
        <v>60.75</v>
      </c>
      <c r="P277" s="21">
        <v>26.5</v>
      </c>
      <c r="Q277" s="21">
        <v>20</v>
      </c>
      <c r="R277" s="22"/>
      <c r="S277" s="21">
        <f t="shared" si="58"/>
        <v>150</v>
      </c>
      <c r="T277" s="21">
        <f t="shared" si="54"/>
        <v>118</v>
      </c>
      <c r="U277" s="21">
        <f t="shared" si="55"/>
        <v>91.833333333333329</v>
      </c>
      <c r="V277" s="21">
        <f t="shared" si="59"/>
        <v>112.41666666666666</v>
      </c>
      <c r="W277" s="21">
        <f t="shared" si="56"/>
        <v>191.83333333333334</v>
      </c>
      <c r="X277" s="21">
        <f t="shared" si="60"/>
        <v>150</v>
      </c>
      <c r="Y277" s="21">
        <f t="shared" si="61"/>
        <v>81.305000000000007</v>
      </c>
      <c r="Z277" s="21">
        <f t="shared" si="62"/>
        <v>67.5</v>
      </c>
      <c r="AA277" s="22"/>
      <c r="AB277" s="23">
        <f t="shared" si="63"/>
        <v>121.27499999999999</v>
      </c>
      <c r="AC277" s="21">
        <f t="shared" si="66"/>
        <v>-39.969999999999985</v>
      </c>
      <c r="AE277" s="3">
        <f t="shared" si="64"/>
        <v>67.5</v>
      </c>
      <c r="AF277" s="2">
        <f t="shared" si="67"/>
        <v>53.774999999999991</v>
      </c>
    </row>
    <row r="278" spans="2:32">
      <c r="B278" s="20">
        <v>2025</v>
      </c>
      <c r="C278" s="20">
        <v>1</v>
      </c>
      <c r="D278" s="20">
        <v>1</v>
      </c>
      <c r="E278" s="21">
        <v>29.4</v>
      </c>
      <c r="F278" s="21">
        <v>115</v>
      </c>
      <c r="G278" s="21">
        <v>52.4</v>
      </c>
      <c r="H278" s="21">
        <v>150</v>
      </c>
      <c r="I278" s="21">
        <v>165</v>
      </c>
      <c r="J278" s="21">
        <v>151</v>
      </c>
      <c r="K278" s="21">
        <f t="shared" si="65"/>
        <v>45658</v>
      </c>
      <c r="L278" s="21"/>
      <c r="M278" s="21">
        <v>88.666666666666671</v>
      </c>
      <c r="N278" s="21">
        <v>17.333333333333332</v>
      </c>
      <c r="O278" s="21">
        <f t="shared" si="57"/>
        <v>79.800000000000011</v>
      </c>
      <c r="P278" s="21">
        <v>32.799999999999997</v>
      </c>
      <c r="Q278" s="21">
        <v>20</v>
      </c>
      <c r="R278" s="22"/>
      <c r="S278" s="21">
        <f t="shared" si="58"/>
        <v>150</v>
      </c>
      <c r="T278" s="21">
        <f t="shared" si="54"/>
        <v>132.33333333333334</v>
      </c>
      <c r="U278" s="21">
        <f t="shared" si="55"/>
        <v>118.06666666666666</v>
      </c>
      <c r="V278" s="21">
        <f t="shared" si="59"/>
        <v>132.20000000000002</v>
      </c>
      <c r="W278" s="21">
        <f t="shared" si="56"/>
        <v>197.8</v>
      </c>
      <c r="X278" s="21">
        <f t="shared" si="60"/>
        <v>171</v>
      </c>
      <c r="Y278" s="21">
        <f t="shared" si="61"/>
        <v>83.274000000000001</v>
      </c>
      <c r="Z278" s="21">
        <f t="shared" si="62"/>
        <v>74.430000000000007</v>
      </c>
      <c r="AA278" s="22"/>
      <c r="AB278" s="23">
        <f t="shared" si="63"/>
        <v>135.07999999999998</v>
      </c>
      <c r="AC278" s="21">
        <f t="shared" si="66"/>
        <v>-51.805999999999983</v>
      </c>
      <c r="AE278" s="3">
        <f t="shared" si="64"/>
        <v>74.430000000000007</v>
      </c>
      <c r="AF278" s="2">
        <f t="shared" si="67"/>
        <v>60.649999999999977</v>
      </c>
    </row>
    <row r="279" spans="2:32">
      <c r="B279" s="20">
        <v>2025</v>
      </c>
      <c r="C279" s="20">
        <v>1</v>
      </c>
      <c r="D279" s="20">
        <v>2</v>
      </c>
      <c r="E279" s="21">
        <v>33</v>
      </c>
      <c r="F279" s="21">
        <v>108.75</v>
      </c>
      <c r="G279" s="21">
        <v>53</v>
      </c>
      <c r="H279" s="21">
        <v>150</v>
      </c>
      <c r="I279" s="21">
        <v>183</v>
      </c>
      <c r="J279" s="21">
        <v>165</v>
      </c>
      <c r="K279" s="21">
        <f t="shared" si="65"/>
        <v>45689</v>
      </c>
      <c r="L279" s="21"/>
      <c r="M279" s="21">
        <v>81</v>
      </c>
      <c r="N279" s="21">
        <v>16.666666666666668</v>
      </c>
      <c r="O279" s="21">
        <f t="shared" si="57"/>
        <v>72.900000000000006</v>
      </c>
      <c r="P279" s="21">
        <v>31</v>
      </c>
      <c r="Q279" s="21">
        <v>20</v>
      </c>
      <c r="R279" s="22"/>
      <c r="S279" s="21">
        <f t="shared" si="58"/>
        <v>150</v>
      </c>
      <c r="T279" s="21">
        <f t="shared" si="54"/>
        <v>125.41666666666667</v>
      </c>
      <c r="U279" s="21">
        <f t="shared" si="55"/>
        <v>114</v>
      </c>
      <c r="V279" s="21">
        <f t="shared" si="59"/>
        <v>125.9</v>
      </c>
      <c r="W279" s="21">
        <f t="shared" si="56"/>
        <v>214</v>
      </c>
      <c r="X279" s="21">
        <f t="shared" si="60"/>
        <v>185</v>
      </c>
      <c r="Y279" s="21">
        <f t="shared" si="61"/>
        <v>88.62</v>
      </c>
      <c r="Z279" s="21">
        <f t="shared" si="62"/>
        <v>79.050000000000011</v>
      </c>
      <c r="AA279" s="22"/>
      <c r="AB279" s="23">
        <f t="shared" si="63"/>
        <v>131.97</v>
      </c>
      <c r="AC279" s="21">
        <f t="shared" si="66"/>
        <v>-43.349999999999994</v>
      </c>
      <c r="AE279" s="3">
        <f t="shared" si="64"/>
        <v>79.050000000000011</v>
      </c>
      <c r="AF279" s="2">
        <f t="shared" si="67"/>
        <v>52.919999999999987</v>
      </c>
    </row>
    <row r="280" spans="2:32">
      <c r="B280" s="20">
        <v>2025</v>
      </c>
      <c r="C280" s="20">
        <v>1</v>
      </c>
      <c r="D280" s="20">
        <v>3</v>
      </c>
      <c r="E280" s="21">
        <v>34.5</v>
      </c>
      <c r="F280" s="21">
        <v>69.75</v>
      </c>
      <c r="G280" s="21">
        <v>65.5</v>
      </c>
      <c r="H280" s="21">
        <v>117.5</v>
      </c>
      <c r="I280" s="21">
        <v>256.5</v>
      </c>
      <c r="J280" s="21">
        <v>165</v>
      </c>
      <c r="K280" s="21">
        <f t="shared" si="65"/>
        <v>45717</v>
      </c>
      <c r="L280" s="21"/>
      <c r="M280" s="21">
        <v>75.333333333333329</v>
      </c>
      <c r="N280" s="21">
        <v>16</v>
      </c>
      <c r="O280" s="21">
        <f t="shared" si="57"/>
        <v>67.8</v>
      </c>
      <c r="P280" s="21">
        <v>32.25</v>
      </c>
      <c r="Q280" s="21">
        <v>20</v>
      </c>
      <c r="R280" s="22"/>
      <c r="S280" s="21">
        <f t="shared" si="58"/>
        <v>117.5</v>
      </c>
      <c r="T280" s="21">
        <f t="shared" si="54"/>
        <v>85.75</v>
      </c>
      <c r="U280" s="21">
        <f t="shared" si="55"/>
        <v>109.83333333333333</v>
      </c>
      <c r="V280" s="21">
        <f t="shared" si="59"/>
        <v>133.30000000000001</v>
      </c>
      <c r="W280" s="21">
        <f t="shared" si="56"/>
        <v>288.75</v>
      </c>
      <c r="X280" s="21">
        <f t="shared" si="60"/>
        <v>185</v>
      </c>
      <c r="Y280" s="21">
        <f t="shared" si="61"/>
        <v>113.28750000000001</v>
      </c>
      <c r="Z280" s="21">
        <f t="shared" si="62"/>
        <v>79.050000000000011</v>
      </c>
      <c r="AA280" s="22"/>
      <c r="AB280" s="23">
        <f t="shared" si="63"/>
        <v>119.94</v>
      </c>
      <c r="AC280" s="21">
        <f t="shared" si="66"/>
        <v>-6.6524999999999892</v>
      </c>
      <c r="AE280" s="3">
        <f t="shared" si="64"/>
        <v>79.050000000000011</v>
      </c>
      <c r="AF280" s="2">
        <f t="shared" si="67"/>
        <v>40.889999999999986</v>
      </c>
    </row>
    <row r="281" spans="2:32">
      <c r="B281" s="20">
        <v>2025</v>
      </c>
      <c r="C281" s="20">
        <v>2</v>
      </c>
      <c r="D281" s="20">
        <v>4</v>
      </c>
      <c r="E281" s="21">
        <v>38.25</v>
      </c>
      <c r="F281" s="21">
        <v>94.5</v>
      </c>
      <c r="G281" s="21">
        <v>72.75</v>
      </c>
      <c r="H281" s="21">
        <v>121.25</v>
      </c>
      <c r="I281" s="21">
        <v>280</v>
      </c>
      <c r="J281" s="21">
        <v>248</v>
      </c>
      <c r="K281" s="21">
        <f t="shared" si="65"/>
        <v>45748</v>
      </c>
      <c r="L281" s="21"/>
      <c r="M281" s="21">
        <v>74.333333333333329</v>
      </c>
      <c r="N281" s="21">
        <v>16</v>
      </c>
      <c r="O281" s="21">
        <f t="shared" si="57"/>
        <v>66.899999999999991</v>
      </c>
      <c r="P281" s="21">
        <v>32</v>
      </c>
      <c r="Q281" s="21">
        <v>20</v>
      </c>
      <c r="R281" s="22"/>
      <c r="S281" s="21">
        <f t="shared" si="58"/>
        <v>121.25</v>
      </c>
      <c r="T281" s="21">
        <f t="shared" si="54"/>
        <v>110.5</v>
      </c>
      <c r="U281" s="21">
        <f t="shared" si="55"/>
        <v>112.58333333333333</v>
      </c>
      <c r="V281" s="21">
        <f t="shared" si="59"/>
        <v>139.64999999999998</v>
      </c>
      <c r="W281" s="21">
        <f t="shared" si="56"/>
        <v>312</v>
      </c>
      <c r="X281" s="21">
        <f t="shared" si="60"/>
        <v>268</v>
      </c>
      <c r="Y281" s="21">
        <f t="shared" si="61"/>
        <v>120.96000000000001</v>
      </c>
      <c r="Z281" s="21">
        <f t="shared" si="62"/>
        <v>106.44</v>
      </c>
      <c r="AA281" s="22"/>
      <c r="AB281" s="23">
        <f t="shared" si="63"/>
        <v>124.16999999999999</v>
      </c>
      <c r="AC281" s="21">
        <f t="shared" si="66"/>
        <v>-3.2099999999999795</v>
      </c>
      <c r="AE281" s="3">
        <f t="shared" si="64"/>
        <v>106.44</v>
      </c>
      <c r="AF281" s="2">
        <f t="shared" si="67"/>
        <v>17.72999999999999</v>
      </c>
    </row>
    <row r="282" spans="2:32">
      <c r="B282" s="20">
        <v>2025</v>
      </c>
      <c r="C282" s="20">
        <v>2</v>
      </c>
      <c r="D282" s="20">
        <v>5</v>
      </c>
      <c r="E282" s="21">
        <v>43.8</v>
      </c>
      <c r="F282" s="21">
        <v>111.2</v>
      </c>
      <c r="G282" s="21">
        <v>74.2</v>
      </c>
      <c r="H282" s="21">
        <v>153</v>
      </c>
      <c r="I282" s="21">
        <v>295</v>
      </c>
      <c r="J282" s="21">
        <v>248</v>
      </c>
      <c r="K282" s="21">
        <f t="shared" si="65"/>
        <v>45778</v>
      </c>
      <c r="L282" s="21"/>
      <c r="M282" s="21">
        <v>73.333333333333329</v>
      </c>
      <c r="N282" s="21">
        <v>16</v>
      </c>
      <c r="O282" s="21">
        <f t="shared" si="57"/>
        <v>66</v>
      </c>
      <c r="P282" s="21">
        <v>31.8</v>
      </c>
      <c r="Q282" s="21">
        <v>20</v>
      </c>
      <c r="R282" s="22"/>
      <c r="S282" s="21">
        <f t="shared" si="58"/>
        <v>153</v>
      </c>
      <c r="T282" s="21">
        <f t="shared" si="54"/>
        <v>127.2</v>
      </c>
      <c r="U282" s="21">
        <f t="shared" si="55"/>
        <v>117.13333333333333</v>
      </c>
      <c r="V282" s="21">
        <f t="shared" si="59"/>
        <v>140.19999999999999</v>
      </c>
      <c r="W282" s="21">
        <f t="shared" si="56"/>
        <v>326.8</v>
      </c>
      <c r="X282" s="21">
        <f t="shared" si="60"/>
        <v>268</v>
      </c>
      <c r="Y282" s="21">
        <f t="shared" si="61"/>
        <v>125.84400000000001</v>
      </c>
      <c r="Z282" s="21">
        <f t="shared" si="62"/>
        <v>106.44</v>
      </c>
      <c r="AA282" s="22"/>
      <c r="AB282" s="23">
        <f t="shared" si="63"/>
        <v>138.4</v>
      </c>
      <c r="AC282" s="21">
        <f t="shared" si="66"/>
        <v>-12.555999999999997</v>
      </c>
      <c r="AE282" s="3">
        <f t="shared" si="64"/>
        <v>106.44</v>
      </c>
      <c r="AF282" s="2">
        <f t="shared" si="67"/>
        <v>31.960000000000008</v>
      </c>
    </row>
    <row r="283" spans="2:32">
      <c r="B283" s="20">
        <v>2025</v>
      </c>
      <c r="C283" s="20">
        <v>2</v>
      </c>
      <c r="D283" s="20">
        <v>6</v>
      </c>
      <c r="E283" s="21">
        <v>47</v>
      </c>
      <c r="F283" s="21">
        <v>131.25</v>
      </c>
      <c r="G283" s="21">
        <v>89.75</v>
      </c>
      <c r="H283" s="21">
        <v>160</v>
      </c>
      <c r="I283" s="21">
        <v>276.25</v>
      </c>
      <c r="J283" s="21">
        <v>248</v>
      </c>
      <c r="K283" s="21">
        <f t="shared" si="65"/>
        <v>45809</v>
      </c>
      <c r="L283" s="21"/>
      <c r="M283" s="21">
        <v>69.166666666666671</v>
      </c>
      <c r="N283" s="21">
        <v>15</v>
      </c>
      <c r="O283" s="21">
        <f t="shared" si="57"/>
        <v>62.250000000000007</v>
      </c>
      <c r="P283" s="21">
        <v>30.75</v>
      </c>
      <c r="Q283" s="21">
        <v>20</v>
      </c>
      <c r="R283" s="22"/>
      <c r="S283" s="21">
        <f t="shared" si="58"/>
        <v>160</v>
      </c>
      <c r="T283" s="21">
        <f t="shared" si="54"/>
        <v>146.25</v>
      </c>
      <c r="U283" s="21">
        <f t="shared" si="55"/>
        <v>116.16666666666667</v>
      </c>
      <c r="V283" s="21">
        <f t="shared" si="59"/>
        <v>152</v>
      </c>
      <c r="W283" s="21">
        <f t="shared" si="56"/>
        <v>307</v>
      </c>
      <c r="X283" s="21">
        <f t="shared" si="60"/>
        <v>268</v>
      </c>
      <c r="Y283" s="21">
        <f t="shared" si="61"/>
        <v>119.31</v>
      </c>
      <c r="Z283" s="21">
        <f t="shared" si="62"/>
        <v>106.44</v>
      </c>
      <c r="AA283" s="22"/>
      <c r="AB283" s="23">
        <f t="shared" si="63"/>
        <v>144.44999999999999</v>
      </c>
      <c r="AC283" s="21">
        <f t="shared" si="66"/>
        <v>-25.139999999999986</v>
      </c>
      <c r="AE283" s="3">
        <f t="shared" si="64"/>
        <v>106.44</v>
      </c>
      <c r="AF283" s="2">
        <f t="shared" si="67"/>
        <v>38.009999999999991</v>
      </c>
    </row>
    <row r="284" spans="2:32">
      <c r="B284" s="20">
        <v>2025</v>
      </c>
      <c r="C284" s="20">
        <v>3</v>
      </c>
      <c r="D284" s="20">
        <v>7</v>
      </c>
      <c r="E284" s="21">
        <v>52</v>
      </c>
      <c r="F284" s="21">
        <v>124</v>
      </c>
      <c r="G284" s="21">
        <v>94.2</v>
      </c>
      <c r="H284" s="21">
        <v>170</v>
      </c>
      <c r="I284" s="21">
        <v>260</v>
      </c>
      <c r="J284" s="21">
        <v>256</v>
      </c>
      <c r="K284" s="21">
        <f t="shared" si="65"/>
        <v>45839</v>
      </c>
      <c r="L284" s="21"/>
      <c r="M284" s="21">
        <v>67.600000000000009</v>
      </c>
      <c r="N284" s="21">
        <v>14.666666666666666</v>
      </c>
      <c r="O284" s="21">
        <f t="shared" si="57"/>
        <v>60.840000000000011</v>
      </c>
      <c r="P284" s="21">
        <v>35</v>
      </c>
      <c r="Q284" s="21">
        <v>20</v>
      </c>
      <c r="R284" s="22"/>
      <c r="S284" s="21">
        <f t="shared" si="58"/>
        <v>170</v>
      </c>
      <c r="T284" s="21">
        <f t="shared" si="54"/>
        <v>138.66666666666666</v>
      </c>
      <c r="U284" s="21">
        <f t="shared" si="55"/>
        <v>119.60000000000001</v>
      </c>
      <c r="V284" s="21">
        <f t="shared" si="59"/>
        <v>155.04000000000002</v>
      </c>
      <c r="W284" s="21">
        <f t="shared" si="56"/>
        <v>295</v>
      </c>
      <c r="X284" s="21">
        <f t="shared" si="60"/>
        <v>276</v>
      </c>
      <c r="Y284" s="21">
        <f t="shared" si="61"/>
        <v>115.35000000000001</v>
      </c>
      <c r="Z284" s="21">
        <f t="shared" si="62"/>
        <v>109.08</v>
      </c>
      <c r="AA284" s="22"/>
      <c r="AB284" s="23">
        <f t="shared" si="63"/>
        <v>150.392</v>
      </c>
      <c r="AC284" s="21">
        <f t="shared" si="66"/>
        <v>-35.041999999999987</v>
      </c>
      <c r="AE284" s="3">
        <f t="shared" si="64"/>
        <v>109.08</v>
      </c>
      <c r="AF284" s="2">
        <f t="shared" si="67"/>
        <v>41.311999999999998</v>
      </c>
    </row>
    <row r="285" spans="2:32">
      <c r="B285" s="20">
        <v>2025</v>
      </c>
      <c r="C285" s="20">
        <v>3</v>
      </c>
      <c r="D285" s="20">
        <v>8</v>
      </c>
      <c r="E285" s="21" t="s">
        <v>180</v>
      </c>
      <c r="F285" s="21">
        <v>116.25</v>
      </c>
      <c r="G285" s="21">
        <v>96</v>
      </c>
      <c r="H285" s="21">
        <v>165</v>
      </c>
      <c r="I285" s="21">
        <v>274.75</v>
      </c>
      <c r="J285" s="21">
        <v>268</v>
      </c>
      <c r="K285" s="21">
        <f t="shared" si="65"/>
        <v>45870</v>
      </c>
      <c r="L285" s="21"/>
      <c r="M285" s="21">
        <v>66</v>
      </c>
      <c r="N285" s="21">
        <v>14.666666666666666</v>
      </c>
      <c r="O285" s="21">
        <f t="shared" si="57"/>
        <v>59.4</v>
      </c>
      <c r="P285" s="21">
        <v>35.75</v>
      </c>
      <c r="Q285" s="21">
        <v>20</v>
      </c>
      <c r="R285" s="22"/>
      <c r="S285" s="21">
        <f t="shared" si="58"/>
        <v>165</v>
      </c>
      <c r="T285" s="21">
        <f t="shared" si="54"/>
        <v>130.91666666666666</v>
      </c>
      <c r="U285" s="24">
        <f>U284*(V285/V284)</f>
        <v>119.87770897832816</v>
      </c>
      <c r="V285" s="21">
        <f t="shared" si="59"/>
        <v>155.4</v>
      </c>
      <c r="W285" s="21">
        <f t="shared" si="56"/>
        <v>310.5</v>
      </c>
      <c r="X285" s="21">
        <f t="shared" si="60"/>
        <v>288</v>
      </c>
      <c r="Y285" s="21">
        <f t="shared" si="61"/>
        <v>120.465</v>
      </c>
      <c r="Z285" s="21">
        <f t="shared" si="62"/>
        <v>113.04</v>
      </c>
      <c r="AA285" s="22"/>
      <c r="AB285" s="23">
        <f t="shared" si="63"/>
        <v>148.58331269349844</v>
      </c>
      <c r="AC285" s="21">
        <f t="shared" si="66"/>
        <v>-28.118312693498439</v>
      </c>
      <c r="AE285" s="3">
        <f t="shared" si="64"/>
        <v>113.04</v>
      </c>
      <c r="AF285" s="2">
        <f t="shared" si="67"/>
        <v>35.543312693498436</v>
      </c>
    </row>
    <row r="286" spans="2:32">
      <c r="B286" s="20">
        <v>2025</v>
      </c>
      <c r="C286" s="20">
        <v>3</v>
      </c>
      <c r="D286" s="20">
        <v>9</v>
      </c>
      <c r="E286" s="21" t="s">
        <v>180</v>
      </c>
      <c r="F286" s="21">
        <v>79.5</v>
      </c>
      <c r="G286" s="21">
        <v>76</v>
      </c>
      <c r="H286" s="21">
        <v>130</v>
      </c>
      <c r="I286" s="21">
        <v>307.75</v>
      </c>
      <c r="J286" s="21">
        <v>268</v>
      </c>
      <c r="K286" s="21">
        <f t="shared" si="65"/>
        <v>45901</v>
      </c>
      <c r="L286" s="21"/>
      <c r="M286" s="21">
        <v>66</v>
      </c>
      <c r="N286" s="21">
        <v>14.666666666666666</v>
      </c>
      <c r="O286" s="21">
        <f t="shared" si="57"/>
        <v>59.4</v>
      </c>
      <c r="P286" s="21">
        <v>35.5</v>
      </c>
      <c r="Q286" s="21">
        <v>20</v>
      </c>
      <c r="R286" s="22"/>
      <c r="S286" s="21">
        <f t="shared" si="58"/>
        <v>130</v>
      </c>
      <c r="T286" s="21">
        <f t="shared" si="54"/>
        <v>94.166666666666671</v>
      </c>
      <c r="U286" s="24">
        <f>U285*(V286/V285)</f>
        <v>104.44943240454074</v>
      </c>
      <c r="V286" s="21">
        <f t="shared" si="59"/>
        <v>135.4</v>
      </c>
      <c r="W286" s="21">
        <f t="shared" si="56"/>
        <v>343.25</v>
      </c>
      <c r="X286" s="21">
        <f t="shared" si="60"/>
        <v>288</v>
      </c>
      <c r="Y286" s="21">
        <f t="shared" si="61"/>
        <v>131.27250000000001</v>
      </c>
      <c r="Z286" s="21">
        <f t="shared" si="62"/>
        <v>113.04</v>
      </c>
      <c r="AA286" s="22"/>
      <c r="AB286" s="23">
        <f t="shared" si="63"/>
        <v>123.95482972136222</v>
      </c>
      <c r="AC286" s="21">
        <f t="shared" si="66"/>
        <v>7.3176702786377916</v>
      </c>
      <c r="AE286" s="3">
        <f t="shared" si="64"/>
        <v>113.04</v>
      </c>
      <c r="AF286" s="2">
        <f t="shared" si="67"/>
        <v>10.91482972136221</v>
      </c>
    </row>
    <row r="287" spans="2:32">
      <c r="B287" s="20">
        <v>2025</v>
      </c>
      <c r="C287" s="20">
        <v>4</v>
      </c>
      <c r="D287" s="20">
        <v>10</v>
      </c>
      <c r="E287" s="21" t="s">
        <v>180</v>
      </c>
      <c r="F287" s="21">
        <v>80.2</v>
      </c>
      <c r="G287" s="21">
        <v>79.2</v>
      </c>
      <c r="H287" s="21">
        <v>130</v>
      </c>
      <c r="I287" s="21">
        <v>359.8</v>
      </c>
      <c r="J287" s="21">
        <v>301.60000000000002</v>
      </c>
      <c r="K287" s="21">
        <f t="shared" si="65"/>
        <v>45931</v>
      </c>
      <c r="L287" s="21"/>
      <c r="M287" s="21">
        <v>66</v>
      </c>
      <c r="N287" s="21">
        <v>13.6</v>
      </c>
      <c r="O287" s="21">
        <f t="shared" si="57"/>
        <v>59.4</v>
      </c>
      <c r="P287" s="21">
        <v>31</v>
      </c>
      <c r="Q287" s="21">
        <v>20</v>
      </c>
      <c r="R287" s="22"/>
      <c r="S287" s="21">
        <f t="shared" si="58"/>
        <v>130</v>
      </c>
      <c r="T287" s="21">
        <f t="shared" si="54"/>
        <v>93.8</v>
      </c>
      <c r="U287" s="24">
        <f>U286*(V287/V286)</f>
        <v>106.91795665634672</v>
      </c>
      <c r="V287" s="21">
        <f t="shared" si="59"/>
        <v>138.6</v>
      </c>
      <c r="W287" s="21">
        <f t="shared" si="56"/>
        <v>390.8</v>
      </c>
      <c r="X287" s="21">
        <f t="shared" si="60"/>
        <v>321.60000000000002</v>
      </c>
      <c r="Y287" s="21">
        <f t="shared" si="61"/>
        <v>146.964</v>
      </c>
      <c r="Z287" s="21">
        <f t="shared" si="62"/>
        <v>124.12800000000001</v>
      </c>
      <c r="AA287" s="22"/>
      <c r="AB287" s="23">
        <f t="shared" si="63"/>
        <v>125.65538699690401</v>
      </c>
      <c r="AC287" s="21">
        <f t="shared" si="66"/>
        <v>21.308613003095985</v>
      </c>
      <c r="AE287" s="3">
        <f t="shared" si="64"/>
        <v>124.12800000000001</v>
      </c>
      <c r="AF287" s="2">
        <f t="shared" si="67"/>
        <v>1.5273869969039993</v>
      </c>
    </row>
    <row r="288" spans="2:32">
      <c r="B288" s="20">
        <v>2025</v>
      </c>
      <c r="C288" s="20">
        <v>4</v>
      </c>
      <c r="D288" s="20">
        <v>11</v>
      </c>
      <c r="E288" s="21" t="s">
        <v>180</v>
      </c>
      <c r="F288" s="21">
        <v>97.75</v>
      </c>
      <c r="G288" s="21">
        <v>105.75</v>
      </c>
      <c r="H288" s="21">
        <v>132.5</v>
      </c>
      <c r="I288" s="21">
        <v>452</v>
      </c>
      <c r="J288" s="21">
        <v>310</v>
      </c>
      <c r="K288" s="21">
        <f t="shared" si="65"/>
        <v>45962</v>
      </c>
      <c r="L288" s="21"/>
      <c r="M288" s="21">
        <v>66</v>
      </c>
      <c r="N288" s="21">
        <v>14.666666666666666</v>
      </c>
      <c r="O288" s="21">
        <f t="shared" si="57"/>
        <v>59.4</v>
      </c>
      <c r="P288" s="21">
        <v>32</v>
      </c>
      <c r="Q288" s="21">
        <v>20</v>
      </c>
      <c r="R288" s="22"/>
      <c r="S288" s="21">
        <f t="shared" si="58"/>
        <v>132.5</v>
      </c>
      <c r="T288" s="21">
        <f t="shared" si="54"/>
        <v>112.41666666666667</v>
      </c>
      <c r="U288" s="24">
        <f>U287*(V288/V287)</f>
        <v>127.39899380804951</v>
      </c>
      <c r="V288" s="21">
        <f t="shared" si="59"/>
        <v>165.15</v>
      </c>
      <c r="W288" s="21">
        <f t="shared" si="56"/>
        <v>484</v>
      </c>
      <c r="X288" s="21">
        <f t="shared" si="60"/>
        <v>330</v>
      </c>
      <c r="Y288" s="21">
        <f t="shared" si="61"/>
        <v>177.72</v>
      </c>
      <c r="Z288" s="21">
        <f t="shared" si="62"/>
        <v>126.9</v>
      </c>
      <c r="AA288" s="22"/>
      <c r="AB288" s="23">
        <f t="shared" si="63"/>
        <v>140.76469814241483</v>
      </c>
      <c r="AC288" s="21">
        <f t="shared" si="66"/>
        <v>36.95530185758517</v>
      </c>
      <c r="AE288" s="3">
        <f t="shared" si="64"/>
        <v>126.9</v>
      </c>
      <c r="AF288" s="2">
        <f t="shared" si="67"/>
        <v>13.864698142414824</v>
      </c>
    </row>
    <row r="289" spans="2:32">
      <c r="B289" s="20">
        <v>2025</v>
      </c>
      <c r="C289" s="20">
        <v>4</v>
      </c>
      <c r="D289" s="20">
        <v>12</v>
      </c>
      <c r="E289" s="21" t="s">
        <v>180</v>
      </c>
      <c r="F289" s="21">
        <v>106</v>
      </c>
      <c r="G289" s="21">
        <v>113</v>
      </c>
      <c r="H289" s="21">
        <v>136</v>
      </c>
      <c r="I289" s="21">
        <v>507</v>
      </c>
      <c r="J289" s="21">
        <v>310</v>
      </c>
      <c r="K289" s="21">
        <f t="shared" si="65"/>
        <v>45992</v>
      </c>
      <c r="L289" s="21"/>
      <c r="M289" s="21">
        <v>66</v>
      </c>
      <c r="N289" s="21">
        <v>14.666666666666666</v>
      </c>
      <c r="O289" s="21">
        <f t="shared" si="57"/>
        <v>59.4</v>
      </c>
      <c r="P289" s="21">
        <v>32.666666666666664</v>
      </c>
      <c r="Q289" s="21">
        <v>20</v>
      </c>
      <c r="R289" s="22"/>
      <c r="S289" s="21">
        <f t="shared" si="58"/>
        <v>136</v>
      </c>
      <c r="T289" s="21">
        <f t="shared" si="54"/>
        <v>120.66666666666667</v>
      </c>
      <c r="U289" s="24">
        <f>U288*(V289/V288)</f>
        <v>132.99174406604743</v>
      </c>
      <c r="V289" s="21">
        <f t="shared" si="59"/>
        <v>172.4</v>
      </c>
      <c r="W289" s="21">
        <f t="shared" si="56"/>
        <v>539.66666666666663</v>
      </c>
      <c r="X289" s="21">
        <f t="shared" si="60"/>
        <v>330</v>
      </c>
      <c r="Y289" s="21">
        <f>IFERROR(W289*0.33+18, "")</f>
        <v>196.09</v>
      </c>
      <c r="Z289" s="21">
        <f>IF(J289=0,0,X289*0.33+18)</f>
        <v>126.9</v>
      </c>
      <c r="AA289" s="22"/>
      <c r="AB289" s="23">
        <f t="shared" si="63"/>
        <v>146.01752321981422</v>
      </c>
      <c r="AC289" s="21">
        <f t="shared" si="66"/>
        <v>50.072476780185781</v>
      </c>
      <c r="AE289" s="3">
        <f t="shared" si="64"/>
        <v>126.9</v>
      </c>
      <c r="AF289" s="2">
        <f t="shared" si="67"/>
        <v>19.117523219814217</v>
      </c>
    </row>
    <row r="291" spans="2:32">
      <c r="B291" s="20">
        <v>2026</v>
      </c>
      <c r="T291" s="1">
        <v>83.482142857142861</v>
      </c>
      <c r="U291" s="1">
        <v>155.67083333333335</v>
      </c>
      <c r="V291" s="1">
        <v>143.65416666666667</v>
      </c>
      <c r="W291" s="1">
        <v>384.95976440337535</v>
      </c>
      <c r="X291" s="1">
        <v>384.31321807773236</v>
      </c>
      <c r="Y291" s="1">
        <f t="shared" ref="Y291:Z295" si="68">W291*0.33+18</f>
        <v>145.03672225311385</v>
      </c>
      <c r="Z291" s="1">
        <f t="shared" si="68"/>
        <v>144.82336196565169</v>
      </c>
      <c r="AB291" s="3">
        <f>IF(OR(T291="", U291="", V291=""), "", MAX(S291,T291)*40%+U291*30%+V291*30%)</f>
        <v>123.19035714285715</v>
      </c>
      <c r="AC291" s="2">
        <f>IF(AB291="", "", MAX(Y291, Z291)-AB291)</f>
        <v>21.846365110256698</v>
      </c>
      <c r="AE291" s="3">
        <f>IFERROR(MIN((MAX(S291,T291)*70%+V291*30%), Z291), "")</f>
        <v>101.53375</v>
      </c>
      <c r="AF291" s="2">
        <f>IF(AE291="", "", MAX(AB291, AC291)-AE291)</f>
        <v>21.656607142857155</v>
      </c>
    </row>
    <row r="292" spans="2:32">
      <c r="B292" s="20">
        <v>2027</v>
      </c>
      <c r="T292" s="1">
        <v>80.929218649967368</v>
      </c>
      <c r="U292" s="1">
        <v>125.92921864996737</v>
      </c>
      <c r="V292" s="1">
        <v>125.32921864996737</v>
      </c>
      <c r="W292" s="1">
        <v>274.13202850127527</v>
      </c>
      <c r="X292" s="1">
        <v>273.30843515472282</v>
      </c>
      <c r="Y292" s="1">
        <f t="shared" si="68"/>
        <v>108.46356940542084</v>
      </c>
      <c r="Z292" s="1">
        <f t="shared" si="68"/>
        <v>108.19178360105853</v>
      </c>
      <c r="AB292" s="3">
        <f>IF(OR(T292="", U292="", V292=""), "", MAX(S292,T292)*40%+U292*30%+V292*30%)</f>
        <v>107.74921864996737</v>
      </c>
      <c r="AC292" s="2">
        <f>IF(AB292="", "", MAX(Y292, Z292)-AB292)</f>
        <v>0.71435075545346649</v>
      </c>
      <c r="AE292" s="3">
        <f>IFERROR(MIN((MAX(S292,T292)*70%+V292*30%), Z292), "")</f>
        <v>94.249218649967361</v>
      </c>
      <c r="AF292" s="2">
        <f>IF(AE292="", "", MAX(AB292, AC292)-AE292)</f>
        <v>13.500000000000014</v>
      </c>
    </row>
    <row r="293" spans="2:32">
      <c r="B293" s="20">
        <v>2028</v>
      </c>
      <c r="T293" s="1">
        <v>66.644459411765922</v>
      </c>
      <c r="U293" s="1">
        <v>120.64445941176592</v>
      </c>
      <c r="V293" s="1">
        <v>120.04445941176593</v>
      </c>
      <c r="W293" s="1">
        <v>246.84319993513944</v>
      </c>
      <c r="X293" s="1">
        <v>246.2354260592351</v>
      </c>
      <c r="Y293" s="1">
        <f t="shared" si="68"/>
        <v>99.458255978596014</v>
      </c>
      <c r="Z293" s="1">
        <f t="shared" si="68"/>
        <v>99.257690599547587</v>
      </c>
      <c r="AB293" s="3">
        <f>IF(OR(T293="", U293="", V293=""), "", MAX(S293,T293)*40%+U293*30%+V293*30%)</f>
        <v>98.864459411765921</v>
      </c>
      <c r="AC293" s="2">
        <f>IF(AB293="", "", MAX(Y293, Z293)-AB293)</f>
        <v>0.5937965668300933</v>
      </c>
      <c r="AE293" s="3">
        <f>IFERROR(MIN((MAX(S293,T293)*70%+V293*30%), Z293), "")</f>
        <v>82.664459411765918</v>
      </c>
      <c r="AF293" s="2">
        <f>IF(AE293="", "", MAX(AB293, AC293)-AE293)</f>
        <v>16.200000000000003</v>
      </c>
    </row>
    <row r="294" spans="2:32">
      <c r="B294" s="20">
        <v>2029</v>
      </c>
      <c r="T294" s="1">
        <v>65.394434091179392</v>
      </c>
      <c r="U294" s="1">
        <v>114.39443409117939</v>
      </c>
      <c r="V294" s="1">
        <v>113.7944340911794</v>
      </c>
      <c r="W294" s="1">
        <v>239.17879229225824</v>
      </c>
      <c r="X294" s="1">
        <v>238.64586806118723</v>
      </c>
      <c r="Y294" s="1">
        <f t="shared" si="68"/>
        <v>96.929001456445221</v>
      </c>
      <c r="Z294" s="1">
        <f t="shared" si="68"/>
        <v>96.753136460191783</v>
      </c>
      <c r="AB294" s="3">
        <f>IF(OR(T294="", U294="", V294=""), "", MAX(S294,T294)*40%+U294*30%+V294*30%)</f>
        <v>94.61443409117939</v>
      </c>
      <c r="AC294" s="2">
        <f>IF(AB294="", "", MAX(Y294, Z294)-AB294)</f>
        <v>2.3145673652658303</v>
      </c>
      <c r="AE294" s="3">
        <f>IFERROR(MIN((MAX(S294,T294)*70%+V294*30%), Z294), "")</f>
        <v>79.914434091179388</v>
      </c>
      <c r="AF294" s="2">
        <f>IF(AE294="", "", MAX(AB294, AC294)-AE294)</f>
        <v>14.700000000000003</v>
      </c>
    </row>
    <row r="295" spans="2:32">
      <c r="B295" s="20">
        <v>2030</v>
      </c>
      <c r="T295" s="1">
        <v>61.438116229710772</v>
      </c>
      <c r="U295" s="1">
        <v>108.43811622971077</v>
      </c>
      <c r="V295" s="1">
        <v>107.83811622971078</v>
      </c>
      <c r="W295" s="1">
        <v>243.75993644569931</v>
      </c>
      <c r="X295" s="1">
        <v>243.21408778790359</v>
      </c>
      <c r="Y295" s="1">
        <f t="shared" si="68"/>
        <v>98.440779027080779</v>
      </c>
      <c r="Z295" s="1">
        <f t="shared" si="68"/>
        <v>98.260648970008191</v>
      </c>
      <c r="AB295" s="3">
        <f>IF(OR(T295="", U295="", V295=""), "", MAX(S295,T295)*40%+U295*30%+V295*30%)</f>
        <v>89.458116229710768</v>
      </c>
      <c r="AC295" s="2">
        <f>IF(AB295="", "", MAX(Y295, Z295)-AB295)</f>
        <v>8.9826627973700113</v>
      </c>
      <c r="AE295" s="3">
        <f>IFERROR(MIN((MAX(S295,T295)*70%+V295*30%), Z295), "")</f>
        <v>75.35811622971076</v>
      </c>
      <c r="AF295" s="2">
        <f>IF(AE295="", "", MAX(AB295, AC295)-AE295)</f>
        <v>14.100000000000009</v>
      </c>
    </row>
    <row r="296" spans="2:32">
      <c r="B296" s="20">
        <v>2031</v>
      </c>
    </row>
    <row r="297" spans="2:32">
      <c r="B297" s="20">
        <v>2032</v>
      </c>
    </row>
    <row r="298" spans="2:32">
      <c r="B298" s="20">
        <v>2033</v>
      </c>
    </row>
    <row r="299" spans="2:32">
      <c r="B299" s="20">
        <v>2034</v>
      </c>
    </row>
    <row r="300" spans="2:32">
      <c r="B300" s="20">
        <v>2035</v>
      </c>
    </row>
    <row r="301" spans="2:32">
      <c r="B301" s="20">
        <v>2036</v>
      </c>
    </row>
    <row r="302" spans="2:32">
      <c r="B302" s="20">
        <v>2037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79998168889431442"/>
  </sheetPr>
  <dimension ref="B2:Q36"/>
  <sheetViews>
    <sheetView showGridLines="0" workbookViewId="0">
      <pane xSplit="2" ySplit="5" topLeftCell="E13" activePane="bottomRight" state="frozen"/>
      <selection pane="topRight"/>
      <selection pane="bottomLeft"/>
      <selection pane="bottomRight"/>
    </sheetView>
  </sheetViews>
  <sheetFormatPr baseColWidth="10" defaultRowHeight="14.5"/>
  <cols>
    <col min="1" max="1" width="2.453125" customWidth="1"/>
    <col min="3" max="3" width="14.453125" bestFit="1" customWidth="1"/>
    <col min="4" max="4" width="17" bestFit="1" customWidth="1"/>
    <col min="5" max="5" width="15.453125" bestFit="1" customWidth="1"/>
    <col min="6" max="6" width="20.26953125" bestFit="1" customWidth="1"/>
    <col min="7" max="7" width="13.26953125" bestFit="1" customWidth="1"/>
    <col min="8" max="8" width="14.26953125" bestFit="1" customWidth="1"/>
    <col min="9" max="9" width="23.54296875" bestFit="1" customWidth="1"/>
    <col min="10" max="10" width="14.26953125" bestFit="1" customWidth="1"/>
    <col min="11" max="11" width="16.81640625" bestFit="1" customWidth="1"/>
    <col min="12" max="12" width="13.81640625" bestFit="1" customWidth="1"/>
    <col min="13" max="13" width="42.54296875" bestFit="1" customWidth="1"/>
    <col min="14" max="14" width="42.81640625" bestFit="1" customWidth="1"/>
    <col min="15" max="15" width="55.453125" bestFit="1" customWidth="1"/>
    <col min="16" max="16" width="22.54296875" bestFit="1" customWidth="1"/>
  </cols>
  <sheetData>
    <row r="2" spans="2:17">
      <c r="B2" s="27"/>
      <c r="C2" s="28" t="s">
        <v>42</v>
      </c>
      <c r="D2" s="28" t="s">
        <v>42</v>
      </c>
      <c r="E2" s="28" t="s">
        <v>42</v>
      </c>
      <c r="F2" s="28" t="s">
        <v>42</v>
      </c>
      <c r="G2" s="28" t="s">
        <v>42</v>
      </c>
      <c r="H2" s="28" t="s">
        <v>42</v>
      </c>
      <c r="I2" s="28" t="s">
        <v>43</v>
      </c>
      <c r="J2" s="28" t="s">
        <v>43</v>
      </c>
      <c r="K2" s="28" t="s">
        <v>44</v>
      </c>
      <c r="L2" s="28" t="s">
        <v>44</v>
      </c>
      <c r="M2" s="28" t="s">
        <v>45</v>
      </c>
      <c r="N2" s="28" t="s">
        <v>46</v>
      </c>
      <c r="O2" s="28" t="s">
        <v>47</v>
      </c>
      <c r="P2" s="28" t="s">
        <v>42</v>
      </c>
      <c r="Q2" s="28" t="s">
        <v>43</v>
      </c>
    </row>
    <row r="3" spans="2:17">
      <c r="B3" s="29"/>
      <c r="C3" s="28" t="s">
        <v>48</v>
      </c>
      <c r="D3" s="28" t="s">
        <v>49</v>
      </c>
      <c r="E3" s="28" t="s">
        <v>50</v>
      </c>
      <c r="F3" s="28" t="s">
        <v>51</v>
      </c>
      <c r="G3" s="28" t="s">
        <v>52</v>
      </c>
      <c r="H3" s="28" t="s">
        <v>53</v>
      </c>
      <c r="I3" s="28" t="s">
        <v>54</v>
      </c>
      <c r="J3" s="28" t="s">
        <v>55</v>
      </c>
      <c r="K3" s="28" t="s">
        <v>49</v>
      </c>
      <c r="L3" s="28" t="s">
        <v>55</v>
      </c>
      <c r="M3" s="28" t="s">
        <v>11</v>
      </c>
      <c r="N3" s="28" t="s">
        <v>56</v>
      </c>
      <c r="O3" s="28" t="s">
        <v>57</v>
      </c>
      <c r="P3" s="28" t="s">
        <v>58</v>
      </c>
      <c r="Q3" s="28" t="s">
        <v>58</v>
      </c>
    </row>
    <row r="4" spans="2:17">
      <c r="B4" s="30"/>
      <c r="C4" s="28" t="s">
        <v>59</v>
      </c>
      <c r="D4" s="28" t="s">
        <v>59</v>
      </c>
      <c r="E4" s="28" t="s">
        <v>59</v>
      </c>
      <c r="F4" s="28" t="s">
        <v>59</v>
      </c>
      <c r="G4" s="28" t="s">
        <v>60</v>
      </c>
      <c r="H4" s="28" t="s">
        <v>59</v>
      </c>
      <c r="I4" s="28" t="s">
        <v>59</v>
      </c>
      <c r="J4" s="28" t="s">
        <v>60</v>
      </c>
      <c r="K4" s="28" t="s">
        <v>59</v>
      </c>
      <c r="L4" s="28" t="s">
        <v>60</v>
      </c>
      <c r="M4" s="28" t="s">
        <v>59</v>
      </c>
      <c r="N4" s="28" t="s">
        <v>60</v>
      </c>
      <c r="O4" s="28" t="s">
        <v>60</v>
      </c>
      <c r="P4" s="28" t="s">
        <v>59</v>
      </c>
      <c r="Q4" s="28" t="s">
        <v>59</v>
      </c>
    </row>
    <row r="5" spans="2:17">
      <c r="B5" s="30"/>
      <c r="C5" s="28" t="s">
        <v>61</v>
      </c>
      <c r="D5" s="28" t="s">
        <v>62</v>
      </c>
      <c r="E5" s="28" t="s">
        <v>63</v>
      </c>
      <c r="F5" s="28" t="s">
        <v>64</v>
      </c>
      <c r="G5" s="28" t="s">
        <v>65</v>
      </c>
      <c r="H5" s="28" t="s">
        <v>66</v>
      </c>
      <c r="I5" s="28" t="s">
        <v>67</v>
      </c>
      <c r="J5" s="28" t="s">
        <v>68</v>
      </c>
      <c r="K5" s="28" t="s">
        <v>69</v>
      </c>
      <c r="L5" s="28" t="s">
        <v>70</v>
      </c>
      <c r="M5" s="28" t="s">
        <v>71</v>
      </c>
      <c r="N5" s="28" t="s">
        <v>72</v>
      </c>
      <c r="O5" s="28" t="s">
        <v>73</v>
      </c>
      <c r="P5" s="28" t="s">
        <v>74</v>
      </c>
      <c r="Q5" s="28" t="s">
        <v>75</v>
      </c>
    </row>
    <row r="6" spans="2:17">
      <c r="B6" s="31">
        <v>2000</v>
      </c>
      <c r="C6" s="32" t="s">
        <v>76</v>
      </c>
      <c r="D6" s="32">
        <v>160.26136363636363</v>
      </c>
      <c r="E6" s="32">
        <v>165.67941433566435</v>
      </c>
      <c r="F6" s="32" t="s">
        <v>76</v>
      </c>
      <c r="G6" s="32" t="s">
        <v>76</v>
      </c>
      <c r="H6" s="32" t="s">
        <v>76</v>
      </c>
      <c r="I6" s="32">
        <v>147.45425407925407</v>
      </c>
      <c r="J6" s="32">
        <v>167.81337967625461</v>
      </c>
      <c r="K6" s="32">
        <v>129.14182692307691</v>
      </c>
      <c r="L6" s="32" t="s">
        <v>76</v>
      </c>
      <c r="M6" s="32">
        <v>308.79807692307691</v>
      </c>
      <c r="N6" s="32">
        <v>369.69230769230768</v>
      </c>
      <c r="O6" s="32">
        <v>372.06730769230768</v>
      </c>
      <c r="P6" s="33">
        <v>153.6230332167832</v>
      </c>
      <c r="Q6" s="32" t="s">
        <v>76</v>
      </c>
    </row>
    <row r="7" spans="2:17">
      <c r="B7" s="31">
        <v>2001</v>
      </c>
      <c r="C7" s="32" t="s">
        <v>76</v>
      </c>
      <c r="D7" s="32">
        <v>151.95986305361305</v>
      </c>
      <c r="E7" s="32">
        <v>161.45381701631703</v>
      </c>
      <c r="F7" s="32" t="s">
        <v>76</v>
      </c>
      <c r="G7" s="32" t="s">
        <v>76</v>
      </c>
      <c r="H7" s="32" t="s">
        <v>76</v>
      </c>
      <c r="I7" s="32">
        <v>142.26821095571097</v>
      </c>
      <c r="J7" s="32">
        <v>161.91129547296802</v>
      </c>
      <c r="K7" s="32">
        <v>125.17438811188812</v>
      </c>
      <c r="L7" s="32" t="s">
        <v>76</v>
      </c>
      <c r="M7" s="32">
        <v>290.75</v>
      </c>
      <c r="N7" s="32">
        <v>348.61458333333331</v>
      </c>
      <c r="O7" s="32">
        <v>344.6875</v>
      </c>
      <c r="P7" s="33">
        <v>147.29450757575756</v>
      </c>
      <c r="Q7" s="32" t="s">
        <v>76</v>
      </c>
    </row>
    <row r="8" spans="2:17">
      <c r="B8" s="31">
        <v>2002</v>
      </c>
      <c r="C8" s="32" t="s">
        <v>76</v>
      </c>
      <c r="D8" s="32">
        <v>158.11939102564102</v>
      </c>
      <c r="E8" s="32">
        <v>169.43429487179489</v>
      </c>
      <c r="F8" s="32" t="s">
        <v>76</v>
      </c>
      <c r="G8" s="32">
        <v>172.95299145299145</v>
      </c>
      <c r="H8" s="32" t="s">
        <v>76</v>
      </c>
      <c r="I8" s="32">
        <v>146.18269230769229</v>
      </c>
      <c r="J8" s="32">
        <v>168.70174511046912</v>
      </c>
      <c r="K8" s="32">
        <v>126.67548076923077</v>
      </c>
      <c r="L8" s="32" t="s">
        <v>76</v>
      </c>
      <c r="M8" s="32">
        <v>282.82692307692309</v>
      </c>
      <c r="N8" s="32">
        <v>337.67307692307691</v>
      </c>
      <c r="O8" s="32">
        <v>330.92307692307691</v>
      </c>
      <c r="P8" s="33">
        <v>157.65945512820514</v>
      </c>
      <c r="Q8" s="32" t="s">
        <v>76</v>
      </c>
    </row>
    <row r="9" spans="2:17">
      <c r="B9" s="31">
        <v>2003</v>
      </c>
      <c r="C9" s="32">
        <v>187.38785481116372</v>
      </c>
      <c r="D9" s="32">
        <v>182.9607843137255</v>
      </c>
      <c r="E9" s="32">
        <v>191.66666666666666</v>
      </c>
      <c r="F9" s="32" t="s">
        <v>76</v>
      </c>
      <c r="G9" s="32">
        <v>199.61764705882354</v>
      </c>
      <c r="H9" s="32" t="s">
        <v>76</v>
      </c>
      <c r="I9" s="32">
        <v>175.13725490196077</v>
      </c>
      <c r="J9" s="32">
        <v>200.29411764705881</v>
      </c>
      <c r="K9" s="32">
        <v>146.33333333333334</v>
      </c>
      <c r="L9" s="32" t="s">
        <v>76</v>
      </c>
      <c r="M9" s="32">
        <v>288.27450980392155</v>
      </c>
      <c r="N9" s="32">
        <v>340.76470588235293</v>
      </c>
      <c r="O9" s="32">
        <v>332.96078431372547</v>
      </c>
      <c r="P9" s="33">
        <v>178.56862745098039</v>
      </c>
      <c r="Q9" s="32" t="s">
        <v>76</v>
      </c>
    </row>
    <row r="10" spans="2:17">
      <c r="B10" s="31">
        <v>2004</v>
      </c>
      <c r="C10" s="32">
        <v>227.93368142955211</v>
      </c>
      <c r="D10" s="32">
        <v>233.92156862745097</v>
      </c>
      <c r="E10" s="32">
        <v>252.94117647058823</v>
      </c>
      <c r="F10" s="32" t="s">
        <v>76</v>
      </c>
      <c r="G10" s="32">
        <v>246.68627450980392</v>
      </c>
      <c r="H10" s="32" t="s">
        <v>76</v>
      </c>
      <c r="I10" s="32">
        <v>215.33333333333334</v>
      </c>
      <c r="J10" s="32">
        <v>249.29411764705881</v>
      </c>
      <c r="K10" s="32">
        <v>175.13725490196077</v>
      </c>
      <c r="L10" s="32" t="s">
        <v>76</v>
      </c>
      <c r="M10" s="32">
        <v>329.50980392156862</v>
      </c>
      <c r="N10" s="32">
        <v>384.33333333333331</v>
      </c>
      <c r="O10" s="32">
        <v>369.80392156862746</v>
      </c>
      <c r="P10" s="33">
        <v>222.61538461538461</v>
      </c>
      <c r="Q10" s="32">
        <v>227.85714285714286</v>
      </c>
    </row>
    <row r="11" spans="2:17">
      <c r="B11" s="31">
        <v>2005</v>
      </c>
      <c r="C11" s="32">
        <v>252.91307261603649</v>
      </c>
      <c r="D11" s="32">
        <v>259.14</v>
      </c>
      <c r="E11" s="32">
        <v>277.08</v>
      </c>
      <c r="F11" s="32" t="s">
        <v>76</v>
      </c>
      <c r="G11" s="32">
        <v>289.02</v>
      </c>
      <c r="H11" s="32" t="s">
        <v>76</v>
      </c>
      <c r="I11" s="32">
        <v>234.7</v>
      </c>
      <c r="J11" s="32">
        <v>271.8</v>
      </c>
      <c r="K11" s="32">
        <v>186.18</v>
      </c>
      <c r="L11" s="32" t="s">
        <v>76</v>
      </c>
      <c r="M11" s="32">
        <v>373.56</v>
      </c>
      <c r="N11" s="32">
        <v>426.5</v>
      </c>
      <c r="O11" s="32">
        <v>428.46</v>
      </c>
      <c r="P11" s="33">
        <v>247.49019607843138</v>
      </c>
      <c r="Q11" s="32">
        <v>247.0408163265306</v>
      </c>
    </row>
    <row r="12" spans="2:17">
      <c r="B12" s="31">
        <v>2006</v>
      </c>
      <c r="C12" s="32">
        <v>256.35039021121128</v>
      </c>
      <c r="D12" s="32">
        <v>264.58</v>
      </c>
      <c r="E12" s="32">
        <v>278.8</v>
      </c>
      <c r="F12" s="32" t="s">
        <v>76</v>
      </c>
      <c r="G12" s="32">
        <v>297.39999999999998</v>
      </c>
      <c r="H12" s="32" t="s">
        <v>76</v>
      </c>
      <c r="I12" s="32">
        <v>247.24</v>
      </c>
      <c r="J12" s="32">
        <v>285</v>
      </c>
      <c r="K12" s="32">
        <v>192.1</v>
      </c>
      <c r="L12" s="32" t="s">
        <v>76</v>
      </c>
      <c r="M12" s="32">
        <v>389.5</v>
      </c>
      <c r="N12" s="32">
        <v>453.96</v>
      </c>
      <c r="O12" s="32">
        <v>452.14</v>
      </c>
      <c r="P12" s="33">
        <v>262.76923076923077</v>
      </c>
      <c r="Q12" s="32">
        <v>260.0612244897959</v>
      </c>
    </row>
    <row r="13" spans="2:17">
      <c r="B13" s="31">
        <v>2007</v>
      </c>
      <c r="C13" s="32">
        <v>432.71288669822945</v>
      </c>
      <c r="D13" s="32">
        <v>420.96</v>
      </c>
      <c r="E13" s="32">
        <v>417.14285714285717</v>
      </c>
      <c r="F13" s="32" t="s">
        <v>76</v>
      </c>
      <c r="G13" s="32">
        <v>458.48648648648651</v>
      </c>
      <c r="H13" s="32" t="s">
        <v>76</v>
      </c>
      <c r="I13" s="32">
        <v>410.62</v>
      </c>
      <c r="J13" s="32">
        <v>458.86</v>
      </c>
      <c r="K13" s="32">
        <v>343.58</v>
      </c>
      <c r="L13" s="32" t="s">
        <v>76</v>
      </c>
      <c r="M13" s="32">
        <v>483.5</v>
      </c>
      <c r="N13" s="32">
        <v>532.4</v>
      </c>
      <c r="O13" s="32">
        <v>545</v>
      </c>
      <c r="P13" s="33">
        <v>423.98039215686276</v>
      </c>
      <c r="Q13" s="32">
        <v>401.21428571428572</v>
      </c>
    </row>
    <row r="14" spans="2:17">
      <c r="B14" s="31">
        <v>2008</v>
      </c>
      <c r="C14" s="32">
        <v>914.93179410683786</v>
      </c>
      <c r="D14" s="32">
        <v>1054.9756097560976</v>
      </c>
      <c r="E14" s="32">
        <v>1102.45</v>
      </c>
      <c r="F14" s="32" t="s">
        <v>76</v>
      </c>
      <c r="G14" s="32">
        <v>986.14285714285711</v>
      </c>
      <c r="H14" s="32" t="s">
        <v>76</v>
      </c>
      <c r="I14" s="32">
        <v>934.54</v>
      </c>
      <c r="J14" s="32">
        <v>1105.0697674418604</v>
      </c>
      <c r="K14" s="32">
        <v>924.68421052631584</v>
      </c>
      <c r="L14" s="32" t="s">
        <v>76</v>
      </c>
      <c r="M14" s="32">
        <v>1905.76</v>
      </c>
      <c r="N14" s="32">
        <v>1714.2</v>
      </c>
      <c r="O14" s="32">
        <v>2062.8163265306121</v>
      </c>
      <c r="P14" s="33">
        <v>978.32</v>
      </c>
      <c r="Q14" s="32">
        <v>1163.3548387096773</v>
      </c>
    </row>
    <row r="15" spans="2:17">
      <c r="B15" s="31">
        <v>2009</v>
      </c>
      <c r="C15" s="32">
        <v>323.63667203799508</v>
      </c>
      <c r="D15" s="32">
        <v>336.63829787234044</v>
      </c>
      <c r="E15" s="32">
        <v>327.11627906976742</v>
      </c>
      <c r="F15" s="32" t="s">
        <v>76</v>
      </c>
      <c r="G15" s="32">
        <v>365.28846153846155</v>
      </c>
      <c r="H15" s="32" t="s">
        <v>76</v>
      </c>
      <c r="I15" s="32">
        <v>331.90384615384613</v>
      </c>
      <c r="J15" s="32">
        <v>356.75555555555553</v>
      </c>
      <c r="K15" s="32">
        <v>258</v>
      </c>
      <c r="L15" s="32" t="s">
        <v>76</v>
      </c>
      <c r="M15" s="32">
        <v>540.30769230769226</v>
      </c>
      <c r="N15" s="32">
        <v>619.13461538461536</v>
      </c>
      <c r="O15" s="32">
        <v>715.08</v>
      </c>
      <c r="P15" s="33">
        <v>328.03773584905662</v>
      </c>
      <c r="Q15" s="32">
        <v>323.47826086956519</v>
      </c>
    </row>
    <row r="16" spans="2:17">
      <c r="B16" s="31">
        <v>2010</v>
      </c>
      <c r="C16" s="32">
        <v>508.90509710796368</v>
      </c>
      <c r="D16" s="32">
        <v>494.94230769230768</v>
      </c>
      <c r="E16" s="32">
        <v>477.69230769230768</v>
      </c>
      <c r="F16" s="32" t="s">
        <v>76</v>
      </c>
      <c r="G16" s="32">
        <v>469.46153846153845</v>
      </c>
      <c r="H16" s="32" t="s">
        <v>76</v>
      </c>
      <c r="I16" s="32">
        <v>488.34615384615387</v>
      </c>
      <c r="J16" s="32">
        <v>529.40384615384619</v>
      </c>
      <c r="K16" s="32">
        <v>391.38461538461536</v>
      </c>
      <c r="L16" s="32" t="s">
        <v>76</v>
      </c>
      <c r="M16" s="32">
        <v>668.94230769230774</v>
      </c>
      <c r="N16" s="32">
        <v>742.5</v>
      </c>
      <c r="O16" s="32">
        <v>800.46153846153845</v>
      </c>
      <c r="P16" s="33">
        <v>501.46153846153845</v>
      </c>
      <c r="Q16" s="32">
        <v>501.11538461538464</v>
      </c>
    </row>
    <row r="17" spans="2:17">
      <c r="B17" s="31">
        <v>2011</v>
      </c>
      <c r="C17" s="32">
        <v>617.46247137647356</v>
      </c>
      <c r="D17" s="32">
        <v>646.11538461538464</v>
      </c>
      <c r="E17" s="32">
        <v>593.42307692307691</v>
      </c>
      <c r="F17" s="32">
        <v>665.29411764705878</v>
      </c>
      <c r="G17" s="32">
        <v>607.80769230769226</v>
      </c>
      <c r="H17" s="32">
        <v>614.63461538461536</v>
      </c>
      <c r="I17" s="32">
        <v>631.53846153846155</v>
      </c>
      <c r="J17" s="32">
        <v>664.71153846153845</v>
      </c>
      <c r="K17" s="32">
        <v>541.07692307692309</v>
      </c>
      <c r="L17" s="32" t="s">
        <v>76</v>
      </c>
      <c r="M17" s="32">
        <v>978.46153846153845</v>
      </c>
      <c r="N17" s="32">
        <v>993.84615384615381</v>
      </c>
      <c r="O17" s="32">
        <v>1118.4038461538462</v>
      </c>
      <c r="P17" s="33">
        <v>619.25</v>
      </c>
      <c r="Q17" s="32">
        <v>626.58823529411768</v>
      </c>
    </row>
    <row r="18" spans="2:17">
      <c r="B18" s="31">
        <v>2012</v>
      </c>
      <c r="C18" s="32">
        <v>539.39445339665849</v>
      </c>
      <c r="D18" s="32">
        <v>556.36538461538464</v>
      </c>
      <c r="E18" s="32">
        <v>561.61538461538464</v>
      </c>
      <c r="F18" s="32">
        <v>557.50980392156862</v>
      </c>
      <c r="G18" s="32">
        <v>576.75</v>
      </c>
      <c r="H18" s="32">
        <v>545.71153846153845</v>
      </c>
      <c r="I18" s="32">
        <v>539.53846153846155</v>
      </c>
      <c r="J18" s="32">
        <v>575.96153846153845</v>
      </c>
      <c r="K18" s="32">
        <v>462.05769230769232</v>
      </c>
      <c r="L18" s="32" t="s">
        <v>76</v>
      </c>
      <c r="M18" s="32">
        <v>930.28846153846155</v>
      </c>
      <c r="N18" s="32">
        <v>909.30769230769226</v>
      </c>
      <c r="O18" s="32">
        <v>1084.4230769230769</v>
      </c>
      <c r="P18" s="33">
        <v>539.78846153846155</v>
      </c>
      <c r="Q18" s="32">
        <v>557.19230769230774</v>
      </c>
    </row>
    <row r="19" spans="2:17">
      <c r="B19" s="31">
        <v>2013</v>
      </c>
      <c r="C19" s="32">
        <v>456.81027902637607</v>
      </c>
      <c r="D19" s="32">
        <v>471.11538461538464</v>
      </c>
      <c r="E19" s="32">
        <v>461.69230769230768</v>
      </c>
      <c r="F19" s="32">
        <v>456.11538461538464</v>
      </c>
      <c r="G19" s="32">
        <v>466.11538461538464</v>
      </c>
      <c r="H19" s="32">
        <v>442.46153846153845</v>
      </c>
      <c r="I19" s="32">
        <v>455.38461538461536</v>
      </c>
      <c r="J19" s="32">
        <v>480.48076923076923</v>
      </c>
      <c r="K19" s="32">
        <v>381.65384615384613</v>
      </c>
      <c r="L19" s="32" t="s">
        <v>76</v>
      </c>
      <c r="M19" s="32">
        <v>778.82692307692309</v>
      </c>
      <c r="N19" s="32">
        <v>714.84615384615381</v>
      </c>
      <c r="O19" s="32">
        <v>941.44230769230774</v>
      </c>
      <c r="P19" s="33">
        <v>445.86538461538464</v>
      </c>
      <c r="Q19" s="32">
        <v>452.98076923076923</v>
      </c>
    </row>
    <row r="20" spans="2:17">
      <c r="B20" s="31">
        <v>2014</v>
      </c>
      <c r="C20" s="32">
        <v>489.16546518531078</v>
      </c>
      <c r="D20" s="32">
        <v>498.05769230769232</v>
      </c>
      <c r="E20" s="32">
        <v>463.67307692307691</v>
      </c>
      <c r="F20" s="32">
        <v>463.01923076923077</v>
      </c>
      <c r="G20" s="32">
        <v>460.76923076923077</v>
      </c>
      <c r="H20" s="32">
        <v>448.82692307692309</v>
      </c>
      <c r="I20" s="32">
        <v>468.94230769230768</v>
      </c>
      <c r="J20" s="32">
        <v>492.63461538461536</v>
      </c>
      <c r="K20" s="32">
        <v>391.40384615384613</v>
      </c>
      <c r="L20" s="32">
        <v>401.26923076923077</v>
      </c>
      <c r="M20" s="32">
        <v>727.61538461538464</v>
      </c>
      <c r="N20" s="32">
        <v>715.26923076923072</v>
      </c>
      <c r="O20" s="32">
        <v>879.84615384615381</v>
      </c>
      <c r="P20" s="33">
        <v>471.96153846153845</v>
      </c>
      <c r="Q20" s="32">
        <v>478.07692307692309</v>
      </c>
    </row>
    <row r="21" spans="2:17">
      <c r="B21" s="31">
        <v>2015</v>
      </c>
      <c r="C21" s="32">
        <v>458.67570884732999</v>
      </c>
      <c r="D21" s="32">
        <v>492.28301886792451</v>
      </c>
      <c r="E21" s="32">
        <v>466.11320754716979</v>
      </c>
      <c r="F21" s="32">
        <v>461.92452830188677</v>
      </c>
      <c r="G21" s="32">
        <v>465</v>
      </c>
      <c r="H21" s="32">
        <v>452.32075471698113</v>
      </c>
      <c r="I21" s="32">
        <v>462.66037735849056</v>
      </c>
      <c r="J21" s="32">
        <v>469.77358490566036</v>
      </c>
      <c r="K21" s="32">
        <v>387.41509433962267</v>
      </c>
      <c r="L21" s="32">
        <v>373.07547169811323</v>
      </c>
      <c r="M21" s="32">
        <v>783.58490566037733</v>
      </c>
      <c r="N21" s="32">
        <v>798.58490566037733</v>
      </c>
      <c r="O21" s="32">
        <v>945.37735849056605</v>
      </c>
      <c r="P21" s="33">
        <v>458</v>
      </c>
      <c r="Q21" s="32">
        <v>459.22641509433964</v>
      </c>
    </row>
    <row r="22" spans="2:17">
      <c r="B22" s="31">
        <v>2016</v>
      </c>
      <c r="C22" s="32">
        <v>349.58866932406073</v>
      </c>
      <c r="D22" s="32">
        <v>361.19230769230768</v>
      </c>
      <c r="E22" s="32">
        <v>346.86538461538464</v>
      </c>
      <c r="F22" s="32">
        <v>342.51923076923077</v>
      </c>
      <c r="G22" s="32">
        <v>343.75</v>
      </c>
      <c r="H22" s="32">
        <v>332.09615384615387</v>
      </c>
      <c r="I22" s="32">
        <v>338.28846153846155</v>
      </c>
      <c r="J22" s="32">
        <v>350.38461538461536</v>
      </c>
      <c r="K22" s="32">
        <v>288.73076923076923</v>
      </c>
      <c r="L22" s="32">
        <v>288.28846153846155</v>
      </c>
      <c r="M22" s="32">
        <v>699.28846153846155</v>
      </c>
      <c r="N22" s="32">
        <v>626.48076923076928</v>
      </c>
      <c r="O22" s="32">
        <v>825.88461538461536</v>
      </c>
      <c r="P22" s="33">
        <v>345.07692307692309</v>
      </c>
      <c r="Q22" s="32">
        <v>345.40384615384613</v>
      </c>
    </row>
    <row r="23" spans="2:17">
      <c r="B23" s="31">
        <v>2017</v>
      </c>
      <c r="C23" s="32">
        <v>356.70276931059078</v>
      </c>
      <c r="D23" s="32">
        <v>367.8235294117647</v>
      </c>
      <c r="E23" s="32">
        <v>349.54901960784315</v>
      </c>
      <c r="F23" s="32">
        <v>363.29411764705884</v>
      </c>
      <c r="G23" s="32">
        <v>362.78431372549022</v>
      </c>
      <c r="H23" s="32">
        <v>356.98039215686276</v>
      </c>
      <c r="I23" s="32">
        <v>349.78431372549022</v>
      </c>
      <c r="J23" s="32">
        <v>369.1764705882353</v>
      </c>
      <c r="K23" s="32">
        <v>277.19607843137254</v>
      </c>
      <c r="L23" s="32">
        <v>282.94117647058823</v>
      </c>
      <c r="M23" s="32">
        <v>602.11764705882354</v>
      </c>
      <c r="N23" s="32">
        <v>566.82352941176475</v>
      </c>
      <c r="O23" s="32">
        <v>705.35294117647061</v>
      </c>
      <c r="P23" s="33">
        <v>354.03921568627453</v>
      </c>
      <c r="Q23" s="32">
        <v>354.60784313725492</v>
      </c>
    </row>
    <row r="24" spans="2:17">
      <c r="B24" s="31">
        <v>2018</v>
      </c>
      <c r="C24" s="32">
        <v>435.11252350995522</v>
      </c>
      <c r="D24" s="32">
        <v>428.8235294117647</v>
      </c>
      <c r="E24" s="32">
        <v>411.01960784313724</v>
      </c>
      <c r="F24" s="32">
        <v>418.21568627450978</v>
      </c>
      <c r="G24" s="32">
        <v>423</v>
      </c>
      <c r="H24" s="32">
        <v>411.96078431372547</v>
      </c>
      <c r="I24" s="32">
        <v>412.52941176470586</v>
      </c>
      <c r="J24" s="32">
        <v>438.43137254901961</v>
      </c>
      <c r="K24" s="32">
        <v>338.07843137254901</v>
      </c>
      <c r="L24" s="32">
        <v>350.01960784313724</v>
      </c>
      <c r="M24" s="32">
        <v>764.49019607843138</v>
      </c>
      <c r="N24" s="32">
        <v>732.43137254901956</v>
      </c>
      <c r="O24" s="32">
        <v>855.05882352941171</v>
      </c>
      <c r="P24" s="33">
        <v>419.0980392156863</v>
      </c>
      <c r="Q24" s="32">
        <v>418.25490196078431</v>
      </c>
    </row>
    <row r="25" spans="2:17">
      <c r="B25" s="31">
        <v>2019</v>
      </c>
      <c r="C25" s="32">
        <v>339.36485288713061</v>
      </c>
      <c r="D25" s="32">
        <v>362.92156862745099</v>
      </c>
      <c r="E25" s="32">
        <v>349.29411764705884</v>
      </c>
      <c r="F25" s="32">
        <v>360.58823529411762</v>
      </c>
      <c r="G25" s="32">
        <v>361.05882352941177</v>
      </c>
      <c r="H25" s="32">
        <v>348.68627450980392</v>
      </c>
      <c r="I25" s="32">
        <v>336.27450980392155</v>
      </c>
      <c r="J25" s="32">
        <v>360.72549019607845</v>
      </c>
      <c r="K25" s="32">
        <v>313.29411764705884</v>
      </c>
      <c r="L25" s="32">
        <v>311.62745098039215</v>
      </c>
      <c r="M25" s="32">
        <v>744.96078431372553</v>
      </c>
      <c r="N25" s="32">
        <v>690.76470588235293</v>
      </c>
      <c r="O25" s="32">
        <v>852.05882352941171</v>
      </c>
      <c r="P25" s="33">
        <v>345.50980392156862</v>
      </c>
      <c r="Q25" s="32">
        <v>345.47058823529414</v>
      </c>
    </row>
    <row r="26" spans="2:17">
      <c r="B26" s="31">
        <v>2020</v>
      </c>
      <c r="C26" s="32">
        <v>343.80035620388435</v>
      </c>
      <c r="D26" s="32">
        <v>322.30769230769232</v>
      </c>
      <c r="E26" s="32">
        <v>316.75</v>
      </c>
      <c r="F26" s="32">
        <v>323.13461538461536</v>
      </c>
      <c r="G26" s="32">
        <v>331.38461538461536</v>
      </c>
      <c r="H26" s="32">
        <v>322.23076923076923</v>
      </c>
      <c r="I26" s="32">
        <v>317.03846153846155</v>
      </c>
      <c r="J26" s="32">
        <v>337.11538461538464</v>
      </c>
      <c r="K26" s="32">
        <v>249.15384615384616</v>
      </c>
      <c r="L26" s="32">
        <v>251.48076923076923</v>
      </c>
      <c r="M26" s="32">
        <v>687</v>
      </c>
      <c r="N26" s="32">
        <v>627.75</v>
      </c>
      <c r="O26" s="32">
        <v>791.55769230769226</v>
      </c>
      <c r="P26" s="33">
        <v>322.75</v>
      </c>
      <c r="Q26" s="32">
        <v>321.40384615384613</v>
      </c>
    </row>
    <row r="27" spans="2:17">
      <c r="B27" s="31">
        <v>2021</v>
      </c>
      <c r="C27" s="32">
        <v>664.05084635838898</v>
      </c>
      <c r="D27" s="32">
        <v>650.76470588235293</v>
      </c>
      <c r="E27" s="32">
        <v>619.93333333333328</v>
      </c>
      <c r="F27" s="32">
        <v>612.39215686274508</v>
      </c>
      <c r="G27" s="32">
        <v>618.15686274509801</v>
      </c>
      <c r="H27" s="32">
        <v>566.31818181818187</v>
      </c>
      <c r="I27" s="32">
        <v>651.1960784313726</v>
      </c>
      <c r="J27" s="32">
        <v>691.11764705882354</v>
      </c>
      <c r="K27" s="32">
        <v>549.23529411764707</v>
      </c>
      <c r="L27" s="32">
        <v>562.13725490196077</v>
      </c>
      <c r="M27" s="32">
        <v>1113.9019607843138</v>
      </c>
      <c r="N27" s="32">
        <v>1072.8235294117646</v>
      </c>
      <c r="O27" s="32">
        <v>1254.1578947368421</v>
      </c>
      <c r="P27" s="33">
        <v>641.11764705882354</v>
      </c>
      <c r="Q27" s="32">
        <v>656.46</v>
      </c>
    </row>
    <row r="28" spans="2:17">
      <c r="B28" s="31">
        <v>2022</v>
      </c>
      <c r="C28" s="32">
        <v>848.10947532265391</v>
      </c>
      <c r="D28" s="32">
        <v>968.9019607843137</v>
      </c>
      <c r="E28" s="32">
        <v>897.96078431372553</v>
      </c>
      <c r="F28" s="32">
        <v>891.31372549019613</v>
      </c>
      <c r="G28" s="32">
        <v>875.98039215686276</v>
      </c>
      <c r="H28" s="32">
        <v>800.78571428571433</v>
      </c>
      <c r="I28" s="32">
        <v>849.27450980392155</v>
      </c>
      <c r="J28" s="32">
        <v>911.21568627450984</v>
      </c>
      <c r="K28" s="32">
        <v>820.94117647058829</v>
      </c>
      <c r="L28" s="32">
        <v>801.66666666666663</v>
      </c>
      <c r="M28" s="32">
        <v>1617.5686274509803</v>
      </c>
      <c r="N28" s="32">
        <v>1540.7843137254902</v>
      </c>
      <c r="O28" s="34">
        <v>1712.6470588235295</v>
      </c>
      <c r="P28" s="32">
        <v>898.78431372549016</v>
      </c>
      <c r="Q28" s="32">
        <v>902.52941176470586</v>
      </c>
    </row>
    <row r="29" spans="2:17">
      <c r="B29" s="31">
        <v>2023</v>
      </c>
      <c r="C29" s="32">
        <v>604.38420131007194</v>
      </c>
      <c r="D29" s="32">
        <v>588.72549019607845</v>
      </c>
      <c r="E29" s="32">
        <v>557.17647058823525</v>
      </c>
      <c r="F29" s="32">
        <v>564.31372549019613</v>
      </c>
      <c r="G29" s="32">
        <v>568.8039215686274</v>
      </c>
      <c r="H29" s="32">
        <v>556.52941176470586</v>
      </c>
      <c r="I29" s="32">
        <v>516.72549019607845</v>
      </c>
      <c r="J29" s="32">
        <v>556.88235294117646</v>
      </c>
      <c r="K29" s="32">
        <v>449.39215686274508</v>
      </c>
      <c r="L29" s="32">
        <v>434.35294117647061</v>
      </c>
      <c r="M29" s="32">
        <v>1011.2941176470588</v>
      </c>
      <c r="N29" s="32">
        <v>963.33333333333337</v>
      </c>
      <c r="O29" s="34">
        <v>1151.1372549019609</v>
      </c>
      <c r="P29" s="32">
        <v>560.27450980392155</v>
      </c>
      <c r="Q29" s="32">
        <v>552.15686274509801</v>
      </c>
    </row>
    <row r="30" spans="2:17" ht="15" thickBot="1">
      <c r="B30" s="35">
        <v>2024</v>
      </c>
      <c r="C30" s="36">
        <v>620.01426811077238</v>
      </c>
      <c r="D30" s="36">
        <v>585.54901960784309</v>
      </c>
      <c r="E30" s="36">
        <v>581.98039215686276</v>
      </c>
      <c r="F30" s="36">
        <v>590.54901960784309</v>
      </c>
      <c r="G30" s="36">
        <v>587.49019607843138</v>
      </c>
      <c r="H30" s="36">
        <v>578.84444444444443</v>
      </c>
      <c r="I30" s="36">
        <v>554.76470588235293</v>
      </c>
      <c r="J30" s="36">
        <v>602.62745098039215</v>
      </c>
      <c r="K30" s="36">
        <v>436.07843137254901</v>
      </c>
      <c r="L30" s="36">
        <v>465.05882352941177</v>
      </c>
      <c r="M30" s="36">
        <v>994.8</v>
      </c>
      <c r="N30" s="36">
        <v>979.84313725490199</v>
      </c>
      <c r="O30" s="37">
        <v>1117.0588235294117</v>
      </c>
      <c r="P30" s="36">
        <v>560</v>
      </c>
      <c r="Q30" s="36">
        <v>560</v>
      </c>
    </row>
    <row r="31" spans="2:17">
      <c r="B31" s="31">
        <v>2025</v>
      </c>
      <c r="C31" s="38">
        <v>768.91750063607833</v>
      </c>
      <c r="D31" s="38">
        <v>711.31581196581203</v>
      </c>
      <c r="E31" s="38">
        <v>712.79613303997371</v>
      </c>
      <c r="F31" s="38">
        <v>707.28352418896793</v>
      </c>
      <c r="G31" s="38">
        <v>719.76538461538462</v>
      </c>
      <c r="H31" s="38">
        <v>703.39358974358981</v>
      </c>
      <c r="I31" s="38">
        <v>643.65346104206333</v>
      </c>
      <c r="J31" s="38">
        <v>690.28846153846143</v>
      </c>
      <c r="K31" s="38">
        <v>520.54204322453552</v>
      </c>
      <c r="L31" s="38">
        <v>556.18589743589735</v>
      </c>
      <c r="M31" s="38">
        <v>1241.4936118227954</v>
      </c>
      <c r="N31" s="38">
        <v>1189</v>
      </c>
      <c r="O31" s="39">
        <v>1277.7615938932342</v>
      </c>
      <c r="P31" s="38"/>
      <c r="Q31" s="38"/>
    </row>
    <row r="32" spans="2:17">
      <c r="B32" s="31">
        <v>2026</v>
      </c>
      <c r="C32" s="38">
        <v>735.41418596104381</v>
      </c>
      <c r="D32" s="38">
        <v>681.48333333333335</v>
      </c>
      <c r="E32" s="38">
        <v>675.35556264069567</v>
      </c>
      <c r="F32" s="38">
        <v>663.00720573986837</v>
      </c>
      <c r="G32" s="38">
        <v>699.26666666666677</v>
      </c>
      <c r="H32" s="38">
        <v>680.26666666666677</v>
      </c>
      <c r="I32" s="38">
        <v>611.46178595685137</v>
      </c>
      <c r="J32" s="38">
        <v>668.33333333333337</v>
      </c>
      <c r="K32" s="38">
        <v>502.43005835329171</v>
      </c>
      <c r="L32" s="38">
        <v>528.75</v>
      </c>
      <c r="M32" s="38">
        <v>1244.6548309231475</v>
      </c>
      <c r="N32" s="38">
        <v>1200</v>
      </c>
      <c r="O32" s="39">
        <v>1368.3766316270387</v>
      </c>
      <c r="P32" s="38"/>
      <c r="Q32" s="38"/>
    </row>
    <row r="33" spans="2:17">
      <c r="B33" s="31">
        <v>2027</v>
      </c>
      <c r="C33" s="38">
        <v>678.88993356601054</v>
      </c>
      <c r="D33" s="38">
        <v>629.38888841137543</v>
      </c>
      <c r="E33" s="38">
        <v>617.25832529746458</v>
      </c>
      <c r="F33" s="38">
        <v>614.23490957891454</v>
      </c>
      <c r="G33" s="38">
        <v>653.84766689234448</v>
      </c>
      <c r="H33" s="38">
        <v>632.1158318640239</v>
      </c>
      <c r="I33" s="38">
        <v>581.80451945301024</v>
      </c>
      <c r="J33" s="38">
        <v>635.63044313806483</v>
      </c>
      <c r="K33" s="38">
        <v>486.71208762046126</v>
      </c>
      <c r="L33" s="38">
        <v>508.95956282697364</v>
      </c>
      <c r="M33" s="38">
        <v>1231.8886487924788</v>
      </c>
      <c r="N33" s="38">
        <v>1192.3937468720464</v>
      </c>
      <c r="O33" s="39">
        <v>1354.011412666044</v>
      </c>
      <c r="P33" s="38"/>
      <c r="Q33" s="38"/>
    </row>
    <row r="34" spans="2:17">
      <c r="B34" s="31">
        <v>2028</v>
      </c>
      <c r="C34" s="38">
        <v>635.78578174631787</v>
      </c>
      <c r="D34" s="38">
        <v>594.5000220628084</v>
      </c>
      <c r="E34" s="38">
        <v>584.12856562217064</v>
      </c>
      <c r="F34" s="38">
        <v>581.92523197673756</v>
      </c>
      <c r="G34" s="38">
        <v>610.20233418800888</v>
      </c>
      <c r="H34" s="38">
        <v>599.50499613356067</v>
      </c>
      <c r="I34" s="38">
        <v>560.62028374274928</v>
      </c>
      <c r="J34" s="38">
        <v>611.99582175074647</v>
      </c>
      <c r="K34" s="38">
        <v>471.78529337674229</v>
      </c>
      <c r="L34" s="38">
        <v>494.49045450526307</v>
      </c>
      <c r="M34" s="38">
        <v>1142.9244218274407</v>
      </c>
      <c r="N34" s="38">
        <v>1107.9364398227033</v>
      </c>
      <c r="O34" s="39">
        <v>1260.3934180657077</v>
      </c>
      <c r="P34" s="38"/>
      <c r="Q34" s="38"/>
    </row>
    <row r="35" spans="2:17">
      <c r="B35" s="31">
        <v>2029</v>
      </c>
      <c r="C35" s="38">
        <v>591.73817098807797</v>
      </c>
      <c r="D35" s="38">
        <v>561.00870729940345</v>
      </c>
      <c r="E35" s="38">
        <v>553.37073287853775</v>
      </c>
      <c r="F35" s="38">
        <v>552.41348457816275</v>
      </c>
      <c r="G35" s="38">
        <v>568.69042079712096</v>
      </c>
      <c r="H35" s="38">
        <v>561.8303702274477</v>
      </c>
      <c r="I35" s="38">
        <v>530.88170940410407</v>
      </c>
      <c r="J35" s="38">
        <v>578.5092285615666</v>
      </c>
      <c r="K35" s="38">
        <v>445.51449601281473</v>
      </c>
      <c r="L35" s="38">
        <v>468.76321836990786</v>
      </c>
      <c r="M35" s="38">
        <v>1051.2796134569869</v>
      </c>
      <c r="N35" s="38">
        <v>1024.7139463050553</v>
      </c>
      <c r="O35" s="39">
        <v>1163.174755687412</v>
      </c>
      <c r="P35" s="38"/>
      <c r="Q35" s="38"/>
    </row>
    <row r="36" spans="2:17">
      <c r="B36" s="31">
        <v>2030</v>
      </c>
      <c r="C36" s="38">
        <v>561.90093244566015</v>
      </c>
      <c r="D36" s="38">
        <v>538.79780409305693</v>
      </c>
      <c r="E36" s="38">
        <v>533.00510340425762</v>
      </c>
      <c r="F36" s="38">
        <v>532.7228551726264</v>
      </c>
      <c r="G36" s="38">
        <v>541.87689684891859</v>
      </c>
      <c r="H36" s="38">
        <v>537.4954407709107</v>
      </c>
      <c r="I36" s="38">
        <v>508.91312773202594</v>
      </c>
      <c r="J36" s="38">
        <v>553.80148003672912</v>
      </c>
      <c r="K36" s="38">
        <v>421.71636672758262</v>
      </c>
      <c r="L36" s="38">
        <v>445.79866300359424</v>
      </c>
      <c r="M36" s="38">
        <v>998.30959021049262</v>
      </c>
      <c r="N36" s="38">
        <v>976.89823514853197</v>
      </c>
      <c r="O36" s="39">
        <v>1106.9240170904068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C80B2-ADFB-406B-B80D-A90F30A71805}">
  <sheetPr>
    <tabColor theme="7" tint="0.79998168889431442"/>
  </sheetPr>
  <dimension ref="A1:IC1128"/>
  <sheetViews>
    <sheetView showGridLines="0" workbookViewId="0">
      <pane xSplit="3" ySplit="3" topLeftCell="AP453" activePane="bottomRight" state="frozen"/>
      <selection pane="topRight"/>
      <selection pane="bottomLeft"/>
      <selection pane="bottomRight"/>
    </sheetView>
  </sheetViews>
  <sheetFormatPr baseColWidth="10" defaultRowHeight="14.5"/>
  <cols>
    <col min="4" max="5" width="5.453125" style="54" customWidth="1"/>
    <col min="6" max="6" width="5.453125" style="55" customWidth="1"/>
    <col min="7" max="7" width="5.453125" style="56" customWidth="1"/>
    <col min="8" max="8" width="5.453125" style="54" customWidth="1"/>
    <col min="9" max="9" width="5.453125" style="55" customWidth="1"/>
    <col min="10" max="10" width="5.453125" style="56" customWidth="1"/>
    <col min="11" max="11" width="5.453125" style="54" customWidth="1"/>
    <col min="12" max="12" width="5.453125" style="55" customWidth="1"/>
    <col min="13" max="13" width="5.453125" style="56" customWidth="1"/>
    <col min="14" max="14" width="5.453125" style="54" customWidth="1"/>
    <col min="15" max="15" width="5.453125" style="55" customWidth="1"/>
    <col min="16" max="16" width="5.453125" style="56" customWidth="1"/>
    <col min="17" max="17" width="5.453125" style="54" customWidth="1"/>
    <col min="18" max="18" width="5.453125" style="55" customWidth="1"/>
    <col min="19" max="19" width="5.453125" style="56" customWidth="1"/>
    <col min="20" max="20" width="5.453125" style="54" customWidth="1"/>
    <col min="21" max="21" width="5.453125" style="55" customWidth="1"/>
    <col min="22" max="23" width="5.453125" style="54" customWidth="1"/>
    <col min="24" max="24" width="5.453125" style="55" customWidth="1"/>
    <col min="25" max="26" width="5.453125" style="54" customWidth="1"/>
    <col min="27" max="27" width="5.453125" style="55" customWidth="1"/>
    <col min="28" max="29" width="5.453125" style="54" customWidth="1"/>
    <col min="30" max="30" width="5.453125" style="55" customWidth="1"/>
    <col min="31" max="32" width="5.453125" style="54" customWidth="1"/>
    <col min="33" max="33" width="5.453125" style="55" customWidth="1"/>
    <col min="34" max="34" width="5.453125" style="56" customWidth="1"/>
    <col min="35" max="35" width="5.453125" style="54" customWidth="1"/>
    <col min="36" max="36" width="5.453125" style="55" customWidth="1"/>
    <col min="37" max="37" width="5.453125" style="56" customWidth="1"/>
    <col min="38" max="38" width="5.453125" style="54" customWidth="1"/>
    <col min="39" max="39" width="5.453125" style="55" customWidth="1"/>
    <col min="40" max="40" width="5.453125" style="56" customWidth="1"/>
    <col min="41" max="41" width="5.453125" style="54" customWidth="1"/>
    <col min="42" max="42" width="5.453125" style="55" customWidth="1"/>
    <col min="43" max="43" width="5.453125" style="56" customWidth="1"/>
    <col min="44" max="44" width="5.453125" style="54" customWidth="1"/>
    <col min="45" max="45" width="5.453125" style="55" customWidth="1"/>
    <col min="46" max="46" width="5.453125" style="56" customWidth="1"/>
    <col min="47" max="47" width="5.453125" style="54" customWidth="1"/>
    <col min="48" max="48" width="5.453125" style="55" customWidth="1"/>
    <col min="49" max="49" width="5.453125" style="56" customWidth="1"/>
    <col min="50" max="50" width="5.453125" style="54" customWidth="1"/>
    <col min="51" max="51" width="5.453125" style="55" customWidth="1"/>
    <col min="52" max="52" width="5.453125" style="56" customWidth="1"/>
    <col min="53" max="53" width="5.453125" style="54" customWidth="1"/>
    <col min="54" max="54" width="5.453125" style="55" customWidth="1"/>
    <col min="55" max="55" width="5.453125" style="56" customWidth="1"/>
    <col min="56" max="56" width="5.453125" style="54" customWidth="1"/>
    <col min="57" max="57" width="5.453125" style="55" customWidth="1"/>
    <col min="58" max="58" width="5.453125" style="56" customWidth="1"/>
    <col min="59" max="59" width="5.453125" style="54" customWidth="1"/>
    <col min="60" max="60" width="5.453125" style="55" customWidth="1"/>
    <col min="61" max="61" width="5.453125" style="56" customWidth="1"/>
    <col min="62" max="62" width="5.453125" style="54" customWidth="1"/>
    <col min="63" max="63" width="5.453125" style="55" customWidth="1"/>
    <col min="64" max="64" width="5.453125" style="56" customWidth="1"/>
    <col min="65" max="65" width="5.453125" style="54" customWidth="1"/>
    <col min="66" max="66" width="5.453125" style="55" customWidth="1"/>
    <col min="67" max="67" width="5.453125" style="56" customWidth="1"/>
    <col min="68" max="68" width="5.453125" style="54" customWidth="1"/>
    <col min="69" max="69" width="5.453125" style="55" customWidth="1"/>
    <col min="70" max="70" width="5.453125" style="56" customWidth="1"/>
    <col min="71" max="71" width="5.453125" style="54" customWidth="1"/>
    <col min="72" max="72" width="5.453125" style="55" customWidth="1"/>
    <col min="73" max="73" width="5.453125" style="56" customWidth="1"/>
    <col min="74" max="74" width="5.453125" style="54" customWidth="1"/>
    <col min="75" max="75" width="5.453125" style="55" customWidth="1"/>
    <col min="76" max="76" width="5.453125" style="56" customWidth="1"/>
    <col min="77" max="77" width="5.453125" style="54" customWidth="1"/>
    <col min="78" max="78" width="5.453125" style="55" customWidth="1"/>
    <col min="79" max="79" width="5.453125" style="56" customWidth="1"/>
    <col min="80" max="80" width="5.453125" style="54" customWidth="1"/>
    <col min="81" max="81" width="5.453125" style="55" customWidth="1"/>
    <col min="82" max="82" width="5.453125" style="56" customWidth="1"/>
    <col min="83" max="83" width="5.453125" style="54" customWidth="1"/>
    <col min="84" max="84" width="5.453125" style="55" customWidth="1"/>
    <col min="85" max="85" width="5.453125" style="56" customWidth="1"/>
    <col min="86" max="86" width="5.453125" style="54" customWidth="1"/>
    <col min="87" max="87" width="5.453125" style="55" customWidth="1"/>
    <col min="88" max="88" width="5.453125" style="56" customWidth="1"/>
    <col min="89" max="89" width="5.453125" style="54" customWidth="1"/>
    <col min="90" max="90" width="5.453125" style="55" customWidth="1"/>
    <col min="91" max="91" width="5.453125" style="56" customWidth="1"/>
    <col min="92" max="92" width="5.453125" style="54" customWidth="1"/>
    <col min="93" max="93" width="5.453125" style="55" customWidth="1"/>
    <col min="94" max="94" width="5.453125" style="56" customWidth="1"/>
    <col min="95" max="95" width="5.453125" style="54" customWidth="1"/>
    <col min="96" max="96" width="5.453125" style="55" customWidth="1"/>
    <col min="97" max="97" width="5.453125" style="56" customWidth="1"/>
    <col min="98" max="98" width="5.453125" style="54" customWidth="1"/>
    <col min="99" max="99" width="5.453125" style="55" customWidth="1"/>
    <col min="100" max="100" width="5.453125" style="56" customWidth="1"/>
    <col min="101" max="101" width="5.453125" style="54" customWidth="1"/>
    <col min="102" max="102" width="5.453125" style="55" customWidth="1"/>
    <col min="103" max="104" width="5.453125" style="54" customWidth="1"/>
    <col min="105" max="105" width="5.453125" style="55" customWidth="1"/>
    <col min="106" max="107" width="5.453125" style="54" customWidth="1"/>
    <col min="108" max="108" width="5.453125" style="55" customWidth="1"/>
    <col min="109" max="110" width="5.453125" style="54" customWidth="1"/>
    <col min="111" max="111" width="5.453125" style="55" customWidth="1"/>
    <col min="112" max="113" width="5.453125" style="54" customWidth="1"/>
    <col min="114" max="114" width="5.453125" style="55" customWidth="1"/>
    <col min="115" max="115" width="5.453125" style="56" customWidth="1"/>
    <col min="116" max="116" width="5.453125" style="54" customWidth="1"/>
    <col min="117" max="117" width="5.453125" style="55" customWidth="1"/>
    <col min="118" max="119" width="5.453125" style="54" customWidth="1"/>
    <col min="120" max="120" width="5.453125" style="55" customWidth="1"/>
    <col min="121" max="122" width="5.453125" style="54" customWidth="1"/>
    <col min="123" max="123" width="5.453125" style="55" customWidth="1"/>
    <col min="124" max="125" width="5.453125" style="54" customWidth="1"/>
    <col min="126" max="126" width="5.453125" style="55" customWidth="1"/>
    <col min="127" max="127" width="5.453125" style="56" customWidth="1"/>
    <col min="128" max="128" width="5.453125" style="54" customWidth="1"/>
    <col min="129" max="129" width="5.453125" style="55" customWidth="1"/>
    <col min="130" max="130" width="5.453125" style="56" customWidth="1"/>
    <col min="131" max="131" width="5.453125" style="54" customWidth="1"/>
    <col min="132" max="132" width="5.453125" style="55" customWidth="1"/>
    <col min="133" max="133" width="5.453125" style="56" customWidth="1"/>
    <col min="134" max="134" width="5.453125" style="54" customWidth="1"/>
    <col min="135" max="135" width="5.453125" style="55" customWidth="1"/>
    <col min="136" max="136" width="5.453125" style="56" customWidth="1"/>
    <col min="137" max="137" width="5.453125" style="54" customWidth="1"/>
    <col min="138" max="138" width="5.453125" style="55" customWidth="1"/>
    <col min="139" max="139" width="5.453125" style="56" customWidth="1"/>
    <col min="140" max="140" width="5.453125" style="54" customWidth="1"/>
    <col min="141" max="141" width="5.453125" style="55" customWidth="1"/>
    <col min="142" max="142" width="5.453125" style="56" customWidth="1"/>
    <col min="143" max="143" width="5.453125" style="54" customWidth="1"/>
    <col min="144" max="144" width="5.453125" style="55" customWidth="1"/>
    <col min="145" max="145" width="5.453125" style="56" customWidth="1"/>
    <col min="146" max="146" width="5.453125" style="54" customWidth="1"/>
    <col min="147" max="147" width="5.453125" style="55" customWidth="1"/>
    <col min="148" max="148" width="5.453125" style="56" customWidth="1"/>
    <col min="149" max="149" width="5.453125" style="54" customWidth="1"/>
    <col min="150" max="150" width="5.453125" style="55" customWidth="1"/>
    <col min="151" max="152" width="5.453125" style="54" customWidth="1"/>
    <col min="153" max="153" width="5.453125" style="55" customWidth="1"/>
    <col min="154" max="155" width="5.453125" style="54" customWidth="1"/>
    <col min="156" max="156" width="5.453125" style="55" customWidth="1"/>
    <col min="157" max="157" width="5.453125" style="56" customWidth="1"/>
    <col min="158" max="158" width="5.453125" style="54" customWidth="1"/>
    <col min="159" max="159" width="5.453125" style="55" customWidth="1"/>
    <col min="160" max="160" width="5.453125" style="56" customWidth="1"/>
    <col min="161" max="161" width="5.453125" style="54" customWidth="1"/>
    <col min="162" max="162" width="5.453125" style="55" customWidth="1"/>
    <col min="163" max="163" width="5.453125" style="56" customWidth="1"/>
    <col min="164" max="164" width="5.453125" style="54" customWidth="1"/>
    <col min="165" max="165" width="5.453125" style="55" customWidth="1"/>
    <col min="166" max="166" width="5.453125" style="56" customWidth="1"/>
    <col min="167" max="167" width="5.453125" style="54" customWidth="1"/>
    <col min="168" max="168" width="5.453125" style="55" customWidth="1"/>
    <col min="169" max="169" width="5.453125" style="56" customWidth="1"/>
    <col min="170" max="170" width="5.453125" style="54" customWidth="1"/>
    <col min="171" max="171" width="5.453125" style="55" customWidth="1"/>
    <col min="172" max="172" width="5.453125" style="56" customWidth="1"/>
    <col min="173" max="173" width="5.453125" style="54" customWidth="1"/>
    <col min="174" max="174" width="5.453125" style="55" customWidth="1"/>
    <col min="175" max="175" width="5.453125" style="56" customWidth="1"/>
    <col min="176" max="176" width="5.453125" style="54" customWidth="1"/>
    <col min="177" max="177" width="5.453125" style="55" customWidth="1"/>
    <col min="178" max="178" width="5.453125" style="56" customWidth="1"/>
    <col min="179" max="179" width="5.453125" style="54" customWidth="1"/>
    <col min="180" max="180" width="5.453125" style="55" customWidth="1"/>
    <col min="181" max="181" width="5.453125" style="56" customWidth="1"/>
    <col min="182" max="182" width="5.453125" style="54" customWidth="1"/>
    <col min="183" max="183" width="5.453125" style="55" customWidth="1"/>
    <col min="184" max="184" width="5.81640625" style="56" customWidth="1"/>
    <col min="185" max="185" width="5.81640625" style="54" customWidth="1"/>
    <col min="186" max="186" width="5.81640625" style="55" customWidth="1"/>
    <col min="187" max="187" width="5.81640625" style="56" customWidth="1"/>
    <col min="188" max="188" width="5.81640625" style="54" customWidth="1"/>
    <col min="189" max="189" width="5.81640625" style="55" customWidth="1"/>
    <col min="190" max="190" width="5.81640625" style="56" customWidth="1"/>
    <col min="191" max="191" width="5.81640625" style="54" customWidth="1"/>
    <col min="192" max="192" width="5.81640625" style="55" customWidth="1"/>
    <col min="193" max="193" width="5.81640625" style="56" customWidth="1"/>
    <col min="194" max="194" width="5.81640625" style="54" customWidth="1"/>
    <col min="195" max="195" width="5.81640625" style="55" customWidth="1"/>
    <col min="196" max="196" width="5.453125" style="56" customWidth="1"/>
    <col min="197" max="197" width="5.453125" style="54" customWidth="1"/>
    <col min="198" max="198" width="5.453125" style="55" customWidth="1"/>
    <col min="199" max="199" width="5.453125" style="56" customWidth="1"/>
    <col min="200" max="200" width="5.453125" style="54" customWidth="1"/>
    <col min="201" max="201" width="5.453125" style="55" customWidth="1"/>
    <col min="202" max="202" width="5.81640625" style="56" customWidth="1"/>
    <col min="203" max="203" width="5.81640625" style="54" customWidth="1"/>
    <col min="204" max="204" width="5.81640625" style="55" customWidth="1"/>
    <col min="205" max="205" width="5.453125" style="56" customWidth="1"/>
    <col min="206" max="206" width="5.453125" style="54" customWidth="1"/>
    <col min="207" max="207" width="5.453125" style="55" customWidth="1"/>
    <col min="208" max="208" width="5.453125" style="56" customWidth="1"/>
    <col min="209" max="209" width="5.453125" style="54" customWidth="1"/>
    <col min="210" max="210" width="5.453125" style="55" customWidth="1"/>
    <col min="211" max="211" width="5.453125" style="56" customWidth="1"/>
    <col min="212" max="212" width="5.453125" style="54" customWidth="1"/>
    <col min="213" max="213" width="5.453125" style="55" customWidth="1"/>
    <col min="214" max="215" width="5.453125" style="54" customWidth="1"/>
    <col min="216" max="216" width="5.453125" style="55" customWidth="1"/>
    <col min="217" max="218" width="5.453125" style="54" customWidth="1"/>
    <col min="219" max="219" width="5.453125" style="55" customWidth="1"/>
    <col min="220" max="220" width="5.453125" style="56" customWidth="1"/>
    <col min="221" max="221" width="5.453125" style="54" customWidth="1"/>
    <col min="222" max="222" width="5.453125" style="55" customWidth="1"/>
    <col min="223" max="223" width="5.453125" style="56" customWidth="1"/>
    <col min="224" max="224" width="5.453125" style="54" customWidth="1"/>
    <col min="225" max="225" width="5.453125" style="55" customWidth="1"/>
    <col min="226" max="226" width="5.453125" style="56" customWidth="1"/>
    <col min="227" max="227" width="5.453125" style="54" customWidth="1"/>
    <col min="228" max="228" width="5.453125" style="55" customWidth="1"/>
    <col min="229" max="229" width="5.453125" style="56" customWidth="1"/>
    <col min="230" max="230" width="5.453125" style="54" customWidth="1"/>
    <col min="231" max="231" width="5.453125" style="55" customWidth="1"/>
    <col min="232" max="232" width="5.453125" style="56" customWidth="1"/>
    <col min="233" max="233" width="5.453125" style="54" customWidth="1"/>
    <col min="234" max="234" width="5.453125" style="55" customWidth="1"/>
    <col min="235" max="235" width="5.453125" style="56" customWidth="1"/>
    <col min="236" max="236" width="5.453125" style="54" customWidth="1"/>
    <col min="237" max="237" width="5.453125" style="55" customWidth="1"/>
  </cols>
  <sheetData>
    <row r="1" spans="1:237">
      <c r="D1" s="231" t="s">
        <v>93</v>
      </c>
      <c r="E1" s="232"/>
      <c r="F1" s="233"/>
      <c r="G1" s="231" t="s">
        <v>93</v>
      </c>
      <c r="H1" s="232"/>
      <c r="I1" s="233"/>
      <c r="J1" s="231" t="s">
        <v>93</v>
      </c>
      <c r="K1" s="232"/>
      <c r="L1" s="233"/>
      <c r="M1" s="231" t="s">
        <v>93</v>
      </c>
      <c r="N1" s="232"/>
      <c r="O1" s="233"/>
      <c r="P1" s="231" t="s">
        <v>93</v>
      </c>
      <c r="Q1" s="232"/>
      <c r="R1" s="233"/>
      <c r="S1" s="231" t="s">
        <v>93</v>
      </c>
      <c r="T1" s="232"/>
      <c r="U1" s="233"/>
      <c r="V1" s="231" t="s">
        <v>93</v>
      </c>
      <c r="W1" s="232"/>
      <c r="X1" s="233"/>
      <c r="Y1" s="231" t="s">
        <v>93</v>
      </c>
      <c r="Z1" s="232"/>
      <c r="AA1" s="233"/>
      <c r="AB1" s="231" t="s">
        <v>93</v>
      </c>
      <c r="AC1" s="232"/>
      <c r="AD1" s="233"/>
      <c r="AE1" s="231" t="s">
        <v>93</v>
      </c>
      <c r="AF1" s="232"/>
      <c r="AG1" s="233"/>
      <c r="AH1" s="231" t="s">
        <v>93</v>
      </c>
      <c r="AI1" s="232"/>
      <c r="AJ1" s="233"/>
      <c r="AK1" s="231" t="s">
        <v>93</v>
      </c>
      <c r="AL1" s="232"/>
      <c r="AM1" s="233"/>
      <c r="AN1" s="231" t="s">
        <v>93</v>
      </c>
      <c r="AO1" s="232"/>
      <c r="AP1" s="233"/>
      <c r="AQ1" s="231" t="s">
        <v>93</v>
      </c>
      <c r="AR1" s="232"/>
      <c r="AS1" s="233"/>
      <c r="AT1" s="231" t="s">
        <v>93</v>
      </c>
      <c r="AU1" s="232"/>
      <c r="AV1" s="233"/>
      <c r="AW1" s="231" t="s">
        <v>93</v>
      </c>
      <c r="AX1" s="232"/>
      <c r="AY1" s="233"/>
      <c r="AZ1" s="231" t="s">
        <v>93</v>
      </c>
      <c r="BA1" s="232"/>
      <c r="BB1" s="233"/>
      <c r="BC1" s="231" t="s">
        <v>93</v>
      </c>
      <c r="BD1" s="232"/>
      <c r="BE1" s="233"/>
      <c r="BF1" s="231" t="s">
        <v>93</v>
      </c>
      <c r="BG1" s="232"/>
      <c r="BH1" s="233"/>
      <c r="BI1" s="231" t="s">
        <v>93</v>
      </c>
      <c r="BJ1" s="232"/>
      <c r="BK1" s="233"/>
      <c r="BL1" s="231" t="s">
        <v>93</v>
      </c>
      <c r="BM1" s="232"/>
      <c r="BN1" s="233"/>
      <c r="BO1" s="231" t="s">
        <v>93</v>
      </c>
      <c r="BP1" s="232"/>
      <c r="BQ1" s="233"/>
      <c r="BR1" s="231" t="s">
        <v>93</v>
      </c>
      <c r="BS1" s="232"/>
      <c r="BT1" s="233"/>
      <c r="BU1" s="231" t="s">
        <v>94</v>
      </c>
      <c r="BV1" s="232"/>
      <c r="BW1" s="233"/>
      <c r="BX1" s="231" t="s">
        <v>94</v>
      </c>
      <c r="BY1" s="232"/>
      <c r="BZ1" s="233"/>
      <c r="CA1" s="231" t="s">
        <v>94</v>
      </c>
      <c r="CB1" s="232"/>
      <c r="CC1" s="233"/>
      <c r="CD1" s="231" t="s">
        <v>95</v>
      </c>
      <c r="CE1" s="232"/>
      <c r="CF1" s="233"/>
      <c r="CG1" s="231" t="s">
        <v>94</v>
      </c>
      <c r="CH1" s="232"/>
      <c r="CI1" s="233"/>
      <c r="CJ1" s="231" t="s">
        <v>96</v>
      </c>
      <c r="CK1" s="232"/>
      <c r="CL1" s="233"/>
      <c r="CM1" s="231" t="s">
        <v>97</v>
      </c>
      <c r="CN1" s="232"/>
      <c r="CO1" s="233"/>
      <c r="CP1" s="231" t="s">
        <v>98</v>
      </c>
      <c r="CQ1" s="232"/>
      <c r="CR1" s="233"/>
      <c r="CS1" s="231" t="s">
        <v>99</v>
      </c>
      <c r="CT1" s="232"/>
      <c r="CU1" s="233"/>
      <c r="CV1" s="231" t="s">
        <v>99</v>
      </c>
      <c r="CW1" s="232"/>
      <c r="CX1" s="233"/>
      <c r="CY1" s="231" t="s">
        <v>100</v>
      </c>
      <c r="CZ1" s="232"/>
      <c r="DA1" s="233"/>
      <c r="DB1" s="231" t="s">
        <v>100</v>
      </c>
      <c r="DC1" s="232"/>
      <c r="DD1" s="233"/>
      <c r="DE1" s="231" t="s">
        <v>100</v>
      </c>
      <c r="DF1" s="232"/>
      <c r="DG1" s="233"/>
      <c r="DH1" s="231" t="s">
        <v>100</v>
      </c>
      <c r="DI1" s="232"/>
      <c r="DJ1" s="233"/>
      <c r="DK1" s="231" t="s">
        <v>100</v>
      </c>
      <c r="DL1" s="232"/>
      <c r="DM1" s="233"/>
      <c r="DN1" s="231" t="s">
        <v>100</v>
      </c>
      <c r="DO1" s="232"/>
      <c r="DP1" s="233"/>
      <c r="DQ1" s="231" t="s">
        <v>100</v>
      </c>
      <c r="DR1" s="232"/>
      <c r="DS1" s="233"/>
      <c r="DT1" s="231" t="s">
        <v>101</v>
      </c>
      <c r="DU1" s="232"/>
      <c r="DV1" s="233"/>
      <c r="DW1" s="231" t="s">
        <v>100</v>
      </c>
      <c r="DX1" s="232"/>
      <c r="DY1" s="233"/>
      <c r="DZ1" s="231" t="s">
        <v>101</v>
      </c>
      <c r="EA1" s="232"/>
      <c r="EB1" s="233"/>
      <c r="EC1" s="231" t="s">
        <v>100</v>
      </c>
      <c r="ED1" s="232"/>
      <c r="EE1" s="233"/>
      <c r="EF1" s="231" t="s">
        <v>100</v>
      </c>
      <c r="EG1" s="232"/>
      <c r="EH1" s="233"/>
      <c r="EI1" s="231" t="s">
        <v>100</v>
      </c>
      <c r="EJ1" s="232"/>
      <c r="EK1" s="233"/>
      <c r="EL1" s="231" t="s">
        <v>100</v>
      </c>
      <c r="EM1" s="232"/>
      <c r="EN1" s="233"/>
      <c r="EO1" s="231" t="s">
        <v>102</v>
      </c>
      <c r="EP1" s="232"/>
      <c r="EQ1" s="233"/>
      <c r="ER1" s="231" t="s">
        <v>102</v>
      </c>
      <c r="ES1" s="232"/>
      <c r="ET1" s="233"/>
      <c r="EU1" s="231" t="s">
        <v>103</v>
      </c>
      <c r="EV1" s="232"/>
      <c r="EW1" s="233"/>
      <c r="EX1" s="231" t="s">
        <v>103</v>
      </c>
      <c r="EY1" s="232"/>
      <c r="EZ1" s="233"/>
      <c r="FA1" s="231" t="s">
        <v>103</v>
      </c>
      <c r="FB1" s="232"/>
      <c r="FC1" s="233"/>
      <c r="FD1" s="231" t="s">
        <v>104</v>
      </c>
      <c r="FE1" s="232"/>
      <c r="FF1" s="233"/>
      <c r="FG1" s="231" t="s">
        <v>105</v>
      </c>
      <c r="FH1" s="232"/>
      <c r="FI1" s="233"/>
      <c r="FJ1" s="231" t="s">
        <v>105</v>
      </c>
      <c r="FK1" s="232"/>
      <c r="FL1" s="233"/>
      <c r="FM1" s="231" t="s">
        <v>106</v>
      </c>
      <c r="FN1" s="232"/>
      <c r="FO1" s="233"/>
      <c r="FP1" s="231" t="s">
        <v>105</v>
      </c>
      <c r="FQ1" s="232"/>
      <c r="FR1" s="233"/>
      <c r="FS1" s="231" t="s">
        <v>107</v>
      </c>
      <c r="FT1" s="232"/>
      <c r="FU1" s="233"/>
      <c r="FV1" s="231" t="s">
        <v>105</v>
      </c>
      <c r="FW1" s="232"/>
      <c r="FX1" s="233"/>
      <c r="FY1" s="231" t="s">
        <v>108</v>
      </c>
      <c r="FZ1" s="232"/>
      <c r="GA1" s="233"/>
      <c r="GB1" s="231" t="s">
        <v>109</v>
      </c>
      <c r="GC1" s="232"/>
      <c r="GD1" s="233"/>
      <c r="GE1" s="231" t="s">
        <v>110</v>
      </c>
      <c r="GF1" s="232"/>
      <c r="GG1" s="233"/>
      <c r="GH1" s="231" t="s">
        <v>110</v>
      </c>
      <c r="GI1" s="232"/>
      <c r="GJ1" s="233"/>
      <c r="GK1" s="231" t="s">
        <v>110</v>
      </c>
      <c r="GL1" s="232"/>
      <c r="GM1" s="233"/>
      <c r="GN1" s="231" t="s">
        <v>110</v>
      </c>
      <c r="GO1" s="232"/>
      <c r="GP1" s="233"/>
      <c r="GQ1" s="231" t="s">
        <v>109</v>
      </c>
      <c r="GR1" s="232"/>
      <c r="GS1" s="233"/>
      <c r="GT1" s="231" t="s">
        <v>110</v>
      </c>
      <c r="GU1" s="232"/>
      <c r="GV1" s="233"/>
      <c r="GW1" s="231" t="s">
        <v>109</v>
      </c>
      <c r="GX1" s="232"/>
      <c r="GY1" s="233"/>
      <c r="GZ1" s="231" t="s">
        <v>111</v>
      </c>
      <c r="HA1" s="232"/>
      <c r="HB1" s="233"/>
      <c r="HC1" s="231" t="s">
        <v>112</v>
      </c>
      <c r="HD1" s="232"/>
      <c r="HE1" s="233"/>
      <c r="HF1" s="231" t="s">
        <v>112</v>
      </c>
      <c r="HG1" s="232"/>
      <c r="HH1" s="233"/>
      <c r="HI1" s="231" t="s">
        <v>112</v>
      </c>
      <c r="HJ1" s="232"/>
      <c r="HK1" s="233"/>
      <c r="HL1" s="231" t="s">
        <v>111</v>
      </c>
      <c r="HM1" s="232"/>
      <c r="HN1" s="233"/>
      <c r="HO1" s="231" t="s">
        <v>111</v>
      </c>
      <c r="HP1" s="232"/>
      <c r="HQ1" s="233"/>
      <c r="HR1" s="231" t="s">
        <v>111</v>
      </c>
      <c r="HS1" s="232"/>
      <c r="HT1" s="233"/>
      <c r="HU1" s="231" t="s">
        <v>111</v>
      </c>
      <c r="HV1" s="232"/>
      <c r="HW1" s="233"/>
      <c r="HX1" s="231" t="s">
        <v>111</v>
      </c>
      <c r="HY1" s="232"/>
      <c r="HZ1" s="233"/>
      <c r="IA1" s="231" t="s">
        <v>111</v>
      </c>
      <c r="IB1" s="232"/>
      <c r="IC1" s="233"/>
    </row>
    <row r="2" spans="1:237">
      <c r="D2" s="231" t="s">
        <v>113</v>
      </c>
      <c r="E2" s="232"/>
      <c r="F2" s="233"/>
      <c r="G2" s="231" t="s">
        <v>114</v>
      </c>
      <c r="H2" s="232"/>
      <c r="I2" s="233"/>
      <c r="J2" s="231" t="s">
        <v>115</v>
      </c>
      <c r="K2" s="232"/>
      <c r="L2" s="233"/>
      <c r="M2" s="231" t="s">
        <v>116</v>
      </c>
      <c r="N2" s="232"/>
      <c r="O2" s="233"/>
      <c r="P2" s="231" t="s">
        <v>117</v>
      </c>
      <c r="Q2" s="232"/>
      <c r="R2" s="233"/>
      <c r="S2" s="231" t="s">
        <v>118</v>
      </c>
      <c r="T2" s="232"/>
      <c r="U2" s="233"/>
      <c r="V2" s="231" t="s">
        <v>119</v>
      </c>
      <c r="W2" s="232"/>
      <c r="X2" s="233"/>
      <c r="Y2" s="231" t="s">
        <v>120</v>
      </c>
      <c r="Z2" s="232"/>
      <c r="AA2" s="233"/>
      <c r="AB2" s="231" t="s">
        <v>121</v>
      </c>
      <c r="AC2" s="232"/>
      <c r="AD2" s="233"/>
      <c r="AE2" s="231" t="s">
        <v>122</v>
      </c>
      <c r="AF2" s="232"/>
      <c r="AG2" s="233"/>
      <c r="AH2" s="231" t="s">
        <v>123</v>
      </c>
      <c r="AI2" s="232"/>
      <c r="AJ2" s="233"/>
      <c r="AK2" s="231" t="s">
        <v>124</v>
      </c>
      <c r="AL2" s="232"/>
      <c r="AM2" s="233"/>
      <c r="AN2" s="231" t="s">
        <v>125</v>
      </c>
      <c r="AO2" s="232"/>
      <c r="AP2" s="233"/>
      <c r="AQ2" s="231" t="s">
        <v>126</v>
      </c>
      <c r="AR2" s="232"/>
      <c r="AS2" s="233"/>
      <c r="AT2" s="231" t="s">
        <v>127</v>
      </c>
      <c r="AU2" s="232"/>
      <c r="AV2" s="233"/>
      <c r="AW2" s="231" t="s">
        <v>128</v>
      </c>
      <c r="AX2" s="232"/>
      <c r="AY2" s="233"/>
      <c r="AZ2" s="231" t="s">
        <v>129</v>
      </c>
      <c r="BA2" s="232"/>
      <c r="BB2" s="233"/>
      <c r="BC2" s="231" t="s">
        <v>130</v>
      </c>
      <c r="BD2" s="232"/>
      <c r="BE2" s="233"/>
      <c r="BF2" s="231" t="s">
        <v>131</v>
      </c>
      <c r="BG2" s="232"/>
      <c r="BH2" s="233"/>
      <c r="BI2" s="231" t="s">
        <v>132</v>
      </c>
      <c r="BJ2" s="232"/>
      <c r="BK2" s="233"/>
      <c r="BL2" s="231" t="s">
        <v>133</v>
      </c>
      <c r="BM2" s="232"/>
      <c r="BN2" s="233"/>
      <c r="BO2" s="231" t="s">
        <v>134</v>
      </c>
      <c r="BP2" s="232"/>
      <c r="BQ2" s="233"/>
      <c r="BR2" s="231" t="s">
        <v>8</v>
      </c>
      <c r="BS2" s="232"/>
      <c r="BT2" s="233"/>
      <c r="BU2" s="231" t="s">
        <v>135</v>
      </c>
      <c r="BV2" s="232"/>
      <c r="BW2" s="233"/>
      <c r="BX2" s="231" t="s">
        <v>136</v>
      </c>
      <c r="BY2" s="232"/>
      <c r="BZ2" s="233"/>
      <c r="CA2" s="231" t="s">
        <v>8</v>
      </c>
      <c r="CB2" s="232"/>
      <c r="CC2" s="233"/>
      <c r="CD2" s="231" t="s">
        <v>8</v>
      </c>
      <c r="CE2" s="232"/>
      <c r="CF2" s="233"/>
      <c r="CG2" s="231" t="s">
        <v>137</v>
      </c>
      <c r="CH2" s="232"/>
      <c r="CI2" s="233"/>
      <c r="CJ2" s="231" t="s">
        <v>138</v>
      </c>
      <c r="CK2" s="232"/>
      <c r="CL2" s="233"/>
      <c r="CM2" s="231" t="s">
        <v>139</v>
      </c>
      <c r="CN2" s="232"/>
      <c r="CO2" s="233"/>
      <c r="CP2" s="231" t="s">
        <v>140</v>
      </c>
      <c r="CQ2" s="232"/>
      <c r="CR2" s="233"/>
      <c r="CS2" s="231" t="s">
        <v>141</v>
      </c>
      <c r="CT2" s="232"/>
      <c r="CU2" s="233"/>
      <c r="CV2" s="231" t="s">
        <v>142</v>
      </c>
      <c r="CW2" s="232"/>
      <c r="CX2" s="233"/>
      <c r="CY2" s="231" t="s">
        <v>128</v>
      </c>
      <c r="CZ2" s="232"/>
      <c r="DA2" s="233"/>
      <c r="DB2" s="231" t="s">
        <v>115</v>
      </c>
      <c r="DC2" s="232"/>
      <c r="DD2" s="233"/>
      <c r="DE2" s="231" t="s">
        <v>121</v>
      </c>
      <c r="DF2" s="232"/>
      <c r="DG2" s="233"/>
      <c r="DH2" s="231" t="s">
        <v>122</v>
      </c>
      <c r="DI2" s="232"/>
      <c r="DJ2" s="233"/>
      <c r="DK2" s="231" t="s">
        <v>123</v>
      </c>
      <c r="DL2" s="232"/>
      <c r="DM2" s="233"/>
      <c r="DN2" s="231" t="s">
        <v>116</v>
      </c>
      <c r="DO2" s="232"/>
      <c r="DP2" s="233"/>
      <c r="DQ2" s="231" t="s">
        <v>119</v>
      </c>
      <c r="DR2" s="232"/>
      <c r="DS2" s="233"/>
      <c r="DT2" s="231" t="s">
        <v>114</v>
      </c>
      <c r="DU2" s="232"/>
      <c r="DV2" s="233"/>
      <c r="DW2" s="231" t="s">
        <v>113</v>
      </c>
      <c r="DX2" s="232"/>
      <c r="DY2" s="233"/>
      <c r="DZ2" s="231" t="s">
        <v>143</v>
      </c>
      <c r="EA2" s="232"/>
      <c r="EB2" s="233"/>
      <c r="EC2" s="231" t="s">
        <v>131</v>
      </c>
      <c r="ED2" s="232"/>
      <c r="EE2" s="233"/>
      <c r="EF2" s="231" t="s">
        <v>124</v>
      </c>
      <c r="EG2" s="232"/>
      <c r="EH2" s="233"/>
      <c r="EI2" s="231" t="s">
        <v>144</v>
      </c>
      <c r="EJ2" s="232"/>
      <c r="EK2" s="233"/>
      <c r="EL2" s="231" t="s">
        <v>133</v>
      </c>
      <c r="EM2" s="232"/>
      <c r="EN2" s="233"/>
      <c r="EO2" s="231" t="s">
        <v>145</v>
      </c>
      <c r="EP2" s="232"/>
      <c r="EQ2" s="233"/>
      <c r="ER2" s="231" t="s">
        <v>146</v>
      </c>
      <c r="ES2" s="232"/>
      <c r="ET2" s="233"/>
      <c r="EU2" s="231" t="s">
        <v>127</v>
      </c>
      <c r="EV2" s="232"/>
      <c r="EW2" s="233"/>
      <c r="EX2" s="231" t="s">
        <v>147</v>
      </c>
      <c r="EY2" s="232"/>
      <c r="EZ2" s="233"/>
      <c r="FA2" s="231" t="s">
        <v>148</v>
      </c>
      <c r="FB2" s="232"/>
      <c r="FC2" s="233"/>
      <c r="FD2" s="231" t="s">
        <v>149</v>
      </c>
      <c r="FE2" s="232"/>
      <c r="FF2" s="233"/>
      <c r="FG2" s="231" t="s">
        <v>130</v>
      </c>
      <c r="FH2" s="232"/>
      <c r="FI2" s="233"/>
      <c r="FJ2" s="231" t="s">
        <v>131</v>
      </c>
      <c r="FK2" s="232"/>
      <c r="FL2" s="233"/>
      <c r="FM2" s="231" t="s">
        <v>150</v>
      </c>
      <c r="FN2" s="232"/>
      <c r="FO2" s="233"/>
      <c r="FP2" s="231" t="s">
        <v>114</v>
      </c>
      <c r="FQ2" s="232"/>
      <c r="FR2" s="233"/>
      <c r="FS2" s="231" t="s">
        <v>151</v>
      </c>
      <c r="FT2" s="232"/>
      <c r="FU2" s="233"/>
      <c r="FV2" s="231" t="s">
        <v>8</v>
      </c>
      <c r="FW2" s="232"/>
      <c r="FX2" s="233"/>
      <c r="FY2" s="231" t="s">
        <v>147</v>
      </c>
      <c r="FZ2" s="232"/>
      <c r="GA2" s="233"/>
      <c r="GB2" s="231" t="s">
        <v>152</v>
      </c>
      <c r="GC2" s="232"/>
      <c r="GD2" s="233"/>
      <c r="GE2" s="231" t="s">
        <v>153</v>
      </c>
      <c r="GF2" s="232"/>
      <c r="GG2" s="233"/>
      <c r="GH2" s="231" t="s">
        <v>154</v>
      </c>
      <c r="GI2" s="232"/>
      <c r="GJ2" s="233"/>
      <c r="GK2" s="231" t="s">
        <v>155</v>
      </c>
      <c r="GL2" s="232"/>
      <c r="GM2" s="233"/>
      <c r="GN2" s="231" t="s">
        <v>156</v>
      </c>
      <c r="GO2" s="232"/>
      <c r="GP2" s="233"/>
      <c r="GQ2" s="231" t="s">
        <v>157</v>
      </c>
      <c r="GR2" s="232"/>
      <c r="GS2" s="233"/>
      <c r="GT2" s="231" t="s">
        <v>158</v>
      </c>
      <c r="GU2" s="232"/>
      <c r="GV2" s="233"/>
      <c r="GW2" s="231" t="s">
        <v>159</v>
      </c>
      <c r="GX2" s="232"/>
      <c r="GY2" s="233"/>
      <c r="GZ2" s="231" t="s">
        <v>160</v>
      </c>
      <c r="HA2" s="232"/>
      <c r="HB2" s="233"/>
      <c r="HC2" s="231" t="s">
        <v>161</v>
      </c>
      <c r="HD2" s="232"/>
      <c r="HE2" s="233"/>
      <c r="HF2" s="231" t="s">
        <v>162</v>
      </c>
      <c r="HG2" s="232"/>
      <c r="HH2" s="233"/>
      <c r="HI2" s="231" t="s">
        <v>163</v>
      </c>
      <c r="HJ2" s="232"/>
      <c r="HK2" s="233"/>
      <c r="HL2" s="231" t="s">
        <v>164</v>
      </c>
      <c r="HM2" s="232"/>
      <c r="HN2" s="233"/>
      <c r="HO2" s="231" t="s">
        <v>165</v>
      </c>
      <c r="HP2" s="232"/>
      <c r="HQ2" s="233"/>
      <c r="HR2" s="231" t="s">
        <v>166</v>
      </c>
      <c r="HS2" s="232"/>
      <c r="HT2" s="233"/>
      <c r="HU2" s="231" t="s">
        <v>167</v>
      </c>
      <c r="HV2" s="232"/>
      <c r="HW2" s="233"/>
      <c r="HX2" s="231" t="s">
        <v>168</v>
      </c>
      <c r="HY2" s="232"/>
      <c r="HZ2" s="233"/>
      <c r="IA2" s="231" t="s">
        <v>169</v>
      </c>
      <c r="IB2" s="232"/>
      <c r="IC2" s="233"/>
    </row>
    <row r="3" spans="1:237">
      <c r="D3" s="234" t="s">
        <v>170</v>
      </c>
      <c r="E3" s="235"/>
      <c r="F3" s="236"/>
      <c r="G3" s="234" t="s">
        <v>171</v>
      </c>
      <c r="H3" s="235"/>
      <c r="I3" s="236"/>
      <c r="J3" s="234" t="s">
        <v>171</v>
      </c>
      <c r="K3" s="235"/>
      <c r="L3" s="236"/>
      <c r="M3" s="234" t="s">
        <v>171</v>
      </c>
      <c r="N3" s="235"/>
      <c r="O3" s="236"/>
      <c r="P3" s="234" t="s">
        <v>171</v>
      </c>
      <c r="Q3" s="235"/>
      <c r="R3" s="236"/>
      <c r="S3" s="234" t="s">
        <v>171</v>
      </c>
      <c r="T3" s="235"/>
      <c r="U3" s="236"/>
      <c r="V3" s="234" t="s">
        <v>171</v>
      </c>
      <c r="W3" s="235"/>
      <c r="X3" s="236"/>
      <c r="Y3" s="234" t="s">
        <v>171</v>
      </c>
      <c r="Z3" s="235"/>
      <c r="AA3" s="236"/>
      <c r="AB3" s="234" t="s">
        <v>171</v>
      </c>
      <c r="AC3" s="235"/>
      <c r="AD3" s="236"/>
      <c r="AE3" s="234" t="s">
        <v>171</v>
      </c>
      <c r="AF3" s="235"/>
      <c r="AG3" s="236"/>
      <c r="AH3" s="234" t="s">
        <v>171</v>
      </c>
      <c r="AI3" s="235"/>
      <c r="AJ3" s="236"/>
      <c r="AK3" s="234" t="s">
        <v>170</v>
      </c>
      <c r="AL3" s="235"/>
      <c r="AM3" s="236"/>
      <c r="AN3" s="234" t="s">
        <v>172</v>
      </c>
      <c r="AO3" s="235"/>
      <c r="AP3" s="236"/>
      <c r="AQ3" s="234" t="s">
        <v>170</v>
      </c>
      <c r="AR3" s="235"/>
      <c r="AS3" s="236"/>
      <c r="AT3" s="234" t="s">
        <v>173</v>
      </c>
      <c r="AU3" s="235"/>
      <c r="AV3" s="236"/>
      <c r="AW3" s="234" t="s">
        <v>170</v>
      </c>
      <c r="AX3" s="235"/>
      <c r="AY3" s="236"/>
      <c r="AZ3" s="234" t="s">
        <v>170</v>
      </c>
      <c r="BA3" s="235"/>
      <c r="BB3" s="236"/>
      <c r="BC3" s="234" t="s">
        <v>170</v>
      </c>
      <c r="BD3" s="235"/>
      <c r="BE3" s="236"/>
      <c r="BF3" s="234" t="s">
        <v>170</v>
      </c>
      <c r="BG3" s="235"/>
      <c r="BH3" s="236"/>
      <c r="BI3" s="234" t="s">
        <v>170</v>
      </c>
      <c r="BJ3" s="235"/>
      <c r="BK3" s="236"/>
      <c r="BL3" s="234" t="s">
        <v>170</v>
      </c>
      <c r="BM3" s="235"/>
      <c r="BN3" s="236"/>
      <c r="BO3" s="234" t="s">
        <v>170</v>
      </c>
      <c r="BP3" s="235"/>
      <c r="BQ3" s="236"/>
      <c r="BR3" s="234" t="s">
        <v>170</v>
      </c>
      <c r="BS3" s="235"/>
      <c r="BT3" s="236"/>
      <c r="BU3" s="234" t="s">
        <v>170</v>
      </c>
      <c r="BV3" s="235"/>
      <c r="BW3" s="236"/>
      <c r="BX3" s="234" t="s">
        <v>170</v>
      </c>
      <c r="BY3" s="235"/>
      <c r="BZ3" s="236"/>
      <c r="CA3" s="234" t="s">
        <v>170</v>
      </c>
      <c r="CB3" s="235"/>
      <c r="CC3" s="236"/>
      <c r="CD3" s="234" t="s">
        <v>174</v>
      </c>
      <c r="CE3" s="235"/>
      <c r="CF3" s="236"/>
      <c r="CG3" s="234" t="s">
        <v>170</v>
      </c>
      <c r="CH3" s="235"/>
      <c r="CI3" s="236"/>
      <c r="CJ3" s="234" t="s">
        <v>174</v>
      </c>
      <c r="CK3" s="235"/>
      <c r="CL3" s="236"/>
      <c r="CM3" s="234" t="s">
        <v>174</v>
      </c>
      <c r="CN3" s="235"/>
      <c r="CO3" s="236"/>
      <c r="CP3" s="234" t="s">
        <v>170</v>
      </c>
      <c r="CQ3" s="235"/>
      <c r="CR3" s="236"/>
      <c r="CS3" s="234" t="s">
        <v>171</v>
      </c>
      <c r="CT3" s="235"/>
      <c r="CU3" s="236"/>
      <c r="CV3" s="234" t="s">
        <v>171</v>
      </c>
      <c r="CW3" s="235"/>
      <c r="CX3" s="236"/>
      <c r="CY3" s="234" t="s">
        <v>170</v>
      </c>
      <c r="CZ3" s="235"/>
      <c r="DA3" s="236"/>
      <c r="DB3" s="234" t="s">
        <v>171</v>
      </c>
      <c r="DC3" s="235"/>
      <c r="DD3" s="236"/>
      <c r="DE3" s="234" t="s">
        <v>171</v>
      </c>
      <c r="DF3" s="235"/>
      <c r="DG3" s="236"/>
      <c r="DH3" s="234" t="s">
        <v>171</v>
      </c>
      <c r="DI3" s="235"/>
      <c r="DJ3" s="236"/>
      <c r="DK3" s="234" t="s">
        <v>171</v>
      </c>
      <c r="DL3" s="235"/>
      <c r="DM3" s="236"/>
      <c r="DN3" s="234" t="s">
        <v>171</v>
      </c>
      <c r="DO3" s="235"/>
      <c r="DP3" s="236"/>
      <c r="DQ3" s="234" t="s">
        <v>171</v>
      </c>
      <c r="DR3" s="235"/>
      <c r="DS3" s="236"/>
      <c r="DT3" s="234" t="s">
        <v>171</v>
      </c>
      <c r="DU3" s="235"/>
      <c r="DV3" s="236"/>
      <c r="DW3" s="234" t="s">
        <v>170</v>
      </c>
      <c r="DX3" s="235"/>
      <c r="DY3" s="236"/>
      <c r="DZ3" s="234" t="s">
        <v>175</v>
      </c>
      <c r="EA3" s="235"/>
      <c r="EB3" s="236"/>
      <c r="EC3" s="234" t="s">
        <v>170</v>
      </c>
      <c r="ED3" s="235"/>
      <c r="EE3" s="236"/>
      <c r="EF3" s="234" t="s">
        <v>170</v>
      </c>
      <c r="EG3" s="235"/>
      <c r="EH3" s="236"/>
      <c r="EI3" s="234" t="s">
        <v>170</v>
      </c>
      <c r="EJ3" s="235"/>
      <c r="EK3" s="236"/>
      <c r="EL3" s="234" t="s">
        <v>170</v>
      </c>
      <c r="EM3" s="235"/>
      <c r="EN3" s="236"/>
      <c r="EO3" s="234" t="s">
        <v>174</v>
      </c>
      <c r="EP3" s="235"/>
      <c r="EQ3" s="236"/>
      <c r="ER3" s="234" t="s">
        <v>174</v>
      </c>
      <c r="ES3" s="235"/>
      <c r="ET3" s="236"/>
      <c r="EU3" s="234" t="s">
        <v>170</v>
      </c>
      <c r="EV3" s="235"/>
      <c r="EW3" s="236"/>
      <c r="EX3" s="234" t="s">
        <v>170</v>
      </c>
      <c r="EY3" s="235"/>
      <c r="EZ3" s="236"/>
      <c r="FA3" s="234" t="s">
        <v>170</v>
      </c>
      <c r="FB3" s="235"/>
      <c r="FC3" s="236"/>
      <c r="FD3" s="234" t="s">
        <v>176</v>
      </c>
      <c r="FE3" s="235"/>
      <c r="FF3" s="236"/>
      <c r="FG3" s="234" t="s">
        <v>170</v>
      </c>
      <c r="FH3" s="235"/>
      <c r="FI3" s="236"/>
      <c r="FJ3" s="234" t="s">
        <v>170</v>
      </c>
      <c r="FK3" s="235"/>
      <c r="FL3" s="236"/>
      <c r="FM3" s="234" t="s">
        <v>170</v>
      </c>
      <c r="FN3" s="235"/>
      <c r="FO3" s="236"/>
      <c r="FP3" s="234" t="s">
        <v>171</v>
      </c>
      <c r="FQ3" s="235"/>
      <c r="FR3" s="236"/>
      <c r="FS3" s="234" t="s">
        <v>170</v>
      </c>
      <c r="FT3" s="235"/>
      <c r="FU3" s="236"/>
      <c r="FV3" s="234" t="s">
        <v>170</v>
      </c>
      <c r="FW3" s="235"/>
      <c r="FX3" s="236"/>
      <c r="FY3" s="234" t="s">
        <v>170</v>
      </c>
      <c r="FZ3" s="235"/>
      <c r="GA3" s="236"/>
      <c r="GB3" s="234" t="s">
        <v>170</v>
      </c>
      <c r="GC3" s="235"/>
      <c r="GD3" s="236"/>
      <c r="GE3" s="234" t="s">
        <v>170</v>
      </c>
      <c r="GF3" s="235"/>
      <c r="GG3" s="236"/>
      <c r="GH3" s="234" t="s">
        <v>170</v>
      </c>
      <c r="GI3" s="235"/>
      <c r="GJ3" s="236"/>
      <c r="GK3" s="234" t="s">
        <v>170</v>
      </c>
      <c r="GL3" s="235"/>
      <c r="GM3" s="236"/>
      <c r="GN3" s="234" t="s">
        <v>170</v>
      </c>
      <c r="GO3" s="235"/>
      <c r="GP3" s="236"/>
      <c r="GQ3" s="234" t="s">
        <v>170</v>
      </c>
      <c r="GR3" s="235"/>
      <c r="GS3" s="236"/>
      <c r="GT3" s="234" t="s">
        <v>170</v>
      </c>
      <c r="GU3" s="235"/>
      <c r="GV3" s="236"/>
      <c r="GW3" s="234" t="s">
        <v>170</v>
      </c>
      <c r="GX3" s="235"/>
      <c r="GY3" s="236"/>
      <c r="GZ3" s="234" t="s">
        <v>170</v>
      </c>
      <c r="HA3" s="235"/>
      <c r="HB3" s="236"/>
      <c r="HC3" s="234" t="s">
        <v>170</v>
      </c>
      <c r="HD3" s="235"/>
      <c r="HE3" s="236"/>
      <c r="HF3" s="234" t="s">
        <v>170</v>
      </c>
      <c r="HG3" s="235"/>
      <c r="HH3" s="236"/>
      <c r="HI3" s="234" t="s">
        <v>170</v>
      </c>
      <c r="HJ3" s="235"/>
      <c r="HK3" s="236"/>
      <c r="HL3" s="234" t="s">
        <v>170</v>
      </c>
      <c r="HM3" s="235"/>
      <c r="HN3" s="236"/>
      <c r="HO3" s="234" t="s">
        <v>170</v>
      </c>
      <c r="HP3" s="235"/>
      <c r="HQ3" s="236"/>
      <c r="HR3" s="234" t="s">
        <v>170</v>
      </c>
      <c r="HS3" s="235"/>
      <c r="HT3" s="236"/>
      <c r="HU3" s="234" t="s">
        <v>170</v>
      </c>
      <c r="HV3" s="235"/>
      <c r="HW3" s="236"/>
      <c r="HX3" s="234" t="s">
        <v>170</v>
      </c>
      <c r="HY3" s="235"/>
      <c r="HZ3" s="236"/>
      <c r="IA3" s="234" t="s">
        <v>170</v>
      </c>
      <c r="IB3" s="235"/>
      <c r="IC3" s="236"/>
    </row>
    <row r="4" spans="1:237">
      <c r="A4" s="13" t="s">
        <v>15</v>
      </c>
      <c r="B4" s="13" t="s">
        <v>16</v>
      </c>
      <c r="C4" s="13" t="s">
        <v>17</v>
      </c>
      <c r="D4" s="49" t="s">
        <v>177</v>
      </c>
      <c r="E4" s="49" t="s">
        <v>178</v>
      </c>
      <c r="F4" s="50" t="s">
        <v>179</v>
      </c>
      <c r="G4" s="49" t="s">
        <v>177</v>
      </c>
      <c r="H4" s="49" t="s">
        <v>178</v>
      </c>
      <c r="I4" s="50" t="s">
        <v>179</v>
      </c>
      <c r="J4" s="49" t="s">
        <v>177</v>
      </c>
      <c r="K4" s="49" t="s">
        <v>178</v>
      </c>
      <c r="L4" s="50" t="s">
        <v>179</v>
      </c>
      <c r="M4" s="49" t="s">
        <v>177</v>
      </c>
      <c r="N4" s="49" t="s">
        <v>178</v>
      </c>
      <c r="O4" s="50" t="s">
        <v>179</v>
      </c>
      <c r="P4" s="49" t="s">
        <v>177</v>
      </c>
      <c r="Q4" s="49" t="s">
        <v>178</v>
      </c>
      <c r="R4" s="50" t="s">
        <v>179</v>
      </c>
      <c r="S4" s="49" t="s">
        <v>177</v>
      </c>
      <c r="T4" s="49" t="s">
        <v>178</v>
      </c>
      <c r="U4" s="50" t="s">
        <v>179</v>
      </c>
      <c r="V4" s="49" t="s">
        <v>177</v>
      </c>
      <c r="W4" s="49" t="s">
        <v>178</v>
      </c>
      <c r="X4" s="50" t="s">
        <v>179</v>
      </c>
      <c r="Y4" s="49" t="s">
        <v>177</v>
      </c>
      <c r="Z4" s="49" t="s">
        <v>178</v>
      </c>
      <c r="AA4" s="50" t="s">
        <v>179</v>
      </c>
      <c r="AB4" s="49" t="s">
        <v>177</v>
      </c>
      <c r="AC4" s="49" t="s">
        <v>178</v>
      </c>
      <c r="AD4" s="50" t="s">
        <v>179</v>
      </c>
      <c r="AE4" s="49" t="s">
        <v>177</v>
      </c>
      <c r="AF4" s="49" t="s">
        <v>178</v>
      </c>
      <c r="AG4" s="50" t="s">
        <v>179</v>
      </c>
      <c r="AH4" s="49" t="s">
        <v>177</v>
      </c>
      <c r="AI4" s="49" t="s">
        <v>178</v>
      </c>
      <c r="AJ4" s="50" t="s">
        <v>179</v>
      </c>
      <c r="AK4" s="49" t="s">
        <v>177</v>
      </c>
      <c r="AL4" s="49" t="s">
        <v>178</v>
      </c>
      <c r="AM4" s="50" t="s">
        <v>179</v>
      </c>
      <c r="AN4" s="49" t="s">
        <v>177</v>
      </c>
      <c r="AO4" s="49" t="s">
        <v>178</v>
      </c>
      <c r="AP4" s="50" t="s">
        <v>179</v>
      </c>
      <c r="AQ4" s="49" t="s">
        <v>177</v>
      </c>
      <c r="AR4" s="49" t="s">
        <v>178</v>
      </c>
      <c r="AS4" s="50" t="s">
        <v>179</v>
      </c>
      <c r="AT4" s="49" t="s">
        <v>177</v>
      </c>
      <c r="AU4" s="49" t="s">
        <v>178</v>
      </c>
      <c r="AV4" s="50" t="s">
        <v>179</v>
      </c>
      <c r="AW4" s="49" t="s">
        <v>177</v>
      </c>
      <c r="AX4" s="49" t="s">
        <v>178</v>
      </c>
      <c r="AY4" s="50" t="s">
        <v>179</v>
      </c>
      <c r="AZ4" s="49" t="s">
        <v>177</v>
      </c>
      <c r="BA4" s="49" t="s">
        <v>178</v>
      </c>
      <c r="BB4" s="50" t="s">
        <v>179</v>
      </c>
      <c r="BC4" s="49" t="s">
        <v>177</v>
      </c>
      <c r="BD4" s="49" t="s">
        <v>178</v>
      </c>
      <c r="BE4" s="50" t="s">
        <v>179</v>
      </c>
      <c r="BF4" s="49" t="s">
        <v>177</v>
      </c>
      <c r="BG4" s="49" t="s">
        <v>178</v>
      </c>
      <c r="BH4" s="50" t="s">
        <v>179</v>
      </c>
      <c r="BI4" s="49" t="s">
        <v>177</v>
      </c>
      <c r="BJ4" s="49" t="s">
        <v>178</v>
      </c>
      <c r="BK4" s="50" t="s">
        <v>179</v>
      </c>
      <c r="BL4" s="49" t="s">
        <v>177</v>
      </c>
      <c r="BM4" s="49" t="s">
        <v>178</v>
      </c>
      <c r="BN4" s="50" t="s">
        <v>179</v>
      </c>
      <c r="BO4" s="49" t="s">
        <v>177</v>
      </c>
      <c r="BP4" s="49" t="s">
        <v>178</v>
      </c>
      <c r="BQ4" s="50" t="s">
        <v>179</v>
      </c>
      <c r="BR4" s="49" t="s">
        <v>177</v>
      </c>
      <c r="BS4" s="49" t="s">
        <v>178</v>
      </c>
      <c r="BT4" s="50" t="s">
        <v>179</v>
      </c>
      <c r="BU4" s="49" t="s">
        <v>177</v>
      </c>
      <c r="BV4" s="49" t="s">
        <v>178</v>
      </c>
      <c r="BW4" s="50" t="s">
        <v>179</v>
      </c>
      <c r="BX4" s="49" t="s">
        <v>177</v>
      </c>
      <c r="BY4" s="49" t="s">
        <v>178</v>
      </c>
      <c r="BZ4" s="50" t="s">
        <v>179</v>
      </c>
      <c r="CA4" s="49" t="s">
        <v>177</v>
      </c>
      <c r="CB4" s="49" t="s">
        <v>178</v>
      </c>
      <c r="CC4" s="50" t="s">
        <v>179</v>
      </c>
      <c r="CD4" s="49" t="s">
        <v>177</v>
      </c>
      <c r="CE4" s="49" t="s">
        <v>178</v>
      </c>
      <c r="CF4" s="50" t="s">
        <v>179</v>
      </c>
      <c r="CG4" s="49" t="s">
        <v>177</v>
      </c>
      <c r="CH4" s="49" t="s">
        <v>178</v>
      </c>
      <c r="CI4" s="50" t="s">
        <v>179</v>
      </c>
      <c r="CJ4" s="49" t="s">
        <v>177</v>
      </c>
      <c r="CK4" s="49" t="s">
        <v>178</v>
      </c>
      <c r="CL4" s="50" t="s">
        <v>179</v>
      </c>
      <c r="CM4" s="49" t="s">
        <v>177</v>
      </c>
      <c r="CN4" s="49" t="s">
        <v>178</v>
      </c>
      <c r="CO4" s="50" t="s">
        <v>179</v>
      </c>
      <c r="CP4" s="49" t="s">
        <v>177</v>
      </c>
      <c r="CQ4" s="49" t="s">
        <v>178</v>
      </c>
      <c r="CR4" s="50" t="s">
        <v>179</v>
      </c>
      <c r="CS4" s="49" t="s">
        <v>177</v>
      </c>
      <c r="CT4" s="49" t="s">
        <v>178</v>
      </c>
      <c r="CU4" s="50" t="s">
        <v>179</v>
      </c>
      <c r="CV4" s="49" t="s">
        <v>177</v>
      </c>
      <c r="CW4" s="49" t="s">
        <v>178</v>
      </c>
      <c r="CX4" s="50" t="s">
        <v>179</v>
      </c>
      <c r="CY4" s="49" t="s">
        <v>177</v>
      </c>
      <c r="CZ4" s="49" t="s">
        <v>178</v>
      </c>
      <c r="DA4" s="50" t="s">
        <v>179</v>
      </c>
      <c r="DB4" s="49" t="s">
        <v>177</v>
      </c>
      <c r="DC4" s="49" t="s">
        <v>178</v>
      </c>
      <c r="DD4" s="50" t="s">
        <v>179</v>
      </c>
      <c r="DE4" s="49" t="s">
        <v>177</v>
      </c>
      <c r="DF4" s="49" t="s">
        <v>178</v>
      </c>
      <c r="DG4" s="50" t="s">
        <v>179</v>
      </c>
      <c r="DH4" s="49" t="s">
        <v>177</v>
      </c>
      <c r="DI4" s="49" t="s">
        <v>178</v>
      </c>
      <c r="DJ4" s="50" t="s">
        <v>179</v>
      </c>
      <c r="DK4" s="49" t="s">
        <v>177</v>
      </c>
      <c r="DL4" s="49" t="s">
        <v>178</v>
      </c>
      <c r="DM4" s="50" t="s">
        <v>179</v>
      </c>
      <c r="DN4" s="49" t="s">
        <v>177</v>
      </c>
      <c r="DO4" s="49" t="s">
        <v>178</v>
      </c>
      <c r="DP4" s="50" t="s">
        <v>179</v>
      </c>
      <c r="DQ4" s="49" t="s">
        <v>177</v>
      </c>
      <c r="DR4" s="49" t="s">
        <v>178</v>
      </c>
      <c r="DS4" s="50" t="s">
        <v>179</v>
      </c>
      <c r="DT4" s="49" t="s">
        <v>177</v>
      </c>
      <c r="DU4" s="49" t="s">
        <v>178</v>
      </c>
      <c r="DV4" s="50" t="s">
        <v>179</v>
      </c>
      <c r="DW4" s="49" t="s">
        <v>177</v>
      </c>
      <c r="DX4" s="49" t="s">
        <v>178</v>
      </c>
      <c r="DY4" s="50" t="s">
        <v>179</v>
      </c>
      <c r="DZ4" s="49" t="s">
        <v>177</v>
      </c>
      <c r="EA4" s="49" t="s">
        <v>178</v>
      </c>
      <c r="EB4" s="50" t="s">
        <v>179</v>
      </c>
      <c r="EC4" s="49" t="s">
        <v>177</v>
      </c>
      <c r="ED4" s="49" t="s">
        <v>178</v>
      </c>
      <c r="EE4" s="50" t="s">
        <v>179</v>
      </c>
      <c r="EF4" s="49" t="s">
        <v>177</v>
      </c>
      <c r="EG4" s="49" t="s">
        <v>178</v>
      </c>
      <c r="EH4" s="50" t="s">
        <v>179</v>
      </c>
      <c r="EI4" s="49" t="s">
        <v>177</v>
      </c>
      <c r="EJ4" s="49" t="s">
        <v>178</v>
      </c>
      <c r="EK4" s="50" t="s">
        <v>179</v>
      </c>
      <c r="EL4" s="49" t="s">
        <v>177</v>
      </c>
      <c r="EM4" s="49" t="s">
        <v>178</v>
      </c>
      <c r="EN4" s="50" t="s">
        <v>179</v>
      </c>
      <c r="EO4" s="49" t="s">
        <v>177</v>
      </c>
      <c r="EP4" s="49" t="s">
        <v>178</v>
      </c>
      <c r="EQ4" s="50" t="s">
        <v>179</v>
      </c>
      <c r="ER4" s="49" t="s">
        <v>177</v>
      </c>
      <c r="ES4" s="49" t="s">
        <v>178</v>
      </c>
      <c r="ET4" s="50" t="s">
        <v>179</v>
      </c>
      <c r="EU4" s="49" t="s">
        <v>177</v>
      </c>
      <c r="EV4" s="49" t="s">
        <v>178</v>
      </c>
      <c r="EW4" s="50" t="s">
        <v>179</v>
      </c>
      <c r="EX4" s="49" t="s">
        <v>177</v>
      </c>
      <c r="EY4" s="49" t="s">
        <v>178</v>
      </c>
      <c r="EZ4" s="50" t="s">
        <v>179</v>
      </c>
      <c r="FA4" s="49" t="s">
        <v>177</v>
      </c>
      <c r="FB4" s="49" t="s">
        <v>178</v>
      </c>
      <c r="FC4" s="50" t="s">
        <v>179</v>
      </c>
      <c r="FD4" s="49" t="s">
        <v>177</v>
      </c>
      <c r="FE4" s="49" t="s">
        <v>178</v>
      </c>
      <c r="FF4" s="50" t="s">
        <v>179</v>
      </c>
      <c r="FG4" s="49" t="s">
        <v>177</v>
      </c>
      <c r="FH4" s="49" t="s">
        <v>178</v>
      </c>
      <c r="FI4" s="50" t="s">
        <v>179</v>
      </c>
      <c r="FJ4" s="49" t="s">
        <v>177</v>
      </c>
      <c r="FK4" s="49" t="s">
        <v>178</v>
      </c>
      <c r="FL4" s="50" t="s">
        <v>179</v>
      </c>
      <c r="FM4" s="49" t="s">
        <v>177</v>
      </c>
      <c r="FN4" s="49" t="s">
        <v>178</v>
      </c>
      <c r="FO4" s="50" t="s">
        <v>179</v>
      </c>
      <c r="FP4" s="49" t="s">
        <v>177</v>
      </c>
      <c r="FQ4" s="49" t="s">
        <v>178</v>
      </c>
      <c r="FR4" s="50" t="s">
        <v>179</v>
      </c>
      <c r="FS4" s="49" t="s">
        <v>177</v>
      </c>
      <c r="FT4" s="49" t="s">
        <v>178</v>
      </c>
      <c r="FU4" s="50" t="s">
        <v>179</v>
      </c>
      <c r="FV4" s="49" t="s">
        <v>177</v>
      </c>
      <c r="FW4" s="49" t="s">
        <v>178</v>
      </c>
      <c r="FX4" s="50" t="s">
        <v>179</v>
      </c>
      <c r="FY4" s="49" t="s">
        <v>177</v>
      </c>
      <c r="FZ4" s="49" t="s">
        <v>178</v>
      </c>
      <c r="GA4" s="50" t="s">
        <v>179</v>
      </c>
      <c r="GB4" s="49" t="s">
        <v>177</v>
      </c>
      <c r="GC4" s="49" t="s">
        <v>178</v>
      </c>
      <c r="GD4" s="50" t="s">
        <v>179</v>
      </c>
      <c r="GE4" s="49" t="s">
        <v>177</v>
      </c>
      <c r="GF4" s="49" t="s">
        <v>178</v>
      </c>
      <c r="GG4" s="50" t="s">
        <v>179</v>
      </c>
      <c r="GH4" s="49" t="s">
        <v>177</v>
      </c>
      <c r="GI4" s="49" t="s">
        <v>178</v>
      </c>
      <c r="GJ4" s="50" t="s">
        <v>179</v>
      </c>
      <c r="GK4" s="49" t="s">
        <v>177</v>
      </c>
      <c r="GL4" s="49" t="s">
        <v>178</v>
      </c>
      <c r="GM4" s="50" t="s">
        <v>179</v>
      </c>
      <c r="GN4" s="49" t="s">
        <v>177</v>
      </c>
      <c r="GO4" s="49" t="s">
        <v>178</v>
      </c>
      <c r="GP4" s="50" t="s">
        <v>179</v>
      </c>
      <c r="GQ4" s="49" t="s">
        <v>177</v>
      </c>
      <c r="GR4" s="49" t="s">
        <v>178</v>
      </c>
      <c r="GS4" s="50" t="s">
        <v>179</v>
      </c>
      <c r="GT4" s="49" t="s">
        <v>177</v>
      </c>
      <c r="GU4" s="49" t="s">
        <v>178</v>
      </c>
      <c r="GV4" s="50" t="s">
        <v>179</v>
      </c>
      <c r="GW4" s="49" t="s">
        <v>177</v>
      </c>
      <c r="GX4" s="49" t="s">
        <v>178</v>
      </c>
      <c r="GY4" s="50" t="s">
        <v>179</v>
      </c>
      <c r="GZ4" s="49" t="s">
        <v>177</v>
      </c>
      <c r="HA4" s="49" t="s">
        <v>178</v>
      </c>
      <c r="HB4" s="50" t="s">
        <v>179</v>
      </c>
      <c r="HC4" s="49" t="s">
        <v>177</v>
      </c>
      <c r="HD4" s="49" t="s">
        <v>178</v>
      </c>
      <c r="HE4" s="50" t="s">
        <v>179</v>
      </c>
      <c r="HF4" s="49" t="s">
        <v>177</v>
      </c>
      <c r="HG4" s="49" t="s">
        <v>178</v>
      </c>
      <c r="HH4" s="50" t="s">
        <v>179</v>
      </c>
      <c r="HI4" s="49" t="s">
        <v>177</v>
      </c>
      <c r="HJ4" s="49" t="s">
        <v>178</v>
      </c>
      <c r="HK4" s="50" t="s">
        <v>179</v>
      </c>
      <c r="HL4" s="49" t="s">
        <v>177</v>
      </c>
      <c r="HM4" s="49" t="s">
        <v>178</v>
      </c>
      <c r="HN4" s="50" t="s">
        <v>179</v>
      </c>
      <c r="HO4" s="49" t="s">
        <v>177</v>
      </c>
      <c r="HP4" s="49" t="s">
        <v>178</v>
      </c>
      <c r="HQ4" s="50" t="s">
        <v>179</v>
      </c>
      <c r="HR4" s="49" t="s">
        <v>177</v>
      </c>
      <c r="HS4" s="49" t="s">
        <v>178</v>
      </c>
      <c r="HT4" s="50" t="s">
        <v>179</v>
      </c>
      <c r="HU4" s="49" t="s">
        <v>177</v>
      </c>
      <c r="HV4" s="49" t="s">
        <v>178</v>
      </c>
      <c r="HW4" s="50" t="s">
        <v>179</v>
      </c>
      <c r="HX4" s="49" t="s">
        <v>177</v>
      </c>
      <c r="HY4" s="49" t="s">
        <v>178</v>
      </c>
      <c r="HZ4" s="50" t="s">
        <v>179</v>
      </c>
      <c r="IA4" s="49" t="s">
        <v>177</v>
      </c>
      <c r="IB4" s="49" t="s">
        <v>178</v>
      </c>
      <c r="IC4" s="50" t="s">
        <v>179</v>
      </c>
    </row>
    <row r="5" spans="1:237">
      <c r="A5" s="58">
        <v>1987</v>
      </c>
      <c r="B5" s="58">
        <v>2</v>
      </c>
      <c r="C5" s="58">
        <v>4</v>
      </c>
      <c r="D5" s="51" t="s">
        <v>180</v>
      </c>
      <c r="E5" s="51" t="s">
        <v>180</v>
      </c>
      <c r="F5" s="52" t="s">
        <v>180</v>
      </c>
      <c r="G5" s="53" t="s">
        <v>180</v>
      </c>
      <c r="H5" s="51" t="s">
        <v>180</v>
      </c>
      <c r="I5" s="52" t="s">
        <v>180</v>
      </c>
      <c r="J5" s="53" t="s">
        <v>180</v>
      </c>
      <c r="K5" s="51" t="s">
        <v>180</v>
      </c>
      <c r="L5" s="52" t="s">
        <v>180</v>
      </c>
      <c r="M5" s="53" t="s">
        <v>180</v>
      </c>
      <c r="N5" s="51" t="s">
        <v>180</v>
      </c>
      <c r="O5" s="52" t="s">
        <v>180</v>
      </c>
      <c r="P5" s="53" t="s">
        <v>180</v>
      </c>
      <c r="Q5" s="51" t="s">
        <v>180</v>
      </c>
      <c r="R5" s="52" t="s">
        <v>180</v>
      </c>
      <c r="S5" s="53" t="s">
        <v>180</v>
      </c>
      <c r="T5" s="51" t="s">
        <v>180</v>
      </c>
      <c r="U5" s="52" t="s">
        <v>180</v>
      </c>
      <c r="V5" s="51" t="s">
        <v>180</v>
      </c>
      <c r="W5" s="51" t="s">
        <v>180</v>
      </c>
      <c r="X5" s="52" t="s">
        <v>180</v>
      </c>
      <c r="Y5" s="51" t="s">
        <v>180</v>
      </c>
      <c r="Z5" s="51" t="s">
        <v>180</v>
      </c>
      <c r="AA5" s="52" t="s">
        <v>180</v>
      </c>
      <c r="AB5" s="51" t="s">
        <v>180</v>
      </c>
      <c r="AC5" s="51" t="s">
        <v>180</v>
      </c>
      <c r="AD5" s="52" t="s">
        <v>180</v>
      </c>
      <c r="AE5" s="51" t="s">
        <v>180</v>
      </c>
      <c r="AF5" s="51" t="s">
        <v>180</v>
      </c>
      <c r="AG5" s="52" t="s">
        <v>180</v>
      </c>
      <c r="AH5" s="53" t="s">
        <v>180</v>
      </c>
      <c r="AI5" s="51" t="s">
        <v>180</v>
      </c>
      <c r="AJ5" s="52" t="s">
        <v>180</v>
      </c>
      <c r="AK5" s="53" t="s">
        <v>180</v>
      </c>
      <c r="AL5" s="51" t="s">
        <v>180</v>
      </c>
      <c r="AM5" s="52" t="s">
        <v>180</v>
      </c>
      <c r="AN5" s="53" t="s">
        <v>180</v>
      </c>
      <c r="AO5" s="51" t="s">
        <v>180</v>
      </c>
      <c r="AP5" s="52" t="s">
        <v>180</v>
      </c>
      <c r="AQ5" s="53" t="s">
        <v>180</v>
      </c>
      <c r="AR5" s="51" t="s">
        <v>180</v>
      </c>
      <c r="AS5" s="52" t="s">
        <v>180</v>
      </c>
      <c r="AT5" s="53" t="s">
        <v>180</v>
      </c>
      <c r="AU5" s="51" t="s">
        <v>180</v>
      </c>
      <c r="AV5" s="52" t="s">
        <v>180</v>
      </c>
      <c r="AW5" s="53" t="s">
        <v>180</v>
      </c>
      <c r="AX5" s="51" t="s">
        <v>180</v>
      </c>
      <c r="AY5" s="52" t="s">
        <v>180</v>
      </c>
      <c r="AZ5" s="53">
        <v>175</v>
      </c>
      <c r="BA5" s="51">
        <v>170</v>
      </c>
      <c r="BB5" s="52">
        <v>173</v>
      </c>
      <c r="BC5" s="53" t="s">
        <v>180</v>
      </c>
      <c r="BD5" s="51" t="s">
        <v>180</v>
      </c>
      <c r="BE5" s="52" t="s">
        <v>180</v>
      </c>
      <c r="BF5" s="53">
        <v>175</v>
      </c>
      <c r="BG5" s="51">
        <v>170</v>
      </c>
      <c r="BH5" s="52">
        <v>173</v>
      </c>
      <c r="BI5" s="53">
        <v>180</v>
      </c>
      <c r="BJ5" s="51">
        <v>170</v>
      </c>
      <c r="BK5" s="52">
        <v>175</v>
      </c>
      <c r="BL5" s="53" t="s">
        <v>180</v>
      </c>
      <c r="BM5" s="51" t="s">
        <v>180</v>
      </c>
      <c r="BN5" s="52" t="s">
        <v>180</v>
      </c>
      <c r="BO5" s="53" t="s">
        <v>180</v>
      </c>
      <c r="BP5" s="51" t="s">
        <v>180</v>
      </c>
      <c r="BQ5" s="52" t="s">
        <v>180</v>
      </c>
      <c r="BR5" s="53" t="s">
        <v>180</v>
      </c>
      <c r="BS5" s="51" t="s">
        <v>180</v>
      </c>
      <c r="BT5" s="52" t="s">
        <v>180</v>
      </c>
      <c r="BU5" s="53" t="s">
        <v>180</v>
      </c>
      <c r="BV5" s="51" t="s">
        <v>180</v>
      </c>
      <c r="BW5" s="52" t="s">
        <v>180</v>
      </c>
      <c r="BX5" s="53" t="s">
        <v>180</v>
      </c>
      <c r="BY5" s="51" t="s">
        <v>180</v>
      </c>
      <c r="BZ5" s="52" t="s">
        <v>180</v>
      </c>
      <c r="CA5" s="53" t="s">
        <v>180</v>
      </c>
      <c r="CB5" s="51" t="s">
        <v>180</v>
      </c>
      <c r="CC5" s="52" t="s">
        <v>180</v>
      </c>
      <c r="CD5" s="53" t="s">
        <v>180</v>
      </c>
      <c r="CE5" s="51" t="s">
        <v>180</v>
      </c>
      <c r="CF5" s="52" t="s">
        <v>180</v>
      </c>
      <c r="CG5" s="53" t="s">
        <v>180</v>
      </c>
      <c r="CH5" s="51" t="s">
        <v>180</v>
      </c>
      <c r="CI5" s="52" t="s">
        <v>180</v>
      </c>
      <c r="CJ5" s="53" t="s">
        <v>180</v>
      </c>
      <c r="CK5" s="51" t="s">
        <v>180</v>
      </c>
      <c r="CL5" s="52" t="s">
        <v>180</v>
      </c>
      <c r="CM5" s="53" t="s">
        <v>180</v>
      </c>
      <c r="CN5" s="51" t="s">
        <v>180</v>
      </c>
      <c r="CO5" s="52" t="s">
        <v>180</v>
      </c>
      <c r="CP5" s="53">
        <v>205</v>
      </c>
      <c r="CQ5" s="51">
        <v>200</v>
      </c>
      <c r="CR5" s="52">
        <v>203</v>
      </c>
      <c r="CS5" s="53" t="s">
        <v>180</v>
      </c>
      <c r="CT5" s="51" t="s">
        <v>180</v>
      </c>
      <c r="CU5" s="52" t="s">
        <v>180</v>
      </c>
      <c r="CV5" s="53" t="s">
        <v>180</v>
      </c>
      <c r="CW5" s="51" t="s">
        <v>180</v>
      </c>
      <c r="CX5" s="52" t="s">
        <v>180</v>
      </c>
      <c r="CY5" s="51" t="s">
        <v>180</v>
      </c>
      <c r="CZ5" s="51" t="s">
        <v>180</v>
      </c>
      <c r="DA5" s="52" t="s">
        <v>180</v>
      </c>
      <c r="DB5" s="51" t="s">
        <v>180</v>
      </c>
      <c r="DC5" s="51" t="s">
        <v>180</v>
      </c>
      <c r="DD5" s="52" t="s">
        <v>180</v>
      </c>
      <c r="DE5" s="51" t="s">
        <v>180</v>
      </c>
      <c r="DF5" s="51" t="s">
        <v>180</v>
      </c>
      <c r="DG5" s="52" t="s">
        <v>180</v>
      </c>
      <c r="DH5" s="51" t="s">
        <v>180</v>
      </c>
      <c r="DI5" s="51" t="s">
        <v>180</v>
      </c>
      <c r="DJ5" s="52" t="s">
        <v>180</v>
      </c>
      <c r="DK5" s="53" t="s">
        <v>180</v>
      </c>
      <c r="DL5" s="51" t="s">
        <v>180</v>
      </c>
      <c r="DM5" s="52" t="s">
        <v>180</v>
      </c>
      <c r="DN5" s="51" t="s">
        <v>180</v>
      </c>
      <c r="DO5" s="51" t="s">
        <v>180</v>
      </c>
      <c r="DP5" s="52" t="s">
        <v>180</v>
      </c>
      <c r="DQ5" s="51" t="s">
        <v>180</v>
      </c>
      <c r="DR5" s="51" t="s">
        <v>180</v>
      </c>
      <c r="DS5" s="52" t="s">
        <v>180</v>
      </c>
      <c r="DT5" s="51" t="s">
        <v>180</v>
      </c>
      <c r="DU5" s="51" t="s">
        <v>180</v>
      </c>
      <c r="DV5" s="52" t="s">
        <v>180</v>
      </c>
      <c r="DW5" s="53" t="s">
        <v>180</v>
      </c>
      <c r="DX5" s="51" t="s">
        <v>180</v>
      </c>
      <c r="DY5" s="52" t="s">
        <v>180</v>
      </c>
      <c r="DZ5" s="53" t="s">
        <v>180</v>
      </c>
      <c r="EA5" s="51" t="s">
        <v>180</v>
      </c>
      <c r="EB5" s="52" t="s">
        <v>180</v>
      </c>
      <c r="EC5" s="53" t="s">
        <v>180</v>
      </c>
      <c r="ED5" s="51" t="s">
        <v>180</v>
      </c>
      <c r="EE5" s="52" t="s">
        <v>180</v>
      </c>
      <c r="EF5" s="53" t="s">
        <v>180</v>
      </c>
      <c r="EG5" s="51" t="s">
        <v>180</v>
      </c>
      <c r="EH5" s="52" t="s">
        <v>180</v>
      </c>
      <c r="EI5" s="53" t="s">
        <v>180</v>
      </c>
      <c r="EJ5" s="51" t="s">
        <v>180</v>
      </c>
      <c r="EK5" s="52" t="s">
        <v>180</v>
      </c>
      <c r="EL5" s="53" t="s">
        <v>180</v>
      </c>
      <c r="EM5" s="51" t="s">
        <v>180</v>
      </c>
      <c r="EN5" s="52" t="s">
        <v>180</v>
      </c>
      <c r="EO5" s="53" t="s">
        <v>180</v>
      </c>
      <c r="EP5" s="51" t="s">
        <v>180</v>
      </c>
      <c r="EQ5" s="52" t="s">
        <v>180</v>
      </c>
      <c r="ER5" s="53" t="s">
        <v>180</v>
      </c>
      <c r="ES5" s="51" t="s">
        <v>180</v>
      </c>
      <c r="ET5" s="52" t="s">
        <v>180</v>
      </c>
      <c r="EU5" s="51" t="s">
        <v>180</v>
      </c>
      <c r="EV5" s="51" t="s">
        <v>180</v>
      </c>
      <c r="EW5" s="52" t="s">
        <v>180</v>
      </c>
      <c r="EX5" s="51" t="s">
        <v>180</v>
      </c>
      <c r="EY5" s="51" t="s">
        <v>180</v>
      </c>
      <c r="EZ5" s="52" t="s">
        <v>180</v>
      </c>
      <c r="FA5" s="53" t="s">
        <v>180</v>
      </c>
      <c r="FB5" s="51" t="s">
        <v>180</v>
      </c>
      <c r="FC5" s="52" t="s">
        <v>180</v>
      </c>
      <c r="FD5" s="53" t="s">
        <v>180</v>
      </c>
      <c r="FE5" s="51" t="s">
        <v>180</v>
      </c>
      <c r="FF5" s="52" t="s">
        <v>180</v>
      </c>
      <c r="FG5" s="53" t="s">
        <v>180</v>
      </c>
      <c r="FH5" s="51" t="s">
        <v>180</v>
      </c>
      <c r="FI5" s="52" t="s">
        <v>180</v>
      </c>
      <c r="FJ5" s="53">
        <v>146</v>
      </c>
      <c r="FK5" s="51">
        <v>143</v>
      </c>
      <c r="FL5" s="52">
        <v>145</v>
      </c>
      <c r="FM5" s="53" t="s">
        <v>180</v>
      </c>
      <c r="FN5" s="51" t="s">
        <v>180</v>
      </c>
      <c r="FO5" s="52" t="s">
        <v>180</v>
      </c>
      <c r="FP5" s="53" t="s">
        <v>180</v>
      </c>
      <c r="FQ5" s="51" t="s">
        <v>180</v>
      </c>
      <c r="FR5" s="52" t="s">
        <v>180</v>
      </c>
      <c r="FS5" s="53">
        <v>135</v>
      </c>
      <c r="FT5" s="51">
        <v>130</v>
      </c>
      <c r="FU5" s="52">
        <v>133</v>
      </c>
      <c r="FV5" s="53" t="s">
        <v>180</v>
      </c>
      <c r="FW5" s="51" t="s">
        <v>180</v>
      </c>
      <c r="FX5" s="52" t="s">
        <v>180</v>
      </c>
      <c r="FY5" s="53" t="s">
        <v>180</v>
      </c>
      <c r="FZ5" s="51" t="s">
        <v>180</v>
      </c>
      <c r="GA5" s="52" t="s">
        <v>180</v>
      </c>
      <c r="GB5" s="53">
        <v>260</v>
      </c>
      <c r="GC5" s="51">
        <v>250</v>
      </c>
      <c r="GD5" s="52">
        <v>255</v>
      </c>
      <c r="GE5" s="53">
        <v>325</v>
      </c>
      <c r="GF5" s="51">
        <v>325</v>
      </c>
      <c r="GG5" s="52">
        <v>325</v>
      </c>
      <c r="GH5" s="53">
        <v>325</v>
      </c>
      <c r="GI5" s="51">
        <v>315</v>
      </c>
      <c r="GJ5" s="52">
        <v>320</v>
      </c>
      <c r="GK5" s="53" t="s">
        <v>180</v>
      </c>
      <c r="GL5" s="51" t="s">
        <v>180</v>
      </c>
      <c r="GM5" s="52" t="s">
        <v>180</v>
      </c>
      <c r="GN5" s="53" t="s">
        <v>180</v>
      </c>
      <c r="GO5" s="51" t="s">
        <v>180</v>
      </c>
      <c r="GP5" s="52" t="s">
        <v>180</v>
      </c>
      <c r="GQ5" s="53" t="s">
        <v>180</v>
      </c>
      <c r="GR5" s="51" t="s">
        <v>180</v>
      </c>
      <c r="GS5" s="52" t="s">
        <v>180</v>
      </c>
      <c r="GT5" s="53" t="s">
        <v>180</v>
      </c>
      <c r="GU5" s="51" t="s">
        <v>180</v>
      </c>
      <c r="GV5" s="52" t="s">
        <v>180</v>
      </c>
      <c r="GW5" s="53">
        <v>255</v>
      </c>
      <c r="GX5" s="51">
        <v>250</v>
      </c>
      <c r="GY5" s="52">
        <v>253</v>
      </c>
      <c r="GZ5" s="53" t="s">
        <v>180</v>
      </c>
      <c r="HA5" s="51" t="s">
        <v>180</v>
      </c>
      <c r="HB5" s="52" t="s">
        <v>180</v>
      </c>
      <c r="HC5" s="53" t="s">
        <v>180</v>
      </c>
      <c r="HD5" s="51" t="s">
        <v>180</v>
      </c>
      <c r="HE5" s="52" t="s">
        <v>180</v>
      </c>
      <c r="HF5" s="51" t="s">
        <v>180</v>
      </c>
      <c r="HG5" s="51" t="s">
        <v>180</v>
      </c>
      <c r="HH5" s="52" t="s">
        <v>180</v>
      </c>
      <c r="HI5" s="51" t="s">
        <v>180</v>
      </c>
      <c r="HJ5" s="51" t="s">
        <v>180</v>
      </c>
      <c r="HK5" s="52" t="s">
        <v>180</v>
      </c>
      <c r="HL5" s="53" t="s">
        <v>180</v>
      </c>
      <c r="HM5" s="51" t="s">
        <v>180</v>
      </c>
      <c r="HN5" s="52" t="s">
        <v>180</v>
      </c>
      <c r="HO5" s="53" t="s">
        <v>180</v>
      </c>
      <c r="HP5" s="51" t="s">
        <v>180</v>
      </c>
      <c r="HQ5" s="52" t="s">
        <v>180</v>
      </c>
      <c r="HR5" s="53" t="s">
        <v>180</v>
      </c>
      <c r="HS5" s="51" t="s">
        <v>180</v>
      </c>
      <c r="HT5" s="52" t="s">
        <v>180</v>
      </c>
      <c r="HU5" s="53" t="s">
        <v>180</v>
      </c>
      <c r="HV5" s="51" t="s">
        <v>180</v>
      </c>
      <c r="HW5" s="52" t="s">
        <v>180</v>
      </c>
      <c r="HX5" s="53" t="s">
        <v>180</v>
      </c>
      <c r="HY5" s="51" t="s">
        <v>180</v>
      </c>
      <c r="HZ5" s="52" t="s">
        <v>180</v>
      </c>
      <c r="IA5" s="53" t="s">
        <v>180</v>
      </c>
      <c r="IB5" s="51" t="s">
        <v>180</v>
      </c>
      <c r="IC5" s="52" t="s">
        <v>180</v>
      </c>
    </row>
    <row r="6" spans="1:237">
      <c r="A6" s="20">
        <v>1987</v>
      </c>
      <c r="B6" s="20">
        <v>2</v>
      </c>
      <c r="C6" s="20">
        <v>5</v>
      </c>
      <c r="D6" s="54" t="s">
        <v>180</v>
      </c>
      <c r="E6" s="54" t="s">
        <v>180</v>
      </c>
      <c r="F6" s="55" t="s">
        <v>180</v>
      </c>
      <c r="G6" s="56" t="s">
        <v>180</v>
      </c>
      <c r="H6" s="54" t="s">
        <v>180</v>
      </c>
      <c r="I6" s="55" t="s">
        <v>180</v>
      </c>
      <c r="J6" s="56" t="s">
        <v>180</v>
      </c>
      <c r="K6" s="54" t="s">
        <v>180</v>
      </c>
      <c r="L6" s="55" t="s">
        <v>180</v>
      </c>
      <c r="M6" s="56" t="s">
        <v>180</v>
      </c>
      <c r="N6" s="54" t="s">
        <v>180</v>
      </c>
      <c r="O6" s="55" t="s">
        <v>180</v>
      </c>
      <c r="P6" s="56" t="s">
        <v>180</v>
      </c>
      <c r="Q6" s="54" t="s">
        <v>180</v>
      </c>
      <c r="R6" s="55" t="s">
        <v>180</v>
      </c>
      <c r="S6" s="56" t="s">
        <v>180</v>
      </c>
      <c r="T6" s="54" t="s">
        <v>180</v>
      </c>
      <c r="U6" s="55" t="s">
        <v>180</v>
      </c>
      <c r="V6" s="54" t="s">
        <v>180</v>
      </c>
      <c r="W6" s="54" t="s">
        <v>180</v>
      </c>
      <c r="X6" s="55" t="s">
        <v>180</v>
      </c>
      <c r="Y6" s="54" t="s">
        <v>180</v>
      </c>
      <c r="Z6" s="54" t="s">
        <v>180</v>
      </c>
      <c r="AA6" s="55" t="s">
        <v>180</v>
      </c>
      <c r="AB6" s="54" t="s">
        <v>180</v>
      </c>
      <c r="AC6" s="54" t="s">
        <v>180</v>
      </c>
      <c r="AD6" s="55" t="s">
        <v>180</v>
      </c>
      <c r="AE6" s="54" t="s">
        <v>180</v>
      </c>
      <c r="AF6" s="54" t="s">
        <v>180</v>
      </c>
      <c r="AG6" s="55" t="s">
        <v>180</v>
      </c>
      <c r="AH6" s="56" t="s">
        <v>180</v>
      </c>
      <c r="AI6" s="54" t="s">
        <v>180</v>
      </c>
      <c r="AJ6" s="55" t="s">
        <v>180</v>
      </c>
      <c r="AK6" s="56" t="s">
        <v>180</v>
      </c>
      <c r="AL6" s="54" t="s">
        <v>180</v>
      </c>
      <c r="AM6" s="55" t="s">
        <v>180</v>
      </c>
      <c r="AN6" s="56" t="s">
        <v>180</v>
      </c>
      <c r="AO6" s="54" t="s">
        <v>180</v>
      </c>
      <c r="AP6" s="55" t="s">
        <v>180</v>
      </c>
      <c r="AQ6" s="56" t="s">
        <v>180</v>
      </c>
      <c r="AR6" s="54" t="s">
        <v>180</v>
      </c>
      <c r="AS6" s="55" t="s">
        <v>180</v>
      </c>
      <c r="AT6" s="56" t="s">
        <v>180</v>
      </c>
      <c r="AU6" s="54" t="s">
        <v>180</v>
      </c>
      <c r="AV6" s="55" t="s">
        <v>180</v>
      </c>
      <c r="AW6" s="56" t="s">
        <v>180</v>
      </c>
      <c r="AX6" s="54" t="s">
        <v>180</v>
      </c>
      <c r="AY6" s="55" t="s">
        <v>180</v>
      </c>
      <c r="AZ6" s="56">
        <v>175</v>
      </c>
      <c r="BA6" s="54">
        <v>170</v>
      </c>
      <c r="BB6" s="55">
        <v>173</v>
      </c>
      <c r="BC6" s="56" t="s">
        <v>180</v>
      </c>
      <c r="BD6" s="54" t="s">
        <v>180</v>
      </c>
      <c r="BE6" s="55" t="s">
        <v>180</v>
      </c>
      <c r="BF6" s="56">
        <v>175</v>
      </c>
      <c r="BG6" s="54">
        <v>170</v>
      </c>
      <c r="BH6" s="55">
        <v>173</v>
      </c>
      <c r="BI6" s="56">
        <v>168.75</v>
      </c>
      <c r="BJ6" s="54">
        <v>162.5</v>
      </c>
      <c r="BK6" s="55">
        <v>166</v>
      </c>
      <c r="BL6" s="56" t="s">
        <v>180</v>
      </c>
      <c r="BM6" s="54" t="s">
        <v>180</v>
      </c>
      <c r="BN6" s="55" t="s">
        <v>180</v>
      </c>
      <c r="BO6" s="56" t="s">
        <v>180</v>
      </c>
      <c r="BP6" s="54" t="s">
        <v>180</v>
      </c>
      <c r="BQ6" s="55" t="s">
        <v>180</v>
      </c>
      <c r="BR6" s="56" t="s">
        <v>180</v>
      </c>
      <c r="BS6" s="54" t="s">
        <v>180</v>
      </c>
      <c r="BT6" s="55" t="s">
        <v>180</v>
      </c>
      <c r="BU6" s="56" t="s">
        <v>180</v>
      </c>
      <c r="BV6" s="54" t="s">
        <v>180</v>
      </c>
      <c r="BW6" s="55" t="s">
        <v>180</v>
      </c>
      <c r="BX6" s="56" t="s">
        <v>180</v>
      </c>
      <c r="BY6" s="54" t="s">
        <v>180</v>
      </c>
      <c r="BZ6" s="55" t="s">
        <v>180</v>
      </c>
      <c r="CA6" s="56" t="s">
        <v>180</v>
      </c>
      <c r="CB6" s="54" t="s">
        <v>180</v>
      </c>
      <c r="CC6" s="55" t="s">
        <v>180</v>
      </c>
      <c r="CD6" s="56" t="s">
        <v>180</v>
      </c>
      <c r="CE6" s="54" t="s">
        <v>180</v>
      </c>
      <c r="CF6" s="55" t="s">
        <v>180</v>
      </c>
      <c r="CG6" s="56" t="s">
        <v>180</v>
      </c>
      <c r="CH6" s="54" t="s">
        <v>180</v>
      </c>
      <c r="CI6" s="55" t="s">
        <v>180</v>
      </c>
      <c r="CJ6" s="56" t="s">
        <v>180</v>
      </c>
      <c r="CK6" s="54" t="s">
        <v>180</v>
      </c>
      <c r="CL6" s="55" t="s">
        <v>180</v>
      </c>
      <c r="CM6" s="56" t="s">
        <v>180</v>
      </c>
      <c r="CN6" s="54" t="s">
        <v>180</v>
      </c>
      <c r="CO6" s="55" t="s">
        <v>180</v>
      </c>
      <c r="CP6" s="56">
        <v>205</v>
      </c>
      <c r="CQ6" s="54">
        <v>200</v>
      </c>
      <c r="CR6" s="55">
        <v>203</v>
      </c>
      <c r="CS6" s="56" t="s">
        <v>180</v>
      </c>
      <c r="CT6" s="54" t="s">
        <v>180</v>
      </c>
      <c r="CU6" s="55" t="s">
        <v>180</v>
      </c>
      <c r="CV6" s="56" t="s">
        <v>180</v>
      </c>
      <c r="CW6" s="54" t="s">
        <v>180</v>
      </c>
      <c r="CX6" s="55" t="s">
        <v>180</v>
      </c>
      <c r="CY6" s="54" t="s">
        <v>180</v>
      </c>
      <c r="CZ6" s="54" t="s">
        <v>180</v>
      </c>
      <c r="DA6" s="55" t="s">
        <v>180</v>
      </c>
      <c r="DB6" s="54" t="s">
        <v>180</v>
      </c>
      <c r="DC6" s="54" t="s">
        <v>180</v>
      </c>
      <c r="DD6" s="55" t="s">
        <v>180</v>
      </c>
      <c r="DE6" s="54" t="s">
        <v>180</v>
      </c>
      <c r="DF6" s="54" t="s">
        <v>180</v>
      </c>
      <c r="DG6" s="55" t="s">
        <v>180</v>
      </c>
      <c r="DH6" s="54" t="s">
        <v>180</v>
      </c>
      <c r="DI6" s="54" t="s">
        <v>180</v>
      </c>
      <c r="DJ6" s="55" t="s">
        <v>180</v>
      </c>
      <c r="DK6" s="56" t="s">
        <v>180</v>
      </c>
      <c r="DL6" s="54" t="s">
        <v>180</v>
      </c>
      <c r="DM6" s="55" t="s">
        <v>180</v>
      </c>
      <c r="DN6" s="54" t="s">
        <v>180</v>
      </c>
      <c r="DO6" s="54" t="s">
        <v>180</v>
      </c>
      <c r="DP6" s="55" t="s">
        <v>180</v>
      </c>
      <c r="DQ6" s="54" t="s">
        <v>180</v>
      </c>
      <c r="DR6" s="54" t="s">
        <v>180</v>
      </c>
      <c r="DS6" s="55" t="s">
        <v>180</v>
      </c>
      <c r="DT6" s="54" t="s">
        <v>180</v>
      </c>
      <c r="DU6" s="54" t="s">
        <v>180</v>
      </c>
      <c r="DV6" s="55" t="s">
        <v>180</v>
      </c>
      <c r="DW6" s="56" t="s">
        <v>180</v>
      </c>
      <c r="DX6" s="54" t="s">
        <v>180</v>
      </c>
      <c r="DY6" s="55" t="s">
        <v>180</v>
      </c>
      <c r="DZ6" s="56" t="s">
        <v>180</v>
      </c>
      <c r="EA6" s="54" t="s">
        <v>180</v>
      </c>
      <c r="EB6" s="55" t="s">
        <v>180</v>
      </c>
      <c r="EC6" s="56" t="s">
        <v>180</v>
      </c>
      <c r="ED6" s="54" t="s">
        <v>180</v>
      </c>
      <c r="EE6" s="55" t="s">
        <v>180</v>
      </c>
      <c r="EF6" s="56" t="s">
        <v>180</v>
      </c>
      <c r="EG6" s="54" t="s">
        <v>180</v>
      </c>
      <c r="EH6" s="55" t="s">
        <v>180</v>
      </c>
      <c r="EI6" s="56" t="s">
        <v>180</v>
      </c>
      <c r="EJ6" s="54" t="s">
        <v>180</v>
      </c>
      <c r="EK6" s="55" t="s">
        <v>180</v>
      </c>
      <c r="EL6" s="56" t="s">
        <v>180</v>
      </c>
      <c r="EM6" s="54" t="s">
        <v>180</v>
      </c>
      <c r="EN6" s="55" t="s">
        <v>180</v>
      </c>
      <c r="EO6" s="56" t="s">
        <v>180</v>
      </c>
      <c r="EP6" s="54" t="s">
        <v>180</v>
      </c>
      <c r="EQ6" s="55" t="s">
        <v>180</v>
      </c>
      <c r="ER6" s="56" t="s">
        <v>180</v>
      </c>
      <c r="ES6" s="54" t="s">
        <v>180</v>
      </c>
      <c r="ET6" s="55" t="s">
        <v>180</v>
      </c>
      <c r="EU6" s="54" t="s">
        <v>180</v>
      </c>
      <c r="EV6" s="54" t="s">
        <v>180</v>
      </c>
      <c r="EW6" s="55" t="s">
        <v>180</v>
      </c>
      <c r="EX6" s="54" t="s">
        <v>180</v>
      </c>
      <c r="EY6" s="54" t="s">
        <v>180</v>
      </c>
      <c r="EZ6" s="55" t="s">
        <v>180</v>
      </c>
      <c r="FA6" s="56" t="s">
        <v>180</v>
      </c>
      <c r="FB6" s="54" t="s">
        <v>180</v>
      </c>
      <c r="FC6" s="55" t="s">
        <v>180</v>
      </c>
      <c r="FD6" s="56" t="s">
        <v>180</v>
      </c>
      <c r="FE6" s="54" t="s">
        <v>180</v>
      </c>
      <c r="FF6" s="55" t="s">
        <v>180</v>
      </c>
      <c r="FG6" s="56" t="s">
        <v>180</v>
      </c>
      <c r="FH6" s="54" t="s">
        <v>180</v>
      </c>
      <c r="FI6" s="55" t="s">
        <v>180</v>
      </c>
      <c r="FJ6" s="56">
        <v>146</v>
      </c>
      <c r="FK6" s="54">
        <v>143</v>
      </c>
      <c r="FL6" s="55">
        <v>145</v>
      </c>
      <c r="FM6" s="56" t="s">
        <v>180</v>
      </c>
      <c r="FN6" s="54" t="s">
        <v>180</v>
      </c>
      <c r="FO6" s="55" t="s">
        <v>180</v>
      </c>
      <c r="FP6" s="56" t="s">
        <v>180</v>
      </c>
      <c r="FQ6" s="54" t="s">
        <v>180</v>
      </c>
      <c r="FR6" s="55" t="s">
        <v>180</v>
      </c>
      <c r="FS6" s="56">
        <v>136.5</v>
      </c>
      <c r="FT6" s="54">
        <v>131</v>
      </c>
      <c r="FU6" s="55">
        <v>134</v>
      </c>
      <c r="FV6" s="56" t="s">
        <v>180</v>
      </c>
      <c r="FW6" s="54" t="s">
        <v>180</v>
      </c>
      <c r="FX6" s="55" t="s">
        <v>180</v>
      </c>
      <c r="FY6" s="56" t="s">
        <v>180</v>
      </c>
      <c r="FZ6" s="54" t="s">
        <v>180</v>
      </c>
      <c r="GA6" s="55" t="s">
        <v>180</v>
      </c>
      <c r="GB6" s="56">
        <v>260</v>
      </c>
      <c r="GC6" s="54">
        <v>248</v>
      </c>
      <c r="GD6" s="55">
        <v>254</v>
      </c>
      <c r="GE6" s="56">
        <v>325</v>
      </c>
      <c r="GF6" s="54">
        <v>325</v>
      </c>
      <c r="GG6" s="55">
        <v>325</v>
      </c>
      <c r="GH6" s="56">
        <v>325</v>
      </c>
      <c r="GI6" s="54">
        <v>315</v>
      </c>
      <c r="GJ6" s="55">
        <v>320</v>
      </c>
      <c r="GK6" s="56" t="s">
        <v>180</v>
      </c>
      <c r="GL6" s="54" t="s">
        <v>180</v>
      </c>
      <c r="GM6" s="55" t="s">
        <v>180</v>
      </c>
      <c r="GN6" s="56" t="s">
        <v>180</v>
      </c>
      <c r="GO6" s="54" t="s">
        <v>180</v>
      </c>
      <c r="GP6" s="55" t="s">
        <v>180</v>
      </c>
      <c r="GQ6" s="56" t="s">
        <v>180</v>
      </c>
      <c r="GR6" s="54" t="s">
        <v>180</v>
      </c>
      <c r="GS6" s="55" t="s">
        <v>180</v>
      </c>
      <c r="GT6" s="56" t="s">
        <v>180</v>
      </c>
      <c r="GU6" s="54" t="s">
        <v>180</v>
      </c>
      <c r="GV6" s="55" t="s">
        <v>180</v>
      </c>
      <c r="GW6" s="56">
        <v>255</v>
      </c>
      <c r="GX6" s="54">
        <v>250</v>
      </c>
      <c r="GY6" s="55">
        <v>253</v>
      </c>
      <c r="GZ6" s="56" t="s">
        <v>180</v>
      </c>
      <c r="HA6" s="54" t="s">
        <v>180</v>
      </c>
      <c r="HB6" s="55" t="s">
        <v>180</v>
      </c>
      <c r="HC6" s="56" t="s">
        <v>180</v>
      </c>
      <c r="HD6" s="54" t="s">
        <v>180</v>
      </c>
      <c r="HE6" s="55" t="s">
        <v>180</v>
      </c>
      <c r="HF6" s="54" t="s">
        <v>180</v>
      </c>
      <c r="HG6" s="54" t="s">
        <v>180</v>
      </c>
      <c r="HH6" s="55" t="s">
        <v>180</v>
      </c>
      <c r="HI6" s="54" t="s">
        <v>180</v>
      </c>
      <c r="HJ6" s="54" t="s">
        <v>180</v>
      </c>
      <c r="HK6" s="55" t="s">
        <v>180</v>
      </c>
      <c r="HL6" s="56" t="s">
        <v>180</v>
      </c>
      <c r="HM6" s="54" t="s">
        <v>180</v>
      </c>
      <c r="HN6" s="55" t="s">
        <v>180</v>
      </c>
      <c r="HO6" s="56" t="s">
        <v>180</v>
      </c>
      <c r="HP6" s="54" t="s">
        <v>180</v>
      </c>
      <c r="HQ6" s="55" t="s">
        <v>180</v>
      </c>
      <c r="HR6" s="56" t="s">
        <v>180</v>
      </c>
      <c r="HS6" s="54" t="s">
        <v>180</v>
      </c>
      <c r="HT6" s="55" t="s">
        <v>180</v>
      </c>
      <c r="HU6" s="56" t="s">
        <v>180</v>
      </c>
      <c r="HV6" s="54" t="s">
        <v>180</v>
      </c>
      <c r="HW6" s="55" t="s">
        <v>180</v>
      </c>
      <c r="HX6" s="56" t="s">
        <v>180</v>
      </c>
      <c r="HY6" s="54" t="s">
        <v>180</v>
      </c>
      <c r="HZ6" s="55" t="s">
        <v>180</v>
      </c>
      <c r="IA6" s="56" t="s">
        <v>180</v>
      </c>
      <c r="IB6" s="54" t="s">
        <v>180</v>
      </c>
      <c r="IC6" s="55" t="s">
        <v>180</v>
      </c>
    </row>
    <row r="7" spans="1:237">
      <c r="A7" s="20">
        <v>1987</v>
      </c>
      <c r="B7" s="20">
        <v>2</v>
      </c>
      <c r="C7" s="20">
        <v>6</v>
      </c>
      <c r="D7" s="54" t="s">
        <v>180</v>
      </c>
      <c r="E7" s="54" t="s">
        <v>180</v>
      </c>
      <c r="F7" s="55" t="s">
        <v>180</v>
      </c>
      <c r="G7" s="56" t="s">
        <v>180</v>
      </c>
      <c r="H7" s="54" t="s">
        <v>180</v>
      </c>
      <c r="I7" s="55" t="s">
        <v>180</v>
      </c>
      <c r="J7" s="56" t="s">
        <v>180</v>
      </c>
      <c r="K7" s="54" t="s">
        <v>180</v>
      </c>
      <c r="L7" s="55" t="s">
        <v>180</v>
      </c>
      <c r="M7" s="56" t="s">
        <v>180</v>
      </c>
      <c r="N7" s="54" t="s">
        <v>180</v>
      </c>
      <c r="O7" s="55" t="s">
        <v>180</v>
      </c>
      <c r="P7" s="56" t="s">
        <v>180</v>
      </c>
      <c r="Q7" s="54" t="s">
        <v>180</v>
      </c>
      <c r="R7" s="55" t="s">
        <v>180</v>
      </c>
      <c r="S7" s="56" t="s">
        <v>180</v>
      </c>
      <c r="T7" s="54" t="s">
        <v>180</v>
      </c>
      <c r="U7" s="55" t="s">
        <v>180</v>
      </c>
      <c r="V7" s="54" t="s">
        <v>180</v>
      </c>
      <c r="W7" s="54" t="s">
        <v>180</v>
      </c>
      <c r="X7" s="55" t="s">
        <v>180</v>
      </c>
      <c r="Y7" s="54" t="s">
        <v>180</v>
      </c>
      <c r="Z7" s="54" t="s">
        <v>180</v>
      </c>
      <c r="AA7" s="55" t="s">
        <v>180</v>
      </c>
      <c r="AB7" s="54" t="s">
        <v>180</v>
      </c>
      <c r="AC7" s="54" t="s">
        <v>180</v>
      </c>
      <c r="AD7" s="55" t="s">
        <v>180</v>
      </c>
      <c r="AE7" s="54" t="s">
        <v>180</v>
      </c>
      <c r="AF7" s="54" t="s">
        <v>180</v>
      </c>
      <c r="AG7" s="55" t="s">
        <v>180</v>
      </c>
      <c r="AH7" s="56" t="s">
        <v>180</v>
      </c>
      <c r="AI7" s="54" t="s">
        <v>180</v>
      </c>
      <c r="AJ7" s="55" t="s">
        <v>180</v>
      </c>
      <c r="AK7" s="56" t="s">
        <v>180</v>
      </c>
      <c r="AL7" s="54" t="s">
        <v>180</v>
      </c>
      <c r="AM7" s="55" t="s">
        <v>180</v>
      </c>
      <c r="AN7" s="56" t="s">
        <v>180</v>
      </c>
      <c r="AO7" s="54" t="s">
        <v>180</v>
      </c>
      <c r="AP7" s="55" t="s">
        <v>180</v>
      </c>
      <c r="AQ7" s="56" t="s">
        <v>180</v>
      </c>
      <c r="AR7" s="54" t="s">
        <v>180</v>
      </c>
      <c r="AS7" s="55" t="s">
        <v>180</v>
      </c>
      <c r="AT7" s="56" t="s">
        <v>180</v>
      </c>
      <c r="AU7" s="54" t="s">
        <v>180</v>
      </c>
      <c r="AV7" s="55" t="s">
        <v>180</v>
      </c>
      <c r="AW7" s="56" t="s">
        <v>180</v>
      </c>
      <c r="AX7" s="54" t="s">
        <v>180</v>
      </c>
      <c r="AY7" s="55" t="s">
        <v>180</v>
      </c>
      <c r="AZ7" s="56">
        <v>187.5</v>
      </c>
      <c r="BA7" s="54">
        <v>180</v>
      </c>
      <c r="BB7" s="55">
        <v>184</v>
      </c>
      <c r="BC7" s="56" t="s">
        <v>180</v>
      </c>
      <c r="BD7" s="54" t="s">
        <v>180</v>
      </c>
      <c r="BE7" s="55" t="s">
        <v>180</v>
      </c>
      <c r="BF7" s="56">
        <v>187.5</v>
      </c>
      <c r="BG7" s="54">
        <v>180</v>
      </c>
      <c r="BH7" s="55">
        <v>184</v>
      </c>
      <c r="BI7" s="56">
        <v>180</v>
      </c>
      <c r="BJ7" s="54">
        <v>173.75</v>
      </c>
      <c r="BK7" s="55">
        <v>177.25</v>
      </c>
      <c r="BL7" s="56" t="s">
        <v>180</v>
      </c>
      <c r="BM7" s="54" t="s">
        <v>180</v>
      </c>
      <c r="BN7" s="55" t="s">
        <v>180</v>
      </c>
      <c r="BO7" s="56" t="s">
        <v>180</v>
      </c>
      <c r="BP7" s="54" t="s">
        <v>180</v>
      </c>
      <c r="BQ7" s="55" t="s">
        <v>180</v>
      </c>
      <c r="BR7" s="56" t="s">
        <v>180</v>
      </c>
      <c r="BS7" s="54" t="s">
        <v>180</v>
      </c>
      <c r="BT7" s="55" t="s">
        <v>180</v>
      </c>
      <c r="BU7" s="56" t="s">
        <v>180</v>
      </c>
      <c r="BV7" s="54" t="s">
        <v>180</v>
      </c>
      <c r="BW7" s="55" t="s">
        <v>180</v>
      </c>
      <c r="BX7" s="56" t="s">
        <v>180</v>
      </c>
      <c r="BY7" s="54" t="s">
        <v>180</v>
      </c>
      <c r="BZ7" s="55" t="s">
        <v>180</v>
      </c>
      <c r="CA7" s="56" t="s">
        <v>180</v>
      </c>
      <c r="CB7" s="54" t="s">
        <v>180</v>
      </c>
      <c r="CC7" s="55" t="s">
        <v>180</v>
      </c>
      <c r="CD7" s="56" t="s">
        <v>180</v>
      </c>
      <c r="CE7" s="54" t="s">
        <v>180</v>
      </c>
      <c r="CF7" s="55" t="s">
        <v>180</v>
      </c>
      <c r="CG7" s="56" t="s">
        <v>180</v>
      </c>
      <c r="CH7" s="54" t="s">
        <v>180</v>
      </c>
      <c r="CI7" s="55" t="s">
        <v>180</v>
      </c>
      <c r="CJ7" s="56" t="s">
        <v>180</v>
      </c>
      <c r="CK7" s="54" t="s">
        <v>180</v>
      </c>
      <c r="CL7" s="55" t="s">
        <v>180</v>
      </c>
      <c r="CM7" s="56" t="s">
        <v>180</v>
      </c>
      <c r="CN7" s="54" t="s">
        <v>180</v>
      </c>
      <c r="CO7" s="55" t="s">
        <v>180</v>
      </c>
      <c r="CP7" s="56">
        <v>205</v>
      </c>
      <c r="CQ7" s="54">
        <v>200</v>
      </c>
      <c r="CR7" s="55">
        <v>203</v>
      </c>
      <c r="CS7" s="56" t="s">
        <v>180</v>
      </c>
      <c r="CT7" s="54" t="s">
        <v>180</v>
      </c>
      <c r="CU7" s="55" t="s">
        <v>180</v>
      </c>
      <c r="CV7" s="56" t="s">
        <v>180</v>
      </c>
      <c r="CW7" s="54" t="s">
        <v>180</v>
      </c>
      <c r="CX7" s="55" t="s">
        <v>180</v>
      </c>
      <c r="CY7" s="54" t="s">
        <v>180</v>
      </c>
      <c r="CZ7" s="54" t="s">
        <v>180</v>
      </c>
      <c r="DA7" s="55" t="s">
        <v>180</v>
      </c>
      <c r="DB7" s="54" t="s">
        <v>180</v>
      </c>
      <c r="DC7" s="54" t="s">
        <v>180</v>
      </c>
      <c r="DD7" s="55" t="s">
        <v>180</v>
      </c>
      <c r="DE7" s="54" t="s">
        <v>180</v>
      </c>
      <c r="DF7" s="54" t="s">
        <v>180</v>
      </c>
      <c r="DG7" s="55" t="s">
        <v>180</v>
      </c>
      <c r="DH7" s="54" t="s">
        <v>180</v>
      </c>
      <c r="DI7" s="54" t="s">
        <v>180</v>
      </c>
      <c r="DJ7" s="55" t="s">
        <v>180</v>
      </c>
      <c r="DK7" s="56" t="s">
        <v>180</v>
      </c>
      <c r="DL7" s="54" t="s">
        <v>180</v>
      </c>
      <c r="DM7" s="55" t="s">
        <v>180</v>
      </c>
      <c r="DN7" s="54" t="s">
        <v>180</v>
      </c>
      <c r="DO7" s="54" t="s">
        <v>180</v>
      </c>
      <c r="DP7" s="55" t="s">
        <v>180</v>
      </c>
      <c r="DQ7" s="54" t="s">
        <v>180</v>
      </c>
      <c r="DR7" s="54" t="s">
        <v>180</v>
      </c>
      <c r="DS7" s="55" t="s">
        <v>180</v>
      </c>
      <c r="DT7" s="54" t="s">
        <v>180</v>
      </c>
      <c r="DU7" s="54" t="s">
        <v>180</v>
      </c>
      <c r="DV7" s="55" t="s">
        <v>180</v>
      </c>
      <c r="DW7" s="56" t="s">
        <v>180</v>
      </c>
      <c r="DX7" s="54" t="s">
        <v>180</v>
      </c>
      <c r="DY7" s="55" t="s">
        <v>180</v>
      </c>
      <c r="DZ7" s="56" t="s">
        <v>180</v>
      </c>
      <c r="EA7" s="54" t="s">
        <v>180</v>
      </c>
      <c r="EB7" s="55" t="s">
        <v>180</v>
      </c>
      <c r="EC7" s="56" t="s">
        <v>180</v>
      </c>
      <c r="ED7" s="54" t="s">
        <v>180</v>
      </c>
      <c r="EE7" s="55" t="s">
        <v>180</v>
      </c>
      <c r="EF7" s="56" t="s">
        <v>180</v>
      </c>
      <c r="EG7" s="54" t="s">
        <v>180</v>
      </c>
      <c r="EH7" s="55" t="s">
        <v>180</v>
      </c>
      <c r="EI7" s="56" t="s">
        <v>180</v>
      </c>
      <c r="EJ7" s="54" t="s">
        <v>180</v>
      </c>
      <c r="EK7" s="55" t="s">
        <v>180</v>
      </c>
      <c r="EL7" s="56" t="s">
        <v>180</v>
      </c>
      <c r="EM7" s="54" t="s">
        <v>180</v>
      </c>
      <c r="EN7" s="55" t="s">
        <v>180</v>
      </c>
      <c r="EO7" s="56" t="s">
        <v>180</v>
      </c>
      <c r="EP7" s="54" t="s">
        <v>180</v>
      </c>
      <c r="EQ7" s="55" t="s">
        <v>180</v>
      </c>
      <c r="ER7" s="56" t="s">
        <v>180</v>
      </c>
      <c r="ES7" s="54" t="s">
        <v>180</v>
      </c>
      <c r="ET7" s="55" t="s">
        <v>180</v>
      </c>
      <c r="EU7" s="54" t="s">
        <v>180</v>
      </c>
      <c r="EV7" s="54" t="s">
        <v>180</v>
      </c>
      <c r="EW7" s="55" t="s">
        <v>180</v>
      </c>
      <c r="EX7" s="54" t="s">
        <v>180</v>
      </c>
      <c r="EY7" s="54" t="s">
        <v>180</v>
      </c>
      <c r="EZ7" s="55" t="s">
        <v>180</v>
      </c>
      <c r="FA7" s="56" t="s">
        <v>180</v>
      </c>
      <c r="FB7" s="54" t="s">
        <v>180</v>
      </c>
      <c r="FC7" s="55" t="s">
        <v>180</v>
      </c>
      <c r="FD7" s="56" t="s">
        <v>180</v>
      </c>
      <c r="FE7" s="54" t="s">
        <v>180</v>
      </c>
      <c r="FF7" s="55" t="s">
        <v>180</v>
      </c>
      <c r="FG7" s="56" t="s">
        <v>180</v>
      </c>
      <c r="FH7" s="54" t="s">
        <v>180</v>
      </c>
      <c r="FI7" s="55" t="s">
        <v>180</v>
      </c>
      <c r="FJ7" s="56">
        <v>146</v>
      </c>
      <c r="FK7" s="54">
        <v>143</v>
      </c>
      <c r="FL7" s="55">
        <v>145</v>
      </c>
      <c r="FM7" s="56" t="s">
        <v>180</v>
      </c>
      <c r="FN7" s="54" t="s">
        <v>180</v>
      </c>
      <c r="FO7" s="55" t="s">
        <v>180</v>
      </c>
      <c r="FP7" s="56" t="s">
        <v>180</v>
      </c>
      <c r="FQ7" s="54" t="s">
        <v>180</v>
      </c>
      <c r="FR7" s="55" t="s">
        <v>180</v>
      </c>
      <c r="FS7" s="56">
        <v>141.25</v>
      </c>
      <c r="FT7" s="54">
        <v>137</v>
      </c>
      <c r="FU7" s="55">
        <v>139.5</v>
      </c>
      <c r="FV7" s="56" t="s">
        <v>180</v>
      </c>
      <c r="FW7" s="54" t="s">
        <v>180</v>
      </c>
      <c r="FX7" s="55" t="s">
        <v>180</v>
      </c>
      <c r="FY7" s="56" t="s">
        <v>180</v>
      </c>
      <c r="FZ7" s="54" t="s">
        <v>180</v>
      </c>
      <c r="GA7" s="55" t="s">
        <v>180</v>
      </c>
      <c r="GB7" s="56">
        <v>260</v>
      </c>
      <c r="GC7" s="54">
        <v>248</v>
      </c>
      <c r="GD7" s="55">
        <v>254</v>
      </c>
      <c r="GE7" s="56">
        <v>325</v>
      </c>
      <c r="GF7" s="54">
        <v>325</v>
      </c>
      <c r="GG7" s="55">
        <v>325</v>
      </c>
      <c r="GH7" s="56">
        <v>325</v>
      </c>
      <c r="GI7" s="54">
        <v>315</v>
      </c>
      <c r="GJ7" s="55">
        <v>320</v>
      </c>
      <c r="GK7" s="56" t="s">
        <v>180</v>
      </c>
      <c r="GL7" s="54" t="s">
        <v>180</v>
      </c>
      <c r="GM7" s="55" t="s">
        <v>180</v>
      </c>
      <c r="GN7" s="56" t="s">
        <v>180</v>
      </c>
      <c r="GO7" s="54" t="s">
        <v>180</v>
      </c>
      <c r="GP7" s="55" t="s">
        <v>180</v>
      </c>
      <c r="GQ7" s="56" t="s">
        <v>180</v>
      </c>
      <c r="GR7" s="54" t="s">
        <v>180</v>
      </c>
      <c r="GS7" s="55" t="s">
        <v>180</v>
      </c>
      <c r="GT7" s="56" t="s">
        <v>180</v>
      </c>
      <c r="GU7" s="54" t="s">
        <v>180</v>
      </c>
      <c r="GV7" s="55" t="s">
        <v>180</v>
      </c>
      <c r="GW7" s="56">
        <v>255</v>
      </c>
      <c r="GX7" s="54">
        <v>250</v>
      </c>
      <c r="GY7" s="55">
        <v>253</v>
      </c>
      <c r="GZ7" s="56" t="s">
        <v>180</v>
      </c>
      <c r="HA7" s="54" t="s">
        <v>180</v>
      </c>
      <c r="HB7" s="55" t="s">
        <v>180</v>
      </c>
      <c r="HC7" s="56" t="s">
        <v>180</v>
      </c>
      <c r="HD7" s="54" t="s">
        <v>180</v>
      </c>
      <c r="HE7" s="55" t="s">
        <v>180</v>
      </c>
      <c r="HF7" s="54" t="s">
        <v>180</v>
      </c>
      <c r="HG7" s="54" t="s">
        <v>180</v>
      </c>
      <c r="HH7" s="55" t="s">
        <v>180</v>
      </c>
      <c r="HI7" s="54" t="s">
        <v>180</v>
      </c>
      <c r="HJ7" s="54" t="s">
        <v>180</v>
      </c>
      <c r="HK7" s="55" t="s">
        <v>180</v>
      </c>
      <c r="HL7" s="56" t="s">
        <v>180</v>
      </c>
      <c r="HM7" s="54" t="s">
        <v>180</v>
      </c>
      <c r="HN7" s="55" t="s">
        <v>180</v>
      </c>
      <c r="HO7" s="56" t="s">
        <v>180</v>
      </c>
      <c r="HP7" s="54" t="s">
        <v>180</v>
      </c>
      <c r="HQ7" s="55" t="s">
        <v>180</v>
      </c>
      <c r="HR7" s="56" t="s">
        <v>180</v>
      </c>
      <c r="HS7" s="54" t="s">
        <v>180</v>
      </c>
      <c r="HT7" s="55" t="s">
        <v>180</v>
      </c>
      <c r="HU7" s="56" t="s">
        <v>180</v>
      </c>
      <c r="HV7" s="54" t="s">
        <v>180</v>
      </c>
      <c r="HW7" s="55" t="s">
        <v>180</v>
      </c>
      <c r="HX7" s="56" t="s">
        <v>180</v>
      </c>
      <c r="HY7" s="54" t="s">
        <v>180</v>
      </c>
      <c r="HZ7" s="55" t="s">
        <v>180</v>
      </c>
      <c r="IA7" s="56" t="s">
        <v>180</v>
      </c>
      <c r="IB7" s="54" t="s">
        <v>180</v>
      </c>
      <c r="IC7" s="55" t="s">
        <v>180</v>
      </c>
    </row>
    <row r="8" spans="1:237">
      <c r="A8" s="20">
        <v>1987</v>
      </c>
      <c r="B8" s="20">
        <v>3</v>
      </c>
      <c r="C8" s="20">
        <v>7</v>
      </c>
      <c r="D8" s="54" t="s">
        <v>180</v>
      </c>
      <c r="E8" s="54" t="s">
        <v>180</v>
      </c>
      <c r="F8" s="55" t="s">
        <v>180</v>
      </c>
      <c r="G8" s="56" t="s">
        <v>180</v>
      </c>
      <c r="H8" s="54" t="s">
        <v>180</v>
      </c>
      <c r="I8" s="55" t="s">
        <v>180</v>
      </c>
      <c r="J8" s="56" t="s">
        <v>180</v>
      </c>
      <c r="K8" s="54" t="s">
        <v>180</v>
      </c>
      <c r="L8" s="55" t="s">
        <v>180</v>
      </c>
      <c r="M8" s="56" t="s">
        <v>180</v>
      </c>
      <c r="N8" s="54" t="s">
        <v>180</v>
      </c>
      <c r="O8" s="55" t="s">
        <v>180</v>
      </c>
      <c r="P8" s="56" t="s">
        <v>180</v>
      </c>
      <c r="Q8" s="54" t="s">
        <v>180</v>
      </c>
      <c r="R8" s="55" t="s">
        <v>180</v>
      </c>
      <c r="S8" s="56" t="s">
        <v>180</v>
      </c>
      <c r="T8" s="54" t="s">
        <v>180</v>
      </c>
      <c r="U8" s="55" t="s">
        <v>180</v>
      </c>
      <c r="V8" s="54" t="s">
        <v>180</v>
      </c>
      <c r="W8" s="54" t="s">
        <v>180</v>
      </c>
      <c r="X8" s="55" t="s">
        <v>180</v>
      </c>
      <c r="Y8" s="54" t="s">
        <v>180</v>
      </c>
      <c r="Z8" s="54" t="s">
        <v>180</v>
      </c>
      <c r="AA8" s="55" t="s">
        <v>180</v>
      </c>
      <c r="AB8" s="54" t="s">
        <v>180</v>
      </c>
      <c r="AC8" s="54" t="s">
        <v>180</v>
      </c>
      <c r="AD8" s="55" t="s">
        <v>180</v>
      </c>
      <c r="AE8" s="54" t="s">
        <v>180</v>
      </c>
      <c r="AF8" s="54" t="s">
        <v>180</v>
      </c>
      <c r="AG8" s="55" t="s">
        <v>180</v>
      </c>
      <c r="AH8" s="56" t="s">
        <v>180</v>
      </c>
      <c r="AI8" s="54" t="s">
        <v>180</v>
      </c>
      <c r="AJ8" s="55" t="s">
        <v>180</v>
      </c>
      <c r="AK8" s="56" t="s">
        <v>180</v>
      </c>
      <c r="AL8" s="54" t="s">
        <v>180</v>
      </c>
      <c r="AM8" s="55" t="s">
        <v>180</v>
      </c>
      <c r="AN8" s="56" t="s">
        <v>180</v>
      </c>
      <c r="AO8" s="54" t="s">
        <v>180</v>
      </c>
      <c r="AP8" s="55" t="s">
        <v>180</v>
      </c>
      <c r="AQ8" s="56" t="s">
        <v>180</v>
      </c>
      <c r="AR8" s="54" t="s">
        <v>180</v>
      </c>
      <c r="AS8" s="55" t="s">
        <v>180</v>
      </c>
      <c r="AT8" s="56" t="s">
        <v>180</v>
      </c>
      <c r="AU8" s="54" t="s">
        <v>180</v>
      </c>
      <c r="AV8" s="55" t="s">
        <v>180</v>
      </c>
      <c r="AW8" s="56" t="s">
        <v>180</v>
      </c>
      <c r="AX8" s="54" t="s">
        <v>180</v>
      </c>
      <c r="AY8" s="55" t="s">
        <v>180</v>
      </c>
      <c r="AZ8" s="56">
        <v>199</v>
      </c>
      <c r="BA8" s="54">
        <v>193</v>
      </c>
      <c r="BB8" s="55">
        <v>196.4</v>
      </c>
      <c r="BC8" s="56" t="s">
        <v>180</v>
      </c>
      <c r="BD8" s="54" t="s">
        <v>180</v>
      </c>
      <c r="BE8" s="55" t="s">
        <v>180</v>
      </c>
      <c r="BF8" s="56">
        <v>199</v>
      </c>
      <c r="BG8" s="54">
        <v>193</v>
      </c>
      <c r="BH8" s="55">
        <v>196.4</v>
      </c>
      <c r="BI8" s="56">
        <v>196</v>
      </c>
      <c r="BJ8" s="54">
        <v>191</v>
      </c>
      <c r="BK8" s="55">
        <v>194</v>
      </c>
      <c r="BL8" s="56" t="s">
        <v>180</v>
      </c>
      <c r="BM8" s="54" t="s">
        <v>180</v>
      </c>
      <c r="BN8" s="55" t="s">
        <v>180</v>
      </c>
      <c r="BO8" s="56" t="s">
        <v>180</v>
      </c>
      <c r="BP8" s="54" t="s">
        <v>180</v>
      </c>
      <c r="BQ8" s="55" t="s">
        <v>180</v>
      </c>
      <c r="BR8" s="56" t="s">
        <v>180</v>
      </c>
      <c r="BS8" s="54" t="s">
        <v>180</v>
      </c>
      <c r="BT8" s="55" t="s">
        <v>180</v>
      </c>
      <c r="BU8" s="56" t="s">
        <v>180</v>
      </c>
      <c r="BV8" s="54" t="s">
        <v>180</v>
      </c>
      <c r="BW8" s="55" t="s">
        <v>180</v>
      </c>
      <c r="BX8" s="56" t="s">
        <v>180</v>
      </c>
      <c r="BY8" s="54" t="s">
        <v>180</v>
      </c>
      <c r="BZ8" s="55" t="s">
        <v>180</v>
      </c>
      <c r="CA8" s="56" t="s">
        <v>180</v>
      </c>
      <c r="CB8" s="54" t="s">
        <v>180</v>
      </c>
      <c r="CC8" s="55" t="s">
        <v>180</v>
      </c>
      <c r="CD8" s="56" t="s">
        <v>180</v>
      </c>
      <c r="CE8" s="54" t="s">
        <v>180</v>
      </c>
      <c r="CF8" s="55" t="s">
        <v>180</v>
      </c>
      <c r="CG8" s="56" t="s">
        <v>180</v>
      </c>
      <c r="CH8" s="54" t="s">
        <v>180</v>
      </c>
      <c r="CI8" s="55" t="s">
        <v>180</v>
      </c>
      <c r="CJ8" s="56" t="s">
        <v>180</v>
      </c>
      <c r="CK8" s="54" t="s">
        <v>180</v>
      </c>
      <c r="CL8" s="55" t="s">
        <v>180</v>
      </c>
      <c r="CM8" s="56" t="s">
        <v>180</v>
      </c>
      <c r="CN8" s="54" t="s">
        <v>180</v>
      </c>
      <c r="CO8" s="55" t="s">
        <v>180</v>
      </c>
      <c r="CP8" s="56">
        <v>205</v>
      </c>
      <c r="CQ8" s="54">
        <v>200</v>
      </c>
      <c r="CR8" s="55">
        <v>203</v>
      </c>
      <c r="CS8" s="56" t="s">
        <v>180</v>
      </c>
      <c r="CT8" s="54" t="s">
        <v>180</v>
      </c>
      <c r="CU8" s="55" t="s">
        <v>180</v>
      </c>
      <c r="CV8" s="56" t="s">
        <v>180</v>
      </c>
      <c r="CW8" s="54" t="s">
        <v>180</v>
      </c>
      <c r="CX8" s="55" t="s">
        <v>180</v>
      </c>
      <c r="CY8" s="54" t="s">
        <v>180</v>
      </c>
      <c r="CZ8" s="54" t="s">
        <v>180</v>
      </c>
      <c r="DA8" s="55" t="s">
        <v>180</v>
      </c>
      <c r="DB8" s="54" t="s">
        <v>180</v>
      </c>
      <c r="DC8" s="54" t="s">
        <v>180</v>
      </c>
      <c r="DD8" s="55" t="s">
        <v>180</v>
      </c>
      <c r="DE8" s="54" t="s">
        <v>180</v>
      </c>
      <c r="DF8" s="54" t="s">
        <v>180</v>
      </c>
      <c r="DG8" s="55" t="s">
        <v>180</v>
      </c>
      <c r="DH8" s="54" t="s">
        <v>180</v>
      </c>
      <c r="DI8" s="54" t="s">
        <v>180</v>
      </c>
      <c r="DJ8" s="55" t="s">
        <v>180</v>
      </c>
      <c r="DK8" s="56" t="s">
        <v>180</v>
      </c>
      <c r="DL8" s="54" t="s">
        <v>180</v>
      </c>
      <c r="DM8" s="55" t="s">
        <v>180</v>
      </c>
      <c r="DN8" s="54" t="s">
        <v>180</v>
      </c>
      <c r="DO8" s="54" t="s">
        <v>180</v>
      </c>
      <c r="DP8" s="55" t="s">
        <v>180</v>
      </c>
      <c r="DQ8" s="54" t="s">
        <v>180</v>
      </c>
      <c r="DR8" s="54" t="s">
        <v>180</v>
      </c>
      <c r="DS8" s="55" t="s">
        <v>180</v>
      </c>
      <c r="DT8" s="54" t="s">
        <v>180</v>
      </c>
      <c r="DU8" s="54" t="s">
        <v>180</v>
      </c>
      <c r="DV8" s="55" t="s">
        <v>180</v>
      </c>
      <c r="DW8" s="56" t="s">
        <v>180</v>
      </c>
      <c r="DX8" s="54" t="s">
        <v>180</v>
      </c>
      <c r="DY8" s="55" t="s">
        <v>180</v>
      </c>
      <c r="DZ8" s="56" t="s">
        <v>180</v>
      </c>
      <c r="EA8" s="54" t="s">
        <v>180</v>
      </c>
      <c r="EB8" s="55" t="s">
        <v>180</v>
      </c>
      <c r="EC8" s="56" t="s">
        <v>180</v>
      </c>
      <c r="ED8" s="54" t="s">
        <v>180</v>
      </c>
      <c r="EE8" s="55" t="s">
        <v>180</v>
      </c>
      <c r="EF8" s="56" t="s">
        <v>180</v>
      </c>
      <c r="EG8" s="54" t="s">
        <v>180</v>
      </c>
      <c r="EH8" s="55" t="s">
        <v>180</v>
      </c>
      <c r="EI8" s="56" t="s">
        <v>180</v>
      </c>
      <c r="EJ8" s="54" t="s">
        <v>180</v>
      </c>
      <c r="EK8" s="55" t="s">
        <v>180</v>
      </c>
      <c r="EL8" s="56" t="s">
        <v>180</v>
      </c>
      <c r="EM8" s="54" t="s">
        <v>180</v>
      </c>
      <c r="EN8" s="55" t="s">
        <v>180</v>
      </c>
      <c r="EO8" s="56" t="s">
        <v>180</v>
      </c>
      <c r="EP8" s="54" t="s">
        <v>180</v>
      </c>
      <c r="EQ8" s="55" t="s">
        <v>180</v>
      </c>
      <c r="ER8" s="56" t="s">
        <v>180</v>
      </c>
      <c r="ES8" s="54" t="s">
        <v>180</v>
      </c>
      <c r="ET8" s="55" t="s">
        <v>180</v>
      </c>
      <c r="EU8" s="54" t="s">
        <v>180</v>
      </c>
      <c r="EV8" s="54" t="s">
        <v>180</v>
      </c>
      <c r="EW8" s="55" t="s">
        <v>180</v>
      </c>
      <c r="EX8" s="54" t="s">
        <v>180</v>
      </c>
      <c r="EY8" s="54" t="s">
        <v>180</v>
      </c>
      <c r="EZ8" s="55" t="s">
        <v>180</v>
      </c>
      <c r="FA8" s="56" t="s">
        <v>180</v>
      </c>
      <c r="FB8" s="54" t="s">
        <v>180</v>
      </c>
      <c r="FC8" s="55" t="s">
        <v>180</v>
      </c>
      <c r="FD8" s="56" t="s">
        <v>180</v>
      </c>
      <c r="FE8" s="54" t="s">
        <v>180</v>
      </c>
      <c r="FF8" s="55" t="s">
        <v>180</v>
      </c>
      <c r="FG8" s="56" t="s">
        <v>180</v>
      </c>
      <c r="FH8" s="54" t="s">
        <v>180</v>
      </c>
      <c r="FI8" s="55" t="s">
        <v>180</v>
      </c>
      <c r="FJ8" s="56">
        <v>147.6</v>
      </c>
      <c r="FK8" s="54">
        <v>144.4</v>
      </c>
      <c r="FL8" s="55">
        <v>146.4</v>
      </c>
      <c r="FM8" s="56" t="s">
        <v>180</v>
      </c>
      <c r="FN8" s="54" t="s">
        <v>180</v>
      </c>
      <c r="FO8" s="55" t="s">
        <v>180</v>
      </c>
      <c r="FP8" s="56" t="s">
        <v>180</v>
      </c>
      <c r="FQ8" s="54" t="s">
        <v>180</v>
      </c>
      <c r="FR8" s="55" t="s">
        <v>180</v>
      </c>
      <c r="FS8" s="56">
        <v>146.6</v>
      </c>
      <c r="FT8" s="54">
        <v>143.80000000000001</v>
      </c>
      <c r="FU8" s="55">
        <v>145.4</v>
      </c>
      <c r="FV8" s="56" t="s">
        <v>180</v>
      </c>
      <c r="FW8" s="54" t="s">
        <v>180</v>
      </c>
      <c r="FX8" s="55" t="s">
        <v>180</v>
      </c>
      <c r="FY8" s="56" t="s">
        <v>180</v>
      </c>
      <c r="FZ8" s="54" t="s">
        <v>180</v>
      </c>
      <c r="GA8" s="55" t="s">
        <v>180</v>
      </c>
      <c r="GB8" s="56">
        <v>260</v>
      </c>
      <c r="GC8" s="54">
        <v>248</v>
      </c>
      <c r="GD8" s="55">
        <v>254</v>
      </c>
      <c r="GE8" s="56">
        <v>325</v>
      </c>
      <c r="GF8" s="54">
        <v>325</v>
      </c>
      <c r="GG8" s="55">
        <v>325</v>
      </c>
      <c r="GH8" s="56">
        <v>327</v>
      </c>
      <c r="GI8" s="54">
        <v>319</v>
      </c>
      <c r="GJ8" s="55">
        <v>323</v>
      </c>
      <c r="GK8" s="56" t="s">
        <v>180</v>
      </c>
      <c r="GL8" s="54" t="s">
        <v>180</v>
      </c>
      <c r="GM8" s="55" t="s">
        <v>180</v>
      </c>
      <c r="GN8" s="56" t="s">
        <v>180</v>
      </c>
      <c r="GO8" s="54" t="s">
        <v>180</v>
      </c>
      <c r="GP8" s="55" t="s">
        <v>180</v>
      </c>
      <c r="GQ8" s="56" t="s">
        <v>180</v>
      </c>
      <c r="GR8" s="54" t="s">
        <v>180</v>
      </c>
      <c r="GS8" s="55" t="s">
        <v>180</v>
      </c>
      <c r="GT8" s="56" t="s">
        <v>180</v>
      </c>
      <c r="GU8" s="54" t="s">
        <v>180</v>
      </c>
      <c r="GV8" s="55" t="s">
        <v>180</v>
      </c>
      <c r="GW8" s="56">
        <v>255</v>
      </c>
      <c r="GX8" s="54">
        <v>250</v>
      </c>
      <c r="GY8" s="55">
        <v>253</v>
      </c>
      <c r="GZ8" s="56" t="s">
        <v>180</v>
      </c>
      <c r="HA8" s="54" t="s">
        <v>180</v>
      </c>
      <c r="HB8" s="55" t="s">
        <v>180</v>
      </c>
      <c r="HC8" s="56" t="s">
        <v>180</v>
      </c>
      <c r="HD8" s="54" t="s">
        <v>180</v>
      </c>
      <c r="HE8" s="55" t="s">
        <v>180</v>
      </c>
      <c r="HF8" s="54" t="s">
        <v>180</v>
      </c>
      <c r="HG8" s="54" t="s">
        <v>180</v>
      </c>
      <c r="HH8" s="55" t="s">
        <v>180</v>
      </c>
      <c r="HI8" s="54" t="s">
        <v>180</v>
      </c>
      <c r="HJ8" s="54" t="s">
        <v>180</v>
      </c>
      <c r="HK8" s="55" t="s">
        <v>180</v>
      </c>
      <c r="HL8" s="56" t="s">
        <v>180</v>
      </c>
      <c r="HM8" s="54" t="s">
        <v>180</v>
      </c>
      <c r="HN8" s="55" t="s">
        <v>180</v>
      </c>
      <c r="HO8" s="56" t="s">
        <v>180</v>
      </c>
      <c r="HP8" s="54" t="s">
        <v>180</v>
      </c>
      <c r="HQ8" s="55" t="s">
        <v>180</v>
      </c>
      <c r="HR8" s="56" t="s">
        <v>180</v>
      </c>
      <c r="HS8" s="54" t="s">
        <v>180</v>
      </c>
      <c r="HT8" s="55" t="s">
        <v>180</v>
      </c>
      <c r="HU8" s="56" t="s">
        <v>180</v>
      </c>
      <c r="HV8" s="54" t="s">
        <v>180</v>
      </c>
      <c r="HW8" s="55" t="s">
        <v>180</v>
      </c>
      <c r="HX8" s="56" t="s">
        <v>180</v>
      </c>
      <c r="HY8" s="54" t="s">
        <v>180</v>
      </c>
      <c r="HZ8" s="55" t="s">
        <v>180</v>
      </c>
      <c r="IA8" s="56" t="s">
        <v>180</v>
      </c>
      <c r="IB8" s="54" t="s">
        <v>180</v>
      </c>
      <c r="IC8" s="55" t="s">
        <v>180</v>
      </c>
    </row>
    <row r="9" spans="1:237">
      <c r="A9" s="20">
        <v>1987</v>
      </c>
      <c r="B9" s="20">
        <v>3</v>
      </c>
      <c r="C9" s="20">
        <v>8</v>
      </c>
      <c r="D9" s="54" t="s">
        <v>180</v>
      </c>
      <c r="E9" s="54" t="s">
        <v>180</v>
      </c>
      <c r="F9" s="55" t="s">
        <v>180</v>
      </c>
      <c r="G9" s="56" t="s">
        <v>180</v>
      </c>
      <c r="H9" s="54" t="s">
        <v>180</v>
      </c>
      <c r="I9" s="55" t="s">
        <v>180</v>
      </c>
      <c r="J9" s="56" t="s">
        <v>180</v>
      </c>
      <c r="K9" s="54" t="s">
        <v>180</v>
      </c>
      <c r="L9" s="55" t="s">
        <v>180</v>
      </c>
      <c r="M9" s="56" t="s">
        <v>180</v>
      </c>
      <c r="N9" s="54" t="s">
        <v>180</v>
      </c>
      <c r="O9" s="55" t="s">
        <v>180</v>
      </c>
      <c r="P9" s="56" t="s">
        <v>180</v>
      </c>
      <c r="Q9" s="54" t="s">
        <v>180</v>
      </c>
      <c r="R9" s="55" t="s">
        <v>180</v>
      </c>
      <c r="S9" s="56" t="s">
        <v>180</v>
      </c>
      <c r="T9" s="54" t="s">
        <v>180</v>
      </c>
      <c r="U9" s="55" t="s">
        <v>180</v>
      </c>
      <c r="V9" s="54" t="s">
        <v>180</v>
      </c>
      <c r="W9" s="54" t="s">
        <v>180</v>
      </c>
      <c r="X9" s="55" t="s">
        <v>180</v>
      </c>
      <c r="Y9" s="54" t="s">
        <v>180</v>
      </c>
      <c r="Z9" s="54" t="s">
        <v>180</v>
      </c>
      <c r="AA9" s="55" t="s">
        <v>180</v>
      </c>
      <c r="AB9" s="54" t="s">
        <v>180</v>
      </c>
      <c r="AC9" s="54" t="s">
        <v>180</v>
      </c>
      <c r="AD9" s="55" t="s">
        <v>180</v>
      </c>
      <c r="AE9" s="54" t="s">
        <v>180</v>
      </c>
      <c r="AF9" s="54" t="s">
        <v>180</v>
      </c>
      <c r="AG9" s="55" t="s">
        <v>180</v>
      </c>
      <c r="AH9" s="56" t="s">
        <v>180</v>
      </c>
      <c r="AI9" s="54" t="s">
        <v>180</v>
      </c>
      <c r="AJ9" s="55" t="s">
        <v>180</v>
      </c>
      <c r="AK9" s="56" t="s">
        <v>180</v>
      </c>
      <c r="AL9" s="54" t="s">
        <v>180</v>
      </c>
      <c r="AM9" s="55" t="s">
        <v>180</v>
      </c>
      <c r="AN9" s="56" t="s">
        <v>180</v>
      </c>
      <c r="AO9" s="54" t="s">
        <v>180</v>
      </c>
      <c r="AP9" s="55" t="s">
        <v>180</v>
      </c>
      <c r="AQ9" s="56" t="s">
        <v>180</v>
      </c>
      <c r="AR9" s="54" t="s">
        <v>180</v>
      </c>
      <c r="AS9" s="55" t="s">
        <v>180</v>
      </c>
      <c r="AT9" s="56" t="s">
        <v>180</v>
      </c>
      <c r="AU9" s="54" t="s">
        <v>180</v>
      </c>
      <c r="AV9" s="55" t="s">
        <v>180</v>
      </c>
      <c r="AW9" s="56" t="s">
        <v>180</v>
      </c>
      <c r="AX9" s="54" t="s">
        <v>180</v>
      </c>
      <c r="AY9" s="55" t="s">
        <v>180</v>
      </c>
      <c r="AZ9" s="56">
        <v>210</v>
      </c>
      <c r="BA9" s="54">
        <v>203.75</v>
      </c>
      <c r="BB9" s="55">
        <v>207.25</v>
      </c>
      <c r="BC9" s="56" t="s">
        <v>180</v>
      </c>
      <c r="BD9" s="54" t="s">
        <v>180</v>
      </c>
      <c r="BE9" s="55" t="s">
        <v>180</v>
      </c>
      <c r="BF9" s="56">
        <v>210</v>
      </c>
      <c r="BG9" s="54">
        <v>203.75</v>
      </c>
      <c r="BH9" s="55">
        <v>207.25</v>
      </c>
      <c r="BI9" s="56">
        <v>208.75</v>
      </c>
      <c r="BJ9" s="54">
        <v>203.75</v>
      </c>
      <c r="BK9" s="55">
        <v>206.75</v>
      </c>
      <c r="BL9" s="56" t="s">
        <v>180</v>
      </c>
      <c r="BM9" s="54" t="s">
        <v>180</v>
      </c>
      <c r="BN9" s="55" t="s">
        <v>180</v>
      </c>
      <c r="BO9" s="56" t="s">
        <v>180</v>
      </c>
      <c r="BP9" s="54" t="s">
        <v>180</v>
      </c>
      <c r="BQ9" s="55" t="s">
        <v>180</v>
      </c>
      <c r="BR9" s="56" t="s">
        <v>180</v>
      </c>
      <c r="BS9" s="54" t="s">
        <v>180</v>
      </c>
      <c r="BT9" s="55" t="s">
        <v>180</v>
      </c>
      <c r="BU9" s="56" t="s">
        <v>180</v>
      </c>
      <c r="BV9" s="54" t="s">
        <v>180</v>
      </c>
      <c r="BW9" s="55" t="s">
        <v>180</v>
      </c>
      <c r="BX9" s="56" t="s">
        <v>180</v>
      </c>
      <c r="BY9" s="54" t="s">
        <v>180</v>
      </c>
      <c r="BZ9" s="55" t="s">
        <v>180</v>
      </c>
      <c r="CA9" s="56" t="s">
        <v>180</v>
      </c>
      <c r="CB9" s="54" t="s">
        <v>180</v>
      </c>
      <c r="CC9" s="55" t="s">
        <v>180</v>
      </c>
      <c r="CD9" s="56" t="s">
        <v>180</v>
      </c>
      <c r="CE9" s="54" t="s">
        <v>180</v>
      </c>
      <c r="CF9" s="55" t="s">
        <v>180</v>
      </c>
      <c r="CG9" s="56" t="s">
        <v>180</v>
      </c>
      <c r="CH9" s="54" t="s">
        <v>180</v>
      </c>
      <c r="CI9" s="55" t="s">
        <v>180</v>
      </c>
      <c r="CJ9" s="56" t="s">
        <v>180</v>
      </c>
      <c r="CK9" s="54" t="s">
        <v>180</v>
      </c>
      <c r="CL9" s="55" t="s">
        <v>180</v>
      </c>
      <c r="CM9" s="56" t="s">
        <v>180</v>
      </c>
      <c r="CN9" s="54" t="s">
        <v>180</v>
      </c>
      <c r="CO9" s="55" t="s">
        <v>180</v>
      </c>
      <c r="CP9" s="56" t="s">
        <v>180</v>
      </c>
      <c r="CQ9" s="54" t="s">
        <v>180</v>
      </c>
      <c r="CR9" s="55" t="s">
        <v>180</v>
      </c>
      <c r="CS9" s="56" t="s">
        <v>180</v>
      </c>
      <c r="CT9" s="54" t="s">
        <v>180</v>
      </c>
      <c r="CU9" s="55" t="s">
        <v>180</v>
      </c>
      <c r="CV9" s="56" t="s">
        <v>180</v>
      </c>
      <c r="CW9" s="54" t="s">
        <v>180</v>
      </c>
      <c r="CX9" s="55" t="s">
        <v>180</v>
      </c>
      <c r="CY9" s="54" t="s">
        <v>180</v>
      </c>
      <c r="CZ9" s="54" t="s">
        <v>180</v>
      </c>
      <c r="DA9" s="55" t="s">
        <v>180</v>
      </c>
      <c r="DB9" s="54" t="s">
        <v>180</v>
      </c>
      <c r="DC9" s="54" t="s">
        <v>180</v>
      </c>
      <c r="DD9" s="55" t="s">
        <v>180</v>
      </c>
      <c r="DE9" s="54" t="s">
        <v>180</v>
      </c>
      <c r="DF9" s="54" t="s">
        <v>180</v>
      </c>
      <c r="DG9" s="55" t="s">
        <v>180</v>
      </c>
      <c r="DH9" s="54" t="s">
        <v>180</v>
      </c>
      <c r="DI9" s="54" t="s">
        <v>180</v>
      </c>
      <c r="DJ9" s="55" t="s">
        <v>180</v>
      </c>
      <c r="DK9" s="56" t="s">
        <v>180</v>
      </c>
      <c r="DL9" s="54" t="s">
        <v>180</v>
      </c>
      <c r="DM9" s="55" t="s">
        <v>180</v>
      </c>
      <c r="DN9" s="54" t="s">
        <v>180</v>
      </c>
      <c r="DO9" s="54" t="s">
        <v>180</v>
      </c>
      <c r="DP9" s="55" t="s">
        <v>180</v>
      </c>
      <c r="DQ9" s="54" t="s">
        <v>180</v>
      </c>
      <c r="DR9" s="54" t="s">
        <v>180</v>
      </c>
      <c r="DS9" s="55" t="s">
        <v>180</v>
      </c>
      <c r="DT9" s="54" t="s">
        <v>180</v>
      </c>
      <c r="DU9" s="54" t="s">
        <v>180</v>
      </c>
      <c r="DV9" s="55" t="s">
        <v>180</v>
      </c>
      <c r="DW9" s="56" t="s">
        <v>180</v>
      </c>
      <c r="DX9" s="54" t="s">
        <v>180</v>
      </c>
      <c r="DY9" s="55" t="s">
        <v>180</v>
      </c>
      <c r="DZ9" s="56" t="s">
        <v>180</v>
      </c>
      <c r="EA9" s="54" t="s">
        <v>180</v>
      </c>
      <c r="EB9" s="55" t="s">
        <v>180</v>
      </c>
      <c r="EC9" s="56" t="s">
        <v>180</v>
      </c>
      <c r="ED9" s="54" t="s">
        <v>180</v>
      </c>
      <c r="EE9" s="55" t="s">
        <v>180</v>
      </c>
      <c r="EF9" s="56" t="s">
        <v>180</v>
      </c>
      <c r="EG9" s="54" t="s">
        <v>180</v>
      </c>
      <c r="EH9" s="55" t="s">
        <v>180</v>
      </c>
      <c r="EI9" s="56" t="s">
        <v>180</v>
      </c>
      <c r="EJ9" s="54" t="s">
        <v>180</v>
      </c>
      <c r="EK9" s="55" t="s">
        <v>180</v>
      </c>
      <c r="EL9" s="56" t="s">
        <v>180</v>
      </c>
      <c r="EM9" s="54" t="s">
        <v>180</v>
      </c>
      <c r="EN9" s="55" t="s">
        <v>180</v>
      </c>
      <c r="EO9" s="56" t="s">
        <v>180</v>
      </c>
      <c r="EP9" s="54" t="s">
        <v>180</v>
      </c>
      <c r="EQ9" s="55" t="s">
        <v>180</v>
      </c>
      <c r="ER9" s="56" t="s">
        <v>180</v>
      </c>
      <c r="ES9" s="54" t="s">
        <v>180</v>
      </c>
      <c r="ET9" s="55" t="s">
        <v>180</v>
      </c>
      <c r="EU9" s="54" t="s">
        <v>180</v>
      </c>
      <c r="EV9" s="54" t="s">
        <v>180</v>
      </c>
      <c r="EW9" s="55" t="s">
        <v>180</v>
      </c>
      <c r="EX9" s="54" t="s">
        <v>180</v>
      </c>
      <c r="EY9" s="54" t="s">
        <v>180</v>
      </c>
      <c r="EZ9" s="55" t="s">
        <v>180</v>
      </c>
      <c r="FA9" s="56" t="s">
        <v>180</v>
      </c>
      <c r="FB9" s="54" t="s">
        <v>180</v>
      </c>
      <c r="FC9" s="55" t="s">
        <v>180</v>
      </c>
      <c r="FD9" s="56" t="s">
        <v>180</v>
      </c>
      <c r="FE9" s="54" t="s">
        <v>180</v>
      </c>
      <c r="FF9" s="55" t="s">
        <v>180</v>
      </c>
      <c r="FG9" s="56" t="s">
        <v>180</v>
      </c>
      <c r="FH9" s="54" t="s">
        <v>180</v>
      </c>
      <c r="FI9" s="55" t="s">
        <v>180</v>
      </c>
      <c r="FJ9" s="56">
        <v>154.25</v>
      </c>
      <c r="FK9" s="54">
        <v>151</v>
      </c>
      <c r="FL9" s="55">
        <v>153</v>
      </c>
      <c r="FM9" s="56" t="s">
        <v>180</v>
      </c>
      <c r="FN9" s="54" t="s">
        <v>180</v>
      </c>
      <c r="FO9" s="55" t="s">
        <v>180</v>
      </c>
      <c r="FP9" s="56" t="s">
        <v>180</v>
      </c>
      <c r="FQ9" s="54" t="s">
        <v>180</v>
      </c>
      <c r="FR9" s="55" t="s">
        <v>180</v>
      </c>
      <c r="FS9" s="56">
        <v>153.25</v>
      </c>
      <c r="FT9" s="54">
        <v>149.75</v>
      </c>
      <c r="FU9" s="55">
        <v>151.75</v>
      </c>
      <c r="FV9" s="56" t="s">
        <v>180</v>
      </c>
      <c r="FW9" s="54" t="s">
        <v>180</v>
      </c>
      <c r="FX9" s="55" t="s">
        <v>180</v>
      </c>
      <c r="FY9" s="56" t="s">
        <v>180</v>
      </c>
      <c r="FZ9" s="54" t="s">
        <v>180</v>
      </c>
      <c r="GA9" s="55" t="s">
        <v>180</v>
      </c>
      <c r="GB9" s="56">
        <v>260</v>
      </c>
      <c r="GC9" s="54">
        <v>254</v>
      </c>
      <c r="GD9" s="55">
        <v>257.5</v>
      </c>
      <c r="GE9" s="56">
        <v>325</v>
      </c>
      <c r="GF9" s="54">
        <v>325</v>
      </c>
      <c r="GG9" s="55">
        <v>325</v>
      </c>
      <c r="GH9" s="56">
        <v>335</v>
      </c>
      <c r="GI9" s="54">
        <v>325</v>
      </c>
      <c r="GJ9" s="55">
        <v>330</v>
      </c>
      <c r="GK9" s="56" t="s">
        <v>180</v>
      </c>
      <c r="GL9" s="54" t="s">
        <v>180</v>
      </c>
      <c r="GM9" s="55" t="s">
        <v>180</v>
      </c>
      <c r="GN9" s="56" t="s">
        <v>180</v>
      </c>
      <c r="GO9" s="54" t="s">
        <v>180</v>
      </c>
      <c r="GP9" s="55" t="s">
        <v>180</v>
      </c>
      <c r="GQ9" s="56" t="s">
        <v>180</v>
      </c>
      <c r="GR9" s="54" t="s">
        <v>180</v>
      </c>
      <c r="GS9" s="55" t="s">
        <v>180</v>
      </c>
      <c r="GT9" s="56" t="s">
        <v>180</v>
      </c>
      <c r="GU9" s="54" t="s">
        <v>180</v>
      </c>
      <c r="GV9" s="55" t="s">
        <v>180</v>
      </c>
      <c r="GW9" s="56">
        <v>258</v>
      </c>
      <c r="GX9" s="54">
        <v>255</v>
      </c>
      <c r="GY9" s="55">
        <v>257</v>
      </c>
      <c r="GZ9" s="56" t="s">
        <v>180</v>
      </c>
      <c r="HA9" s="54" t="s">
        <v>180</v>
      </c>
      <c r="HB9" s="55" t="s">
        <v>180</v>
      </c>
      <c r="HC9" s="56" t="s">
        <v>180</v>
      </c>
      <c r="HD9" s="54" t="s">
        <v>180</v>
      </c>
      <c r="HE9" s="55" t="s">
        <v>180</v>
      </c>
      <c r="HF9" s="54" t="s">
        <v>180</v>
      </c>
      <c r="HG9" s="54" t="s">
        <v>180</v>
      </c>
      <c r="HH9" s="55" t="s">
        <v>180</v>
      </c>
      <c r="HI9" s="54" t="s">
        <v>180</v>
      </c>
      <c r="HJ9" s="54" t="s">
        <v>180</v>
      </c>
      <c r="HK9" s="55" t="s">
        <v>180</v>
      </c>
      <c r="HL9" s="56" t="s">
        <v>180</v>
      </c>
      <c r="HM9" s="54" t="s">
        <v>180</v>
      </c>
      <c r="HN9" s="55" t="s">
        <v>180</v>
      </c>
      <c r="HO9" s="56" t="s">
        <v>180</v>
      </c>
      <c r="HP9" s="54" t="s">
        <v>180</v>
      </c>
      <c r="HQ9" s="55" t="s">
        <v>180</v>
      </c>
      <c r="HR9" s="56" t="s">
        <v>180</v>
      </c>
      <c r="HS9" s="54" t="s">
        <v>180</v>
      </c>
      <c r="HT9" s="55" t="s">
        <v>180</v>
      </c>
      <c r="HU9" s="56" t="s">
        <v>180</v>
      </c>
      <c r="HV9" s="54" t="s">
        <v>180</v>
      </c>
      <c r="HW9" s="55" t="s">
        <v>180</v>
      </c>
      <c r="HX9" s="56" t="s">
        <v>180</v>
      </c>
      <c r="HY9" s="54" t="s">
        <v>180</v>
      </c>
      <c r="HZ9" s="55" t="s">
        <v>180</v>
      </c>
      <c r="IA9" s="56" t="s">
        <v>180</v>
      </c>
      <c r="IB9" s="54" t="s">
        <v>180</v>
      </c>
      <c r="IC9" s="55" t="s">
        <v>180</v>
      </c>
    </row>
    <row r="10" spans="1:237">
      <c r="A10" s="20">
        <v>1987</v>
      </c>
      <c r="B10" s="20">
        <v>3</v>
      </c>
      <c r="C10" s="20">
        <v>9</v>
      </c>
      <c r="D10" s="54" t="s">
        <v>180</v>
      </c>
      <c r="E10" s="54" t="s">
        <v>180</v>
      </c>
      <c r="F10" s="55" t="s">
        <v>180</v>
      </c>
      <c r="G10" s="56" t="s">
        <v>180</v>
      </c>
      <c r="H10" s="54" t="s">
        <v>180</v>
      </c>
      <c r="I10" s="55" t="s">
        <v>180</v>
      </c>
      <c r="J10" s="56" t="s">
        <v>180</v>
      </c>
      <c r="K10" s="54" t="s">
        <v>180</v>
      </c>
      <c r="L10" s="55" t="s">
        <v>180</v>
      </c>
      <c r="M10" s="56" t="s">
        <v>180</v>
      </c>
      <c r="N10" s="54" t="s">
        <v>180</v>
      </c>
      <c r="O10" s="55" t="s">
        <v>180</v>
      </c>
      <c r="P10" s="56" t="s">
        <v>180</v>
      </c>
      <c r="Q10" s="54" t="s">
        <v>180</v>
      </c>
      <c r="R10" s="55" t="s">
        <v>180</v>
      </c>
      <c r="S10" s="56" t="s">
        <v>180</v>
      </c>
      <c r="T10" s="54" t="s">
        <v>180</v>
      </c>
      <c r="U10" s="55" t="s">
        <v>180</v>
      </c>
      <c r="V10" s="54" t="s">
        <v>180</v>
      </c>
      <c r="W10" s="54" t="s">
        <v>180</v>
      </c>
      <c r="X10" s="55" t="s">
        <v>180</v>
      </c>
      <c r="Y10" s="54" t="s">
        <v>180</v>
      </c>
      <c r="Z10" s="54" t="s">
        <v>180</v>
      </c>
      <c r="AA10" s="55" t="s">
        <v>180</v>
      </c>
      <c r="AB10" s="54" t="s">
        <v>180</v>
      </c>
      <c r="AC10" s="54" t="s">
        <v>180</v>
      </c>
      <c r="AD10" s="55" t="s">
        <v>180</v>
      </c>
      <c r="AE10" s="54" t="s">
        <v>180</v>
      </c>
      <c r="AF10" s="54" t="s">
        <v>180</v>
      </c>
      <c r="AG10" s="55" t="s">
        <v>180</v>
      </c>
      <c r="AH10" s="56" t="s">
        <v>180</v>
      </c>
      <c r="AI10" s="54" t="s">
        <v>180</v>
      </c>
      <c r="AJ10" s="55" t="s">
        <v>180</v>
      </c>
      <c r="AK10" s="56" t="s">
        <v>180</v>
      </c>
      <c r="AL10" s="54" t="s">
        <v>180</v>
      </c>
      <c r="AM10" s="55" t="s">
        <v>180</v>
      </c>
      <c r="AN10" s="56" t="s">
        <v>180</v>
      </c>
      <c r="AO10" s="54" t="s">
        <v>180</v>
      </c>
      <c r="AP10" s="55" t="s">
        <v>180</v>
      </c>
      <c r="AQ10" s="56" t="s">
        <v>180</v>
      </c>
      <c r="AR10" s="54" t="s">
        <v>180</v>
      </c>
      <c r="AS10" s="55" t="s">
        <v>180</v>
      </c>
      <c r="AT10" s="56" t="s">
        <v>180</v>
      </c>
      <c r="AU10" s="54" t="s">
        <v>180</v>
      </c>
      <c r="AV10" s="55" t="s">
        <v>180</v>
      </c>
      <c r="AW10" s="56" t="s">
        <v>180</v>
      </c>
      <c r="AX10" s="54" t="s">
        <v>180</v>
      </c>
      <c r="AY10" s="55" t="s">
        <v>180</v>
      </c>
      <c r="AZ10" s="56">
        <v>210</v>
      </c>
      <c r="BA10" s="54">
        <v>205</v>
      </c>
      <c r="BB10" s="55">
        <v>208</v>
      </c>
      <c r="BC10" s="56" t="s">
        <v>180</v>
      </c>
      <c r="BD10" s="54" t="s">
        <v>180</v>
      </c>
      <c r="BE10" s="55" t="s">
        <v>180</v>
      </c>
      <c r="BF10" s="56">
        <v>210</v>
      </c>
      <c r="BG10" s="54">
        <v>205</v>
      </c>
      <c r="BH10" s="55">
        <v>208</v>
      </c>
      <c r="BI10" s="56">
        <v>207.5</v>
      </c>
      <c r="BJ10" s="54">
        <v>202.5</v>
      </c>
      <c r="BK10" s="55">
        <v>205.5</v>
      </c>
      <c r="BL10" s="56" t="s">
        <v>180</v>
      </c>
      <c r="BM10" s="54" t="s">
        <v>180</v>
      </c>
      <c r="BN10" s="55" t="s">
        <v>180</v>
      </c>
      <c r="BO10" s="56" t="s">
        <v>180</v>
      </c>
      <c r="BP10" s="54" t="s">
        <v>180</v>
      </c>
      <c r="BQ10" s="55" t="s">
        <v>180</v>
      </c>
      <c r="BR10" s="56" t="s">
        <v>180</v>
      </c>
      <c r="BS10" s="54" t="s">
        <v>180</v>
      </c>
      <c r="BT10" s="55" t="s">
        <v>180</v>
      </c>
      <c r="BU10" s="56" t="s">
        <v>180</v>
      </c>
      <c r="BV10" s="54" t="s">
        <v>180</v>
      </c>
      <c r="BW10" s="55" t="s">
        <v>180</v>
      </c>
      <c r="BX10" s="56" t="s">
        <v>180</v>
      </c>
      <c r="BY10" s="54" t="s">
        <v>180</v>
      </c>
      <c r="BZ10" s="55" t="s">
        <v>180</v>
      </c>
      <c r="CA10" s="56" t="s">
        <v>180</v>
      </c>
      <c r="CB10" s="54" t="s">
        <v>180</v>
      </c>
      <c r="CC10" s="55" t="s">
        <v>180</v>
      </c>
      <c r="CD10" s="56" t="s">
        <v>180</v>
      </c>
      <c r="CE10" s="54" t="s">
        <v>180</v>
      </c>
      <c r="CF10" s="55" t="s">
        <v>180</v>
      </c>
      <c r="CG10" s="56" t="s">
        <v>180</v>
      </c>
      <c r="CH10" s="54" t="s">
        <v>180</v>
      </c>
      <c r="CI10" s="55" t="s">
        <v>180</v>
      </c>
      <c r="CJ10" s="56" t="s">
        <v>180</v>
      </c>
      <c r="CK10" s="54" t="s">
        <v>180</v>
      </c>
      <c r="CL10" s="55" t="s">
        <v>180</v>
      </c>
      <c r="CM10" s="56" t="s">
        <v>180</v>
      </c>
      <c r="CN10" s="54" t="s">
        <v>180</v>
      </c>
      <c r="CO10" s="55" t="s">
        <v>180</v>
      </c>
      <c r="CP10" s="56">
        <v>215</v>
      </c>
      <c r="CQ10" s="54">
        <v>215</v>
      </c>
      <c r="CR10" s="55">
        <v>215</v>
      </c>
      <c r="CS10" s="56" t="s">
        <v>180</v>
      </c>
      <c r="CT10" s="54" t="s">
        <v>180</v>
      </c>
      <c r="CU10" s="55" t="s">
        <v>180</v>
      </c>
      <c r="CV10" s="56" t="s">
        <v>180</v>
      </c>
      <c r="CW10" s="54" t="s">
        <v>180</v>
      </c>
      <c r="CX10" s="55" t="s">
        <v>180</v>
      </c>
      <c r="CY10" s="54" t="s">
        <v>180</v>
      </c>
      <c r="CZ10" s="54" t="s">
        <v>180</v>
      </c>
      <c r="DA10" s="55" t="s">
        <v>180</v>
      </c>
      <c r="DB10" s="54" t="s">
        <v>180</v>
      </c>
      <c r="DC10" s="54" t="s">
        <v>180</v>
      </c>
      <c r="DD10" s="55" t="s">
        <v>180</v>
      </c>
      <c r="DE10" s="54" t="s">
        <v>180</v>
      </c>
      <c r="DF10" s="54" t="s">
        <v>180</v>
      </c>
      <c r="DG10" s="55" t="s">
        <v>180</v>
      </c>
      <c r="DH10" s="54" t="s">
        <v>180</v>
      </c>
      <c r="DI10" s="54" t="s">
        <v>180</v>
      </c>
      <c r="DJ10" s="55" t="s">
        <v>180</v>
      </c>
      <c r="DK10" s="56" t="s">
        <v>180</v>
      </c>
      <c r="DL10" s="54" t="s">
        <v>180</v>
      </c>
      <c r="DM10" s="55" t="s">
        <v>180</v>
      </c>
      <c r="DN10" s="54" t="s">
        <v>180</v>
      </c>
      <c r="DO10" s="54" t="s">
        <v>180</v>
      </c>
      <c r="DP10" s="55" t="s">
        <v>180</v>
      </c>
      <c r="DQ10" s="54" t="s">
        <v>180</v>
      </c>
      <c r="DR10" s="54" t="s">
        <v>180</v>
      </c>
      <c r="DS10" s="55" t="s">
        <v>180</v>
      </c>
      <c r="DT10" s="54" t="s">
        <v>180</v>
      </c>
      <c r="DU10" s="54" t="s">
        <v>180</v>
      </c>
      <c r="DV10" s="55" t="s">
        <v>180</v>
      </c>
      <c r="DW10" s="56" t="s">
        <v>180</v>
      </c>
      <c r="DX10" s="54" t="s">
        <v>180</v>
      </c>
      <c r="DY10" s="55" t="s">
        <v>180</v>
      </c>
      <c r="DZ10" s="56" t="s">
        <v>180</v>
      </c>
      <c r="EA10" s="54" t="s">
        <v>180</v>
      </c>
      <c r="EB10" s="55" t="s">
        <v>180</v>
      </c>
      <c r="EC10" s="56" t="s">
        <v>180</v>
      </c>
      <c r="ED10" s="54" t="s">
        <v>180</v>
      </c>
      <c r="EE10" s="55" t="s">
        <v>180</v>
      </c>
      <c r="EF10" s="56" t="s">
        <v>180</v>
      </c>
      <c r="EG10" s="54" t="s">
        <v>180</v>
      </c>
      <c r="EH10" s="55" t="s">
        <v>180</v>
      </c>
      <c r="EI10" s="56" t="s">
        <v>180</v>
      </c>
      <c r="EJ10" s="54" t="s">
        <v>180</v>
      </c>
      <c r="EK10" s="55" t="s">
        <v>180</v>
      </c>
      <c r="EL10" s="56" t="s">
        <v>180</v>
      </c>
      <c r="EM10" s="54" t="s">
        <v>180</v>
      </c>
      <c r="EN10" s="55" t="s">
        <v>180</v>
      </c>
      <c r="EO10" s="56" t="s">
        <v>180</v>
      </c>
      <c r="EP10" s="54" t="s">
        <v>180</v>
      </c>
      <c r="EQ10" s="55" t="s">
        <v>180</v>
      </c>
      <c r="ER10" s="56" t="s">
        <v>180</v>
      </c>
      <c r="ES10" s="54" t="s">
        <v>180</v>
      </c>
      <c r="ET10" s="55" t="s">
        <v>180</v>
      </c>
      <c r="EU10" s="54" t="s">
        <v>180</v>
      </c>
      <c r="EV10" s="54" t="s">
        <v>180</v>
      </c>
      <c r="EW10" s="55" t="s">
        <v>180</v>
      </c>
      <c r="EX10" s="54" t="s">
        <v>180</v>
      </c>
      <c r="EY10" s="54" t="s">
        <v>180</v>
      </c>
      <c r="EZ10" s="55" t="s">
        <v>180</v>
      </c>
      <c r="FA10" s="56" t="s">
        <v>180</v>
      </c>
      <c r="FB10" s="54" t="s">
        <v>180</v>
      </c>
      <c r="FC10" s="55" t="s">
        <v>180</v>
      </c>
      <c r="FD10" s="56" t="s">
        <v>180</v>
      </c>
      <c r="FE10" s="54" t="s">
        <v>180</v>
      </c>
      <c r="FF10" s="55" t="s">
        <v>180</v>
      </c>
      <c r="FG10" s="56" t="s">
        <v>180</v>
      </c>
      <c r="FH10" s="54" t="s">
        <v>180</v>
      </c>
      <c r="FI10" s="55" t="s">
        <v>180</v>
      </c>
      <c r="FJ10" s="56">
        <v>155</v>
      </c>
      <c r="FK10" s="54">
        <v>152</v>
      </c>
      <c r="FL10" s="55">
        <v>154</v>
      </c>
      <c r="FM10" s="56" t="s">
        <v>180</v>
      </c>
      <c r="FN10" s="54" t="s">
        <v>180</v>
      </c>
      <c r="FO10" s="55" t="s">
        <v>180</v>
      </c>
      <c r="FP10" s="56" t="s">
        <v>180</v>
      </c>
      <c r="FQ10" s="54" t="s">
        <v>180</v>
      </c>
      <c r="FR10" s="55" t="s">
        <v>180</v>
      </c>
      <c r="FS10" s="56">
        <v>152.25</v>
      </c>
      <c r="FT10" s="54">
        <v>148.75</v>
      </c>
      <c r="FU10" s="55">
        <v>150.75</v>
      </c>
      <c r="FV10" s="56" t="s">
        <v>180</v>
      </c>
      <c r="FW10" s="54" t="s">
        <v>180</v>
      </c>
      <c r="FX10" s="55" t="s">
        <v>180</v>
      </c>
      <c r="FY10" s="56" t="s">
        <v>180</v>
      </c>
      <c r="FZ10" s="54" t="s">
        <v>180</v>
      </c>
      <c r="GA10" s="55" t="s">
        <v>180</v>
      </c>
      <c r="GB10" s="56">
        <v>260</v>
      </c>
      <c r="GC10" s="54">
        <v>251</v>
      </c>
      <c r="GD10" s="55">
        <v>256</v>
      </c>
      <c r="GE10" s="56">
        <v>325</v>
      </c>
      <c r="GF10" s="54">
        <v>325</v>
      </c>
      <c r="GG10" s="55">
        <v>325</v>
      </c>
      <c r="GH10" s="56">
        <v>335</v>
      </c>
      <c r="GI10" s="54">
        <v>325</v>
      </c>
      <c r="GJ10" s="55">
        <v>330</v>
      </c>
      <c r="GK10" s="56" t="s">
        <v>180</v>
      </c>
      <c r="GL10" s="54" t="s">
        <v>180</v>
      </c>
      <c r="GM10" s="55" t="s">
        <v>180</v>
      </c>
      <c r="GN10" s="56" t="s">
        <v>180</v>
      </c>
      <c r="GO10" s="54" t="s">
        <v>180</v>
      </c>
      <c r="GP10" s="55" t="s">
        <v>180</v>
      </c>
      <c r="GQ10" s="56" t="s">
        <v>180</v>
      </c>
      <c r="GR10" s="54" t="s">
        <v>180</v>
      </c>
      <c r="GS10" s="55" t="s">
        <v>180</v>
      </c>
      <c r="GT10" s="56" t="s">
        <v>180</v>
      </c>
      <c r="GU10" s="54" t="s">
        <v>180</v>
      </c>
      <c r="GV10" s="55" t="s">
        <v>180</v>
      </c>
      <c r="GW10" s="56">
        <v>258</v>
      </c>
      <c r="GX10" s="54">
        <v>255</v>
      </c>
      <c r="GY10" s="55">
        <v>257</v>
      </c>
      <c r="GZ10" s="56" t="s">
        <v>180</v>
      </c>
      <c r="HA10" s="54" t="s">
        <v>180</v>
      </c>
      <c r="HB10" s="55" t="s">
        <v>180</v>
      </c>
      <c r="HC10" s="56" t="s">
        <v>180</v>
      </c>
      <c r="HD10" s="54" t="s">
        <v>180</v>
      </c>
      <c r="HE10" s="55" t="s">
        <v>180</v>
      </c>
      <c r="HF10" s="54" t="s">
        <v>180</v>
      </c>
      <c r="HG10" s="54" t="s">
        <v>180</v>
      </c>
      <c r="HH10" s="55" t="s">
        <v>180</v>
      </c>
      <c r="HI10" s="54" t="s">
        <v>180</v>
      </c>
      <c r="HJ10" s="54" t="s">
        <v>180</v>
      </c>
      <c r="HK10" s="55" t="s">
        <v>180</v>
      </c>
      <c r="HL10" s="56" t="s">
        <v>180</v>
      </c>
      <c r="HM10" s="54" t="s">
        <v>180</v>
      </c>
      <c r="HN10" s="55" t="s">
        <v>180</v>
      </c>
      <c r="HO10" s="56" t="s">
        <v>180</v>
      </c>
      <c r="HP10" s="54" t="s">
        <v>180</v>
      </c>
      <c r="HQ10" s="55" t="s">
        <v>180</v>
      </c>
      <c r="HR10" s="56" t="s">
        <v>180</v>
      </c>
      <c r="HS10" s="54" t="s">
        <v>180</v>
      </c>
      <c r="HT10" s="55" t="s">
        <v>180</v>
      </c>
      <c r="HU10" s="56" t="s">
        <v>180</v>
      </c>
      <c r="HV10" s="54" t="s">
        <v>180</v>
      </c>
      <c r="HW10" s="55" t="s">
        <v>180</v>
      </c>
      <c r="HX10" s="56" t="s">
        <v>180</v>
      </c>
      <c r="HY10" s="54" t="s">
        <v>180</v>
      </c>
      <c r="HZ10" s="55" t="s">
        <v>180</v>
      </c>
      <c r="IA10" s="56" t="s">
        <v>180</v>
      </c>
      <c r="IB10" s="54" t="s">
        <v>180</v>
      </c>
      <c r="IC10" s="55" t="s">
        <v>180</v>
      </c>
    </row>
    <row r="11" spans="1:237">
      <c r="A11" s="20">
        <v>1987</v>
      </c>
      <c r="B11" s="20">
        <v>4</v>
      </c>
      <c r="C11" s="20">
        <v>10</v>
      </c>
      <c r="D11" s="54" t="s">
        <v>180</v>
      </c>
      <c r="E11" s="54" t="s">
        <v>180</v>
      </c>
      <c r="F11" s="55" t="s">
        <v>180</v>
      </c>
      <c r="G11" s="56" t="s">
        <v>180</v>
      </c>
      <c r="H11" s="54" t="s">
        <v>180</v>
      </c>
      <c r="I11" s="55" t="s">
        <v>180</v>
      </c>
      <c r="J11" s="56" t="s">
        <v>180</v>
      </c>
      <c r="K11" s="54" t="s">
        <v>180</v>
      </c>
      <c r="L11" s="55" t="s">
        <v>180</v>
      </c>
      <c r="M11" s="56" t="s">
        <v>180</v>
      </c>
      <c r="N11" s="54" t="s">
        <v>180</v>
      </c>
      <c r="O11" s="55" t="s">
        <v>180</v>
      </c>
      <c r="P11" s="56" t="s">
        <v>180</v>
      </c>
      <c r="Q11" s="54" t="s">
        <v>180</v>
      </c>
      <c r="R11" s="55" t="s">
        <v>180</v>
      </c>
      <c r="S11" s="56" t="s">
        <v>180</v>
      </c>
      <c r="T11" s="54" t="s">
        <v>180</v>
      </c>
      <c r="U11" s="55" t="s">
        <v>180</v>
      </c>
      <c r="V11" s="54" t="s">
        <v>180</v>
      </c>
      <c r="W11" s="54" t="s">
        <v>180</v>
      </c>
      <c r="X11" s="55" t="s">
        <v>180</v>
      </c>
      <c r="Y11" s="54" t="s">
        <v>180</v>
      </c>
      <c r="Z11" s="54" t="s">
        <v>180</v>
      </c>
      <c r="AA11" s="55" t="s">
        <v>180</v>
      </c>
      <c r="AB11" s="54" t="s">
        <v>180</v>
      </c>
      <c r="AC11" s="54" t="s">
        <v>180</v>
      </c>
      <c r="AD11" s="55" t="s">
        <v>180</v>
      </c>
      <c r="AE11" s="54" t="s">
        <v>180</v>
      </c>
      <c r="AF11" s="54" t="s">
        <v>180</v>
      </c>
      <c r="AG11" s="55" t="s">
        <v>180</v>
      </c>
      <c r="AH11" s="56" t="s">
        <v>180</v>
      </c>
      <c r="AI11" s="54" t="s">
        <v>180</v>
      </c>
      <c r="AJ11" s="55" t="s">
        <v>180</v>
      </c>
      <c r="AK11" s="56" t="s">
        <v>180</v>
      </c>
      <c r="AL11" s="54" t="s">
        <v>180</v>
      </c>
      <c r="AM11" s="55" t="s">
        <v>180</v>
      </c>
      <c r="AN11" s="56" t="s">
        <v>180</v>
      </c>
      <c r="AO11" s="54" t="s">
        <v>180</v>
      </c>
      <c r="AP11" s="55" t="s">
        <v>180</v>
      </c>
      <c r="AQ11" s="56" t="s">
        <v>180</v>
      </c>
      <c r="AR11" s="54" t="s">
        <v>180</v>
      </c>
      <c r="AS11" s="55" t="s">
        <v>180</v>
      </c>
      <c r="AT11" s="56" t="s">
        <v>180</v>
      </c>
      <c r="AU11" s="54" t="s">
        <v>180</v>
      </c>
      <c r="AV11" s="55" t="s">
        <v>180</v>
      </c>
      <c r="AW11" s="56" t="s">
        <v>180</v>
      </c>
      <c r="AX11" s="54" t="s">
        <v>180</v>
      </c>
      <c r="AY11" s="55" t="s">
        <v>180</v>
      </c>
      <c r="AZ11" s="56">
        <v>207.2</v>
      </c>
      <c r="BA11" s="54">
        <v>201</v>
      </c>
      <c r="BB11" s="55">
        <v>204.6</v>
      </c>
      <c r="BC11" s="56" t="s">
        <v>180</v>
      </c>
      <c r="BD11" s="54" t="s">
        <v>180</v>
      </c>
      <c r="BE11" s="55" t="s">
        <v>180</v>
      </c>
      <c r="BF11" s="56">
        <v>207.2</v>
      </c>
      <c r="BG11" s="54">
        <v>201</v>
      </c>
      <c r="BH11" s="55">
        <v>204.6</v>
      </c>
      <c r="BI11" s="56">
        <v>198.8</v>
      </c>
      <c r="BJ11" s="54">
        <v>195</v>
      </c>
      <c r="BK11" s="55">
        <v>197.2</v>
      </c>
      <c r="BL11" s="56" t="s">
        <v>180</v>
      </c>
      <c r="BM11" s="54" t="s">
        <v>180</v>
      </c>
      <c r="BN11" s="55" t="s">
        <v>180</v>
      </c>
      <c r="BO11" s="56" t="s">
        <v>180</v>
      </c>
      <c r="BP11" s="54" t="s">
        <v>180</v>
      </c>
      <c r="BQ11" s="55" t="s">
        <v>180</v>
      </c>
      <c r="BR11" s="56" t="s">
        <v>180</v>
      </c>
      <c r="BS11" s="54" t="s">
        <v>180</v>
      </c>
      <c r="BT11" s="55" t="s">
        <v>180</v>
      </c>
      <c r="BU11" s="56" t="s">
        <v>180</v>
      </c>
      <c r="BV11" s="54" t="s">
        <v>180</v>
      </c>
      <c r="BW11" s="55" t="s">
        <v>180</v>
      </c>
      <c r="BX11" s="56" t="s">
        <v>180</v>
      </c>
      <c r="BY11" s="54" t="s">
        <v>180</v>
      </c>
      <c r="BZ11" s="55" t="s">
        <v>180</v>
      </c>
      <c r="CA11" s="56" t="s">
        <v>180</v>
      </c>
      <c r="CB11" s="54" t="s">
        <v>180</v>
      </c>
      <c r="CC11" s="55" t="s">
        <v>180</v>
      </c>
      <c r="CD11" s="56" t="s">
        <v>180</v>
      </c>
      <c r="CE11" s="54" t="s">
        <v>180</v>
      </c>
      <c r="CF11" s="55" t="s">
        <v>180</v>
      </c>
      <c r="CG11" s="56" t="s">
        <v>180</v>
      </c>
      <c r="CH11" s="54" t="s">
        <v>180</v>
      </c>
      <c r="CI11" s="55" t="s">
        <v>180</v>
      </c>
      <c r="CJ11" s="56" t="s">
        <v>180</v>
      </c>
      <c r="CK11" s="54" t="s">
        <v>180</v>
      </c>
      <c r="CL11" s="55" t="s">
        <v>180</v>
      </c>
      <c r="CM11" s="56" t="s">
        <v>180</v>
      </c>
      <c r="CN11" s="54" t="s">
        <v>180</v>
      </c>
      <c r="CO11" s="55" t="s">
        <v>180</v>
      </c>
      <c r="CP11" s="56">
        <v>215</v>
      </c>
      <c r="CQ11" s="54">
        <v>215</v>
      </c>
      <c r="CR11" s="55">
        <v>215</v>
      </c>
      <c r="CS11" s="56" t="s">
        <v>180</v>
      </c>
      <c r="CT11" s="54" t="s">
        <v>180</v>
      </c>
      <c r="CU11" s="55" t="s">
        <v>180</v>
      </c>
      <c r="CV11" s="56" t="s">
        <v>180</v>
      </c>
      <c r="CW11" s="54" t="s">
        <v>180</v>
      </c>
      <c r="CX11" s="55" t="s">
        <v>180</v>
      </c>
      <c r="CY11" s="54" t="s">
        <v>180</v>
      </c>
      <c r="CZ11" s="54" t="s">
        <v>180</v>
      </c>
      <c r="DA11" s="55" t="s">
        <v>180</v>
      </c>
      <c r="DB11" s="54" t="s">
        <v>180</v>
      </c>
      <c r="DC11" s="54" t="s">
        <v>180</v>
      </c>
      <c r="DD11" s="55" t="s">
        <v>180</v>
      </c>
      <c r="DE11" s="54" t="s">
        <v>180</v>
      </c>
      <c r="DF11" s="54" t="s">
        <v>180</v>
      </c>
      <c r="DG11" s="55" t="s">
        <v>180</v>
      </c>
      <c r="DH11" s="54" t="s">
        <v>180</v>
      </c>
      <c r="DI11" s="54" t="s">
        <v>180</v>
      </c>
      <c r="DJ11" s="55" t="s">
        <v>180</v>
      </c>
      <c r="DK11" s="56" t="s">
        <v>180</v>
      </c>
      <c r="DL11" s="54" t="s">
        <v>180</v>
      </c>
      <c r="DM11" s="55" t="s">
        <v>180</v>
      </c>
      <c r="DN11" s="54" t="s">
        <v>180</v>
      </c>
      <c r="DO11" s="54" t="s">
        <v>180</v>
      </c>
      <c r="DP11" s="55" t="s">
        <v>180</v>
      </c>
      <c r="DQ11" s="54" t="s">
        <v>180</v>
      </c>
      <c r="DR11" s="54" t="s">
        <v>180</v>
      </c>
      <c r="DS11" s="55" t="s">
        <v>180</v>
      </c>
      <c r="DT11" s="54" t="s">
        <v>180</v>
      </c>
      <c r="DU11" s="54" t="s">
        <v>180</v>
      </c>
      <c r="DV11" s="55" t="s">
        <v>180</v>
      </c>
      <c r="DW11" s="56" t="s">
        <v>180</v>
      </c>
      <c r="DX11" s="54" t="s">
        <v>180</v>
      </c>
      <c r="DY11" s="55" t="s">
        <v>180</v>
      </c>
      <c r="DZ11" s="56" t="s">
        <v>180</v>
      </c>
      <c r="EA11" s="54" t="s">
        <v>180</v>
      </c>
      <c r="EB11" s="55" t="s">
        <v>180</v>
      </c>
      <c r="EC11" s="56" t="s">
        <v>180</v>
      </c>
      <c r="ED11" s="54" t="s">
        <v>180</v>
      </c>
      <c r="EE11" s="55" t="s">
        <v>180</v>
      </c>
      <c r="EF11" s="56" t="s">
        <v>180</v>
      </c>
      <c r="EG11" s="54" t="s">
        <v>180</v>
      </c>
      <c r="EH11" s="55" t="s">
        <v>180</v>
      </c>
      <c r="EI11" s="56" t="s">
        <v>180</v>
      </c>
      <c r="EJ11" s="54" t="s">
        <v>180</v>
      </c>
      <c r="EK11" s="55" t="s">
        <v>180</v>
      </c>
      <c r="EL11" s="56" t="s">
        <v>180</v>
      </c>
      <c r="EM11" s="54" t="s">
        <v>180</v>
      </c>
      <c r="EN11" s="55" t="s">
        <v>180</v>
      </c>
      <c r="EO11" s="56" t="s">
        <v>180</v>
      </c>
      <c r="EP11" s="54" t="s">
        <v>180</v>
      </c>
      <c r="EQ11" s="55" t="s">
        <v>180</v>
      </c>
      <c r="ER11" s="56" t="s">
        <v>180</v>
      </c>
      <c r="ES11" s="54" t="s">
        <v>180</v>
      </c>
      <c r="ET11" s="55" t="s">
        <v>180</v>
      </c>
      <c r="EU11" s="54" t="s">
        <v>180</v>
      </c>
      <c r="EV11" s="54" t="s">
        <v>180</v>
      </c>
      <c r="EW11" s="55" t="s">
        <v>180</v>
      </c>
      <c r="EX11" s="54" t="s">
        <v>180</v>
      </c>
      <c r="EY11" s="54" t="s">
        <v>180</v>
      </c>
      <c r="EZ11" s="55" t="s">
        <v>180</v>
      </c>
      <c r="FA11" s="56" t="s">
        <v>180</v>
      </c>
      <c r="FB11" s="54" t="s">
        <v>180</v>
      </c>
      <c r="FC11" s="55" t="s">
        <v>180</v>
      </c>
      <c r="FD11" s="56" t="s">
        <v>180</v>
      </c>
      <c r="FE11" s="54" t="s">
        <v>180</v>
      </c>
      <c r="FF11" s="55" t="s">
        <v>180</v>
      </c>
      <c r="FG11" s="56" t="s">
        <v>180</v>
      </c>
      <c r="FH11" s="54" t="s">
        <v>180</v>
      </c>
      <c r="FI11" s="55" t="s">
        <v>180</v>
      </c>
      <c r="FJ11" s="56">
        <v>154.6</v>
      </c>
      <c r="FK11" s="54">
        <v>151.6</v>
      </c>
      <c r="FL11" s="55">
        <v>153.6</v>
      </c>
      <c r="FM11" s="56" t="s">
        <v>180</v>
      </c>
      <c r="FN11" s="54" t="s">
        <v>180</v>
      </c>
      <c r="FO11" s="55" t="s">
        <v>180</v>
      </c>
      <c r="FP11" s="56" t="s">
        <v>180</v>
      </c>
      <c r="FQ11" s="54" t="s">
        <v>180</v>
      </c>
      <c r="FR11" s="55" t="s">
        <v>180</v>
      </c>
      <c r="FS11" s="56">
        <v>148.19999999999999</v>
      </c>
      <c r="FT11" s="54">
        <v>144.80000000000001</v>
      </c>
      <c r="FU11" s="55">
        <v>147</v>
      </c>
      <c r="FV11" s="56" t="s">
        <v>180</v>
      </c>
      <c r="FW11" s="54" t="s">
        <v>180</v>
      </c>
      <c r="FX11" s="55" t="s">
        <v>180</v>
      </c>
      <c r="FY11" s="56" t="s">
        <v>180</v>
      </c>
      <c r="FZ11" s="54" t="s">
        <v>180</v>
      </c>
      <c r="GA11" s="55" t="s">
        <v>180</v>
      </c>
      <c r="GB11" s="56">
        <v>256</v>
      </c>
      <c r="GC11" s="54">
        <v>251</v>
      </c>
      <c r="GD11" s="55">
        <v>253.6</v>
      </c>
      <c r="GE11" s="56">
        <v>350</v>
      </c>
      <c r="GF11" s="54">
        <v>350</v>
      </c>
      <c r="GG11" s="55">
        <v>350</v>
      </c>
      <c r="GH11" s="56">
        <v>328</v>
      </c>
      <c r="GI11" s="54">
        <v>322</v>
      </c>
      <c r="GJ11" s="55">
        <v>325.39999999999998</v>
      </c>
      <c r="GK11" s="56" t="s">
        <v>180</v>
      </c>
      <c r="GL11" s="54" t="s">
        <v>180</v>
      </c>
      <c r="GM11" s="55" t="s">
        <v>180</v>
      </c>
      <c r="GN11" s="56" t="s">
        <v>180</v>
      </c>
      <c r="GO11" s="54" t="s">
        <v>180</v>
      </c>
      <c r="GP11" s="55" t="s">
        <v>180</v>
      </c>
      <c r="GQ11" s="56" t="s">
        <v>180</v>
      </c>
      <c r="GR11" s="54" t="s">
        <v>180</v>
      </c>
      <c r="GS11" s="55" t="s">
        <v>180</v>
      </c>
      <c r="GT11" s="56" t="s">
        <v>180</v>
      </c>
      <c r="GU11" s="54" t="s">
        <v>180</v>
      </c>
      <c r="GV11" s="55" t="s">
        <v>180</v>
      </c>
      <c r="GW11" s="56">
        <v>255.6</v>
      </c>
      <c r="GX11" s="54">
        <v>251</v>
      </c>
      <c r="GY11" s="55">
        <v>253.8</v>
      </c>
      <c r="GZ11" s="56" t="s">
        <v>180</v>
      </c>
      <c r="HA11" s="54" t="s">
        <v>180</v>
      </c>
      <c r="HB11" s="55" t="s">
        <v>180</v>
      </c>
      <c r="HC11" s="56" t="s">
        <v>180</v>
      </c>
      <c r="HD11" s="54" t="s">
        <v>180</v>
      </c>
      <c r="HE11" s="55" t="s">
        <v>180</v>
      </c>
      <c r="HF11" s="54" t="s">
        <v>180</v>
      </c>
      <c r="HG11" s="54" t="s">
        <v>180</v>
      </c>
      <c r="HH11" s="55" t="s">
        <v>180</v>
      </c>
      <c r="HI11" s="54" t="s">
        <v>180</v>
      </c>
      <c r="HJ11" s="54" t="s">
        <v>180</v>
      </c>
      <c r="HK11" s="55" t="s">
        <v>180</v>
      </c>
      <c r="HL11" s="56" t="s">
        <v>180</v>
      </c>
      <c r="HM11" s="54" t="s">
        <v>180</v>
      </c>
      <c r="HN11" s="55" t="s">
        <v>180</v>
      </c>
      <c r="HO11" s="56" t="s">
        <v>180</v>
      </c>
      <c r="HP11" s="54" t="s">
        <v>180</v>
      </c>
      <c r="HQ11" s="55" t="s">
        <v>180</v>
      </c>
      <c r="HR11" s="56" t="s">
        <v>180</v>
      </c>
      <c r="HS11" s="54" t="s">
        <v>180</v>
      </c>
      <c r="HT11" s="55" t="s">
        <v>180</v>
      </c>
      <c r="HU11" s="56" t="s">
        <v>180</v>
      </c>
      <c r="HV11" s="54" t="s">
        <v>180</v>
      </c>
      <c r="HW11" s="55" t="s">
        <v>180</v>
      </c>
      <c r="HX11" s="56" t="s">
        <v>180</v>
      </c>
      <c r="HY11" s="54" t="s">
        <v>180</v>
      </c>
      <c r="HZ11" s="55" t="s">
        <v>180</v>
      </c>
      <c r="IA11" s="56" t="s">
        <v>180</v>
      </c>
      <c r="IB11" s="54" t="s">
        <v>180</v>
      </c>
      <c r="IC11" s="55" t="s">
        <v>180</v>
      </c>
    </row>
    <row r="12" spans="1:237">
      <c r="A12" s="20">
        <v>1987</v>
      </c>
      <c r="B12" s="20">
        <v>4</v>
      </c>
      <c r="C12" s="20">
        <v>11</v>
      </c>
      <c r="D12" s="54" t="s">
        <v>180</v>
      </c>
      <c r="E12" s="54" t="s">
        <v>180</v>
      </c>
      <c r="F12" s="55" t="s">
        <v>180</v>
      </c>
      <c r="G12" s="56" t="s">
        <v>180</v>
      </c>
      <c r="H12" s="54" t="s">
        <v>180</v>
      </c>
      <c r="I12" s="55" t="s">
        <v>180</v>
      </c>
      <c r="J12" s="56" t="s">
        <v>180</v>
      </c>
      <c r="K12" s="54" t="s">
        <v>180</v>
      </c>
      <c r="L12" s="55" t="s">
        <v>180</v>
      </c>
      <c r="M12" s="56" t="s">
        <v>180</v>
      </c>
      <c r="N12" s="54" t="s">
        <v>180</v>
      </c>
      <c r="O12" s="55" t="s">
        <v>180</v>
      </c>
      <c r="P12" s="56" t="s">
        <v>180</v>
      </c>
      <c r="Q12" s="54" t="s">
        <v>180</v>
      </c>
      <c r="R12" s="55" t="s">
        <v>180</v>
      </c>
      <c r="S12" s="56" t="s">
        <v>180</v>
      </c>
      <c r="T12" s="54" t="s">
        <v>180</v>
      </c>
      <c r="U12" s="55" t="s">
        <v>180</v>
      </c>
      <c r="V12" s="54" t="s">
        <v>180</v>
      </c>
      <c r="W12" s="54" t="s">
        <v>180</v>
      </c>
      <c r="X12" s="55" t="s">
        <v>180</v>
      </c>
      <c r="Y12" s="54" t="s">
        <v>180</v>
      </c>
      <c r="Z12" s="54" t="s">
        <v>180</v>
      </c>
      <c r="AA12" s="55" t="s">
        <v>180</v>
      </c>
      <c r="AB12" s="54" t="s">
        <v>180</v>
      </c>
      <c r="AC12" s="54" t="s">
        <v>180</v>
      </c>
      <c r="AD12" s="55" t="s">
        <v>180</v>
      </c>
      <c r="AE12" s="54" t="s">
        <v>180</v>
      </c>
      <c r="AF12" s="54" t="s">
        <v>180</v>
      </c>
      <c r="AG12" s="55" t="s">
        <v>180</v>
      </c>
      <c r="AH12" s="56" t="s">
        <v>180</v>
      </c>
      <c r="AI12" s="54" t="s">
        <v>180</v>
      </c>
      <c r="AJ12" s="55" t="s">
        <v>180</v>
      </c>
      <c r="AK12" s="56" t="s">
        <v>180</v>
      </c>
      <c r="AL12" s="54" t="s">
        <v>180</v>
      </c>
      <c r="AM12" s="55" t="s">
        <v>180</v>
      </c>
      <c r="AN12" s="56" t="s">
        <v>180</v>
      </c>
      <c r="AO12" s="54" t="s">
        <v>180</v>
      </c>
      <c r="AP12" s="55" t="s">
        <v>180</v>
      </c>
      <c r="AQ12" s="56" t="s">
        <v>180</v>
      </c>
      <c r="AR12" s="54" t="s">
        <v>180</v>
      </c>
      <c r="AS12" s="55" t="s">
        <v>180</v>
      </c>
      <c r="AT12" s="56" t="s">
        <v>180</v>
      </c>
      <c r="AU12" s="54" t="s">
        <v>180</v>
      </c>
      <c r="AV12" s="55" t="s">
        <v>180</v>
      </c>
      <c r="AW12" s="56" t="s">
        <v>180</v>
      </c>
      <c r="AX12" s="54" t="s">
        <v>180</v>
      </c>
      <c r="AY12" s="55" t="s">
        <v>180</v>
      </c>
      <c r="AZ12" s="56">
        <v>207.75</v>
      </c>
      <c r="BA12" s="54">
        <v>201.25</v>
      </c>
      <c r="BB12" s="55">
        <v>205</v>
      </c>
      <c r="BC12" s="56" t="s">
        <v>180</v>
      </c>
      <c r="BD12" s="54" t="s">
        <v>180</v>
      </c>
      <c r="BE12" s="55" t="s">
        <v>180</v>
      </c>
      <c r="BF12" s="56">
        <v>207.75</v>
      </c>
      <c r="BG12" s="54">
        <v>201.25</v>
      </c>
      <c r="BH12" s="55">
        <v>205</v>
      </c>
      <c r="BI12" s="56">
        <v>200.5</v>
      </c>
      <c r="BJ12" s="54">
        <v>196.25</v>
      </c>
      <c r="BK12" s="55">
        <v>198.75</v>
      </c>
      <c r="BL12" s="56" t="s">
        <v>180</v>
      </c>
      <c r="BM12" s="54" t="s">
        <v>180</v>
      </c>
      <c r="BN12" s="55" t="s">
        <v>180</v>
      </c>
      <c r="BO12" s="56" t="s">
        <v>180</v>
      </c>
      <c r="BP12" s="54" t="s">
        <v>180</v>
      </c>
      <c r="BQ12" s="55" t="s">
        <v>180</v>
      </c>
      <c r="BR12" s="56" t="s">
        <v>180</v>
      </c>
      <c r="BS12" s="54" t="s">
        <v>180</v>
      </c>
      <c r="BT12" s="55" t="s">
        <v>180</v>
      </c>
      <c r="BU12" s="56" t="s">
        <v>180</v>
      </c>
      <c r="BV12" s="54" t="s">
        <v>180</v>
      </c>
      <c r="BW12" s="55" t="s">
        <v>180</v>
      </c>
      <c r="BX12" s="56" t="s">
        <v>180</v>
      </c>
      <c r="BY12" s="54" t="s">
        <v>180</v>
      </c>
      <c r="BZ12" s="55" t="s">
        <v>180</v>
      </c>
      <c r="CA12" s="56" t="s">
        <v>180</v>
      </c>
      <c r="CB12" s="54" t="s">
        <v>180</v>
      </c>
      <c r="CC12" s="55" t="s">
        <v>180</v>
      </c>
      <c r="CD12" s="56" t="s">
        <v>180</v>
      </c>
      <c r="CE12" s="54" t="s">
        <v>180</v>
      </c>
      <c r="CF12" s="55" t="s">
        <v>180</v>
      </c>
      <c r="CG12" s="56" t="s">
        <v>180</v>
      </c>
      <c r="CH12" s="54" t="s">
        <v>180</v>
      </c>
      <c r="CI12" s="55" t="s">
        <v>180</v>
      </c>
      <c r="CJ12" s="56" t="s">
        <v>180</v>
      </c>
      <c r="CK12" s="54" t="s">
        <v>180</v>
      </c>
      <c r="CL12" s="55" t="s">
        <v>180</v>
      </c>
      <c r="CM12" s="56" t="s">
        <v>180</v>
      </c>
      <c r="CN12" s="54" t="s">
        <v>180</v>
      </c>
      <c r="CO12" s="55" t="s">
        <v>180</v>
      </c>
      <c r="CP12" s="56">
        <v>215</v>
      </c>
      <c r="CQ12" s="54">
        <v>215</v>
      </c>
      <c r="CR12" s="55">
        <v>215</v>
      </c>
      <c r="CS12" s="56" t="s">
        <v>180</v>
      </c>
      <c r="CT12" s="54" t="s">
        <v>180</v>
      </c>
      <c r="CU12" s="55" t="s">
        <v>180</v>
      </c>
      <c r="CV12" s="56" t="s">
        <v>180</v>
      </c>
      <c r="CW12" s="54" t="s">
        <v>180</v>
      </c>
      <c r="CX12" s="55" t="s">
        <v>180</v>
      </c>
      <c r="CY12" s="54" t="s">
        <v>180</v>
      </c>
      <c r="CZ12" s="54" t="s">
        <v>180</v>
      </c>
      <c r="DA12" s="55" t="s">
        <v>180</v>
      </c>
      <c r="DB12" s="54" t="s">
        <v>180</v>
      </c>
      <c r="DC12" s="54" t="s">
        <v>180</v>
      </c>
      <c r="DD12" s="55" t="s">
        <v>180</v>
      </c>
      <c r="DE12" s="54" t="s">
        <v>180</v>
      </c>
      <c r="DF12" s="54" t="s">
        <v>180</v>
      </c>
      <c r="DG12" s="55" t="s">
        <v>180</v>
      </c>
      <c r="DH12" s="54" t="s">
        <v>180</v>
      </c>
      <c r="DI12" s="54" t="s">
        <v>180</v>
      </c>
      <c r="DJ12" s="55" t="s">
        <v>180</v>
      </c>
      <c r="DK12" s="56" t="s">
        <v>180</v>
      </c>
      <c r="DL12" s="54" t="s">
        <v>180</v>
      </c>
      <c r="DM12" s="55" t="s">
        <v>180</v>
      </c>
      <c r="DN12" s="54" t="s">
        <v>180</v>
      </c>
      <c r="DO12" s="54" t="s">
        <v>180</v>
      </c>
      <c r="DP12" s="55" t="s">
        <v>180</v>
      </c>
      <c r="DQ12" s="54" t="s">
        <v>180</v>
      </c>
      <c r="DR12" s="54" t="s">
        <v>180</v>
      </c>
      <c r="DS12" s="55" t="s">
        <v>180</v>
      </c>
      <c r="DT12" s="54" t="s">
        <v>180</v>
      </c>
      <c r="DU12" s="54" t="s">
        <v>180</v>
      </c>
      <c r="DV12" s="55" t="s">
        <v>180</v>
      </c>
      <c r="DW12" s="56" t="s">
        <v>180</v>
      </c>
      <c r="DX12" s="54" t="s">
        <v>180</v>
      </c>
      <c r="DY12" s="55" t="s">
        <v>180</v>
      </c>
      <c r="DZ12" s="56" t="s">
        <v>180</v>
      </c>
      <c r="EA12" s="54" t="s">
        <v>180</v>
      </c>
      <c r="EB12" s="55" t="s">
        <v>180</v>
      </c>
      <c r="EC12" s="56" t="s">
        <v>180</v>
      </c>
      <c r="ED12" s="54" t="s">
        <v>180</v>
      </c>
      <c r="EE12" s="55" t="s">
        <v>180</v>
      </c>
      <c r="EF12" s="56" t="s">
        <v>180</v>
      </c>
      <c r="EG12" s="54" t="s">
        <v>180</v>
      </c>
      <c r="EH12" s="55" t="s">
        <v>180</v>
      </c>
      <c r="EI12" s="56" t="s">
        <v>180</v>
      </c>
      <c r="EJ12" s="54" t="s">
        <v>180</v>
      </c>
      <c r="EK12" s="55" t="s">
        <v>180</v>
      </c>
      <c r="EL12" s="56" t="s">
        <v>180</v>
      </c>
      <c r="EM12" s="54" t="s">
        <v>180</v>
      </c>
      <c r="EN12" s="55" t="s">
        <v>180</v>
      </c>
      <c r="EO12" s="56" t="s">
        <v>180</v>
      </c>
      <c r="EP12" s="54" t="s">
        <v>180</v>
      </c>
      <c r="EQ12" s="55" t="s">
        <v>180</v>
      </c>
      <c r="ER12" s="56" t="s">
        <v>180</v>
      </c>
      <c r="ES12" s="54" t="s">
        <v>180</v>
      </c>
      <c r="ET12" s="55" t="s">
        <v>180</v>
      </c>
      <c r="EU12" s="54" t="s">
        <v>180</v>
      </c>
      <c r="EV12" s="54" t="s">
        <v>180</v>
      </c>
      <c r="EW12" s="55" t="s">
        <v>180</v>
      </c>
      <c r="EX12" s="54" t="s">
        <v>180</v>
      </c>
      <c r="EY12" s="54" t="s">
        <v>180</v>
      </c>
      <c r="EZ12" s="55" t="s">
        <v>180</v>
      </c>
      <c r="FA12" s="56" t="s">
        <v>180</v>
      </c>
      <c r="FB12" s="54" t="s">
        <v>180</v>
      </c>
      <c r="FC12" s="55" t="s">
        <v>180</v>
      </c>
      <c r="FD12" s="56" t="s">
        <v>180</v>
      </c>
      <c r="FE12" s="54" t="s">
        <v>180</v>
      </c>
      <c r="FF12" s="55" t="s">
        <v>180</v>
      </c>
      <c r="FG12" s="56" t="s">
        <v>180</v>
      </c>
      <c r="FH12" s="54" t="s">
        <v>180</v>
      </c>
      <c r="FI12" s="55" t="s">
        <v>180</v>
      </c>
      <c r="FJ12" s="56">
        <v>153</v>
      </c>
      <c r="FK12" s="54">
        <v>150</v>
      </c>
      <c r="FL12" s="55">
        <v>152</v>
      </c>
      <c r="FM12" s="56" t="s">
        <v>180</v>
      </c>
      <c r="FN12" s="54" t="s">
        <v>180</v>
      </c>
      <c r="FO12" s="55" t="s">
        <v>180</v>
      </c>
      <c r="FP12" s="56" t="s">
        <v>180</v>
      </c>
      <c r="FQ12" s="54" t="s">
        <v>180</v>
      </c>
      <c r="FR12" s="55" t="s">
        <v>180</v>
      </c>
      <c r="FS12" s="56">
        <v>145</v>
      </c>
      <c r="FT12" s="54">
        <v>142.5</v>
      </c>
      <c r="FU12" s="55">
        <v>144</v>
      </c>
      <c r="FV12" s="56" t="s">
        <v>180</v>
      </c>
      <c r="FW12" s="54" t="s">
        <v>180</v>
      </c>
      <c r="FX12" s="55" t="s">
        <v>180</v>
      </c>
      <c r="FY12" s="56" t="s">
        <v>180</v>
      </c>
      <c r="FZ12" s="54" t="s">
        <v>180</v>
      </c>
      <c r="GA12" s="55" t="s">
        <v>180</v>
      </c>
      <c r="GB12" s="56">
        <v>255</v>
      </c>
      <c r="GC12" s="54">
        <v>251</v>
      </c>
      <c r="GD12" s="55">
        <v>253</v>
      </c>
      <c r="GE12" s="56">
        <v>350</v>
      </c>
      <c r="GF12" s="54">
        <v>350</v>
      </c>
      <c r="GG12" s="55">
        <v>350</v>
      </c>
      <c r="GH12" s="56">
        <v>330</v>
      </c>
      <c r="GI12" s="54">
        <v>325</v>
      </c>
      <c r="GJ12" s="55">
        <v>328</v>
      </c>
      <c r="GK12" s="56" t="s">
        <v>180</v>
      </c>
      <c r="GL12" s="54" t="s">
        <v>180</v>
      </c>
      <c r="GM12" s="55" t="s">
        <v>180</v>
      </c>
      <c r="GN12" s="56" t="s">
        <v>180</v>
      </c>
      <c r="GO12" s="54" t="s">
        <v>180</v>
      </c>
      <c r="GP12" s="55" t="s">
        <v>180</v>
      </c>
      <c r="GQ12" s="56" t="s">
        <v>180</v>
      </c>
      <c r="GR12" s="54" t="s">
        <v>180</v>
      </c>
      <c r="GS12" s="55" t="s">
        <v>180</v>
      </c>
      <c r="GT12" s="56" t="s">
        <v>180</v>
      </c>
      <c r="GU12" s="54" t="s">
        <v>180</v>
      </c>
      <c r="GV12" s="55" t="s">
        <v>180</v>
      </c>
      <c r="GW12" s="56">
        <v>255</v>
      </c>
      <c r="GX12" s="54">
        <v>250</v>
      </c>
      <c r="GY12" s="55">
        <v>253</v>
      </c>
      <c r="GZ12" s="56" t="s">
        <v>180</v>
      </c>
      <c r="HA12" s="54" t="s">
        <v>180</v>
      </c>
      <c r="HB12" s="55" t="s">
        <v>180</v>
      </c>
      <c r="HC12" s="56" t="s">
        <v>180</v>
      </c>
      <c r="HD12" s="54" t="s">
        <v>180</v>
      </c>
      <c r="HE12" s="55" t="s">
        <v>180</v>
      </c>
      <c r="HF12" s="54" t="s">
        <v>180</v>
      </c>
      <c r="HG12" s="54" t="s">
        <v>180</v>
      </c>
      <c r="HH12" s="55" t="s">
        <v>180</v>
      </c>
      <c r="HI12" s="54" t="s">
        <v>180</v>
      </c>
      <c r="HJ12" s="54" t="s">
        <v>180</v>
      </c>
      <c r="HK12" s="55" t="s">
        <v>180</v>
      </c>
      <c r="HL12" s="56" t="s">
        <v>180</v>
      </c>
      <c r="HM12" s="54" t="s">
        <v>180</v>
      </c>
      <c r="HN12" s="55" t="s">
        <v>180</v>
      </c>
      <c r="HO12" s="56" t="s">
        <v>180</v>
      </c>
      <c r="HP12" s="54" t="s">
        <v>180</v>
      </c>
      <c r="HQ12" s="55" t="s">
        <v>180</v>
      </c>
      <c r="HR12" s="56" t="s">
        <v>180</v>
      </c>
      <c r="HS12" s="54" t="s">
        <v>180</v>
      </c>
      <c r="HT12" s="55" t="s">
        <v>180</v>
      </c>
      <c r="HU12" s="56" t="s">
        <v>180</v>
      </c>
      <c r="HV12" s="54" t="s">
        <v>180</v>
      </c>
      <c r="HW12" s="55" t="s">
        <v>180</v>
      </c>
      <c r="HX12" s="56" t="s">
        <v>180</v>
      </c>
      <c r="HY12" s="54" t="s">
        <v>180</v>
      </c>
      <c r="HZ12" s="55" t="s">
        <v>180</v>
      </c>
      <c r="IA12" s="56" t="s">
        <v>180</v>
      </c>
      <c r="IB12" s="54" t="s">
        <v>180</v>
      </c>
      <c r="IC12" s="55" t="s">
        <v>180</v>
      </c>
    </row>
    <row r="13" spans="1:237">
      <c r="A13" s="20">
        <v>1987</v>
      </c>
      <c r="B13" s="20">
        <v>4</v>
      </c>
      <c r="C13" s="20">
        <v>12</v>
      </c>
      <c r="D13" s="54" t="s">
        <v>180</v>
      </c>
      <c r="E13" s="54" t="s">
        <v>180</v>
      </c>
      <c r="F13" s="55" t="s">
        <v>180</v>
      </c>
      <c r="G13" s="56" t="s">
        <v>180</v>
      </c>
      <c r="H13" s="54" t="s">
        <v>180</v>
      </c>
      <c r="I13" s="55" t="s">
        <v>180</v>
      </c>
      <c r="J13" s="56" t="s">
        <v>180</v>
      </c>
      <c r="K13" s="54" t="s">
        <v>180</v>
      </c>
      <c r="L13" s="55" t="s">
        <v>180</v>
      </c>
      <c r="M13" s="56" t="s">
        <v>180</v>
      </c>
      <c r="N13" s="54" t="s">
        <v>180</v>
      </c>
      <c r="O13" s="55" t="s">
        <v>180</v>
      </c>
      <c r="P13" s="56" t="s">
        <v>180</v>
      </c>
      <c r="Q13" s="54" t="s">
        <v>180</v>
      </c>
      <c r="R13" s="55" t="s">
        <v>180</v>
      </c>
      <c r="S13" s="56" t="s">
        <v>180</v>
      </c>
      <c r="T13" s="54" t="s">
        <v>180</v>
      </c>
      <c r="U13" s="55" t="s">
        <v>180</v>
      </c>
      <c r="V13" s="54" t="s">
        <v>180</v>
      </c>
      <c r="W13" s="54" t="s">
        <v>180</v>
      </c>
      <c r="X13" s="55" t="s">
        <v>180</v>
      </c>
      <c r="Y13" s="54" t="s">
        <v>180</v>
      </c>
      <c r="Z13" s="54" t="s">
        <v>180</v>
      </c>
      <c r="AA13" s="55" t="s">
        <v>180</v>
      </c>
      <c r="AB13" s="54" t="s">
        <v>180</v>
      </c>
      <c r="AC13" s="54" t="s">
        <v>180</v>
      </c>
      <c r="AD13" s="55" t="s">
        <v>180</v>
      </c>
      <c r="AE13" s="54" t="s">
        <v>180</v>
      </c>
      <c r="AF13" s="54" t="s">
        <v>180</v>
      </c>
      <c r="AG13" s="55" t="s">
        <v>180</v>
      </c>
      <c r="AH13" s="56" t="s">
        <v>180</v>
      </c>
      <c r="AI13" s="54" t="s">
        <v>180</v>
      </c>
      <c r="AJ13" s="55" t="s">
        <v>180</v>
      </c>
      <c r="AK13" s="56" t="s">
        <v>180</v>
      </c>
      <c r="AL13" s="54" t="s">
        <v>180</v>
      </c>
      <c r="AM13" s="55" t="s">
        <v>180</v>
      </c>
      <c r="AN13" s="56" t="s">
        <v>180</v>
      </c>
      <c r="AO13" s="54" t="s">
        <v>180</v>
      </c>
      <c r="AP13" s="55" t="s">
        <v>180</v>
      </c>
      <c r="AQ13" s="56" t="s">
        <v>180</v>
      </c>
      <c r="AR13" s="54" t="s">
        <v>180</v>
      </c>
      <c r="AS13" s="55" t="s">
        <v>180</v>
      </c>
      <c r="AT13" s="56" t="s">
        <v>180</v>
      </c>
      <c r="AU13" s="54" t="s">
        <v>180</v>
      </c>
      <c r="AV13" s="55" t="s">
        <v>180</v>
      </c>
      <c r="AW13" s="56" t="s">
        <v>180</v>
      </c>
      <c r="AX13" s="54" t="s">
        <v>180</v>
      </c>
      <c r="AY13" s="55" t="s">
        <v>180</v>
      </c>
      <c r="AZ13" s="56">
        <v>217.5</v>
      </c>
      <c r="BA13" s="54">
        <v>212.5</v>
      </c>
      <c r="BB13" s="55">
        <v>215.5</v>
      </c>
      <c r="BC13" s="56" t="s">
        <v>180</v>
      </c>
      <c r="BD13" s="54" t="s">
        <v>180</v>
      </c>
      <c r="BE13" s="55" t="s">
        <v>180</v>
      </c>
      <c r="BF13" s="56">
        <v>217.5</v>
      </c>
      <c r="BG13" s="54">
        <v>212.5</v>
      </c>
      <c r="BH13" s="55">
        <v>215.5</v>
      </c>
      <c r="BI13" s="56">
        <v>215</v>
      </c>
      <c r="BJ13" s="54">
        <v>211</v>
      </c>
      <c r="BK13" s="55">
        <v>213.5</v>
      </c>
      <c r="BL13" s="56" t="s">
        <v>180</v>
      </c>
      <c r="BM13" s="54" t="s">
        <v>180</v>
      </c>
      <c r="BN13" s="55" t="s">
        <v>180</v>
      </c>
      <c r="BO13" s="56" t="s">
        <v>180</v>
      </c>
      <c r="BP13" s="54" t="s">
        <v>180</v>
      </c>
      <c r="BQ13" s="55" t="s">
        <v>180</v>
      </c>
      <c r="BR13" s="56" t="s">
        <v>180</v>
      </c>
      <c r="BS13" s="54" t="s">
        <v>180</v>
      </c>
      <c r="BT13" s="55" t="s">
        <v>180</v>
      </c>
      <c r="BU13" s="56" t="s">
        <v>180</v>
      </c>
      <c r="BV13" s="54" t="s">
        <v>180</v>
      </c>
      <c r="BW13" s="55" t="s">
        <v>180</v>
      </c>
      <c r="BX13" s="56" t="s">
        <v>180</v>
      </c>
      <c r="BY13" s="54" t="s">
        <v>180</v>
      </c>
      <c r="BZ13" s="55" t="s">
        <v>180</v>
      </c>
      <c r="CA13" s="56" t="s">
        <v>180</v>
      </c>
      <c r="CB13" s="54" t="s">
        <v>180</v>
      </c>
      <c r="CC13" s="55" t="s">
        <v>180</v>
      </c>
      <c r="CD13" s="56" t="s">
        <v>180</v>
      </c>
      <c r="CE13" s="54" t="s">
        <v>180</v>
      </c>
      <c r="CF13" s="55" t="s">
        <v>180</v>
      </c>
      <c r="CG13" s="56" t="s">
        <v>180</v>
      </c>
      <c r="CH13" s="54" t="s">
        <v>180</v>
      </c>
      <c r="CI13" s="55" t="s">
        <v>180</v>
      </c>
      <c r="CJ13" s="56" t="s">
        <v>180</v>
      </c>
      <c r="CK13" s="54" t="s">
        <v>180</v>
      </c>
      <c r="CL13" s="55" t="s">
        <v>180</v>
      </c>
      <c r="CM13" s="56" t="s">
        <v>180</v>
      </c>
      <c r="CN13" s="54" t="s">
        <v>180</v>
      </c>
      <c r="CO13" s="55" t="s">
        <v>180</v>
      </c>
      <c r="CP13" s="56">
        <v>245</v>
      </c>
      <c r="CQ13" s="54">
        <v>240</v>
      </c>
      <c r="CR13" s="55">
        <v>243</v>
      </c>
      <c r="CS13" s="56" t="s">
        <v>180</v>
      </c>
      <c r="CT13" s="54" t="s">
        <v>180</v>
      </c>
      <c r="CU13" s="55" t="s">
        <v>180</v>
      </c>
      <c r="CV13" s="56" t="s">
        <v>180</v>
      </c>
      <c r="CW13" s="54" t="s">
        <v>180</v>
      </c>
      <c r="CX13" s="55" t="s">
        <v>180</v>
      </c>
      <c r="CY13" s="54" t="s">
        <v>180</v>
      </c>
      <c r="CZ13" s="54" t="s">
        <v>180</v>
      </c>
      <c r="DA13" s="55" t="s">
        <v>180</v>
      </c>
      <c r="DB13" s="54" t="s">
        <v>180</v>
      </c>
      <c r="DC13" s="54" t="s">
        <v>180</v>
      </c>
      <c r="DD13" s="55" t="s">
        <v>180</v>
      </c>
      <c r="DE13" s="54" t="s">
        <v>180</v>
      </c>
      <c r="DF13" s="54" t="s">
        <v>180</v>
      </c>
      <c r="DG13" s="55" t="s">
        <v>180</v>
      </c>
      <c r="DH13" s="54" t="s">
        <v>180</v>
      </c>
      <c r="DI13" s="54" t="s">
        <v>180</v>
      </c>
      <c r="DJ13" s="55" t="s">
        <v>180</v>
      </c>
      <c r="DK13" s="56" t="s">
        <v>180</v>
      </c>
      <c r="DL13" s="54" t="s">
        <v>180</v>
      </c>
      <c r="DM13" s="55" t="s">
        <v>180</v>
      </c>
      <c r="DN13" s="54" t="s">
        <v>180</v>
      </c>
      <c r="DO13" s="54" t="s">
        <v>180</v>
      </c>
      <c r="DP13" s="55" t="s">
        <v>180</v>
      </c>
      <c r="DQ13" s="54" t="s">
        <v>180</v>
      </c>
      <c r="DR13" s="54" t="s">
        <v>180</v>
      </c>
      <c r="DS13" s="55" t="s">
        <v>180</v>
      </c>
      <c r="DT13" s="54" t="s">
        <v>180</v>
      </c>
      <c r="DU13" s="54" t="s">
        <v>180</v>
      </c>
      <c r="DV13" s="55" t="s">
        <v>180</v>
      </c>
      <c r="DW13" s="56" t="s">
        <v>180</v>
      </c>
      <c r="DX13" s="54" t="s">
        <v>180</v>
      </c>
      <c r="DY13" s="55" t="s">
        <v>180</v>
      </c>
      <c r="DZ13" s="56" t="s">
        <v>180</v>
      </c>
      <c r="EA13" s="54" t="s">
        <v>180</v>
      </c>
      <c r="EB13" s="55" t="s">
        <v>180</v>
      </c>
      <c r="EC13" s="56" t="s">
        <v>180</v>
      </c>
      <c r="ED13" s="54" t="s">
        <v>180</v>
      </c>
      <c r="EE13" s="55" t="s">
        <v>180</v>
      </c>
      <c r="EF13" s="56" t="s">
        <v>180</v>
      </c>
      <c r="EG13" s="54" t="s">
        <v>180</v>
      </c>
      <c r="EH13" s="55" t="s">
        <v>180</v>
      </c>
      <c r="EI13" s="56" t="s">
        <v>180</v>
      </c>
      <c r="EJ13" s="54" t="s">
        <v>180</v>
      </c>
      <c r="EK13" s="55" t="s">
        <v>180</v>
      </c>
      <c r="EL13" s="56" t="s">
        <v>180</v>
      </c>
      <c r="EM13" s="54" t="s">
        <v>180</v>
      </c>
      <c r="EN13" s="55" t="s">
        <v>180</v>
      </c>
      <c r="EO13" s="56" t="s">
        <v>180</v>
      </c>
      <c r="EP13" s="54" t="s">
        <v>180</v>
      </c>
      <c r="EQ13" s="55" t="s">
        <v>180</v>
      </c>
      <c r="ER13" s="56" t="s">
        <v>180</v>
      </c>
      <c r="ES13" s="54" t="s">
        <v>180</v>
      </c>
      <c r="ET13" s="55" t="s">
        <v>180</v>
      </c>
      <c r="EU13" s="54" t="s">
        <v>180</v>
      </c>
      <c r="EV13" s="54" t="s">
        <v>180</v>
      </c>
      <c r="EW13" s="55" t="s">
        <v>180</v>
      </c>
      <c r="EX13" s="54" t="s">
        <v>180</v>
      </c>
      <c r="EY13" s="54" t="s">
        <v>180</v>
      </c>
      <c r="EZ13" s="55" t="s">
        <v>180</v>
      </c>
      <c r="FA13" s="56" t="s">
        <v>180</v>
      </c>
      <c r="FB13" s="54" t="s">
        <v>180</v>
      </c>
      <c r="FC13" s="55" t="s">
        <v>180</v>
      </c>
      <c r="FD13" s="56" t="s">
        <v>180</v>
      </c>
      <c r="FE13" s="54" t="s">
        <v>180</v>
      </c>
      <c r="FF13" s="55" t="s">
        <v>180</v>
      </c>
      <c r="FG13" s="56" t="s">
        <v>180</v>
      </c>
      <c r="FH13" s="54" t="s">
        <v>180</v>
      </c>
      <c r="FI13" s="55" t="s">
        <v>180</v>
      </c>
      <c r="FJ13" s="56">
        <v>157</v>
      </c>
      <c r="FK13" s="54">
        <v>152.75</v>
      </c>
      <c r="FL13" s="55">
        <v>155.25</v>
      </c>
      <c r="FM13" s="56" t="s">
        <v>180</v>
      </c>
      <c r="FN13" s="54" t="s">
        <v>180</v>
      </c>
      <c r="FO13" s="55" t="s">
        <v>180</v>
      </c>
      <c r="FP13" s="56" t="s">
        <v>180</v>
      </c>
      <c r="FQ13" s="54" t="s">
        <v>180</v>
      </c>
      <c r="FR13" s="55" t="s">
        <v>180</v>
      </c>
      <c r="FS13" s="56">
        <v>148</v>
      </c>
      <c r="FT13" s="54">
        <v>144</v>
      </c>
      <c r="FU13" s="55">
        <v>146.5</v>
      </c>
      <c r="FV13" s="56" t="s">
        <v>180</v>
      </c>
      <c r="FW13" s="54" t="s">
        <v>180</v>
      </c>
      <c r="FX13" s="55" t="s">
        <v>180</v>
      </c>
      <c r="FY13" s="56" t="s">
        <v>180</v>
      </c>
      <c r="FZ13" s="54" t="s">
        <v>180</v>
      </c>
      <c r="GA13" s="55" t="s">
        <v>180</v>
      </c>
      <c r="GB13" s="56">
        <v>275</v>
      </c>
      <c r="GC13" s="54">
        <v>270.5</v>
      </c>
      <c r="GD13" s="55">
        <v>273</v>
      </c>
      <c r="GE13" s="56">
        <v>367.5</v>
      </c>
      <c r="GF13" s="54">
        <v>367.5</v>
      </c>
      <c r="GG13" s="55">
        <v>367.5</v>
      </c>
      <c r="GH13" s="56">
        <v>347.5</v>
      </c>
      <c r="GI13" s="54">
        <v>333.75</v>
      </c>
      <c r="GJ13" s="55">
        <v>340.75</v>
      </c>
      <c r="GK13" s="56" t="s">
        <v>180</v>
      </c>
      <c r="GL13" s="54" t="s">
        <v>180</v>
      </c>
      <c r="GM13" s="55" t="s">
        <v>180</v>
      </c>
      <c r="GN13" s="56" t="s">
        <v>180</v>
      </c>
      <c r="GO13" s="54" t="s">
        <v>180</v>
      </c>
      <c r="GP13" s="55" t="s">
        <v>180</v>
      </c>
      <c r="GQ13" s="56" t="s">
        <v>180</v>
      </c>
      <c r="GR13" s="54" t="s">
        <v>180</v>
      </c>
      <c r="GS13" s="55" t="s">
        <v>180</v>
      </c>
      <c r="GT13" s="56" t="s">
        <v>180</v>
      </c>
      <c r="GU13" s="54" t="s">
        <v>180</v>
      </c>
      <c r="GV13" s="55" t="s">
        <v>180</v>
      </c>
      <c r="GW13" s="56">
        <v>275</v>
      </c>
      <c r="GX13" s="54">
        <v>270</v>
      </c>
      <c r="GY13" s="55">
        <v>273</v>
      </c>
      <c r="GZ13" s="56" t="s">
        <v>180</v>
      </c>
      <c r="HA13" s="54" t="s">
        <v>180</v>
      </c>
      <c r="HB13" s="55" t="s">
        <v>180</v>
      </c>
      <c r="HC13" s="56" t="s">
        <v>180</v>
      </c>
      <c r="HD13" s="54" t="s">
        <v>180</v>
      </c>
      <c r="HE13" s="55" t="s">
        <v>180</v>
      </c>
      <c r="HF13" s="54" t="s">
        <v>180</v>
      </c>
      <c r="HG13" s="54" t="s">
        <v>180</v>
      </c>
      <c r="HH13" s="55" t="s">
        <v>180</v>
      </c>
      <c r="HI13" s="54" t="s">
        <v>180</v>
      </c>
      <c r="HJ13" s="54" t="s">
        <v>180</v>
      </c>
      <c r="HK13" s="55" t="s">
        <v>180</v>
      </c>
      <c r="HL13" s="56" t="s">
        <v>180</v>
      </c>
      <c r="HM13" s="54" t="s">
        <v>180</v>
      </c>
      <c r="HN13" s="55" t="s">
        <v>180</v>
      </c>
      <c r="HO13" s="56" t="s">
        <v>180</v>
      </c>
      <c r="HP13" s="54" t="s">
        <v>180</v>
      </c>
      <c r="HQ13" s="55" t="s">
        <v>180</v>
      </c>
      <c r="HR13" s="56" t="s">
        <v>180</v>
      </c>
      <c r="HS13" s="54" t="s">
        <v>180</v>
      </c>
      <c r="HT13" s="55" t="s">
        <v>180</v>
      </c>
      <c r="HU13" s="56" t="s">
        <v>180</v>
      </c>
      <c r="HV13" s="54" t="s">
        <v>180</v>
      </c>
      <c r="HW13" s="55" t="s">
        <v>180</v>
      </c>
      <c r="HX13" s="56" t="s">
        <v>180</v>
      </c>
      <c r="HY13" s="54" t="s">
        <v>180</v>
      </c>
      <c r="HZ13" s="55" t="s">
        <v>180</v>
      </c>
      <c r="IA13" s="56" t="s">
        <v>180</v>
      </c>
      <c r="IB13" s="54" t="s">
        <v>180</v>
      </c>
      <c r="IC13" s="55" t="s">
        <v>180</v>
      </c>
    </row>
    <row r="14" spans="1:237">
      <c r="A14" s="20">
        <v>1988</v>
      </c>
      <c r="B14" s="20">
        <v>1</v>
      </c>
      <c r="C14" s="20">
        <v>1</v>
      </c>
      <c r="D14" s="54" t="s">
        <v>180</v>
      </c>
      <c r="E14" s="54" t="s">
        <v>180</v>
      </c>
      <c r="F14" s="55" t="s">
        <v>180</v>
      </c>
      <c r="G14" s="56" t="s">
        <v>180</v>
      </c>
      <c r="H14" s="54" t="s">
        <v>180</v>
      </c>
      <c r="I14" s="55" t="s">
        <v>180</v>
      </c>
      <c r="J14" s="56" t="s">
        <v>180</v>
      </c>
      <c r="K14" s="54" t="s">
        <v>180</v>
      </c>
      <c r="L14" s="55" t="s">
        <v>180</v>
      </c>
      <c r="M14" s="56" t="s">
        <v>180</v>
      </c>
      <c r="N14" s="54" t="s">
        <v>180</v>
      </c>
      <c r="O14" s="55" t="s">
        <v>180</v>
      </c>
      <c r="P14" s="56" t="s">
        <v>180</v>
      </c>
      <c r="Q14" s="54" t="s">
        <v>180</v>
      </c>
      <c r="R14" s="55" t="s">
        <v>180</v>
      </c>
      <c r="S14" s="56" t="s">
        <v>180</v>
      </c>
      <c r="T14" s="54" t="s">
        <v>180</v>
      </c>
      <c r="U14" s="55" t="s">
        <v>180</v>
      </c>
      <c r="V14" s="54" t="s">
        <v>180</v>
      </c>
      <c r="W14" s="54" t="s">
        <v>180</v>
      </c>
      <c r="X14" s="55" t="s">
        <v>180</v>
      </c>
      <c r="Y14" s="54" t="s">
        <v>180</v>
      </c>
      <c r="Z14" s="54" t="s">
        <v>180</v>
      </c>
      <c r="AA14" s="55" t="s">
        <v>180</v>
      </c>
      <c r="AB14" s="54" t="s">
        <v>180</v>
      </c>
      <c r="AC14" s="54" t="s">
        <v>180</v>
      </c>
      <c r="AD14" s="55" t="s">
        <v>180</v>
      </c>
      <c r="AE14" s="54" t="s">
        <v>180</v>
      </c>
      <c r="AF14" s="54" t="s">
        <v>180</v>
      </c>
      <c r="AG14" s="55" t="s">
        <v>180</v>
      </c>
      <c r="AH14" s="56" t="s">
        <v>180</v>
      </c>
      <c r="AI14" s="54" t="s">
        <v>180</v>
      </c>
      <c r="AJ14" s="55" t="s">
        <v>180</v>
      </c>
      <c r="AK14" s="56" t="s">
        <v>180</v>
      </c>
      <c r="AL14" s="54" t="s">
        <v>180</v>
      </c>
      <c r="AM14" s="55" t="s">
        <v>180</v>
      </c>
      <c r="AN14" s="56" t="s">
        <v>180</v>
      </c>
      <c r="AO14" s="54" t="s">
        <v>180</v>
      </c>
      <c r="AP14" s="55" t="s">
        <v>180</v>
      </c>
      <c r="AQ14" s="56" t="s">
        <v>180</v>
      </c>
      <c r="AR14" s="54" t="s">
        <v>180</v>
      </c>
      <c r="AS14" s="55" t="s">
        <v>180</v>
      </c>
      <c r="AT14" s="56" t="s">
        <v>180</v>
      </c>
      <c r="AU14" s="54" t="s">
        <v>180</v>
      </c>
      <c r="AV14" s="55" t="s">
        <v>180</v>
      </c>
      <c r="AW14" s="56" t="s">
        <v>180</v>
      </c>
      <c r="AX14" s="54" t="s">
        <v>180</v>
      </c>
      <c r="AY14" s="55" t="s">
        <v>180</v>
      </c>
      <c r="AZ14" s="56">
        <v>226.25</v>
      </c>
      <c r="BA14" s="54">
        <v>217.25</v>
      </c>
      <c r="BB14" s="55">
        <v>222.25</v>
      </c>
      <c r="BC14" s="56" t="s">
        <v>180</v>
      </c>
      <c r="BD14" s="54" t="s">
        <v>180</v>
      </c>
      <c r="BE14" s="55" t="s">
        <v>180</v>
      </c>
      <c r="BF14" s="56">
        <v>226.25</v>
      </c>
      <c r="BG14" s="54">
        <v>217.25</v>
      </c>
      <c r="BH14" s="55">
        <v>222.25</v>
      </c>
      <c r="BI14" s="56">
        <v>223.75</v>
      </c>
      <c r="BJ14" s="54">
        <v>220.25</v>
      </c>
      <c r="BK14" s="55">
        <v>222.25</v>
      </c>
      <c r="BL14" s="56" t="s">
        <v>180</v>
      </c>
      <c r="BM14" s="54" t="s">
        <v>180</v>
      </c>
      <c r="BN14" s="55" t="s">
        <v>180</v>
      </c>
      <c r="BO14" s="56" t="s">
        <v>180</v>
      </c>
      <c r="BP14" s="54" t="s">
        <v>180</v>
      </c>
      <c r="BQ14" s="55" t="s">
        <v>180</v>
      </c>
      <c r="BR14" s="56" t="s">
        <v>180</v>
      </c>
      <c r="BS14" s="54" t="s">
        <v>180</v>
      </c>
      <c r="BT14" s="55" t="s">
        <v>180</v>
      </c>
      <c r="BU14" s="56" t="s">
        <v>180</v>
      </c>
      <c r="BV14" s="54" t="s">
        <v>180</v>
      </c>
      <c r="BW14" s="55" t="s">
        <v>180</v>
      </c>
      <c r="BX14" s="56" t="s">
        <v>180</v>
      </c>
      <c r="BY14" s="54" t="s">
        <v>180</v>
      </c>
      <c r="BZ14" s="55" t="s">
        <v>180</v>
      </c>
      <c r="CA14" s="56" t="s">
        <v>180</v>
      </c>
      <c r="CB14" s="54" t="s">
        <v>180</v>
      </c>
      <c r="CC14" s="55" t="s">
        <v>180</v>
      </c>
      <c r="CD14" s="56" t="s">
        <v>180</v>
      </c>
      <c r="CE14" s="54" t="s">
        <v>180</v>
      </c>
      <c r="CF14" s="55" t="s">
        <v>180</v>
      </c>
      <c r="CG14" s="56" t="s">
        <v>180</v>
      </c>
      <c r="CH14" s="54" t="s">
        <v>180</v>
      </c>
      <c r="CI14" s="55" t="s">
        <v>180</v>
      </c>
      <c r="CJ14" s="56" t="s">
        <v>180</v>
      </c>
      <c r="CK14" s="54" t="s">
        <v>180</v>
      </c>
      <c r="CL14" s="55" t="s">
        <v>180</v>
      </c>
      <c r="CM14" s="56" t="s">
        <v>180</v>
      </c>
      <c r="CN14" s="54" t="s">
        <v>180</v>
      </c>
      <c r="CO14" s="55" t="s">
        <v>180</v>
      </c>
      <c r="CP14" s="56">
        <v>243.75</v>
      </c>
      <c r="CQ14" s="54">
        <v>238</v>
      </c>
      <c r="CR14" s="55">
        <v>241.25</v>
      </c>
      <c r="CS14" s="56" t="s">
        <v>180</v>
      </c>
      <c r="CT14" s="54" t="s">
        <v>180</v>
      </c>
      <c r="CU14" s="55" t="s">
        <v>180</v>
      </c>
      <c r="CV14" s="56" t="s">
        <v>180</v>
      </c>
      <c r="CW14" s="54" t="s">
        <v>180</v>
      </c>
      <c r="CX14" s="55" t="s">
        <v>180</v>
      </c>
      <c r="CY14" s="54" t="s">
        <v>180</v>
      </c>
      <c r="CZ14" s="54" t="s">
        <v>180</v>
      </c>
      <c r="DA14" s="55" t="s">
        <v>180</v>
      </c>
      <c r="DB14" s="54" t="s">
        <v>180</v>
      </c>
      <c r="DC14" s="54" t="s">
        <v>180</v>
      </c>
      <c r="DD14" s="55" t="s">
        <v>180</v>
      </c>
      <c r="DE14" s="54" t="s">
        <v>180</v>
      </c>
      <c r="DF14" s="54" t="s">
        <v>180</v>
      </c>
      <c r="DG14" s="55" t="s">
        <v>180</v>
      </c>
      <c r="DH14" s="54" t="s">
        <v>180</v>
      </c>
      <c r="DI14" s="54" t="s">
        <v>180</v>
      </c>
      <c r="DJ14" s="55" t="s">
        <v>180</v>
      </c>
      <c r="DK14" s="56" t="s">
        <v>180</v>
      </c>
      <c r="DL14" s="54" t="s">
        <v>180</v>
      </c>
      <c r="DM14" s="55" t="s">
        <v>180</v>
      </c>
      <c r="DN14" s="54" t="s">
        <v>180</v>
      </c>
      <c r="DO14" s="54" t="s">
        <v>180</v>
      </c>
      <c r="DP14" s="55" t="s">
        <v>180</v>
      </c>
      <c r="DQ14" s="54" t="s">
        <v>180</v>
      </c>
      <c r="DR14" s="54" t="s">
        <v>180</v>
      </c>
      <c r="DS14" s="55" t="s">
        <v>180</v>
      </c>
      <c r="DT14" s="54" t="s">
        <v>180</v>
      </c>
      <c r="DU14" s="54" t="s">
        <v>180</v>
      </c>
      <c r="DV14" s="55" t="s">
        <v>180</v>
      </c>
      <c r="DW14" s="56" t="s">
        <v>180</v>
      </c>
      <c r="DX14" s="54" t="s">
        <v>180</v>
      </c>
      <c r="DY14" s="55" t="s">
        <v>180</v>
      </c>
      <c r="DZ14" s="56" t="s">
        <v>180</v>
      </c>
      <c r="EA14" s="54" t="s">
        <v>180</v>
      </c>
      <c r="EB14" s="55" t="s">
        <v>180</v>
      </c>
      <c r="EC14" s="56" t="s">
        <v>180</v>
      </c>
      <c r="ED14" s="54" t="s">
        <v>180</v>
      </c>
      <c r="EE14" s="55" t="s">
        <v>180</v>
      </c>
      <c r="EF14" s="56" t="s">
        <v>180</v>
      </c>
      <c r="EG14" s="54" t="s">
        <v>180</v>
      </c>
      <c r="EH14" s="55" t="s">
        <v>180</v>
      </c>
      <c r="EI14" s="56" t="s">
        <v>180</v>
      </c>
      <c r="EJ14" s="54" t="s">
        <v>180</v>
      </c>
      <c r="EK14" s="55" t="s">
        <v>180</v>
      </c>
      <c r="EL14" s="56" t="s">
        <v>180</v>
      </c>
      <c r="EM14" s="54" t="s">
        <v>180</v>
      </c>
      <c r="EN14" s="55" t="s">
        <v>180</v>
      </c>
      <c r="EO14" s="56" t="s">
        <v>180</v>
      </c>
      <c r="EP14" s="54" t="s">
        <v>180</v>
      </c>
      <c r="EQ14" s="55" t="s">
        <v>180</v>
      </c>
      <c r="ER14" s="56" t="s">
        <v>180</v>
      </c>
      <c r="ES14" s="54" t="s">
        <v>180</v>
      </c>
      <c r="ET14" s="55" t="s">
        <v>180</v>
      </c>
      <c r="EU14" s="54" t="s">
        <v>180</v>
      </c>
      <c r="EV14" s="54" t="s">
        <v>180</v>
      </c>
      <c r="EW14" s="55" t="s">
        <v>180</v>
      </c>
      <c r="EX14" s="54" t="s">
        <v>180</v>
      </c>
      <c r="EY14" s="54" t="s">
        <v>180</v>
      </c>
      <c r="EZ14" s="55" t="s">
        <v>180</v>
      </c>
      <c r="FA14" s="56" t="s">
        <v>180</v>
      </c>
      <c r="FB14" s="54" t="s">
        <v>180</v>
      </c>
      <c r="FC14" s="55" t="s">
        <v>180</v>
      </c>
      <c r="FD14" s="56" t="s">
        <v>180</v>
      </c>
      <c r="FE14" s="54" t="s">
        <v>180</v>
      </c>
      <c r="FF14" s="55" t="s">
        <v>180</v>
      </c>
      <c r="FG14" s="56" t="s">
        <v>180</v>
      </c>
      <c r="FH14" s="54" t="s">
        <v>180</v>
      </c>
      <c r="FI14" s="55" t="s">
        <v>180</v>
      </c>
      <c r="FJ14" s="56">
        <v>165</v>
      </c>
      <c r="FK14" s="54">
        <v>160</v>
      </c>
      <c r="FL14" s="55">
        <v>163</v>
      </c>
      <c r="FM14" s="56" t="s">
        <v>180</v>
      </c>
      <c r="FN14" s="54" t="s">
        <v>180</v>
      </c>
      <c r="FO14" s="55" t="s">
        <v>180</v>
      </c>
      <c r="FP14" s="56" t="s">
        <v>180</v>
      </c>
      <c r="FQ14" s="54" t="s">
        <v>180</v>
      </c>
      <c r="FR14" s="55" t="s">
        <v>180</v>
      </c>
      <c r="FS14" s="56">
        <v>156.5</v>
      </c>
      <c r="FT14" s="54">
        <v>154</v>
      </c>
      <c r="FU14" s="55">
        <v>155.5</v>
      </c>
      <c r="FV14" s="56" t="s">
        <v>180</v>
      </c>
      <c r="FW14" s="54" t="s">
        <v>180</v>
      </c>
      <c r="FX14" s="55" t="s">
        <v>180</v>
      </c>
      <c r="FY14" s="56" t="s">
        <v>180</v>
      </c>
      <c r="FZ14" s="54" t="s">
        <v>180</v>
      </c>
      <c r="GA14" s="55" t="s">
        <v>180</v>
      </c>
      <c r="GB14" s="56">
        <v>295</v>
      </c>
      <c r="GC14" s="54">
        <v>290</v>
      </c>
      <c r="GD14" s="55">
        <v>293</v>
      </c>
      <c r="GE14" s="56">
        <v>385</v>
      </c>
      <c r="GF14" s="54">
        <v>385</v>
      </c>
      <c r="GG14" s="55">
        <v>385</v>
      </c>
      <c r="GH14" s="56">
        <v>362.5</v>
      </c>
      <c r="GI14" s="54">
        <v>350</v>
      </c>
      <c r="GJ14" s="55">
        <v>356.5</v>
      </c>
      <c r="GK14" s="56" t="s">
        <v>180</v>
      </c>
      <c r="GL14" s="54" t="s">
        <v>180</v>
      </c>
      <c r="GM14" s="55" t="s">
        <v>180</v>
      </c>
      <c r="GN14" s="56" t="s">
        <v>180</v>
      </c>
      <c r="GO14" s="54" t="s">
        <v>180</v>
      </c>
      <c r="GP14" s="55" t="s">
        <v>180</v>
      </c>
      <c r="GQ14" s="56" t="s">
        <v>180</v>
      </c>
      <c r="GR14" s="54" t="s">
        <v>180</v>
      </c>
      <c r="GS14" s="55" t="s">
        <v>180</v>
      </c>
      <c r="GT14" s="56" t="s">
        <v>180</v>
      </c>
      <c r="GU14" s="54" t="s">
        <v>180</v>
      </c>
      <c r="GV14" s="55" t="s">
        <v>180</v>
      </c>
      <c r="GW14" s="56">
        <v>295</v>
      </c>
      <c r="GX14" s="54">
        <v>290</v>
      </c>
      <c r="GY14" s="55">
        <v>293</v>
      </c>
      <c r="GZ14" s="56" t="s">
        <v>180</v>
      </c>
      <c r="HA14" s="54" t="s">
        <v>180</v>
      </c>
      <c r="HB14" s="55" t="s">
        <v>180</v>
      </c>
      <c r="HC14" s="56" t="s">
        <v>180</v>
      </c>
      <c r="HD14" s="54" t="s">
        <v>180</v>
      </c>
      <c r="HE14" s="55" t="s">
        <v>180</v>
      </c>
      <c r="HF14" s="54" t="s">
        <v>180</v>
      </c>
      <c r="HG14" s="54" t="s">
        <v>180</v>
      </c>
      <c r="HH14" s="55" t="s">
        <v>180</v>
      </c>
      <c r="HI14" s="54" t="s">
        <v>180</v>
      </c>
      <c r="HJ14" s="54" t="s">
        <v>180</v>
      </c>
      <c r="HK14" s="55" t="s">
        <v>180</v>
      </c>
      <c r="HL14" s="56" t="s">
        <v>180</v>
      </c>
      <c r="HM14" s="54" t="s">
        <v>180</v>
      </c>
      <c r="HN14" s="55" t="s">
        <v>180</v>
      </c>
      <c r="HO14" s="56" t="s">
        <v>180</v>
      </c>
      <c r="HP14" s="54" t="s">
        <v>180</v>
      </c>
      <c r="HQ14" s="55" t="s">
        <v>180</v>
      </c>
      <c r="HR14" s="56" t="s">
        <v>180</v>
      </c>
      <c r="HS14" s="54" t="s">
        <v>180</v>
      </c>
      <c r="HT14" s="55" t="s">
        <v>180</v>
      </c>
      <c r="HU14" s="56" t="s">
        <v>180</v>
      </c>
      <c r="HV14" s="54" t="s">
        <v>180</v>
      </c>
      <c r="HW14" s="55" t="s">
        <v>180</v>
      </c>
      <c r="HX14" s="56" t="s">
        <v>180</v>
      </c>
      <c r="HY14" s="54" t="s">
        <v>180</v>
      </c>
      <c r="HZ14" s="55" t="s">
        <v>180</v>
      </c>
      <c r="IA14" s="56" t="s">
        <v>180</v>
      </c>
      <c r="IB14" s="54" t="s">
        <v>180</v>
      </c>
      <c r="IC14" s="55" t="s">
        <v>180</v>
      </c>
    </row>
    <row r="15" spans="1:237">
      <c r="A15" s="20">
        <v>1988</v>
      </c>
      <c r="B15" s="20">
        <v>1</v>
      </c>
      <c r="C15" s="20">
        <v>2</v>
      </c>
      <c r="D15" s="54" t="s">
        <v>180</v>
      </c>
      <c r="E15" s="54" t="s">
        <v>180</v>
      </c>
      <c r="F15" s="55" t="s">
        <v>180</v>
      </c>
      <c r="G15" s="56" t="s">
        <v>180</v>
      </c>
      <c r="H15" s="54" t="s">
        <v>180</v>
      </c>
      <c r="I15" s="55" t="s">
        <v>180</v>
      </c>
      <c r="J15" s="56" t="s">
        <v>180</v>
      </c>
      <c r="K15" s="54" t="s">
        <v>180</v>
      </c>
      <c r="L15" s="55" t="s">
        <v>180</v>
      </c>
      <c r="M15" s="56" t="s">
        <v>180</v>
      </c>
      <c r="N15" s="54" t="s">
        <v>180</v>
      </c>
      <c r="O15" s="55" t="s">
        <v>180</v>
      </c>
      <c r="P15" s="56" t="s">
        <v>180</v>
      </c>
      <c r="Q15" s="54" t="s">
        <v>180</v>
      </c>
      <c r="R15" s="55" t="s">
        <v>180</v>
      </c>
      <c r="S15" s="56" t="s">
        <v>180</v>
      </c>
      <c r="T15" s="54" t="s">
        <v>180</v>
      </c>
      <c r="U15" s="55" t="s">
        <v>180</v>
      </c>
      <c r="V15" s="54" t="s">
        <v>180</v>
      </c>
      <c r="W15" s="54" t="s">
        <v>180</v>
      </c>
      <c r="X15" s="55" t="s">
        <v>180</v>
      </c>
      <c r="Y15" s="54" t="s">
        <v>180</v>
      </c>
      <c r="Z15" s="54" t="s">
        <v>180</v>
      </c>
      <c r="AA15" s="55" t="s">
        <v>180</v>
      </c>
      <c r="AB15" s="54" t="s">
        <v>180</v>
      </c>
      <c r="AC15" s="54" t="s">
        <v>180</v>
      </c>
      <c r="AD15" s="55" t="s">
        <v>180</v>
      </c>
      <c r="AE15" s="54" t="s">
        <v>180</v>
      </c>
      <c r="AF15" s="54" t="s">
        <v>180</v>
      </c>
      <c r="AG15" s="55" t="s">
        <v>180</v>
      </c>
      <c r="AH15" s="56" t="s">
        <v>180</v>
      </c>
      <c r="AI15" s="54" t="s">
        <v>180</v>
      </c>
      <c r="AJ15" s="55" t="s">
        <v>180</v>
      </c>
      <c r="AK15" s="56" t="s">
        <v>180</v>
      </c>
      <c r="AL15" s="54" t="s">
        <v>180</v>
      </c>
      <c r="AM15" s="55" t="s">
        <v>180</v>
      </c>
      <c r="AN15" s="56" t="s">
        <v>180</v>
      </c>
      <c r="AO15" s="54" t="s">
        <v>180</v>
      </c>
      <c r="AP15" s="55" t="s">
        <v>180</v>
      </c>
      <c r="AQ15" s="56" t="s">
        <v>180</v>
      </c>
      <c r="AR15" s="54" t="s">
        <v>180</v>
      </c>
      <c r="AS15" s="55" t="s">
        <v>180</v>
      </c>
      <c r="AT15" s="56" t="s">
        <v>180</v>
      </c>
      <c r="AU15" s="54" t="s">
        <v>180</v>
      </c>
      <c r="AV15" s="55" t="s">
        <v>180</v>
      </c>
      <c r="AW15" s="56" t="s">
        <v>180</v>
      </c>
      <c r="AX15" s="54" t="s">
        <v>180</v>
      </c>
      <c r="AY15" s="55" t="s">
        <v>180</v>
      </c>
      <c r="AZ15" s="56">
        <v>220</v>
      </c>
      <c r="BA15" s="54">
        <v>210</v>
      </c>
      <c r="BB15" s="55">
        <v>215</v>
      </c>
      <c r="BC15" s="56" t="s">
        <v>180</v>
      </c>
      <c r="BD15" s="54" t="s">
        <v>180</v>
      </c>
      <c r="BE15" s="55" t="s">
        <v>180</v>
      </c>
      <c r="BF15" s="56">
        <v>220</v>
      </c>
      <c r="BG15" s="54">
        <v>210</v>
      </c>
      <c r="BH15" s="55">
        <v>215</v>
      </c>
      <c r="BI15" s="56">
        <v>218</v>
      </c>
      <c r="BJ15" s="54">
        <v>217</v>
      </c>
      <c r="BK15" s="55">
        <v>218</v>
      </c>
      <c r="BL15" s="56" t="s">
        <v>180</v>
      </c>
      <c r="BM15" s="54" t="s">
        <v>180</v>
      </c>
      <c r="BN15" s="55" t="s">
        <v>180</v>
      </c>
      <c r="BO15" s="56" t="s">
        <v>180</v>
      </c>
      <c r="BP15" s="54" t="s">
        <v>180</v>
      </c>
      <c r="BQ15" s="55" t="s">
        <v>180</v>
      </c>
      <c r="BR15" s="56" t="s">
        <v>180</v>
      </c>
      <c r="BS15" s="54" t="s">
        <v>180</v>
      </c>
      <c r="BT15" s="55" t="s">
        <v>180</v>
      </c>
      <c r="BU15" s="56" t="s">
        <v>180</v>
      </c>
      <c r="BV15" s="54" t="s">
        <v>180</v>
      </c>
      <c r="BW15" s="55" t="s">
        <v>180</v>
      </c>
      <c r="BX15" s="56" t="s">
        <v>180</v>
      </c>
      <c r="BY15" s="54" t="s">
        <v>180</v>
      </c>
      <c r="BZ15" s="55" t="s">
        <v>180</v>
      </c>
      <c r="CA15" s="56" t="s">
        <v>180</v>
      </c>
      <c r="CB15" s="54" t="s">
        <v>180</v>
      </c>
      <c r="CC15" s="55" t="s">
        <v>180</v>
      </c>
      <c r="CD15" s="56" t="s">
        <v>180</v>
      </c>
      <c r="CE15" s="54" t="s">
        <v>180</v>
      </c>
      <c r="CF15" s="55" t="s">
        <v>180</v>
      </c>
      <c r="CG15" s="56" t="s">
        <v>180</v>
      </c>
      <c r="CH15" s="54" t="s">
        <v>180</v>
      </c>
      <c r="CI15" s="55" t="s">
        <v>180</v>
      </c>
      <c r="CJ15" s="56" t="s">
        <v>180</v>
      </c>
      <c r="CK15" s="54" t="s">
        <v>180</v>
      </c>
      <c r="CL15" s="55" t="s">
        <v>180</v>
      </c>
      <c r="CM15" s="56" t="s">
        <v>180</v>
      </c>
      <c r="CN15" s="54" t="s">
        <v>180</v>
      </c>
      <c r="CO15" s="55" t="s">
        <v>180</v>
      </c>
      <c r="CP15" s="56">
        <v>240</v>
      </c>
      <c r="CQ15" s="54">
        <v>232</v>
      </c>
      <c r="CR15" s="55">
        <v>236</v>
      </c>
      <c r="CS15" s="56" t="s">
        <v>180</v>
      </c>
      <c r="CT15" s="54" t="s">
        <v>180</v>
      </c>
      <c r="CU15" s="55" t="s">
        <v>180</v>
      </c>
      <c r="CV15" s="56" t="s">
        <v>180</v>
      </c>
      <c r="CW15" s="54" t="s">
        <v>180</v>
      </c>
      <c r="CX15" s="55" t="s">
        <v>180</v>
      </c>
      <c r="CY15" s="54" t="s">
        <v>180</v>
      </c>
      <c r="CZ15" s="54" t="s">
        <v>180</v>
      </c>
      <c r="DA15" s="55" t="s">
        <v>180</v>
      </c>
      <c r="DB15" s="54" t="s">
        <v>180</v>
      </c>
      <c r="DC15" s="54" t="s">
        <v>180</v>
      </c>
      <c r="DD15" s="55" t="s">
        <v>180</v>
      </c>
      <c r="DE15" s="54" t="s">
        <v>180</v>
      </c>
      <c r="DF15" s="54" t="s">
        <v>180</v>
      </c>
      <c r="DG15" s="55" t="s">
        <v>180</v>
      </c>
      <c r="DH15" s="54" t="s">
        <v>180</v>
      </c>
      <c r="DI15" s="54" t="s">
        <v>180</v>
      </c>
      <c r="DJ15" s="55" t="s">
        <v>180</v>
      </c>
      <c r="DK15" s="56" t="s">
        <v>180</v>
      </c>
      <c r="DL15" s="54" t="s">
        <v>180</v>
      </c>
      <c r="DM15" s="55" t="s">
        <v>180</v>
      </c>
      <c r="DN15" s="54" t="s">
        <v>180</v>
      </c>
      <c r="DO15" s="54" t="s">
        <v>180</v>
      </c>
      <c r="DP15" s="55" t="s">
        <v>180</v>
      </c>
      <c r="DQ15" s="54" t="s">
        <v>180</v>
      </c>
      <c r="DR15" s="54" t="s">
        <v>180</v>
      </c>
      <c r="DS15" s="55" t="s">
        <v>180</v>
      </c>
      <c r="DT15" s="54" t="s">
        <v>180</v>
      </c>
      <c r="DU15" s="54" t="s">
        <v>180</v>
      </c>
      <c r="DV15" s="55" t="s">
        <v>180</v>
      </c>
      <c r="DW15" s="56" t="s">
        <v>180</v>
      </c>
      <c r="DX15" s="54" t="s">
        <v>180</v>
      </c>
      <c r="DY15" s="55" t="s">
        <v>180</v>
      </c>
      <c r="DZ15" s="56" t="s">
        <v>180</v>
      </c>
      <c r="EA15" s="54" t="s">
        <v>180</v>
      </c>
      <c r="EB15" s="55" t="s">
        <v>180</v>
      </c>
      <c r="EC15" s="56" t="s">
        <v>180</v>
      </c>
      <c r="ED15" s="54" t="s">
        <v>180</v>
      </c>
      <c r="EE15" s="55" t="s">
        <v>180</v>
      </c>
      <c r="EF15" s="56" t="s">
        <v>180</v>
      </c>
      <c r="EG15" s="54" t="s">
        <v>180</v>
      </c>
      <c r="EH15" s="55" t="s">
        <v>180</v>
      </c>
      <c r="EI15" s="56" t="s">
        <v>180</v>
      </c>
      <c r="EJ15" s="54" t="s">
        <v>180</v>
      </c>
      <c r="EK15" s="55" t="s">
        <v>180</v>
      </c>
      <c r="EL15" s="56" t="s">
        <v>180</v>
      </c>
      <c r="EM15" s="54" t="s">
        <v>180</v>
      </c>
      <c r="EN15" s="55" t="s">
        <v>180</v>
      </c>
      <c r="EO15" s="56" t="s">
        <v>180</v>
      </c>
      <c r="EP15" s="54" t="s">
        <v>180</v>
      </c>
      <c r="EQ15" s="55" t="s">
        <v>180</v>
      </c>
      <c r="ER15" s="56" t="s">
        <v>180</v>
      </c>
      <c r="ES15" s="54" t="s">
        <v>180</v>
      </c>
      <c r="ET15" s="55" t="s">
        <v>180</v>
      </c>
      <c r="EU15" s="54" t="s">
        <v>180</v>
      </c>
      <c r="EV15" s="54" t="s">
        <v>180</v>
      </c>
      <c r="EW15" s="55" t="s">
        <v>180</v>
      </c>
      <c r="EX15" s="54" t="s">
        <v>180</v>
      </c>
      <c r="EY15" s="54" t="s">
        <v>180</v>
      </c>
      <c r="EZ15" s="55" t="s">
        <v>180</v>
      </c>
      <c r="FA15" s="56" t="s">
        <v>180</v>
      </c>
      <c r="FB15" s="54" t="s">
        <v>180</v>
      </c>
      <c r="FC15" s="55" t="s">
        <v>180</v>
      </c>
      <c r="FD15" s="56" t="s">
        <v>180</v>
      </c>
      <c r="FE15" s="54" t="s">
        <v>180</v>
      </c>
      <c r="FF15" s="55" t="s">
        <v>180</v>
      </c>
      <c r="FG15" s="56" t="s">
        <v>180</v>
      </c>
      <c r="FH15" s="54" t="s">
        <v>180</v>
      </c>
      <c r="FI15" s="55" t="s">
        <v>180</v>
      </c>
      <c r="FJ15" s="56">
        <v>162.5</v>
      </c>
      <c r="FK15" s="54">
        <v>157.25</v>
      </c>
      <c r="FL15" s="55">
        <v>160.25</v>
      </c>
      <c r="FM15" s="56" t="s">
        <v>180</v>
      </c>
      <c r="FN15" s="54" t="s">
        <v>180</v>
      </c>
      <c r="FO15" s="55" t="s">
        <v>180</v>
      </c>
      <c r="FP15" s="56" t="s">
        <v>180</v>
      </c>
      <c r="FQ15" s="54" t="s">
        <v>180</v>
      </c>
      <c r="FR15" s="55" t="s">
        <v>180</v>
      </c>
      <c r="FS15" s="56">
        <v>156.75</v>
      </c>
      <c r="FT15" s="54">
        <v>153.5</v>
      </c>
      <c r="FU15" s="55">
        <v>155.5</v>
      </c>
      <c r="FV15" s="56" t="s">
        <v>180</v>
      </c>
      <c r="FW15" s="54" t="s">
        <v>180</v>
      </c>
      <c r="FX15" s="55" t="s">
        <v>180</v>
      </c>
      <c r="FY15" s="56" t="s">
        <v>180</v>
      </c>
      <c r="FZ15" s="54" t="s">
        <v>180</v>
      </c>
      <c r="GA15" s="55" t="s">
        <v>180</v>
      </c>
      <c r="GB15" s="56">
        <v>302.5</v>
      </c>
      <c r="GC15" s="54">
        <v>293.75</v>
      </c>
      <c r="GD15" s="55">
        <v>298.25</v>
      </c>
      <c r="GE15" s="56">
        <v>385</v>
      </c>
      <c r="GF15" s="54">
        <v>385</v>
      </c>
      <c r="GG15" s="55">
        <v>385</v>
      </c>
      <c r="GH15" s="56">
        <v>367.5</v>
      </c>
      <c r="GI15" s="54">
        <v>362.5</v>
      </c>
      <c r="GJ15" s="55">
        <v>365.5</v>
      </c>
      <c r="GK15" s="56" t="s">
        <v>180</v>
      </c>
      <c r="GL15" s="54" t="s">
        <v>180</v>
      </c>
      <c r="GM15" s="55" t="s">
        <v>180</v>
      </c>
      <c r="GN15" s="56" t="s">
        <v>180</v>
      </c>
      <c r="GO15" s="54" t="s">
        <v>180</v>
      </c>
      <c r="GP15" s="55" t="s">
        <v>180</v>
      </c>
      <c r="GQ15" s="56" t="s">
        <v>180</v>
      </c>
      <c r="GR15" s="54" t="s">
        <v>180</v>
      </c>
      <c r="GS15" s="55" t="s">
        <v>180</v>
      </c>
      <c r="GT15" s="56" t="s">
        <v>180</v>
      </c>
      <c r="GU15" s="54" t="s">
        <v>180</v>
      </c>
      <c r="GV15" s="55" t="s">
        <v>180</v>
      </c>
      <c r="GW15" s="56">
        <v>298.75</v>
      </c>
      <c r="GX15" s="54">
        <v>318.75</v>
      </c>
      <c r="GY15" s="55">
        <v>309.25</v>
      </c>
      <c r="GZ15" s="56" t="s">
        <v>180</v>
      </c>
      <c r="HA15" s="54" t="s">
        <v>180</v>
      </c>
      <c r="HB15" s="55" t="s">
        <v>180</v>
      </c>
      <c r="HC15" s="56" t="s">
        <v>180</v>
      </c>
      <c r="HD15" s="54" t="s">
        <v>180</v>
      </c>
      <c r="HE15" s="55" t="s">
        <v>180</v>
      </c>
      <c r="HF15" s="54" t="s">
        <v>180</v>
      </c>
      <c r="HG15" s="54" t="s">
        <v>180</v>
      </c>
      <c r="HH15" s="55" t="s">
        <v>180</v>
      </c>
      <c r="HI15" s="54" t="s">
        <v>180</v>
      </c>
      <c r="HJ15" s="54" t="s">
        <v>180</v>
      </c>
      <c r="HK15" s="55" t="s">
        <v>180</v>
      </c>
      <c r="HL15" s="56" t="s">
        <v>180</v>
      </c>
      <c r="HM15" s="54" t="s">
        <v>180</v>
      </c>
      <c r="HN15" s="55" t="s">
        <v>180</v>
      </c>
      <c r="HO15" s="56" t="s">
        <v>180</v>
      </c>
      <c r="HP15" s="54" t="s">
        <v>180</v>
      </c>
      <c r="HQ15" s="55" t="s">
        <v>180</v>
      </c>
      <c r="HR15" s="56" t="s">
        <v>180</v>
      </c>
      <c r="HS15" s="54" t="s">
        <v>180</v>
      </c>
      <c r="HT15" s="55" t="s">
        <v>180</v>
      </c>
      <c r="HU15" s="56" t="s">
        <v>180</v>
      </c>
      <c r="HV15" s="54" t="s">
        <v>180</v>
      </c>
      <c r="HW15" s="55" t="s">
        <v>180</v>
      </c>
      <c r="HX15" s="56" t="s">
        <v>180</v>
      </c>
      <c r="HY15" s="54" t="s">
        <v>180</v>
      </c>
      <c r="HZ15" s="55" t="s">
        <v>180</v>
      </c>
      <c r="IA15" s="56" t="s">
        <v>180</v>
      </c>
      <c r="IB15" s="54" t="s">
        <v>180</v>
      </c>
      <c r="IC15" s="55" t="s">
        <v>180</v>
      </c>
    </row>
    <row r="16" spans="1:237">
      <c r="A16" s="20">
        <v>1988</v>
      </c>
      <c r="B16" s="20">
        <v>1</v>
      </c>
      <c r="C16" s="20">
        <v>3</v>
      </c>
      <c r="D16" s="54" t="s">
        <v>180</v>
      </c>
      <c r="E16" s="54" t="s">
        <v>180</v>
      </c>
      <c r="F16" s="55" t="s">
        <v>180</v>
      </c>
      <c r="G16" s="56" t="s">
        <v>180</v>
      </c>
      <c r="H16" s="54" t="s">
        <v>180</v>
      </c>
      <c r="I16" s="55" t="s">
        <v>180</v>
      </c>
      <c r="J16" s="56" t="s">
        <v>180</v>
      </c>
      <c r="K16" s="54" t="s">
        <v>180</v>
      </c>
      <c r="L16" s="55" t="s">
        <v>180</v>
      </c>
      <c r="M16" s="56" t="s">
        <v>180</v>
      </c>
      <c r="N16" s="54" t="s">
        <v>180</v>
      </c>
      <c r="O16" s="55" t="s">
        <v>180</v>
      </c>
      <c r="P16" s="56" t="s">
        <v>180</v>
      </c>
      <c r="Q16" s="54" t="s">
        <v>180</v>
      </c>
      <c r="R16" s="55" t="s">
        <v>180</v>
      </c>
      <c r="S16" s="56" t="s">
        <v>180</v>
      </c>
      <c r="T16" s="54" t="s">
        <v>180</v>
      </c>
      <c r="U16" s="55" t="s">
        <v>180</v>
      </c>
      <c r="V16" s="54" t="s">
        <v>180</v>
      </c>
      <c r="W16" s="54" t="s">
        <v>180</v>
      </c>
      <c r="X16" s="55" t="s">
        <v>180</v>
      </c>
      <c r="Y16" s="54" t="s">
        <v>180</v>
      </c>
      <c r="Z16" s="54" t="s">
        <v>180</v>
      </c>
      <c r="AA16" s="55" t="s">
        <v>180</v>
      </c>
      <c r="AB16" s="54" t="s">
        <v>180</v>
      </c>
      <c r="AC16" s="54" t="s">
        <v>180</v>
      </c>
      <c r="AD16" s="55" t="s">
        <v>180</v>
      </c>
      <c r="AE16" s="54" t="s">
        <v>180</v>
      </c>
      <c r="AF16" s="54" t="s">
        <v>180</v>
      </c>
      <c r="AG16" s="55" t="s">
        <v>180</v>
      </c>
      <c r="AH16" s="56" t="s">
        <v>180</v>
      </c>
      <c r="AI16" s="54" t="s">
        <v>180</v>
      </c>
      <c r="AJ16" s="55" t="s">
        <v>180</v>
      </c>
      <c r="AK16" s="56" t="s">
        <v>180</v>
      </c>
      <c r="AL16" s="54" t="s">
        <v>180</v>
      </c>
      <c r="AM16" s="55" t="s">
        <v>180</v>
      </c>
      <c r="AN16" s="56" t="s">
        <v>180</v>
      </c>
      <c r="AO16" s="54" t="s">
        <v>180</v>
      </c>
      <c r="AP16" s="55" t="s">
        <v>180</v>
      </c>
      <c r="AQ16" s="56" t="s">
        <v>180</v>
      </c>
      <c r="AR16" s="54" t="s">
        <v>180</v>
      </c>
      <c r="AS16" s="55" t="s">
        <v>180</v>
      </c>
      <c r="AT16" s="56" t="s">
        <v>180</v>
      </c>
      <c r="AU16" s="54" t="s">
        <v>180</v>
      </c>
      <c r="AV16" s="55" t="s">
        <v>180</v>
      </c>
      <c r="AW16" s="56" t="s">
        <v>180</v>
      </c>
      <c r="AX16" s="54" t="s">
        <v>180</v>
      </c>
      <c r="AY16" s="55" t="s">
        <v>180</v>
      </c>
      <c r="AZ16" s="56">
        <v>220</v>
      </c>
      <c r="BA16" s="54">
        <v>215</v>
      </c>
      <c r="BB16" s="55">
        <v>218</v>
      </c>
      <c r="BC16" s="56" t="s">
        <v>180</v>
      </c>
      <c r="BD16" s="54" t="s">
        <v>180</v>
      </c>
      <c r="BE16" s="55" t="s">
        <v>180</v>
      </c>
      <c r="BF16" s="56">
        <v>220</v>
      </c>
      <c r="BG16" s="54">
        <v>215</v>
      </c>
      <c r="BH16" s="55">
        <v>218</v>
      </c>
      <c r="BI16" s="56">
        <v>210</v>
      </c>
      <c r="BJ16" s="54">
        <v>206</v>
      </c>
      <c r="BK16" s="55">
        <v>208.4</v>
      </c>
      <c r="BL16" s="56" t="s">
        <v>180</v>
      </c>
      <c r="BM16" s="54" t="s">
        <v>180</v>
      </c>
      <c r="BN16" s="55" t="s">
        <v>180</v>
      </c>
      <c r="BO16" s="56" t="s">
        <v>180</v>
      </c>
      <c r="BP16" s="54" t="s">
        <v>180</v>
      </c>
      <c r="BQ16" s="55" t="s">
        <v>180</v>
      </c>
      <c r="BR16" s="56" t="s">
        <v>180</v>
      </c>
      <c r="BS16" s="54" t="s">
        <v>180</v>
      </c>
      <c r="BT16" s="55" t="s">
        <v>180</v>
      </c>
      <c r="BU16" s="56" t="s">
        <v>180</v>
      </c>
      <c r="BV16" s="54" t="s">
        <v>180</v>
      </c>
      <c r="BW16" s="55" t="s">
        <v>180</v>
      </c>
      <c r="BX16" s="56" t="s">
        <v>180</v>
      </c>
      <c r="BY16" s="54" t="s">
        <v>180</v>
      </c>
      <c r="BZ16" s="55" t="s">
        <v>180</v>
      </c>
      <c r="CA16" s="56" t="s">
        <v>180</v>
      </c>
      <c r="CB16" s="54" t="s">
        <v>180</v>
      </c>
      <c r="CC16" s="55" t="s">
        <v>180</v>
      </c>
      <c r="CD16" s="56" t="s">
        <v>180</v>
      </c>
      <c r="CE16" s="54" t="s">
        <v>180</v>
      </c>
      <c r="CF16" s="55" t="s">
        <v>180</v>
      </c>
      <c r="CG16" s="56" t="s">
        <v>180</v>
      </c>
      <c r="CH16" s="54" t="s">
        <v>180</v>
      </c>
      <c r="CI16" s="55" t="s">
        <v>180</v>
      </c>
      <c r="CJ16" s="56" t="s">
        <v>180</v>
      </c>
      <c r="CK16" s="54" t="s">
        <v>180</v>
      </c>
      <c r="CL16" s="55" t="s">
        <v>180</v>
      </c>
      <c r="CM16" s="56" t="s">
        <v>180</v>
      </c>
      <c r="CN16" s="54" t="s">
        <v>180</v>
      </c>
      <c r="CO16" s="55" t="s">
        <v>180</v>
      </c>
      <c r="CP16" s="56">
        <v>234</v>
      </c>
      <c r="CQ16" s="54">
        <v>227.8</v>
      </c>
      <c r="CR16" s="55">
        <v>231.2</v>
      </c>
      <c r="CS16" s="56" t="s">
        <v>180</v>
      </c>
      <c r="CT16" s="54" t="s">
        <v>180</v>
      </c>
      <c r="CU16" s="55" t="s">
        <v>180</v>
      </c>
      <c r="CV16" s="56" t="s">
        <v>180</v>
      </c>
      <c r="CW16" s="54" t="s">
        <v>180</v>
      </c>
      <c r="CX16" s="55" t="s">
        <v>180</v>
      </c>
      <c r="CY16" s="54" t="s">
        <v>180</v>
      </c>
      <c r="CZ16" s="54" t="s">
        <v>180</v>
      </c>
      <c r="DA16" s="55" t="s">
        <v>180</v>
      </c>
      <c r="DB16" s="54" t="s">
        <v>180</v>
      </c>
      <c r="DC16" s="54" t="s">
        <v>180</v>
      </c>
      <c r="DD16" s="55" t="s">
        <v>180</v>
      </c>
      <c r="DE16" s="54" t="s">
        <v>180</v>
      </c>
      <c r="DF16" s="54" t="s">
        <v>180</v>
      </c>
      <c r="DG16" s="55" t="s">
        <v>180</v>
      </c>
      <c r="DH16" s="54" t="s">
        <v>180</v>
      </c>
      <c r="DI16" s="54" t="s">
        <v>180</v>
      </c>
      <c r="DJ16" s="55" t="s">
        <v>180</v>
      </c>
      <c r="DK16" s="56" t="s">
        <v>180</v>
      </c>
      <c r="DL16" s="54" t="s">
        <v>180</v>
      </c>
      <c r="DM16" s="55" t="s">
        <v>180</v>
      </c>
      <c r="DN16" s="54" t="s">
        <v>180</v>
      </c>
      <c r="DO16" s="54" t="s">
        <v>180</v>
      </c>
      <c r="DP16" s="55" t="s">
        <v>180</v>
      </c>
      <c r="DQ16" s="54" t="s">
        <v>180</v>
      </c>
      <c r="DR16" s="54" t="s">
        <v>180</v>
      </c>
      <c r="DS16" s="55" t="s">
        <v>180</v>
      </c>
      <c r="DT16" s="54" t="s">
        <v>180</v>
      </c>
      <c r="DU16" s="54" t="s">
        <v>180</v>
      </c>
      <c r="DV16" s="55" t="s">
        <v>180</v>
      </c>
      <c r="DW16" s="56" t="s">
        <v>180</v>
      </c>
      <c r="DX16" s="54" t="s">
        <v>180</v>
      </c>
      <c r="DY16" s="55" t="s">
        <v>180</v>
      </c>
      <c r="DZ16" s="56" t="s">
        <v>180</v>
      </c>
      <c r="EA16" s="54" t="s">
        <v>180</v>
      </c>
      <c r="EB16" s="55" t="s">
        <v>180</v>
      </c>
      <c r="EC16" s="56" t="s">
        <v>180</v>
      </c>
      <c r="ED16" s="54" t="s">
        <v>180</v>
      </c>
      <c r="EE16" s="55" t="s">
        <v>180</v>
      </c>
      <c r="EF16" s="56" t="s">
        <v>180</v>
      </c>
      <c r="EG16" s="54" t="s">
        <v>180</v>
      </c>
      <c r="EH16" s="55" t="s">
        <v>180</v>
      </c>
      <c r="EI16" s="56" t="s">
        <v>180</v>
      </c>
      <c r="EJ16" s="54" t="s">
        <v>180</v>
      </c>
      <c r="EK16" s="55" t="s">
        <v>180</v>
      </c>
      <c r="EL16" s="56" t="s">
        <v>180</v>
      </c>
      <c r="EM16" s="54" t="s">
        <v>180</v>
      </c>
      <c r="EN16" s="55" t="s">
        <v>180</v>
      </c>
      <c r="EO16" s="56" t="s">
        <v>180</v>
      </c>
      <c r="EP16" s="54" t="s">
        <v>180</v>
      </c>
      <c r="EQ16" s="55" t="s">
        <v>180</v>
      </c>
      <c r="ER16" s="56" t="s">
        <v>180</v>
      </c>
      <c r="ES16" s="54" t="s">
        <v>180</v>
      </c>
      <c r="ET16" s="55" t="s">
        <v>180</v>
      </c>
      <c r="EU16" s="54" t="s">
        <v>180</v>
      </c>
      <c r="EV16" s="54" t="s">
        <v>180</v>
      </c>
      <c r="EW16" s="55" t="s">
        <v>180</v>
      </c>
      <c r="EX16" s="54" t="s">
        <v>180</v>
      </c>
      <c r="EY16" s="54" t="s">
        <v>180</v>
      </c>
      <c r="EZ16" s="55" t="s">
        <v>180</v>
      </c>
      <c r="FA16" s="56" t="s">
        <v>180</v>
      </c>
      <c r="FB16" s="54" t="s">
        <v>180</v>
      </c>
      <c r="FC16" s="55" t="s">
        <v>180</v>
      </c>
      <c r="FD16" s="56" t="s">
        <v>180</v>
      </c>
      <c r="FE16" s="54" t="s">
        <v>180</v>
      </c>
      <c r="FF16" s="55" t="s">
        <v>180</v>
      </c>
      <c r="FG16" s="56" t="s">
        <v>180</v>
      </c>
      <c r="FH16" s="54" t="s">
        <v>180</v>
      </c>
      <c r="FI16" s="55" t="s">
        <v>180</v>
      </c>
      <c r="FJ16" s="56">
        <v>159.6</v>
      </c>
      <c r="FK16" s="54">
        <v>155</v>
      </c>
      <c r="FL16" s="55">
        <v>157.6</v>
      </c>
      <c r="FM16" s="56" t="s">
        <v>180</v>
      </c>
      <c r="FN16" s="54" t="s">
        <v>180</v>
      </c>
      <c r="FO16" s="55" t="s">
        <v>180</v>
      </c>
      <c r="FP16" s="56" t="s">
        <v>180</v>
      </c>
      <c r="FQ16" s="54" t="s">
        <v>180</v>
      </c>
      <c r="FR16" s="55" t="s">
        <v>180</v>
      </c>
      <c r="FS16" s="56">
        <v>156</v>
      </c>
      <c r="FT16" s="54">
        <v>152</v>
      </c>
      <c r="FU16" s="55">
        <v>154</v>
      </c>
      <c r="FV16" s="56" t="s">
        <v>180</v>
      </c>
      <c r="FW16" s="54" t="s">
        <v>180</v>
      </c>
      <c r="FX16" s="55" t="s">
        <v>180</v>
      </c>
      <c r="FY16" s="56" t="s">
        <v>180</v>
      </c>
      <c r="FZ16" s="54" t="s">
        <v>180</v>
      </c>
      <c r="GA16" s="55" t="s">
        <v>180</v>
      </c>
      <c r="GB16" s="56">
        <v>310</v>
      </c>
      <c r="GC16" s="54">
        <v>305</v>
      </c>
      <c r="GD16" s="55">
        <v>308</v>
      </c>
      <c r="GE16" s="56">
        <v>385</v>
      </c>
      <c r="GF16" s="54">
        <v>385</v>
      </c>
      <c r="GG16" s="55">
        <v>385</v>
      </c>
      <c r="GH16" s="56">
        <v>370</v>
      </c>
      <c r="GI16" s="54">
        <v>365</v>
      </c>
      <c r="GJ16" s="55">
        <v>368</v>
      </c>
      <c r="GK16" s="56" t="s">
        <v>180</v>
      </c>
      <c r="GL16" s="54" t="s">
        <v>180</v>
      </c>
      <c r="GM16" s="55" t="s">
        <v>180</v>
      </c>
      <c r="GN16" s="56" t="s">
        <v>180</v>
      </c>
      <c r="GO16" s="54" t="s">
        <v>180</v>
      </c>
      <c r="GP16" s="55" t="s">
        <v>180</v>
      </c>
      <c r="GQ16" s="56" t="s">
        <v>180</v>
      </c>
      <c r="GR16" s="54" t="s">
        <v>180</v>
      </c>
      <c r="GS16" s="55" t="s">
        <v>180</v>
      </c>
      <c r="GT16" s="56" t="s">
        <v>180</v>
      </c>
      <c r="GU16" s="54" t="s">
        <v>180</v>
      </c>
      <c r="GV16" s="55" t="s">
        <v>180</v>
      </c>
      <c r="GW16" s="56">
        <v>310</v>
      </c>
      <c r="GX16" s="54">
        <v>305</v>
      </c>
      <c r="GY16" s="55">
        <v>308</v>
      </c>
      <c r="GZ16" s="56" t="s">
        <v>180</v>
      </c>
      <c r="HA16" s="54" t="s">
        <v>180</v>
      </c>
      <c r="HB16" s="55" t="s">
        <v>180</v>
      </c>
      <c r="HC16" s="56" t="s">
        <v>180</v>
      </c>
      <c r="HD16" s="54" t="s">
        <v>180</v>
      </c>
      <c r="HE16" s="55" t="s">
        <v>180</v>
      </c>
      <c r="HF16" s="54" t="s">
        <v>180</v>
      </c>
      <c r="HG16" s="54" t="s">
        <v>180</v>
      </c>
      <c r="HH16" s="55" t="s">
        <v>180</v>
      </c>
      <c r="HI16" s="54" t="s">
        <v>180</v>
      </c>
      <c r="HJ16" s="54" t="s">
        <v>180</v>
      </c>
      <c r="HK16" s="55" t="s">
        <v>180</v>
      </c>
      <c r="HL16" s="56" t="s">
        <v>180</v>
      </c>
      <c r="HM16" s="54" t="s">
        <v>180</v>
      </c>
      <c r="HN16" s="55" t="s">
        <v>180</v>
      </c>
      <c r="HO16" s="56" t="s">
        <v>180</v>
      </c>
      <c r="HP16" s="54" t="s">
        <v>180</v>
      </c>
      <c r="HQ16" s="55" t="s">
        <v>180</v>
      </c>
      <c r="HR16" s="56" t="s">
        <v>180</v>
      </c>
      <c r="HS16" s="54" t="s">
        <v>180</v>
      </c>
      <c r="HT16" s="55" t="s">
        <v>180</v>
      </c>
      <c r="HU16" s="56" t="s">
        <v>180</v>
      </c>
      <c r="HV16" s="54" t="s">
        <v>180</v>
      </c>
      <c r="HW16" s="55" t="s">
        <v>180</v>
      </c>
      <c r="HX16" s="56" t="s">
        <v>180</v>
      </c>
      <c r="HY16" s="54" t="s">
        <v>180</v>
      </c>
      <c r="HZ16" s="55" t="s">
        <v>180</v>
      </c>
      <c r="IA16" s="56" t="s">
        <v>180</v>
      </c>
      <c r="IB16" s="54" t="s">
        <v>180</v>
      </c>
      <c r="IC16" s="55" t="s">
        <v>180</v>
      </c>
    </row>
    <row r="17" spans="1:237">
      <c r="A17" s="20">
        <v>1988</v>
      </c>
      <c r="B17" s="20">
        <v>2</v>
      </c>
      <c r="C17" s="20">
        <v>4</v>
      </c>
      <c r="D17" s="54" t="s">
        <v>180</v>
      </c>
      <c r="E17" s="54" t="s">
        <v>180</v>
      </c>
      <c r="F17" s="55" t="s">
        <v>180</v>
      </c>
      <c r="G17" s="56" t="s">
        <v>180</v>
      </c>
      <c r="H17" s="54" t="s">
        <v>180</v>
      </c>
      <c r="I17" s="55" t="s">
        <v>180</v>
      </c>
      <c r="J17" s="56" t="s">
        <v>180</v>
      </c>
      <c r="K17" s="54" t="s">
        <v>180</v>
      </c>
      <c r="L17" s="55" t="s">
        <v>180</v>
      </c>
      <c r="M17" s="56" t="s">
        <v>180</v>
      </c>
      <c r="N17" s="54" t="s">
        <v>180</v>
      </c>
      <c r="O17" s="55" t="s">
        <v>180</v>
      </c>
      <c r="P17" s="56" t="s">
        <v>180</v>
      </c>
      <c r="Q17" s="54" t="s">
        <v>180</v>
      </c>
      <c r="R17" s="55" t="s">
        <v>180</v>
      </c>
      <c r="S17" s="56" t="s">
        <v>180</v>
      </c>
      <c r="T17" s="54" t="s">
        <v>180</v>
      </c>
      <c r="U17" s="55" t="s">
        <v>180</v>
      </c>
      <c r="V17" s="54" t="s">
        <v>180</v>
      </c>
      <c r="W17" s="54" t="s">
        <v>180</v>
      </c>
      <c r="X17" s="55" t="s">
        <v>180</v>
      </c>
      <c r="Y17" s="54" t="s">
        <v>180</v>
      </c>
      <c r="Z17" s="54" t="s">
        <v>180</v>
      </c>
      <c r="AA17" s="55" t="s">
        <v>180</v>
      </c>
      <c r="AB17" s="54" t="s">
        <v>180</v>
      </c>
      <c r="AC17" s="54" t="s">
        <v>180</v>
      </c>
      <c r="AD17" s="55" t="s">
        <v>180</v>
      </c>
      <c r="AE17" s="54" t="s">
        <v>180</v>
      </c>
      <c r="AF17" s="54" t="s">
        <v>180</v>
      </c>
      <c r="AG17" s="55" t="s">
        <v>180</v>
      </c>
      <c r="AH17" s="56" t="s">
        <v>180</v>
      </c>
      <c r="AI17" s="54" t="s">
        <v>180</v>
      </c>
      <c r="AJ17" s="55" t="s">
        <v>180</v>
      </c>
      <c r="AK17" s="56" t="s">
        <v>180</v>
      </c>
      <c r="AL17" s="54" t="s">
        <v>180</v>
      </c>
      <c r="AM17" s="55" t="s">
        <v>180</v>
      </c>
      <c r="AN17" s="56" t="s">
        <v>180</v>
      </c>
      <c r="AO17" s="54" t="s">
        <v>180</v>
      </c>
      <c r="AP17" s="55" t="s">
        <v>180</v>
      </c>
      <c r="AQ17" s="56" t="s">
        <v>180</v>
      </c>
      <c r="AR17" s="54" t="s">
        <v>180</v>
      </c>
      <c r="AS17" s="55" t="s">
        <v>180</v>
      </c>
      <c r="AT17" s="56" t="s">
        <v>180</v>
      </c>
      <c r="AU17" s="54" t="s">
        <v>180</v>
      </c>
      <c r="AV17" s="55" t="s">
        <v>180</v>
      </c>
      <c r="AW17" s="56" t="s">
        <v>180</v>
      </c>
      <c r="AX17" s="54" t="s">
        <v>180</v>
      </c>
      <c r="AY17" s="55" t="s">
        <v>180</v>
      </c>
      <c r="AZ17" s="56">
        <v>213.75</v>
      </c>
      <c r="BA17" s="54">
        <v>208.75</v>
      </c>
      <c r="BB17" s="55">
        <v>211.75</v>
      </c>
      <c r="BC17" s="56" t="s">
        <v>180</v>
      </c>
      <c r="BD17" s="54" t="s">
        <v>180</v>
      </c>
      <c r="BE17" s="55" t="s">
        <v>180</v>
      </c>
      <c r="BF17" s="56">
        <v>213.75</v>
      </c>
      <c r="BG17" s="54">
        <v>208.75</v>
      </c>
      <c r="BH17" s="55">
        <v>211.75</v>
      </c>
      <c r="BI17" s="56">
        <v>206.5</v>
      </c>
      <c r="BJ17" s="54">
        <v>202</v>
      </c>
      <c r="BK17" s="55">
        <v>204.5</v>
      </c>
      <c r="BL17" s="56" t="s">
        <v>180</v>
      </c>
      <c r="BM17" s="54" t="s">
        <v>180</v>
      </c>
      <c r="BN17" s="55" t="s">
        <v>180</v>
      </c>
      <c r="BO17" s="56" t="s">
        <v>180</v>
      </c>
      <c r="BP17" s="54" t="s">
        <v>180</v>
      </c>
      <c r="BQ17" s="55" t="s">
        <v>180</v>
      </c>
      <c r="BR17" s="56" t="s">
        <v>180</v>
      </c>
      <c r="BS17" s="54" t="s">
        <v>180</v>
      </c>
      <c r="BT17" s="55" t="s">
        <v>180</v>
      </c>
      <c r="BU17" s="56" t="s">
        <v>180</v>
      </c>
      <c r="BV17" s="54" t="s">
        <v>180</v>
      </c>
      <c r="BW17" s="55" t="s">
        <v>180</v>
      </c>
      <c r="BX17" s="56" t="s">
        <v>180</v>
      </c>
      <c r="BY17" s="54" t="s">
        <v>180</v>
      </c>
      <c r="BZ17" s="55" t="s">
        <v>180</v>
      </c>
      <c r="CA17" s="56" t="s">
        <v>180</v>
      </c>
      <c r="CB17" s="54" t="s">
        <v>180</v>
      </c>
      <c r="CC17" s="55" t="s">
        <v>180</v>
      </c>
      <c r="CD17" s="56" t="s">
        <v>180</v>
      </c>
      <c r="CE17" s="54" t="s">
        <v>180</v>
      </c>
      <c r="CF17" s="55" t="s">
        <v>180</v>
      </c>
      <c r="CG17" s="56" t="s">
        <v>180</v>
      </c>
      <c r="CH17" s="54" t="s">
        <v>180</v>
      </c>
      <c r="CI17" s="55" t="s">
        <v>180</v>
      </c>
      <c r="CJ17" s="56" t="s">
        <v>180</v>
      </c>
      <c r="CK17" s="54" t="s">
        <v>180</v>
      </c>
      <c r="CL17" s="55" t="s">
        <v>180</v>
      </c>
      <c r="CM17" s="56" t="s">
        <v>180</v>
      </c>
      <c r="CN17" s="54" t="s">
        <v>180</v>
      </c>
      <c r="CO17" s="55" t="s">
        <v>180</v>
      </c>
      <c r="CP17" s="56">
        <v>230</v>
      </c>
      <c r="CQ17" s="54">
        <v>225</v>
      </c>
      <c r="CR17" s="55">
        <v>228</v>
      </c>
      <c r="CS17" s="56" t="s">
        <v>180</v>
      </c>
      <c r="CT17" s="54" t="s">
        <v>180</v>
      </c>
      <c r="CU17" s="55" t="s">
        <v>180</v>
      </c>
      <c r="CV17" s="56" t="s">
        <v>180</v>
      </c>
      <c r="CW17" s="54" t="s">
        <v>180</v>
      </c>
      <c r="CX17" s="55" t="s">
        <v>180</v>
      </c>
      <c r="CY17" s="54" t="s">
        <v>180</v>
      </c>
      <c r="CZ17" s="54" t="s">
        <v>180</v>
      </c>
      <c r="DA17" s="55" t="s">
        <v>180</v>
      </c>
      <c r="DB17" s="54" t="s">
        <v>180</v>
      </c>
      <c r="DC17" s="54" t="s">
        <v>180</v>
      </c>
      <c r="DD17" s="55" t="s">
        <v>180</v>
      </c>
      <c r="DE17" s="54" t="s">
        <v>180</v>
      </c>
      <c r="DF17" s="54" t="s">
        <v>180</v>
      </c>
      <c r="DG17" s="55" t="s">
        <v>180</v>
      </c>
      <c r="DH17" s="54" t="s">
        <v>180</v>
      </c>
      <c r="DI17" s="54" t="s">
        <v>180</v>
      </c>
      <c r="DJ17" s="55" t="s">
        <v>180</v>
      </c>
      <c r="DK17" s="56" t="s">
        <v>180</v>
      </c>
      <c r="DL17" s="54" t="s">
        <v>180</v>
      </c>
      <c r="DM17" s="55" t="s">
        <v>180</v>
      </c>
      <c r="DN17" s="54" t="s">
        <v>180</v>
      </c>
      <c r="DO17" s="54" t="s">
        <v>180</v>
      </c>
      <c r="DP17" s="55" t="s">
        <v>180</v>
      </c>
      <c r="DQ17" s="54" t="s">
        <v>180</v>
      </c>
      <c r="DR17" s="54" t="s">
        <v>180</v>
      </c>
      <c r="DS17" s="55" t="s">
        <v>180</v>
      </c>
      <c r="DT17" s="54" t="s">
        <v>180</v>
      </c>
      <c r="DU17" s="54" t="s">
        <v>180</v>
      </c>
      <c r="DV17" s="55" t="s">
        <v>180</v>
      </c>
      <c r="DW17" s="56" t="s">
        <v>180</v>
      </c>
      <c r="DX17" s="54" t="s">
        <v>180</v>
      </c>
      <c r="DY17" s="55" t="s">
        <v>180</v>
      </c>
      <c r="DZ17" s="56" t="s">
        <v>180</v>
      </c>
      <c r="EA17" s="54" t="s">
        <v>180</v>
      </c>
      <c r="EB17" s="55" t="s">
        <v>180</v>
      </c>
      <c r="EC17" s="56" t="s">
        <v>180</v>
      </c>
      <c r="ED17" s="54" t="s">
        <v>180</v>
      </c>
      <c r="EE17" s="55" t="s">
        <v>180</v>
      </c>
      <c r="EF17" s="56" t="s">
        <v>180</v>
      </c>
      <c r="EG17" s="54" t="s">
        <v>180</v>
      </c>
      <c r="EH17" s="55" t="s">
        <v>180</v>
      </c>
      <c r="EI17" s="56" t="s">
        <v>180</v>
      </c>
      <c r="EJ17" s="54" t="s">
        <v>180</v>
      </c>
      <c r="EK17" s="55" t="s">
        <v>180</v>
      </c>
      <c r="EL17" s="56" t="s">
        <v>180</v>
      </c>
      <c r="EM17" s="54" t="s">
        <v>180</v>
      </c>
      <c r="EN17" s="55" t="s">
        <v>180</v>
      </c>
      <c r="EO17" s="56" t="s">
        <v>180</v>
      </c>
      <c r="EP17" s="54" t="s">
        <v>180</v>
      </c>
      <c r="EQ17" s="55" t="s">
        <v>180</v>
      </c>
      <c r="ER17" s="56" t="s">
        <v>180</v>
      </c>
      <c r="ES17" s="54" t="s">
        <v>180</v>
      </c>
      <c r="ET17" s="55" t="s">
        <v>180</v>
      </c>
      <c r="EU17" s="54" t="s">
        <v>180</v>
      </c>
      <c r="EV17" s="54" t="s">
        <v>180</v>
      </c>
      <c r="EW17" s="55" t="s">
        <v>180</v>
      </c>
      <c r="EX17" s="54" t="s">
        <v>180</v>
      </c>
      <c r="EY17" s="54" t="s">
        <v>180</v>
      </c>
      <c r="EZ17" s="55" t="s">
        <v>180</v>
      </c>
      <c r="FA17" s="56" t="s">
        <v>180</v>
      </c>
      <c r="FB17" s="54" t="s">
        <v>180</v>
      </c>
      <c r="FC17" s="55" t="s">
        <v>180</v>
      </c>
      <c r="FD17" s="56" t="s">
        <v>180</v>
      </c>
      <c r="FE17" s="54" t="s">
        <v>180</v>
      </c>
      <c r="FF17" s="55" t="s">
        <v>180</v>
      </c>
      <c r="FG17" s="56" t="s">
        <v>180</v>
      </c>
      <c r="FH17" s="54" t="s">
        <v>180</v>
      </c>
      <c r="FI17" s="55" t="s">
        <v>180</v>
      </c>
      <c r="FJ17" s="56">
        <v>163.5</v>
      </c>
      <c r="FK17" s="54">
        <v>156.5</v>
      </c>
      <c r="FL17" s="55">
        <v>160</v>
      </c>
      <c r="FM17" s="56" t="s">
        <v>180</v>
      </c>
      <c r="FN17" s="54" t="s">
        <v>180</v>
      </c>
      <c r="FO17" s="55" t="s">
        <v>180</v>
      </c>
      <c r="FP17" s="56" t="s">
        <v>180</v>
      </c>
      <c r="FQ17" s="54" t="s">
        <v>180</v>
      </c>
      <c r="FR17" s="55" t="s">
        <v>180</v>
      </c>
      <c r="FS17" s="56">
        <v>156</v>
      </c>
      <c r="FT17" s="54">
        <v>152</v>
      </c>
      <c r="FU17" s="55">
        <v>154</v>
      </c>
      <c r="FV17" s="56" t="s">
        <v>180</v>
      </c>
      <c r="FW17" s="54" t="s">
        <v>180</v>
      </c>
      <c r="FX17" s="55" t="s">
        <v>180</v>
      </c>
      <c r="FY17" s="56" t="s">
        <v>180</v>
      </c>
      <c r="FZ17" s="54" t="s">
        <v>180</v>
      </c>
      <c r="GA17" s="55" t="s">
        <v>180</v>
      </c>
      <c r="GB17" s="56">
        <v>332.5</v>
      </c>
      <c r="GC17" s="54">
        <v>327.5</v>
      </c>
      <c r="GD17" s="55">
        <v>330.5</v>
      </c>
      <c r="GE17" s="56">
        <v>385</v>
      </c>
      <c r="GF17" s="54">
        <v>385</v>
      </c>
      <c r="GG17" s="55">
        <v>385</v>
      </c>
      <c r="GH17" s="56">
        <v>370</v>
      </c>
      <c r="GI17" s="54">
        <v>365</v>
      </c>
      <c r="GJ17" s="55">
        <v>368</v>
      </c>
      <c r="GK17" s="56" t="s">
        <v>180</v>
      </c>
      <c r="GL17" s="54" t="s">
        <v>180</v>
      </c>
      <c r="GM17" s="55" t="s">
        <v>180</v>
      </c>
      <c r="GN17" s="56" t="s">
        <v>180</v>
      </c>
      <c r="GO17" s="54" t="s">
        <v>180</v>
      </c>
      <c r="GP17" s="55" t="s">
        <v>180</v>
      </c>
      <c r="GQ17" s="56" t="s">
        <v>180</v>
      </c>
      <c r="GR17" s="54" t="s">
        <v>180</v>
      </c>
      <c r="GS17" s="55" t="s">
        <v>180</v>
      </c>
      <c r="GT17" s="56" t="s">
        <v>180</v>
      </c>
      <c r="GU17" s="54" t="s">
        <v>180</v>
      </c>
      <c r="GV17" s="55" t="s">
        <v>180</v>
      </c>
      <c r="GW17" s="56">
        <v>310</v>
      </c>
      <c r="GX17" s="54">
        <v>305</v>
      </c>
      <c r="GY17" s="55">
        <v>308</v>
      </c>
      <c r="GZ17" s="56" t="s">
        <v>180</v>
      </c>
      <c r="HA17" s="54" t="s">
        <v>180</v>
      </c>
      <c r="HB17" s="55" t="s">
        <v>180</v>
      </c>
      <c r="HC17" s="56" t="s">
        <v>180</v>
      </c>
      <c r="HD17" s="54" t="s">
        <v>180</v>
      </c>
      <c r="HE17" s="55" t="s">
        <v>180</v>
      </c>
      <c r="HF17" s="54" t="s">
        <v>180</v>
      </c>
      <c r="HG17" s="54" t="s">
        <v>180</v>
      </c>
      <c r="HH17" s="55" t="s">
        <v>180</v>
      </c>
      <c r="HI17" s="54" t="s">
        <v>180</v>
      </c>
      <c r="HJ17" s="54" t="s">
        <v>180</v>
      </c>
      <c r="HK17" s="55" t="s">
        <v>180</v>
      </c>
      <c r="HL17" s="56" t="s">
        <v>180</v>
      </c>
      <c r="HM17" s="54" t="s">
        <v>180</v>
      </c>
      <c r="HN17" s="55" t="s">
        <v>180</v>
      </c>
      <c r="HO17" s="56" t="s">
        <v>180</v>
      </c>
      <c r="HP17" s="54" t="s">
        <v>180</v>
      </c>
      <c r="HQ17" s="55" t="s">
        <v>180</v>
      </c>
      <c r="HR17" s="56" t="s">
        <v>180</v>
      </c>
      <c r="HS17" s="54" t="s">
        <v>180</v>
      </c>
      <c r="HT17" s="55" t="s">
        <v>180</v>
      </c>
      <c r="HU17" s="56" t="s">
        <v>180</v>
      </c>
      <c r="HV17" s="54" t="s">
        <v>180</v>
      </c>
      <c r="HW17" s="55" t="s">
        <v>180</v>
      </c>
      <c r="HX17" s="56" t="s">
        <v>180</v>
      </c>
      <c r="HY17" s="54" t="s">
        <v>180</v>
      </c>
      <c r="HZ17" s="55" t="s">
        <v>180</v>
      </c>
      <c r="IA17" s="56" t="s">
        <v>180</v>
      </c>
      <c r="IB17" s="54" t="s">
        <v>180</v>
      </c>
      <c r="IC17" s="55" t="s">
        <v>180</v>
      </c>
    </row>
    <row r="18" spans="1:237">
      <c r="A18" s="20">
        <v>1988</v>
      </c>
      <c r="B18" s="20">
        <v>2</v>
      </c>
      <c r="C18" s="20">
        <v>5</v>
      </c>
      <c r="D18" s="54" t="s">
        <v>180</v>
      </c>
      <c r="E18" s="54" t="s">
        <v>180</v>
      </c>
      <c r="F18" s="55" t="s">
        <v>180</v>
      </c>
      <c r="G18" s="56" t="s">
        <v>180</v>
      </c>
      <c r="H18" s="54" t="s">
        <v>180</v>
      </c>
      <c r="I18" s="55" t="s">
        <v>180</v>
      </c>
      <c r="J18" s="56" t="s">
        <v>180</v>
      </c>
      <c r="K18" s="54" t="s">
        <v>180</v>
      </c>
      <c r="L18" s="55" t="s">
        <v>180</v>
      </c>
      <c r="M18" s="56" t="s">
        <v>180</v>
      </c>
      <c r="N18" s="54" t="s">
        <v>180</v>
      </c>
      <c r="O18" s="55" t="s">
        <v>180</v>
      </c>
      <c r="P18" s="56" t="s">
        <v>180</v>
      </c>
      <c r="Q18" s="54" t="s">
        <v>180</v>
      </c>
      <c r="R18" s="55" t="s">
        <v>180</v>
      </c>
      <c r="S18" s="56" t="s">
        <v>180</v>
      </c>
      <c r="T18" s="54" t="s">
        <v>180</v>
      </c>
      <c r="U18" s="55" t="s">
        <v>180</v>
      </c>
      <c r="V18" s="54" t="s">
        <v>180</v>
      </c>
      <c r="W18" s="54" t="s">
        <v>180</v>
      </c>
      <c r="X18" s="55" t="s">
        <v>180</v>
      </c>
      <c r="Y18" s="54" t="s">
        <v>180</v>
      </c>
      <c r="Z18" s="54" t="s">
        <v>180</v>
      </c>
      <c r="AA18" s="55" t="s">
        <v>180</v>
      </c>
      <c r="AB18" s="54" t="s">
        <v>180</v>
      </c>
      <c r="AC18" s="54" t="s">
        <v>180</v>
      </c>
      <c r="AD18" s="55" t="s">
        <v>180</v>
      </c>
      <c r="AE18" s="54" t="s">
        <v>180</v>
      </c>
      <c r="AF18" s="54" t="s">
        <v>180</v>
      </c>
      <c r="AG18" s="55" t="s">
        <v>180</v>
      </c>
      <c r="AH18" s="56" t="s">
        <v>180</v>
      </c>
      <c r="AI18" s="54" t="s">
        <v>180</v>
      </c>
      <c r="AJ18" s="55" t="s">
        <v>180</v>
      </c>
      <c r="AK18" s="56" t="s">
        <v>180</v>
      </c>
      <c r="AL18" s="54" t="s">
        <v>180</v>
      </c>
      <c r="AM18" s="55" t="s">
        <v>180</v>
      </c>
      <c r="AN18" s="56" t="s">
        <v>180</v>
      </c>
      <c r="AO18" s="54" t="s">
        <v>180</v>
      </c>
      <c r="AP18" s="55" t="s">
        <v>180</v>
      </c>
      <c r="AQ18" s="56" t="s">
        <v>180</v>
      </c>
      <c r="AR18" s="54" t="s">
        <v>180</v>
      </c>
      <c r="AS18" s="55" t="s">
        <v>180</v>
      </c>
      <c r="AT18" s="56" t="s">
        <v>180</v>
      </c>
      <c r="AU18" s="54" t="s">
        <v>180</v>
      </c>
      <c r="AV18" s="55" t="s">
        <v>180</v>
      </c>
      <c r="AW18" s="56" t="s">
        <v>180</v>
      </c>
      <c r="AX18" s="54" t="s">
        <v>180</v>
      </c>
      <c r="AY18" s="55" t="s">
        <v>180</v>
      </c>
      <c r="AZ18" s="56">
        <v>213</v>
      </c>
      <c r="BA18" s="54">
        <v>207.5</v>
      </c>
      <c r="BB18" s="55">
        <v>210.5</v>
      </c>
      <c r="BC18" s="56" t="s">
        <v>180</v>
      </c>
      <c r="BD18" s="54" t="s">
        <v>180</v>
      </c>
      <c r="BE18" s="55" t="s">
        <v>180</v>
      </c>
      <c r="BF18" s="56">
        <v>213</v>
      </c>
      <c r="BG18" s="54">
        <v>207.5</v>
      </c>
      <c r="BH18" s="55">
        <v>210.5</v>
      </c>
      <c r="BI18" s="56">
        <v>205</v>
      </c>
      <c r="BJ18" s="54">
        <v>200</v>
      </c>
      <c r="BK18" s="55">
        <v>203</v>
      </c>
      <c r="BL18" s="56" t="s">
        <v>180</v>
      </c>
      <c r="BM18" s="54" t="s">
        <v>180</v>
      </c>
      <c r="BN18" s="55" t="s">
        <v>180</v>
      </c>
      <c r="BO18" s="56" t="s">
        <v>180</v>
      </c>
      <c r="BP18" s="54" t="s">
        <v>180</v>
      </c>
      <c r="BQ18" s="55" t="s">
        <v>180</v>
      </c>
      <c r="BR18" s="56" t="s">
        <v>180</v>
      </c>
      <c r="BS18" s="54" t="s">
        <v>180</v>
      </c>
      <c r="BT18" s="55" t="s">
        <v>180</v>
      </c>
      <c r="BU18" s="56" t="s">
        <v>180</v>
      </c>
      <c r="BV18" s="54" t="s">
        <v>180</v>
      </c>
      <c r="BW18" s="55" t="s">
        <v>180</v>
      </c>
      <c r="BX18" s="56" t="s">
        <v>180</v>
      </c>
      <c r="BY18" s="54" t="s">
        <v>180</v>
      </c>
      <c r="BZ18" s="55" t="s">
        <v>180</v>
      </c>
      <c r="CA18" s="56" t="s">
        <v>180</v>
      </c>
      <c r="CB18" s="54" t="s">
        <v>180</v>
      </c>
      <c r="CC18" s="55" t="s">
        <v>180</v>
      </c>
      <c r="CD18" s="56" t="s">
        <v>180</v>
      </c>
      <c r="CE18" s="54" t="s">
        <v>180</v>
      </c>
      <c r="CF18" s="55" t="s">
        <v>180</v>
      </c>
      <c r="CG18" s="56" t="s">
        <v>180</v>
      </c>
      <c r="CH18" s="54" t="s">
        <v>180</v>
      </c>
      <c r="CI18" s="55" t="s">
        <v>180</v>
      </c>
      <c r="CJ18" s="56" t="s">
        <v>180</v>
      </c>
      <c r="CK18" s="54" t="s">
        <v>180</v>
      </c>
      <c r="CL18" s="55" t="s">
        <v>180</v>
      </c>
      <c r="CM18" s="56" t="s">
        <v>180</v>
      </c>
      <c r="CN18" s="54" t="s">
        <v>180</v>
      </c>
      <c r="CO18" s="55" t="s">
        <v>180</v>
      </c>
      <c r="CP18" s="56">
        <v>230</v>
      </c>
      <c r="CQ18" s="54">
        <v>225</v>
      </c>
      <c r="CR18" s="55">
        <v>228</v>
      </c>
      <c r="CS18" s="56" t="s">
        <v>180</v>
      </c>
      <c r="CT18" s="54" t="s">
        <v>180</v>
      </c>
      <c r="CU18" s="55" t="s">
        <v>180</v>
      </c>
      <c r="CV18" s="56" t="s">
        <v>180</v>
      </c>
      <c r="CW18" s="54" t="s">
        <v>180</v>
      </c>
      <c r="CX18" s="55" t="s">
        <v>180</v>
      </c>
      <c r="CY18" s="54" t="s">
        <v>180</v>
      </c>
      <c r="CZ18" s="54" t="s">
        <v>180</v>
      </c>
      <c r="DA18" s="55" t="s">
        <v>180</v>
      </c>
      <c r="DB18" s="54" t="s">
        <v>180</v>
      </c>
      <c r="DC18" s="54" t="s">
        <v>180</v>
      </c>
      <c r="DD18" s="55" t="s">
        <v>180</v>
      </c>
      <c r="DE18" s="54" t="s">
        <v>180</v>
      </c>
      <c r="DF18" s="54" t="s">
        <v>180</v>
      </c>
      <c r="DG18" s="55" t="s">
        <v>180</v>
      </c>
      <c r="DH18" s="54" t="s">
        <v>180</v>
      </c>
      <c r="DI18" s="54" t="s">
        <v>180</v>
      </c>
      <c r="DJ18" s="55" t="s">
        <v>180</v>
      </c>
      <c r="DK18" s="56" t="s">
        <v>180</v>
      </c>
      <c r="DL18" s="54" t="s">
        <v>180</v>
      </c>
      <c r="DM18" s="55" t="s">
        <v>180</v>
      </c>
      <c r="DN18" s="54" t="s">
        <v>180</v>
      </c>
      <c r="DO18" s="54" t="s">
        <v>180</v>
      </c>
      <c r="DP18" s="55" t="s">
        <v>180</v>
      </c>
      <c r="DQ18" s="54" t="s">
        <v>180</v>
      </c>
      <c r="DR18" s="54" t="s">
        <v>180</v>
      </c>
      <c r="DS18" s="55" t="s">
        <v>180</v>
      </c>
      <c r="DT18" s="54" t="s">
        <v>180</v>
      </c>
      <c r="DU18" s="54" t="s">
        <v>180</v>
      </c>
      <c r="DV18" s="55" t="s">
        <v>180</v>
      </c>
      <c r="DW18" s="56" t="s">
        <v>180</v>
      </c>
      <c r="DX18" s="54" t="s">
        <v>180</v>
      </c>
      <c r="DY18" s="55" t="s">
        <v>180</v>
      </c>
      <c r="DZ18" s="56" t="s">
        <v>180</v>
      </c>
      <c r="EA18" s="54" t="s">
        <v>180</v>
      </c>
      <c r="EB18" s="55" t="s">
        <v>180</v>
      </c>
      <c r="EC18" s="56" t="s">
        <v>180</v>
      </c>
      <c r="ED18" s="54" t="s">
        <v>180</v>
      </c>
      <c r="EE18" s="55" t="s">
        <v>180</v>
      </c>
      <c r="EF18" s="56" t="s">
        <v>180</v>
      </c>
      <c r="EG18" s="54" t="s">
        <v>180</v>
      </c>
      <c r="EH18" s="55" t="s">
        <v>180</v>
      </c>
      <c r="EI18" s="56" t="s">
        <v>180</v>
      </c>
      <c r="EJ18" s="54" t="s">
        <v>180</v>
      </c>
      <c r="EK18" s="55" t="s">
        <v>180</v>
      </c>
      <c r="EL18" s="56" t="s">
        <v>180</v>
      </c>
      <c r="EM18" s="54" t="s">
        <v>180</v>
      </c>
      <c r="EN18" s="55" t="s">
        <v>180</v>
      </c>
      <c r="EO18" s="56" t="s">
        <v>180</v>
      </c>
      <c r="EP18" s="54" t="s">
        <v>180</v>
      </c>
      <c r="EQ18" s="55" t="s">
        <v>180</v>
      </c>
      <c r="ER18" s="56" t="s">
        <v>180</v>
      </c>
      <c r="ES18" s="54" t="s">
        <v>180</v>
      </c>
      <c r="ET18" s="55" t="s">
        <v>180</v>
      </c>
      <c r="EU18" s="54" t="s">
        <v>180</v>
      </c>
      <c r="EV18" s="54" t="s">
        <v>180</v>
      </c>
      <c r="EW18" s="55" t="s">
        <v>180</v>
      </c>
      <c r="EX18" s="54" t="s">
        <v>180</v>
      </c>
      <c r="EY18" s="54" t="s">
        <v>180</v>
      </c>
      <c r="EZ18" s="55" t="s">
        <v>180</v>
      </c>
      <c r="FA18" s="56" t="s">
        <v>180</v>
      </c>
      <c r="FB18" s="54" t="s">
        <v>180</v>
      </c>
      <c r="FC18" s="55" t="s">
        <v>180</v>
      </c>
      <c r="FD18" s="56" t="s">
        <v>180</v>
      </c>
      <c r="FE18" s="54" t="s">
        <v>180</v>
      </c>
      <c r="FF18" s="55" t="s">
        <v>180</v>
      </c>
      <c r="FG18" s="56" t="s">
        <v>180</v>
      </c>
      <c r="FH18" s="54" t="s">
        <v>180</v>
      </c>
      <c r="FI18" s="55" t="s">
        <v>180</v>
      </c>
      <c r="FJ18" s="56">
        <v>164</v>
      </c>
      <c r="FK18" s="54">
        <v>158.5</v>
      </c>
      <c r="FL18" s="55">
        <v>161.5</v>
      </c>
      <c r="FM18" s="56" t="s">
        <v>180</v>
      </c>
      <c r="FN18" s="54" t="s">
        <v>180</v>
      </c>
      <c r="FO18" s="55" t="s">
        <v>180</v>
      </c>
      <c r="FP18" s="56" t="s">
        <v>180</v>
      </c>
      <c r="FQ18" s="54" t="s">
        <v>180</v>
      </c>
      <c r="FR18" s="55" t="s">
        <v>180</v>
      </c>
      <c r="FS18" s="56">
        <v>156</v>
      </c>
      <c r="FT18" s="54">
        <v>152</v>
      </c>
      <c r="FU18" s="55">
        <v>154</v>
      </c>
      <c r="FV18" s="56" t="s">
        <v>180</v>
      </c>
      <c r="FW18" s="54" t="s">
        <v>180</v>
      </c>
      <c r="FX18" s="55" t="s">
        <v>180</v>
      </c>
      <c r="FY18" s="56" t="s">
        <v>180</v>
      </c>
      <c r="FZ18" s="54" t="s">
        <v>180</v>
      </c>
      <c r="GA18" s="55" t="s">
        <v>180</v>
      </c>
      <c r="GB18" s="56">
        <v>340</v>
      </c>
      <c r="GC18" s="54">
        <v>335</v>
      </c>
      <c r="GD18" s="55">
        <v>338</v>
      </c>
      <c r="GE18" s="56">
        <v>385</v>
      </c>
      <c r="GF18" s="54">
        <v>385</v>
      </c>
      <c r="GG18" s="55">
        <v>385</v>
      </c>
      <c r="GH18" s="56">
        <v>370</v>
      </c>
      <c r="GI18" s="54">
        <v>365</v>
      </c>
      <c r="GJ18" s="55">
        <v>368</v>
      </c>
      <c r="GK18" s="56" t="s">
        <v>180</v>
      </c>
      <c r="GL18" s="54" t="s">
        <v>180</v>
      </c>
      <c r="GM18" s="55" t="s">
        <v>180</v>
      </c>
      <c r="GN18" s="56" t="s">
        <v>180</v>
      </c>
      <c r="GO18" s="54" t="s">
        <v>180</v>
      </c>
      <c r="GP18" s="55" t="s">
        <v>180</v>
      </c>
      <c r="GQ18" s="56" t="s">
        <v>180</v>
      </c>
      <c r="GR18" s="54" t="s">
        <v>180</v>
      </c>
      <c r="GS18" s="55" t="s">
        <v>180</v>
      </c>
      <c r="GT18" s="56" t="s">
        <v>180</v>
      </c>
      <c r="GU18" s="54" t="s">
        <v>180</v>
      </c>
      <c r="GV18" s="55" t="s">
        <v>180</v>
      </c>
      <c r="GW18" s="56">
        <v>325</v>
      </c>
      <c r="GX18" s="54">
        <v>320</v>
      </c>
      <c r="GY18" s="55">
        <v>323</v>
      </c>
      <c r="GZ18" s="56" t="s">
        <v>180</v>
      </c>
      <c r="HA18" s="54" t="s">
        <v>180</v>
      </c>
      <c r="HB18" s="55" t="s">
        <v>180</v>
      </c>
      <c r="HC18" s="56" t="s">
        <v>180</v>
      </c>
      <c r="HD18" s="54" t="s">
        <v>180</v>
      </c>
      <c r="HE18" s="55" t="s">
        <v>180</v>
      </c>
      <c r="HF18" s="54" t="s">
        <v>180</v>
      </c>
      <c r="HG18" s="54" t="s">
        <v>180</v>
      </c>
      <c r="HH18" s="55" t="s">
        <v>180</v>
      </c>
      <c r="HI18" s="54" t="s">
        <v>180</v>
      </c>
      <c r="HJ18" s="54" t="s">
        <v>180</v>
      </c>
      <c r="HK18" s="55" t="s">
        <v>180</v>
      </c>
      <c r="HL18" s="56" t="s">
        <v>180</v>
      </c>
      <c r="HM18" s="54" t="s">
        <v>180</v>
      </c>
      <c r="HN18" s="55" t="s">
        <v>180</v>
      </c>
      <c r="HO18" s="56" t="s">
        <v>180</v>
      </c>
      <c r="HP18" s="54" t="s">
        <v>180</v>
      </c>
      <c r="HQ18" s="55" t="s">
        <v>180</v>
      </c>
      <c r="HR18" s="56" t="s">
        <v>180</v>
      </c>
      <c r="HS18" s="54" t="s">
        <v>180</v>
      </c>
      <c r="HT18" s="55" t="s">
        <v>180</v>
      </c>
      <c r="HU18" s="56" t="s">
        <v>180</v>
      </c>
      <c r="HV18" s="54" t="s">
        <v>180</v>
      </c>
      <c r="HW18" s="55" t="s">
        <v>180</v>
      </c>
      <c r="HX18" s="56" t="s">
        <v>180</v>
      </c>
      <c r="HY18" s="54" t="s">
        <v>180</v>
      </c>
      <c r="HZ18" s="55" t="s">
        <v>180</v>
      </c>
      <c r="IA18" s="56" t="s">
        <v>180</v>
      </c>
      <c r="IB18" s="54" t="s">
        <v>180</v>
      </c>
      <c r="IC18" s="55" t="s">
        <v>180</v>
      </c>
    </row>
    <row r="19" spans="1:237">
      <c r="A19" s="20">
        <v>1988</v>
      </c>
      <c r="B19" s="20">
        <v>2</v>
      </c>
      <c r="C19" s="20">
        <v>6</v>
      </c>
      <c r="D19" s="54" t="s">
        <v>180</v>
      </c>
      <c r="E19" s="54" t="s">
        <v>180</v>
      </c>
      <c r="F19" s="55" t="s">
        <v>180</v>
      </c>
      <c r="G19" s="56" t="s">
        <v>180</v>
      </c>
      <c r="H19" s="54" t="s">
        <v>180</v>
      </c>
      <c r="I19" s="55" t="s">
        <v>180</v>
      </c>
      <c r="J19" s="56" t="s">
        <v>180</v>
      </c>
      <c r="K19" s="54" t="s">
        <v>180</v>
      </c>
      <c r="L19" s="55" t="s">
        <v>180</v>
      </c>
      <c r="M19" s="56" t="s">
        <v>180</v>
      </c>
      <c r="N19" s="54" t="s">
        <v>180</v>
      </c>
      <c r="O19" s="55" t="s">
        <v>180</v>
      </c>
      <c r="P19" s="56" t="s">
        <v>180</v>
      </c>
      <c r="Q19" s="54" t="s">
        <v>180</v>
      </c>
      <c r="R19" s="55" t="s">
        <v>180</v>
      </c>
      <c r="S19" s="56" t="s">
        <v>180</v>
      </c>
      <c r="T19" s="54" t="s">
        <v>180</v>
      </c>
      <c r="U19" s="55" t="s">
        <v>180</v>
      </c>
      <c r="V19" s="54" t="s">
        <v>180</v>
      </c>
      <c r="W19" s="54" t="s">
        <v>180</v>
      </c>
      <c r="X19" s="55" t="s">
        <v>180</v>
      </c>
      <c r="Y19" s="54" t="s">
        <v>180</v>
      </c>
      <c r="Z19" s="54" t="s">
        <v>180</v>
      </c>
      <c r="AA19" s="55" t="s">
        <v>180</v>
      </c>
      <c r="AB19" s="54" t="s">
        <v>180</v>
      </c>
      <c r="AC19" s="54" t="s">
        <v>180</v>
      </c>
      <c r="AD19" s="55" t="s">
        <v>180</v>
      </c>
      <c r="AE19" s="54" t="s">
        <v>180</v>
      </c>
      <c r="AF19" s="54" t="s">
        <v>180</v>
      </c>
      <c r="AG19" s="55" t="s">
        <v>180</v>
      </c>
      <c r="AH19" s="56" t="s">
        <v>180</v>
      </c>
      <c r="AI19" s="54" t="s">
        <v>180</v>
      </c>
      <c r="AJ19" s="55" t="s">
        <v>180</v>
      </c>
      <c r="AK19" s="56" t="s">
        <v>180</v>
      </c>
      <c r="AL19" s="54" t="s">
        <v>180</v>
      </c>
      <c r="AM19" s="55" t="s">
        <v>180</v>
      </c>
      <c r="AN19" s="56" t="s">
        <v>180</v>
      </c>
      <c r="AO19" s="54" t="s">
        <v>180</v>
      </c>
      <c r="AP19" s="55" t="s">
        <v>180</v>
      </c>
      <c r="AQ19" s="56" t="s">
        <v>180</v>
      </c>
      <c r="AR19" s="54" t="s">
        <v>180</v>
      </c>
      <c r="AS19" s="55" t="s">
        <v>180</v>
      </c>
      <c r="AT19" s="56" t="s">
        <v>180</v>
      </c>
      <c r="AU19" s="54" t="s">
        <v>180</v>
      </c>
      <c r="AV19" s="55" t="s">
        <v>180</v>
      </c>
      <c r="AW19" s="56" t="s">
        <v>180</v>
      </c>
      <c r="AX19" s="54" t="s">
        <v>180</v>
      </c>
      <c r="AY19" s="55" t="s">
        <v>180</v>
      </c>
      <c r="AZ19" s="56">
        <v>216</v>
      </c>
      <c r="BA19" s="54">
        <v>211.6</v>
      </c>
      <c r="BB19" s="55">
        <v>214.2</v>
      </c>
      <c r="BC19" s="56" t="s">
        <v>180</v>
      </c>
      <c r="BD19" s="54" t="s">
        <v>180</v>
      </c>
      <c r="BE19" s="55" t="s">
        <v>180</v>
      </c>
      <c r="BF19" s="56">
        <v>216</v>
      </c>
      <c r="BG19" s="54">
        <v>211.6</v>
      </c>
      <c r="BH19" s="55">
        <v>214.2</v>
      </c>
      <c r="BI19" s="56">
        <v>218</v>
      </c>
      <c r="BJ19" s="54">
        <v>213</v>
      </c>
      <c r="BK19" s="55">
        <v>216</v>
      </c>
      <c r="BL19" s="56" t="s">
        <v>180</v>
      </c>
      <c r="BM19" s="54" t="s">
        <v>180</v>
      </c>
      <c r="BN19" s="55" t="s">
        <v>180</v>
      </c>
      <c r="BO19" s="56" t="s">
        <v>180</v>
      </c>
      <c r="BP19" s="54" t="s">
        <v>180</v>
      </c>
      <c r="BQ19" s="55" t="s">
        <v>180</v>
      </c>
      <c r="BR19" s="56" t="s">
        <v>180</v>
      </c>
      <c r="BS19" s="54" t="s">
        <v>180</v>
      </c>
      <c r="BT19" s="55" t="s">
        <v>180</v>
      </c>
      <c r="BU19" s="56" t="s">
        <v>180</v>
      </c>
      <c r="BV19" s="54" t="s">
        <v>180</v>
      </c>
      <c r="BW19" s="55" t="s">
        <v>180</v>
      </c>
      <c r="BX19" s="56" t="s">
        <v>180</v>
      </c>
      <c r="BY19" s="54" t="s">
        <v>180</v>
      </c>
      <c r="BZ19" s="55" t="s">
        <v>180</v>
      </c>
      <c r="CA19" s="56" t="s">
        <v>180</v>
      </c>
      <c r="CB19" s="54" t="s">
        <v>180</v>
      </c>
      <c r="CC19" s="55" t="s">
        <v>180</v>
      </c>
      <c r="CD19" s="56" t="s">
        <v>180</v>
      </c>
      <c r="CE19" s="54" t="s">
        <v>180</v>
      </c>
      <c r="CF19" s="55" t="s">
        <v>180</v>
      </c>
      <c r="CG19" s="56" t="s">
        <v>180</v>
      </c>
      <c r="CH19" s="54" t="s">
        <v>180</v>
      </c>
      <c r="CI19" s="55" t="s">
        <v>180</v>
      </c>
      <c r="CJ19" s="56" t="s">
        <v>180</v>
      </c>
      <c r="CK19" s="54" t="s">
        <v>180</v>
      </c>
      <c r="CL19" s="55" t="s">
        <v>180</v>
      </c>
      <c r="CM19" s="56" t="s">
        <v>180</v>
      </c>
      <c r="CN19" s="54" t="s">
        <v>180</v>
      </c>
      <c r="CO19" s="55" t="s">
        <v>180</v>
      </c>
      <c r="CP19" s="56">
        <v>230</v>
      </c>
      <c r="CQ19" s="54">
        <v>225</v>
      </c>
      <c r="CR19" s="55">
        <v>228</v>
      </c>
      <c r="CS19" s="56" t="s">
        <v>180</v>
      </c>
      <c r="CT19" s="54" t="s">
        <v>180</v>
      </c>
      <c r="CU19" s="55" t="s">
        <v>180</v>
      </c>
      <c r="CV19" s="56" t="s">
        <v>180</v>
      </c>
      <c r="CW19" s="54" t="s">
        <v>180</v>
      </c>
      <c r="CX19" s="55" t="s">
        <v>180</v>
      </c>
      <c r="CY19" s="54" t="s">
        <v>180</v>
      </c>
      <c r="CZ19" s="54" t="s">
        <v>180</v>
      </c>
      <c r="DA19" s="55" t="s">
        <v>180</v>
      </c>
      <c r="DB19" s="54" t="s">
        <v>180</v>
      </c>
      <c r="DC19" s="54" t="s">
        <v>180</v>
      </c>
      <c r="DD19" s="55" t="s">
        <v>180</v>
      </c>
      <c r="DE19" s="54" t="s">
        <v>180</v>
      </c>
      <c r="DF19" s="54" t="s">
        <v>180</v>
      </c>
      <c r="DG19" s="55" t="s">
        <v>180</v>
      </c>
      <c r="DH19" s="54" t="s">
        <v>180</v>
      </c>
      <c r="DI19" s="54" t="s">
        <v>180</v>
      </c>
      <c r="DJ19" s="55" t="s">
        <v>180</v>
      </c>
      <c r="DK19" s="56" t="s">
        <v>180</v>
      </c>
      <c r="DL19" s="54" t="s">
        <v>180</v>
      </c>
      <c r="DM19" s="55" t="s">
        <v>180</v>
      </c>
      <c r="DN19" s="54" t="s">
        <v>180</v>
      </c>
      <c r="DO19" s="54" t="s">
        <v>180</v>
      </c>
      <c r="DP19" s="55" t="s">
        <v>180</v>
      </c>
      <c r="DQ19" s="54" t="s">
        <v>180</v>
      </c>
      <c r="DR19" s="54" t="s">
        <v>180</v>
      </c>
      <c r="DS19" s="55" t="s">
        <v>180</v>
      </c>
      <c r="DT19" s="54" t="s">
        <v>180</v>
      </c>
      <c r="DU19" s="54" t="s">
        <v>180</v>
      </c>
      <c r="DV19" s="55" t="s">
        <v>180</v>
      </c>
      <c r="DW19" s="56" t="s">
        <v>180</v>
      </c>
      <c r="DX19" s="54" t="s">
        <v>180</v>
      </c>
      <c r="DY19" s="55" t="s">
        <v>180</v>
      </c>
      <c r="DZ19" s="56" t="s">
        <v>180</v>
      </c>
      <c r="EA19" s="54" t="s">
        <v>180</v>
      </c>
      <c r="EB19" s="55" t="s">
        <v>180</v>
      </c>
      <c r="EC19" s="56" t="s">
        <v>180</v>
      </c>
      <c r="ED19" s="54" t="s">
        <v>180</v>
      </c>
      <c r="EE19" s="55" t="s">
        <v>180</v>
      </c>
      <c r="EF19" s="56" t="s">
        <v>180</v>
      </c>
      <c r="EG19" s="54" t="s">
        <v>180</v>
      </c>
      <c r="EH19" s="55" t="s">
        <v>180</v>
      </c>
      <c r="EI19" s="56" t="s">
        <v>180</v>
      </c>
      <c r="EJ19" s="54" t="s">
        <v>180</v>
      </c>
      <c r="EK19" s="55" t="s">
        <v>180</v>
      </c>
      <c r="EL19" s="56" t="s">
        <v>180</v>
      </c>
      <c r="EM19" s="54" t="s">
        <v>180</v>
      </c>
      <c r="EN19" s="55" t="s">
        <v>180</v>
      </c>
      <c r="EO19" s="56" t="s">
        <v>180</v>
      </c>
      <c r="EP19" s="54" t="s">
        <v>180</v>
      </c>
      <c r="EQ19" s="55" t="s">
        <v>180</v>
      </c>
      <c r="ER19" s="56" t="s">
        <v>180</v>
      </c>
      <c r="ES19" s="54" t="s">
        <v>180</v>
      </c>
      <c r="ET19" s="55" t="s">
        <v>180</v>
      </c>
      <c r="EU19" s="54" t="s">
        <v>180</v>
      </c>
      <c r="EV19" s="54" t="s">
        <v>180</v>
      </c>
      <c r="EW19" s="55" t="s">
        <v>180</v>
      </c>
      <c r="EX19" s="54" t="s">
        <v>180</v>
      </c>
      <c r="EY19" s="54" t="s">
        <v>180</v>
      </c>
      <c r="EZ19" s="55" t="s">
        <v>180</v>
      </c>
      <c r="FA19" s="56" t="s">
        <v>180</v>
      </c>
      <c r="FB19" s="54" t="s">
        <v>180</v>
      </c>
      <c r="FC19" s="55" t="s">
        <v>180</v>
      </c>
      <c r="FD19" s="56" t="s">
        <v>180</v>
      </c>
      <c r="FE19" s="54" t="s">
        <v>180</v>
      </c>
      <c r="FF19" s="55" t="s">
        <v>180</v>
      </c>
      <c r="FG19" s="56" t="s">
        <v>180</v>
      </c>
      <c r="FH19" s="54" t="s">
        <v>180</v>
      </c>
      <c r="FI19" s="55" t="s">
        <v>180</v>
      </c>
      <c r="FJ19" s="56">
        <v>163</v>
      </c>
      <c r="FK19" s="54">
        <v>160</v>
      </c>
      <c r="FL19" s="55">
        <v>162</v>
      </c>
      <c r="FM19" s="56" t="s">
        <v>180</v>
      </c>
      <c r="FN19" s="54" t="s">
        <v>180</v>
      </c>
      <c r="FO19" s="55" t="s">
        <v>180</v>
      </c>
      <c r="FP19" s="56" t="s">
        <v>180</v>
      </c>
      <c r="FQ19" s="54" t="s">
        <v>180</v>
      </c>
      <c r="FR19" s="55" t="s">
        <v>180</v>
      </c>
      <c r="FS19" s="56">
        <v>156.80000000000001</v>
      </c>
      <c r="FT19" s="54">
        <v>152.6</v>
      </c>
      <c r="FU19" s="55">
        <v>154.80000000000001</v>
      </c>
      <c r="FV19" s="56" t="s">
        <v>180</v>
      </c>
      <c r="FW19" s="54" t="s">
        <v>180</v>
      </c>
      <c r="FX19" s="55" t="s">
        <v>180</v>
      </c>
      <c r="FY19" s="56" t="s">
        <v>180</v>
      </c>
      <c r="FZ19" s="54" t="s">
        <v>180</v>
      </c>
      <c r="GA19" s="55" t="s">
        <v>180</v>
      </c>
      <c r="GB19" s="56">
        <v>340</v>
      </c>
      <c r="GC19" s="54">
        <v>335</v>
      </c>
      <c r="GD19" s="55">
        <v>338</v>
      </c>
      <c r="GE19" s="56">
        <v>417.8</v>
      </c>
      <c r="GF19" s="54">
        <v>417.8</v>
      </c>
      <c r="GG19" s="55">
        <v>417.8</v>
      </c>
      <c r="GH19" s="56">
        <v>370</v>
      </c>
      <c r="GI19" s="54">
        <v>365</v>
      </c>
      <c r="GJ19" s="55">
        <v>368</v>
      </c>
      <c r="GK19" s="56" t="s">
        <v>180</v>
      </c>
      <c r="GL19" s="54" t="s">
        <v>180</v>
      </c>
      <c r="GM19" s="55" t="s">
        <v>180</v>
      </c>
      <c r="GN19" s="56" t="s">
        <v>180</v>
      </c>
      <c r="GO19" s="54" t="s">
        <v>180</v>
      </c>
      <c r="GP19" s="55" t="s">
        <v>180</v>
      </c>
      <c r="GQ19" s="56" t="s">
        <v>180</v>
      </c>
      <c r="GR19" s="54" t="s">
        <v>180</v>
      </c>
      <c r="GS19" s="55" t="s">
        <v>180</v>
      </c>
      <c r="GT19" s="56" t="s">
        <v>180</v>
      </c>
      <c r="GU19" s="54" t="s">
        <v>180</v>
      </c>
      <c r="GV19" s="55" t="s">
        <v>180</v>
      </c>
      <c r="GW19" s="56">
        <v>330</v>
      </c>
      <c r="GX19" s="54">
        <v>325</v>
      </c>
      <c r="GY19" s="55">
        <v>328</v>
      </c>
      <c r="GZ19" s="56" t="s">
        <v>180</v>
      </c>
      <c r="HA19" s="54" t="s">
        <v>180</v>
      </c>
      <c r="HB19" s="55" t="s">
        <v>180</v>
      </c>
      <c r="HC19" s="56" t="s">
        <v>180</v>
      </c>
      <c r="HD19" s="54" t="s">
        <v>180</v>
      </c>
      <c r="HE19" s="55" t="s">
        <v>180</v>
      </c>
      <c r="HF19" s="54" t="s">
        <v>180</v>
      </c>
      <c r="HG19" s="54" t="s">
        <v>180</v>
      </c>
      <c r="HH19" s="55" t="s">
        <v>180</v>
      </c>
      <c r="HI19" s="54" t="s">
        <v>180</v>
      </c>
      <c r="HJ19" s="54" t="s">
        <v>180</v>
      </c>
      <c r="HK19" s="55" t="s">
        <v>180</v>
      </c>
      <c r="HL19" s="56" t="s">
        <v>180</v>
      </c>
      <c r="HM19" s="54" t="s">
        <v>180</v>
      </c>
      <c r="HN19" s="55" t="s">
        <v>180</v>
      </c>
      <c r="HO19" s="56" t="s">
        <v>180</v>
      </c>
      <c r="HP19" s="54" t="s">
        <v>180</v>
      </c>
      <c r="HQ19" s="55" t="s">
        <v>180</v>
      </c>
      <c r="HR19" s="56" t="s">
        <v>180</v>
      </c>
      <c r="HS19" s="54" t="s">
        <v>180</v>
      </c>
      <c r="HT19" s="55" t="s">
        <v>180</v>
      </c>
      <c r="HU19" s="56" t="s">
        <v>180</v>
      </c>
      <c r="HV19" s="54" t="s">
        <v>180</v>
      </c>
      <c r="HW19" s="55" t="s">
        <v>180</v>
      </c>
      <c r="HX19" s="56" t="s">
        <v>180</v>
      </c>
      <c r="HY19" s="54" t="s">
        <v>180</v>
      </c>
      <c r="HZ19" s="55" t="s">
        <v>180</v>
      </c>
      <c r="IA19" s="56" t="s">
        <v>180</v>
      </c>
      <c r="IB19" s="54" t="s">
        <v>180</v>
      </c>
      <c r="IC19" s="55" t="s">
        <v>180</v>
      </c>
    </row>
    <row r="20" spans="1:237">
      <c r="A20" s="20">
        <v>1988</v>
      </c>
      <c r="B20" s="20">
        <v>3</v>
      </c>
      <c r="C20" s="20">
        <v>7</v>
      </c>
      <c r="D20" s="54" t="s">
        <v>180</v>
      </c>
      <c r="E20" s="54" t="s">
        <v>180</v>
      </c>
      <c r="F20" s="55" t="s">
        <v>180</v>
      </c>
      <c r="G20" s="56" t="s">
        <v>180</v>
      </c>
      <c r="H20" s="54" t="s">
        <v>180</v>
      </c>
      <c r="I20" s="55" t="s">
        <v>180</v>
      </c>
      <c r="J20" s="56" t="s">
        <v>180</v>
      </c>
      <c r="K20" s="54" t="s">
        <v>180</v>
      </c>
      <c r="L20" s="55" t="s">
        <v>180</v>
      </c>
      <c r="M20" s="56" t="s">
        <v>180</v>
      </c>
      <c r="N20" s="54" t="s">
        <v>180</v>
      </c>
      <c r="O20" s="55" t="s">
        <v>180</v>
      </c>
      <c r="P20" s="56" t="s">
        <v>180</v>
      </c>
      <c r="Q20" s="54" t="s">
        <v>180</v>
      </c>
      <c r="R20" s="55" t="s">
        <v>180</v>
      </c>
      <c r="S20" s="56" t="s">
        <v>180</v>
      </c>
      <c r="T20" s="54" t="s">
        <v>180</v>
      </c>
      <c r="U20" s="55" t="s">
        <v>180</v>
      </c>
      <c r="V20" s="54" t="s">
        <v>180</v>
      </c>
      <c r="W20" s="54" t="s">
        <v>180</v>
      </c>
      <c r="X20" s="55" t="s">
        <v>180</v>
      </c>
      <c r="Y20" s="54" t="s">
        <v>180</v>
      </c>
      <c r="Z20" s="54" t="s">
        <v>180</v>
      </c>
      <c r="AA20" s="55" t="s">
        <v>180</v>
      </c>
      <c r="AB20" s="54" t="s">
        <v>180</v>
      </c>
      <c r="AC20" s="54" t="s">
        <v>180</v>
      </c>
      <c r="AD20" s="55" t="s">
        <v>180</v>
      </c>
      <c r="AE20" s="54" t="s">
        <v>180</v>
      </c>
      <c r="AF20" s="54" t="s">
        <v>180</v>
      </c>
      <c r="AG20" s="55" t="s">
        <v>180</v>
      </c>
      <c r="AH20" s="56" t="s">
        <v>180</v>
      </c>
      <c r="AI20" s="54" t="s">
        <v>180</v>
      </c>
      <c r="AJ20" s="55" t="s">
        <v>180</v>
      </c>
      <c r="AK20" s="56" t="s">
        <v>180</v>
      </c>
      <c r="AL20" s="54" t="s">
        <v>180</v>
      </c>
      <c r="AM20" s="55" t="s">
        <v>180</v>
      </c>
      <c r="AN20" s="56" t="s">
        <v>180</v>
      </c>
      <c r="AO20" s="54" t="s">
        <v>180</v>
      </c>
      <c r="AP20" s="55" t="s">
        <v>180</v>
      </c>
      <c r="AQ20" s="56" t="s">
        <v>180</v>
      </c>
      <c r="AR20" s="54" t="s">
        <v>180</v>
      </c>
      <c r="AS20" s="55" t="s">
        <v>180</v>
      </c>
      <c r="AT20" s="56" t="s">
        <v>180</v>
      </c>
      <c r="AU20" s="54" t="s">
        <v>180</v>
      </c>
      <c r="AV20" s="55" t="s">
        <v>180</v>
      </c>
      <c r="AW20" s="56" t="s">
        <v>180</v>
      </c>
      <c r="AX20" s="54" t="s">
        <v>180</v>
      </c>
      <c r="AY20" s="55" t="s">
        <v>180</v>
      </c>
      <c r="AZ20" s="56">
        <v>220</v>
      </c>
      <c r="BA20" s="54">
        <v>215</v>
      </c>
      <c r="BB20" s="55">
        <v>218</v>
      </c>
      <c r="BC20" s="56" t="s">
        <v>180</v>
      </c>
      <c r="BD20" s="54" t="s">
        <v>180</v>
      </c>
      <c r="BE20" s="55" t="s">
        <v>180</v>
      </c>
      <c r="BF20" s="56">
        <v>220</v>
      </c>
      <c r="BG20" s="54">
        <v>215</v>
      </c>
      <c r="BH20" s="55">
        <v>218</v>
      </c>
      <c r="BI20" s="56">
        <v>222.5</v>
      </c>
      <c r="BJ20" s="54">
        <v>218.5</v>
      </c>
      <c r="BK20" s="55">
        <v>221</v>
      </c>
      <c r="BL20" s="56" t="s">
        <v>180</v>
      </c>
      <c r="BM20" s="54" t="s">
        <v>180</v>
      </c>
      <c r="BN20" s="55" t="s">
        <v>180</v>
      </c>
      <c r="BO20" s="56" t="s">
        <v>180</v>
      </c>
      <c r="BP20" s="54" t="s">
        <v>180</v>
      </c>
      <c r="BQ20" s="55" t="s">
        <v>180</v>
      </c>
      <c r="BR20" s="56" t="s">
        <v>180</v>
      </c>
      <c r="BS20" s="54" t="s">
        <v>180</v>
      </c>
      <c r="BT20" s="55" t="s">
        <v>180</v>
      </c>
      <c r="BU20" s="56" t="s">
        <v>180</v>
      </c>
      <c r="BV20" s="54" t="s">
        <v>180</v>
      </c>
      <c r="BW20" s="55" t="s">
        <v>180</v>
      </c>
      <c r="BX20" s="56" t="s">
        <v>180</v>
      </c>
      <c r="BY20" s="54" t="s">
        <v>180</v>
      </c>
      <c r="BZ20" s="55" t="s">
        <v>180</v>
      </c>
      <c r="CA20" s="56" t="s">
        <v>180</v>
      </c>
      <c r="CB20" s="54" t="s">
        <v>180</v>
      </c>
      <c r="CC20" s="55" t="s">
        <v>180</v>
      </c>
      <c r="CD20" s="56" t="s">
        <v>180</v>
      </c>
      <c r="CE20" s="54" t="s">
        <v>180</v>
      </c>
      <c r="CF20" s="55" t="s">
        <v>180</v>
      </c>
      <c r="CG20" s="56" t="s">
        <v>180</v>
      </c>
      <c r="CH20" s="54" t="s">
        <v>180</v>
      </c>
      <c r="CI20" s="55" t="s">
        <v>180</v>
      </c>
      <c r="CJ20" s="56" t="s">
        <v>180</v>
      </c>
      <c r="CK20" s="54" t="s">
        <v>180</v>
      </c>
      <c r="CL20" s="55" t="s">
        <v>180</v>
      </c>
      <c r="CM20" s="56" t="s">
        <v>180</v>
      </c>
      <c r="CN20" s="54" t="s">
        <v>180</v>
      </c>
      <c r="CO20" s="55" t="s">
        <v>180</v>
      </c>
      <c r="CP20" s="56">
        <v>235</v>
      </c>
      <c r="CQ20" s="54">
        <v>230</v>
      </c>
      <c r="CR20" s="55">
        <v>233</v>
      </c>
      <c r="CS20" s="56" t="s">
        <v>180</v>
      </c>
      <c r="CT20" s="54" t="s">
        <v>180</v>
      </c>
      <c r="CU20" s="55" t="s">
        <v>180</v>
      </c>
      <c r="CV20" s="56" t="s">
        <v>180</v>
      </c>
      <c r="CW20" s="54" t="s">
        <v>180</v>
      </c>
      <c r="CX20" s="55" t="s">
        <v>180</v>
      </c>
      <c r="CY20" s="54" t="s">
        <v>180</v>
      </c>
      <c r="CZ20" s="54" t="s">
        <v>180</v>
      </c>
      <c r="DA20" s="55" t="s">
        <v>180</v>
      </c>
      <c r="DB20" s="54" t="s">
        <v>180</v>
      </c>
      <c r="DC20" s="54" t="s">
        <v>180</v>
      </c>
      <c r="DD20" s="55" t="s">
        <v>180</v>
      </c>
      <c r="DE20" s="54" t="s">
        <v>180</v>
      </c>
      <c r="DF20" s="54" t="s">
        <v>180</v>
      </c>
      <c r="DG20" s="55" t="s">
        <v>180</v>
      </c>
      <c r="DH20" s="54" t="s">
        <v>180</v>
      </c>
      <c r="DI20" s="54" t="s">
        <v>180</v>
      </c>
      <c r="DJ20" s="55" t="s">
        <v>180</v>
      </c>
      <c r="DK20" s="56" t="s">
        <v>180</v>
      </c>
      <c r="DL20" s="54" t="s">
        <v>180</v>
      </c>
      <c r="DM20" s="55" t="s">
        <v>180</v>
      </c>
      <c r="DN20" s="54" t="s">
        <v>180</v>
      </c>
      <c r="DO20" s="54" t="s">
        <v>180</v>
      </c>
      <c r="DP20" s="55" t="s">
        <v>180</v>
      </c>
      <c r="DQ20" s="54" t="s">
        <v>180</v>
      </c>
      <c r="DR20" s="54" t="s">
        <v>180</v>
      </c>
      <c r="DS20" s="55" t="s">
        <v>180</v>
      </c>
      <c r="DT20" s="54" t="s">
        <v>180</v>
      </c>
      <c r="DU20" s="54" t="s">
        <v>180</v>
      </c>
      <c r="DV20" s="55" t="s">
        <v>180</v>
      </c>
      <c r="DW20" s="56" t="s">
        <v>180</v>
      </c>
      <c r="DX20" s="54" t="s">
        <v>180</v>
      </c>
      <c r="DY20" s="55" t="s">
        <v>180</v>
      </c>
      <c r="DZ20" s="56" t="s">
        <v>180</v>
      </c>
      <c r="EA20" s="54" t="s">
        <v>180</v>
      </c>
      <c r="EB20" s="55" t="s">
        <v>180</v>
      </c>
      <c r="EC20" s="56" t="s">
        <v>180</v>
      </c>
      <c r="ED20" s="54" t="s">
        <v>180</v>
      </c>
      <c r="EE20" s="55" t="s">
        <v>180</v>
      </c>
      <c r="EF20" s="56" t="s">
        <v>180</v>
      </c>
      <c r="EG20" s="54" t="s">
        <v>180</v>
      </c>
      <c r="EH20" s="55" t="s">
        <v>180</v>
      </c>
      <c r="EI20" s="56" t="s">
        <v>180</v>
      </c>
      <c r="EJ20" s="54" t="s">
        <v>180</v>
      </c>
      <c r="EK20" s="55" t="s">
        <v>180</v>
      </c>
      <c r="EL20" s="56" t="s">
        <v>180</v>
      </c>
      <c r="EM20" s="54" t="s">
        <v>180</v>
      </c>
      <c r="EN20" s="55" t="s">
        <v>180</v>
      </c>
      <c r="EO20" s="56" t="s">
        <v>180</v>
      </c>
      <c r="EP20" s="54" t="s">
        <v>180</v>
      </c>
      <c r="EQ20" s="55" t="s">
        <v>180</v>
      </c>
      <c r="ER20" s="56" t="s">
        <v>180</v>
      </c>
      <c r="ES20" s="54" t="s">
        <v>180</v>
      </c>
      <c r="ET20" s="55" t="s">
        <v>180</v>
      </c>
      <c r="EU20" s="54" t="s">
        <v>180</v>
      </c>
      <c r="EV20" s="54" t="s">
        <v>180</v>
      </c>
      <c r="EW20" s="55" t="s">
        <v>180</v>
      </c>
      <c r="EX20" s="54" t="s">
        <v>180</v>
      </c>
      <c r="EY20" s="54" t="s">
        <v>180</v>
      </c>
      <c r="EZ20" s="55" t="s">
        <v>180</v>
      </c>
      <c r="FA20" s="56" t="s">
        <v>180</v>
      </c>
      <c r="FB20" s="54" t="s">
        <v>180</v>
      </c>
      <c r="FC20" s="55" t="s">
        <v>180</v>
      </c>
      <c r="FD20" s="56" t="s">
        <v>180</v>
      </c>
      <c r="FE20" s="54" t="s">
        <v>180</v>
      </c>
      <c r="FF20" s="55" t="s">
        <v>180</v>
      </c>
      <c r="FG20" s="56" t="s">
        <v>180</v>
      </c>
      <c r="FH20" s="54" t="s">
        <v>180</v>
      </c>
      <c r="FI20" s="55" t="s">
        <v>180</v>
      </c>
      <c r="FJ20" s="56">
        <v>170</v>
      </c>
      <c r="FK20" s="54">
        <v>163</v>
      </c>
      <c r="FL20" s="55">
        <v>167</v>
      </c>
      <c r="FM20" s="56" t="s">
        <v>180</v>
      </c>
      <c r="FN20" s="54" t="s">
        <v>180</v>
      </c>
      <c r="FO20" s="55" t="s">
        <v>180</v>
      </c>
      <c r="FP20" s="56" t="s">
        <v>180</v>
      </c>
      <c r="FQ20" s="54" t="s">
        <v>180</v>
      </c>
      <c r="FR20" s="55" t="s">
        <v>180</v>
      </c>
      <c r="FS20" s="56">
        <v>160</v>
      </c>
      <c r="FT20" s="54">
        <v>155</v>
      </c>
      <c r="FU20" s="55">
        <v>158</v>
      </c>
      <c r="FV20" s="56" t="s">
        <v>180</v>
      </c>
      <c r="FW20" s="54" t="s">
        <v>180</v>
      </c>
      <c r="FX20" s="55" t="s">
        <v>180</v>
      </c>
      <c r="FY20" s="56" t="s">
        <v>180</v>
      </c>
      <c r="FZ20" s="54" t="s">
        <v>180</v>
      </c>
      <c r="GA20" s="55" t="s">
        <v>180</v>
      </c>
      <c r="GB20" s="56">
        <v>355</v>
      </c>
      <c r="GC20" s="54">
        <v>350</v>
      </c>
      <c r="GD20" s="55">
        <v>353</v>
      </c>
      <c r="GE20" s="56">
        <v>426</v>
      </c>
      <c r="GF20" s="54">
        <v>426</v>
      </c>
      <c r="GG20" s="55">
        <v>426</v>
      </c>
      <c r="GH20" s="56">
        <v>400</v>
      </c>
      <c r="GI20" s="54">
        <v>390</v>
      </c>
      <c r="GJ20" s="55">
        <v>395</v>
      </c>
      <c r="GK20" s="56" t="s">
        <v>180</v>
      </c>
      <c r="GL20" s="54" t="s">
        <v>180</v>
      </c>
      <c r="GM20" s="55" t="s">
        <v>180</v>
      </c>
      <c r="GN20" s="56" t="s">
        <v>180</v>
      </c>
      <c r="GO20" s="54" t="s">
        <v>180</v>
      </c>
      <c r="GP20" s="55" t="s">
        <v>180</v>
      </c>
      <c r="GQ20" s="56" t="s">
        <v>180</v>
      </c>
      <c r="GR20" s="54" t="s">
        <v>180</v>
      </c>
      <c r="GS20" s="55" t="s">
        <v>180</v>
      </c>
      <c r="GT20" s="56" t="s">
        <v>180</v>
      </c>
      <c r="GU20" s="54" t="s">
        <v>180</v>
      </c>
      <c r="GV20" s="55" t="s">
        <v>180</v>
      </c>
      <c r="GW20" s="56">
        <v>355</v>
      </c>
      <c r="GX20" s="54">
        <v>350</v>
      </c>
      <c r="GY20" s="55">
        <v>353</v>
      </c>
      <c r="GZ20" s="56" t="s">
        <v>180</v>
      </c>
      <c r="HA20" s="54" t="s">
        <v>180</v>
      </c>
      <c r="HB20" s="55" t="s">
        <v>180</v>
      </c>
      <c r="HC20" s="56" t="s">
        <v>180</v>
      </c>
      <c r="HD20" s="54" t="s">
        <v>180</v>
      </c>
      <c r="HE20" s="55" t="s">
        <v>180</v>
      </c>
      <c r="HF20" s="54" t="s">
        <v>180</v>
      </c>
      <c r="HG20" s="54" t="s">
        <v>180</v>
      </c>
      <c r="HH20" s="55" t="s">
        <v>180</v>
      </c>
      <c r="HI20" s="54" t="s">
        <v>180</v>
      </c>
      <c r="HJ20" s="54" t="s">
        <v>180</v>
      </c>
      <c r="HK20" s="55" t="s">
        <v>180</v>
      </c>
      <c r="HL20" s="56" t="s">
        <v>180</v>
      </c>
      <c r="HM20" s="54" t="s">
        <v>180</v>
      </c>
      <c r="HN20" s="55" t="s">
        <v>180</v>
      </c>
      <c r="HO20" s="56" t="s">
        <v>180</v>
      </c>
      <c r="HP20" s="54" t="s">
        <v>180</v>
      </c>
      <c r="HQ20" s="55" t="s">
        <v>180</v>
      </c>
      <c r="HR20" s="56" t="s">
        <v>180</v>
      </c>
      <c r="HS20" s="54" t="s">
        <v>180</v>
      </c>
      <c r="HT20" s="55" t="s">
        <v>180</v>
      </c>
      <c r="HU20" s="56" t="s">
        <v>180</v>
      </c>
      <c r="HV20" s="54" t="s">
        <v>180</v>
      </c>
      <c r="HW20" s="55" t="s">
        <v>180</v>
      </c>
      <c r="HX20" s="56" t="s">
        <v>180</v>
      </c>
      <c r="HY20" s="54" t="s">
        <v>180</v>
      </c>
      <c r="HZ20" s="55" t="s">
        <v>180</v>
      </c>
      <c r="IA20" s="56" t="s">
        <v>180</v>
      </c>
      <c r="IB20" s="54" t="s">
        <v>180</v>
      </c>
      <c r="IC20" s="55" t="s">
        <v>180</v>
      </c>
    </row>
    <row r="21" spans="1:237">
      <c r="A21" s="20">
        <v>1988</v>
      </c>
      <c r="B21" s="20">
        <v>3</v>
      </c>
      <c r="C21" s="20">
        <v>8</v>
      </c>
      <c r="D21" s="54" t="s">
        <v>180</v>
      </c>
      <c r="E21" s="54" t="s">
        <v>180</v>
      </c>
      <c r="F21" s="55" t="s">
        <v>180</v>
      </c>
      <c r="G21" s="56" t="s">
        <v>180</v>
      </c>
      <c r="H21" s="54" t="s">
        <v>180</v>
      </c>
      <c r="I21" s="55" t="s">
        <v>180</v>
      </c>
      <c r="J21" s="56" t="s">
        <v>180</v>
      </c>
      <c r="K21" s="54" t="s">
        <v>180</v>
      </c>
      <c r="L21" s="55" t="s">
        <v>180</v>
      </c>
      <c r="M21" s="56" t="s">
        <v>180</v>
      </c>
      <c r="N21" s="54" t="s">
        <v>180</v>
      </c>
      <c r="O21" s="55" t="s">
        <v>180</v>
      </c>
      <c r="P21" s="56" t="s">
        <v>180</v>
      </c>
      <c r="Q21" s="54" t="s">
        <v>180</v>
      </c>
      <c r="R21" s="55" t="s">
        <v>180</v>
      </c>
      <c r="S21" s="56" t="s">
        <v>180</v>
      </c>
      <c r="T21" s="54" t="s">
        <v>180</v>
      </c>
      <c r="U21" s="55" t="s">
        <v>180</v>
      </c>
      <c r="V21" s="54" t="s">
        <v>180</v>
      </c>
      <c r="W21" s="54" t="s">
        <v>180</v>
      </c>
      <c r="X21" s="55" t="s">
        <v>180</v>
      </c>
      <c r="Y21" s="54" t="s">
        <v>180</v>
      </c>
      <c r="Z21" s="54" t="s">
        <v>180</v>
      </c>
      <c r="AA21" s="55" t="s">
        <v>180</v>
      </c>
      <c r="AB21" s="54" t="s">
        <v>180</v>
      </c>
      <c r="AC21" s="54" t="s">
        <v>180</v>
      </c>
      <c r="AD21" s="55" t="s">
        <v>180</v>
      </c>
      <c r="AE21" s="54" t="s">
        <v>180</v>
      </c>
      <c r="AF21" s="54" t="s">
        <v>180</v>
      </c>
      <c r="AG21" s="55" t="s">
        <v>180</v>
      </c>
      <c r="AH21" s="56" t="s">
        <v>180</v>
      </c>
      <c r="AI21" s="54" t="s">
        <v>180</v>
      </c>
      <c r="AJ21" s="55" t="s">
        <v>180</v>
      </c>
      <c r="AK21" s="56" t="s">
        <v>180</v>
      </c>
      <c r="AL21" s="54" t="s">
        <v>180</v>
      </c>
      <c r="AM21" s="55" t="s">
        <v>180</v>
      </c>
      <c r="AN21" s="56" t="s">
        <v>180</v>
      </c>
      <c r="AO21" s="54" t="s">
        <v>180</v>
      </c>
      <c r="AP21" s="55" t="s">
        <v>180</v>
      </c>
      <c r="AQ21" s="56" t="s">
        <v>180</v>
      </c>
      <c r="AR21" s="54" t="s">
        <v>180</v>
      </c>
      <c r="AS21" s="55" t="s">
        <v>180</v>
      </c>
      <c r="AT21" s="56" t="s">
        <v>180</v>
      </c>
      <c r="AU21" s="54" t="s">
        <v>180</v>
      </c>
      <c r="AV21" s="55" t="s">
        <v>180</v>
      </c>
      <c r="AW21" s="56" t="s">
        <v>180</v>
      </c>
      <c r="AX21" s="54" t="s">
        <v>180</v>
      </c>
      <c r="AY21" s="55" t="s">
        <v>180</v>
      </c>
      <c r="AZ21" s="56">
        <v>220</v>
      </c>
      <c r="BA21" s="54">
        <v>215</v>
      </c>
      <c r="BB21" s="55">
        <v>218</v>
      </c>
      <c r="BC21" s="56" t="s">
        <v>180</v>
      </c>
      <c r="BD21" s="54" t="s">
        <v>180</v>
      </c>
      <c r="BE21" s="55" t="s">
        <v>180</v>
      </c>
      <c r="BF21" s="56">
        <v>220</v>
      </c>
      <c r="BG21" s="54">
        <v>215</v>
      </c>
      <c r="BH21" s="55">
        <v>218</v>
      </c>
      <c r="BI21" s="56">
        <v>220</v>
      </c>
      <c r="BJ21" s="54">
        <v>217</v>
      </c>
      <c r="BK21" s="55">
        <v>219</v>
      </c>
      <c r="BL21" s="56" t="s">
        <v>180</v>
      </c>
      <c r="BM21" s="54" t="s">
        <v>180</v>
      </c>
      <c r="BN21" s="55" t="s">
        <v>180</v>
      </c>
      <c r="BO21" s="56" t="s">
        <v>180</v>
      </c>
      <c r="BP21" s="54" t="s">
        <v>180</v>
      </c>
      <c r="BQ21" s="55" t="s">
        <v>180</v>
      </c>
      <c r="BR21" s="56" t="s">
        <v>180</v>
      </c>
      <c r="BS21" s="54" t="s">
        <v>180</v>
      </c>
      <c r="BT21" s="55" t="s">
        <v>180</v>
      </c>
      <c r="BU21" s="56" t="s">
        <v>180</v>
      </c>
      <c r="BV21" s="54" t="s">
        <v>180</v>
      </c>
      <c r="BW21" s="55" t="s">
        <v>180</v>
      </c>
      <c r="BX21" s="56" t="s">
        <v>180</v>
      </c>
      <c r="BY21" s="54" t="s">
        <v>180</v>
      </c>
      <c r="BZ21" s="55" t="s">
        <v>180</v>
      </c>
      <c r="CA21" s="56" t="s">
        <v>180</v>
      </c>
      <c r="CB21" s="54" t="s">
        <v>180</v>
      </c>
      <c r="CC21" s="55" t="s">
        <v>180</v>
      </c>
      <c r="CD21" s="56" t="s">
        <v>180</v>
      </c>
      <c r="CE21" s="54" t="s">
        <v>180</v>
      </c>
      <c r="CF21" s="55" t="s">
        <v>180</v>
      </c>
      <c r="CG21" s="56" t="s">
        <v>180</v>
      </c>
      <c r="CH21" s="54" t="s">
        <v>180</v>
      </c>
      <c r="CI21" s="55" t="s">
        <v>180</v>
      </c>
      <c r="CJ21" s="56" t="s">
        <v>180</v>
      </c>
      <c r="CK21" s="54" t="s">
        <v>180</v>
      </c>
      <c r="CL21" s="55" t="s">
        <v>180</v>
      </c>
      <c r="CM21" s="56" t="s">
        <v>180</v>
      </c>
      <c r="CN21" s="54" t="s">
        <v>180</v>
      </c>
      <c r="CO21" s="55" t="s">
        <v>180</v>
      </c>
      <c r="CP21" s="56">
        <v>240</v>
      </c>
      <c r="CQ21" s="54">
        <v>235</v>
      </c>
      <c r="CR21" s="55">
        <v>238</v>
      </c>
      <c r="CS21" s="56" t="s">
        <v>180</v>
      </c>
      <c r="CT21" s="54" t="s">
        <v>180</v>
      </c>
      <c r="CU21" s="55" t="s">
        <v>180</v>
      </c>
      <c r="CV21" s="56" t="s">
        <v>180</v>
      </c>
      <c r="CW21" s="54" t="s">
        <v>180</v>
      </c>
      <c r="CX21" s="55" t="s">
        <v>180</v>
      </c>
      <c r="CY21" s="54" t="s">
        <v>180</v>
      </c>
      <c r="CZ21" s="54" t="s">
        <v>180</v>
      </c>
      <c r="DA21" s="55" t="s">
        <v>180</v>
      </c>
      <c r="DB21" s="54" t="s">
        <v>180</v>
      </c>
      <c r="DC21" s="54" t="s">
        <v>180</v>
      </c>
      <c r="DD21" s="55" t="s">
        <v>180</v>
      </c>
      <c r="DE21" s="54" t="s">
        <v>180</v>
      </c>
      <c r="DF21" s="54" t="s">
        <v>180</v>
      </c>
      <c r="DG21" s="55" t="s">
        <v>180</v>
      </c>
      <c r="DH21" s="54" t="s">
        <v>180</v>
      </c>
      <c r="DI21" s="54" t="s">
        <v>180</v>
      </c>
      <c r="DJ21" s="55" t="s">
        <v>180</v>
      </c>
      <c r="DK21" s="56" t="s">
        <v>180</v>
      </c>
      <c r="DL21" s="54" t="s">
        <v>180</v>
      </c>
      <c r="DM21" s="55" t="s">
        <v>180</v>
      </c>
      <c r="DN21" s="54" t="s">
        <v>180</v>
      </c>
      <c r="DO21" s="54" t="s">
        <v>180</v>
      </c>
      <c r="DP21" s="55" t="s">
        <v>180</v>
      </c>
      <c r="DQ21" s="54" t="s">
        <v>180</v>
      </c>
      <c r="DR21" s="54" t="s">
        <v>180</v>
      </c>
      <c r="DS21" s="55" t="s">
        <v>180</v>
      </c>
      <c r="DT21" s="54" t="s">
        <v>180</v>
      </c>
      <c r="DU21" s="54" t="s">
        <v>180</v>
      </c>
      <c r="DV21" s="55" t="s">
        <v>180</v>
      </c>
      <c r="DW21" s="56" t="s">
        <v>180</v>
      </c>
      <c r="DX21" s="54" t="s">
        <v>180</v>
      </c>
      <c r="DY21" s="55" t="s">
        <v>180</v>
      </c>
      <c r="DZ21" s="56" t="s">
        <v>180</v>
      </c>
      <c r="EA21" s="54" t="s">
        <v>180</v>
      </c>
      <c r="EB21" s="55" t="s">
        <v>180</v>
      </c>
      <c r="EC21" s="56" t="s">
        <v>180</v>
      </c>
      <c r="ED21" s="54" t="s">
        <v>180</v>
      </c>
      <c r="EE21" s="55" t="s">
        <v>180</v>
      </c>
      <c r="EF21" s="56" t="s">
        <v>180</v>
      </c>
      <c r="EG21" s="54" t="s">
        <v>180</v>
      </c>
      <c r="EH21" s="55" t="s">
        <v>180</v>
      </c>
      <c r="EI21" s="56" t="s">
        <v>180</v>
      </c>
      <c r="EJ21" s="54" t="s">
        <v>180</v>
      </c>
      <c r="EK21" s="55" t="s">
        <v>180</v>
      </c>
      <c r="EL21" s="56" t="s">
        <v>180</v>
      </c>
      <c r="EM21" s="54" t="s">
        <v>180</v>
      </c>
      <c r="EN21" s="55" t="s">
        <v>180</v>
      </c>
      <c r="EO21" s="56" t="s">
        <v>180</v>
      </c>
      <c r="EP21" s="54" t="s">
        <v>180</v>
      </c>
      <c r="EQ21" s="55" t="s">
        <v>180</v>
      </c>
      <c r="ER21" s="56" t="s">
        <v>180</v>
      </c>
      <c r="ES21" s="54" t="s">
        <v>180</v>
      </c>
      <c r="ET21" s="55" t="s">
        <v>180</v>
      </c>
      <c r="EU21" s="54" t="s">
        <v>180</v>
      </c>
      <c r="EV21" s="54" t="s">
        <v>180</v>
      </c>
      <c r="EW21" s="55" t="s">
        <v>180</v>
      </c>
      <c r="EX21" s="54" t="s">
        <v>180</v>
      </c>
      <c r="EY21" s="54" t="s">
        <v>180</v>
      </c>
      <c r="EZ21" s="55" t="s">
        <v>180</v>
      </c>
      <c r="FA21" s="56" t="s">
        <v>180</v>
      </c>
      <c r="FB21" s="54" t="s">
        <v>180</v>
      </c>
      <c r="FC21" s="55" t="s">
        <v>180</v>
      </c>
      <c r="FD21" s="56" t="s">
        <v>180</v>
      </c>
      <c r="FE21" s="54" t="s">
        <v>180</v>
      </c>
      <c r="FF21" s="55" t="s">
        <v>180</v>
      </c>
      <c r="FG21" s="56" t="s">
        <v>180</v>
      </c>
      <c r="FH21" s="54" t="s">
        <v>180</v>
      </c>
      <c r="FI21" s="55" t="s">
        <v>180</v>
      </c>
      <c r="FJ21" s="56">
        <v>167.5</v>
      </c>
      <c r="FK21" s="54">
        <v>163</v>
      </c>
      <c r="FL21" s="55">
        <v>165.5</v>
      </c>
      <c r="FM21" s="56" t="s">
        <v>180</v>
      </c>
      <c r="FN21" s="54" t="s">
        <v>180</v>
      </c>
      <c r="FO21" s="55" t="s">
        <v>180</v>
      </c>
      <c r="FP21" s="56" t="s">
        <v>180</v>
      </c>
      <c r="FQ21" s="54" t="s">
        <v>180</v>
      </c>
      <c r="FR21" s="55" t="s">
        <v>180</v>
      </c>
      <c r="FS21" s="56">
        <v>161.5</v>
      </c>
      <c r="FT21" s="54">
        <v>157.5</v>
      </c>
      <c r="FU21" s="55">
        <v>160</v>
      </c>
      <c r="FV21" s="56" t="s">
        <v>180</v>
      </c>
      <c r="FW21" s="54" t="s">
        <v>180</v>
      </c>
      <c r="FX21" s="55" t="s">
        <v>180</v>
      </c>
      <c r="FY21" s="56" t="s">
        <v>180</v>
      </c>
      <c r="FZ21" s="54" t="s">
        <v>180</v>
      </c>
      <c r="GA21" s="55" t="s">
        <v>180</v>
      </c>
      <c r="GB21" s="56">
        <v>355</v>
      </c>
      <c r="GC21" s="54">
        <v>350</v>
      </c>
      <c r="GD21" s="55">
        <v>353</v>
      </c>
      <c r="GE21" s="56">
        <v>426</v>
      </c>
      <c r="GF21" s="54">
        <v>426</v>
      </c>
      <c r="GG21" s="55">
        <v>426</v>
      </c>
      <c r="GH21" s="56">
        <v>400</v>
      </c>
      <c r="GI21" s="54">
        <v>390</v>
      </c>
      <c r="GJ21" s="55">
        <v>395</v>
      </c>
      <c r="GK21" s="56" t="s">
        <v>180</v>
      </c>
      <c r="GL21" s="54" t="s">
        <v>180</v>
      </c>
      <c r="GM21" s="55" t="s">
        <v>180</v>
      </c>
      <c r="GN21" s="56" t="s">
        <v>180</v>
      </c>
      <c r="GO21" s="54" t="s">
        <v>180</v>
      </c>
      <c r="GP21" s="55" t="s">
        <v>180</v>
      </c>
      <c r="GQ21" s="56" t="s">
        <v>180</v>
      </c>
      <c r="GR21" s="54" t="s">
        <v>180</v>
      </c>
      <c r="GS21" s="55" t="s">
        <v>180</v>
      </c>
      <c r="GT21" s="56" t="s">
        <v>180</v>
      </c>
      <c r="GU21" s="54" t="s">
        <v>180</v>
      </c>
      <c r="GV21" s="55" t="s">
        <v>180</v>
      </c>
      <c r="GW21" s="56">
        <v>355</v>
      </c>
      <c r="GX21" s="54">
        <v>350</v>
      </c>
      <c r="GY21" s="55">
        <v>353</v>
      </c>
      <c r="GZ21" s="56" t="s">
        <v>180</v>
      </c>
      <c r="HA21" s="54" t="s">
        <v>180</v>
      </c>
      <c r="HB21" s="55" t="s">
        <v>180</v>
      </c>
      <c r="HC21" s="56" t="s">
        <v>180</v>
      </c>
      <c r="HD21" s="54" t="s">
        <v>180</v>
      </c>
      <c r="HE21" s="55" t="s">
        <v>180</v>
      </c>
      <c r="HF21" s="54" t="s">
        <v>180</v>
      </c>
      <c r="HG21" s="54" t="s">
        <v>180</v>
      </c>
      <c r="HH21" s="55" t="s">
        <v>180</v>
      </c>
      <c r="HI21" s="54" t="s">
        <v>180</v>
      </c>
      <c r="HJ21" s="54" t="s">
        <v>180</v>
      </c>
      <c r="HK21" s="55" t="s">
        <v>180</v>
      </c>
      <c r="HL21" s="56" t="s">
        <v>180</v>
      </c>
      <c r="HM21" s="54" t="s">
        <v>180</v>
      </c>
      <c r="HN21" s="55" t="s">
        <v>180</v>
      </c>
      <c r="HO21" s="56" t="s">
        <v>180</v>
      </c>
      <c r="HP21" s="54" t="s">
        <v>180</v>
      </c>
      <c r="HQ21" s="55" t="s">
        <v>180</v>
      </c>
      <c r="HR21" s="56" t="s">
        <v>180</v>
      </c>
      <c r="HS21" s="54" t="s">
        <v>180</v>
      </c>
      <c r="HT21" s="55" t="s">
        <v>180</v>
      </c>
      <c r="HU21" s="56" t="s">
        <v>180</v>
      </c>
      <c r="HV21" s="54" t="s">
        <v>180</v>
      </c>
      <c r="HW21" s="55" t="s">
        <v>180</v>
      </c>
      <c r="HX21" s="56" t="s">
        <v>180</v>
      </c>
      <c r="HY21" s="54" t="s">
        <v>180</v>
      </c>
      <c r="HZ21" s="55" t="s">
        <v>180</v>
      </c>
      <c r="IA21" s="56" t="s">
        <v>180</v>
      </c>
      <c r="IB21" s="54" t="s">
        <v>180</v>
      </c>
      <c r="IC21" s="55" t="s">
        <v>180</v>
      </c>
    </row>
    <row r="22" spans="1:237">
      <c r="A22" s="20">
        <v>1988</v>
      </c>
      <c r="B22" s="20">
        <v>3</v>
      </c>
      <c r="C22" s="20">
        <v>9</v>
      </c>
      <c r="D22" s="54" t="s">
        <v>180</v>
      </c>
      <c r="E22" s="54" t="s">
        <v>180</v>
      </c>
      <c r="F22" s="55" t="s">
        <v>180</v>
      </c>
      <c r="G22" s="56" t="s">
        <v>180</v>
      </c>
      <c r="H22" s="54" t="s">
        <v>180</v>
      </c>
      <c r="I22" s="55" t="s">
        <v>180</v>
      </c>
      <c r="J22" s="56" t="s">
        <v>180</v>
      </c>
      <c r="K22" s="54" t="s">
        <v>180</v>
      </c>
      <c r="L22" s="55" t="s">
        <v>180</v>
      </c>
      <c r="M22" s="56" t="s">
        <v>180</v>
      </c>
      <c r="N22" s="54" t="s">
        <v>180</v>
      </c>
      <c r="O22" s="55" t="s">
        <v>180</v>
      </c>
      <c r="P22" s="56" t="s">
        <v>180</v>
      </c>
      <c r="Q22" s="54" t="s">
        <v>180</v>
      </c>
      <c r="R22" s="55" t="s">
        <v>180</v>
      </c>
      <c r="S22" s="56" t="s">
        <v>180</v>
      </c>
      <c r="T22" s="54" t="s">
        <v>180</v>
      </c>
      <c r="U22" s="55" t="s">
        <v>180</v>
      </c>
      <c r="V22" s="54" t="s">
        <v>180</v>
      </c>
      <c r="W22" s="54" t="s">
        <v>180</v>
      </c>
      <c r="X22" s="55" t="s">
        <v>180</v>
      </c>
      <c r="Y22" s="54" t="s">
        <v>180</v>
      </c>
      <c r="Z22" s="54" t="s">
        <v>180</v>
      </c>
      <c r="AA22" s="55" t="s">
        <v>180</v>
      </c>
      <c r="AB22" s="54" t="s">
        <v>180</v>
      </c>
      <c r="AC22" s="54" t="s">
        <v>180</v>
      </c>
      <c r="AD22" s="55" t="s">
        <v>180</v>
      </c>
      <c r="AE22" s="54" t="s">
        <v>180</v>
      </c>
      <c r="AF22" s="54" t="s">
        <v>180</v>
      </c>
      <c r="AG22" s="55" t="s">
        <v>180</v>
      </c>
      <c r="AH22" s="56" t="s">
        <v>180</v>
      </c>
      <c r="AI22" s="54" t="s">
        <v>180</v>
      </c>
      <c r="AJ22" s="55" t="s">
        <v>180</v>
      </c>
      <c r="AK22" s="56" t="s">
        <v>180</v>
      </c>
      <c r="AL22" s="54" t="s">
        <v>180</v>
      </c>
      <c r="AM22" s="55" t="s">
        <v>180</v>
      </c>
      <c r="AN22" s="56" t="s">
        <v>180</v>
      </c>
      <c r="AO22" s="54" t="s">
        <v>180</v>
      </c>
      <c r="AP22" s="55" t="s">
        <v>180</v>
      </c>
      <c r="AQ22" s="56" t="s">
        <v>180</v>
      </c>
      <c r="AR22" s="54" t="s">
        <v>180</v>
      </c>
      <c r="AS22" s="55" t="s">
        <v>180</v>
      </c>
      <c r="AT22" s="56" t="s">
        <v>180</v>
      </c>
      <c r="AU22" s="54" t="s">
        <v>180</v>
      </c>
      <c r="AV22" s="55" t="s">
        <v>180</v>
      </c>
      <c r="AW22" s="56" t="s">
        <v>180</v>
      </c>
      <c r="AX22" s="54" t="s">
        <v>180</v>
      </c>
      <c r="AY22" s="55" t="s">
        <v>180</v>
      </c>
      <c r="AZ22" s="56">
        <v>217</v>
      </c>
      <c r="BA22" s="54">
        <v>208.6</v>
      </c>
      <c r="BB22" s="55">
        <v>213</v>
      </c>
      <c r="BC22" s="56" t="s">
        <v>180</v>
      </c>
      <c r="BD22" s="54" t="s">
        <v>180</v>
      </c>
      <c r="BE22" s="55" t="s">
        <v>180</v>
      </c>
      <c r="BF22" s="56">
        <v>217</v>
      </c>
      <c r="BG22" s="54">
        <v>208.6</v>
      </c>
      <c r="BH22" s="55">
        <v>213</v>
      </c>
      <c r="BI22" s="56">
        <v>220</v>
      </c>
      <c r="BJ22" s="54">
        <v>217</v>
      </c>
      <c r="BK22" s="55">
        <v>219</v>
      </c>
      <c r="BL22" s="56" t="s">
        <v>180</v>
      </c>
      <c r="BM22" s="54" t="s">
        <v>180</v>
      </c>
      <c r="BN22" s="55" t="s">
        <v>180</v>
      </c>
      <c r="BO22" s="56" t="s">
        <v>180</v>
      </c>
      <c r="BP22" s="54" t="s">
        <v>180</v>
      </c>
      <c r="BQ22" s="55" t="s">
        <v>180</v>
      </c>
      <c r="BR22" s="56" t="s">
        <v>180</v>
      </c>
      <c r="BS22" s="54" t="s">
        <v>180</v>
      </c>
      <c r="BT22" s="55" t="s">
        <v>180</v>
      </c>
      <c r="BU22" s="56" t="s">
        <v>180</v>
      </c>
      <c r="BV22" s="54" t="s">
        <v>180</v>
      </c>
      <c r="BW22" s="55" t="s">
        <v>180</v>
      </c>
      <c r="BX22" s="56" t="s">
        <v>180</v>
      </c>
      <c r="BY22" s="54" t="s">
        <v>180</v>
      </c>
      <c r="BZ22" s="55" t="s">
        <v>180</v>
      </c>
      <c r="CA22" s="56" t="s">
        <v>180</v>
      </c>
      <c r="CB22" s="54" t="s">
        <v>180</v>
      </c>
      <c r="CC22" s="55" t="s">
        <v>180</v>
      </c>
      <c r="CD22" s="56" t="s">
        <v>180</v>
      </c>
      <c r="CE22" s="54" t="s">
        <v>180</v>
      </c>
      <c r="CF22" s="55" t="s">
        <v>180</v>
      </c>
      <c r="CG22" s="56" t="s">
        <v>180</v>
      </c>
      <c r="CH22" s="54" t="s">
        <v>180</v>
      </c>
      <c r="CI22" s="55" t="s">
        <v>180</v>
      </c>
      <c r="CJ22" s="56" t="s">
        <v>180</v>
      </c>
      <c r="CK22" s="54" t="s">
        <v>180</v>
      </c>
      <c r="CL22" s="55" t="s">
        <v>180</v>
      </c>
      <c r="CM22" s="56" t="s">
        <v>180</v>
      </c>
      <c r="CN22" s="54" t="s">
        <v>180</v>
      </c>
      <c r="CO22" s="55" t="s">
        <v>180</v>
      </c>
      <c r="CP22" s="56">
        <v>237</v>
      </c>
      <c r="CQ22" s="54">
        <v>229</v>
      </c>
      <c r="CR22" s="55">
        <v>233.2</v>
      </c>
      <c r="CS22" s="56" t="s">
        <v>180</v>
      </c>
      <c r="CT22" s="54" t="s">
        <v>180</v>
      </c>
      <c r="CU22" s="55" t="s">
        <v>180</v>
      </c>
      <c r="CV22" s="56" t="s">
        <v>180</v>
      </c>
      <c r="CW22" s="54" t="s">
        <v>180</v>
      </c>
      <c r="CX22" s="55" t="s">
        <v>180</v>
      </c>
      <c r="CY22" s="54" t="s">
        <v>180</v>
      </c>
      <c r="CZ22" s="54" t="s">
        <v>180</v>
      </c>
      <c r="DA22" s="55" t="s">
        <v>180</v>
      </c>
      <c r="DB22" s="54" t="s">
        <v>180</v>
      </c>
      <c r="DC22" s="54" t="s">
        <v>180</v>
      </c>
      <c r="DD22" s="55" t="s">
        <v>180</v>
      </c>
      <c r="DE22" s="54" t="s">
        <v>180</v>
      </c>
      <c r="DF22" s="54" t="s">
        <v>180</v>
      </c>
      <c r="DG22" s="55" t="s">
        <v>180</v>
      </c>
      <c r="DH22" s="54" t="s">
        <v>180</v>
      </c>
      <c r="DI22" s="54" t="s">
        <v>180</v>
      </c>
      <c r="DJ22" s="55" t="s">
        <v>180</v>
      </c>
      <c r="DK22" s="56" t="s">
        <v>180</v>
      </c>
      <c r="DL22" s="54" t="s">
        <v>180</v>
      </c>
      <c r="DM22" s="55" t="s">
        <v>180</v>
      </c>
      <c r="DN22" s="54" t="s">
        <v>180</v>
      </c>
      <c r="DO22" s="54" t="s">
        <v>180</v>
      </c>
      <c r="DP22" s="55" t="s">
        <v>180</v>
      </c>
      <c r="DQ22" s="54" t="s">
        <v>180</v>
      </c>
      <c r="DR22" s="54" t="s">
        <v>180</v>
      </c>
      <c r="DS22" s="55" t="s">
        <v>180</v>
      </c>
      <c r="DT22" s="54" t="s">
        <v>180</v>
      </c>
      <c r="DU22" s="54" t="s">
        <v>180</v>
      </c>
      <c r="DV22" s="55" t="s">
        <v>180</v>
      </c>
      <c r="DW22" s="56" t="s">
        <v>180</v>
      </c>
      <c r="DX22" s="54" t="s">
        <v>180</v>
      </c>
      <c r="DY22" s="55" t="s">
        <v>180</v>
      </c>
      <c r="DZ22" s="56" t="s">
        <v>180</v>
      </c>
      <c r="EA22" s="54" t="s">
        <v>180</v>
      </c>
      <c r="EB22" s="55" t="s">
        <v>180</v>
      </c>
      <c r="EC22" s="56" t="s">
        <v>180</v>
      </c>
      <c r="ED22" s="54" t="s">
        <v>180</v>
      </c>
      <c r="EE22" s="55" t="s">
        <v>180</v>
      </c>
      <c r="EF22" s="56" t="s">
        <v>180</v>
      </c>
      <c r="EG22" s="54" t="s">
        <v>180</v>
      </c>
      <c r="EH22" s="55" t="s">
        <v>180</v>
      </c>
      <c r="EI22" s="56" t="s">
        <v>180</v>
      </c>
      <c r="EJ22" s="54" t="s">
        <v>180</v>
      </c>
      <c r="EK22" s="55" t="s">
        <v>180</v>
      </c>
      <c r="EL22" s="56" t="s">
        <v>180</v>
      </c>
      <c r="EM22" s="54" t="s">
        <v>180</v>
      </c>
      <c r="EN22" s="55" t="s">
        <v>180</v>
      </c>
      <c r="EO22" s="56" t="s">
        <v>180</v>
      </c>
      <c r="EP22" s="54" t="s">
        <v>180</v>
      </c>
      <c r="EQ22" s="55" t="s">
        <v>180</v>
      </c>
      <c r="ER22" s="56" t="s">
        <v>180</v>
      </c>
      <c r="ES22" s="54" t="s">
        <v>180</v>
      </c>
      <c r="ET22" s="55" t="s">
        <v>180</v>
      </c>
      <c r="EU22" s="54" t="s">
        <v>180</v>
      </c>
      <c r="EV22" s="54" t="s">
        <v>180</v>
      </c>
      <c r="EW22" s="55" t="s">
        <v>180</v>
      </c>
      <c r="EX22" s="54" t="s">
        <v>180</v>
      </c>
      <c r="EY22" s="54" t="s">
        <v>180</v>
      </c>
      <c r="EZ22" s="55" t="s">
        <v>180</v>
      </c>
      <c r="FA22" s="56" t="s">
        <v>180</v>
      </c>
      <c r="FB22" s="54" t="s">
        <v>180</v>
      </c>
      <c r="FC22" s="55" t="s">
        <v>180</v>
      </c>
      <c r="FD22" s="56" t="s">
        <v>180</v>
      </c>
      <c r="FE22" s="54" t="s">
        <v>180</v>
      </c>
      <c r="FF22" s="55" t="s">
        <v>180</v>
      </c>
      <c r="FG22" s="56" t="s">
        <v>180</v>
      </c>
      <c r="FH22" s="54" t="s">
        <v>180</v>
      </c>
      <c r="FI22" s="55" t="s">
        <v>180</v>
      </c>
      <c r="FJ22" s="56">
        <v>166.2</v>
      </c>
      <c r="FK22" s="54">
        <v>163.80000000000001</v>
      </c>
      <c r="FL22" s="55">
        <v>165.2</v>
      </c>
      <c r="FM22" s="56" t="s">
        <v>180</v>
      </c>
      <c r="FN22" s="54" t="s">
        <v>180</v>
      </c>
      <c r="FO22" s="55" t="s">
        <v>180</v>
      </c>
      <c r="FP22" s="56" t="s">
        <v>180</v>
      </c>
      <c r="FQ22" s="54" t="s">
        <v>180</v>
      </c>
      <c r="FR22" s="55" t="s">
        <v>180</v>
      </c>
      <c r="FS22" s="56">
        <v>163.19999999999999</v>
      </c>
      <c r="FT22" s="54">
        <v>160</v>
      </c>
      <c r="FU22" s="55">
        <v>162</v>
      </c>
      <c r="FV22" s="56" t="s">
        <v>180</v>
      </c>
      <c r="FW22" s="54" t="s">
        <v>180</v>
      </c>
      <c r="FX22" s="55" t="s">
        <v>180</v>
      </c>
      <c r="FY22" s="56" t="s">
        <v>180</v>
      </c>
      <c r="FZ22" s="54" t="s">
        <v>180</v>
      </c>
      <c r="GA22" s="55" t="s">
        <v>180</v>
      </c>
      <c r="GB22" s="56">
        <v>355</v>
      </c>
      <c r="GC22" s="54">
        <v>350</v>
      </c>
      <c r="GD22" s="55">
        <v>353</v>
      </c>
      <c r="GE22" s="56">
        <v>426</v>
      </c>
      <c r="GF22" s="54">
        <v>426</v>
      </c>
      <c r="GG22" s="55">
        <v>426</v>
      </c>
      <c r="GH22" s="56">
        <v>406</v>
      </c>
      <c r="GI22" s="54">
        <v>397</v>
      </c>
      <c r="GJ22" s="55">
        <v>401.6</v>
      </c>
      <c r="GK22" s="56" t="s">
        <v>180</v>
      </c>
      <c r="GL22" s="54" t="s">
        <v>180</v>
      </c>
      <c r="GM22" s="55" t="s">
        <v>180</v>
      </c>
      <c r="GN22" s="56" t="s">
        <v>180</v>
      </c>
      <c r="GO22" s="54" t="s">
        <v>180</v>
      </c>
      <c r="GP22" s="55" t="s">
        <v>180</v>
      </c>
      <c r="GQ22" s="56" t="s">
        <v>180</v>
      </c>
      <c r="GR22" s="54" t="s">
        <v>180</v>
      </c>
      <c r="GS22" s="55" t="s">
        <v>180</v>
      </c>
      <c r="GT22" s="56" t="s">
        <v>180</v>
      </c>
      <c r="GU22" s="54" t="s">
        <v>180</v>
      </c>
      <c r="GV22" s="55" t="s">
        <v>180</v>
      </c>
      <c r="GW22" s="56">
        <v>355</v>
      </c>
      <c r="GX22" s="54">
        <v>350</v>
      </c>
      <c r="GY22" s="55">
        <v>353</v>
      </c>
      <c r="GZ22" s="56" t="s">
        <v>180</v>
      </c>
      <c r="HA22" s="54" t="s">
        <v>180</v>
      </c>
      <c r="HB22" s="55" t="s">
        <v>180</v>
      </c>
      <c r="HC22" s="56" t="s">
        <v>180</v>
      </c>
      <c r="HD22" s="54" t="s">
        <v>180</v>
      </c>
      <c r="HE22" s="55" t="s">
        <v>180</v>
      </c>
      <c r="HF22" s="54" t="s">
        <v>180</v>
      </c>
      <c r="HG22" s="54" t="s">
        <v>180</v>
      </c>
      <c r="HH22" s="55" t="s">
        <v>180</v>
      </c>
      <c r="HI22" s="54" t="s">
        <v>180</v>
      </c>
      <c r="HJ22" s="54" t="s">
        <v>180</v>
      </c>
      <c r="HK22" s="55" t="s">
        <v>180</v>
      </c>
      <c r="HL22" s="56" t="s">
        <v>180</v>
      </c>
      <c r="HM22" s="54" t="s">
        <v>180</v>
      </c>
      <c r="HN22" s="55" t="s">
        <v>180</v>
      </c>
      <c r="HO22" s="56" t="s">
        <v>180</v>
      </c>
      <c r="HP22" s="54" t="s">
        <v>180</v>
      </c>
      <c r="HQ22" s="55" t="s">
        <v>180</v>
      </c>
      <c r="HR22" s="56" t="s">
        <v>180</v>
      </c>
      <c r="HS22" s="54" t="s">
        <v>180</v>
      </c>
      <c r="HT22" s="55" t="s">
        <v>180</v>
      </c>
      <c r="HU22" s="56" t="s">
        <v>180</v>
      </c>
      <c r="HV22" s="54" t="s">
        <v>180</v>
      </c>
      <c r="HW22" s="55" t="s">
        <v>180</v>
      </c>
      <c r="HX22" s="56" t="s">
        <v>180</v>
      </c>
      <c r="HY22" s="54" t="s">
        <v>180</v>
      </c>
      <c r="HZ22" s="55" t="s">
        <v>180</v>
      </c>
      <c r="IA22" s="56" t="s">
        <v>180</v>
      </c>
      <c r="IB22" s="54" t="s">
        <v>180</v>
      </c>
      <c r="IC22" s="55" t="s">
        <v>180</v>
      </c>
    </row>
    <row r="23" spans="1:237">
      <c r="A23" s="20">
        <v>1988</v>
      </c>
      <c r="B23" s="20">
        <v>4</v>
      </c>
      <c r="C23" s="20">
        <v>10</v>
      </c>
      <c r="D23" s="54" t="s">
        <v>180</v>
      </c>
      <c r="E23" s="54" t="s">
        <v>180</v>
      </c>
      <c r="F23" s="55" t="s">
        <v>180</v>
      </c>
      <c r="G23" s="56" t="s">
        <v>180</v>
      </c>
      <c r="H23" s="54" t="s">
        <v>180</v>
      </c>
      <c r="I23" s="55" t="s">
        <v>180</v>
      </c>
      <c r="J23" s="56" t="s">
        <v>180</v>
      </c>
      <c r="K23" s="54" t="s">
        <v>180</v>
      </c>
      <c r="L23" s="55" t="s">
        <v>180</v>
      </c>
      <c r="M23" s="56" t="s">
        <v>180</v>
      </c>
      <c r="N23" s="54" t="s">
        <v>180</v>
      </c>
      <c r="O23" s="55" t="s">
        <v>180</v>
      </c>
      <c r="P23" s="56" t="s">
        <v>180</v>
      </c>
      <c r="Q23" s="54" t="s">
        <v>180</v>
      </c>
      <c r="R23" s="55" t="s">
        <v>180</v>
      </c>
      <c r="S23" s="56" t="s">
        <v>180</v>
      </c>
      <c r="T23" s="54" t="s">
        <v>180</v>
      </c>
      <c r="U23" s="55" t="s">
        <v>180</v>
      </c>
      <c r="V23" s="54" t="s">
        <v>180</v>
      </c>
      <c r="W23" s="54" t="s">
        <v>180</v>
      </c>
      <c r="X23" s="55" t="s">
        <v>180</v>
      </c>
      <c r="Y23" s="54" t="s">
        <v>180</v>
      </c>
      <c r="Z23" s="54" t="s">
        <v>180</v>
      </c>
      <c r="AA23" s="55" t="s">
        <v>180</v>
      </c>
      <c r="AB23" s="54" t="s">
        <v>180</v>
      </c>
      <c r="AC23" s="54" t="s">
        <v>180</v>
      </c>
      <c r="AD23" s="55" t="s">
        <v>180</v>
      </c>
      <c r="AE23" s="54" t="s">
        <v>180</v>
      </c>
      <c r="AF23" s="54" t="s">
        <v>180</v>
      </c>
      <c r="AG23" s="55" t="s">
        <v>180</v>
      </c>
      <c r="AH23" s="56" t="s">
        <v>180</v>
      </c>
      <c r="AI23" s="54" t="s">
        <v>180</v>
      </c>
      <c r="AJ23" s="55" t="s">
        <v>180</v>
      </c>
      <c r="AK23" s="56" t="s">
        <v>180</v>
      </c>
      <c r="AL23" s="54" t="s">
        <v>180</v>
      </c>
      <c r="AM23" s="55" t="s">
        <v>180</v>
      </c>
      <c r="AN23" s="56" t="s">
        <v>180</v>
      </c>
      <c r="AO23" s="54" t="s">
        <v>180</v>
      </c>
      <c r="AP23" s="55" t="s">
        <v>180</v>
      </c>
      <c r="AQ23" s="56" t="s">
        <v>180</v>
      </c>
      <c r="AR23" s="54" t="s">
        <v>180</v>
      </c>
      <c r="AS23" s="55" t="s">
        <v>180</v>
      </c>
      <c r="AT23" s="56" t="s">
        <v>180</v>
      </c>
      <c r="AU23" s="54" t="s">
        <v>180</v>
      </c>
      <c r="AV23" s="55" t="s">
        <v>180</v>
      </c>
      <c r="AW23" s="56" t="s">
        <v>180</v>
      </c>
      <c r="AX23" s="54" t="s">
        <v>180</v>
      </c>
      <c r="AY23" s="55" t="s">
        <v>180</v>
      </c>
      <c r="AZ23" s="56">
        <v>216.25</v>
      </c>
      <c r="BA23" s="54">
        <v>206.75</v>
      </c>
      <c r="BB23" s="55">
        <v>211.75</v>
      </c>
      <c r="BC23" s="56" t="s">
        <v>180</v>
      </c>
      <c r="BD23" s="54" t="s">
        <v>180</v>
      </c>
      <c r="BE23" s="55" t="s">
        <v>180</v>
      </c>
      <c r="BF23" s="56">
        <v>216.25</v>
      </c>
      <c r="BG23" s="54">
        <v>206.75</v>
      </c>
      <c r="BH23" s="55">
        <v>211.75</v>
      </c>
      <c r="BI23" s="56">
        <v>220</v>
      </c>
      <c r="BJ23" s="54">
        <v>220</v>
      </c>
      <c r="BK23" s="55">
        <v>220</v>
      </c>
      <c r="BL23" s="56" t="s">
        <v>180</v>
      </c>
      <c r="BM23" s="54" t="s">
        <v>180</v>
      </c>
      <c r="BN23" s="55" t="s">
        <v>180</v>
      </c>
      <c r="BO23" s="56" t="s">
        <v>180</v>
      </c>
      <c r="BP23" s="54" t="s">
        <v>180</v>
      </c>
      <c r="BQ23" s="55" t="s">
        <v>180</v>
      </c>
      <c r="BR23" s="56" t="s">
        <v>180</v>
      </c>
      <c r="BS23" s="54" t="s">
        <v>180</v>
      </c>
      <c r="BT23" s="55" t="s">
        <v>180</v>
      </c>
      <c r="BU23" s="56" t="s">
        <v>180</v>
      </c>
      <c r="BV23" s="54" t="s">
        <v>180</v>
      </c>
      <c r="BW23" s="55" t="s">
        <v>180</v>
      </c>
      <c r="BX23" s="56" t="s">
        <v>180</v>
      </c>
      <c r="BY23" s="54" t="s">
        <v>180</v>
      </c>
      <c r="BZ23" s="55" t="s">
        <v>180</v>
      </c>
      <c r="CA23" s="56" t="s">
        <v>180</v>
      </c>
      <c r="CB23" s="54" t="s">
        <v>180</v>
      </c>
      <c r="CC23" s="55" t="s">
        <v>180</v>
      </c>
      <c r="CD23" s="56" t="s">
        <v>180</v>
      </c>
      <c r="CE23" s="54" t="s">
        <v>180</v>
      </c>
      <c r="CF23" s="55" t="s">
        <v>180</v>
      </c>
      <c r="CG23" s="56" t="s">
        <v>180</v>
      </c>
      <c r="CH23" s="54" t="s">
        <v>180</v>
      </c>
      <c r="CI23" s="55" t="s">
        <v>180</v>
      </c>
      <c r="CJ23" s="56" t="s">
        <v>180</v>
      </c>
      <c r="CK23" s="54" t="s">
        <v>180</v>
      </c>
      <c r="CL23" s="55" t="s">
        <v>180</v>
      </c>
      <c r="CM23" s="56" t="s">
        <v>180</v>
      </c>
      <c r="CN23" s="54" t="s">
        <v>180</v>
      </c>
      <c r="CO23" s="55" t="s">
        <v>180</v>
      </c>
      <c r="CP23" s="56">
        <v>235</v>
      </c>
      <c r="CQ23" s="54">
        <v>229.75</v>
      </c>
      <c r="CR23" s="55">
        <v>232.75</v>
      </c>
      <c r="CS23" s="56" t="s">
        <v>180</v>
      </c>
      <c r="CT23" s="54" t="s">
        <v>180</v>
      </c>
      <c r="CU23" s="55" t="s">
        <v>180</v>
      </c>
      <c r="CV23" s="56" t="s">
        <v>180</v>
      </c>
      <c r="CW23" s="54" t="s">
        <v>180</v>
      </c>
      <c r="CX23" s="55" t="s">
        <v>180</v>
      </c>
      <c r="CY23" s="54" t="s">
        <v>180</v>
      </c>
      <c r="CZ23" s="54" t="s">
        <v>180</v>
      </c>
      <c r="DA23" s="55" t="s">
        <v>180</v>
      </c>
      <c r="DB23" s="54" t="s">
        <v>180</v>
      </c>
      <c r="DC23" s="54" t="s">
        <v>180</v>
      </c>
      <c r="DD23" s="55" t="s">
        <v>180</v>
      </c>
      <c r="DE23" s="54" t="s">
        <v>180</v>
      </c>
      <c r="DF23" s="54" t="s">
        <v>180</v>
      </c>
      <c r="DG23" s="55" t="s">
        <v>180</v>
      </c>
      <c r="DH23" s="54" t="s">
        <v>180</v>
      </c>
      <c r="DI23" s="54" t="s">
        <v>180</v>
      </c>
      <c r="DJ23" s="55" t="s">
        <v>180</v>
      </c>
      <c r="DK23" s="56" t="s">
        <v>180</v>
      </c>
      <c r="DL23" s="54" t="s">
        <v>180</v>
      </c>
      <c r="DM23" s="55" t="s">
        <v>180</v>
      </c>
      <c r="DN23" s="54" t="s">
        <v>180</v>
      </c>
      <c r="DO23" s="54" t="s">
        <v>180</v>
      </c>
      <c r="DP23" s="55" t="s">
        <v>180</v>
      </c>
      <c r="DQ23" s="54" t="s">
        <v>180</v>
      </c>
      <c r="DR23" s="54" t="s">
        <v>180</v>
      </c>
      <c r="DS23" s="55" t="s">
        <v>180</v>
      </c>
      <c r="DT23" s="54" t="s">
        <v>180</v>
      </c>
      <c r="DU23" s="54" t="s">
        <v>180</v>
      </c>
      <c r="DV23" s="55" t="s">
        <v>180</v>
      </c>
      <c r="DW23" s="56" t="s">
        <v>180</v>
      </c>
      <c r="DX23" s="54" t="s">
        <v>180</v>
      </c>
      <c r="DY23" s="55" t="s">
        <v>180</v>
      </c>
      <c r="DZ23" s="56" t="s">
        <v>180</v>
      </c>
      <c r="EA23" s="54" t="s">
        <v>180</v>
      </c>
      <c r="EB23" s="55" t="s">
        <v>180</v>
      </c>
      <c r="EC23" s="56" t="s">
        <v>180</v>
      </c>
      <c r="ED23" s="54" t="s">
        <v>180</v>
      </c>
      <c r="EE23" s="55" t="s">
        <v>180</v>
      </c>
      <c r="EF23" s="56" t="s">
        <v>180</v>
      </c>
      <c r="EG23" s="54" t="s">
        <v>180</v>
      </c>
      <c r="EH23" s="55" t="s">
        <v>180</v>
      </c>
      <c r="EI23" s="56" t="s">
        <v>180</v>
      </c>
      <c r="EJ23" s="54" t="s">
        <v>180</v>
      </c>
      <c r="EK23" s="55" t="s">
        <v>180</v>
      </c>
      <c r="EL23" s="56" t="s">
        <v>180</v>
      </c>
      <c r="EM23" s="54" t="s">
        <v>180</v>
      </c>
      <c r="EN23" s="55" t="s">
        <v>180</v>
      </c>
      <c r="EO23" s="56" t="s">
        <v>180</v>
      </c>
      <c r="EP23" s="54" t="s">
        <v>180</v>
      </c>
      <c r="EQ23" s="55" t="s">
        <v>180</v>
      </c>
      <c r="ER23" s="56" t="s">
        <v>180</v>
      </c>
      <c r="ES23" s="54" t="s">
        <v>180</v>
      </c>
      <c r="ET23" s="55" t="s">
        <v>180</v>
      </c>
      <c r="EU23" s="54" t="s">
        <v>180</v>
      </c>
      <c r="EV23" s="54" t="s">
        <v>180</v>
      </c>
      <c r="EW23" s="55" t="s">
        <v>180</v>
      </c>
      <c r="EX23" s="54" t="s">
        <v>180</v>
      </c>
      <c r="EY23" s="54" t="s">
        <v>180</v>
      </c>
      <c r="EZ23" s="55" t="s">
        <v>180</v>
      </c>
      <c r="FA23" s="56" t="s">
        <v>180</v>
      </c>
      <c r="FB23" s="54" t="s">
        <v>180</v>
      </c>
      <c r="FC23" s="55" t="s">
        <v>180</v>
      </c>
      <c r="FD23" s="56" t="s">
        <v>180</v>
      </c>
      <c r="FE23" s="54" t="s">
        <v>180</v>
      </c>
      <c r="FF23" s="55" t="s">
        <v>180</v>
      </c>
      <c r="FG23" s="56" t="s">
        <v>180</v>
      </c>
      <c r="FH23" s="54" t="s">
        <v>180</v>
      </c>
      <c r="FI23" s="55" t="s">
        <v>180</v>
      </c>
      <c r="FJ23" s="56">
        <v>170</v>
      </c>
      <c r="FK23" s="54">
        <v>164.5</v>
      </c>
      <c r="FL23" s="55">
        <v>167.75</v>
      </c>
      <c r="FM23" s="56" t="s">
        <v>180</v>
      </c>
      <c r="FN23" s="54" t="s">
        <v>180</v>
      </c>
      <c r="FO23" s="55" t="s">
        <v>180</v>
      </c>
      <c r="FP23" s="56" t="s">
        <v>180</v>
      </c>
      <c r="FQ23" s="54" t="s">
        <v>180</v>
      </c>
      <c r="FR23" s="55" t="s">
        <v>180</v>
      </c>
      <c r="FS23" s="56">
        <v>164.25</v>
      </c>
      <c r="FT23" s="54">
        <v>160.75</v>
      </c>
      <c r="FU23" s="55">
        <v>162.5</v>
      </c>
      <c r="FV23" s="56" t="s">
        <v>180</v>
      </c>
      <c r="FW23" s="54" t="s">
        <v>180</v>
      </c>
      <c r="FX23" s="55" t="s">
        <v>180</v>
      </c>
      <c r="FY23" s="56" t="s">
        <v>180</v>
      </c>
      <c r="FZ23" s="54" t="s">
        <v>180</v>
      </c>
      <c r="GA23" s="55" t="s">
        <v>180</v>
      </c>
      <c r="GB23" s="56">
        <v>355</v>
      </c>
      <c r="GC23" s="54">
        <v>350</v>
      </c>
      <c r="GD23" s="55">
        <v>353</v>
      </c>
      <c r="GE23" s="56">
        <v>426</v>
      </c>
      <c r="GF23" s="54">
        <v>426</v>
      </c>
      <c r="GG23" s="55">
        <v>426</v>
      </c>
      <c r="GH23" s="56">
        <v>410</v>
      </c>
      <c r="GI23" s="54">
        <v>400</v>
      </c>
      <c r="GJ23" s="55">
        <v>405</v>
      </c>
      <c r="GK23" s="56" t="s">
        <v>180</v>
      </c>
      <c r="GL23" s="54" t="s">
        <v>180</v>
      </c>
      <c r="GM23" s="55" t="s">
        <v>180</v>
      </c>
      <c r="GN23" s="56" t="s">
        <v>180</v>
      </c>
      <c r="GO23" s="54" t="s">
        <v>180</v>
      </c>
      <c r="GP23" s="55" t="s">
        <v>180</v>
      </c>
      <c r="GQ23" s="56" t="s">
        <v>180</v>
      </c>
      <c r="GR23" s="54" t="s">
        <v>180</v>
      </c>
      <c r="GS23" s="55" t="s">
        <v>180</v>
      </c>
      <c r="GT23" s="56" t="s">
        <v>180</v>
      </c>
      <c r="GU23" s="54" t="s">
        <v>180</v>
      </c>
      <c r="GV23" s="55" t="s">
        <v>180</v>
      </c>
      <c r="GW23" s="56">
        <v>355</v>
      </c>
      <c r="GX23" s="54">
        <v>350</v>
      </c>
      <c r="GY23" s="55">
        <v>353</v>
      </c>
      <c r="GZ23" s="56" t="s">
        <v>180</v>
      </c>
      <c r="HA23" s="54" t="s">
        <v>180</v>
      </c>
      <c r="HB23" s="55" t="s">
        <v>180</v>
      </c>
      <c r="HC23" s="56" t="s">
        <v>180</v>
      </c>
      <c r="HD23" s="54" t="s">
        <v>180</v>
      </c>
      <c r="HE23" s="55" t="s">
        <v>180</v>
      </c>
      <c r="HF23" s="54" t="s">
        <v>180</v>
      </c>
      <c r="HG23" s="54" t="s">
        <v>180</v>
      </c>
      <c r="HH23" s="55" t="s">
        <v>180</v>
      </c>
      <c r="HI23" s="54" t="s">
        <v>180</v>
      </c>
      <c r="HJ23" s="54" t="s">
        <v>180</v>
      </c>
      <c r="HK23" s="55" t="s">
        <v>180</v>
      </c>
      <c r="HL23" s="56" t="s">
        <v>180</v>
      </c>
      <c r="HM23" s="54" t="s">
        <v>180</v>
      </c>
      <c r="HN23" s="55" t="s">
        <v>180</v>
      </c>
      <c r="HO23" s="56" t="s">
        <v>180</v>
      </c>
      <c r="HP23" s="54" t="s">
        <v>180</v>
      </c>
      <c r="HQ23" s="55" t="s">
        <v>180</v>
      </c>
      <c r="HR23" s="56" t="s">
        <v>180</v>
      </c>
      <c r="HS23" s="54" t="s">
        <v>180</v>
      </c>
      <c r="HT23" s="55" t="s">
        <v>180</v>
      </c>
      <c r="HU23" s="56" t="s">
        <v>180</v>
      </c>
      <c r="HV23" s="54" t="s">
        <v>180</v>
      </c>
      <c r="HW23" s="55" t="s">
        <v>180</v>
      </c>
      <c r="HX23" s="56" t="s">
        <v>180</v>
      </c>
      <c r="HY23" s="54" t="s">
        <v>180</v>
      </c>
      <c r="HZ23" s="55" t="s">
        <v>180</v>
      </c>
      <c r="IA23" s="56" t="s">
        <v>180</v>
      </c>
      <c r="IB23" s="54" t="s">
        <v>180</v>
      </c>
      <c r="IC23" s="55" t="s">
        <v>180</v>
      </c>
    </row>
    <row r="24" spans="1:237">
      <c r="A24" s="20">
        <v>1988</v>
      </c>
      <c r="B24" s="20">
        <v>4</v>
      </c>
      <c r="C24" s="20">
        <v>11</v>
      </c>
      <c r="D24" s="54" t="s">
        <v>180</v>
      </c>
      <c r="E24" s="54" t="s">
        <v>180</v>
      </c>
      <c r="F24" s="55" t="s">
        <v>180</v>
      </c>
      <c r="G24" s="56" t="s">
        <v>180</v>
      </c>
      <c r="H24" s="54" t="s">
        <v>180</v>
      </c>
      <c r="I24" s="55" t="s">
        <v>180</v>
      </c>
      <c r="J24" s="56" t="s">
        <v>180</v>
      </c>
      <c r="K24" s="54" t="s">
        <v>180</v>
      </c>
      <c r="L24" s="55" t="s">
        <v>180</v>
      </c>
      <c r="M24" s="56" t="s">
        <v>180</v>
      </c>
      <c r="N24" s="54" t="s">
        <v>180</v>
      </c>
      <c r="O24" s="55" t="s">
        <v>180</v>
      </c>
      <c r="P24" s="56" t="s">
        <v>180</v>
      </c>
      <c r="Q24" s="54" t="s">
        <v>180</v>
      </c>
      <c r="R24" s="55" t="s">
        <v>180</v>
      </c>
      <c r="S24" s="56" t="s">
        <v>180</v>
      </c>
      <c r="T24" s="54" t="s">
        <v>180</v>
      </c>
      <c r="U24" s="55" t="s">
        <v>180</v>
      </c>
      <c r="V24" s="54" t="s">
        <v>180</v>
      </c>
      <c r="W24" s="54" t="s">
        <v>180</v>
      </c>
      <c r="X24" s="55" t="s">
        <v>180</v>
      </c>
      <c r="Y24" s="54" t="s">
        <v>180</v>
      </c>
      <c r="Z24" s="54" t="s">
        <v>180</v>
      </c>
      <c r="AA24" s="55" t="s">
        <v>180</v>
      </c>
      <c r="AB24" s="54" t="s">
        <v>180</v>
      </c>
      <c r="AC24" s="54" t="s">
        <v>180</v>
      </c>
      <c r="AD24" s="55" t="s">
        <v>180</v>
      </c>
      <c r="AE24" s="54" t="s">
        <v>180</v>
      </c>
      <c r="AF24" s="54" t="s">
        <v>180</v>
      </c>
      <c r="AG24" s="55" t="s">
        <v>180</v>
      </c>
      <c r="AH24" s="56" t="s">
        <v>180</v>
      </c>
      <c r="AI24" s="54" t="s">
        <v>180</v>
      </c>
      <c r="AJ24" s="55" t="s">
        <v>180</v>
      </c>
      <c r="AK24" s="56" t="s">
        <v>180</v>
      </c>
      <c r="AL24" s="54" t="s">
        <v>180</v>
      </c>
      <c r="AM24" s="55" t="s">
        <v>180</v>
      </c>
      <c r="AN24" s="56" t="s">
        <v>180</v>
      </c>
      <c r="AO24" s="54" t="s">
        <v>180</v>
      </c>
      <c r="AP24" s="55" t="s">
        <v>180</v>
      </c>
      <c r="AQ24" s="56" t="s">
        <v>180</v>
      </c>
      <c r="AR24" s="54" t="s">
        <v>180</v>
      </c>
      <c r="AS24" s="55" t="s">
        <v>180</v>
      </c>
      <c r="AT24" s="56" t="s">
        <v>180</v>
      </c>
      <c r="AU24" s="54" t="s">
        <v>180</v>
      </c>
      <c r="AV24" s="55" t="s">
        <v>180</v>
      </c>
      <c r="AW24" s="56" t="s">
        <v>180</v>
      </c>
      <c r="AX24" s="54" t="s">
        <v>180</v>
      </c>
      <c r="AY24" s="55" t="s">
        <v>180</v>
      </c>
      <c r="AZ24" s="56">
        <v>216.25</v>
      </c>
      <c r="BA24" s="54">
        <v>211.25</v>
      </c>
      <c r="BB24" s="55">
        <v>214.25</v>
      </c>
      <c r="BC24" s="56" t="s">
        <v>180</v>
      </c>
      <c r="BD24" s="54" t="s">
        <v>180</v>
      </c>
      <c r="BE24" s="55" t="s">
        <v>180</v>
      </c>
      <c r="BF24" s="56">
        <v>216.25</v>
      </c>
      <c r="BG24" s="54">
        <v>211.25</v>
      </c>
      <c r="BH24" s="55">
        <v>214.25</v>
      </c>
      <c r="BI24" s="56">
        <v>220</v>
      </c>
      <c r="BJ24" s="54">
        <v>219.25</v>
      </c>
      <c r="BK24" s="55">
        <v>219.75</v>
      </c>
      <c r="BL24" s="56" t="s">
        <v>180</v>
      </c>
      <c r="BM24" s="54" t="s">
        <v>180</v>
      </c>
      <c r="BN24" s="55" t="s">
        <v>180</v>
      </c>
      <c r="BO24" s="56" t="s">
        <v>180</v>
      </c>
      <c r="BP24" s="54" t="s">
        <v>180</v>
      </c>
      <c r="BQ24" s="55" t="s">
        <v>180</v>
      </c>
      <c r="BR24" s="56" t="s">
        <v>180</v>
      </c>
      <c r="BS24" s="54" t="s">
        <v>180</v>
      </c>
      <c r="BT24" s="55" t="s">
        <v>180</v>
      </c>
      <c r="BU24" s="56" t="s">
        <v>180</v>
      </c>
      <c r="BV24" s="54" t="s">
        <v>180</v>
      </c>
      <c r="BW24" s="55" t="s">
        <v>180</v>
      </c>
      <c r="BX24" s="56" t="s">
        <v>180</v>
      </c>
      <c r="BY24" s="54" t="s">
        <v>180</v>
      </c>
      <c r="BZ24" s="55" t="s">
        <v>180</v>
      </c>
      <c r="CA24" s="56" t="s">
        <v>180</v>
      </c>
      <c r="CB24" s="54" t="s">
        <v>180</v>
      </c>
      <c r="CC24" s="55" t="s">
        <v>180</v>
      </c>
      <c r="CD24" s="56" t="s">
        <v>180</v>
      </c>
      <c r="CE24" s="54" t="s">
        <v>180</v>
      </c>
      <c r="CF24" s="55" t="s">
        <v>180</v>
      </c>
      <c r="CG24" s="56" t="s">
        <v>180</v>
      </c>
      <c r="CH24" s="54" t="s">
        <v>180</v>
      </c>
      <c r="CI24" s="55" t="s">
        <v>180</v>
      </c>
      <c r="CJ24" s="56" t="s">
        <v>180</v>
      </c>
      <c r="CK24" s="54" t="s">
        <v>180</v>
      </c>
      <c r="CL24" s="55" t="s">
        <v>180</v>
      </c>
      <c r="CM24" s="56" t="s">
        <v>180</v>
      </c>
      <c r="CN24" s="54" t="s">
        <v>180</v>
      </c>
      <c r="CO24" s="55" t="s">
        <v>180</v>
      </c>
      <c r="CP24" s="56">
        <v>231.5</v>
      </c>
      <c r="CQ24" s="54">
        <v>229.5</v>
      </c>
      <c r="CR24" s="55">
        <v>231</v>
      </c>
      <c r="CS24" s="56" t="s">
        <v>180</v>
      </c>
      <c r="CT24" s="54" t="s">
        <v>180</v>
      </c>
      <c r="CU24" s="55" t="s">
        <v>180</v>
      </c>
      <c r="CV24" s="56" t="s">
        <v>180</v>
      </c>
      <c r="CW24" s="54" t="s">
        <v>180</v>
      </c>
      <c r="CX24" s="55" t="s">
        <v>180</v>
      </c>
      <c r="CY24" s="54" t="s">
        <v>180</v>
      </c>
      <c r="CZ24" s="54" t="s">
        <v>180</v>
      </c>
      <c r="DA24" s="55" t="s">
        <v>180</v>
      </c>
      <c r="DB24" s="54" t="s">
        <v>180</v>
      </c>
      <c r="DC24" s="54" t="s">
        <v>180</v>
      </c>
      <c r="DD24" s="55" t="s">
        <v>180</v>
      </c>
      <c r="DE24" s="54" t="s">
        <v>180</v>
      </c>
      <c r="DF24" s="54" t="s">
        <v>180</v>
      </c>
      <c r="DG24" s="55" t="s">
        <v>180</v>
      </c>
      <c r="DH24" s="54" t="s">
        <v>180</v>
      </c>
      <c r="DI24" s="54" t="s">
        <v>180</v>
      </c>
      <c r="DJ24" s="55" t="s">
        <v>180</v>
      </c>
      <c r="DK24" s="56" t="s">
        <v>180</v>
      </c>
      <c r="DL24" s="54" t="s">
        <v>180</v>
      </c>
      <c r="DM24" s="55" t="s">
        <v>180</v>
      </c>
      <c r="DN24" s="54" t="s">
        <v>180</v>
      </c>
      <c r="DO24" s="54" t="s">
        <v>180</v>
      </c>
      <c r="DP24" s="55" t="s">
        <v>180</v>
      </c>
      <c r="DQ24" s="54" t="s">
        <v>180</v>
      </c>
      <c r="DR24" s="54" t="s">
        <v>180</v>
      </c>
      <c r="DS24" s="55" t="s">
        <v>180</v>
      </c>
      <c r="DT24" s="54" t="s">
        <v>180</v>
      </c>
      <c r="DU24" s="54" t="s">
        <v>180</v>
      </c>
      <c r="DV24" s="55" t="s">
        <v>180</v>
      </c>
      <c r="DW24" s="56" t="s">
        <v>180</v>
      </c>
      <c r="DX24" s="54" t="s">
        <v>180</v>
      </c>
      <c r="DY24" s="55" t="s">
        <v>180</v>
      </c>
      <c r="DZ24" s="56" t="s">
        <v>180</v>
      </c>
      <c r="EA24" s="54" t="s">
        <v>180</v>
      </c>
      <c r="EB24" s="55" t="s">
        <v>180</v>
      </c>
      <c r="EC24" s="56" t="s">
        <v>180</v>
      </c>
      <c r="ED24" s="54" t="s">
        <v>180</v>
      </c>
      <c r="EE24" s="55" t="s">
        <v>180</v>
      </c>
      <c r="EF24" s="56" t="s">
        <v>180</v>
      </c>
      <c r="EG24" s="54" t="s">
        <v>180</v>
      </c>
      <c r="EH24" s="55" t="s">
        <v>180</v>
      </c>
      <c r="EI24" s="56" t="s">
        <v>180</v>
      </c>
      <c r="EJ24" s="54" t="s">
        <v>180</v>
      </c>
      <c r="EK24" s="55" t="s">
        <v>180</v>
      </c>
      <c r="EL24" s="56" t="s">
        <v>180</v>
      </c>
      <c r="EM24" s="54" t="s">
        <v>180</v>
      </c>
      <c r="EN24" s="55" t="s">
        <v>180</v>
      </c>
      <c r="EO24" s="56" t="s">
        <v>180</v>
      </c>
      <c r="EP24" s="54" t="s">
        <v>180</v>
      </c>
      <c r="EQ24" s="55" t="s">
        <v>180</v>
      </c>
      <c r="ER24" s="56" t="s">
        <v>180</v>
      </c>
      <c r="ES24" s="54" t="s">
        <v>180</v>
      </c>
      <c r="ET24" s="55" t="s">
        <v>180</v>
      </c>
      <c r="EU24" s="54" t="s">
        <v>180</v>
      </c>
      <c r="EV24" s="54" t="s">
        <v>180</v>
      </c>
      <c r="EW24" s="55" t="s">
        <v>180</v>
      </c>
      <c r="EX24" s="54" t="s">
        <v>180</v>
      </c>
      <c r="EY24" s="54" t="s">
        <v>180</v>
      </c>
      <c r="EZ24" s="55" t="s">
        <v>180</v>
      </c>
      <c r="FA24" s="56" t="s">
        <v>180</v>
      </c>
      <c r="FB24" s="54" t="s">
        <v>180</v>
      </c>
      <c r="FC24" s="55" t="s">
        <v>180</v>
      </c>
      <c r="FD24" s="56" t="s">
        <v>180</v>
      </c>
      <c r="FE24" s="54" t="s">
        <v>180</v>
      </c>
      <c r="FF24" s="55" t="s">
        <v>180</v>
      </c>
      <c r="FG24" s="56" t="s">
        <v>180</v>
      </c>
      <c r="FH24" s="54" t="s">
        <v>180</v>
      </c>
      <c r="FI24" s="55" t="s">
        <v>180</v>
      </c>
      <c r="FJ24" s="56">
        <v>170</v>
      </c>
      <c r="FK24" s="54">
        <v>165</v>
      </c>
      <c r="FL24" s="55">
        <v>168</v>
      </c>
      <c r="FM24" s="56" t="s">
        <v>180</v>
      </c>
      <c r="FN24" s="54" t="s">
        <v>180</v>
      </c>
      <c r="FO24" s="55" t="s">
        <v>180</v>
      </c>
      <c r="FP24" s="56" t="s">
        <v>180</v>
      </c>
      <c r="FQ24" s="54" t="s">
        <v>180</v>
      </c>
      <c r="FR24" s="55" t="s">
        <v>180</v>
      </c>
      <c r="FS24" s="56">
        <v>165</v>
      </c>
      <c r="FT24" s="54">
        <v>163</v>
      </c>
      <c r="FU24" s="55">
        <v>164</v>
      </c>
      <c r="FV24" s="56" t="s">
        <v>180</v>
      </c>
      <c r="FW24" s="54" t="s">
        <v>180</v>
      </c>
      <c r="FX24" s="55" t="s">
        <v>180</v>
      </c>
      <c r="FY24" s="56" t="s">
        <v>180</v>
      </c>
      <c r="FZ24" s="54" t="s">
        <v>180</v>
      </c>
      <c r="GA24" s="55" t="s">
        <v>180</v>
      </c>
      <c r="GB24" s="56">
        <v>355</v>
      </c>
      <c r="GC24" s="54">
        <v>350</v>
      </c>
      <c r="GD24" s="55">
        <v>353</v>
      </c>
      <c r="GE24" s="56">
        <v>426</v>
      </c>
      <c r="GF24" s="54">
        <v>426</v>
      </c>
      <c r="GG24" s="55">
        <v>426</v>
      </c>
      <c r="GH24" s="56">
        <v>410</v>
      </c>
      <c r="GI24" s="54">
        <v>400</v>
      </c>
      <c r="GJ24" s="55">
        <v>405</v>
      </c>
      <c r="GK24" s="56" t="s">
        <v>180</v>
      </c>
      <c r="GL24" s="54" t="s">
        <v>180</v>
      </c>
      <c r="GM24" s="55" t="s">
        <v>180</v>
      </c>
      <c r="GN24" s="56" t="s">
        <v>180</v>
      </c>
      <c r="GO24" s="54" t="s">
        <v>180</v>
      </c>
      <c r="GP24" s="55" t="s">
        <v>180</v>
      </c>
      <c r="GQ24" s="56" t="s">
        <v>180</v>
      </c>
      <c r="GR24" s="54" t="s">
        <v>180</v>
      </c>
      <c r="GS24" s="55" t="s">
        <v>180</v>
      </c>
      <c r="GT24" s="56" t="s">
        <v>180</v>
      </c>
      <c r="GU24" s="54" t="s">
        <v>180</v>
      </c>
      <c r="GV24" s="55" t="s">
        <v>180</v>
      </c>
      <c r="GW24" s="56">
        <v>355</v>
      </c>
      <c r="GX24" s="54">
        <v>350</v>
      </c>
      <c r="GY24" s="55">
        <v>353</v>
      </c>
      <c r="GZ24" s="56" t="s">
        <v>180</v>
      </c>
      <c r="HA24" s="54" t="s">
        <v>180</v>
      </c>
      <c r="HB24" s="55" t="s">
        <v>180</v>
      </c>
      <c r="HC24" s="56" t="s">
        <v>180</v>
      </c>
      <c r="HD24" s="54" t="s">
        <v>180</v>
      </c>
      <c r="HE24" s="55" t="s">
        <v>180</v>
      </c>
      <c r="HF24" s="54" t="s">
        <v>180</v>
      </c>
      <c r="HG24" s="54" t="s">
        <v>180</v>
      </c>
      <c r="HH24" s="55" t="s">
        <v>180</v>
      </c>
      <c r="HI24" s="54" t="s">
        <v>180</v>
      </c>
      <c r="HJ24" s="54" t="s">
        <v>180</v>
      </c>
      <c r="HK24" s="55" t="s">
        <v>180</v>
      </c>
      <c r="HL24" s="56" t="s">
        <v>180</v>
      </c>
      <c r="HM24" s="54" t="s">
        <v>180</v>
      </c>
      <c r="HN24" s="55" t="s">
        <v>180</v>
      </c>
      <c r="HO24" s="56" t="s">
        <v>180</v>
      </c>
      <c r="HP24" s="54" t="s">
        <v>180</v>
      </c>
      <c r="HQ24" s="55" t="s">
        <v>180</v>
      </c>
      <c r="HR24" s="56" t="s">
        <v>180</v>
      </c>
      <c r="HS24" s="54" t="s">
        <v>180</v>
      </c>
      <c r="HT24" s="55" t="s">
        <v>180</v>
      </c>
      <c r="HU24" s="56" t="s">
        <v>180</v>
      </c>
      <c r="HV24" s="54" t="s">
        <v>180</v>
      </c>
      <c r="HW24" s="55" t="s">
        <v>180</v>
      </c>
      <c r="HX24" s="56" t="s">
        <v>180</v>
      </c>
      <c r="HY24" s="54" t="s">
        <v>180</v>
      </c>
      <c r="HZ24" s="55" t="s">
        <v>180</v>
      </c>
      <c r="IA24" s="56" t="s">
        <v>180</v>
      </c>
      <c r="IB24" s="54" t="s">
        <v>180</v>
      </c>
      <c r="IC24" s="55" t="s">
        <v>180</v>
      </c>
    </row>
    <row r="25" spans="1:237">
      <c r="A25" s="20">
        <v>1988</v>
      </c>
      <c r="B25" s="20">
        <v>4</v>
      </c>
      <c r="C25" s="20">
        <v>12</v>
      </c>
      <c r="D25" s="54" t="s">
        <v>180</v>
      </c>
      <c r="E25" s="54" t="s">
        <v>180</v>
      </c>
      <c r="F25" s="55" t="s">
        <v>180</v>
      </c>
      <c r="G25" s="56" t="s">
        <v>180</v>
      </c>
      <c r="H25" s="54" t="s">
        <v>180</v>
      </c>
      <c r="I25" s="55" t="s">
        <v>180</v>
      </c>
      <c r="J25" s="56" t="s">
        <v>180</v>
      </c>
      <c r="K25" s="54" t="s">
        <v>180</v>
      </c>
      <c r="L25" s="55" t="s">
        <v>180</v>
      </c>
      <c r="M25" s="56" t="s">
        <v>180</v>
      </c>
      <c r="N25" s="54" t="s">
        <v>180</v>
      </c>
      <c r="O25" s="55" t="s">
        <v>180</v>
      </c>
      <c r="P25" s="56" t="s">
        <v>180</v>
      </c>
      <c r="Q25" s="54" t="s">
        <v>180</v>
      </c>
      <c r="R25" s="55" t="s">
        <v>180</v>
      </c>
      <c r="S25" s="56" t="s">
        <v>180</v>
      </c>
      <c r="T25" s="54" t="s">
        <v>180</v>
      </c>
      <c r="U25" s="55" t="s">
        <v>180</v>
      </c>
      <c r="V25" s="54" t="s">
        <v>180</v>
      </c>
      <c r="W25" s="54" t="s">
        <v>180</v>
      </c>
      <c r="X25" s="55" t="s">
        <v>180</v>
      </c>
      <c r="Y25" s="54" t="s">
        <v>180</v>
      </c>
      <c r="Z25" s="54" t="s">
        <v>180</v>
      </c>
      <c r="AA25" s="55" t="s">
        <v>180</v>
      </c>
      <c r="AB25" s="54" t="s">
        <v>180</v>
      </c>
      <c r="AC25" s="54" t="s">
        <v>180</v>
      </c>
      <c r="AD25" s="55" t="s">
        <v>180</v>
      </c>
      <c r="AE25" s="54" t="s">
        <v>180</v>
      </c>
      <c r="AF25" s="54" t="s">
        <v>180</v>
      </c>
      <c r="AG25" s="55" t="s">
        <v>180</v>
      </c>
      <c r="AH25" s="56" t="s">
        <v>180</v>
      </c>
      <c r="AI25" s="54" t="s">
        <v>180</v>
      </c>
      <c r="AJ25" s="55" t="s">
        <v>180</v>
      </c>
      <c r="AK25" s="56" t="s">
        <v>180</v>
      </c>
      <c r="AL25" s="54" t="s">
        <v>180</v>
      </c>
      <c r="AM25" s="55" t="s">
        <v>180</v>
      </c>
      <c r="AN25" s="56" t="s">
        <v>180</v>
      </c>
      <c r="AO25" s="54" t="s">
        <v>180</v>
      </c>
      <c r="AP25" s="55" t="s">
        <v>180</v>
      </c>
      <c r="AQ25" s="56" t="s">
        <v>180</v>
      </c>
      <c r="AR25" s="54" t="s">
        <v>180</v>
      </c>
      <c r="AS25" s="55" t="s">
        <v>180</v>
      </c>
      <c r="AT25" s="56" t="s">
        <v>180</v>
      </c>
      <c r="AU25" s="54" t="s">
        <v>180</v>
      </c>
      <c r="AV25" s="55" t="s">
        <v>180</v>
      </c>
      <c r="AW25" s="56" t="s">
        <v>180</v>
      </c>
      <c r="AX25" s="54" t="s">
        <v>180</v>
      </c>
      <c r="AY25" s="55" t="s">
        <v>180</v>
      </c>
      <c r="AZ25" s="56">
        <v>222.5</v>
      </c>
      <c r="BA25" s="54">
        <v>217.5</v>
      </c>
      <c r="BB25" s="55">
        <v>220.5</v>
      </c>
      <c r="BC25" s="56" t="s">
        <v>180</v>
      </c>
      <c r="BD25" s="54" t="s">
        <v>180</v>
      </c>
      <c r="BE25" s="55" t="s">
        <v>180</v>
      </c>
      <c r="BF25" s="56">
        <v>222.5</v>
      </c>
      <c r="BG25" s="54">
        <v>217.5</v>
      </c>
      <c r="BH25" s="55">
        <v>220.5</v>
      </c>
      <c r="BI25" s="56">
        <v>225</v>
      </c>
      <c r="BJ25" s="54">
        <v>221</v>
      </c>
      <c r="BK25" s="55">
        <v>223</v>
      </c>
      <c r="BL25" s="56" t="s">
        <v>180</v>
      </c>
      <c r="BM25" s="54" t="s">
        <v>180</v>
      </c>
      <c r="BN25" s="55" t="s">
        <v>180</v>
      </c>
      <c r="BO25" s="56" t="s">
        <v>180</v>
      </c>
      <c r="BP25" s="54" t="s">
        <v>180</v>
      </c>
      <c r="BQ25" s="55" t="s">
        <v>180</v>
      </c>
      <c r="BR25" s="56" t="s">
        <v>180</v>
      </c>
      <c r="BS25" s="54" t="s">
        <v>180</v>
      </c>
      <c r="BT25" s="55" t="s">
        <v>180</v>
      </c>
      <c r="BU25" s="56" t="s">
        <v>180</v>
      </c>
      <c r="BV25" s="54" t="s">
        <v>180</v>
      </c>
      <c r="BW25" s="55" t="s">
        <v>180</v>
      </c>
      <c r="BX25" s="56" t="s">
        <v>180</v>
      </c>
      <c r="BY25" s="54" t="s">
        <v>180</v>
      </c>
      <c r="BZ25" s="55" t="s">
        <v>180</v>
      </c>
      <c r="CA25" s="56" t="s">
        <v>180</v>
      </c>
      <c r="CB25" s="54" t="s">
        <v>180</v>
      </c>
      <c r="CC25" s="55" t="s">
        <v>180</v>
      </c>
      <c r="CD25" s="56" t="s">
        <v>180</v>
      </c>
      <c r="CE25" s="54" t="s">
        <v>180</v>
      </c>
      <c r="CF25" s="55" t="s">
        <v>180</v>
      </c>
      <c r="CG25" s="56" t="s">
        <v>180</v>
      </c>
      <c r="CH25" s="54" t="s">
        <v>180</v>
      </c>
      <c r="CI25" s="55" t="s">
        <v>180</v>
      </c>
      <c r="CJ25" s="56" t="s">
        <v>180</v>
      </c>
      <c r="CK25" s="54" t="s">
        <v>180</v>
      </c>
      <c r="CL25" s="55" t="s">
        <v>180</v>
      </c>
      <c r="CM25" s="56" t="s">
        <v>180</v>
      </c>
      <c r="CN25" s="54" t="s">
        <v>180</v>
      </c>
      <c r="CO25" s="55" t="s">
        <v>180</v>
      </c>
      <c r="CP25" s="56">
        <v>230</v>
      </c>
      <c r="CQ25" s="54">
        <v>228.25</v>
      </c>
      <c r="CR25" s="55">
        <v>229.25</v>
      </c>
      <c r="CS25" s="56" t="s">
        <v>180</v>
      </c>
      <c r="CT25" s="54" t="s">
        <v>180</v>
      </c>
      <c r="CU25" s="55" t="s">
        <v>180</v>
      </c>
      <c r="CV25" s="56" t="s">
        <v>180</v>
      </c>
      <c r="CW25" s="54" t="s">
        <v>180</v>
      </c>
      <c r="CX25" s="55" t="s">
        <v>180</v>
      </c>
      <c r="CY25" s="54" t="s">
        <v>180</v>
      </c>
      <c r="CZ25" s="54" t="s">
        <v>180</v>
      </c>
      <c r="DA25" s="55" t="s">
        <v>180</v>
      </c>
      <c r="DB25" s="54" t="s">
        <v>180</v>
      </c>
      <c r="DC25" s="54" t="s">
        <v>180</v>
      </c>
      <c r="DD25" s="55" t="s">
        <v>180</v>
      </c>
      <c r="DE25" s="54" t="s">
        <v>180</v>
      </c>
      <c r="DF25" s="54" t="s">
        <v>180</v>
      </c>
      <c r="DG25" s="55" t="s">
        <v>180</v>
      </c>
      <c r="DH25" s="54" t="s">
        <v>180</v>
      </c>
      <c r="DI25" s="54" t="s">
        <v>180</v>
      </c>
      <c r="DJ25" s="55" t="s">
        <v>180</v>
      </c>
      <c r="DK25" s="56" t="s">
        <v>180</v>
      </c>
      <c r="DL25" s="54" t="s">
        <v>180</v>
      </c>
      <c r="DM25" s="55" t="s">
        <v>180</v>
      </c>
      <c r="DN25" s="54" t="s">
        <v>180</v>
      </c>
      <c r="DO25" s="54" t="s">
        <v>180</v>
      </c>
      <c r="DP25" s="55" t="s">
        <v>180</v>
      </c>
      <c r="DQ25" s="54" t="s">
        <v>180</v>
      </c>
      <c r="DR25" s="54" t="s">
        <v>180</v>
      </c>
      <c r="DS25" s="55" t="s">
        <v>180</v>
      </c>
      <c r="DT25" s="54" t="s">
        <v>180</v>
      </c>
      <c r="DU25" s="54" t="s">
        <v>180</v>
      </c>
      <c r="DV25" s="55" t="s">
        <v>180</v>
      </c>
      <c r="DW25" s="56" t="s">
        <v>180</v>
      </c>
      <c r="DX25" s="54" t="s">
        <v>180</v>
      </c>
      <c r="DY25" s="55" t="s">
        <v>180</v>
      </c>
      <c r="DZ25" s="56" t="s">
        <v>180</v>
      </c>
      <c r="EA25" s="54" t="s">
        <v>180</v>
      </c>
      <c r="EB25" s="55" t="s">
        <v>180</v>
      </c>
      <c r="EC25" s="56" t="s">
        <v>180</v>
      </c>
      <c r="ED25" s="54" t="s">
        <v>180</v>
      </c>
      <c r="EE25" s="55" t="s">
        <v>180</v>
      </c>
      <c r="EF25" s="56" t="s">
        <v>180</v>
      </c>
      <c r="EG25" s="54" t="s">
        <v>180</v>
      </c>
      <c r="EH25" s="55" t="s">
        <v>180</v>
      </c>
      <c r="EI25" s="56" t="s">
        <v>180</v>
      </c>
      <c r="EJ25" s="54" t="s">
        <v>180</v>
      </c>
      <c r="EK25" s="55" t="s">
        <v>180</v>
      </c>
      <c r="EL25" s="56" t="s">
        <v>180</v>
      </c>
      <c r="EM25" s="54" t="s">
        <v>180</v>
      </c>
      <c r="EN25" s="55" t="s">
        <v>180</v>
      </c>
      <c r="EO25" s="56" t="s">
        <v>180</v>
      </c>
      <c r="EP25" s="54" t="s">
        <v>180</v>
      </c>
      <c r="EQ25" s="55" t="s">
        <v>180</v>
      </c>
      <c r="ER25" s="56" t="s">
        <v>180</v>
      </c>
      <c r="ES25" s="54" t="s">
        <v>180</v>
      </c>
      <c r="ET25" s="55" t="s">
        <v>180</v>
      </c>
      <c r="EU25" s="54" t="s">
        <v>180</v>
      </c>
      <c r="EV25" s="54" t="s">
        <v>180</v>
      </c>
      <c r="EW25" s="55" t="s">
        <v>180</v>
      </c>
      <c r="EX25" s="54" t="s">
        <v>180</v>
      </c>
      <c r="EY25" s="54" t="s">
        <v>180</v>
      </c>
      <c r="EZ25" s="55" t="s">
        <v>180</v>
      </c>
      <c r="FA25" s="56" t="s">
        <v>180</v>
      </c>
      <c r="FB25" s="54" t="s">
        <v>180</v>
      </c>
      <c r="FC25" s="55" t="s">
        <v>180</v>
      </c>
      <c r="FD25" s="56" t="s">
        <v>180</v>
      </c>
      <c r="FE25" s="54" t="s">
        <v>180</v>
      </c>
      <c r="FF25" s="55" t="s">
        <v>180</v>
      </c>
      <c r="FG25" s="56" t="s">
        <v>180</v>
      </c>
      <c r="FH25" s="54" t="s">
        <v>180</v>
      </c>
      <c r="FI25" s="55" t="s">
        <v>180</v>
      </c>
      <c r="FJ25" s="56">
        <v>170</v>
      </c>
      <c r="FK25" s="54">
        <v>165</v>
      </c>
      <c r="FL25" s="55">
        <v>168</v>
      </c>
      <c r="FM25" s="56" t="s">
        <v>180</v>
      </c>
      <c r="FN25" s="54" t="s">
        <v>180</v>
      </c>
      <c r="FO25" s="55" t="s">
        <v>180</v>
      </c>
      <c r="FP25" s="56" t="s">
        <v>180</v>
      </c>
      <c r="FQ25" s="54" t="s">
        <v>180</v>
      </c>
      <c r="FR25" s="55" t="s">
        <v>180</v>
      </c>
      <c r="FS25" s="56">
        <v>165</v>
      </c>
      <c r="FT25" s="54">
        <v>163</v>
      </c>
      <c r="FU25" s="55">
        <v>164</v>
      </c>
      <c r="FV25" s="56" t="s">
        <v>180</v>
      </c>
      <c r="FW25" s="54" t="s">
        <v>180</v>
      </c>
      <c r="FX25" s="55" t="s">
        <v>180</v>
      </c>
      <c r="FY25" s="56" t="s">
        <v>180</v>
      </c>
      <c r="FZ25" s="54" t="s">
        <v>180</v>
      </c>
      <c r="GA25" s="55" t="s">
        <v>180</v>
      </c>
      <c r="GB25" s="56">
        <v>370</v>
      </c>
      <c r="GC25" s="54">
        <v>365</v>
      </c>
      <c r="GD25" s="55">
        <v>368</v>
      </c>
      <c r="GE25" s="56">
        <v>453</v>
      </c>
      <c r="GF25" s="54">
        <v>453</v>
      </c>
      <c r="GG25" s="55">
        <v>453</v>
      </c>
      <c r="GH25" s="56">
        <v>410</v>
      </c>
      <c r="GI25" s="54">
        <v>400</v>
      </c>
      <c r="GJ25" s="55">
        <v>405</v>
      </c>
      <c r="GK25" s="56" t="s">
        <v>180</v>
      </c>
      <c r="GL25" s="54" t="s">
        <v>180</v>
      </c>
      <c r="GM25" s="55" t="s">
        <v>180</v>
      </c>
      <c r="GN25" s="56" t="s">
        <v>180</v>
      </c>
      <c r="GO25" s="54" t="s">
        <v>180</v>
      </c>
      <c r="GP25" s="55" t="s">
        <v>180</v>
      </c>
      <c r="GQ25" s="56" t="s">
        <v>180</v>
      </c>
      <c r="GR25" s="54" t="s">
        <v>180</v>
      </c>
      <c r="GS25" s="55" t="s">
        <v>180</v>
      </c>
      <c r="GT25" s="56" t="s">
        <v>180</v>
      </c>
      <c r="GU25" s="54" t="s">
        <v>180</v>
      </c>
      <c r="GV25" s="55" t="s">
        <v>180</v>
      </c>
      <c r="GW25" s="56">
        <v>370</v>
      </c>
      <c r="GX25" s="54">
        <v>365</v>
      </c>
      <c r="GY25" s="55">
        <v>368</v>
      </c>
      <c r="GZ25" s="56" t="s">
        <v>180</v>
      </c>
      <c r="HA25" s="54" t="s">
        <v>180</v>
      </c>
      <c r="HB25" s="55" t="s">
        <v>180</v>
      </c>
      <c r="HC25" s="56" t="s">
        <v>180</v>
      </c>
      <c r="HD25" s="54" t="s">
        <v>180</v>
      </c>
      <c r="HE25" s="55" t="s">
        <v>180</v>
      </c>
      <c r="HF25" s="54" t="s">
        <v>180</v>
      </c>
      <c r="HG25" s="54" t="s">
        <v>180</v>
      </c>
      <c r="HH25" s="55" t="s">
        <v>180</v>
      </c>
      <c r="HI25" s="54" t="s">
        <v>180</v>
      </c>
      <c r="HJ25" s="54" t="s">
        <v>180</v>
      </c>
      <c r="HK25" s="55" t="s">
        <v>180</v>
      </c>
      <c r="HL25" s="56" t="s">
        <v>180</v>
      </c>
      <c r="HM25" s="54" t="s">
        <v>180</v>
      </c>
      <c r="HN25" s="55" t="s">
        <v>180</v>
      </c>
      <c r="HO25" s="56" t="s">
        <v>180</v>
      </c>
      <c r="HP25" s="54" t="s">
        <v>180</v>
      </c>
      <c r="HQ25" s="55" t="s">
        <v>180</v>
      </c>
      <c r="HR25" s="56" t="s">
        <v>180</v>
      </c>
      <c r="HS25" s="54" t="s">
        <v>180</v>
      </c>
      <c r="HT25" s="55" t="s">
        <v>180</v>
      </c>
      <c r="HU25" s="56" t="s">
        <v>180</v>
      </c>
      <c r="HV25" s="54" t="s">
        <v>180</v>
      </c>
      <c r="HW25" s="55" t="s">
        <v>180</v>
      </c>
      <c r="HX25" s="56" t="s">
        <v>180</v>
      </c>
      <c r="HY25" s="54" t="s">
        <v>180</v>
      </c>
      <c r="HZ25" s="55" t="s">
        <v>180</v>
      </c>
      <c r="IA25" s="56" t="s">
        <v>180</v>
      </c>
      <c r="IB25" s="54" t="s">
        <v>180</v>
      </c>
      <c r="IC25" s="55" t="s">
        <v>180</v>
      </c>
    </row>
    <row r="26" spans="1:237">
      <c r="A26" s="20">
        <v>1989</v>
      </c>
      <c r="B26" s="20">
        <v>1</v>
      </c>
      <c r="C26" s="20">
        <v>1</v>
      </c>
      <c r="D26" s="54" t="s">
        <v>180</v>
      </c>
      <c r="E26" s="54" t="s">
        <v>180</v>
      </c>
      <c r="F26" s="55" t="s">
        <v>180</v>
      </c>
      <c r="G26" s="56" t="s">
        <v>180</v>
      </c>
      <c r="H26" s="54" t="s">
        <v>180</v>
      </c>
      <c r="I26" s="55" t="s">
        <v>180</v>
      </c>
      <c r="J26" s="56" t="s">
        <v>180</v>
      </c>
      <c r="K26" s="54" t="s">
        <v>180</v>
      </c>
      <c r="L26" s="55" t="s">
        <v>180</v>
      </c>
      <c r="M26" s="56" t="s">
        <v>180</v>
      </c>
      <c r="N26" s="54" t="s">
        <v>180</v>
      </c>
      <c r="O26" s="55" t="s">
        <v>180</v>
      </c>
      <c r="P26" s="56" t="s">
        <v>180</v>
      </c>
      <c r="Q26" s="54" t="s">
        <v>180</v>
      </c>
      <c r="R26" s="55" t="s">
        <v>180</v>
      </c>
      <c r="S26" s="56" t="s">
        <v>180</v>
      </c>
      <c r="T26" s="54" t="s">
        <v>180</v>
      </c>
      <c r="U26" s="55" t="s">
        <v>180</v>
      </c>
      <c r="V26" s="54" t="s">
        <v>180</v>
      </c>
      <c r="W26" s="54" t="s">
        <v>180</v>
      </c>
      <c r="X26" s="55" t="s">
        <v>180</v>
      </c>
      <c r="Y26" s="54" t="s">
        <v>180</v>
      </c>
      <c r="Z26" s="54" t="s">
        <v>180</v>
      </c>
      <c r="AA26" s="55" t="s">
        <v>180</v>
      </c>
      <c r="AB26" s="54" t="s">
        <v>180</v>
      </c>
      <c r="AC26" s="54" t="s">
        <v>180</v>
      </c>
      <c r="AD26" s="55" t="s">
        <v>180</v>
      </c>
      <c r="AE26" s="54" t="s">
        <v>180</v>
      </c>
      <c r="AF26" s="54" t="s">
        <v>180</v>
      </c>
      <c r="AG26" s="55" t="s">
        <v>180</v>
      </c>
      <c r="AH26" s="56" t="s">
        <v>180</v>
      </c>
      <c r="AI26" s="54" t="s">
        <v>180</v>
      </c>
      <c r="AJ26" s="55" t="s">
        <v>180</v>
      </c>
      <c r="AK26" s="56" t="s">
        <v>180</v>
      </c>
      <c r="AL26" s="54" t="s">
        <v>180</v>
      </c>
      <c r="AM26" s="55" t="s">
        <v>180</v>
      </c>
      <c r="AN26" s="56" t="s">
        <v>180</v>
      </c>
      <c r="AO26" s="54" t="s">
        <v>180</v>
      </c>
      <c r="AP26" s="55" t="s">
        <v>180</v>
      </c>
      <c r="AQ26" s="56" t="s">
        <v>180</v>
      </c>
      <c r="AR26" s="54" t="s">
        <v>180</v>
      </c>
      <c r="AS26" s="55" t="s">
        <v>180</v>
      </c>
      <c r="AT26" s="56" t="s">
        <v>180</v>
      </c>
      <c r="AU26" s="54" t="s">
        <v>180</v>
      </c>
      <c r="AV26" s="55" t="s">
        <v>180</v>
      </c>
      <c r="AW26" s="56" t="s">
        <v>180</v>
      </c>
      <c r="AX26" s="54" t="s">
        <v>180</v>
      </c>
      <c r="AY26" s="55" t="s">
        <v>180</v>
      </c>
      <c r="AZ26" s="56">
        <v>229.25</v>
      </c>
      <c r="BA26" s="54">
        <v>222.5</v>
      </c>
      <c r="BB26" s="55">
        <v>226.25</v>
      </c>
      <c r="BC26" s="56" t="s">
        <v>180</v>
      </c>
      <c r="BD26" s="54" t="s">
        <v>180</v>
      </c>
      <c r="BE26" s="55" t="s">
        <v>180</v>
      </c>
      <c r="BF26" s="56">
        <v>229.25</v>
      </c>
      <c r="BG26" s="54">
        <v>222.5</v>
      </c>
      <c r="BH26" s="55">
        <v>226.25</v>
      </c>
      <c r="BI26" s="56">
        <v>226.25</v>
      </c>
      <c r="BJ26" s="54">
        <v>221.25</v>
      </c>
      <c r="BK26" s="55">
        <v>224.25</v>
      </c>
      <c r="BL26" s="56" t="s">
        <v>180</v>
      </c>
      <c r="BM26" s="54" t="s">
        <v>180</v>
      </c>
      <c r="BN26" s="55" t="s">
        <v>180</v>
      </c>
      <c r="BO26" s="56" t="s">
        <v>180</v>
      </c>
      <c r="BP26" s="54" t="s">
        <v>180</v>
      </c>
      <c r="BQ26" s="55" t="s">
        <v>180</v>
      </c>
      <c r="BR26" s="56" t="s">
        <v>180</v>
      </c>
      <c r="BS26" s="54" t="s">
        <v>180</v>
      </c>
      <c r="BT26" s="55" t="s">
        <v>180</v>
      </c>
      <c r="BU26" s="56" t="s">
        <v>180</v>
      </c>
      <c r="BV26" s="54" t="s">
        <v>180</v>
      </c>
      <c r="BW26" s="55" t="s">
        <v>180</v>
      </c>
      <c r="BX26" s="56" t="s">
        <v>180</v>
      </c>
      <c r="BY26" s="54" t="s">
        <v>180</v>
      </c>
      <c r="BZ26" s="55" t="s">
        <v>180</v>
      </c>
      <c r="CA26" s="56" t="s">
        <v>180</v>
      </c>
      <c r="CB26" s="54" t="s">
        <v>180</v>
      </c>
      <c r="CC26" s="55" t="s">
        <v>180</v>
      </c>
      <c r="CD26" s="56" t="s">
        <v>180</v>
      </c>
      <c r="CE26" s="54" t="s">
        <v>180</v>
      </c>
      <c r="CF26" s="55" t="s">
        <v>180</v>
      </c>
      <c r="CG26" s="56" t="s">
        <v>180</v>
      </c>
      <c r="CH26" s="54" t="s">
        <v>180</v>
      </c>
      <c r="CI26" s="55" t="s">
        <v>180</v>
      </c>
      <c r="CJ26" s="56" t="s">
        <v>180</v>
      </c>
      <c r="CK26" s="54" t="s">
        <v>180</v>
      </c>
      <c r="CL26" s="55" t="s">
        <v>180</v>
      </c>
      <c r="CM26" s="56" t="s">
        <v>180</v>
      </c>
      <c r="CN26" s="54" t="s">
        <v>180</v>
      </c>
      <c r="CO26" s="55" t="s">
        <v>180</v>
      </c>
      <c r="CP26" s="56">
        <v>240.75</v>
      </c>
      <c r="CQ26" s="54">
        <v>234.25</v>
      </c>
      <c r="CR26" s="55">
        <v>237.75</v>
      </c>
      <c r="CS26" s="56" t="s">
        <v>180</v>
      </c>
      <c r="CT26" s="54" t="s">
        <v>180</v>
      </c>
      <c r="CU26" s="55" t="s">
        <v>180</v>
      </c>
      <c r="CV26" s="56" t="s">
        <v>180</v>
      </c>
      <c r="CW26" s="54" t="s">
        <v>180</v>
      </c>
      <c r="CX26" s="55" t="s">
        <v>180</v>
      </c>
      <c r="CY26" s="54" t="s">
        <v>180</v>
      </c>
      <c r="CZ26" s="54" t="s">
        <v>180</v>
      </c>
      <c r="DA26" s="55" t="s">
        <v>180</v>
      </c>
      <c r="DB26" s="54" t="s">
        <v>180</v>
      </c>
      <c r="DC26" s="54" t="s">
        <v>180</v>
      </c>
      <c r="DD26" s="55" t="s">
        <v>180</v>
      </c>
      <c r="DE26" s="54" t="s">
        <v>180</v>
      </c>
      <c r="DF26" s="54" t="s">
        <v>180</v>
      </c>
      <c r="DG26" s="55" t="s">
        <v>180</v>
      </c>
      <c r="DH26" s="54" t="s">
        <v>180</v>
      </c>
      <c r="DI26" s="54" t="s">
        <v>180</v>
      </c>
      <c r="DJ26" s="55" t="s">
        <v>180</v>
      </c>
      <c r="DK26" s="56" t="s">
        <v>180</v>
      </c>
      <c r="DL26" s="54" t="s">
        <v>180</v>
      </c>
      <c r="DM26" s="55" t="s">
        <v>180</v>
      </c>
      <c r="DN26" s="54" t="s">
        <v>180</v>
      </c>
      <c r="DO26" s="54" t="s">
        <v>180</v>
      </c>
      <c r="DP26" s="55" t="s">
        <v>180</v>
      </c>
      <c r="DQ26" s="54" t="s">
        <v>180</v>
      </c>
      <c r="DR26" s="54" t="s">
        <v>180</v>
      </c>
      <c r="DS26" s="55" t="s">
        <v>180</v>
      </c>
      <c r="DT26" s="54" t="s">
        <v>180</v>
      </c>
      <c r="DU26" s="54" t="s">
        <v>180</v>
      </c>
      <c r="DV26" s="55" t="s">
        <v>180</v>
      </c>
      <c r="DW26" s="56" t="s">
        <v>180</v>
      </c>
      <c r="DX26" s="54" t="s">
        <v>180</v>
      </c>
      <c r="DY26" s="55" t="s">
        <v>180</v>
      </c>
      <c r="DZ26" s="56" t="s">
        <v>180</v>
      </c>
      <c r="EA26" s="54" t="s">
        <v>180</v>
      </c>
      <c r="EB26" s="55" t="s">
        <v>180</v>
      </c>
      <c r="EC26" s="56" t="s">
        <v>180</v>
      </c>
      <c r="ED26" s="54" t="s">
        <v>180</v>
      </c>
      <c r="EE26" s="55" t="s">
        <v>180</v>
      </c>
      <c r="EF26" s="56" t="s">
        <v>180</v>
      </c>
      <c r="EG26" s="54" t="s">
        <v>180</v>
      </c>
      <c r="EH26" s="55" t="s">
        <v>180</v>
      </c>
      <c r="EI26" s="56" t="s">
        <v>180</v>
      </c>
      <c r="EJ26" s="54" t="s">
        <v>180</v>
      </c>
      <c r="EK26" s="55" t="s">
        <v>180</v>
      </c>
      <c r="EL26" s="56" t="s">
        <v>180</v>
      </c>
      <c r="EM26" s="54" t="s">
        <v>180</v>
      </c>
      <c r="EN26" s="55" t="s">
        <v>180</v>
      </c>
      <c r="EO26" s="56" t="s">
        <v>180</v>
      </c>
      <c r="EP26" s="54" t="s">
        <v>180</v>
      </c>
      <c r="EQ26" s="55" t="s">
        <v>180</v>
      </c>
      <c r="ER26" s="56" t="s">
        <v>180</v>
      </c>
      <c r="ES26" s="54" t="s">
        <v>180</v>
      </c>
      <c r="ET26" s="55" t="s">
        <v>180</v>
      </c>
      <c r="EU26" s="54" t="s">
        <v>180</v>
      </c>
      <c r="EV26" s="54" t="s">
        <v>180</v>
      </c>
      <c r="EW26" s="55" t="s">
        <v>180</v>
      </c>
      <c r="EX26" s="54" t="s">
        <v>180</v>
      </c>
      <c r="EY26" s="54" t="s">
        <v>180</v>
      </c>
      <c r="EZ26" s="55" t="s">
        <v>180</v>
      </c>
      <c r="FA26" s="56" t="s">
        <v>180</v>
      </c>
      <c r="FB26" s="54" t="s">
        <v>180</v>
      </c>
      <c r="FC26" s="55" t="s">
        <v>180</v>
      </c>
      <c r="FD26" s="56" t="s">
        <v>180</v>
      </c>
      <c r="FE26" s="54" t="s">
        <v>180</v>
      </c>
      <c r="FF26" s="55" t="s">
        <v>180</v>
      </c>
      <c r="FG26" s="56" t="s">
        <v>180</v>
      </c>
      <c r="FH26" s="54" t="s">
        <v>180</v>
      </c>
      <c r="FI26" s="55" t="s">
        <v>180</v>
      </c>
      <c r="FJ26" s="56">
        <v>170</v>
      </c>
      <c r="FK26" s="54">
        <v>165</v>
      </c>
      <c r="FL26" s="55">
        <v>168</v>
      </c>
      <c r="FM26" s="56" t="s">
        <v>180</v>
      </c>
      <c r="FN26" s="54" t="s">
        <v>180</v>
      </c>
      <c r="FO26" s="55" t="s">
        <v>180</v>
      </c>
      <c r="FP26" s="56" t="s">
        <v>180</v>
      </c>
      <c r="FQ26" s="54" t="s">
        <v>180</v>
      </c>
      <c r="FR26" s="55" t="s">
        <v>180</v>
      </c>
      <c r="FS26" s="56">
        <v>165</v>
      </c>
      <c r="FT26" s="54">
        <v>163</v>
      </c>
      <c r="FU26" s="55">
        <v>164</v>
      </c>
      <c r="FV26" s="56" t="s">
        <v>180</v>
      </c>
      <c r="FW26" s="54" t="s">
        <v>180</v>
      </c>
      <c r="FX26" s="55" t="s">
        <v>180</v>
      </c>
      <c r="FY26" s="56" t="s">
        <v>180</v>
      </c>
      <c r="FZ26" s="54" t="s">
        <v>180</v>
      </c>
      <c r="GA26" s="55" t="s">
        <v>180</v>
      </c>
      <c r="GB26" s="56">
        <v>385</v>
      </c>
      <c r="GC26" s="54">
        <v>380</v>
      </c>
      <c r="GD26" s="55">
        <v>383</v>
      </c>
      <c r="GE26" s="56">
        <v>480</v>
      </c>
      <c r="GF26" s="54">
        <v>480</v>
      </c>
      <c r="GG26" s="55">
        <v>480</v>
      </c>
      <c r="GH26" s="56">
        <v>418.75</v>
      </c>
      <c r="GI26" s="54">
        <v>408.75</v>
      </c>
      <c r="GJ26" s="55">
        <v>413.75</v>
      </c>
      <c r="GK26" s="56" t="s">
        <v>180</v>
      </c>
      <c r="GL26" s="54" t="s">
        <v>180</v>
      </c>
      <c r="GM26" s="55" t="s">
        <v>180</v>
      </c>
      <c r="GN26" s="56" t="s">
        <v>180</v>
      </c>
      <c r="GO26" s="54" t="s">
        <v>180</v>
      </c>
      <c r="GP26" s="55" t="s">
        <v>180</v>
      </c>
      <c r="GQ26" s="56" t="s">
        <v>180</v>
      </c>
      <c r="GR26" s="54" t="s">
        <v>180</v>
      </c>
      <c r="GS26" s="55" t="s">
        <v>180</v>
      </c>
      <c r="GT26" s="56" t="s">
        <v>180</v>
      </c>
      <c r="GU26" s="54" t="s">
        <v>180</v>
      </c>
      <c r="GV26" s="55" t="s">
        <v>180</v>
      </c>
      <c r="GW26" s="56">
        <v>385</v>
      </c>
      <c r="GX26" s="54">
        <v>380</v>
      </c>
      <c r="GY26" s="55">
        <v>383</v>
      </c>
      <c r="GZ26" s="56" t="s">
        <v>180</v>
      </c>
      <c r="HA26" s="54" t="s">
        <v>180</v>
      </c>
      <c r="HB26" s="55" t="s">
        <v>180</v>
      </c>
      <c r="HC26" s="56" t="s">
        <v>180</v>
      </c>
      <c r="HD26" s="54" t="s">
        <v>180</v>
      </c>
      <c r="HE26" s="55" t="s">
        <v>180</v>
      </c>
      <c r="HF26" s="54" t="s">
        <v>180</v>
      </c>
      <c r="HG26" s="54" t="s">
        <v>180</v>
      </c>
      <c r="HH26" s="55" t="s">
        <v>180</v>
      </c>
      <c r="HI26" s="54" t="s">
        <v>180</v>
      </c>
      <c r="HJ26" s="54" t="s">
        <v>180</v>
      </c>
      <c r="HK26" s="55" t="s">
        <v>180</v>
      </c>
      <c r="HL26" s="56" t="s">
        <v>180</v>
      </c>
      <c r="HM26" s="54" t="s">
        <v>180</v>
      </c>
      <c r="HN26" s="55" t="s">
        <v>180</v>
      </c>
      <c r="HO26" s="56" t="s">
        <v>180</v>
      </c>
      <c r="HP26" s="54" t="s">
        <v>180</v>
      </c>
      <c r="HQ26" s="55" t="s">
        <v>180</v>
      </c>
      <c r="HR26" s="56" t="s">
        <v>180</v>
      </c>
      <c r="HS26" s="54" t="s">
        <v>180</v>
      </c>
      <c r="HT26" s="55" t="s">
        <v>180</v>
      </c>
      <c r="HU26" s="56" t="s">
        <v>180</v>
      </c>
      <c r="HV26" s="54" t="s">
        <v>180</v>
      </c>
      <c r="HW26" s="55" t="s">
        <v>180</v>
      </c>
      <c r="HX26" s="56" t="s">
        <v>180</v>
      </c>
      <c r="HY26" s="54" t="s">
        <v>180</v>
      </c>
      <c r="HZ26" s="55" t="s">
        <v>180</v>
      </c>
      <c r="IA26" s="56" t="s">
        <v>180</v>
      </c>
      <c r="IB26" s="54" t="s">
        <v>180</v>
      </c>
      <c r="IC26" s="55" t="s">
        <v>180</v>
      </c>
    </row>
    <row r="27" spans="1:237">
      <c r="A27" s="20">
        <v>1989</v>
      </c>
      <c r="B27" s="20">
        <v>1</v>
      </c>
      <c r="C27" s="20">
        <v>2</v>
      </c>
      <c r="D27" s="54" t="s">
        <v>180</v>
      </c>
      <c r="E27" s="54" t="s">
        <v>180</v>
      </c>
      <c r="F27" s="55" t="s">
        <v>180</v>
      </c>
      <c r="G27" s="56" t="s">
        <v>180</v>
      </c>
      <c r="H27" s="54" t="s">
        <v>180</v>
      </c>
      <c r="I27" s="55" t="s">
        <v>180</v>
      </c>
      <c r="J27" s="56" t="s">
        <v>180</v>
      </c>
      <c r="K27" s="54" t="s">
        <v>180</v>
      </c>
      <c r="L27" s="55" t="s">
        <v>180</v>
      </c>
      <c r="M27" s="56" t="s">
        <v>180</v>
      </c>
      <c r="N27" s="54" t="s">
        <v>180</v>
      </c>
      <c r="O27" s="55" t="s">
        <v>180</v>
      </c>
      <c r="P27" s="56" t="s">
        <v>180</v>
      </c>
      <c r="Q27" s="54" t="s">
        <v>180</v>
      </c>
      <c r="R27" s="55" t="s">
        <v>180</v>
      </c>
      <c r="S27" s="56" t="s">
        <v>180</v>
      </c>
      <c r="T27" s="54" t="s">
        <v>180</v>
      </c>
      <c r="U27" s="55" t="s">
        <v>180</v>
      </c>
      <c r="V27" s="54" t="s">
        <v>180</v>
      </c>
      <c r="W27" s="54" t="s">
        <v>180</v>
      </c>
      <c r="X27" s="55" t="s">
        <v>180</v>
      </c>
      <c r="Y27" s="54" t="s">
        <v>180</v>
      </c>
      <c r="Z27" s="54" t="s">
        <v>180</v>
      </c>
      <c r="AA27" s="55" t="s">
        <v>180</v>
      </c>
      <c r="AB27" s="54" t="s">
        <v>180</v>
      </c>
      <c r="AC27" s="54" t="s">
        <v>180</v>
      </c>
      <c r="AD27" s="55" t="s">
        <v>180</v>
      </c>
      <c r="AE27" s="54" t="s">
        <v>180</v>
      </c>
      <c r="AF27" s="54" t="s">
        <v>180</v>
      </c>
      <c r="AG27" s="55" t="s">
        <v>180</v>
      </c>
      <c r="AH27" s="56" t="s">
        <v>180</v>
      </c>
      <c r="AI27" s="54" t="s">
        <v>180</v>
      </c>
      <c r="AJ27" s="55" t="s">
        <v>180</v>
      </c>
      <c r="AK27" s="56" t="s">
        <v>180</v>
      </c>
      <c r="AL27" s="54" t="s">
        <v>180</v>
      </c>
      <c r="AM27" s="55" t="s">
        <v>180</v>
      </c>
      <c r="AN27" s="56" t="s">
        <v>180</v>
      </c>
      <c r="AO27" s="54" t="s">
        <v>180</v>
      </c>
      <c r="AP27" s="55" t="s">
        <v>180</v>
      </c>
      <c r="AQ27" s="56" t="s">
        <v>180</v>
      </c>
      <c r="AR27" s="54" t="s">
        <v>180</v>
      </c>
      <c r="AS27" s="55" t="s">
        <v>180</v>
      </c>
      <c r="AT27" s="56" t="s">
        <v>180</v>
      </c>
      <c r="AU27" s="54" t="s">
        <v>180</v>
      </c>
      <c r="AV27" s="55" t="s">
        <v>180</v>
      </c>
      <c r="AW27" s="56" t="s">
        <v>180</v>
      </c>
      <c r="AX27" s="54" t="s">
        <v>180</v>
      </c>
      <c r="AY27" s="55" t="s">
        <v>180</v>
      </c>
      <c r="AZ27" s="56">
        <v>230</v>
      </c>
      <c r="BA27" s="54">
        <v>225</v>
      </c>
      <c r="BB27" s="55">
        <v>228</v>
      </c>
      <c r="BC27" s="56" t="s">
        <v>180</v>
      </c>
      <c r="BD27" s="54" t="s">
        <v>180</v>
      </c>
      <c r="BE27" s="55" t="s">
        <v>180</v>
      </c>
      <c r="BF27" s="56">
        <v>230</v>
      </c>
      <c r="BG27" s="54">
        <v>225</v>
      </c>
      <c r="BH27" s="55">
        <v>228</v>
      </c>
      <c r="BI27" s="56">
        <v>225</v>
      </c>
      <c r="BJ27" s="54">
        <v>220</v>
      </c>
      <c r="BK27" s="55">
        <v>223</v>
      </c>
      <c r="BL27" s="56" t="s">
        <v>180</v>
      </c>
      <c r="BM27" s="54" t="s">
        <v>180</v>
      </c>
      <c r="BN27" s="55" t="s">
        <v>180</v>
      </c>
      <c r="BO27" s="56" t="s">
        <v>180</v>
      </c>
      <c r="BP27" s="54" t="s">
        <v>180</v>
      </c>
      <c r="BQ27" s="55" t="s">
        <v>180</v>
      </c>
      <c r="BR27" s="56" t="s">
        <v>180</v>
      </c>
      <c r="BS27" s="54" t="s">
        <v>180</v>
      </c>
      <c r="BT27" s="55" t="s">
        <v>180</v>
      </c>
      <c r="BU27" s="56" t="s">
        <v>180</v>
      </c>
      <c r="BV27" s="54" t="s">
        <v>180</v>
      </c>
      <c r="BW27" s="55" t="s">
        <v>180</v>
      </c>
      <c r="BX27" s="56" t="s">
        <v>180</v>
      </c>
      <c r="BY27" s="54" t="s">
        <v>180</v>
      </c>
      <c r="BZ27" s="55" t="s">
        <v>180</v>
      </c>
      <c r="CA27" s="56" t="s">
        <v>180</v>
      </c>
      <c r="CB27" s="54" t="s">
        <v>180</v>
      </c>
      <c r="CC27" s="55" t="s">
        <v>180</v>
      </c>
      <c r="CD27" s="56" t="s">
        <v>180</v>
      </c>
      <c r="CE27" s="54" t="s">
        <v>180</v>
      </c>
      <c r="CF27" s="55" t="s">
        <v>180</v>
      </c>
      <c r="CG27" s="56" t="s">
        <v>180</v>
      </c>
      <c r="CH27" s="54" t="s">
        <v>180</v>
      </c>
      <c r="CI27" s="55" t="s">
        <v>180</v>
      </c>
      <c r="CJ27" s="56" t="s">
        <v>180</v>
      </c>
      <c r="CK27" s="54" t="s">
        <v>180</v>
      </c>
      <c r="CL27" s="55" t="s">
        <v>180</v>
      </c>
      <c r="CM27" s="56" t="s">
        <v>180</v>
      </c>
      <c r="CN27" s="54" t="s">
        <v>180</v>
      </c>
      <c r="CO27" s="55" t="s">
        <v>180</v>
      </c>
      <c r="CP27" s="56">
        <v>240.75</v>
      </c>
      <c r="CQ27" s="54">
        <v>235</v>
      </c>
      <c r="CR27" s="55">
        <v>238.25</v>
      </c>
      <c r="CS27" s="56" t="s">
        <v>180</v>
      </c>
      <c r="CT27" s="54" t="s">
        <v>180</v>
      </c>
      <c r="CU27" s="55" t="s">
        <v>180</v>
      </c>
      <c r="CV27" s="56" t="s">
        <v>180</v>
      </c>
      <c r="CW27" s="54" t="s">
        <v>180</v>
      </c>
      <c r="CX27" s="55" t="s">
        <v>180</v>
      </c>
      <c r="CY27" s="54" t="s">
        <v>180</v>
      </c>
      <c r="CZ27" s="54" t="s">
        <v>180</v>
      </c>
      <c r="DA27" s="55" t="s">
        <v>180</v>
      </c>
      <c r="DB27" s="54" t="s">
        <v>180</v>
      </c>
      <c r="DC27" s="54" t="s">
        <v>180</v>
      </c>
      <c r="DD27" s="55" t="s">
        <v>180</v>
      </c>
      <c r="DE27" s="54" t="s">
        <v>180</v>
      </c>
      <c r="DF27" s="54" t="s">
        <v>180</v>
      </c>
      <c r="DG27" s="55" t="s">
        <v>180</v>
      </c>
      <c r="DH27" s="54" t="s">
        <v>180</v>
      </c>
      <c r="DI27" s="54" t="s">
        <v>180</v>
      </c>
      <c r="DJ27" s="55" t="s">
        <v>180</v>
      </c>
      <c r="DK27" s="56" t="s">
        <v>180</v>
      </c>
      <c r="DL27" s="54" t="s">
        <v>180</v>
      </c>
      <c r="DM27" s="55" t="s">
        <v>180</v>
      </c>
      <c r="DN27" s="54" t="s">
        <v>180</v>
      </c>
      <c r="DO27" s="54" t="s">
        <v>180</v>
      </c>
      <c r="DP27" s="55" t="s">
        <v>180</v>
      </c>
      <c r="DQ27" s="54" t="s">
        <v>180</v>
      </c>
      <c r="DR27" s="54" t="s">
        <v>180</v>
      </c>
      <c r="DS27" s="55" t="s">
        <v>180</v>
      </c>
      <c r="DT27" s="54" t="s">
        <v>180</v>
      </c>
      <c r="DU27" s="54" t="s">
        <v>180</v>
      </c>
      <c r="DV27" s="55" t="s">
        <v>180</v>
      </c>
      <c r="DW27" s="56" t="s">
        <v>180</v>
      </c>
      <c r="DX27" s="54" t="s">
        <v>180</v>
      </c>
      <c r="DY27" s="55" t="s">
        <v>180</v>
      </c>
      <c r="DZ27" s="56" t="s">
        <v>180</v>
      </c>
      <c r="EA27" s="54" t="s">
        <v>180</v>
      </c>
      <c r="EB27" s="55" t="s">
        <v>180</v>
      </c>
      <c r="EC27" s="56" t="s">
        <v>180</v>
      </c>
      <c r="ED27" s="54" t="s">
        <v>180</v>
      </c>
      <c r="EE27" s="55" t="s">
        <v>180</v>
      </c>
      <c r="EF27" s="56" t="s">
        <v>180</v>
      </c>
      <c r="EG27" s="54" t="s">
        <v>180</v>
      </c>
      <c r="EH27" s="55" t="s">
        <v>180</v>
      </c>
      <c r="EI27" s="56" t="s">
        <v>180</v>
      </c>
      <c r="EJ27" s="54" t="s">
        <v>180</v>
      </c>
      <c r="EK27" s="55" t="s">
        <v>180</v>
      </c>
      <c r="EL27" s="56" t="s">
        <v>180</v>
      </c>
      <c r="EM27" s="54" t="s">
        <v>180</v>
      </c>
      <c r="EN27" s="55" t="s">
        <v>180</v>
      </c>
      <c r="EO27" s="56" t="s">
        <v>180</v>
      </c>
      <c r="EP27" s="54" t="s">
        <v>180</v>
      </c>
      <c r="EQ27" s="55" t="s">
        <v>180</v>
      </c>
      <c r="ER27" s="56" t="s">
        <v>180</v>
      </c>
      <c r="ES27" s="54" t="s">
        <v>180</v>
      </c>
      <c r="ET27" s="55" t="s">
        <v>180</v>
      </c>
      <c r="EU27" s="54" t="s">
        <v>180</v>
      </c>
      <c r="EV27" s="54" t="s">
        <v>180</v>
      </c>
      <c r="EW27" s="55" t="s">
        <v>180</v>
      </c>
      <c r="EX27" s="54" t="s">
        <v>180</v>
      </c>
      <c r="EY27" s="54" t="s">
        <v>180</v>
      </c>
      <c r="EZ27" s="55" t="s">
        <v>180</v>
      </c>
      <c r="FA27" s="56" t="s">
        <v>180</v>
      </c>
      <c r="FB27" s="54" t="s">
        <v>180</v>
      </c>
      <c r="FC27" s="55" t="s">
        <v>180</v>
      </c>
      <c r="FD27" s="56" t="s">
        <v>180</v>
      </c>
      <c r="FE27" s="54" t="s">
        <v>180</v>
      </c>
      <c r="FF27" s="55" t="s">
        <v>180</v>
      </c>
      <c r="FG27" s="56" t="s">
        <v>180</v>
      </c>
      <c r="FH27" s="54" t="s">
        <v>180</v>
      </c>
      <c r="FI27" s="55" t="s">
        <v>180</v>
      </c>
      <c r="FJ27" s="56">
        <v>170.75</v>
      </c>
      <c r="FK27" s="54">
        <v>164.5</v>
      </c>
      <c r="FL27" s="55">
        <v>167.75</v>
      </c>
      <c r="FM27" s="56" t="s">
        <v>180</v>
      </c>
      <c r="FN27" s="54" t="s">
        <v>180</v>
      </c>
      <c r="FO27" s="55" t="s">
        <v>180</v>
      </c>
      <c r="FP27" s="56" t="s">
        <v>180</v>
      </c>
      <c r="FQ27" s="54" t="s">
        <v>180</v>
      </c>
      <c r="FR27" s="55" t="s">
        <v>180</v>
      </c>
      <c r="FS27" s="56">
        <v>165</v>
      </c>
      <c r="FT27" s="54">
        <v>163</v>
      </c>
      <c r="FU27" s="55">
        <v>164</v>
      </c>
      <c r="FV27" s="56" t="s">
        <v>180</v>
      </c>
      <c r="FW27" s="54" t="s">
        <v>180</v>
      </c>
      <c r="FX27" s="55" t="s">
        <v>180</v>
      </c>
      <c r="FY27" s="56" t="s">
        <v>180</v>
      </c>
      <c r="FZ27" s="54" t="s">
        <v>180</v>
      </c>
      <c r="GA27" s="55" t="s">
        <v>180</v>
      </c>
      <c r="GB27" s="56">
        <v>385</v>
      </c>
      <c r="GC27" s="54">
        <v>380</v>
      </c>
      <c r="GD27" s="55">
        <v>383</v>
      </c>
      <c r="GE27" s="56">
        <v>480</v>
      </c>
      <c r="GF27" s="54">
        <v>480</v>
      </c>
      <c r="GG27" s="55">
        <v>480</v>
      </c>
      <c r="GH27" s="56">
        <v>442.5</v>
      </c>
      <c r="GI27" s="54">
        <v>433.75</v>
      </c>
      <c r="GJ27" s="55">
        <v>438.25</v>
      </c>
      <c r="GK27" s="56" t="s">
        <v>180</v>
      </c>
      <c r="GL27" s="54" t="s">
        <v>180</v>
      </c>
      <c r="GM27" s="55" t="s">
        <v>180</v>
      </c>
      <c r="GN27" s="56" t="s">
        <v>180</v>
      </c>
      <c r="GO27" s="54" t="s">
        <v>180</v>
      </c>
      <c r="GP27" s="55" t="s">
        <v>180</v>
      </c>
      <c r="GQ27" s="56" t="s">
        <v>180</v>
      </c>
      <c r="GR27" s="54" t="s">
        <v>180</v>
      </c>
      <c r="GS27" s="55" t="s">
        <v>180</v>
      </c>
      <c r="GT27" s="56" t="s">
        <v>180</v>
      </c>
      <c r="GU27" s="54" t="s">
        <v>180</v>
      </c>
      <c r="GV27" s="55" t="s">
        <v>180</v>
      </c>
      <c r="GW27" s="56">
        <v>385</v>
      </c>
      <c r="GX27" s="54">
        <v>380</v>
      </c>
      <c r="GY27" s="55">
        <v>383</v>
      </c>
      <c r="GZ27" s="56" t="s">
        <v>180</v>
      </c>
      <c r="HA27" s="54" t="s">
        <v>180</v>
      </c>
      <c r="HB27" s="55" t="s">
        <v>180</v>
      </c>
      <c r="HC27" s="56" t="s">
        <v>180</v>
      </c>
      <c r="HD27" s="54" t="s">
        <v>180</v>
      </c>
      <c r="HE27" s="55" t="s">
        <v>180</v>
      </c>
      <c r="HF27" s="54" t="s">
        <v>180</v>
      </c>
      <c r="HG27" s="54" t="s">
        <v>180</v>
      </c>
      <c r="HH27" s="55" t="s">
        <v>180</v>
      </c>
      <c r="HI27" s="54" t="s">
        <v>180</v>
      </c>
      <c r="HJ27" s="54" t="s">
        <v>180</v>
      </c>
      <c r="HK27" s="55" t="s">
        <v>180</v>
      </c>
      <c r="HL27" s="56" t="s">
        <v>180</v>
      </c>
      <c r="HM27" s="54" t="s">
        <v>180</v>
      </c>
      <c r="HN27" s="55" t="s">
        <v>180</v>
      </c>
      <c r="HO27" s="56" t="s">
        <v>180</v>
      </c>
      <c r="HP27" s="54" t="s">
        <v>180</v>
      </c>
      <c r="HQ27" s="55" t="s">
        <v>180</v>
      </c>
      <c r="HR27" s="56" t="s">
        <v>180</v>
      </c>
      <c r="HS27" s="54" t="s">
        <v>180</v>
      </c>
      <c r="HT27" s="55" t="s">
        <v>180</v>
      </c>
      <c r="HU27" s="56" t="s">
        <v>180</v>
      </c>
      <c r="HV27" s="54" t="s">
        <v>180</v>
      </c>
      <c r="HW27" s="55" t="s">
        <v>180</v>
      </c>
      <c r="HX27" s="56" t="s">
        <v>180</v>
      </c>
      <c r="HY27" s="54" t="s">
        <v>180</v>
      </c>
      <c r="HZ27" s="55" t="s">
        <v>180</v>
      </c>
      <c r="IA27" s="56" t="s">
        <v>180</v>
      </c>
      <c r="IB27" s="54" t="s">
        <v>180</v>
      </c>
      <c r="IC27" s="55" t="s">
        <v>180</v>
      </c>
    </row>
    <row r="28" spans="1:237">
      <c r="A28" s="20">
        <v>1989</v>
      </c>
      <c r="B28" s="20">
        <v>1</v>
      </c>
      <c r="C28" s="20">
        <v>3</v>
      </c>
      <c r="D28" s="54" t="s">
        <v>180</v>
      </c>
      <c r="E28" s="54" t="s">
        <v>180</v>
      </c>
      <c r="F28" s="55" t="s">
        <v>180</v>
      </c>
      <c r="G28" s="56" t="s">
        <v>180</v>
      </c>
      <c r="H28" s="54" t="s">
        <v>180</v>
      </c>
      <c r="I28" s="55" t="s">
        <v>180</v>
      </c>
      <c r="J28" s="56" t="s">
        <v>180</v>
      </c>
      <c r="K28" s="54" t="s">
        <v>180</v>
      </c>
      <c r="L28" s="55" t="s">
        <v>180</v>
      </c>
      <c r="M28" s="56" t="s">
        <v>180</v>
      </c>
      <c r="N28" s="54" t="s">
        <v>180</v>
      </c>
      <c r="O28" s="55" t="s">
        <v>180</v>
      </c>
      <c r="P28" s="56" t="s">
        <v>180</v>
      </c>
      <c r="Q28" s="54" t="s">
        <v>180</v>
      </c>
      <c r="R28" s="55" t="s">
        <v>180</v>
      </c>
      <c r="S28" s="56" t="s">
        <v>180</v>
      </c>
      <c r="T28" s="54" t="s">
        <v>180</v>
      </c>
      <c r="U28" s="55" t="s">
        <v>180</v>
      </c>
      <c r="V28" s="54" t="s">
        <v>180</v>
      </c>
      <c r="W28" s="54" t="s">
        <v>180</v>
      </c>
      <c r="X28" s="55" t="s">
        <v>180</v>
      </c>
      <c r="Y28" s="54" t="s">
        <v>180</v>
      </c>
      <c r="Z28" s="54" t="s">
        <v>180</v>
      </c>
      <c r="AA28" s="55" t="s">
        <v>180</v>
      </c>
      <c r="AB28" s="54" t="s">
        <v>180</v>
      </c>
      <c r="AC28" s="54" t="s">
        <v>180</v>
      </c>
      <c r="AD28" s="55" t="s">
        <v>180</v>
      </c>
      <c r="AE28" s="54" t="s">
        <v>180</v>
      </c>
      <c r="AF28" s="54" t="s">
        <v>180</v>
      </c>
      <c r="AG28" s="55" t="s">
        <v>180</v>
      </c>
      <c r="AH28" s="56" t="s">
        <v>180</v>
      </c>
      <c r="AI28" s="54" t="s">
        <v>180</v>
      </c>
      <c r="AJ28" s="55" t="s">
        <v>180</v>
      </c>
      <c r="AK28" s="56" t="s">
        <v>180</v>
      </c>
      <c r="AL28" s="54" t="s">
        <v>180</v>
      </c>
      <c r="AM28" s="55" t="s">
        <v>180</v>
      </c>
      <c r="AN28" s="56" t="s">
        <v>180</v>
      </c>
      <c r="AO28" s="54" t="s">
        <v>180</v>
      </c>
      <c r="AP28" s="55" t="s">
        <v>180</v>
      </c>
      <c r="AQ28" s="56" t="s">
        <v>180</v>
      </c>
      <c r="AR28" s="54" t="s">
        <v>180</v>
      </c>
      <c r="AS28" s="55" t="s">
        <v>180</v>
      </c>
      <c r="AT28" s="56" t="s">
        <v>180</v>
      </c>
      <c r="AU28" s="54" t="s">
        <v>180</v>
      </c>
      <c r="AV28" s="55" t="s">
        <v>180</v>
      </c>
      <c r="AW28" s="56" t="s">
        <v>180</v>
      </c>
      <c r="AX28" s="54" t="s">
        <v>180</v>
      </c>
      <c r="AY28" s="55" t="s">
        <v>180</v>
      </c>
      <c r="AZ28" s="56">
        <v>226</v>
      </c>
      <c r="BA28" s="54">
        <v>218</v>
      </c>
      <c r="BB28" s="55">
        <v>222.2</v>
      </c>
      <c r="BC28" s="56" t="s">
        <v>180</v>
      </c>
      <c r="BD28" s="54" t="s">
        <v>180</v>
      </c>
      <c r="BE28" s="55" t="s">
        <v>180</v>
      </c>
      <c r="BF28" s="56">
        <v>226</v>
      </c>
      <c r="BG28" s="54">
        <v>218</v>
      </c>
      <c r="BH28" s="55">
        <v>222.2</v>
      </c>
      <c r="BI28" s="56">
        <v>220.6</v>
      </c>
      <c r="BJ28" s="54">
        <v>216.4</v>
      </c>
      <c r="BK28" s="55">
        <v>218.8</v>
      </c>
      <c r="BL28" s="56" t="s">
        <v>180</v>
      </c>
      <c r="BM28" s="54" t="s">
        <v>180</v>
      </c>
      <c r="BN28" s="55" t="s">
        <v>180</v>
      </c>
      <c r="BO28" s="56" t="s">
        <v>180</v>
      </c>
      <c r="BP28" s="54" t="s">
        <v>180</v>
      </c>
      <c r="BQ28" s="55" t="s">
        <v>180</v>
      </c>
      <c r="BR28" s="56" t="s">
        <v>180</v>
      </c>
      <c r="BS28" s="54" t="s">
        <v>180</v>
      </c>
      <c r="BT28" s="55" t="s">
        <v>180</v>
      </c>
      <c r="BU28" s="56" t="s">
        <v>180</v>
      </c>
      <c r="BV28" s="54" t="s">
        <v>180</v>
      </c>
      <c r="BW28" s="55" t="s">
        <v>180</v>
      </c>
      <c r="BX28" s="56" t="s">
        <v>180</v>
      </c>
      <c r="BY28" s="54" t="s">
        <v>180</v>
      </c>
      <c r="BZ28" s="55" t="s">
        <v>180</v>
      </c>
      <c r="CA28" s="56" t="s">
        <v>180</v>
      </c>
      <c r="CB28" s="54" t="s">
        <v>180</v>
      </c>
      <c r="CC28" s="55" t="s">
        <v>180</v>
      </c>
      <c r="CD28" s="56" t="s">
        <v>180</v>
      </c>
      <c r="CE28" s="54" t="s">
        <v>180</v>
      </c>
      <c r="CF28" s="55" t="s">
        <v>180</v>
      </c>
      <c r="CG28" s="56" t="s">
        <v>180</v>
      </c>
      <c r="CH28" s="54" t="s">
        <v>180</v>
      </c>
      <c r="CI28" s="55" t="s">
        <v>180</v>
      </c>
      <c r="CJ28" s="56" t="s">
        <v>180</v>
      </c>
      <c r="CK28" s="54" t="s">
        <v>180</v>
      </c>
      <c r="CL28" s="55" t="s">
        <v>180</v>
      </c>
      <c r="CM28" s="56" t="s">
        <v>180</v>
      </c>
      <c r="CN28" s="54" t="s">
        <v>180</v>
      </c>
      <c r="CO28" s="55" t="s">
        <v>180</v>
      </c>
      <c r="CP28" s="56">
        <v>237.4</v>
      </c>
      <c r="CQ28" s="54">
        <v>233</v>
      </c>
      <c r="CR28" s="55">
        <v>235.6</v>
      </c>
      <c r="CS28" s="56" t="s">
        <v>180</v>
      </c>
      <c r="CT28" s="54" t="s">
        <v>180</v>
      </c>
      <c r="CU28" s="55" t="s">
        <v>180</v>
      </c>
      <c r="CV28" s="56" t="s">
        <v>180</v>
      </c>
      <c r="CW28" s="54" t="s">
        <v>180</v>
      </c>
      <c r="CX28" s="55" t="s">
        <v>180</v>
      </c>
      <c r="CY28" s="54" t="s">
        <v>180</v>
      </c>
      <c r="CZ28" s="54" t="s">
        <v>180</v>
      </c>
      <c r="DA28" s="55" t="s">
        <v>180</v>
      </c>
      <c r="DB28" s="54" t="s">
        <v>180</v>
      </c>
      <c r="DC28" s="54" t="s">
        <v>180</v>
      </c>
      <c r="DD28" s="55" t="s">
        <v>180</v>
      </c>
      <c r="DE28" s="54" t="s">
        <v>180</v>
      </c>
      <c r="DF28" s="54" t="s">
        <v>180</v>
      </c>
      <c r="DG28" s="55" t="s">
        <v>180</v>
      </c>
      <c r="DH28" s="54" t="s">
        <v>180</v>
      </c>
      <c r="DI28" s="54" t="s">
        <v>180</v>
      </c>
      <c r="DJ28" s="55" t="s">
        <v>180</v>
      </c>
      <c r="DK28" s="56" t="s">
        <v>180</v>
      </c>
      <c r="DL28" s="54" t="s">
        <v>180</v>
      </c>
      <c r="DM28" s="55" t="s">
        <v>180</v>
      </c>
      <c r="DN28" s="54" t="s">
        <v>180</v>
      </c>
      <c r="DO28" s="54" t="s">
        <v>180</v>
      </c>
      <c r="DP28" s="55" t="s">
        <v>180</v>
      </c>
      <c r="DQ28" s="54" t="s">
        <v>180</v>
      </c>
      <c r="DR28" s="54" t="s">
        <v>180</v>
      </c>
      <c r="DS28" s="55" t="s">
        <v>180</v>
      </c>
      <c r="DT28" s="54" t="s">
        <v>180</v>
      </c>
      <c r="DU28" s="54" t="s">
        <v>180</v>
      </c>
      <c r="DV28" s="55" t="s">
        <v>180</v>
      </c>
      <c r="DW28" s="56" t="s">
        <v>180</v>
      </c>
      <c r="DX28" s="54" t="s">
        <v>180</v>
      </c>
      <c r="DY28" s="55" t="s">
        <v>180</v>
      </c>
      <c r="DZ28" s="56" t="s">
        <v>180</v>
      </c>
      <c r="EA28" s="54" t="s">
        <v>180</v>
      </c>
      <c r="EB28" s="55" t="s">
        <v>180</v>
      </c>
      <c r="EC28" s="56" t="s">
        <v>180</v>
      </c>
      <c r="ED28" s="54" t="s">
        <v>180</v>
      </c>
      <c r="EE28" s="55" t="s">
        <v>180</v>
      </c>
      <c r="EF28" s="56" t="s">
        <v>180</v>
      </c>
      <c r="EG28" s="54" t="s">
        <v>180</v>
      </c>
      <c r="EH28" s="55" t="s">
        <v>180</v>
      </c>
      <c r="EI28" s="56" t="s">
        <v>180</v>
      </c>
      <c r="EJ28" s="54" t="s">
        <v>180</v>
      </c>
      <c r="EK28" s="55" t="s">
        <v>180</v>
      </c>
      <c r="EL28" s="56" t="s">
        <v>180</v>
      </c>
      <c r="EM28" s="54" t="s">
        <v>180</v>
      </c>
      <c r="EN28" s="55" t="s">
        <v>180</v>
      </c>
      <c r="EO28" s="56" t="s">
        <v>180</v>
      </c>
      <c r="EP28" s="54" t="s">
        <v>180</v>
      </c>
      <c r="EQ28" s="55" t="s">
        <v>180</v>
      </c>
      <c r="ER28" s="56" t="s">
        <v>180</v>
      </c>
      <c r="ES28" s="54" t="s">
        <v>180</v>
      </c>
      <c r="ET28" s="55" t="s">
        <v>180</v>
      </c>
      <c r="EU28" s="54" t="s">
        <v>180</v>
      </c>
      <c r="EV28" s="54" t="s">
        <v>180</v>
      </c>
      <c r="EW28" s="55" t="s">
        <v>180</v>
      </c>
      <c r="EX28" s="54" t="s">
        <v>180</v>
      </c>
      <c r="EY28" s="54" t="s">
        <v>180</v>
      </c>
      <c r="EZ28" s="55" t="s">
        <v>180</v>
      </c>
      <c r="FA28" s="56" t="s">
        <v>180</v>
      </c>
      <c r="FB28" s="54" t="s">
        <v>180</v>
      </c>
      <c r="FC28" s="55" t="s">
        <v>180</v>
      </c>
      <c r="FD28" s="56" t="s">
        <v>180</v>
      </c>
      <c r="FE28" s="54" t="s">
        <v>180</v>
      </c>
      <c r="FF28" s="55" t="s">
        <v>180</v>
      </c>
      <c r="FG28" s="56" t="s">
        <v>180</v>
      </c>
      <c r="FH28" s="54" t="s">
        <v>180</v>
      </c>
      <c r="FI28" s="55" t="s">
        <v>180</v>
      </c>
      <c r="FJ28" s="56">
        <v>166</v>
      </c>
      <c r="FK28" s="54">
        <v>163</v>
      </c>
      <c r="FL28" s="55">
        <v>164.6</v>
      </c>
      <c r="FM28" s="56" t="s">
        <v>180</v>
      </c>
      <c r="FN28" s="54" t="s">
        <v>180</v>
      </c>
      <c r="FO28" s="55" t="s">
        <v>180</v>
      </c>
      <c r="FP28" s="56" t="s">
        <v>180</v>
      </c>
      <c r="FQ28" s="54" t="s">
        <v>180</v>
      </c>
      <c r="FR28" s="55" t="s">
        <v>180</v>
      </c>
      <c r="FS28" s="56">
        <v>165</v>
      </c>
      <c r="FT28" s="54">
        <v>163</v>
      </c>
      <c r="FU28" s="55">
        <v>164</v>
      </c>
      <c r="FV28" s="56" t="s">
        <v>180</v>
      </c>
      <c r="FW28" s="54" t="s">
        <v>180</v>
      </c>
      <c r="FX28" s="55" t="s">
        <v>180</v>
      </c>
      <c r="FY28" s="56" t="s">
        <v>180</v>
      </c>
      <c r="FZ28" s="54" t="s">
        <v>180</v>
      </c>
      <c r="GA28" s="55" t="s">
        <v>180</v>
      </c>
      <c r="GB28" s="56">
        <v>385</v>
      </c>
      <c r="GC28" s="54">
        <v>380</v>
      </c>
      <c r="GD28" s="55">
        <v>383</v>
      </c>
      <c r="GE28" s="56">
        <v>480</v>
      </c>
      <c r="GF28" s="54">
        <v>480</v>
      </c>
      <c r="GG28" s="55">
        <v>480</v>
      </c>
      <c r="GH28" s="56">
        <v>440</v>
      </c>
      <c r="GI28" s="54">
        <v>435</v>
      </c>
      <c r="GJ28" s="55">
        <v>438</v>
      </c>
      <c r="GK28" s="56" t="s">
        <v>180</v>
      </c>
      <c r="GL28" s="54" t="s">
        <v>180</v>
      </c>
      <c r="GM28" s="55" t="s">
        <v>180</v>
      </c>
      <c r="GN28" s="56" t="s">
        <v>180</v>
      </c>
      <c r="GO28" s="54" t="s">
        <v>180</v>
      </c>
      <c r="GP28" s="55" t="s">
        <v>180</v>
      </c>
      <c r="GQ28" s="56" t="s">
        <v>180</v>
      </c>
      <c r="GR28" s="54" t="s">
        <v>180</v>
      </c>
      <c r="GS28" s="55" t="s">
        <v>180</v>
      </c>
      <c r="GT28" s="56" t="s">
        <v>180</v>
      </c>
      <c r="GU28" s="54" t="s">
        <v>180</v>
      </c>
      <c r="GV28" s="55" t="s">
        <v>180</v>
      </c>
      <c r="GW28" s="56">
        <v>385</v>
      </c>
      <c r="GX28" s="54">
        <v>380</v>
      </c>
      <c r="GY28" s="55">
        <v>383</v>
      </c>
      <c r="GZ28" s="56" t="s">
        <v>180</v>
      </c>
      <c r="HA28" s="54" t="s">
        <v>180</v>
      </c>
      <c r="HB28" s="55" t="s">
        <v>180</v>
      </c>
      <c r="HC28" s="56" t="s">
        <v>180</v>
      </c>
      <c r="HD28" s="54" t="s">
        <v>180</v>
      </c>
      <c r="HE28" s="55" t="s">
        <v>180</v>
      </c>
      <c r="HF28" s="54" t="s">
        <v>180</v>
      </c>
      <c r="HG28" s="54" t="s">
        <v>180</v>
      </c>
      <c r="HH28" s="55" t="s">
        <v>180</v>
      </c>
      <c r="HI28" s="54" t="s">
        <v>180</v>
      </c>
      <c r="HJ28" s="54" t="s">
        <v>180</v>
      </c>
      <c r="HK28" s="55" t="s">
        <v>180</v>
      </c>
      <c r="HL28" s="56" t="s">
        <v>180</v>
      </c>
      <c r="HM28" s="54" t="s">
        <v>180</v>
      </c>
      <c r="HN28" s="55" t="s">
        <v>180</v>
      </c>
      <c r="HO28" s="56" t="s">
        <v>180</v>
      </c>
      <c r="HP28" s="54" t="s">
        <v>180</v>
      </c>
      <c r="HQ28" s="55" t="s">
        <v>180</v>
      </c>
      <c r="HR28" s="56" t="s">
        <v>180</v>
      </c>
      <c r="HS28" s="54" t="s">
        <v>180</v>
      </c>
      <c r="HT28" s="55" t="s">
        <v>180</v>
      </c>
      <c r="HU28" s="56" t="s">
        <v>180</v>
      </c>
      <c r="HV28" s="54" t="s">
        <v>180</v>
      </c>
      <c r="HW28" s="55" t="s">
        <v>180</v>
      </c>
      <c r="HX28" s="56" t="s">
        <v>180</v>
      </c>
      <c r="HY28" s="54" t="s">
        <v>180</v>
      </c>
      <c r="HZ28" s="55" t="s">
        <v>180</v>
      </c>
      <c r="IA28" s="56" t="s">
        <v>180</v>
      </c>
      <c r="IB28" s="54" t="s">
        <v>180</v>
      </c>
      <c r="IC28" s="55" t="s">
        <v>180</v>
      </c>
    </row>
    <row r="29" spans="1:237">
      <c r="A29" s="20">
        <v>1989</v>
      </c>
      <c r="B29" s="20">
        <v>2</v>
      </c>
      <c r="C29" s="20">
        <v>4</v>
      </c>
      <c r="D29" s="54" t="s">
        <v>180</v>
      </c>
      <c r="E29" s="54" t="s">
        <v>180</v>
      </c>
      <c r="F29" s="55" t="s">
        <v>180</v>
      </c>
      <c r="G29" s="56" t="s">
        <v>180</v>
      </c>
      <c r="H29" s="54" t="s">
        <v>180</v>
      </c>
      <c r="I29" s="55" t="s">
        <v>180</v>
      </c>
      <c r="J29" s="56" t="s">
        <v>180</v>
      </c>
      <c r="K29" s="54" t="s">
        <v>180</v>
      </c>
      <c r="L29" s="55" t="s">
        <v>180</v>
      </c>
      <c r="M29" s="56" t="s">
        <v>180</v>
      </c>
      <c r="N29" s="54" t="s">
        <v>180</v>
      </c>
      <c r="O29" s="55" t="s">
        <v>180</v>
      </c>
      <c r="P29" s="56" t="s">
        <v>180</v>
      </c>
      <c r="Q29" s="54" t="s">
        <v>180</v>
      </c>
      <c r="R29" s="55" t="s">
        <v>180</v>
      </c>
      <c r="S29" s="56" t="s">
        <v>180</v>
      </c>
      <c r="T29" s="54" t="s">
        <v>180</v>
      </c>
      <c r="U29" s="55" t="s">
        <v>180</v>
      </c>
      <c r="V29" s="54" t="s">
        <v>180</v>
      </c>
      <c r="W29" s="54" t="s">
        <v>180</v>
      </c>
      <c r="X29" s="55" t="s">
        <v>180</v>
      </c>
      <c r="Y29" s="54" t="s">
        <v>180</v>
      </c>
      <c r="Z29" s="54" t="s">
        <v>180</v>
      </c>
      <c r="AA29" s="55" t="s">
        <v>180</v>
      </c>
      <c r="AB29" s="54" t="s">
        <v>180</v>
      </c>
      <c r="AC29" s="54" t="s">
        <v>180</v>
      </c>
      <c r="AD29" s="55" t="s">
        <v>180</v>
      </c>
      <c r="AE29" s="54" t="s">
        <v>180</v>
      </c>
      <c r="AF29" s="54" t="s">
        <v>180</v>
      </c>
      <c r="AG29" s="55" t="s">
        <v>180</v>
      </c>
      <c r="AH29" s="56" t="s">
        <v>180</v>
      </c>
      <c r="AI29" s="54" t="s">
        <v>180</v>
      </c>
      <c r="AJ29" s="55" t="s">
        <v>180</v>
      </c>
      <c r="AK29" s="56" t="s">
        <v>180</v>
      </c>
      <c r="AL29" s="54" t="s">
        <v>180</v>
      </c>
      <c r="AM29" s="55" t="s">
        <v>180</v>
      </c>
      <c r="AN29" s="56" t="s">
        <v>180</v>
      </c>
      <c r="AO29" s="54" t="s">
        <v>180</v>
      </c>
      <c r="AP29" s="55" t="s">
        <v>180</v>
      </c>
      <c r="AQ29" s="56" t="s">
        <v>180</v>
      </c>
      <c r="AR29" s="54" t="s">
        <v>180</v>
      </c>
      <c r="AS29" s="55" t="s">
        <v>180</v>
      </c>
      <c r="AT29" s="56" t="s">
        <v>180</v>
      </c>
      <c r="AU29" s="54" t="s">
        <v>180</v>
      </c>
      <c r="AV29" s="55" t="s">
        <v>180</v>
      </c>
      <c r="AW29" s="56" t="s">
        <v>180</v>
      </c>
      <c r="AX29" s="54" t="s">
        <v>180</v>
      </c>
      <c r="AY29" s="55" t="s">
        <v>180</v>
      </c>
      <c r="AZ29" s="56">
        <v>215</v>
      </c>
      <c r="BA29" s="54">
        <v>202.5</v>
      </c>
      <c r="BB29" s="55">
        <v>209</v>
      </c>
      <c r="BC29" s="56" t="s">
        <v>180</v>
      </c>
      <c r="BD29" s="54" t="s">
        <v>180</v>
      </c>
      <c r="BE29" s="55" t="s">
        <v>180</v>
      </c>
      <c r="BF29" s="56">
        <v>215</v>
      </c>
      <c r="BG29" s="54">
        <v>202.5</v>
      </c>
      <c r="BH29" s="55">
        <v>209</v>
      </c>
      <c r="BI29" s="56">
        <v>211.5</v>
      </c>
      <c r="BJ29" s="54">
        <v>206</v>
      </c>
      <c r="BK29" s="55">
        <v>209</v>
      </c>
      <c r="BL29" s="56" t="s">
        <v>180</v>
      </c>
      <c r="BM29" s="54" t="s">
        <v>180</v>
      </c>
      <c r="BN29" s="55" t="s">
        <v>180</v>
      </c>
      <c r="BO29" s="56" t="s">
        <v>180</v>
      </c>
      <c r="BP29" s="54" t="s">
        <v>180</v>
      </c>
      <c r="BQ29" s="55" t="s">
        <v>180</v>
      </c>
      <c r="BR29" s="56" t="s">
        <v>180</v>
      </c>
      <c r="BS29" s="54" t="s">
        <v>180</v>
      </c>
      <c r="BT29" s="55" t="s">
        <v>180</v>
      </c>
      <c r="BU29" s="56" t="s">
        <v>180</v>
      </c>
      <c r="BV29" s="54" t="s">
        <v>180</v>
      </c>
      <c r="BW29" s="55" t="s">
        <v>180</v>
      </c>
      <c r="BX29" s="56" t="s">
        <v>180</v>
      </c>
      <c r="BY29" s="54" t="s">
        <v>180</v>
      </c>
      <c r="BZ29" s="55" t="s">
        <v>180</v>
      </c>
      <c r="CA29" s="56" t="s">
        <v>180</v>
      </c>
      <c r="CB29" s="54" t="s">
        <v>180</v>
      </c>
      <c r="CC29" s="55" t="s">
        <v>180</v>
      </c>
      <c r="CD29" s="56" t="s">
        <v>180</v>
      </c>
      <c r="CE29" s="54" t="s">
        <v>180</v>
      </c>
      <c r="CF29" s="55" t="s">
        <v>180</v>
      </c>
      <c r="CG29" s="56" t="s">
        <v>180</v>
      </c>
      <c r="CH29" s="54" t="s">
        <v>180</v>
      </c>
      <c r="CI29" s="55" t="s">
        <v>180</v>
      </c>
      <c r="CJ29" s="56" t="s">
        <v>180</v>
      </c>
      <c r="CK29" s="54" t="s">
        <v>180</v>
      </c>
      <c r="CL29" s="55" t="s">
        <v>180</v>
      </c>
      <c r="CM29" s="56" t="s">
        <v>180</v>
      </c>
      <c r="CN29" s="54" t="s">
        <v>180</v>
      </c>
      <c r="CO29" s="55" t="s">
        <v>180</v>
      </c>
      <c r="CP29" s="56">
        <v>227.5</v>
      </c>
      <c r="CQ29" s="54">
        <v>224</v>
      </c>
      <c r="CR29" s="55">
        <v>226</v>
      </c>
      <c r="CS29" s="56" t="s">
        <v>180</v>
      </c>
      <c r="CT29" s="54" t="s">
        <v>180</v>
      </c>
      <c r="CU29" s="55" t="s">
        <v>180</v>
      </c>
      <c r="CV29" s="56" t="s">
        <v>180</v>
      </c>
      <c r="CW29" s="54" t="s">
        <v>180</v>
      </c>
      <c r="CX29" s="55" t="s">
        <v>180</v>
      </c>
      <c r="CY29" s="54" t="s">
        <v>180</v>
      </c>
      <c r="CZ29" s="54" t="s">
        <v>180</v>
      </c>
      <c r="DA29" s="55" t="s">
        <v>180</v>
      </c>
      <c r="DB29" s="54" t="s">
        <v>180</v>
      </c>
      <c r="DC29" s="54" t="s">
        <v>180</v>
      </c>
      <c r="DD29" s="55" t="s">
        <v>180</v>
      </c>
      <c r="DE29" s="54" t="s">
        <v>180</v>
      </c>
      <c r="DF29" s="54" t="s">
        <v>180</v>
      </c>
      <c r="DG29" s="55" t="s">
        <v>180</v>
      </c>
      <c r="DH29" s="54" t="s">
        <v>180</v>
      </c>
      <c r="DI29" s="54" t="s">
        <v>180</v>
      </c>
      <c r="DJ29" s="55" t="s">
        <v>180</v>
      </c>
      <c r="DK29" s="56" t="s">
        <v>180</v>
      </c>
      <c r="DL29" s="54" t="s">
        <v>180</v>
      </c>
      <c r="DM29" s="55" t="s">
        <v>180</v>
      </c>
      <c r="DN29" s="54" t="s">
        <v>180</v>
      </c>
      <c r="DO29" s="54" t="s">
        <v>180</v>
      </c>
      <c r="DP29" s="55" t="s">
        <v>180</v>
      </c>
      <c r="DQ29" s="54" t="s">
        <v>180</v>
      </c>
      <c r="DR29" s="54" t="s">
        <v>180</v>
      </c>
      <c r="DS29" s="55" t="s">
        <v>180</v>
      </c>
      <c r="DT29" s="54" t="s">
        <v>180</v>
      </c>
      <c r="DU29" s="54" t="s">
        <v>180</v>
      </c>
      <c r="DV29" s="55" t="s">
        <v>180</v>
      </c>
      <c r="DW29" s="56" t="s">
        <v>180</v>
      </c>
      <c r="DX29" s="54" t="s">
        <v>180</v>
      </c>
      <c r="DY29" s="55" t="s">
        <v>180</v>
      </c>
      <c r="DZ29" s="56" t="s">
        <v>180</v>
      </c>
      <c r="EA29" s="54" t="s">
        <v>180</v>
      </c>
      <c r="EB29" s="55" t="s">
        <v>180</v>
      </c>
      <c r="EC29" s="56" t="s">
        <v>180</v>
      </c>
      <c r="ED29" s="54" t="s">
        <v>180</v>
      </c>
      <c r="EE29" s="55" t="s">
        <v>180</v>
      </c>
      <c r="EF29" s="56" t="s">
        <v>180</v>
      </c>
      <c r="EG29" s="54" t="s">
        <v>180</v>
      </c>
      <c r="EH29" s="55" t="s">
        <v>180</v>
      </c>
      <c r="EI29" s="56" t="s">
        <v>180</v>
      </c>
      <c r="EJ29" s="54" t="s">
        <v>180</v>
      </c>
      <c r="EK29" s="55" t="s">
        <v>180</v>
      </c>
      <c r="EL29" s="56" t="s">
        <v>180</v>
      </c>
      <c r="EM29" s="54" t="s">
        <v>180</v>
      </c>
      <c r="EN29" s="55" t="s">
        <v>180</v>
      </c>
      <c r="EO29" s="56" t="s">
        <v>180</v>
      </c>
      <c r="EP29" s="54" t="s">
        <v>180</v>
      </c>
      <c r="EQ29" s="55" t="s">
        <v>180</v>
      </c>
      <c r="ER29" s="56" t="s">
        <v>180</v>
      </c>
      <c r="ES29" s="54" t="s">
        <v>180</v>
      </c>
      <c r="ET29" s="55" t="s">
        <v>180</v>
      </c>
      <c r="EU29" s="54" t="s">
        <v>180</v>
      </c>
      <c r="EV29" s="54" t="s">
        <v>180</v>
      </c>
      <c r="EW29" s="55" t="s">
        <v>180</v>
      </c>
      <c r="EX29" s="54" t="s">
        <v>180</v>
      </c>
      <c r="EY29" s="54" t="s">
        <v>180</v>
      </c>
      <c r="EZ29" s="55" t="s">
        <v>180</v>
      </c>
      <c r="FA29" s="56" t="s">
        <v>180</v>
      </c>
      <c r="FB29" s="54" t="s">
        <v>180</v>
      </c>
      <c r="FC29" s="55" t="s">
        <v>180</v>
      </c>
      <c r="FD29" s="56" t="s">
        <v>180</v>
      </c>
      <c r="FE29" s="54" t="s">
        <v>180</v>
      </c>
      <c r="FF29" s="55" t="s">
        <v>180</v>
      </c>
      <c r="FG29" s="56" t="s">
        <v>180</v>
      </c>
      <c r="FH29" s="54" t="s">
        <v>180</v>
      </c>
      <c r="FI29" s="55" t="s">
        <v>180</v>
      </c>
      <c r="FJ29" s="56">
        <v>163.5</v>
      </c>
      <c r="FK29" s="54">
        <v>157.5</v>
      </c>
      <c r="FL29" s="55">
        <v>161</v>
      </c>
      <c r="FM29" s="56" t="s">
        <v>180</v>
      </c>
      <c r="FN29" s="54" t="s">
        <v>180</v>
      </c>
      <c r="FO29" s="55" t="s">
        <v>180</v>
      </c>
      <c r="FP29" s="56" t="s">
        <v>180</v>
      </c>
      <c r="FQ29" s="54" t="s">
        <v>180</v>
      </c>
      <c r="FR29" s="55" t="s">
        <v>180</v>
      </c>
      <c r="FS29" s="56">
        <v>159</v>
      </c>
      <c r="FT29" s="54">
        <v>155.5</v>
      </c>
      <c r="FU29" s="55">
        <v>157.5</v>
      </c>
      <c r="FV29" s="56" t="s">
        <v>180</v>
      </c>
      <c r="FW29" s="54" t="s">
        <v>180</v>
      </c>
      <c r="FX29" s="55" t="s">
        <v>180</v>
      </c>
      <c r="FY29" s="56" t="s">
        <v>180</v>
      </c>
      <c r="FZ29" s="54" t="s">
        <v>180</v>
      </c>
      <c r="GA29" s="55" t="s">
        <v>180</v>
      </c>
      <c r="GB29" s="56">
        <v>405</v>
      </c>
      <c r="GC29" s="54">
        <v>400</v>
      </c>
      <c r="GD29" s="55">
        <v>403</v>
      </c>
      <c r="GE29" s="56">
        <v>480</v>
      </c>
      <c r="GF29" s="54">
        <v>480</v>
      </c>
      <c r="GG29" s="55">
        <v>480</v>
      </c>
      <c r="GH29" s="56">
        <v>435</v>
      </c>
      <c r="GI29" s="54">
        <v>430</v>
      </c>
      <c r="GJ29" s="55">
        <v>433</v>
      </c>
      <c r="GK29" s="56" t="s">
        <v>180</v>
      </c>
      <c r="GL29" s="54" t="s">
        <v>180</v>
      </c>
      <c r="GM29" s="55" t="s">
        <v>180</v>
      </c>
      <c r="GN29" s="56" t="s">
        <v>180</v>
      </c>
      <c r="GO29" s="54" t="s">
        <v>180</v>
      </c>
      <c r="GP29" s="55" t="s">
        <v>180</v>
      </c>
      <c r="GQ29" s="56" t="s">
        <v>180</v>
      </c>
      <c r="GR29" s="54" t="s">
        <v>180</v>
      </c>
      <c r="GS29" s="55" t="s">
        <v>180</v>
      </c>
      <c r="GT29" s="56" t="s">
        <v>180</v>
      </c>
      <c r="GU29" s="54" t="s">
        <v>180</v>
      </c>
      <c r="GV29" s="55" t="s">
        <v>180</v>
      </c>
      <c r="GW29" s="56">
        <v>385</v>
      </c>
      <c r="GX29" s="54">
        <v>380</v>
      </c>
      <c r="GY29" s="55">
        <v>383</v>
      </c>
      <c r="GZ29" s="56" t="s">
        <v>180</v>
      </c>
      <c r="HA29" s="54" t="s">
        <v>180</v>
      </c>
      <c r="HB29" s="55" t="s">
        <v>180</v>
      </c>
      <c r="HC29" s="56" t="s">
        <v>180</v>
      </c>
      <c r="HD29" s="54" t="s">
        <v>180</v>
      </c>
      <c r="HE29" s="55" t="s">
        <v>180</v>
      </c>
      <c r="HF29" s="54" t="s">
        <v>180</v>
      </c>
      <c r="HG29" s="54" t="s">
        <v>180</v>
      </c>
      <c r="HH29" s="55" t="s">
        <v>180</v>
      </c>
      <c r="HI29" s="54" t="s">
        <v>180</v>
      </c>
      <c r="HJ29" s="54" t="s">
        <v>180</v>
      </c>
      <c r="HK29" s="55" t="s">
        <v>180</v>
      </c>
      <c r="HL29" s="56" t="s">
        <v>180</v>
      </c>
      <c r="HM29" s="54" t="s">
        <v>180</v>
      </c>
      <c r="HN29" s="55" t="s">
        <v>180</v>
      </c>
      <c r="HO29" s="56" t="s">
        <v>180</v>
      </c>
      <c r="HP29" s="54" t="s">
        <v>180</v>
      </c>
      <c r="HQ29" s="55" t="s">
        <v>180</v>
      </c>
      <c r="HR29" s="56" t="s">
        <v>180</v>
      </c>
      <c r="HS29" s="54" t="s">
        <v>180</v>
      </c>
      <c r="HT29" s="55" t="s">
        <v>180</v>
      </c>
      <c r="HU29" s="56" t="s">
        <v>180</v>
      </c>
      <c r="HV29" s="54" t="s">
        <v>180</v>
      </c>
      <c r="HW29" s="55" t="s">
        <v>180</v>
      </c>
      <c r="HX29" s="56" t="s">
        <v>180</v>
      </c>
      <c r="HY29" s="54" t="s">
        <v>180</v>
      </c>
      <c r="HZ29" s="55" t="s">
        <v>180</v>
      </c>
      <c r="IA29" s="56" t="s">
        <v>180</v>
      </c>
      <c r="IB29" s="54" t="s">
        <v>180</v>
      </c>
      <c r="IC29" s="55" t="s">
        <v>180</v>
      </c>
    </row>
    <row r="30" spans="1:237">
      <c r="A30" s="20">
        <v>1989</v>
      </c>
      <c r="B30" s="20">
        <v>2</v>
      </c>
      <c r="C30" s="20">
        <v>5</v>
      </c>
      <c r="D30" s="54" t="s">
        <v>180</v>
      </c>
      <c r="E30" s="54" t="s">
        <v>180</v>
      </c>
      <c r="F30" s="55" t="s">
        <v>180</v>
      </c>
      <c r="G30" s="56" t="s">
        <v>180</v>
      </c>
      <c r="H30" s="54" t="s">
        <v>180</v>
      </c>
      <c r="I30" s="55" t="s">
        <v>180</v>
      </c>
      <c r="J30" s="56" t="s">
        <v>180</v>
      </c>
      <c r="K30" s="54" t="s">
        <v>180</v>
      </c>
      <c r="L30" s="55" t="s">
        <v>180</v>
      </c>
      <c r="M30" s="56" t="s">
        <v>180</v>
      </c>
      <c r="N30" s="54" t="s">
        <v>180</v>
      </c>
      <c r="O30" s="55" t="s">
        <v>180</v>
      </c>
      <c r="P30" s="56" t="s">
        <v>180</v>
      </c>
      <c r="Q30" s="54" t="s">
        <v>180</v>
      </c>
      <c r="R30" s="55" t="s">
        <v>180</v>
      </c>
      <c r="S30" s="56" t="s">
        <v>180</v>
      </c>
      <c r="T30" s="54" t="s">
        <v>180</v>
      </c>
      <c r="U30" s="55" t="s">
        <v>180</v>
      </c>
      <c r="V30" s="54" t="s">
        <v>180</v>
      </c>
      <c r="W30" s="54" t="s">
        <v>180</v>
      </c>
      <c r="X30" s="55" t="s">
        <v>180</v>
      </c>
      <c r="Y30" s="54" t="s">
        <v>180</v>
      </c>
      <c r="Z30" s="54" t="s">
        <v>180</v>
      </c>
      <c r="AA30" s="55" t="s">
        <v>180</v>
      </c>
      <c r="AB30" s="54" t="s">
        <v>180</v>
      </c>
      <c r="AC30" s="54" t="s">
        <v>180</v>
      </c>
      <c r="AD30" s="55" t="s">
        <v>180</v>
      </c>
      <c r="AE30" s="54" t="s">
        <v>180</v>
      </c>
      <c r="AF30" s="54" t="s">
        <v>180</v>
      </c>
      <c r="AG30" s="55" t="s">
        <v>180</v>
      </c>
      <c r="AH30" s="56" t="s">
        <v>180</v>
      </c>
      <c r="AI30" s="54" t="s">
        <v>180</v>
      </c>
      <c r="AJ30" s="55" t="s">
        <v>180</v>
      </c>
      <c r="AK30" s="56" t="s">
        <v>180</v>
      </c>
      <c r="AL30" s="54" t="s">
        <v>180</v>
      </c>
      <c r="AM30" s="55" t="s">
        <v>180</v>
      </c>
      <c r="AN30" s="56" t="s">
        <v>180</v>
      </c>
      <c r="AO30" s="54" t="s">
        <v>180</v>
      </c>
      <c r="AP30" s="55" t="s">
        <v>180</v>
      </c>
      <c r="AQ30" s="56" t="s">
        <v>180</v>
      </c>
      <c r="AR30" s="54" t="s">
        <v>180</v>
      </c>
      <c r="AS30" s="55" t="s">
        <v>180</v>
      </c>
      <c r="AT30" s="56" t="s">
        <v>180</v>
      </c>
      <c r="AU30" s="54" t="s">
        <v>180</v>
      </c>
      <c r="AV30" s="55" t="s">
        <v>180</v>
      </c>
      <c r="AW30" s="56" t="s">
        <v>180</v>
      </c>
      <c r="AX30" s="54" t="s">
        <v>180</v>
      </c>
      <c r="AY30" s="55" t="s">
        <v>180</v>
      </c>
      <c r="AZ30" s="56">
        <v>198.33333333333334</v>
      </c>
      <c r="BA30" s="54">
        <v>190</v>
      </c>
      <c r="BB30" s="55">
        <v>194.66666666666666</v>
      </c>
      <c r="BC30" s="56" t="s">
        <v>180</v>
      </c>
      <c r="BD30" s="54" t="s">
        <v>180</v>
      </c>
      <c r="BE30" s="55" t="s">
        <v>180</v>
      </c>
      <c r="BF30" s="56">
        <v>198.33333333333334</v>
      </c>
      <c r="BG30" s="54">
        <v>190</v>
      </c>
      <c r="BH30" s="55">
        <v>194.66666666666666</v>
      </c>
      <c r="BI30" s="56">
        <v>200.33333333333334</v>
      </c>
      <c r="BJ30" s="54">
        <v>196.66666666666666</v>
      </c>
      <c r="BK30" s="55">
        <v>198.66666666666666</v>
      </c>
      <c r="BL30" s="56" t="s">
        <v>180</v>
      </c>
      <c r="BM30" s="54" t="s">
        <v>180</v>
      </c>
      <c r="BN30" s="55" t="s">
        <v>180</v>
      </c>
      <c r="BO30" s="56" t="s">
        <v>180</v>
      </c>
      <c r="BP30" s="54" t="s">
        <v>180</v>
      </c>
      <c r="BQ30" s="55" t="s">
        <v>180</v>
      </c>
      <c r="BR30" s="56" t="s">
        <v>180</v>
      </c>
      <c r="BS30" s="54" t="s">
        <v>180</v>
      </c>
      <c r="BT30" s="55" t="s">
        <v>180</v>
      </c>
      <c r="BU30" s="56" t="s">
        <v>180</v>
      </c>
      <c r="BV30" s="54" t="s">
        <v>180</v>
      </c>
      <c r="BW30" s="55" t="s">
        <v>180</v>
      </c>
      <c r="BX30" s="56" t="s">
        <v>180</v>
      </c>
      <c r="BY30" s="54" t="s">
        <v>180</v>
      </c>
      <c r="BZ30" s="55" t="s">
        <v>180</v>
      </c>
      <c r="CA30" s="56" t="s">
        <v>180</v>
      </c>
      <c r="CB30" s="54" t="s">
        <v>180</v>
      </c>
      <c r="CC30" s="55" t="s">
        <v>180</v>
      </c>
      <c r="CD30" s="56" t="s">
        <v>180</v>
      </c>
      <c r="CE30" s="54" t="s">
        <v>180</v>
      </c>
      <c r="CF30" s="55" t="s">
        <v>180</v>
      </c>
      <c r="CG30" s="56" t="s">
        <v>180</v>
      </c>
      <c r="CH30" s="54" t="s">
        <v>180</v>
      </c>
      <c r="CI30" s="55" t="s">
        <v>180</v>
      </c>
      <c r="CJ30" s="56" t="s">
        <v>180</v>
      </c>
      <c r="CK30" s="54" t="s">
        <v>180</v>
      </c>
      <c r="CL30" s="55" t="s">
        <v>180</v>
      </c>
      <c r="CM30" s="56" t="s">
        <v>180</v>
      </c>
      <c r="CN30" s="54" t="s">
        <v>180</v>
      </c>
      <c r="CO30" s="55" t="s">
        <v>180</v>
      </c>
      <c r="CP30" s="56">
        <v>221.66666666666666</v>
      </c>
      <c r="CQ30" s="54">
        <v>218.66666666666666</v>
      </c>
      <c r="CR30" s="55">
        <v>220.33333333333334</v>
      </c>
      <c r="CS30" s="56" t="s">
        <v>180</v>
      </c>
      <c r="CT30" s="54" t="s">
        <v>180</v>
      </c>
      <c r="CU30" s="55" t="s">
        <v>180</v>
      </c>
      <c r="CV30" s="56" t="s">
        <v>180</v>
      </c>
      <c r="CW30" s="54" t="s">
        <v>180</v>
      </c>
      <c r="CX30" s="55" t="s">
        <v>180</v>
      </c>
      <c r="CY30" s="54" t="s">
        <v>180</v>
      </c>
      <c r="CZ30" s="54" t="s">
        <v>180</v>
      </c>
      <c r="DA30" s="55" t="s">
        <v>180</v>
      </c>
      <c r="DB30" s="54" t="s">
        <v>180</v>
      </c>
      <c r="DC30" s="54" t="s">
        <v>180</v>
      </c>
      <c r="DD30" s="55" t="s">
        <v>180</v>
      </c>
      <c r="DE30" s="54" t="s">
        <v>180</v>
      </c>
      <c r="DF30" s="54" t="s">
        <v>180</v>
      </c>
      <c r="DG30" s="55" t="s">
        <v>180</v>
      </c>
      <c r="DH30" s="54" t="s">
        <v>180</v>
      </c>
      <c r="DI30" s="54" t="s">
        <v>180</v>
      </c>
      <c r="DJ30" s="55" t="s">
        <v>180</v>
      </c>
      <c r="DK30" s="56" t="s">
        <v>180</v>
      </c>
      <c r="DL30" s="54" t="s">
        <v>180</v>
      </c>
      <c r="DM30" s="55" t="s">
        <v>180</v>
      </c>
      <c r="DN30" s="54" t="s">
        <v>180</v>
      </c>
      <c r="DO30" s="54" t="s">
        <v>180</v>
      </c>
      <c r="DP30" s="55" t="s">
        <v>180</v>
      </c>
      <c r="DQ30" s="54" t="s">
        <v>180</v>
      </c>
      <c r="DR30" s="54" t="s">
        <v>180</v>
      </c>
      <c r="DS30" s="55" t="s">
        <v>180</v>
      </c>
      <c r="DT30" s="54" t="s">
        <v>180</v>
      </c>
      <c r="DU30" s="54" t="s">
        <v>180</v>
      </c>
      <c r="DV30" s="55" t="s">
        <v>180</v>
      </c>
      <c r="DW30" s="56" t="s">
        <v>180</v>
      </c>
      <c r="DX30" s="54" t="s">
        <v>180</v>
      </c>
      <c r="DY30" s="55" t="s">
        <v>180</v>
      </c>
      <c r="DZ30" s="56" t="s">
        <v>180</v>
      </c>
      <c r="EA30" s="54" t="s">
        <v>180</v>
      </c>
      <c r="EB30" s="55" t="s">
        <v>180</v>
      </c>
      <c r="EC30" s="56" t="s">
        <v>180</v>
      </c>
      <c r="ED30" s="54" t="s">
        <v>180</v>
      </c>
      <c r="EE30" s="55" t="s">
        <v>180</v>
      </c>
      <c r="EF30" s="56" t="s">
        <v>180</v>
      </c>
      <c r="EG30" s="54" t="s">
        <v>180</v>
      </c>
      <c r="EH30" s="55" t="s">
        <v>180</v>
      </c>
      <c r="EI30" s="56" t="s">
        <v>180</v>
      </c>
      <c r="EJ30" s="54" t="s">
        <v>180</v>
      </c>
      <c r="EK30" s="55" t="s">
        <v>180</v>
      </c>
      <c r="EL30" s="56" t="s">
        <v>180</v>
      </c>
      <c r="EM30" s="54" t="s">
        <v>180</v>
      </c>
      <c r="EN30" s="55" t="s">
        <v>180</v>
      </c>
      <c r="EO30" s="56" t="s">
        <v>180</v>
      </c>
      <c r="EP30" s="54" t="s">
        <v>180</v>
      </c>
      <c r="EQ30" s="55" t="s">
        <v>180</v>
      </c>
      <c r="ER30" s="56" t="s">
        <v>180</v>
      </c>
      <c r="ES30" s="54" t="s">
        <v>180</v>
      </c>
      <c r="ET30" s="55" t="s">
        <v>180</v>
      </c>
      <c r="EU30" s="54" t="s">
        <v>180</v>
      </c>
      <c r="EV30" s="54" t="s">
        <v>180</v>
      </c>
      <c r="EW30" s="55" t="s">
        <v>180</v>
      </c>
      <c r="EX30" s="54" t="s">
        <v>180</v>
      </c>
      <c r="EY30" s="54" t="s">
        <v>180</v>
      </c>
      <c r="EZ30" s="55" t="s">
        <v>180</v>
      </c>
      <c r="FA30" s="56" t="s">
        <v>180</v>
      </c>
      <c r="FB30" s="54" t="s">
        <v>180</v>
      </c>
      <c r="FC30" s="55" t="s">
        <v>180</v>
      </c>
      <c r="FD30" s="56" t="s">
        <v>180</v>
      </c>
      <c r="FE30" s="54" t="s">
        <v>180</v>
      </c>
      <c r="FF30" s="55" t="s">
        <v>180</v>
      </c>
      <c r="FG30" s="56" t="s">
        <v>180</v>
      </c>
      <c r="FH30" s="54" t="s">
        <v>180</v>
      </c>
      <c r="FI30" s="55" t="s">
        <v>180</v>
      </c>
      <c r="FJ30" s="56">
        <v>159.33333333333334</v>
      </c>
      <c r="FK30" s="54">
        <v>155</v>
      </c>
      <c r="FL30" s="55">
        <v>157.66666666666666</v>
      </c>
      <c r="FM30" s="56" t="s">
        <v>180</v>
      </c>
      <c r="FN30" s="54" t="s">
        <v>180</v>
      </c>
      <c r="FO30" s="55" t="s">
        <v>180</v>
      </c>
      <c r="FP30" s="56" t="s">
        <v>180</v>
      </c>
      <c r="FQ30" s="54" t="s">
        <v>180</v>
      </c>
      <c r="FR30" s="55" t="s">
        <v>180</v>
      </c>
      <c r="FS30" s="56">
        <v>152.66666666666666</v>
      </c>
      <c r="FT30" s="54">
        <v>150.33333333333334</v>
      </c>
      <c r="FU30" s="55">
        <v>151.66666666666666</v>
      </c>
      <c r="FV30" s="56" t="s">
        <v>180</v>
      </c>
      <c r="FW30" s="54" t="s">
        <v>180</v>
      </c>
      <c r="FX30" s="55" t="s">
        <v>180</v>
      </c>
      <c r="FY30" s="56" t="s">
        <v>180</v>
      </c>
      <c r="FZ30" s="54" t="s">
        <v>180</v>
      </c>
      <c r="GA30" s="55" t="s">
        <v>180</v>
      </c>
      <c r="GB30" s="56">
        <v>405</v>
      </c>
      <c r="GC30" s="54">
        <v>400</v>
      </c>
      <c r="GD30" s="55">
        <v>403</v>
      </c>
      <c r="GE30" s="56">
        <v>449</v>
      </c>
      <c r="GF30" s="54">
        <v>448</v>
      </c>
      <c r="GG30" s="55">
        <v>448.66666666666669</v>
      </c>
      <c r="GH30" s="56">
        <v>435</v>
      </c>
      <c r="GI30" s="54">
        <v>430</v>
      </c>
      <c r="GJ30" s="55">
        <v>433</v>
      </c>
      <c r="GK30" s="56" t="s">
        <v>180</v>
      </c>
      <c r="GL30" s="54" t="s">
        <v>180</v>
      </c>
      <c r="GM30" s="55" t="s">
        <v>180</v>
      </c>
      <c r="GN30" s="56" t="s">
        <v>180</v>
      </c>
      <c r="GO30" s="54" t="s">
        <v>180</v>
      </c>
      <c r="GP30" s="55" t="s">
        <v>180</v>
      </c>
      <c r="GQ30" s="56" t="s">
        <v>180</v>
      </c>
      <c r="GR30" s="54" t="s">
        <v>180</v>
      </c>
      <c r="GS30" s="55" t="s">
        <v>180</v>
      </c>
      <c r="GT30" s="56" t="s">
        <v>180</v>
      </c>
      <c r="GU30" s="54" t="s">
        <v>180</v>
      </c>
      <c r="GV30" s="55" t="s">
        <v>180</v>
      </c>
      <c r="GW30" s="56">
        <v>385</v>
      </c>
      <c r="GX30" s="54">
        <v>380</v>
      </c>
      <c r="GY30" s="55">
        <v>383</v>
      </c>
      <c r="GZ30" s="56" t="s">
        <v>180</v>
      </c>
      <c r="HA30" s="54" t="s">
        <v>180</v>
      </c>
      <c r="HB30" s="55" t="s">
        <v>180</v>
      </c>
      <c r="HC30" s="56" t="s">
        <v>180</v>
      </c>
      <c r="HD30" s="54" t="s">
        <v>180</v>
      </c>
      <c r="HE30" s="55" t="s">
        <v>180</v>
      </c>
      <c r="HF30" s="54" t="s">
        <v>180</v>
      </c>
      <c r="HG30" s="54" t="s">
        <v>180</v>
      </c>
      <c r="HH30" s="55" t="s">
        <v>180</v>
      </c>
      <c r="HI30" s="54" t="s">
        <v>180</v>
      </c>
      <c r="HJ30" s="54" t="s">
        <v>180</v>
      </c>
      <c r="HK30" s="55" t="s">
        <v>180</v>
      </c>
      <c r="HL30" s="56" t="s">
        <v>180</v>
      </c>
      <c r="HM30" s="54" t="s">
        <v>180</v>
      </c>
      <c r="HN30" s="55" t="s">
        <v>180</v>
      </c>
      <c r="HO30" s="56" t="s">
        <v>180</v>
      </c>
      <c r="HP30" s="54" t="s">
        <v>180</v>
      </c>
      <c r="HQ30" s="55" t="s">
        <v>180</v>
      </c>
      <c r="HR30" s="56" t="s">
        <v>180</v>
      </c>
      <c r="HS30" s="54" t="s">
        <v>180</v>
      </c>
      <c r="HT30" s="55" t="s">
        <v>180</v>
      </c>
      <c r="HU30" s="56" t="s">
        <v>180</v>
      </c>
      <c r="HV30" s="54" t="s">
        <v>180</v>
      </c>
      <c r="HW30" s="55" t="s">
        <v>180</v>
      </c>
      <c r="HX30" s="56" t="s">
        <v>180</v>
      </c>
      <c r="HY30" s="54" t="s">
        <v>180</v>
      </c>
      <c r="HZ30" s="55" t="s">
        <v>180</v>
      </c>
      <c r="IA30" s="56" t="s">
        <v>180</v>
      </c>
      <c r="IB30" s="54" t="s">
        <v>180</v>
      </c>
      <c r="IC30" s="55" t="s">
        <v>180</v>
      </c>
    </row>
    <row r="31" spans="1:237">
      <c r="A31" s="20">
        <v>1989</v>
      </c>
      <c r="B31" s="20">
        <v>2</v>
      </c>
      <c r="C31" s="20">
        <v>6</v>
      </c>
      <c r="D31" s="54" t="s">
        <v>180</v>
      </c>
      <c r="E31" s="54" t="s">
        <v>180</v>
      </c>
      <c r="F31" s="55" t="s">
        <v>180</v>
      </c>
      <c r="G31" s="56" t="s">
        <v>180</v>
      </c>
      <c r="H31" s="54" t="s">
        <v>180</v>
      </c>
      <c r="I31" s="55" t="s">
        <v>180</v>
      </c>
      <c r="J31" s="56" t="s">
        <v>180</v>
      </c>
      <c r="K31" s="54" t="s">
        <v>180</v>
      </c>
      <c r="L31" s="55" t="s">
        <v>180</v>
      </c>
      <c r="M31" s="56" t="s">
        <v>180</v>
      </c>
      <c r="N31" s="54" t="s">
        <v>180</v>
      </c>
      <c r="O31" s="55" t="s">
        <v>180</v>
      </c>
      <c r="P31" s="56" t="s">
        <v>180</v>
      </c>
      <c r="Q31" s="54" t="s">
        <v>180</v>
      </c>
      <c r="R31" s="55" t="s">
        <v>180</v>
      </c>
      <c r="S31" s="56" t="s">
        <v>180</v>
      </c>
      <c r="T31" s="54" t="s">
        <v>180</v>
      </c>
      <c r="U31" s="55" t="s">
        <v>180</v>
      </c>
      <c r="V31" s="54" t="s">
        <v>180</v>
      </c>
      <c r="W31" s="54" t="s">
        <v>180</v>
      </c>
      <c r="X31" s="55" t="s">
        <v>180</v>
      </c>
      <c r="Y31" s="54" t="s">
        <v>180</v>
      </c>
      <c r="Z31" s="54" t="s">
        <v>180</v>
      </c>
      <c r="AA31" s="55" t="s">
        <v>180</v>
      </c>
      <c r="AB31" s="54" t="s">
        <v>180</v>
      </c>
      <c r="AC31" s="54" t="s">
        <v>180</v>
      </c>
      <c r="AD31" s="55" t="s">
        <v>180</v>
      </c>
      <c r="AE31" s="54" t="s">
        <v>180</v>
      </c>
      <c r="AF31" s="54" t="s">
        <v>180</v>
      </c>
      <c r="AG31" s="55" t="s">
        <v>180</v>
      </c>
      <c r="AH31" s="56" t="s">
        <v>180</v>
      </c>
      <c r="AI31" s="54" t="s">
        <v>180</v>
      </c>
      <c r="AJ31" s="55" t="s">
        <v>180</v>
      </c>
      <c r="AK31" s="56" t="s">
        <v>180</v>
      </c>
      <c r="AL31" s="54" t="s">
        <v>180</v>
      </c>
      <c r="AM31" s="55" t="s">
        <v>180</v>
      </c>
      <c r="AN31" s="56" t="s">
        <v>180</v>
      </c>
      <c r="AO31" s="54" t="s">
        <v>180</v>
      </c>
      <c r="AP31" s="55" t="s">
        <v>180</v>
      </c>
      <c r="AQ31" s="56" t="s">
        <v>180</v>
      </c>
      <c r="AR31" s="54" t="s">
        <v>180</v>
      </c>
      <c r="AS31" s="55" t="s">
        <v>180</v>
      </c>
      <c r="AT31" s="56" t="s">
        <v>180</v>
      </c>
      <c r="AU31" s="54" t="s">
        <v>180</v>
      </c>
      <c r="AV31" s="55" t="s">
        <v>180</v>
      </c>
      <c r="AW31" s="56" t="s">
        <v>180</v>
      </c>
      <c r="AX31" s="54" t="s">
        <v>180</v>
      </c>
      <c r="AY31" s="55" t="s">
        <v>180</v>
      </c>
      <c r="AZ31" s="56">
        <v>190</v>
      </c>
      <c r="BA31" s="54">
        <v>185</v>
      </c>
      <c r="BB31" s="55">
        <v>188</v>
      </c>
      <c r="BC31" s="56" t="s">
        <v>180</v>
      </c>
      <c r="BD31" s="54" t="s">
        <v>180</v>
      </c>
      <c r="BE31" s="55" t="s">
        <v>180</v>
      </c>
      <c r="BF31" s="56">
        <v>190</v>
      </c>
      <c r="BG31" s="54">
        <v>185</v>
      </c>
      <c r="BH31" s="55">
        <v>188</v>
      </c>
      <c r="BI31" s="56">
        <v>200</v>
      </c>
      <c r="BJ31" s="54">
        <v>190</v>
      </c>
      <c r="BK31" s="55">
        <v>195</v>
      </c>
      <c r="BL31" s="56" t="s">
        <v>180</v>
      </c>
      <c r="BM31" s="54" t="s">
        <v>180</v>
      </c>
      <c r="BN31" s="55" t="s">
        <v>180</v>
      </c>
      <c r="BO31" s="56" t="s">
        <v>180</v>
      </c>
      <c r="BP31" s="54" t="s">
        <v>180</v>
      </c>
      <c r="BQ31" s="55" t="s">
        <v>180</v>
      </c>
      <c r="BR31" s="56" t="s">
        <v>180</v>
      </c>
      <c r="BS31" s="54" t="s">
        <v>180</v>
      </c>
      <c r="BT31" s="55" t="s">
        <v>180</v>
      </c>
      <c r="BU31" s="56" t="s">
        <v>180</v>
      </c>
      <c r="BV31" s="54" t="s">
        <v>180</v>
      </c>
      <c r="BW31" s="55" t="s">
        <v>180</v>
      </c>
      <c r="BX31" s="56" t="s">
        <v>180</v>
      </c>
      <c r="BY31" s="54" t="s">
        <v>180</v>
      </c>
      <c r="BZ31" s="55" t="s">
        <v>180</v>
      </c>
      <c r="CA31" s="56" t="s">
        <v>180</v>
      </c>
      <c r="CB31" s="54" t="s">
        <v>180</v>
      </c>
      <c r="CC31" s="55" t="s">
        <v>180</v>
      </c>
      <c r="CD31" s="56" t="s">
        <v>180</v>
      </c>
      <c r="CE31" s="54" t="s">
        <v>180</v>
      </c>
      <c r="CF31" s="55" t="s">
        <v>180</v>
      </c>
      <c r="CG31" s="56" t="s">
        <v>180</v>
      </c>
      <c r="CH31" s="54" t="s">
        <v>180</v>
      </c>
      <c r="CI31" s="55" t="s">
        <v>180</v>
      </c>
      <c r="CJ31" s="56" t="s">
        <v>180</v>
      </c>
      <c r="CK31" s="54" t="s">
        <v>180</v>
      </c>
      <c r="CL31" s="55" t="s">
        <v>180</v>
      </c>
      <c r="CM31" s="56" t="s">
        <v>180</v>
      </c>
      <c r="CN31" s="54" t="s">
        <v>180</v>
      </c>
      <c r="CO31" s="55" t="s">
        <v>180</v>
      </c>
      <c r="CP31" s="56">
        <v>214</v>
      </c>
      <c r="CQ31" s="54">
        <v>210.2</v>
      </c>
      <c r="CR31" s="55">
        <v>212.4</v>
      </c>
      <c r="CS31" s="56" t="s">
        <v>180</v>
      </c>
      <c r="CT31" s="54" t="s">
        <v>180</v>
      </c>
      <c r="CU31" s="55" t="s">
        <v>180</v>
      </c>
      <c r="CV31" s="56" t="s">
        <v>180</v>
      </c>
      <c r="CW31" s="54" t="s">
        <v>180</v>
      </c>
      <c r="CX31" s="55" t="s">
        <v>180</v>
      </c>
      <c r="CY31" s="54" t="s">
        <v>180</v>
      </c>
      <c r="CZ31" s="54" t="s">
        <v>180</v>
      </c>
      <c r="DA31" s="55" t="s">
        <v>180</v>
      </c>
      <c r="DB31" s="54" t="s">
        <v>180</v>
      </c>
      <c r="DC31" s="54" t="s">
        <v>180</v>
      </c>
      <c r="DD31" s="55" t="s">
        <v>180</v>
      </c>
      <c r="DE31" s="54" t="s">
        <v>180</v>
      </c>
      <c r="DF31" s="54" t="s">
        <v>180</v>
      </c>
      <c r="DG31" s="55" t="s">
        <v>180</v>
      </c>
      <c r="DH31" s="54" t="s">
        <v>180</v>
      </c>
      <c r="DI31" s="54" t="s">
        <v>180</v>
      </c>
      <c r="DJ31" s="55" t="s">
        <v>180</v>
      </c>
      <c r="DK31" s="56" t="s">
        <v>180</v>
      </c>
      <c r="DL31" s="54" t="s">
        <v>180</v>
      </c>
      <c r="DM31" s="55" t="s">
        <v>180</v>
      </c>
      <c r="DN31" s="54" t="s">
        <v>180</v>
      </c>
      <c r="DO31" s="54" t="s">
        <v>180</v>
      </c>
      <c r="DP31" s="55" t="s">
        <v>180</v>
      </c>
      <c r="DQ31" s="54" t="s">
        <v>180</v>
      </c>
      <c r="DR31" s="54" t="s">
        <v>180</v>
      </c>
      <c r="DS31" s="55" t="s">
        <v>180</v>
      </c>
      <c r="DT31" s="54" t="s">
        <v>180</v>
      </c>
      <c r="DU31" s="54" t="s">
        <v>180</v>
      </c>
      <c r="DV31" s="55" t="s">
        <v>180</v>
      </c>
      <c r="DW31" s="56" t="s">
        <v>180</v>
      </c>
      <c r="DX31" s="54" t="s">
        <v>180</v>
      </c>
      <c r="DY31" s="55" t="s">
        <v>180</v>
      </c>
      <c r="DZ31" s="56" t="s">
        <v>180</v>
      </c>
      <c r="EA31" s="54" t="s">
        <v>180</v>
      </c>
      <c r="EB31" s="55" t="s">
        <v>180</v>
      </c>
      <c r="EC31" s="56" t="s">
        <v>180</v>
      </c>
      <c r="ED31" s="54" t="s">
        <v>180</v>
      </c>
      <c r="EE31" s="55" t="s">
        <v>180</v>
      </c>
      <c r="EF31" s="56" t="s">
        <v>180</v>
      </c>
      <c r="EG31" s="54" t="s">
        <v>180</v>
      </c>
      <c r="EH31" s="55" t="s">
        <v>180</v>
      </c>
      <c r="EI31" s="56" t="s">
        <v>180</v>
      </c>
      <c r="EJ31" s="54" t="s">
        <v>180</v>
      </c>
      <c r="EK31" s="55" t="s">
        <v>180</v>
      </c>
      <c r="EL31" s="56" t="s">
        <v>180</v>
      </c>
      <c r="EM31" s="54" t="s">
        <v>180</v>
      </c>
      <c r="EN31" s="55" t="s">
        <v>180</v>
      </c>
      <c r="EO31" s="56" t="s">
        <v>180</v>
      </c>
      <c r="EP31" s="54" t="s">
        <v>180</v>
      </c>
      <c r="EQ31" s="55" t="s">
        <v>180</v>
      </c>
      <c r="ER31" s="56" t="s">
        <v>180</v>
      </c>
      <c r="ES31" s="54" t="s">
        <v>180</v>
      </c>
      <c r="ET31" s="55" t="s">
        <v>180</v>
      </c>
      <c r="EU31" s="54" t="s">
        <v>180</v>
      </c>
      <c r="EV31" s="54" t="s">
        <v>180</v>
      </c>
      <c r="EW31" s="55" t="s">
        <v>180</v>
      </c>
      <c r="EX31" s="54" t="s">
        <v>180</v>
      </c>
      <c r="EY31" s="54" t="s">
        <v>180</v>
      </c>
      <c r="EZ31" s="55" t="s">
        <v>180</v>
      </c>
      <c r="FA31" s="56" t="s">
        <v>180</v>
      </c>
      <c r="FB31" s="54" t="s">
        <v>180</v>
      </c>
      <c r="FC31" s="55" t="s">
        <v>180</v>
      </c>
      <c r="FD31" s="56" t="s">
        <v>180</v>
      </c>
      <c r="FE31" s="54" t="s">
        <v>180</v>
      </c>
      <c r="FF31" s="55" t="s">
        <v>180</v>
      </c>
      <c r="FG31" s="56" t="s">
        <v>180</v>
      </c>
      <c r="FH31" s="54" t="s">
        <v>180</v>
      </c>
      <c r="FI31" s="55" t="s">
        <v>180</v>
      </c>
      <c r="FJ31" s="56">
        <v>158</v>
      </c>
      <c r="FK31" s="54">
        <v>152</v>
      </c>
      <c r="FL31" s="55">
        <v>155.19999999999999</v>
      </c>
      <c r="FM31" s="56" t="s">
        <v>180</v>
      </c>
      <c r="FN31" s="54" t="s">
        <v>180</v>
      </c>
      <c r="FO31" s="55" t="s">
        <v>180</v>
      </c>
      <c r="FP31" s="56" t="s">
        <v>180</v>
      </c>
      <c r="FQ31" s="54" t="s">
        <v>180</v>
      </c>
      <c r="FR31" s="55" t="s">
        <v>180</v>
      </c>
      <c r="FS31" s="56">
        <v>145.80000000000001</v>
      </c>
      <c r="FT31" s="54">
        <v>142</v>
      </c>
      <c r="FU31" s="55">
        <v>144.19999999999999</v>
      </c>
      <c r="FV31" s="56" t="s">
        <v>180</v>
      </c>
      <c r="FW31" s="54" t="s">
        <v>180</v>
      </c>
      <c r="FX31" s="55" t="s">
        <v>180</v>
      </c>
      <c r="FY31" s="56" t="s">
        <v>180</v>
      </c>
      <c r="FZ31" s="54" t="s">
        <v>180</v>
      </c>
      <c r="GA31" s="55" t="s">
        <v>180</v>
      </c>
      <c r="GB31" s="56">
        <v>365</v>
      </c>
      <c r="GC31" s="54">
        <v>360</v>
      </c>
      <c r="GD31" s="55">
        <v>363</v>
      </c>
      <c r="GE31" s="56">
        <v>432</v>
      </c>
      <c r="GF31" s="54">
        <v>432</v>
      </c>
      <c r="GG31" s="55">
        <v>432</v>
      </c>
      <c r="GH31" s="56">
        <v>435</v>
      </c>
      <c r="GI31" s="54">
        <v>430</v>
      </c>
      <c r="GJ31" s="55">
        <v>433</v>
      </c>
      <c r="GK31" s="56" t="s">
        <v>180</v>
      </c>
      <c r="GL31" s="54" t="s">
        <v>180</v>
      </c>
      <c r="GM31" s="55" t="s">
        <v>180</v>
      </c>
      <c r="GN31" s="56" t="s">
        <v>180</v>
      </c>
      <c r="GO31" s="54" t="s">
        <v>180</v>
      </c>
      <c r="GP31" s="55" t="s">
        <v>180</v>
      </c>
      <c r="GQ31" s="56" t="s">
        <v>180</v>
      </c>
      <c r="GR31" s="54" t="s">
        <v>180</v>
      </c>
      <c r="GS31" s="55" t="s">
        <v>180</v>
      </c>
      <c r="GT31" s="56" t="s">
        <v>180</v>
      </c>
      <c r="GU31" s="54" t="s">
        <v>180</v>
      </c>
      <c r="GV31" s="55" t="s">
        <v>180</v>
      </c>
      <c r="GW31" s="56">
        <v>340</v>
      </c>
      <c r="GX31" s="54">
        <v>335</v>
      </c>
      <c r="GY31" s="55">
        <v>338</v>
      </c>
      <c r="GZ31" s="56" t="s">
        <v>180</v>
      </c>
      <c r="HA31" s="54" t="s">
        <v>180</v>
      </c>
      <c r="HB31" s="55" t="s">
        <v>180</v>
      </c>
      <c r="HC31" s="56" t="s">
        <v>180</v>
      </c>
      <c r="HD31" s="54" t="s">
        <v>180</v>
      </c>
      <c r="HE31" s="55" t="s">
        <v>180</v>
      </c>
      <c r="HF31" s="54" t="s">
        <v>180</v>
      </c>
      <c r="HG31" s="54" t="s">
        <v>180</v>
      </c>
      <c r="HH31" s="55" t="s">
        <v>180</v>
      </c>
      <c r="HI31" s="54" t="s">
        <v>180</v>
      </c>
      <c r="HJ31" s="54" t="s">
        <v>180</v>
      </c>
      <c r="HK31" s="55" t="s">
        <v>180</v>
      </c>
      <c r="HL31" s="56" t="s">
        <v>180</v>
      </c>
      <c r="HM31" s="54" t="s">
        <v>180</v>
      </c>
      <c r="HN31" s="55" t="s">
        <v>180</v>
      </c>
      <c r="HO31" s="56" t="s">
        <v>180</v>
      </c>
      <c r="HP31" s="54" t="s">
        <v>180</v>
      </c>
      <c r="HQ31" s="55" t="s">
        <v>180</v>
      </c>
      <c r="HR31" s="56" t="s">
        <v>180</v>
      </c>
      <c r="HS31" s="54" t="s">
        <v>180</v>
      </c>
      <c r="HT31" s="55" t="s">
        <v>180</v>
      </c>
      <c r="HU31" s="56" t="s">
        <v>180</v>
      </c>
      <c r="HV31" s="54" t="s">
        <v>180</v>
      </c>
      <c r="HW31" s="55" t="s">
        <v>180</v>
      </c>
      <c r="HX31" s="56" t="s">
        <v>180</v>
      </c>
      <c r="HY31" s="54" t="s">
        <v>180</v>
      </c>
      <c r="HZ31" s="55" t="s">
        <v>180</v>
      </c>
      <c r="IA31" s="56" t="s">
        <v>180</v>
      </c>
      <c r="IB31" s="54" t="s">
        <v>180</v>
      </c>
      <c r="IC31" s="55" t="s">
        <v>180</v>
      </c>
    </row>
    <row r="32" spans="1:237">
      <c r="A32" s="20">
        <v>1989</v>
      </c>
      <c r="B32" s="20">
        <v>3</v>
      </c>
      <c r="C32" s="20">
        <v>7</v>
      </c>
      <c r="D32" s="54" t="s">
        <v>180</v>
      </c>
      <c r="E32" s="54" t="s">
        <v>180</v>
      </c>
      <c r="F32" s="55" t="s">
        <v>180</v>
      </c>
      <c r="G32" s="56" t="s">
        <v>180</v>
      </c>
      <c r="H32" s="54" t="s">
        <v>180</v>
      </c>
      <c r="I32" s="55" t="s">
        <v>180</v>
      </c>
      <c r="J32" s="56" t="s">
        <v>180</v>
      </c>
      <c r="K32" s="54" t="s">
        <v>180</v>
      </c>
      <c r="L32" s="55" t="s">
        <v>180</v>
      </c>
      <c r="M32" s="56" t="s">
        <v>180</v>
      </c>
      <c r="N32" s="54" t="s">
        <v>180</v>
      </c>
      <c r="O32" s="55" t="s">
        <v>180</v>
      </c>
      <c r="P32" s="56" t="s">
        <v>180</v>
      </c>
      <c r="Q32" s="54" t="s">
        <v>180</v>
      </c>
      <c r="R32" s="55" t="s">
        <v>180</v>
      </c>
      <c r="S32" s="56" t="s">
        <v>180</v>
      </c>
      <c r="T32" s="54" t="s">
        <v>180</v>
      </c>
      <c r="U32" s="55" t="s">
        <v>180</v>
      </c>
      <c r="V32" s="54" t="s">
        <v>180</v>
      </c>
      <c r="W32" s="54" t="s">
        <v>180</v>
      </c>
      <c r="X32" s="55" t="s">
        <v>180</v>
      </c>
      <c r="Y32" s="54" t="s">
        <v>180</v>
      </c>
      <c r="Z32" s="54" t="s">
        <v>180</v>
      </c>
      <c r="AA32" s="55" t="s">
        <v>180</v>
      </c>
      <c r="AB32" s="54" t="s">
        <v>180</v>
      </c>
      <c r="AC32" s="54" t="s">
        <v>180</v>
      </c>
      <c r="AD32" s="55" t="s">
        <v>180</v>
      </c>
      <c r="AE32" s="54" t="s">
        <v>180</v>
      </c>
      <c r="AF32" s="54" t="s">
        <v>180</v>
      </c>
      <c r="AG32" s="55" t="s">
        <v>180</v>
      </c>
      <c r="AH32" s="56" t="s">
        <v>180</v>
      </c>
      <c r="AI32" s="54" t="s">
        <v>180</v>
      </c>
      <c r="AJ32" s="55" t="s">
        <v>180</v>
      </c>
      <c r="AK32" s="56" t="s">
        <v>180</v>
      </c>
      <c r="AL32" s="54" t="s">
        <v>180</v>
      </c>
      <c r="AM32" s="55" t="s">
        <v>180</v>
      </c>
      <c r="AN32" s="56" t="s">
        <v>180</v>
      </c>
      <c r="AO32" s="54" t="s">
        <v>180</v>
      </c>
      <c r="AP32" s="55" t="s">
        <v>180</v>
      </c>
      <c r="AQ32" s="56" t="s">
        <v>180</v>
      </c>
      <c r="AR32" s="54" t="s">
        <v>180</v>
      </c>
      <c r="AS32" s="55" t="s">
        <v>180</v>
      </c>
      <c r="AT32" s="56" t="s">
        <v>180</v>
      </c>
      <c r="AU32" s="54" t="s">
        <v>180</v>
      </c>
      <c r="AV32" s="55" t="s">
        <v>180</v>
      </c>
      <c r="AW32" s="56" t="s">
        <v>180</v>
      </c>
      <c r="AX32" s="54" t="s">
        <v>180</v>
      </c>
      <c r="AY32" s="55" t="s">
        <v>180</v>
      </c>
      <c r="AZ32" s="56">
        <v>190</v>
      </c>
      <c r="BA32" s="54">
        <v>185.75</v>
      </c>
      <c r="BB32" s="55">
        <v>188.25</v>
      </c>
      <c r="BC32" s="56" t="s">
        <v>180</v>
      </c>
      <c r="BD32" s="54" t="s">
        <v>180</v>
      </c>
      <c r="BE32" s="55" t="s">
        <v>180</v>
      </c>
      <c r="BF32" s="56">
        <v>190</v>
      </c>
      <c r="BG32" s="54">
        <v>185.75</v>
      </c>
      <c r="BH32" s="55">
        <v>188.25</v>
      </c>
      <c r="BI32" s="56">
        <v>200</v>
      </c>
      <c r="BJ32" s="54">
        <v>190</v>
      </c>
      <c r="BK32" s="55">
        <v>195</v>
      </c>
      <c r="BL32" s="56" t="s">
        <v>180</v>
      </c>
      <c r="BM32" s="54" t="s">
        <v>180</v>
      </c>
      <c r="BN32" s="55" t="s">
        <v>180</v>
      </c>
      <c r="BO32" s="56" t="s">
        <v>180</v>
      </c>
      <c r="BP32" s="54" t="s">
        <v>180</v>
      </c>
      <c r="BQ32" s="55" t="s">
        <v>180</v>
      </c>
      <c r="BR32" s="56" t="s">
        <v>180</v>
      </c>
      <c r="BS32" s="54" t="s">
        <v>180</v>
      </c>
      <c r="BT32" s="55" t="s">
        <v>180</v>
      </c>
      <c r="BU32" s="56" t="s">
        <v>180</v>
      </c>
      <c r="BV32" s="54" t="s">
        <v>180</v>
      </c>
      <c r="BW32" s="55" t="s">
        <v>180</v>
      </c>
      <c r="BX32" s="56" t="s">
        <v>180</v>
      </c>
      <c r="BY32" s="54" t="s">
        <v>180</v>
      </c>
      <c r="BZ32" s="55" t="s">
        <v>180</v>
      </c>
      <c r="CA32" s="56" t="s">
        <v>180</v>
      </c>
      <c r="CB32" s="54" t="s">
        <v>180</v>
      </c>
      <c r="CC32" s="55" t="s">
        <v>180</v>
      </c>
      <c r="CD32" s="56" t="s">
        <v>180</v>
      </c>
      <c r="CE32" s="54" t="s">
        <v>180</v>
      </c>
      <c r="CF32" s="55" t="s">
        <v>180</v>
      </c>
      <c r="CG32" s="56" t="s">
        <v>180</v>
      </c>
      <c r="CH32" s="54" t="s">
        <v>180</v>
      </c>
      <c r="CI32" s="55" t="s">
        <v>180</v>
      </c>
      <c r="CJ32" s="56" t="s">
        <v>180</v>
      </c>
      <c r="CK32" s="54" t="s">
        <v>180</v>
      </c>
      <c r="CL32" s="55" t="s">
        <v>180</v>
      </c>
      <c r="CM32" s="56" t="s">
        <v>180</v>
      </c>
      <c r="CN32" s="54" t="s">
        <v>180</v>
      </c>
      <c r="CO32" s="55" t="s">
        <v>180</v>
      </c>
      <c r="CP32" s="56">
        <v>210</v>
      </c>
      <c r="CQ32" s="54">
        <v>205.75</v>
      </c>
      <c r="CR32" s="55">
        <v>208.25</v>
      </c>
      <c r="CS32" s="56" t="s">
        <v>180</v>
      </c>
      <c r="CT32" s="54" t="s">
        <v>180</v>
      </c>
      <c r="CU32" s="55" t="s">
        <v>180</v>
      </c>
      <c r="CV32" s="56" t="s">
        <v>180</v>
      </c>
      <c r="CW32" s="54" t="s">
        <v>180</v>
      </c>
      <c r="CX32" s="55" t="s">
        <v>180</v>
      </c>
      <c r="CY32" s="54" t="s">
        <v>180</v>
      </c>
      <c r="CZ32" s="54" t="s">
        <v>180</v>
      </c>
      <c r="DA32" s="55" t="s">
        <v>180</v>
      </c>
      <c r="DB32" s="54" t="s">
        <v>180</v>
      </c>
      <c r="DC32" s="54" t="s">
        <v>180</v>
      </c>
      <c r="DD32" s="55" t="s">
        <v>180</v>
      </c>
      <c r="DE32" s="54" t="s">
        <v>180</v>
      </c>
      <c r="DF32" s="54" t="s">
        <v>180</v>
      </c>
      <c r="DG32" s="55" t="s">
        <v>180</v>
      </c>
      <c r="DH32" s="54" t="s">
        <v>180</v>
      </c>
      <c r="DI32" s="54" t="s">
        <v>180</v>
      </c>
      <c r="DJ32" s="55" t="s">
        <v>180</v>
      </c>
      <c r="DK32" s="56" t="s">
        <v>180</v>
      </c>
      <c r="DL32" s="54" t="s">
        <v>180</v>
      </c>
      <c r="DM32" s="55" t="s">
        <v>180</v>
      </c>
      <c r="DN32" s="54" t="s">
        <v>180</v>
      </c>
      <c r="DO32" s="54" t="s">
        <v>180</v>
      </c>
      <c r="DP32" s="55" t="s">
        <v>180</v>
      </c>
      <c r="DQ32" s="54" t="s">
        <v>180</v>
      </c>
      <c r="DR32" s="54" t="s">
        <v>180</v>
      </c>
      <c r="DS32" s="55" t="s">
        <v>180</v>
      </c>
      <c r="DT32" s="54" t="s">
        <v>180</v>
      </c>
      <c r="DU32" s="54" t="s">
        <v>180</v>
      </c>
      <c r="DV32" s="55" t="s">
        <v>180</v>
      </c>
      <c r="DW32" s="56" t="s">
        <v>180</v>
      </c>
      <c r="DX32" s="54" t="s">
        <v>180</v>
      </c>
      <c r="DY32" s="55" t="s">
        <v>180</v>
      </c>
      <c r="DZ32" s="56" t="s">
        <v>180</v>
      </c>
      <c r="EA32" s="54" t="s">
        <v>180</v>
      </c>
      <c r="EB32" s="55" t="s">
        <v>180</v>
      </c>
      <c r="EC32" s="56" t="s">
        <v>180</v>
      </c>
      <c r="ED32" s="54" t="s">
        <v>180</v>
      </c>
      <c r="EE32" s="55" t="s">
        <v>180</v>
      </c>
      <c r="EF32" s="56" t="s">
        <v>180</v>
      </c>
      <c r="EG32" s="54" t="s">
        <v>180</v>
      </c>
      <c r="EH32" s="55" t="s">
        <v>180</v>
      </c>
      <c r="EI32" s="56" t="s">
        <v>180</v>
      </c>
      <c r="EJ32" s="54" t="s">
        <v>180</v>
      </c>
      <c r="EK32" s="55" t="s">
        <v>180</v>
      </c>
      <c r="EL32" s="56" t="s">
        <v>180</v>
      </c>
      <c r="EM32" s="54" t="s">
        <v>180</v>
      </c>
      <c r="EN32" s="55" t="s">
        <v>180</v>
      </c>
      <c r="EO32" s="56" t="s">
        <v>180</v>
      </c>
      <c r="EP32" s="54" t="s">
        <v>180</v>
      </c>
      <c r="EQ32" s="55" t="s">
        <v>180</v>
      </c>
      <c r="ER32" s="56" t="s">
        <v>180</v>
      </c>
      <c r="ES32" s="54" t="s">
        <v>180</v>
      </c>
      <c r="ET32" s="55" t="s">
        <v>180</v>
      </c>
      <c r="EU32" s="54" t="s">
        <v>180</v>
      </c>
      <c r="EV32" s="54" t="s">
        <v>180</v>
      </c>
      <c r="EW32" s="55" t="s">
        <v>180</v>
      </c>
      <c r="EX32" s="54" t="s">
        <v>180</v>
      </c>
      <c r="EY32" s="54" t="s">
        <v>180</v>
      </c>
      <c r="EZ32" s="55" t="s">
        <v>180</v>
      </c>
      <c r="FA32" s="56" t="s">
        <v>180</v>
      </c>
      <c r="FB32" s="54" t="s">
        <v>180</v>
      </c>
      <c r="FC32" s="55" t="s">
        <v>180</v>
      </c>
      <c r="FD32" s="56" t="s">
        <v>180</v>
      </c>
      <c r="FE32" s="54" t="s">
        <v>180</v>
      </c>
      <c r="FF32" s="55" t="s">
        <v>180</v>
      </c>
      <c r="FG32" s="56" t="s">
        <v>180</v>
      </c>
      <c r="FH32" s="54" t="s">
        <v>180</v>
      </c>
      <c r="FI32" s="55" t="s">
        <v>180</v>
      </c>
      <c r="FJ32" s="56">
        <v>155</v>
      </c>
      <c r="FK32" s="54">
        <v>148.75</v>
      </c>
      <c r="FL32" s="55">
        <v>152.25</v>
      </c>
      <c r="FM32" s="56" t="s">
        <v>180</v>
      </c>
      <c r="FN32" s="54" t="s">
        <v>180</v>
      </c>
      <c r="FO32" s="55" t="s">
        <v>180</v>
      </c>
      <c r="FP32" s="56" t="s">
        <v>180</v>
      </c>
      <c r="FQ32" s="54" t="s">
        <v>180</v>
      </c>
      <c r="FR32" s="55" t="s">
        <v>180</v>
      </c>
      <c r="FS32" s="56">
        <v>143</v>
      </c>
      <c r="FT32" s="54">
        <v>138</v>
      </c>
      <c r="FU32" s="55">
        <v>141</v>
      </c>
      <c r="FV32" s="56" t="s">
        <v>180</v>
      </c>
      <c r="FW32" s="54" t="s">
        <v>180</v>
      </c>
      <c r="FX32" s="55" t="s">
        <v>180</v>
      </c>
      <c r="FY32" s="56" t="s">
        <v>180</v>
      </c>
      <c r="FZ32" s="54" t="s">
        <v>180</v>
      </c>
      <c r="GA32" s="55" t="s">
        <v>180</v>
      </c>
      <c r="GB32" s="56">
        <v>365</v>
      </c>
      <c r="GC32" s="54">
        <v>360</v>
      </c>
      <c r="GD32" s="55">
        <v>363</v>
      </c>
      <c r="GE32" s="56">
        <v>432</v>
      </c>
      <c r="GF32" s="54">
        <v>432</v>
      </c>
      <c r="GG32" s="55">
        <v>432</v>
      </c>
      <c r="GH32" s="56">
        <v>435</v>
      </c>
      <c r="GI32" s="54">
        <v>430</v>
      </c>
      <c r="GJ32" s="55">
        <v>433</v>
      </c>
      <c r="GK32" s="56" t="s">
        <v>180</v>
      </c>
      <c r="GL32" s="54" t="s">
        <v>180</v>
      </c>
      <c r="GM32" s="55" t="s">
        <v>180</v>
      </c>
      <c r="GN32" s="56" t="s">
        <v>180</v>
      </c>
      <c r="GO32" s="54" t="s">
        <v>180</v>
      </c>
      <c r="GP32" s="55" t="s">
        <v>180</v>
      </c>
      <c r="GQ32" s="56" t="s">
        <v>180</v>
      </c>
      <c r="GR32" s="54" t="s">
        <v>180</v>
      </c>
      <c r="GS32" s="55" t="s">
        <v>180</v>
      </c>
      <c r="GT32" s="56" t="s">
        <v>180</v>
      </c>
      <c r="GU32" s="54" t="s">
        <v>180</v>
      </c>
      <c r="GV32" s="55" t="s">
        <v>180</v>
      </c>
      <c r="GW32" s="56">
        <v>340</v>
      </c>
      <c r="GX32" s="54">
        <v>335</v>
      </c>
      <c r="GY32" s="55">
        <v>338</v>
      </c>
      <c r="GZ32" s="56" t="s">
        <v>180</v>
      </c>
      <c r="HA32" s="54" t="s">
        <v>180</v>
      </c>
      <c r="HB32" s="55" t="s">
        <v>180</v>
      </c>
      <c r="HC32" s="56" t="s">
        <v>180</v>
      </c>
      <c r="HD32" s="54" t="s">
        <v>180</v>
      </c>
      <c r="HE32" s="55" t="s">
        <v>180</v>
      </c>
      <c r="HF32" s="54" t="s">
        <v>180</v>
      </c>
      <c r="HG32" s="54" t="s">
        <v>180</v>
      </c>
      <c r="HH32" s="55" t="s">
        <v>180</v>
      </c>
      <c r="HI32" s="54" t="s">
        <v>180</v>
      </c>
      <c r="HJ32" s="54" t="s">
        <v>180</v>
      </c>
      <c r="HK32" s="55" t="s">
        <v>180</v>
      </c>
      <c r="HL32" s="56" t="s">
        <v>180</v>
      </c>
      <c r="HM32" s="54" t="s">
        <v>180</v>
      </c>
      <c r="HN32" s="55" t="s">
        <v>180</v>
      </c>
      <c r="HO32" s="56" t="s">
        <v>180</v>
      </c>
      <c r="HP32" s="54" t="s">
        <v>180</v>
      </c>
      <c r="HQ32" s="55" t="s">
        <v>180</v>
      </c>
      <c r="HR32" s="56" t="s">
        <v>180</v>
      </c>
      <c r="HS32" s="54" t="s">
        <v>180</v>
      </c>
      <c r="HT32" s="55" t="s">
        <v>180</v>
      </c>
      <c r="HU32" s="56" t="s">
        <v>180</v>
      </c>
      <c r="HV32" s="54" t="s">
        <v>180</v>
      </c>
      <c r="HW32" s="55" t="s">
        <v>180</v>
      </c>
      <c r="HX32" s="56" t="s">
        <v>180</v>
      </c>
      <c r="HY32" s="54" t="s">
        <v>180</v>
      </c>
      <c r="HZ32" s="55" t="s">
        <v>180</v>
      </c>
      <c r="IA32" s="56" t="s">
        <v>180</v>
      </c>
      <c r="IB32" s="54" t="s">
        <v>180</v>
      </c>
      <c r="IC32" s="55" t="s">
        <v>180</v>
      </c>
    </row>
    <row r="33" spans="1:237">
      <c r="A33" s="20">
        <v>1989</v>
      </c>
      <c r="B33" s="20">
        <v>3</v>
      </c>
      <c r="C33" s="20">
        <v>8</v>
      </c>
      <c r="D33" s="54" t="s">
        <v>180</v>
      </c>
      <c r="E33" s="54" t="s">
        <v>180</v>
      </c>
      <c r="F33" s="55" t="s">
        <v>180</v>
      </c>
      <c r="G33" s="56" t="s">
        <v>180</v>
      </c>
      <c r="H33" s="54" t="s">
        <v>180</v>
      </c>
      <c r="I33" s="55" t="s">
        <v>180</v>
      </c>
      <c r="J33" s="56" t="s">
        <v>180</v>
      </c>
      <c r="K33" s="54" t="s">
        <v>180</v>
      </c>
      <c r="L33" s="55" t="s">
        <v>180</v>
      </c>
      <c r="M33" s="56" t="s">
        <v>180</v>
      </c>
      <c r="N33" s="54" t="s">
        <v>180</v>
      </c>
      <c r="O33" s="55" t="s">
        <v>180</v>
      </c>
      <c r="P33" s="56" t="s">
        <v>180</v>
      </c>
      <c r="Q33" s="54" t="s">
        <v>180</v>
      </c>
      <c r="R33" s="55" t="s">
        <v>180</v>
      </c>
      <c r="S33" s="56" t="s">
        <v>180</v>
      </c>
      <c r="T33" s="54" t="s">
        <v>180</v>
      </c>
      <c r="U33" s="55" t="s">
        <v>180</v>
      </c>
      <c r="V33" s="54" t="s">
        <v>180</v>
      </c>
      <c r="W33" s="54" t="s">
        <v>180</v>
      </c>
      <c r="X33" s="55" t="s">
        <v>180</v>
      </c>
      <c r="Y33" s="54" t="s">
        <v>180</v>
      </c>
      <c r="Z33" s="54" t="s">
        <v>180</v>
      </c>
      <c r="AA33" s="55" t="s">
        <v>180</v>
      </c>
      <c r="AB33" s="54" t="s">
        <v>180</v>
      </c>
      <c r="AC33" s="54" t="s">
        <v>180</v>
      </c>
      <c r="AD33" s="55" t="s">
        <v>180</v>
      </c>
      <c r="AE33" s="54" t="s">
        <v>180</v>
      </c>
      <c r="AF33" s="54" t="s">
        <v>180</v>
      </c>
      <c r="AG33" s="55" t="s">
        <v>180</v>
      </c>
      <c r="AH33" s="56" t="s">
        <v>180</v>
      </c>
      <c r="AI33" s="54" t="s">
        <v>180</v>
      </c>
      <c r="AJ33" s="55" t="s">
        <v>180</v>
      </c>
      <c r="AK33" s="56" t="s">
        <v>180</v>
      </c>
      <c r="AL33" s="54" t="s">
        <v>180</v>
      </c>
      <c r="AM33" s="55" t="s">
        <v>180</v>
      </c>
      <c r="AN33" s="56" t="s">
        <v>180</v>
      </c>
      <c r="AO33" s="54" t="s">
        <v>180</v>
      </c>
      <c r="AP33" s="55" t="s">
        <v>180</v>
      </c>
      <c r="AQ33" s="56" t="s">
        <v>180</v>
      </c>
      <c r="AR33" s="54" t="s">
        <v>180</v>
      </c>
      <c r="AS33" s="55" t="s">
        <v>180</v>
      </c>
      <c r="AT33" s="56" t="s">
        <v>180</v>
      </c>
      <c r="AU33" s="54" t="s">
        <v>180</v>
      </c>
      <c r="AV33" s="55" t="s">
        <v>180</v>
      </c>
      <c r="AW33" s="56" t="s">
        <v>180</v>
      </c>
      <c r="AX33" s="54" t="s">
        <v>180</v>
      </c>
      <c r="AY33" s="55" t="s">
        <v>180</v>
      </c>
      <c r="AZ33" s="56">
        <v>190.2</v>
      </c>
      <c r="BA33" s="54">
        <v>182</v>
      </c>
      <c r="BB33" s="55">
        <v>186.2</v>
      </c>
      <c r="BC33" s="56" t="s">
        <v>180</v>
      </c>
      <c r="BD33" s="54" t="s">
        <v>180</v>
      </c>
      <c r="BE33" s="55" t="s">
        <v>180</v>
      </c>
      <c r="BF33" s="56">
        <v>190.2</v>
      </c>
      <c r="BG33" s="54">
        <v>182</v>
      </c>
      <c r="BH33" s="55">
        <v>186.2</v>
      </c>
      <c r="BI33" s="56">
        <v>200</v>
      </c>
      <c r="BJ33" s="54">
        <v>193</v>
      </c>
      <c r="BK33" s="55">
        <v>196.8</v>
      </c>
      <c r="BL33" s="56" t="s">
        <v>180</v>
      </c>
      <c r="BM33" s="54" t="s">
        <v>180</v>
      </c>
      <c r="BN33" s="55" t="s">
        <v>180</v>
      </c>
      <c r="BO33" s="56" t="s">
        <v>180</v>
      </c>
      <c r="BP33" s="54" t="s">
        <v>180</v>
      </c>
      <c r="BQ33" s="55" t="s">
        <v>180</v>
      </c>
      <c r="BR33" s="56" t="s">
        <v>180</v>
      </c>
      <c r="BS33" s="54" t="s">
        <v>180</v>
      </c>
      <c r="BT33" s="55" t="s">
        <v>180</v>
      </c>
      <c r="BU33" s="56" t="s">
        <v>180</v>
      </c>
      <c r="BV33" s="54" t="s">
        <v>180</v>
      </c>
      <c r="BW33" s="55" t="s">
        <v>180</v>
      </c>
      <c r="BX33" s="56" t="s">
        <v>180</v>
      </c>
      <c r="BY33" s="54" t="s">
        <v>180</v>
      </c>
      <c r="BZ33" s="55" t="s">
        <v>180</v>
      </c>
      <c r="CA33" s="56" t="s">
        <v>180</v>
      </c>
      <c r="CB33" s="54" t="s">
        <v>180</v>
      </c>
      <c r="CC33" s="55" t="s">
        <v>180</v>
      </c>
      <c r="CD33" s="56" t="s">
        <v>180</v>
      </c>
      <c r="CE33" s="54" t="s">
        <v>180</v>
      </c>
      <c r="CF33" s="55" t="s">
        <v>180</v>
      </c>
      <c r="CG33" s="56" t="s">
        <v>180</v>
      </c>
      <c r="CH33" s="54" t="s">
        <v>180</v>
      </c>
      <c r="CI33" s="55" t="s">
        <v>180</v>
      </c>
      <c r="CJ33" s="56" t="s">
        <v>180</v>
      </c>
      <c r="CK33" s="54" t="s">
        <v>180</v>
      </c>
      <c r="CL33" s="55" t="s">
        <v>180</v>
      </c>
      <c r="CM33" s="56" t="s">
        <v>180</v>
      </c>
      <c r="CN33" s="54" t="s">
        <v>180</v>
      </c>
      <c r="CO33" s="55" t="s">
        <v>180</v>
      </c>
      <c r="CP33" s="56">
        <v>210</v>
      </c>
      <c r="CQ33" s="54">
        <v>208</v>
      </c>
      <c r="CR33" s="55">
        <v>209</v>
      </c>
      <c r="CS33" s="56" t="s">
        <v>180</v>
      </c>
      <c r="CT33" s="54" t="s">
        <v>180</v>
      </c>
      <c r="CU33" s="55" t="s">
        <v>180</v>
      </c>
      <c r="CV33" s="56" t="s">
        <v>180</v>
      </c>
      <c r="CW33" s="54" t="s">
        <v>180</v>
      </c>
      <c r="CX33" s="55" t="s">
        <v>180</v>
      </c>
      <c r="CY33" s="54" t="s">
        <v>180</v>
      </c>
      <c r="CZ33" s="54" t="s">
        <v>180</v>
      </c>
      <c r="DA33" s="55" t="s">
        <v>180</v>
      </c>
      <c r="DB33" s="54" t="s">
        <v>180</v>
      </c>
      <c r="DC33" s="54" t="s">
        <v>180</v>
      </c>
      <c r="DD33" s="55" t="s">
        <v>180</v>
      </c>
      <c r="DE33" s="54" t="s">
        <v>180</v>
      </c>
      <c r="DF33" s="54" t="s">
        <v>180</v>
      </c>
      <c r="DG33" s="55" t="s">
        <v>180</v>
      </c>
      <c r="DH33" s="54" t="s">
        <v>180</v>
      </c>
      <c r="DI33" s="54" t="s">
        <v>180</v>
      </c>
      <c r="DJ33" s="55" t="s">
        <v>180</v>
      </c>
      <c r="DK33" s="56" t="s">
        <v>180</v>
      </c>
      <c r="DL33" s="54" t="s">
        <v>180</v>
      </c>
      <c r="DM33" s="55" t="s">
        <v>180</v>
      </c>
      <c r="DN33" s="54" t="s">
        <v>180</v>
      </c>
      <c r="DO33" s="54" t="s">
        <v>180</v>
      </c>
      <c r="DP33" s="55" t="s">
        <v>180</v>
      </c>
      <c r="DQ33" s="54" t="s">
        <v>180</v>
      </c>
      <c r="DR33" s="54" t="s">
        <v>180</v>
      </c>
      <c r="DS33" s="55" t="s">
        <v>180</v>
      </c>
      <c r="DT33" s="54" t="s">
        <v>180</v>
      </c>
      <c r="DU33" s="54" t="s">
        <v>180</v>
      </c>
      <c r="DV33" s="55" t="s">
        <v>180</v>
      </c>
      <c r="DW33" s="56" t="s">
        <v>180</v>
      </c>
      <c r="DX33" s="54" t="s">
        <v>180</v>
      </c>
      <c r="DY33" s="55" t="s">
        <v>180</v>
      </c>
      <c r="DZ33" s="56" t="s">
        <v>180</v>
      </c>
      <c r="EA33" s="54" t="s">
        <v>180</v>
      </c>
      <c r="EB33" s="55" t="s">
        <v>180</v>
      </c>
      <c r="EC33" s="56" t="s">
        <v>180</v>
      </c>
      <c r="ED33" s="54" t="s">
        <v>180</v>
      </c>
      <c r="EE33" s="55" t="s">
        <v>180</v>
      </c>
      <c r="EF33" s="56" t="s">
        <v>180</v>
      </c>
      <c r="EG33" s="54" t="s">
        <v>180</v>
      </c>
      <c r="EH33" s="55" t="s">
        <v>180</v>
      </c>
      <c r="EI33" s="56" t="s">
        <v>180</v>
      </c>
      <c r="EJ33" s="54" t="s">
        <v>180</v>
      </c>
      <c r="EK33" s="55" t="s">
        <v>180</v>
      </c>
      <c r="EL33" s="56" t="s">
        <v>180</v>
      </c>
      <c r="EM33" s="54" t="s">
        <v>180</v>
      </c>
      <c r="EN33" s="55" t="s">
        <v>180</v>
      </c>
      <c r="EO33" s="56" t="s">
        <v>180</v>
      </c>
      <c r="EP33" s="54" t="s">
        <v>180</v>
      </c>
      <c r="EQ33" s="55" t="s">
        <v>180</v>
      </c>
      <c r="ER33" s="56" t="s">
        <v>180</v>
      </c>
      <c r="ES33" s="54" t="s">
        <v>180</v>
      </c>
      <c r="ET33" s="55" t="s">
        <v>180</v>
      </c>
      <c r="EU33" s="54" t="s">
        <v>180</v>
      </c>
      <c r="EV33" s="54" t="s">
        <v>180</v>
      </c>
      <c r="EW33" s="55" t="s">
        <v>180</v>
      </c>
      <c r="EX33" s="54" t="s">
        <v>180</v>
      </c>
      <c r="EY33" s="54" t="s">
        <v>180</v>
      </c>
      <c r="EZ33" s="55" t="s">
        <v>180</v>
      </c>
      <c r="FA33" s="56" t="s">
        <v>180</v>
      </c>
      <c r="FB33" s="54" t="s">
        <v>180</v>
      </c>
      <c r="FC33" s="55" t="s">
        <v>180</v>
      </c>
      <c r="FD33" s="56" t="s">
        <v>180</v>
      </c>
      <c r="FE33" s="54" t="s">
        <v>180</v>
      </c>
      <c r="FF33" s="55" t="s">
        <v>180</v>
      </c>
      <c r="FG33" s="56" t="s">
        <v>180</v>
      </c>
      <c r="FH33" s="54" t="s">
        <v>180</v>
      </c>
      <c r="FI33" s="55" t="s">
        <v>180</v>
      </c>
      <c r="FJ33" s="56">
        <v>155</v>
      </c>
      <c r="FK33" s="54">
        <v>145</v>
      </c>
      <c r="FL33" s="55">
        <v>150</v>
      </c>
      <c r="FM33" s="56" t="s">
        <v>180</v>
      </c>
      <c r="FN33" s="54" t="s">
        <v>180</v>
      </c>
      <c r="FO33" s="55" t="s">
        <v>180</v>
      </c>
      <c r="FP33" s="56" t="s">
        <v>180</v>
      </c>
      <c r="FQ33" s="54" t="s">
        <v>180</v>
      </c>
      <c r="FR33" s="55" t="s">
        <v>180</v>
      </c>
      <c r="FS33" s="56">
        <v>140</v>
      </c>
      <c r="FT33" s="54">
        <v>136.19999999999999</v>
      </c>
      <c r="FU33" s="55">
        <v>138.6</v>
      </c>
      <c r="FV33" s="56" t="s">
        <v>180</v>
      </c>
      <c r="FW33" s="54" t="s">
        <v>180</v>
      </c>
      <c r="FX33" s="55" t="s">
        <v>180</v>
      </c>
      <c r="FY33" s="56" t="s">
        <v>180</v>
      </c>
      <c r="FZ33" s="54" t="s">
        <v>180</v>
      </c>
      <c r="GA33" s="55" t="s">
        <v>180</v>
      </c>
      <c r="GB33" s="56">
        <v>365</v>
      </c>
      <c r="GC33" s="54">
        <v>360</v>
      </c>
      <c r="GD33" s="55">
        <v>363</v>
      </c>
      <c r="GE33" s="56">
        <v>432</v>
      </c>
      <c r="GF33" s="54">
        <v>432</v>
      </c>
      <c r="GG33" s="55">
        <v>432</v>
      </c>
      <c r="GH33" s="56">
        <v>425</v>
      </c>
      <c r="GI33" s="54">
        <v>418</v>
      </c>
      <c r="GJ33" s="55">
        <v>421.8</v>
      </c>
      <c r="GK33" s="56" t="s">
        <v>180</v>
      </c>
      <c r="GL33" s="54" t="s">
        <v>180</v>
      </c>
      <c r="GM33" s="55" t="s">
        <v>180</v>
      </c>
      <c r="GN33" s="56" t="s">
        <v>180</v>
      </c>
      <c r="GO33" s="54" t="s">
        <v>180</v>
      </c>
      <c r="GP33" s="55" t="s">
        <v>180</v>
      </c>
      <c r="GQ33" s="56" t="s">
        <v>180</v>
      </c>
      <c r="GR33" s="54" t="s">
        <v>180</v>
      </c>
      <c r="GS33" s="55" t="s">
        <v>180</v>
      </c>
      <c r="GT33" s="56" t="s">
        <v>180</v>
      </c>
      <c r="GU33" s="54" t="s">
        <v>180</v>
      </c>
      <c r="GV33" s="55" t="s">
        <v>180</v>
      </c>
      <c r="GW33" s="56">
        <v>340</v>
      </c>
      <c r="GX33" s="54">
        <v>335</v>
      </c>
      <c r="GY33" s="55">
        <v>338</v>
      </c>
      <c r="GZ33" s="56" t="s">
        <v>180</v>
      </c>
      <c r="HA33" s="54" t="s">
        <v>180</v>
      </c>
      <c r="HB33" s="55" t="s">
        <v>180</v>
      </c>
      <c r="HC33" s="56" t="s">
        <v>180</v>
      </c>
      <c r="HD33" s="54" t="s">
        <v>180</v>
      </c>
      <c r="HE33" s="55" t="s">
        <v>180</v>
      </c>
      <c r="HF33" s="54" t="s">
        <v>180</v>
      </c>
      <c r="HG33" s="54" t="s">
        <v>180</v>
      </c>
      <c r="HH33" s="55" t="s">
        <v>180</v>
      </c>
      <c r="HI33" s="54" t="s">
        <v>180</v>
      </c>
      <c r="HJ33" s="54" t="s">
        <v>180</v>
      </c>
      <c r="HK33" s="55" t="s">
        <v>180</v>
      </c>
      <c r="HL33" s="56" t="s">
        <v>180</v>
      </c>
      <c r="HM33" s="54" t="s">
        <v>180</v>
      </c>
      <c r="HN33" s="55" t="s">
        <v>180</v>
      </c>
      <c r="HO33" s="56" t="s">
        <v>180</v>
      </c>
      <c r="HP33" s="54" t="s">
        <v>180</v>
      </c>
      <c r="HQ33" s="55" t="s">
        <v>180</v>
      </c>
      <c r="HR33" s="56" t="s">
        <v>180</v>
      </c>
      <c r="HS33" s="54" t="s">
        <v>180</v>
      </c>
      <c r="HT33" s="55" t="s">
        <v>180</v>
      </c>
      <c r="HU33" s="56" t="s">
        <v>180</v>
      </c>
      <c r="HV33" s="54" t="s">
        <v>180</v>
      </c>
      <c r="HW33" s="55" t="s">
        <v>180</v>
      </c>
      <c r="HX33" s="56" t="s">
        <v>180</v>
      </c>
      <c r="HY33" s="54" t="s">
        <v>180</v>
      </c>
      <c r="HZ33" s="55" t="s">
        <v>180</v>
      </c>
      <c r="IA33" s="56" t="s">
        <v>180</v>
      </c>
      <c r="IB33" s="54" t="s">
        <v>180</v>
      </c>
      <c r="IC33" s="55" t="s">
        <v>180</v>
      </c>
    </row>
    <row r="34" spans="1:237">
      <c r="A34" s="20">
        <v>1989</v>
      </c>
      <c r="B34" s="20">
        <v>3</v>
      </c>
      <c r="C34" s="20">
        <v>9</v>
      </c>
      <c r="D34" s="54" t="s">
        <v>180</v>
      </c>
      <c r="E34" s="54" t="s">
        <v>180</v>
      </c>
      <c r="F34" s="55" t="s">
        <v>180</v>
      </c>
      <c r="G34" s="56" t="s">
        <v>180</v>
      </c>
      <c r="H34" s="54" t="s">
        <v>180</v>
      </c>
      <c r="I34" s="55" t="s">
        <v>180</v>
      </c>
      <c r="J34" s="56" t="s">
        <v>180</v>
      </c>
      <c r="K34" s="54" t="s">
        <v>180</v>
      </c>
      <c r="L34" s="55" t="s">
        <v>180</v>
      </c>
      <c r="M34" s="56" t="s">
        <v>180</v>
      </c>
      <c r="N34" s="54" t="s">
        <v>180</v>
      </c>
      <c r="O34" s="55" t="s">
        <v>180</v>
      </c>
      <c r="P34" s="56" t="s">
        <v>180</v>
      </c>
      <c r="Q34" s="54" t="s">
        <v>180</v>
      </c>
      <c r="R34" s="55" t="s">
        <v>180</v>
      </c>
      <c r="S34" s="56" t="s">
        <v>180</v>
      </c>
      <c r="T34" s="54" t="s">
        <v>180</v>
      </c>
      <c r="U34" s="55" t="s">
        <v>180</v>
      </c>
      <c r="V34" s="54" t="s">
        <v>180</v>
      </c>
      <c r="W34" s="54" t="s">
        <v>180</v>
      </c>
      <c r="X34" s="55" t="s">
        <v>180</v>
      </c>
      <c r="Y34" s="54" t="s">
        <v>180</v>
      </c>
      <c r="Z34" s="54" t="s">
        <v>180</v>
      </c>
      <c r="AA34" s="55" t="s">
        <v>180</v>
      </c>
      <c r="AB34" s="54" t="s">
        <v>180</v>
      </c>
      <c r="AC34" s="54" t="s">
        <v>180</v>
      </c>
      <c r="AD34" s="55" t="s">
        <v>180</v>
      </c>
      <c r="AE34" s="54" t="s">
        <v>180</v>
      </c>
      <c r="AF34" s="54" t="s">
        <v>180</v>
      </c>
      <c r="AG34" s="55" t="s">
        <v>180</v>
      </c>
      <c r="AH34" s="56" t="s">
        <v>180</v>
      </c>
      <c r="AI34" s="54" t="s">
        <v>180</v>
      </c>
      <c r="AJ34" s="55" t="s">
        <v>180</v>
      </c>
      <c r="AK34" s="56" t="s">
        <v>180</v>
      </c>
      <c r="AL34" s="54" t="s">
        <v>180</v>
      </c>
      <c r="AM34" s="55" t="s">
        <v>180</v>
      </c>
      <c r="AN34" s="56" t="s">
        <v>180</v>
      </c>
      <c r="AO34" s="54" t="s">
        <v>180</v>
      </c>
      <c r="AP34" s="55" t="s">
        <v>180</v>
      </c>
      <c r="AQ34" s="56" t="s">
        <v>180</v>
      </c>
      <c r="AR34" s="54" t="s">
        <v>180</v>
      </c>
      <c r="AS34" s="55" t="s">
        <v>180</v>
      </c>
      <c r="AT34" s="56" t="s">
        <v>180</v>
      </c>
      <c r="AU34" s="54" t="s">
        <v>180</v>
      </c>
      <c r="AV34" s="55" t="s">
        <v>180</v>
      </c>
      <c r="AW34" s="56" t="s">
        <v>180</v>
      </c>
      <c r="AX34" s="54" t="s">
        <v>180</v>
      </c>
      <c r="AY34" s="55" t="s">
        <v>180</v>
      </c>
      <c r="AZ34" s="56">
        <v>201.75</v>
      </c>
      <c r="BA34" s="54">
        <v>194.75</v>
      </c>
      <c r="BB34" s="55">
        <v>198.5</v>
      </c>
      <c r="BC34" s="56" t="s">
        <v>180</v>
      </c>
      <c r="BD34" s="54" t="s">
        <v>180</v>
      </c>
      <c r="BE34" s="55" t="s">
        <v>180</v>
      </c>
      <c r="BF34" s="56">
        <v>201.75</v>
      </c>
      <c r="BG34" s="54">
        <v>194.75</v>
      </c>
      <c r="BH34" s="55">
        <v>198.5</v>
      </c>
      <c r="BI34" s="56">
        <v>200</v>
      </c>
      <c r="BJ34" s="54">
        <v>195</v>
      </c>
      <c r="BK34" s="55">
        <v>198</v>
      </c>
      <c r="BL34" s="56" t="s">
        <v>180</v>
      </c>
      <c r="BM34" s="54" t="s">
        <v>180</v>
      </c>
      <c r="BN34" s="55" t="s">
        <v>180</v>
      </c>
      <c r="BO34" s="56" t="s">
        <v>180</v>
      </c>
      <c r="BP34" s="54" t="s">
        <v>180</v>
      </c>
      <c r="BQ34" s="55" t="s">
        <v>180</v>
      </c>
      <c r="BR34" s="56" t="s">
        <v>180</v>
      </c>
      <c r="BS34" s="54" t="s">
        <v>180</v>
      </c>
      <c r="BT34" s="55" t="s">
        <v>180</v>
      </c>
      <c r="BU34" s="56" t="s">
        <v>180</v>
      </c>
      <c r="BV34" s="54" t="s">
        <v>180</v>
      </c>
      <c r="BW34" s="55" t="s">
        <v>180</v>
      </c>
      <c r="BX34" s="56" t="s">
        <v>180</v>
      </c>
      <c r="BY34" s="54" t="s">
        <v>180</v>
      </c>
      <c r="BZ34" s="55" t="s">
        <v>180</v>
      </c>
      <c r="CA34" s="56" t="s">
        <v>180</v>
      </c>
      <c r="CB34" s="54" t="s">
        <v>180</v>
      </c>
      <c r="CC34" s="55" t="s">
        <v>180</v>
      </c>
      <c r="CD34" s="56" t="s">
        <v>180</v>
      </c>
      <c r="CE34" s="54" t="s">
        <v>180</v>
      </c>
      <c r="CF34" s="55" t="s">
        <v>180</v>
      </c>
      <c r="CG34" s="56" t="s">
        <v>180</v>
      </c>
      <c r="CH34" s="54" t="s">
        <v>180</v>
      </c>
      <c r="CI34" s="55" t="s">
        <v>180</v>
      </c>
      <c r="CJ34" s="56" t="s">
        <v>180</v>
      </c>
      <c r="CK34" s="54" t="s">
        <v>180</v>
      </c>
      <c r="CL34" s="55" t="s">
        <v>180</v>
      </c>
      <c r="CM34" s="56" t="s">
        <v>180</v>
      </c>
      <c r="CN34" s="54" t="s">
        <v>180</v>
      </c>
      <c r="CO34" s="55" t="s">
        <v>180</v>
      </c>
      <c r="CP34" s="56">
        <v>209</v>
      </c>
      <c r="CQ34" s="54">
        <v>206</v>
      </c>
      <c r="CR34" s="55">
        <v>207.5</v>
      </c>
      <c r="CS34" s="56" t="s">
        <v>180</v>
      </c>
      <c r="CT34" s="54" t="s">
        <v>180</v>
      </c>
      <c r="CU34" s="55" t="s">
        <v>180</v>
      </c>
      <c r="CV34" s="56" t="s">
        <v>180</v>
      </c>
      <c r="CW34" s="54" t="s">
        <v>180</v>
      </c>
      <c r="CX34" s="55" t="s">
        <v>180</v>
      </c>
      <c r="CY34" s="54" t="s">
        <v>180</v>
      </c>
      <c r="CZ34" s="54" t="s">
        <v>180</v>
      </c>
      <c r="DA34" s="55" t="s">
        <v>180</v>
      </c>
      <c r="DB34" s="54" t="s">
        <v>180</v>
      </c>
      <c r="DC34" s="54" t="s">
        <v>180</v>
      </c>
      <c r="DD34" s="55" t="s">
        <v>180</v>
      </c>
      <c r="DE34" s="54" t="s">
        <v>180</v>
      </c>
      <c r="DF34" s="54" t="s">
        <v>180</v>
      </c>
      <c r="DG34" s="55" t="s">
        <v>180</v>
      </c>
      <c r="DH34" s="54" t="s">
        <v>180</v>
      </c>
      <c r="DI34" s="54" t="s">
        <v>180</v>
      </c>
      <c r="DJ34" s="55" t="s">
        <v>180</v>
      </c>
      <c r="DK34" s="56" t="s">
        <v>180</v>
      </c>
      <c r="DL34" s="54" t="s">
        <v>180</v>
      </c>
      <c r="DM34" s="55" t="s">
        <v>180</v>
      </c>
      <c r="DN34" s="54" t="s">
        <v>180</v>
      </c>
      <c r="DO34" s="54" t="s">
        <v>180</v>
      </c>
      <c r="DP34" s="55" t="s">
        <v>180</v>
      </c>
      <c r="DQ34" s="54" t="s">
        <v>180</v>
      </c>
      <c r="DR34" s="54" t="s">
        <v>180</v>
      </c>
      <c r="DS34" s="55" t="s">
        <v>180</v>
      </c>
      <c r="DT34" s="54" t="s">
        <v>180</v>
      </c>
      <c r="DU34" s="54" t="s">
        <v>180</v>
      </c>
      <c r="DV34" s="55" t="s">
        <v>180</v>
      </c>
      <c r="DW34" s="56" t="s">
        <v>180</v>
      </c>
      <c r="DX34" s="54" t="s">
        <v>180</v>
      </c>
      <c r="DY34" s="55" t="s">
        <v>180</v>
      </c>
      <c r="DZ34" s="56" t="s">
        <v>180</v>
      </c>
      <c r="EA34" s="54" t="s">
        <v>180</v>
      </c>
      <c r="EB34" s="55" t="s">
        <v>180</v>
      </c>
      <c r="EC34" s="56" t="s">
        <v>180</v>
      </c>
      <c r="ED34" s="54" t="s">
        <v>180</v>
      </c>
      <c r="EE34" s="55" t="s">
        <v>180</v>
      </c>
      <c r="EF34" s="56" t="s">
        <v>180</v>
      </c>
      <c r="EG34" s="54" t="s">
        <v>180</v>
      </c>
      <c r="EH34" s="55" t="s">
        <v>180</v>
      </c>
      <c r="EI34" s="56" t="s">
        <v>180</v>
      </c>
      <c r="EJ34" s="54" t="s">
        <v>180</v>
      </c>
      <c r="EK34" s="55" t="s">
        <v>180</v>
      </c>
      <c r="EL34" s="56" t="s">
        <v>180</v>
      </c>
      <c r="EM34" s="54" t="s">
        <v>180</v>
      </c>
      <c r="EN34" s="55" t="s">
        <v>180</v>
      </c>
      <c r="EO34" s="56" t="s">
        <v>180</v>
      </c>
      <c r="EP34" s="54" t="s">
        <v>180</v>
      </c>
      <c r="EQ34" s="55" t="s">
        <v>180</v>
      </c>
      <c r="ER34" s="56" t="s">
        <v>180</v>
      </c>
      <c r="ES34" s="54" t="s">
        <v>180</v>
      </c>
      <c r="ET34" s="55" t="s">
        <v>180</v>
      </c>
      <c r="EU34" s="54" t="s">
        <v>180</v>
      </c>
      <c r="EV34" s="54" t="s">
        <v>180</v>
      </c>
      <c r="EW34" s="55" t="s">
        <v>180</v>
      </c>
      <c r="EX34" s="54" t="s">
        <v>180</v>
      </c>
      <c r="EY34" s="54" t="s">
        <v>180</v>
      </c>
      <c r="EZ34" s="55" t="s">
        <v>180</v>
      </c>
      <c r="FA34" s="56" t="s">
        <v>180</v>
      </c>
      <c r="FB34" s="54" t="s">
        <v>180</v>
      </c>
      <c r="FC34" s="55" t="s">
        <v>180</v>
      </c>
      <c r="FD34" s="56" t="s">
        <v>180</v>
      </c>
      <c r="FE34" s="54" t="s">
        <v>180</v>
      </c>
      <c r="FF34" s="55" t="s">
        <v>180</v>
      </c>
      <c r="FG34" s="56" t="s">
        <v>180</v>
      </c>
      <c r="FH34" s="54" t="s">
        <v>180</v>
      </c>
      <c r="FI34" s="55" t="s">
        <v>180</v>
      </c>
      <c r="FJ34" s="56">
        <v>155</v>
      </c>
      <c r="FK34" s="54">
        <v>145</v>
      </c>
      <c r="FL34" s="55">
        <v>150</v>
      </c>
      <c r="FM34" s="56" t="s">
        <v>180</v>
      </c>
      <c r="FN34" s="54" t="s">
        <v>180</v>
      </c>
      <c r="FO34" s="55" t="s">
        <v>180</v>
      </c>
      <c r="FP34" s="56" t="s">
        <v>180</v>
      </c>
      <c r="FQ34" s="54" t="s">
        <v>180</v>
      </c>
      <c r="FR34" s="55" t="s">
        <v>180</v>
      </c>
      <c r="FS34" s="56">
        <v>138</v>
      </c>
      <c r="FT34" s="54">
        <v>135</v>
      </c>
      <c r="FU34" s="55">
        <v>137</v>
      </c>
      <c r="FV34" s="56" t="s">
        <v>180</v>
      </c>
      <c r="FW34" s="54" t="s">
        <v>180</v>
      </c>
      <c r="FX34" s="55" t="s">
        <v>180</v>
      </c>
      <c r="FY34" s="56" t="s">
        <v>180</v>
      </c>
      <c r="FZ34" s="54" t="s">
        <v>180</v>
      </c>
      <c r="GA34" s="55" t="s">
        <v>180</v>
      </c>
      <c r="GB34" s="56">
        <v>365</v>
      </c>
      <c r="GC34" s="54">
        <v>360</v>
      </c>
      <c r="GD34" s="55">
        <v>363</v>
      </c>
      <c r="GE34" s="56">
        <v>432</v>
      </c>
      <c r="GF34" s="54">
        <v>432</v>
      </c>
      <c r="GG34" s="55">
        <v>432</v>
      </c>
      <c r="GH34" s="56">
        <v>410</v>
      </c>
      <c r="GI34" s="54">
        <v>400</v>
      </c>
      <c r="GJ34" s="55">
        <v>405</v>
      </c>
      <c r="GK34" s="56" t="s">
        <v>180</v>
      </c>
      <c r="GL34" s="54" t="s">
        <v>180</v>
      </c>
      <c r="GM34" s="55" t="s">
        <v>180</v>
      </c>
      <c r="GN34" s="56" t="s">
        <v>180</v>
      </c>
      <c r="GO34" s="54" t="s">
        <v>180</v>
      </c>
      <c r="GP34" s="55" t="s">
        <v>180</v>
      </c>
      <c r="GQ34" s="56" t="s">
        <v>180</v>
      </c>
      <c r="GR34" s="54" t="s">
        <v>180</v>
      </c>
      <c r="GS34" s="55" t="s">
        <v>180</v>
      </c>
      <c r="GT34" s="56" t="s">
        <v>180</v>
      </c>
      <c r="GU34" s="54" t="s">
        <v>180</v>
      </c>
      <c r="GV34" s="55" t="s">
        <v>180</v>
      </c>
      <c r="GW34" s="56">
        <v>340</v>
      </c>
      <c r="GX34" s="54">
        <v>328</v>
      </c>
      <c r="GY34" s="55">
        <v>334</v>
      </c>
      <c r="GZ34" s="56" t="s">
        <v>180</v>
      </c>
      <c r="HA34" s="54" t="s">
        <v>180</v>
      </c>
      <c r="HB34" s="55" t="s">
        <v>180</v>
      </c>
      <c r="HC34" s="56" t="s">
        <v>180</v>
      </c>
      <c r="HD34" s="54" t="s">
        <v>180</v>
      </c>
      <c r="HE34" s="55" t="s">
        <v>180</v>
      </c>
      <c r="HF34" s="54" t="s">
        <v>180</v>
      </c>
      <c r="HG34" s="54" t="s">
        <v>180</v>
      </c>
      <c r="HH34" s="55" t="s">
        <v>180</v>
      </c>
      <c r="HI34" s="54" t="s">
        <v>180</v>
      </c>
      <c r="HJ34" s="54" t="s">
        <v>180</v>
      </c>
      <c r="HK34" s="55" t="s">
        <v>180</v>
      </c>
      <c r="HL34" s="56" t="s">
        <v>180</v>
      </c>
      <c r="HM34" s="54" t="s">
        <v>180</v>
      </c>
      <c r="HN34" s="55" t="s">
        <v>180</v>
      </c>
      <c r="HO34" s="56" t="s">
        <v>180</v>
      </c>
      <c r="HP34" s="54" t="s">
        <v>180</v>
      </c>
      <c r="HQ34" s="55" t="s">
        <v>180</v>
      </c>
      <c r="HR34" s="56" t="s">
        <v>180</v>
      </c>
      <c r="HS34" s="54" t="s">
        <v>180</v>
      </c>
      <c r="HT34" s="55" t="s">
        <v>180</v>
      </c>
      <c r="HU34" s="56" t="s">
        <v>180</v>
      </c>
      <c r="HV34" s="54" t="s">
        <v>180</v>
      </c>
      <c r="HW34" s="55" t="s">
        <v>180</v>
      </c>
      <c r="HX34" s="56" t="s">
        <v>180</v>
      </c>
      <c r="HY34" s="54" t="s">
        <v>180</v>
      </c>
      <c r="HZ34" s="55" t="s">
        <v>180</v>
      </c>
      <c r="IA34" s="56" t="s">
        <v>180</v>
      </c>
      <c r="IB34" s="54" t="s">
        <v>180</v>
      </c>
      <c r="IC34" s="55" t="s">
        <v>180</v>
      </c>
    </row>
    <row r="35" spans="1:237">
      <c r="A35" s="20">
        <v>1989</v>
      </c>
      <c r="B35" s="20">
        <v>4</v>
      </c>
      <c r="C35" s="20">
        <v>10</v>
      </c>
      <c r="D35" s="54" t="s">
        <v>180</v>
      </c>
      <c r="E35" s="54" t="s">
        <v>180</v>
      </c>
      <c r="F35" s="55" t="s">
        <v>180</v>
      </c>
      <c r="G35" s="56" t="s">
        <v>180</v>
      </c>
      <c r="H35" s="54" t="s">
        <v>180</v>
      </c>
      <c r="I35" s="55" t="s">
        <v>180</v>
      </c>
      <c r="J35" s="56" t="s">
        <v>180</v>
      </c>
      <c r="K35" s="54" t="s">
        <v>180</v>
      </c>
      <c r="L35" s="55" t="s">
        <v>180</v>
      </c>
      <c r="M35" s="56" t="s">
        <v>180</v>
      </c>
      <c r="N35" s="54" t="s">
        <v>180</v>
      </c>
      <c r="O35" s="55" t="s">
        <v>180</v>
      </c>
      <c r="P35" s="56" t="s">
        <v>180</v>
      </c>
      <c r="Q35" s="54" t="s">
        <v>180</v>
      </c>
      <c r="R35" s="55" t="s">
        <v>180</v>
      </c>
      <c r="S35" s="56" t="s">
        <v>180</v>
      </c>
      <c r="T35" s="54" t="s">
        <v>180</v>
      </c>
      <c r="U35" s="55" t="s">
        <v>180</v>
      </c>
      <c r="V35" s="54" t="s">
        <v>180</v>
      </c>
      <c r="W35" s="54" t="s">
        <v>180</v>
      </c>
      <c r="X35" s="55" t="s">
        <v>180</v>
      </c>
      <c r="Y35" s="54" t="s">
        <v>180</v>
      </c>
      <c r="Z35" s="54" t="s">
        <v>180</v>
      </c>
      <c r="AA35" s="55" t="s">
        <v>180</v>
      </c>
      <c r="AB35" s="54" t="s">
        <v>180</v>
      </c>
      <c r="AC35" s="54" t="s">
        <v>180</v>
      </c>
      <c r="AD35" s="55" t="s">
        <v>180</v>
      </c>
      <c r="AE35" s="54" t="s">
        <v>180</v>
      </c>
      <c r="AF35" s="54" t="s">
        <v>180</v>
      </c>
      <c r="AG35" s="55" t="s">
        <v>180</v>
      </c>
      <c r="AH35" s="56" t="s">
        <v>180</v>
      </c>
      <c r="AI35" s="54" t="s">
        <v>180</v>
      </c>
      <c r="AJ35" s="55" t="s">
        <v>180</v>
      </c>
      <c r="AK35" s="56" t="s">
        <v>180</v>
      </c>
      <c r="AL35" s="54" t="s">
        <v>180</v>
      </c>
      <c r="AM35" s="55" t="s">
        <v>180</v>
      </c>
      <c r="AN35" s="56" t="s">
        <v>180</v>
      </c>
      <c r="AO35" s="54" t="s">
        <v>180</v>
      </c>
      <c r="AP35" s="55" t="s">
        <v>180</v>
      </c>
      <c r="AQ35" s="56" t="s">
        <v>180</v>
      </c>
      <c r="AR35" s="54" t="s">
        <v>180</v>
      </c>
      <c r="AS35" s="55" t="s">
        <v>180</v>
      </c>
      <c r="AT35" s="56" t="s">
        <v>180</v>
      </c>
      <c r="AU35" s="54" t="s">
        <v>180</v>
      </c>
      <c r="AV35" s="55" t="s">
        <v>180</v>
      </c>
      <c r="AW35" s="56" t="s">
        <v>180</v>
      </c>
      <c r="AX35" s="54" t="s">
        <v>180</v>
      </c>
      <c r="AY35" s="55" t="s">
        <v>180</v>
      </c>
      <c r="AZ35" s="56">
        <v>196.25</v>
      </c>
      <c r="BA35" s="54">
        <v>186.25</v>
      </c>
      <c r="BB35" s="55">
        <v>191.25</v>
      </c>
      <c r="BC35" s="56" t="s">
        <v>180</v>
      </c>
      <c r="BD35" s="54" t="s">
        <v>180</v>
      </c>
      <c r="BE35" s="55" t="s">
        <v>180</v>
      </c>
      <c r="BF35" s="56">
        <v>196.25</v>
      </c>
      <c r="BG35" s="54">
        <v>186.25</v>
      </c>
      <c r="BH35" s="55">
        <v>191.25</v>
      </c>
      <c r="BI35" s="56">
        <v>200</v>
      </c>
      <c r="BJ35" s="54">
        <v>195</v>
      </c>
      <c r="BK35" s="55">
        <v>198</v>
      </c>
      <c r="BL35" s="56" t="s">
        <v>180</v>
      </c>
      <c r="BM35" s="54" t="s">
        <v>180</v>
      </c>
      <c r="BN35" s="55" t="s">
        <v>180</v>
      </c>
      <c r="BO35" s="56" t="s">
        <v>180</v>
      </c>
      <c r="BP35" s="54" t="s">
        <v>180</v>
      </c>
      <c r="BQ35" s="55" t="s">
        <v>180</v>
      </c>
      <c r="BR35" s="56" t="s">
        <v>180</v>
      </c>
      <c r="BS35" s="54" t="s">
        <v>180</v>
      </c>
      <c r="BT35" s="55" t="s">
        <v>180</v>
      </c>
      <c r="BU35" s="56" t="s">
        <v>180</v>
      </c>
      <c r="BV35" s="54" t="s">
        <v>180</v>
      </c>
      <c r="BW35" s="55" t="s">
        <v>180</v>
      </c>
      <c r="BX35" s="56" t="s">
        <v>180</v>
      </c>
      <c r="BY35" s="54" t="s">
        <v>180</v>
      </c>
      <c r="BZ35" s="55" t="s">
        <v>180</v>
      </c>
      <c r="CA35" s="56" t="s">
        <v>180</v>
      </c>
      <c r="CB35" s="54" t="s">
        <v>180</v>
      </c>
      <c r="CC35" s="55" t="s">
        <v>180</v>
      </c>
      <c r="CD35" s="56" t="s">
        <v>180</v>
      </c>
      <c r="CE35" s="54" t="s">
        <v>180</v>
      </c>
      <c r="CF35" s="55" t="s">
        <v>180</v>
      </c>
      <c r="CG35" s="56" t="s">
        <v>180</v>
      </c>
      <c r="CH35" s="54" t="s">
        <v>180</v>
      </c>
      <c r="CI35" s="55" t="s">
        <v>180</v>
      </c>
      <c r="CJ35" s="56" t="s">
        <v>180</v>
      </c>
      <c r="CK35" s="54" t="s">
        <v>180</v>
      </c>
      <c r="CL35" s="55" t="s">
        <v>180</v>
      </c>
      <c r="CM35" s="56" t="s">
        <v>180</v>
      </c>
      <c r="CN35" s="54" t="s">
        <v>180</v>
      </c>
      <c r="CO35" s="55" t="s">
        <v>180</v>
      </c>
      <c r="CP35" s="56">
        <v>202</v>
      </c>
      <c r="CQ35" s="54">
        <v>197.25</v>
      </c>
      <c r="CR35" s="55">
        <v>200</v>
      </c>
      <c r="CS35" s="56" t="s">
        <v>180</v>
      </c>
      <c r="CT35" s="54" t="s">
        <v>180</v>
      </c>
      <c r="CU35" s="55" t="s">
        <v>180</v>
      </c>
      <c r="CV35" s="56" t="s">
        <v>180</v>
      </c>
      <c r="CW35" s="54" t="s">
        <v>180</v>
      </c>
      <c r="CX35" s="55" t="s">
        <v>180</v>
      </c>
      <c r="CY35" s="54" t="s">
        <v>180</v>
      </c>
      <c r="CZ35" s="54" t="s">
        <v>180</v>
      </c>
      <c r="DA35" s="55" t="s">
        <v>180</v>
      </c>
      <c r="DB35" s="54" t="s">
        <v>180</v>
      </c>
      <c r="DC35" s="54" t="s">
        <v>180</v>
      </c>
      <c r="DD35" s="55" t="s">
        <v>180</v>
      </c>
      <c r="DE35" s="54" t="s">
        <v>180</v>
      </c>
      <c r="DF35" s="54" t="s">
        <v>180</v>
      </c>
      <c r="DG35" s="55" t="s">
        <v>180</v>
      </c>
      <c r="DH35" s="54" t="s">
        <v>180</v>
      </c>
      <c r="DI35" s="54" t="s">
        <v>180</v>
      </c>
      <c r="DJ35" s="55" t="s">
        <v>180</v>
      </c>
      <c r="DK35" s="56" t="s">
        <v>180</v>
      </c>
      <c r="DL35" s="54" t="s">
        <v>180</v>
      </c>
      <c r="DM35" s="55" t="s">
        <v>180</v>
      </c>
      <c r="DN35" s="54" t="s">
        <v>180</v>
      </c>
      <c r="DO35" s="54" t="s">
        <v>180</v>
      </c>
      <c r="DP35" s="55" t="s">
        <v>180</v>
      </c>
      <c r="DQ35" s="54" t="s">
        <v>180</v>
      </c>
      <c r="DR35" s="54" t="s">
        <v>180</v>
      </c>
      <c r="DS35" s="55" t="s">
        <v>180</v>
      </c>
      <c r="DT35" s="54" t="s">
        <v>180</v>
      </c>
      <c r="DU35" s="54" t="s">
        <v>180</v>
      </c>
      <c r="DV35" s="55" t="s">
        <v>180</v>
      </c>
      <c r="DW35" s="56" t="s">
        <v>180</v>
      </c>
      <c r="DX35" s="54" t="s">
        <v>180</v>
      </c>
      <c r="DY35" s="55" t="s">
        <v>180</v>
      </c>
      <c r="DZ35" s="56" t="s">
        <v>180</v>
      </c>
      <c r="EA35" s="54" t="s">
        <v>180</v>
      </c>
      <c r="EB35" s="55" t="s">
        <v>180</v>
      </c>
      <c r="EC35" s="56" t="s">
        <v>180</v>
      </c>
      <c r="ED35" s="54" t="s">
        <v>180</v>
      </c>
      <c r="EE35" s="55" t="s">
        <v>180</v>
      </c>
      <c r="EF35" s="56" t="s">
        <v>180</v>
      </c>
      <c r="EG35" s="54" t="s">
        <v>180</v>
      </c>
      <c r="EH35" s="55" t="s">
        <v>180</v>
      </c>
      <c r="EI35" s="56" t="s">
        <v>180</v>
      </c>
      <c r="EJ35" s="54" t="s">
        <v>180</v>
      </c>
      <c r="EK35" s="55" t="s">
        <v>180</v>
      </c>
      <c r="EL35" s="56" t="s">
        <v>180</v>
      </c>
      <c r="EM35" s="54" t="s">
        <v>180</v>
      </c>
      <c r="EN35" s="55" t="s">
        <v>180</v>
      </c>
      <c r="EO35" s="56" t="s">
        <v>180</v>
      </c>
      <c r="EP35" s="54" t="s">
        <v>180</v>
      </c>
      <c r="EQ35" s="55" t="s">
        <v>180</v>
      </c>
      <c r="ER35" s="56" t="s">
        <v>180</v>
      </c>
      <c r="ES35" s="54" t="s">
        <v>180</v>
      </c>
      <c r="ET35" s="55" t="s">
        <v>180</v>
      </c>
      <c r="EU35" s="54" t="s">
        <v>180</v>
      </c>
      <c r="EV35" s="54" t="s">
        <v>180</v>
      </c>
      <c r="EW35" s="55" t="s">
        <v>180</v>
      </c>
      <c r="EX35" s="54" t="s">
        <v>180</v>
      </c>
      <c r="EY35" s="54" t="s">
        <v>180</v>
      </c>
      <c r="EZ35" s="55" t="s">
        <v>180</v>
      </c>
      <c r="FA35" s="56" t="s">
        <v>180</v>
      </c>
      <c r="FB35" s="54" t="s">
        <v>180</v>
      </c>
      <c r="FC35" s="55" t="s">
        <v>180</v>
      </c>
      <c r="FD35" s="56" t="s">
        <v>180</v>
      </c>
      <c r="FE35" s="54" t="s">
        <v>180</v>
      </c>
      <c r="FF35" s="55" t="s">
        <v>180</v>
      </c>
      <c r="FG35" s="56" t="s">
        <v>180</v>
      </c>
      <c r="FH35" s="54" t="s">
        <v>180</v>
      </c>
      <c r="FI35" s="55" t="s">
        <v>180</v>
      </c>
      <c r="FJ35" s="56">
        <v>155</v>
      </c>
      <c r="FK35" s="54">
        <v>145</v>
      </c>
      <c r="FL35" s="55">
        <v>150</v>
      </c>
      <c r="FM35" s="56" t="s">
        <v>180</v>
      </c>
      <c r="FN35" s="54" t="s">
        <v>180</v>
      </c>
      <c r="FO35" s="55" t="s">
        <v>180</v>
      </c>
      <c r="FP35" s="56" t="s">
        <v>180</v>
      </c>
      <c r="FQ35" s="54" t="s">
        <v>180</v>
      </c>
      <c r="FR35" s="55" t="s">
        <v>180</v>
      </c>
      <c r="FS35" s="56">
        <v>134.25</v>
      </c>
      <c r="FT35" s="54">
        <v>129.75</v>
      </c>
      <c r="FU35" s="55">
        <v>132.5</v>
      </c>
      <c r="FV35" s="56" t="s">
        <v>180</v>
      </c>
      <c r="FW35" s="54" t="s">
        <v>180</v>
      </c>
      <c r="FX35" s="55" t="s">
        <v>180</v>
      </c>
      <c r="FY35" s="56" t="s">
        <v>180</v>
      </c>
      <c r="FZ35" s="54" t="s">
        <v>180</v>
      </c>
      <c r="GA35" s="55" t="s">
        <v>180</v>
      </c>
      <c r="GB35" s="56">
        <v>365</v>
      </c>
      <c r="GC35" s="54">
        <v>360</v>
      </c>
      <c r="GD35" s="55">
        <v>363</v>
      </c>
      <c r="GE35" s="56">
        <v>432</v>
      </c>
      <c r="GF35" s="54">
        <v>432</v>
      </c>
      <c r="GG35" s="55">
        <v>432</v>
      </c>
      <c r="GH35" s="56">
        <v>410</v>
      </c>
      <c r="GI35" s="54">
        <v>400</v>
      </c>
      <c r="GJ35" s="55">
        <v>405</v>
      </c>
      <c r="GK35" s="56" t="s">
        <v>180</v>
      </c>
      <c r="GL35" s="54" t="s">
        <v>180</v>
      </c>
      <c r="GM35" s="55" t="s">
        <v>180</v>
      </c>
      <c r="GN35" s="56" t="s">
        <v>180</v>
      </c>
      <c r="GO35" s="54" t="s">
        <v>180</v>
      </c>
      <c r="GP35" s="55" t="s">
        <v>180</v>
      </c>
      <c r="GQ35" s="56" t="s">
        <v>180</v>
      </c>
      <c r="GR35" s="54" t="s">
        <v>180</v>
      </c>
      <c r="GS35" s="55" t="s">
        <v>180</v>
      </c>
      <c r="GT35" s="56" t="s">
        <v>180</v>
      </c>
      <c r="GU35" s="54" t="s">
        <v>180</v>
      </c>
      <c r="GV35" s="55" t="s">
        <v>180</v>
      </c>
      <c r="GW35" s="56">
        <v>340</v>
      </c>
      <c r="GX35" s="54">
        <v>328</v>
      </c>
      <c r="GY35" s="55">
        <v>334</v>
      </c>
      <c r="GZ35" s="56" t="s">
        <v>180</v>
      </c>
      <c r="HA35" s="54" t="s">
        <v>180</v>
      </c>
      <c r="HB35" s="55" t="s">
        <v>180</v>
      </c>
      <c r="HC35" s="56" t="s">
        <v>180</v>
      </c>
      <c r="HD35" s="54" t="s">
        <v>180</v>
      </c>
      <c r="HE35" s="55" t="s">
        <v>180</v>
      </c>
      <c r="HF35" s="54" t="s">
        <v>180</v>
      </c>
      <c r="HG35" s="54" t="s">
        <v>180</v>
      </c>
      <c r="HH35" s="55" t="s">
        <v>180</v>
      </c>
      <c r="HI35" s="54" t="s">
        <v>180</v>
      </c>
      <c r="HJ35" s="54" t="s">
        <v>180</v>
      </c>
      <c r="HK35" s="55" t="s">
        <v>180</v>
      </c>
      <c r="HL35" s="56" t="s">
        <v>180</v>
      </c>
      <c r="HM35" s="54" t="s">
        <v>180</v>
      </c>
      <c r="HN35" s="55" t="s">
        <v>180</v>
      </c>
      <c r="HO35" s="56" t="s">
        <v>180</v>
      </c>
      <c r="HP35" s="54" t="s">
        <v>180</v>
      </c>
      <c r="HQ35" s="55" t="s">
        <v>180</v>
      </c>
      <c r="HR35" s="56" t="s">
        <v>180</v>
      </c>
      <c r="HS35" s="54" t="s">
        <v>180</v>
      </c>
      <c r="HT35" s="55" t="s">
        <v>180</v>
      </c>
      <c r="HU35" s="56" t="s">
        <v>180</v>
      </c>
      <c r="HV35" s="54" t="s">
        <v>180</v>
      </c>
      <c r="HW35" s="55" t="s">
        <v>180</v>
      </c>
      <c r="HX35" s="56" t="s">
        <v>180</v>
      </c>
      <c r="HY35" s="54" t="s">
        <v>180</v>
      </c>
      <c r="HZ35" s="55" t="s">
        <v>180</v>
      </c>
      <c r="IA35" s="56" t="s">
        <v>180</v>
      </c>
      <c r="IB35" s="54" t="s">
        <v>180</v>
      </c>
      <c r="IC35" s="55" t="s">
        <v>180</v>
      </c>
    </row>
    <row r="36" spans="1:237">
      <c r="A36" s="20">
        <v>1989</v>
      </c>
      <c r="B36" s="20">
        <v>4</v>
      </c>
      <c r="C36" s="20">
        <v>11</v>
      </c>
      <c r="D36" s="54" t="s">
        <v>180</v>
      </c>
      <c r="E36" s="54" t="s">
        <v>180</v>
      </c>
      <c r="F36" s="55" t="s">
        <v>180</v>
      </c>
      <c r="G36" s="56" t="s">
        <v>180</v>
      </c>
      <c r="H36" s="54" t="s">
        <v>180</v>
      </c>
      <c r="I36" s="55" t="s">
        <v>180</v>
      </c>
      <c r="J36" s="56" t="s">
        <v>180</v>
      </c>
      <c r="K36" s="54" t="s">
        <v>180</v>
      </c>
      <c r="L36" s="55" t="s">
        <v>180</v>
      </c>
      <c r="M36" s="56" t="s">
        <v>180</v>
      </c>
      <c r="N36" s="54" t="s">
        <v>180</v>
      </c>
      <c r="O36" s="55" t="s">
        <v>180</v>
      </c>
      <c r="P36" s="56" t="s">
        <v>180</v>
      </c>
      <c r="Q36" s="54" t="s">
        <v>180</v>
      </c>
      <c r="R36" s="55" t="s">
        <v>180</v>
      </c>
      <c r="S36" s="56" t="s">
        <v>180</v>
      </c>
      <c r="T36" s="54" t="s">
        <v>180</v>
      </c>
      <c r="U36" s="55" t="s">
        <v>180</v>
      </c>
      <c r="V36" s="54" t="s">
        <v>180</v>
      </c>
      <c r="W36" s="54" t="s">
        <v>180</v>
      </c>
      <c r="X36" s="55" t="s">
        <v>180</v>
      </c>
      <c r="Y36" s="54" t="s">
        <v>180</v>
      </c>
      <c r="Z36" s="54" t="s">
        <v>180</v>
      </c>
      <c r="AA36" s="55" t="s">
        <v>180</v>
      </c>
      <c r="AB36" s="54" t="s">
        <v>180</v>
      </c>
      <c r="AC36" s="54" t="s">
        <v>180</v>
      </c>
      <c r="AD36" s="55" t="s">
        <v>180</v>
      </c>
      <c r="AE36" s="54" t="s">
        <v>180</v>
      </c>
      <c r="AF36" s="54" t="s">
        <v>180</v>
      </c>
      <c r="AG36" s="55" t="s">
        <v>180</v>
      </c>
      <c r="AH36" s="56" t="s">
        <v>180</v>
      </c>
      <c r="AI36" s="54" t="s">
        <v>180</v>
      </c>
      <c r="AJ36" s="55" t="s">
        <v>180</v>
      </c>
      <c r="AK36" s="56" t="s">
        <v>180</v>
      </c>
      <c r="AL36" s="54" t="s">
        <v>180</v>
      </c>
      <c r="AM36" s="55" t="s">
        <v>180</v>
      </c>
      <c r="AN36" s="56" t="s">
        <v>180</v>
      </c>
      <c r="AO36" s="54" t="s">
        <v>180</v>
      </c>
      <c r="AP36" s="55" t="s">
        <v>180</v>
      </c>
      <c r="AQ36" s="56" t="s">
        <v>180</v>
      </c>
      <c r="AR36" s="54" t="s">
        <v>180</v>
      </c>
      <c r="AS36" s="55" t="s">
        <v>180</v>
      </c>
      <c r="AT36" s="56" t="s">
        <v>180</v>
      </c>
      <c r="AU36" s="54" t="s">
        <v>180</v>
      </c>
      <c r="AV36" s="55" t="s">
        <v>180</v>
      </c>
      <c r="AW36" s="56" t="s">
        <v>180</v>
      </c>
      <c r="AX36" s="54" t="s">
        <v>180</v>
      </c>
      <c r="AY36" s="55" t="s">
        <v>180</v>
      </c>
      <c r="AZ36" s="56">
        <v>187</v>
      </c>
      <c r="BA36" s="54">
        <v>181</v>
      </c>
      <c r="BB36" s="55">
        <v>184.4</v>
      </c>
      <c r="BC36" s="56" t="s">
        <v>180</v>
      </c>
      <c r="BD36" s="54" t="s">
        <v>180</v>
      </c>
      <c r="BE36" s="55" t="s">
        <v>180</v>
      </c>
      <c r="BF36" s="56">
        <v>187</v>
      </c>
      <c r="BG36" s="54">
        <v>181</v>
      </c>
      <c r="BH36" s="55">
        <v>184.4</v>
      </c>
      <c r="BI36" s="56">
        <v>198</v>
      </c>
      <c r="BJ36" s="54">
        <v>190</v>
      </c>
      <c r="BK36" s="55">
        <v>194.2</v>
      </c>
      <c r="BL36" s="56" t="s">
        <v>180</v>
      </c>
      <c r="BM36" s="54" t="s">
        <v>180</v>
      </c>
      <c r="BN36" s="55" t="s">
        <v>180</v>
      </c>
      <c r="BO36" s="56" t="s">
        <v>180</v>
      </c>
      <c r="BP36" s="54" t="s">
        <v>180</v>
      </c>
      <c r="BQ36" s="55" t="s">
        <v>180</v>
      </c>
      <c r="BR36" s="56" t="s">
        <v>180</v>
      </c>
      <c r="BS36" s="54" t="s">
        <v>180</v>
      </c>
      <c r="BT36" s="55" t="s">
        <v>180</v>
      </c>
      <c r="BU36" s="56" t="s">
        <v>180</v>
      </c>
      <c r="BV36" s="54" t="s">
        <v>180</v>
      </c>
      <c r="BW36" s="55" t="s">
        <v>180</v>
      </c>
      <c r="BX36" s="56" t="s">
        <v>180</v>
      </c>
      <c r="BY36" s="54" t="s">
        <v>180</v>
      </c>
      <c r="BZ36" s="55" t="s">
        <v>180</v>
      </c>
      <c r="CA36" s="56" t="s">
        <v>180</v>
      </c>
      <c r="CB36" s="54" t="s">
        <v>180</v>
      </c>
      <c r="CC36" s="55" t="s">
        <v>180</v>
      </c>
      <c r="CD36" s="56" t="s">
        <v>180</v>
      </c>
      <c r="CE36" s="54" t="s">
        <v>180</v>
      </c>
      <c r="CF36" s="55" t="s">
        <v>180</v>
      </c>
      <c r="CG36" s="56" t="s">
        <v>180</v>
      </c>
      <c r="CH36" s="54" t="s">
        <v>180</v>
      </c>
      <c r="CI36" s="55" t="s">
        <v>180</v>
      </c>
      <c r="CJ36" s="56" t="s">
        <v>180</v>
      </c>
      <c r="CK36" s="54" t="s">
        <v>180</v>
      </c>
      <c r="CL36" s="55" t="s">
        <v>180</v>
      </c>
      <c r="CM36" s="56" t="s">
        <v>180</v>
      </c>
      <c r="CN36" s="54" t="s">
        <v>180</v>
      </c>
      <c r="CO36" s="55" t="s">
        <v>180</v>
      </c>
      <c r="CP36" s="56">
        <v>195.2</v>
      </c>
      <c r="CQ36" s="54">
        <v>191.8</v>
      </c>
      <c r="CR36" s="55">
        <v>194</v>
      </c>
      <c r="CS36" s="56" t="s">
        <v>180</v>
      </c>
      <c r="CT36" s="54" t="s">
        <v>180</v>
      </c>
      <c r="CU36" s="55" t="s">
        <v>180</v>
      </c>
      <c r="CV36" s="56" t="s">
        <v>180</v>
      </c>
      <c r="CW36" s="54" t="s">
        <v>180</v>
      </c>
      <c r="CX36" s="55" t="s">
        <v>180</v>
      </c>
      <c r="CY36" s="54" t="s">
        <v>180</v>
      </c>
      <c r="CZ36" s="54" t="s">
        <v>180</v>
      </c>
      <c r="DA36" s="55" t="s">
        <v>180</v>
      </c>
      <c r="DB36" s="54" t="s">
        <v>180</v>
      </c>
      <c r="DC36" s="54" t="s">
        <v>180</v>
      </c>
      <c r="DD36" s="55" t="s">
        <v>180</v>
      </c>
      <c r="DE36" s="54" t="s">
        <v>180</v>
      </c>
      <c r="DF36" s="54" t="s">
        <v>180</v>
      </c>
      <c r="DG36" s="55" t="s">
        <v>180</v>
      </c>
      <c r="DH36" s="54" t="s">
        <v>180</v>
      </c>
      <c r="DI36" s="54" t="s">
        <v>180</v>
      </c>
      <c r="DJ36" s="55" t="s">
        <v>180</v>
      </c>
      <c r="DK36" s="56" t="s">
        <v>180</v>
      </c>
      <c r="DL36" s="54" t="s">
        <v>180</v>
      </c>
      <c r="DM36" s="55" t="s">
        <v>180</v>
      </c>
      <c r="DN36" s="54" t="s">
        <v>180</v>
      </c>
      <c r="DO36" s="54" t="s">
        <v>180</v>
      </c>
      <c r="DP36" s="55" t="s">
        <v>180</v>
      </c>
      <c r="DQ36" s="54" t="s">
        <v>180</v>
      </c>
      <c r="DR36" s="54" t="s">
        <v>180</v>
      </c>
      <c r="DS36" s="55" t="s">
        <v>180</v>
      </c>
      <c r="DT36" s="54" t="s">
        <v>180</v>
      </c>
      <c r="DU36" s="54" t="s">
        <v>180</v>
      </c>
      <c r="DV36" s="55" t="s">
        <v>180</v>
      </c>
      <c r="DW36" s="56" t="s">
        <v>180</v>
      </c>
      <c r="DX36" s="54" t="s">
        <v>180</v>
      </c>
      <c r="DY36" s="55" t="s">
        <v>180</v>
      </c>
      <c r="DZ36" s="56" t="s">
        <v>180</v>
      </c>
      <c r="EA36" s="54" t="s">
        <v>180</v>
      </c>
      <c r="EB36" s="55" t="s">
        <v>180</v>
      </c>
      <c r="EC36" s="56" t="s">
        <v>180</v>
      </c>
      <c r="ED36" s="54" t="s">
        <v>180</v>
      </c>
      <c r="EE36" s="55" t="s">
        <v>180</v>
      </c>
      <c r="EF36" s="56" t="s">
        <v>180</v>
      </c>
      <c r="EG36" s="54" t="s">
        <v>180</v>
      </c>
      <c r="EH36" s="55" t="s">
        <v>180</v>
      </c>
      <c r="EI36" s="56" t="s">
        <v>180</v>
      </c>
      <c r="EJ36" s="54" t="s">
        <v>180</v>
      </c>
      <c r="EK36" s="55" t="s">
        <v>180</v>
      </c>
      <c r="EL36" s="56" t="s">
        <v>180</v>
      </c>
      <c r="EM36" s="54" t="s">
        <v>180</v>
      </c>
      <c r="EN36" s="55" t="s">
        <v>180</v>
      </c>
      <c r="EO36" s="56" t="s">
        <v>180</v>
      </c>
      <c r="EP36" s="54" t="s">
        <v>180</v>
      </c>
      <c r="EQ36" s="55" t="s">
        <v>180</v>
      </c>
      <c r="ER36" s="56" t="s">
        <v>180</v>
      </c>
      <c r="ES36" s="54" t="s">
        <v>180</v>
      </c>
      <c r="ET36" s="55" t="s">
        <v>180</v>
      </c>
      <c r="EU36" s="54" t="s">
        <v>180</v>
      </c>
      <c r="EV36" s="54" t="s">
        <v>180</v>
      </c>
      <c r="EW36" s="55" t="s">
        <v>180</v>
      </c>
      <c r="EX36" s="54" t="s">
        <v>180</v>
      </c>
      <c r="EY36" s="54" t="s">
        <v>180</v>
      </c>
      <c r="EZ36" s="55" t="s">
        <v>180</v>
      </c>
      <c r="FA36" s="56" t="s">
        <v>180</v>
      </c>
      <c r="FB36" s="54" t="s">
        <v>180</v>
      </c>
      <c r="FC36" s="55" t="s">
        <v>180</v>
      </c>
      <c r="FD36" s="56" t="s">
        <v>180</v>
      </c>
      <c r="FE36" s="54" t="s">
        <v>180</v>
      </c>
      <c r="FF36" s="55" t="s">
        <v>180</v>
      </c>
      <c r="FG36" s="56" t="s">
        <v>180</v>
      </c>
      <c r="FH36" s="54" t="s">
        <v>180</v>
      </c>
      <c r="FI36" s="55" t="s">
        <v>180</v>
      </c>
      <c r="FJ36" s="56">
        <v>155</v>
      </c>
      <c r="FK36" s="54">
        <v>145</v>
      </c>
      <c r="FL36" s="55">
        <v>150</v>
      </c>
      <c r="FM36" s="56" t="s">
        <v>180</v>
      </c>
      <c r="FN36" s="54" t="s">
        <v>180</v>
      </c>
      <c r="FO36" s="55" t="s">
        <v>180</v>
      </c>
      <c r="FP36" s="56" t="s">
        <v>180</v>
      </c>
      <c r="FQ36" s="54" t="s">
        <v>180</v>
      </c>
      <c r="FR36" s="55" t="s">
        <v>180</v>
      </c>
      <c r="FS36" s="56">
        <v>129</v>
      </c>
      <c r="FT36" s="54">
        <v>124.8</v>
      </c>
      <c r="FU36" s="55">
        <v>127</v>
      </c>
      <c r="FV36" s="56" t="s">
        <v>180</v>
      </c>
      <c r="FW36" s="54" t="s">
        <v>180</v>
      </c>
      <c r="FX36" s="55" t="s">
        <v>180</v>
      </c>
      <c r="FY36" s="56" t="s">
        <v>180</v>
      </c>
      <c r="FZ36" s="54" t="s">
        <v>180</v>
      </c>
      <c r="GA36" s="55" t="s">
        <v>180</v>
      </c>
      <c r="GB36" s="56">
        <v>365</v>
      </c>
      <c r="GC36" s="54">
        <v>344</v>
      </c>
      <c r="GD36" s="55">
        <v>355</v>
      </c>
      <c r="GE36" s="56">
        <v>432</v>
      </c>
      <c r="GF36" s="54">
        <v>411</v>
      </c>
      <c r="GG36" s="55">
        <v>422</v>
      </c>
      <c r="GH36" s="56">
        <v>406</v>
      </c>
      <c r="GI36" s="54">
        <v>396</v>
      </c>
      <c r="GJ36" s="55">
        <v>401</v>
      </c>
      <c r="GK36" s="56" t="s">
        <v>180</v>
      </c>
      <c r="GL36" s="54" t="s">
        <v>180</v>
      </c>
      <c r="GM36" s="55" t="s">
        <v>180</v>
      </c>
      <c r="GN36" s="56" t="s">
        <v>180</v>
      </c>
      <c r="GO36" s="54" t="s">
        <v>180</v>
      </c>
      <c r="GP36" s="55" t="s">
        <v>180</v>
      </c>
      <c r="GQ36" s="56" t="s">
        <v>180</v>
      </c>
      <c r="GR36" s="54" t="s">
        <v>180</v>
      </c>
      <c r="GS36" s="55" t="s">
        <v>180</v>
      </c>
      <c r="GT36" s="56" t="s">
        <v>180</v>
      </c>
      <c r="GU36" s="54" t="s">
        <v>180</v>
      </c>
      <c r="GV36" s="55" t="s">
        <v>180</v>
      </c>
      <c r="GW36" s="56">
        <v>340</v>
      </c>
      <c r="GX36" s="54">
        <v>328</v>
      </c>
      <c r="GY36" s="55">
        <v>334</v>
      </c>
      <c r="GZ36" s="56" t="s">
        <v>180</v>
      </c>
      <c r="HA36" s="54" t="s">
        <v>180</v>
      </c>
      <c r="HB36" s="55" t="s">
        <v>180</v>
      </c>
      <c r="HC36" s="56" t="s">
        <v>180</v>
      </c>
      <c r="HD36" s="54" t="s">
        <v>180</v>
      </c>
      <c r="HE36" s="55" t="s">
        <v>180</v>
      </c>
      <c r="HF36" s="54" t="s">
        <v>180</v>
      </c>
      <c r="HG36" s="54" t="s">
        <v>180</v>
      </c>
      <c r="HH36" s="55" t="s">
        <v>180</v>
      </c>
      <c r="HI36" s="54" t="s">
        <v>180</v>
      </c>
      <c r="HJ36" s="54" t="s">
        <v>180</v>
      </c>
      <c r="HK36" s="55" t="s">
        <v>180</v>
      </c>
      <c r="HL36" s="56" t="s">
        <v>180</v>
      </c>
      <c r="HM36" s="54" t="s">
        <v>180</v>
      </c>
      <c r="HN36" s="55" t="s">
        <v>180</v>
      </c>
      <c r="HO36" s="56" t="s">
        <v>180</v>
      </c>
      <c r="HP36" s="54" t="s">
        <v>180</v>
      </c>
      <c r="HQ36" s="55" t="s">
        <v>180</v>
      </c>
      <c r="HR36" s="56" t="s">
        <v>180</v>
      </c>
      <c r="HS36" s="54" t="s">
        <v>180</v>
      </c>
      <c r="HT36" s="55" t="s">
        <v>180</v>
      </c>
      <c r="HU36" s="56" t="s">
        <v>180</v>
      </c>
      <c r="HV36" s="54" t="s">
        <v>180</v>
      </c>
      <c r="HW36" s="55" t="s">
        <v>180</v>
      </c>
      <c r="HX36" s="56" t="s">
        <v>180</v>
      </c>
      <c r="HY36" s="54" t="s">
        <v>180</v>
      </c>
      <c r="HZ36" s="55" t="s">
        <v>180</v>
      </c>
      <c r="IA36" s="56" t="s">
        <v>180</v>
      </c>
      <c r="IB36" s="54" t="s">
        <v>180</v>
      </c>
      <c r="IC36" s="55" t="s">
        <v>180</v>
      </c>
    </row>
    <row r="37" spans="1:237">
      <c r="A37" s="20">
        <v>1989</v>
      </c>
      <c r="B37" s="20">
        <v>4</v>
      </c>
      <c r="C37" s="20">
        <v>12</v>
      </c>
      <c r="D37" s="54" t="s">
        <v>180</v>
      </c>
      <c r="E37" s="54" t="s">
        <v>180</v>
      </c>
      <c r="F37" s="55" t="s">
        <v>180</v>
      </c>
      <c r="G37" s="56" t="s">
        <v>180</v>
      </c>
      <c r="H37" s="54" t="s">
        <v>180</v>
      </c>
      <c r="I37" s="55" t="s">
        <v>180</v>
      </c>
      <c r="J37" s="56" t="s">
        <v>180</v>
      </c>
      <c r="K37" s="54" t="s">
        <v>180</v>
      </c>
      <c r="L37" s="55" t="s">
        <v>180</v>
      </c>
      <c r="M37" s="56" t="s">
        <v>180</v>
      </c>
      <c r="N37" s="54" t="s">
        <v>180</v>
      </c>
      <c r="O37" s="55" t="s">
        <v>180</v>
      </c>
      <c r="P37" s="56" t="s">
        <v>180</v>
      </c>
      <c r="Q37" s="54" t="s">
        <v>180</v>
      </c>
      <c r="R37" s="55" t="s">
        <v>180</v>
      </c>
      <c r="S37" s="56" t="s">
        <v>180</v>
      </c>
      <c r="T37" s="54" t="s">
        <v>180</v>
      </c>
      <c r="U37" s="55" t="s">
        <v>180</v>
      </c>
      <c r="V37" s="54" t="s">
        <v>180</v>
      </c>
      <c r="W37" s="54" t="s">
        <v>180</v>
      </c>
      <c r="X37" s="55" t="s">
        <v>180</v>
      </c>
      <c r="Y37" s="54" t="s">
        <v>180</v>
      </c>
      <c r="Z37" s="54" t="s">
        <v>180</v>
      </c>
      <c r="AA37" s="55" t="s">
        <v>180</v>
      </c>
      <c r="AB37" s="54" t="s">
        <v>180</v>
      </c>
      <c r="AC37" s="54" t="s">
        <v>180</v>
      </c>
      <c r="AD37" s="55" t="s">
        <v>180</v>
      </c>
      <c r="AE37" s="54" t="s">
        <v>180</v>
      </c>
      <c r="AF37" s="54" t="s">
        <v>180</v>
      </c>
      <c r="AG37" s="55" t="s">
        <v>180</v>
      </c>
      <c r="AH37" s="56" t="s">
        <v>180</v>
      </c>
      <c r="AI37" s="54" t="s">
        <v>180</v>
      </c>
      <c r="AJ37" s="55" t="s">
        <v>180</v>
      </c>
      <c r="AK37" s="56" t="s">
        <v>180</v>
      </c>
      <c r="AL37" s="54" t="s">
        <v>180</v>
      </c>
      <c r="AM37" s="55" t="s">
        <v>180</v>
      </c>
      <c r="AN37" s="56" t="s">
        <v>180</v>
      </c>
      <c r="AO37" s="54" t="s">
        <v>180</v>
      </c>
      <c r="AP37" s="55" t="s">
        <v>180</v>
      </c>
      <c r="AQ37" s="56" t="s">
        <v>180</v>
      </c>
      <c r="AR37" s="54" t="s">
        <v>180</v>
      </c>
      <c r="AS37" s="55" t="s">
        <v>180</v>
      </c>
      <c r="AT37" s="56" t="s">
        <v>180</v>
      </c>
      <c r="AU37" s="54" t="s">
        <v>180</v>
      </c>
      <c r="AV37" s="55" t="s">
        <v>180</v>
      </c>
      <c r="AW37" s="56" t="s">
        <v>180</v>
      </c>
      <c r="AX37" s="54" t="s">
        <v>180</v>
      </c>
      <c r="AY37" s="55" t="s">
        <v>180</v>
      </c>
      <c r="AZ37" s="56">
        <v>178.33333333333334</v>
      </c>
      <c r="BA37" s="54">
        <v>172.33333333333334</v>
      </c>
      <c r="BB37" s="55">
        <v>175.66666666666666</v>
      </c>
      <c r="BC37" s="56" t="s">
        <v>180</v>
      </c>
      <c r="BD37" s="54" t="s">
        <v>180</v>
      </c>
      <c r="BE37" s="55" t="s">
        <v>180</v>
      </c>
      <c r="BF37" s="56">
        <v>178.33333333333334</v>
      </c>
      <c r="BG37" s="54">
        <v>172.33333333333334</v>
      </c>
      <c r="BH37" s="55">
        <v>175.66666666666666</v>
      </c>
      <c r="BI37" s="56">
        <v>190</v>
      </c>
      <c r="BJ37" s="54">
        <v>180</v>
      </c>
      <c r="BK37" s="55">
        <v>185</v>
      </c>
      <c r="BL37" s="56" t="s">
        <v>180</v>
      </c>
      <c r="BM37" s="54" t="s">
        <v>180</v>
      </c>
      <c r="BN37" s="55" t="s">
        <v>180</v>
      </c>
      <c r="BO37" s="56" t="s">
        <v>180</v>
      </c>
      <c r="BP37" s="54" t="s">
        <v>180</v>
      </c>
      <c r="BQ37" s="55" t="s">
        <v>180</v>
      </c>
      <c r="BR37" s="56" t="s">
        <v>180</v>
      </c>
      <c r="BS37" s="54" t="s">
        <v>180</v>
      </c>
      <c r="BT37" s="55" t="s">
        <v>180</v>
      </c>
      <c r="BU37" s="56" t="s">
        <v>180</v>
      </c>
      <c r="BV37" s="54" t="s">
        <v>180</v>
      </c>
      <c r="BW37" s="55" t="s">
        <v>180</v>
      </c>
      <c r="BX37" s="56" t="s">
        <v>180</v>
      </c>
      <c r="BY37" s="54" t="s">
        <v>180</v>
      </c>
      <c r="BZ37" s="55" t="s">
        <v>180</v>
      </c>
      <c r="CA37" s="56" t="s">
        <v>180</v>
      </c>
      <c r="CB37" s="54" t="s">
        <v>180</v>
      </c>
      <c r="CC37" s="55" t="s">
        <v>180</v>
      </c>
      <c r="CD37" s="56" t="s">
        <v>180</v>
      </c>
      <c r="CE37" s="54" t="s">
        <v>180</v>
      </c>
      <c r="CF37" s="55" t="s">
        <v>180</v>
      </c>
      <c r="CG37" s="56" t="s">
        <v>180</v>
      </c>
      <c r="CH37" s="54" t="s">
        <v>180</v>
      </c>
      <c r="CI37" s="55" t="s">
        <v>180</v>
      </c>
      <c r="CJ37" s="56" t="s">
        <v>180</v>
      </c>
      <c r="CK37" s="54" t="s">
        <v>180</v>
      </c>
      <c r="CL37" s="55" t="s">
        <v>180</v>
      </c>
      <c r="CM37" s="56" t="s">
        <v>180</v>
      </c>
      <c r="CN37" s="54" t="s">
        <v>180</v>
      </c>
      <c r="CO37" s="55" t="s">
        <v>180</v>
      </c>
      <c r="CP37" s="56">
        <v>190</v>
      </c>
      <c r="CQ37" s="54">
        <v>185</v>
      </c>
      <c r="CR37" s="55">
        <v>188</v>
      </c>
      <c r="CS37" s="56" t="s">
        <v>180</v>
      </c>
      <c r="CT37" s="54" t="s">
        <v>180</v>
      </c>
      <c r="CU37" s="55" t="s">
        <v>180</v>
      </c>
      <c r="CV37" s="56" t="s">
        <v>180</v>
      </c>
      <c r="CW37" s="54" t="s">
        <v>180</v>
      </c>
      <c r="CX37" s="55" t="s">
        <v>180</v>
      </c>
      <c r="CY37" s="54" t="s">
        <v>180</v>
      </c>
      <c r="CZ37" s="54" t="s">
        <v>180</v>
      </c>
      <c r="DA37" s="55" t="s">
        <v>180</v>
      </c>
      <c r="DB37" s="54" t="s">
        <v>180</v>
      </c>
      <c r="DC37" s="54" t="s">
        <v>180</v>
      </c>
      <c r="DD37" s="55" t="s">
        <v>180</v>
      </c>
      <c r="DE37" s="54" t="s">
        <v>180</v>
      </c>
      <c r="DF37" s="54" t="s">
        <v>180</v>
      </c>
      <c r="DG37" s="55" t="s">
        <v>180</v>
      </c>
      <c r="DH37" s="54" t="s">
        <v>180</v>
      </c>
      <c r="DI37" s="54" t="s">
        <v>180</v>
      </c>
      <c r="DJ37" s="55" t="s">
        <v>180</v>
      </c>
      <c r="DK37" s="56" t="s">
        <v>180</v>
      </c>
      <c r="DL37" s="54" t="s">
        <v>180</v>
      </c>
      <c r="DM37" s="55" t="s">
        <v>180</v>
      </c>
      <c r="DN37" s="54" t="s">
        <v>180</v>
      </c>
      <c r="DO37" s="54" t="s">
        <v>180</v>
      </c>
      <c r="DP37" s="55" t="s">
        <v>180</v>
      </c>
      <c r="DQ37" s="54" t="s">
        <v>180</v>
      </c>
      <c r="DR37" s="54" t="s">
        <v>180</v>
      </c>
      <c r="DS37" s="55" t="s">
        <v>180</v>
      </c>
      <c r="DT37" s="54" t="s">
        <v>180</v>
      </c>
      <c r="DU37" s="54" t="s">
        <v>180</v>
      </c>
      <c r="DV37" s="55" t="s">
        <v>180</v>
      </c>
      <c r="DW37" s="56" t="s">
        <v>180</v>
      </c>
      <c r="DX37" s="54" t="s">
        <v>180</v>
      </c>
      <c r="DY37" s="55" t="s">
        <v>180</v>
      </c>
      <c r="DZ37" s="56" t="s">
        <v>180</v>
      </c>
      <c r="EA37" s="54" t="s">
        <v>180</v>
      </c>
      <c r="EB37" s="55" t="s">
        <v>180</v>
      </c>
      <c r="EC37" s="56" t="s">
        <v>180</v>
      </c>
      <c r="ED37" s="54" t="s">
        <v>180</v>
      </c>
      <c r="EE37" s="55" t="s">
        <v>180</v>
      </c>
      <c r="EF37" s="56" t="s">
        <v>180</v>
      </c>
      <c r="EG37" s="54" t="s">
        <v>180</v>
      </c>
      <c r="EH37" s="55" t="s">
        <v>180</v>
      </c>
      <c r="EI37" s="56" t="s">
        <v>180</v>
      </c>
      <c r="EJ37" s="54" t="s">
        <v>180</v>
      </c>
      <c r="EK37" s="55" t="s">
        <v>180</v>
      </c>
      <c r="EL37" s="56" t="s">
        <v>180</v>
      </c>
      <c r="EM37" s="54" t="s">
        <v>180</v>
      </c>
      <c r="EN37" s="55" t="s">
        <v>180</v>
      </c>
      <c r="EO37" s="56" t="s">
        <v>180</v>
      </c>
      <c r="EP37" s="54" t="s">
        <v>180</v>
      </c>
      <c r="EQ37" s="55" t="s">
        <v>180</v>
      </c>
      <c r="ER37" s="56" t="s">
        <v>180</v>
      </c>
      <c r="ES37" s="54" t="s">
        <v>180</v>
      </c>
      <c r="ET37" s="55" t="s">
        <v>180</v>
      </c>
      <c r="EU37" s="54" t="s">
        <v>180</v>
      </c>
      <c r="EV37" s="54" t="s">
        <v>180</v>
      </c>
      <c r="EW37" s="55" t="s">
        <v>180</v>
      </c>
      <c r="EX37" s="54" t="s">
        <v>180</v>
      </c>
      <c r="EY37" s="54" t="s">
        <v>180</v>
      </c>
      <c r="EZ37" s="55" t="s">
        <v>180</v>
      </c>
      <c r="FA37" s="56" t="s">
        <v>180</v>
      </c>
      <c r="FB37" s="54" t="s">
        <v>180</v>
      </c>
      <c r="FC37" s="55" t="s">
        <v>180</v>
      </c>
      <c r="FD37" s="56" t="s">
        <v>180</v>
      </c>
      <c r="FE37" s="54" t="s">
        <v>180</v>
      </c>
      <c r="FF37" s="55" t="s">
        <v>180</v>
      </c>
      <c r="FG37" s="56" t="s">
        <v>180</v>
      </c>
      <c r="FH37" s="54" t="s">
        <v>180</v>
      </c>
      <c r="FI37" s="55" t="s">
        <v>180</v>
      </c>
      <c r="FJ37" s="56">
        <v>155</v>
      </c>
      <c r="FK37" s="54">
        <v>145</v>
      </c>
      <c r="FL37" s="55">
        <v>150</v>
      </c>
      <c r="FM37" s="56" t="s">
        <v>180</v>
      </c>
      <c r="FN37" s="54" t="s">
        <v>180</v>
      </c>
      <c r="FO37" s="55" t="s">
        <v>180</v>
      </c>
      <c r="FP37" s="56" t="s">
        <v>180</v>
      </c>
      <c r="FQ37" s="54" t="s">
        <v>180</v>
      </c>
      <c r="FR37" s="55" t="s">
        <v>180</v>
      </c>
      <c r="FS37" s="56">
        <v>128</v>
      </c>
      <c r="FT37" s="54">
        <v>124</v>
      </c>
      <c r="FU37" s="55">
        <v>126</v>
      </c>
      <c r="FV37" s="56" t="s">
        <v>180</v>
      </c>
      <c r="FW37" s="54" t="s">
        <v>180</v>
      </c>
      <c r="FX37" s="55" t="s">
        <v>180</v>
      </c>
      <c r="FY37" s="56" t="s">
        <v>180</v>
      </c>
      <c r="FZ37" s="54" t="s">
        <v>180</v>
      </c>
      <c r="GA37" s="55" t="s">
        <v>180</v>
      </c>
      <c r="GB37" s="56">
        <v>365</v>
      </c>
      <c r="GC37" s="54">
        <v>340</v>
      </c>
      <c r="GD37" s="55">
        <v>353</v>
      </c>
      <c r="GE37" s="56">
        <v>432</v>
      </c>
      <c r="GF37" s="54">
        <v>411</v>
      </c>
      <c r="GG37" s="55">
        <v>422</v>
      </c>
      <c r="GH37" s="56">
        <v>400</v>
      </c>
      <c r="GI37" s="54">
        <v>390</v>
      </c>
      <c r="GJ37" s="55">
        <v>395</v>
      </c>
      <c r="GK37" s="56" t="s">
        <v>180</v>
      </c>
      <c r="GL37" s="54" t="s">
        <v>180</v>
      </c>
      <c r="GM37" s="55" t="s">
        <v>180</v>
      </c>
      <c r="GN37" s="56" t="s">
        <v>180</v>
      </c>
      <c r="GO37" s="54" t="s">
        <v>180</v>
      </c>
      <c r="GP37" s="55" t="s">
        <v>180</v>
      </c>
      <c r="GQ37" s="56" t="s">
        <v>180</v>
      </c>
      <c r="GR37" s="54" t="s">
        <v>180</v>
      </c>
      <c r="GS37" s="55" t="s">
        <v>180</v>
      </c>
      <c r="GT37" s="56" t="s">
        <v>180</v>
      </c>
      <c r="GU37" s="54" t="s">
        <v>180</v>
      </c>
      <c r="GV37" s="55" t="s">
        <v>180</v>
      </c>
      <c r="GW37" s="56">
        <v>340</v>
      </c>
      <c r="GX37" s="54">
        <v>328</v>
      </c>
      <c r="GY37" s="55">
        <v>334</v>
      </c>
      <c r="GZ37" s="56" t="s">
        <v>180</v>
      </c>
      <c r="HA37" s="54" t="s">
        <v>180</v>
      </c>
      <c r="HB37" s="55" t="s">
        <v>180</v>
      </c>
      <c r="HC37" s="56" t="s">
        <v>180</v>
      </c>
      <c r="HD37" s="54" t="s">
        <v>180</v>
      </c>
      <c r="HE37" s="55" t="s">
        <v>180</v>
      </c>
      <c r="HF37" s="54" t="s">
        <v>180</v>
      </c>
      <c r="HG37" s="54" t="s">
        <v>180</v>
      </c>
      <c r="HH37" s="55" t="s">
        <v>180</v>
      </c>
      <c r="HI37" s="54" t="s">
        <v>180</v>
      </c>
      <c r="HJ37" s="54" t="s">
        <v>180</v>
      </c>
      <c r="HK37" s="55" t="s">
        <v>180</v>
      </c>
      <c r="HL37" s="56" t="s">
        <v>180</v>
      </c>
      <c r="HM37" s="54" t="s">
        <v>180</v>
      </c>
      <c r="HN37" s="55" t="s">
        <v>180</v>
      </c>
      <c r="HO37" s="56" t="s">
        <v>180</v>
      </c>
      <c r="HP37" s="54" t="s">
        <v>180</v>
      </c>
      <c r="HQ37" s="55" t="s">
        <v>180</v>
      </c>
      <c r="HR37" s="56" t="s">
        <v>180</v>
      </c>
      <c r="HS37" s="54" t="s">
        <v>180</v>
      </c>
      <c r="HT37" s="55" t="s">
        <v>180</v>
      </c>
      <c r="HU37" s="56" t="s">
        <v>180</v>
      </c>
      <c r="HV37" s="54" t="s">
        <v>180</v>
      </c>
      <c r="HW37" s="55" t="s">
        <v>180</v>
      </c>
      <c r="HX37" s="56" t="s">
        <v>180</v>
      </c>
      <c r="HY37" s="54" t="s">
        <v>180</v>
      </c>
      <c r="HZ37" s="55" t="s">
        <v>180</v>
      </c>
      <c r="IA37" s="56" t="s">
        <v>180</v>
      </c>
      <c r="IB37" s="54" t="s">
        <v>180</v>
      </c>
      <c r="IC37" s="55" t="s">
        <v>180</v>
      </c>
    </row>
    <row r="38" spans="1:237">
      <c r="A38" s="20">
        <v>1990</v>
      </c>
      <c r="B38" s="20">
        <v>1</v>
      </c>
      <c r="C38" s="20">
        <v>1</v>
      </c>
      <c r="D38" s="54" t="s">
        <v>180</v>
      </c>
      <c r="E38" s="54" t="s">
        <v>180</v>
      </c>
      <c r="F38" s="55" t="s">
        <v>180</v>
      </c>
      <c r="G38" s="56" t="s">
        <v>180</v>
      </c>
      <c r="H38" s="54" t="s">
        <v>180</v>
      </c>
      <c r="I38" s="55" t="s">
        <v>180</v>
      </c>
      <c r="J38" s="56" t="s">
        <v>180</v>
      </c>
      <c r="K38" s="54" t="s">
        <v>180</v>
      </c>
      <c r="L38" s="55" t="s">
        <v>180</v>
      </c>
      <c r="M38" s="56" t="s">
        <v>180</v>
      </c>
      <c r="N38" s="54" t="s">
        <v>180</v>
      </c>
      <c r="O38" s="55" t="s">
        <v>180</v>
      </c>
      <c r="P38" s="56" t="s">
        <v>180</v>
      </c>
      <c r="Q38" s="54" t="s">
        <v>180</v>
      </c>
      <c r="R38" s="55" t="s">
        <v>180</v>
      </c>
      <c r="S38" s="56" t="s">
        <v>180</v>
      </c>
      <c r="T38" s="54" t="s">
        <v>180</v>
      </c>
      <c r="U38" s="55" t="s">
        <v>180</v>
      </c>
      <c r="V38" s="54" t="s">
        <v>180</v>
      </c>
      <c r="W38" s="54" t="s">
        <v>180</v>
      </c>
      <c r="X38" s="55" t="s">
        <v>180</v>
      </c>
      <c r="Y38" s="54" t="s">
        <v>180</v>
      </c>
      <c r="Z38" s="54" t="s">
        <v>180</v>
      </c>
      <c r="AA38" s="55" t="s">
        <v>180</v>
      </c>
      <c r="AB38" s="54" t="s">
        <v>180</v>
      </c>
      <c r="AC38" s="54" t="s">
        <v>180</v>
      </c>
      <c r="AD38" s="55" t="s">
        <v>180</v>
      </c>
      <c r="AE38" s="54" t="s">
        <v>180</v>
      </c>
      <c r="AF38" s="54" t="s">
        <v>180</v>
      </c>
      <c r="AG38" s="55" t="s">
        <v>180</v>
      </c>
      <c r="AH38" s="56" t="s">
        <v>180</v>
      </c>
      <c r="AI38" s="54" t="s">
        <v>180</v>
      </c>
      <c r="AJ38" s="55" t="s">
        <v>180</v>
      </c>
      <c r="AK38" s="56" t="s">
        <v>180</v>
      </c>
      <c r="AL38" s="54" t="s">
        <v>180</v>
      </c>
      <c r="AM38" s="55" t="s">
        <v>180</v>
      </c>
      <c r="AN38" s="56" t="s">
        <v>180</v>
      </c>
      <c r="AO38" s="54" t="s">
        <v>180</v>
      </c>
      <c r="AP38" s="55" t="s">
        <v>180</v>
      </c>
      <c r="AQ38" s="56" t="s">
        <v>180</v>
      </c>
      <c r="AR38" s="54" t="s">
        <v>180</v>
      </c>
      <c r="AS38" s="55" t="s">
        <v>180</v>
      </c>
      <c r="AT38" s="56" t="s">
        <v>180</v>
      </c>
      <c r="AU38" s="54" t="s">
        <v>180</v>
      </c>
      <c r="AV38" s="55" t="s">
        <v>180</v>
      </c>
      <c r="AW38" s="56" t="s">
        <v>180</v>
      </c>
      <c r="AX38" s="54" t="s">
        <v>180</v>
      </c>
      <c r="AY38" s="55" t="s">
        <v>180</v>
      </c>
      <c r="AZ38" s="56">
        <v>174</v>
      </c>
      <c r="BA38" s="54">
        <v>168</v>
      </c>
      <c r="BB38" s="55">
        <v>171.5</v>
      </c>
      <c r="BC38" s="56" t="s">
        <v>180</v>
      </c>
      <c r="BD38" s="54" t="s">
        <v>180</v>
      </c>
      <c r="BE38" s="55" t="s">
        <v>180</v>
      </c>
      <c r="BF38" s="56">
        <v>174</v>
      </c>
      <c r="BG38" s="54">
        <v>168</v>
      </c>
      <c r="BH38" s="55">
        <v>171.5</v>
      </c>
      <c r="BI38" s="56">
        <v>185</v>
      </c>
      <c r="BJ38" s="54">
        <v>177.5</v>
      </c>
      <c r="BK38" s="55">
        <v>181.5</v>
      </c>
      <c r="BL38" s="56" t="s">
        <v>180</v>
      </c>
      <c r="BM38" s="54" t="s">
        <v>180</v>
      </c>
      <c r="BN38" s="55" t="s">
        <v>180</v>
      </c>
      <c r="BO38" s="56" t="s">
        <v>180</v>
      </c>
      <c r="BP38" s="54" t="s">
        <v>180</v>
      </c>
      <c r="BQ38" s="55" t="s">
        <v>180</v>
      </c>
      <c r="BR38" s="56" t="s">
        <v>180</v>
      </c>
      <c r="BS38" s="54" t="s">
        <v>180</v>
      </c>
      <c r="BT38" s="55" t="s">
        <v>180</v>
      </c>
      <c r="BU38" s="56" t="s">
        <v>180</v>
      </c>
      <c r="BV38" s="54" t="s">
        <v>180</v>
      </c>
      <c r="BW38" s="55" t="s">
        <v>180</v>
      </c>
      <c r="BX38" s="56" t="s">
        <v>180</v>
      </c>
      <c r="BY38" s="54" t="s">
        <v>180</v>
      </c>
      <c r="BZ38" s="55" t="s">
        <v>180</v>
      </c>
      <c r="CA38" s="56" t="s">
        <v>180</v>
      </c>
      <c r="CB38" s="54" t="s">
        <v>180</v>
      </c>
      <c r="CC38" s="55" t="s">
        <v>180</v>
      </c>
      <c r="CD38" s="56" t="s">
        <v>180</v>
      </c>
      <c r="CE38" s="54" t="s">
        <v>180</v>
      </c>
      <c r="CF38" s="55" t="s">
        <v>180</v>
      </c>
      <c r="CG38" s="56" t="s">
        <v>180</v>
      </c>
      <c r="CH38" s="54" t="s">
        <v>180</v>
      </c>
      <c r="CI38" s="55" t="s">
        <v>180</v>
      </c>
      <c r="CJ38" s="56" t="s">
        <v>180</v>
      </c>
      <c r="CK38" s="54" t="s">
        <v>180</v>
      </c>
      <c r="CL38" s="55" t="s">
        <v>180</v>
      </c>
      <c r="CM38" s="56" t="s">
        <v>180</v>
      </c>
      <c r="CN38" s="54" t="s">
        <v>180</v>
      </c>
      <c r="CO38" s="55" t="s">
        <v>180</v>
      </c>
      <c r="CP38" s="56">
        <v>187.5</v>
      </c>
      <c r="CQ38" s="54">
        <v>184</v>
      </c>
      <c r="CR38" s="55">
        <v>186</v>
      </c>
      <c r="CS38" s="56" t="s">
        <v>180</v>
      </c>
      <c r="CT38" s="54" t="s">
        <v>180</v>
      </c>
      <c r="CU38" s="55" t="s">
        <v>180</v>
      </c>
      <c r="CV38" s="56" t="s">
        <v>180</v>
      </c>
      <c r="CW38" s="54" t="s">
        <v>180</v>
      </c>
      <c r="CX38" s="55" t="s">
        <v>180</v>
      </c>
      <c r="CY38" s="54" t="s">
        <v>180</v>
      </c>
      <c r="CZ38" s="54" t="s">
        <v>180</v>
      </c>
      <c r="DA38" s="55" t="s">
        <v>180</v>
      </c>
      <c r="DB38" s="54" t="s">
        <v>180</v>
      </c>
      <c r="DC38" s="54" t="s">
        <v>180</v>
      </c>
      <c r="DD38" s="55" t="s">
        <v>180</v>
      </c>
      <c r="DE38" s="54" t="s">
        <v>180</v>
      </c>
      <c r="DF38" s="54" t="s">
        <v>180</v>
      </c>
      <c r="DG38" s="55" t="s">
        <v>180</v>
      </c>
      <c r="DH38" s="54" t="s">
        <v>180</v>
      </c>
      <c r="DI38" s="54" t="s">
        <v>180</v>
      </c>
      <c r="DJ38" s="55" t="s">
        <v>180</v>
      </c>
      <c r="DK38" s="56" t="s">
        <v>180</v>
      </c>
      <c r="DL38" s="54" t="s">
        <v>180</v>
      </c>
      <c r="DM38" s="55" t="s">
        <v>180</v>
      </c>
      <c r="DN38" s="54" t="s">
        <v>180</v>
      </c>
      <c r="DO38" s="54" t="s">
        <v>180</v>
      </c>
      <c r="DP38" s="55" t="s">
        <v>180</v>
      </c>
      <c r="DQ38" s="54" t="s">
        <v>180</v>
      </c>
      <c r="DR38" s="54" t="s">
        <v>180</v>
      </c>
      <c r="DS38" s="55" t="s">
        <v>180</v>
      </c>
      <c r="DT38" s="54" t="s">
        <v>180</v>
      </c>
      <c r="DU38" s="54" t="s">
        <v>180</v>
      </c>
      <c r="DV38" s="55" t="s">
        <v>180</v>
      </c>
      <c r="DW38" s="56" t="s">
        <v>180</v>
      </c>
      <c r="DX38" s="54" t="s">
        <v>180</v>
      </c>
      <c r="DY38" s="55" t="s">
        <v>180</v>
      </c>
      <c r="DZ38" s="56" t="s">
        <v>180</v>
      </c>
      <c r="EA38" s="54" t="s">
        <v>180</v>
      </c>
      <c r="EB38" s="55" t="s">
        <v>180</v>
      </c>
      <c r="EC38" s="56" t="s">
        <v>180</v>
      </c>
      <c r="ED38" s="54" t="s">
        <v>180</v>
      </c>
      <c r="EE38" s="55" t="s">
        <v>180</v>
      </c>
      <c r="EF38" s="56" t="s">
        <v>180</v>
      </c>
      <c r="EG38" s="54" t="s">
        <v>180</v>
      </c>
      <c r="EH38" s="55" t="s">
        <v>180</v>
      </c>
      <c r="EI38" s="56" t="s">
        <v>180</v>
      </c>
      <c r="EJ38" s="54" t="s">
        <v>180</v>
      </c>
      <c r="EK38" s="55" t="s">
        <v>180</v>
      </c>
      <c r="EL38" s="56" t="s">
        <v>180</v>
      </c>
      <c r="EM38" s="54" t="s">
        <v>180</v>
      </c>
      <c r="EN38" s="55" t="s">
        <v>180</v>
      </c>
      <c r="EO38" s="56" t="s">
        <v>180</v>
      </c>
      <c r="EP38" s="54" t="s">
        <v>180</v>
      </c>
      <c r="EQ38" s="55" t="s">
        <v>180</v>
      </c>
      <c r="ER38" s="56" t="s">
        <v>180</v>
      </c>
      <c r="ES38" s="54" t="s">
        <v>180</v>
      </c>
      <c r="ET38" s="55" t="s">
        <v>180</v>
      </c>
      <c r="EU38" s="54" t="s">
        <v>180</v>
      </c>
      <c r="EV38" s="54" t="s">
        <v>180</v>
      </c>
      <c r="EW38" s="55" t="s">
        <v>180</v>
      </c>
      <c r="EX38" s="54" t="s">
        <v>180</v>
      </c>
      <c r="EY38" s="54" t="s">
        <v>180</v>
      </c>
      <c r="EZ38" s="55" t="s">
        <v>180</v>
      </c>
      <c r="FA38" s="56" t="s">
        <v>180</v>
      </c>
      <c r="FB38" s="54" t="s">
        <v>180</v>
      </c>
      <c r="FC38" s="55" t="s">
        <v>180</v>
      </c>
      <c r="FD38" s="56" t="s">
        <v>180</v>
      </c>
      <c r="FE38" s="54" t="s">
        <v>180</v>
      </c>
      <c r="FF38" s="55" t="s">
        <v>180</v>
      </c>
      <c r="FG38" s="56" t="s">
        <v>180</v>
      </c>
      <c r="FH38" s="54" t="s">
        <v>180</v>
      </c>
      <c r="FI38" s="55" t="s">
        <v>180</v>
      </c>
      <c r="FJ38" s="56">
        <v>147.5</v>
      </c>
      <c r="FK38" s="54">
        <v>141.25</v>
      </c>
      <c r="FL38" s="55">
        <v>144.75</v>
      </c>
      <c r="FM38" s="56" t="s">
        <v>180</v>
      </c>
      <c r="FN38" s="54" t="s">
        <v>180</v>
      </c>
      <c r="FO38" s="55" t="s">
        <v>180</v>
      </c>
      <c r="FP38" s="56" t="s">
        <v>180</v>
      </c>
      <c r="FQ38" s="54" t="s">
        <v>180</v>
      </c>
      <c r="FR38" s="55" t="s">
        <v>180</v>
      </c>
      <c r="FS38" s="56">
        <v>114</v>
      </c>
      <c r="FT38" s="54">
        <v>106</v>
      </c>
      <c r="FU38" s="55">
        <v>110.5</v>
      </c>
      <c r="FV38" s="56" t="s">
        <v>180</v>
      </c>
      <c r="FW38" s="54" t="s">
        <v>180</v>
      </c>
      <c r="FX38" s="55" t="s">
        <v>180</v>
      </c>
      <c r="FY38" s="56" t="s">
        <v>180</v>
      </c>
      <c r="FZ38" s="54" t="s">
        <v>180</v>
      </c>
      <c r="GA38" s="55" t="s">
        <v>180</v>
      </c>
      <c r="GB38" s="56">
        <v>365</v>
      </c>
      <c r="GC38" s="54">
        <v>340</v>
      </c>
      <c r="GD38" s="55">
        <v>353</v>
      </c>
      <c r="GE38" s="56">
        <v>432</v>
      </c>
      <c r="GF38" s="54">
        <v>411</v>
      </c>
      <c r="GG38" s="55">
        <v>422</v>
      </c>
      <c r="GH38" s="56">
        <v>400</v>
      </c>
      <c r="GI38" s="54">
        <v>390</v>
      </c>
      <c r="GJ38" s="55">
        <v>395</v>
      </c>
      <c r="GK38" s="56" t="s">
        <v>180</v>
      </c>
      <c r="GL38" s="54" t="s">
        <v>180</v>
      </c>
      <c r="GM38" s="55" t="s">
        <v>180</v>
      </c>
      <c r="GN38" s="56" t="s">
        <v>180</v>
      </c>
      <c r="GO38" s="54" t="s">
        <v>180</v>
      </c>
      <c r="GP38" s="55" t="s">
        <v>180</v>
      </c>
      <c r="GQ38" s="56" t="s">
        <v>180</v>
      </c>
      <c r="GR38" s="54" t="s">
        <v>180</v>
      </c>
      <c r="GS38" s="55" t="s">
        <v>180</v>
      </c>
      <c r="GT38" s="56" t="s">
        <v>180</v>
      </c>
      <c r="GU38" s="54" t="s">
        <v>180</v>
      </c>
      <c r="GV38" s="55" t="s">
        <v>180</v>
      </c>
      <c r="GW38" s="56">
        <v>340</v>
      </c>
      <c r="GX38" s="54">
        <v>328</v>
      </c>
      <c r="GY38" s="55">
        <v>334</v>
      </c>
      <c r="GZ38" s="56" t="s">
        <v>180</v>
      </c>
      <c r="HA38" s="54" t="s">
        <v>180</v>
      </c>
      <c r="HB38" s="55" t="s">
        <v>180</v>
      </c>
      <c r="HC38" s="56" t="s">
        <v>180</v>
      </c>
      <c r="HD38" s="54" t="s">
        <v>180</v>
      </c>
      <c r="HE38" s="55" t="s">
        <v>180</v>
      </c>
      <c r="HF38" s="54" t="s">
        <v>180</v>
      </c>
      <c r="HG38" s="54" t="s">
        <v>180</v>
      </c>
      <c r="HH38" s="55" t="s">
        <v>180</v>
      </c>
      <c r="HI38" s="54" t="s">
        <v>180</v>
      </c>
      <c r="HJ38" s="54" t="s">
        <v>180</v>
      </c>
      <c r="HK38" s="55" t="s">
        <v>180</v>
      </c>
      <c r="HL38" s="56" t="s">
        <v>180</v>
      </c>
      <c r="HM38" s="54" t="s">
        <v>180</v>
      </c>
      <c r="HN38" s="55" t="s">
        <v>180</v>
      </c>
      <c r="HO38" s="56" t="s">
        <v>180</v>
      </c>
      <c r="HP38" s="54" t="s">
        <v>180</v>
      </c>
      <c r="HQ38" s="55" t="s">
        <v>180</v>
      </c>
      <c r="HR38" s="56" t="s">
        <v>180</v>
      </c>
      <c r="HS38" s="54" t="s">
        <v>180</v>
      </c>
      <c r="HT38" s="55" t="s">
        <v>180</v>
      </c>
      <c r="HU38" s="56" t="s">
        <v>180</v>
      </c>
      <c r="HV38" s="54" t="s">
        <v>180</v>
      </c>
      <c r="HW38" s="55" t="s">
        <v>180</v>
      </c>
      <c r="HX38" s="56" t="s">
        <v>180</v>
      </c>
      <c r="HY38" s="54" t="s">
        <v>180</v>
      </c>
      <c r="HZ38" s="55" t="s">
        <v>180</v>
      </c>
      <c r="IA38" s="56" t="s">
        <v>180</v>
      </c>
      <c r="IB38" s="54" t="s">
        <v>180</v>
      </c>
      <c r="IC38" s="55" t="s">
        <v>180</v>
      </c>
    </row>
    <row r="39" spans="1:237">
      <c r="A39" s="20">
        <v>1990</v>
      </c>
      <c r="B39" s="20">
        <v>1</v>
      </c>
      <c r="C39" s="20">
        <v>2</v>
      </c>
      <c r="D39" s="54" t="s">
        <v>180</v>
      </c>
      <c r="E39" s="54" t="s">
        <v>180</v>
      </c>
      <c r="F39" s="55" t="s">
        <v>180</v>
      </c>
      <c r="G39" s="56" t="s">
        <v>180</v>
      </c>
      <c r="H39" s="54" t="s">
        <v>180</v>
      </c>
      <c r="I39" s="55" t="s">
        <v>180</v>
      </c>
      <c r="J39" s="56" t="s">
        <v>180</v>
      </c>
      <c r="K39" s="54" t="s">
        <v>180</v>
      </c>
      <c r="L39" s="55" t="s">
        <v>180</v>
      </c>
      <c r="M39" s="56" t="s">
        <v>180</v>
      </c>
      <c r="N39" s="54" t="s">
        <v>180</v>
      </c>
      <c r="O39" s="55" t="s">
        <v>180</v>
      </c>
      <c r="P39" s="56" t="s">
        <v>180</v>
      </c>
      <c r="Q39" s="54" t="s">
        <v>180</v>
      </c>
      <c r="R39" s="55" t="s">
        <v>180</v>
      </c>
      <c r="S39" s="56" t="s">
        <v>180</v>
      </c>
      <c r="T39" s="54" t="s">
        <v>180</v>
      </c>
      <c r="U39" s="55" t="s">
        <v>180</v>
      </c>
      <c r="V39" s="54" t="s">
        <v>180</v>
      </c>
      <c r="W39" s="54" t="s">
        <v>180</v>
      </c>
      <c r="X39" s="55" t="s">
        <v>180</v>
      </c>
      <c r="Y39" s="54" t="s">
        <v>180</v>
      </c>
      <c r="Z39" s="54" t="s">
        <v>180</v>
      </c>
      <c r="AA39" s="55" t="s">
        <v>180</v>
      </c>
      <c r="AB39" s="54" t="s">
        <v>180</v>
      </c>
      <c r="AC39" s="54" t="s">
        <v>180</v>
      </c>
      <c r="AD39" s="55" t="s">
        <v>180</v>
      </c>
      <c r="AE39" s="54" t="s">
        <v>180</v>
      </c>
      <c r="AF39" s="54" t="s">
        <v>180</v>
      </c>
      <c r="AG39" s="55" t="s">
        <v>180</v>
      </c>
      <c r="AH39" s="56" t="s">
        <v>180</v>
      </c>
      <c r="AI39" s="54" t="s">
        <v>180</v>
      </c>
      <c r="AJ39" s="55" t="s">
        <v>180</v>
      </c>
      <c r="AK39" s="56" t="s">
        <v>180</v>
      </c>
      <c r="AL39" s="54" t="s">
        <v>180</v>
      </c>
      <c r="AM39" s="55" t="s">
        <v>180</v>
      </c>
      <c r="AN39" s="56" t="s">
        <v>180</v>
      </c>
      <c r="AO39" s="54" t="s">
        <v>180</v>
      </c>
      <c r="AP39" s="55" t="s">
        <v>180</v>
      </c>
      <c r="AQ39" s="56" t="s">
        <v>180</v>
      </c>
      <c r="AR39" s="54" t="s">
        <v>180</v>
      </c>
      <c r="AS39" s="55" t="s">
        <v>180</v>
      </c>
      <c r="AT39" s="56" t="s">
        <v>180</v>
      </c>
      <c r="AU39" s="54" t="s">
        <v>180</v>
      </c>
      <c r="AV39" s="55" t="s">
        <v>180</v>
      </c>
      <c r="AW39" s="56" t="s">
        <v>180</v>
      </c>
      <c r="AX39" s="54" t="s">
        <v>180</v>
      </c>
      <c r="AY39" s="55" t="s">
        <v>180</v>
      </c>
      <c r="AZ39" s="56">
        <v>173</v>
      </c>
      <c r="BA39" s="54">
        <v>168.5</v>
      </c>
      <c r="BB39" s="55">
        <v>171.25</v>
      </c>
      <c r="BC39" s="56" t="s">
        <v>180</v>
      </c>
      <c r="BD39" s="54" t="s">
        <v>180</v>
      </c>
      <c r="BE39" s="55" t="s">
        <v>180</v>
      </c>
      <c r="BF39" s="56">
        <v>173</v>
      </c>
      <c r="BG39" s="54">
        <v>168.5</v>
      </c>
      <c r="BH39" s="55">
        <v>171.25</v>
      </c>
      <c r="BI39" s="56">
        <v>180</v>
      </c>
      <c r="BJ39" s="54">
        <v>175</v>
      </c>
      <c r="BK39" s="55">
        <v>178</v>
      </c>
      <c r="BL39" s="56" t="s">
        <v>180</v>
      </c>
      <c r="BM39" s="54" t="s">
        <v>180</v>
      </c>
      <c r="BN39" s="55" t="s">
        <v>180</v>
      </c>
      <c r="BO39" s="56" t="s">
        <v>180</v>
      </c>
      <c r="BP39" s="54" t="s">
        <v>180</v>
      </c>
      <c r="BQ39" s="55" t="s">
        <v>180</v>
      </c>
      <c r="BR39" s="56" t="s">
        <v>180</v>
      </c>
      <c r="BS39" s="54" t="s">
        <v>180</v>
      </c>
      <c r="BT39" s="55" t="s">
        <v>180</v>
      </c>
      <c r="BU39" s="56" t="s">
        <v>180</v>
      </c>
      <c r="BV39" s="54" t="s">
        <v>180</v>
      </c>
      <c r="BW39" s="55" t="s">
        <v>180</v>
      </c>
      <c r="BX39" s="56" t="s">
        <v>180</v>
      </c>
      <c r="BY39" s="54" t="s">
        <v>180</v>
      </c>
      <c r="BZ39" s="55" t="s">
        <v>180</v>
      </c>
      <c r="CA39" s="56" t="s">
        <v>180</v>
      </c>
      <c r="CB39" s="54" t="s">
        <v>180</v>
      </c>
      <c r="CC39" s="55" t="s">
        <v>180</v>
      </c>
      <c r="CD39" s="56" t="s">
        <v>180</v>
      </c>
      <c r="CE39" s="54" t="s">
        <v>180</v>
      </c>
      <c r="CF39" s="55" t="s">
        <v>180</v>
      </c>
      <c r="CG39" s="56" t="s">
        <v>180</v>
      </c>
      <c r="CH39" s="54" t="s">
        <v>180</v>
      </c>
      <c r="CI39" s="55" t="s">
        <v>180</v>
      </c>
      <c r="CJ39" s="56" t="s">
        <v>180</v>
      </c>
      <c r="CK39" s="54" t="s">
        <v>180</v>
      </c>
      <c r="CL39" s="55" t="s">
        <v>180</v>
      </c>
      <c r="CM39" s="56" t="s">
        <v>180</v>
      </c>
      <c r="CN39" s="54" t="s">
        <v>180</v>
      </c>
      <c r="CO39" s="55" t="s">
        <v>180</v>
      </c>
      <c r="CP39" s="56">
        <v>185</v>
      </c>
      <c r="CQ39" s="54">
        <v>179</v>
      </c>
      <c r="CR39" s="55">
        <v>182</v>
      </c>
      <c r="CS39" s="56" t="s">
        <v>180</v>
      </c>
      <c r="CT39" s="54" t="s">
        <v>180</v>
      </c>
      <c r="CU39" s="55" t="s">
        <v>180</v>
      </c>
      <c r="CV39" s="56" t="s">
        <v>180</v>
      </c>
      <c r="CW39" s="54" t="s">
        <v>180</v>
      </c>
      <c r="CX39" s="55" t="s">
        <v>180</v>
      </c>
      <c r="CY39" s="54" t="s">
        <v>180</v>
      </c>
      <c r="CZ39" s="54" t="s">
        <v>180</v>
      </c>
      <c r="DA39" s="55" t="s">
        <v>180</v>
      </c>
      <c r="DB39" s="54" t="s">
        <v>180</v>
      </c>
      <c r="DC39" s="54" t="s">
        <v>180</v>
      </c>
      <c r="DD39" s="55" t="s">
        <v>180</v>
      </c>
      <c r="DE39" s="54" t="s">
        <v>180</v>
      </c>
      <c r="DF39" s="54" t="s">
        <v>180</v>
      </c>
      <c r="DG39" s="55" t="s">
        <v>180</v>
      </c>
      <c r="DH39" s="54" t="s">
        <v>180</v>
      </c>
      <c r="DI39" s="54" t="s">
        <v>180</v>
      </c>
      <c r="DJ39" s="55" t="s">
        <v>180</v>
      </c>
      <c r="DK39" s="56" t="s">
        <v>180</v>
      </c>
      <c r="DL39" s="54" t="s">
        <v>180</v>
      </c>
      <c r="DM39" s="55" t="s">
        <v>180</v>
      </c>
      <c r="DN39" s="54" t="s">
        <v>180</v>
      </c>
      <c r="DO39" s="54" t="s">
        <v>180</v>
      </c>
      <c r="DP39" s="55" t="s">
        <v>180</v>
      </c>
      <c r="DQ39" s="54" t="s">
        <v>180</v>
      </c>
      <c r="DR39" s="54" t="s">
        <v>180</v>
      </c>
      <c r="DS39" s="55" t="s">
        <v>180</v>
      </c>
      <c r="DT39" s="54" t="s">
        <v>180</v>
      </c>
      <c r="DU39" s="54" t="s">
        <v>180</v>
      </c>
      <c r="DV39" s="55" t="s">
        <v>180</v>
      </c>
      <c r="DW39" s="56" t="s">
        <v>180</v>
      </c>
      <c r="DX39" s="54" t="s">
        <v>180</v>
      </c>
      <c r="DY39" s="55" t="s">
        <v>180</v>
      </c>
      <c r="DZ39" s="56" t="s">
        <v>180</v>
      </c>
      <c r="EA39" s="54" t="s">
        <v>180</v>
      </c>
      <c r="EB39" s="55" t="s">
        <v>180</v>
      </c>
      <c r="EC39" s="56" t="s">
        <v>180</v>
      </c>
      <c r="ED39" s="54" t="s">
        <v>180</v>
      </c>
      <c r="EE39" s="55" t="s">
        <v>180</v>
      </c>
      <c r="EF39" s="56" t="s">
        <v>180</v>
      </c>
      <c r="EG39" s="54" t="s">
        <v>180</v>
      </c>
      <c r="EH39" s="55" t="s">
        <v>180</v>
      </c>
      <c r="EI39" s="56" t="s">
        <v>180</v>
      </c>
      <c r="EJ39" s="54" t="s">
        <v>180</v>
      </c>
      <c r="EK39" s="55" t="s">
        <v>180</v>
      </c>
      <c r="EL39" s="56" t="s">
        <v>180</v>
      </c>
      <c r="EM39" s="54" t="s">
        <v>180</v>
      </c>
      <c r="EN39" s="55" t="s">
        <v>180</v>
      </c>
      <c r="EO39" s="56" t="s">
        <v>180</v>
      </c>
      <c r="EP39" s="54" t="s">
        <v>180</v>
      </c>
      <c r="EQ39" s="55" t="s">
        <v>180</v>
      </c>
      <c r="ER39" s="56" t="s">
        <v>180</v>
      </c>
      <c r="ES39" s="54" t="s">
        <v>180</v>
      </c>
      <c r="ET39" s="55" t="s">
        <v>180</v>
      </c>
      <c r="EU39" s="54" t="s">
        <v>180</v>
      </c>
      <c r="EV39" s="54" t="s">
        <v>180</v>
      </c>
      <c r="EW39" s="55" t="s">
        <v>180</v>
      </c>
      <c r="EX39" s="54" t="s">
        <v>180</v>
      </c>
      <c r="EY39" s="54" t="s">
        <v>180</v>
      </c>
      <c r="EZ39" s="55" t="s">
        <v>180</v>
      </c>
      <c r="FA39" s="56" t="s">
        <v>180</v>
      </c>
      <c r="FB39" s="54" t="s">
        <v>180</v>
      </c>
      <c r="FC39" s="55" t="s">
        <v>180</v>
      </c>
      <c r="FD39" s="56" t="s">
        <v>180</v>
      </c>
      <c r="FE39" s="54" t="s">
        <v>180</v>
      </c>
      <c r="FF39" s="55" t="s">
        <v>180</v>
      </c>
      <c r="FG39" s="56" t="s">
        <v>180</v>
      </c>
      <c r="FH39" s="54" t="s">
        <v>180</v>
      </c>
      <c r="FI39" s="55" t="s">
        <v>180</v>
      </c>
      <c r="FJ39" s="56">
        <v>145</v>
      </c>
      <c r="FK39" s="54">
        <v>140</v>
      </c>
      <c r="FL39" s="55">
        <v>143</v>
      </c>
      <c r="FM39" s="56" t="s">
        <v>180</v>
      </c>
      <c r="FN39" s="54" t="s">
        <v>180</v>
      </c>
      <c r="FO39" s="55" t="s">
        <v>180</v>
      </c>
      <c r="FP39" s="56" t="s">
        <v>180</v>
      </c>
      <c r="FQ39" s="54" t="s">
        <v>180</v>
      </c>
      <c r="FR39" s="55" t="s">
        <v>180</v>
      </c>
      <c r="FS39" s="56">
        <v>114</v>
      </c>
      <c r="FT39" s="54">
        <v>107.5</v>
      </c>
      <c r="FU39" s="55">
        <v>111</v>
      </c>
      <c r="FV39" s="56" t="s">
        <v>180</v>
      </c>
      <c r="FW39" s="54" t="s">
        <v>180</v>
      </c>
      <c r="FX39" s="55" t="s">
        <v>180</v>
      </c>
      <c r="FY39" s="56" t="s">
        <v>180</v>
      </c>
      <c r="FZ39" s="54" t="s">
        <v>180</v>
      </c>
      <c r="GA39" s="55" t="s">
        <v>180</v>
      </c>
      <c r="GB39" s="56">
        <v>365</v>
      </c>
      <c r="GC39" s="54">
        <v>335</v>
      </c>
      <c r="GD39" s="55">
        <v>350.5</v>
      </c>
      <c r="GE39" s="56">
        <v>432</v>
      </c>
      <c r="GF39" s="54">
        <v>411</v>
      </c>
      <c r="GG39" s="55">
        <v>422</v>
      </c>
      <c r="GH39" s="56">
        <v>400</v>
      </c>
      <c r="GI39" s="54">
        <v>390</v>
      </c>
      <c r="GJ39" s="55">
        <v>395</v>
      </c>
      <c r="GK39" s="56" t="s">
        <v>180</v>
      </c>
      <c r="GL39" s="54" t="s">
        <v>180</v>
      </c>
      <c r="GM39" s="55" t="s">
        <v>180</v>
      </c>
      <c r="GN39" s="56" t="s">
        <v>180</v>
      </c>
      <c r="GO39" s="54" t="s">
        <v>180</v>
      </c>
      <c r="GP39" s="55" t="s">
        <v>180</v>
      </c>
      <c r="GQ39" s="56" t="s">
        <v>180</v>
      </c>
      <c r="GR39" s="54" t="s">
        <v>180</v>
      </c>
      <c r="GS39" s="55" t="s">
        <v>180</v>
      </c>
      <c r="GT39" s="56" t="s">
        <v>180</v>
      </c>
      <c r="GU39" s="54" t="s">
        <v>180</v>
      </c>
      <c r="GV39" s="55" t="s">
        <v>180</v>
      </c>
      <c r="GW39" s="56">
        <v>340</v>
      </c>
      <c r="GX39" s="54">
        <v>328</v>
      </c>
      <c r="GY39" s="55">
        <v>334</v>
      </c>
      <c r="GZ39" s="56" t="s">
        <v>180</v>
      </c>
      <c r="HA39" s="54" t="s">
        <v>180</v>
      </c>
      <c r="HB39" s="55" t="s">
        <v>180</v>
      </c>
      <c r="HC39" s="56" t="s">
        <v>180</v>
      </c>
      <c r="HD39" s="54" t="s">
        <v>180</v>
      </c>
      <c r="HE39" s="55" t="s">
        <v>180</v>
      </c>
      <c r="HF39" s="54" t="s">
        <v>180</v>
      </c>
      <c r="HG39" s="54" t="s">
        <v>180</v>
      </c>
      <c r="HH39" s="55" t="s">
        <v>180</v>
      </c>
      <c r="HI39" s="54" t="s">
        <v>180</v>
      </c>
      <c r="HJ39" s="54" t="s">
        <v>180</v>
      </c>
      <c r="HK39" s="55" t="s">
        <v>180</v>
      </c>
      <c r="HL39" s="56" t="s">
        <v>180</v>
      </c>
      <c r="HM39" s="54" t="s">
        <v>180</v>
      </c>
      <c r="HN39" s="55" t="s">
        <v>180</v>
      </c>
      <c r="HO39" s="56" t="s">
        <v>180</v>
      </c>
      <c r="HP39" s="54" t="s">
        <v>180</v>
      </c>
      <c r="HQ39" s="55" t="s">
        <v>180</v>
      </c>
      <c r="HR39" s="56" t="s">
        <v>180</v>
      </c>
      <c r="HS39" s="54" t="s">
        <v>180</v>
      </c>
      <c r="HT39" s="55" t="s">
        <v>180</v>
      </c>
      <c r="HU39" s="56" t="s">
        <v>180</v>
      </c>
      <c r="HV39" s="54" t="s">
        <v>180</v>
      </c>
      <c r="HW39" s="55" t="s">
        <v>180</v>
      </c>
      <c r="HX39" s="56" t="s">
        <v>180</v>
      </c>
      <c r="HY39" s="54" t="s">
        <v>180</v>
      </c>
      <c r="HZ39" s="55" t="s">
        <v>180</v>
      </c>
      <c r="IA39" s="56" t="s">
        <v>180</v>
      </c>
      <c r="IB39" s="54" t="s">
        <v>180</v>
      </c>
      <c r="IC39" s="55" t="s">
        <v>180</v>
      </c>
    </row>
    <row r="40" spans="1:237">
      <c r="A40" s="20">
        <v>1990</v>
      </c>
      <c r="B40" s="20">
        <v>1</v>
      </c>
      <c r="C40" s="20">
        <v>3</v>
      </c>
      <c r="D40" s="54" t="s">
        <v>180</v>
      </c>
      <c r="E40" s="54" t="s">
        <v>180</v>
      </c>
      <c r="F40" s="55" t="s">
        <v>180</v>
      </c>
      <c r="G40" s="56" t="s">
        <v>180</v>
      </c>
      <c r="H40" s="54" t="s">
        <v>180</v>
      </c>
      <c r="I40" s="55" t="s">
        <v>180</v>
      </c>
      <c r="J40" s="56" t="s">
        <v>180</v>
      </c>
      <c r="K40" s="54" t="s">
        <v>180</v>
      </c>
      <c r="L40" s="55" t="s">
        <v>180</v>
      </c>
      <c r="M40" s="56" t="s">
        <v>180</v>
      </c>
      <c r="N40" s="54" t="s">
        <v>180</v>
      </c>
      <c r="O40" s="55" t="s">
        <v>180</v>
      </c>
      <c r="P40" s="56" t="s">
        <v>180</v>
      </c>
      <c r="Q40" s="54" t="s">
        <v>180</v>
      </c>
      <c r="R40" s="55" t="s">
        <v>180</v>
      </c>
      <c r="S40" s="56" t="s">
        <v>180</v>
      </c>
      <c r="T40" s="54" t="s">
        <v>180</v>
      </c>
      <c r="U40" s="55" t="s">
        <v>180</v>
      </c>
      <c r="V40" s="54" t="s">
        <v>180</v>
      </c>
      <c r="W40" s="54" t="s">
        <v>180</v>
      </c>
      <c r="X40" s="55" t="s">
        <v>180</v>
      </c>
      <c r="Y40" s="54" t="s">
        <v>180</v>
      </c>
      <c r="Z40" s="54" t="s">
        <v>180</v>
      </c>
      <c r="AA40" s="55" t="s">
        <v>180</v>
      </c>
      <c r="AB40" s="54" t="s">
        <v>180</v>
      </c>
      <c r="AC40" s="54" t="s">
        <v>180</v>
      </c>
      <c r="AD40" s="55" t="s">
        <v>180</v>
      </c>
      <c r="AE40" s="54" t="s">
        <v>180</v>
      </c>
      <c r="AF40" s="54" t="s">
        <v>180</v>
      </c>
      <c r="AG40" s="55" t="s">
        <v>180</v>
      </c>
      <c r="AH40" s="56" t="s">
        <v>180</v>
      </c>
      <c r="AI40" s="54" t="s">
        <v>180</v>
      </c>
      <c r="AJ40" s="55" t="s">
        <v>180</v>
      </c>
      <c r="AK40" s="56" t="s">
        <v>180</v>
      </c>
      <c r="AL40" s="54" t="s">
        <v>180</v>
      </c>
      <c r="AM40" s="55" t="s">
        <v>180</v>
      </c>
      <c r="AN40" s="56" t="s">
        <v>180</v>
      </c>
      <c r="AO40" s="54" t="s">
        <v>180</v>
      </c>
      <c r="AP40" s="55" t="s">
        <v>180</v>
      </c>
      <c r="AQ40" s="56" t="s">
        <v>180</v>
      </c>
      <c r="AR40" s="54" t="s">
        <v>180</v>
      </c>
      <c r="AS40" s="55" t="s">
        <v>180</v>
      </c>
      <c r="AT40" s="56" t="s">
        <v>180</v>
      </c>
      <c r="AU40" s="54" t="s">
        <v>180</v>
      </c>
      <c r="AV40" s="55" t="s">
        <v>180</v>
      </c>
      <c r="AW40" s="56" t="s">
        <v>180</v>
      </c>
      <c r="AX40" s="54" t="s">
        <v>180</v>
      </c>
      <c r="AY40" s="55" t="s">
        <v>180</v>
      </c>
      <c r="AZ40" s="56">
        <v>173</v>
      </c>
      <c r="BA40" s="54">
        <v>170</v>
      </c>
      <c r="BB40" s="55">
        <v>172</v>
      </c>
      <c r="BC40" s="56" t="s">
        <v>180</v>
      </c>
      <c r="BD40" s="54" t="s">
        <v>180</v>
      </c>
      <c r="BE40" s="55" t="s">
        <v>180</v>
      </c>
      <c r="BF40" s="56">
        <v>173</v>
      </c>
      <c r="BG40" s="54">
        <v>170</v>
      </c>
      <c r="BH40" s="55">
        <v>172</v>
      </c>
      <c r="BI40" s="56">
        <v>180</v>
      </c>
      <c r="BJ40" s="54">
        <v>175</v>
      </c>
      <c r="BK40" s="55">
        <v>178</v>
      </c>
      <c r="BL40" s="56" t="s">
        <v>180</v>
      </c>
      <c r="BM40" s="54" t="s">
        <v>180</v>
      </c>
      <c r="BN40" s="55" t="s">
        <v>180</v>
      </c>
      <c r="BO40" s="56" t="s">
        <v>180</v>
      </c>
      <c r="BP40" s="54" t="s">
        <v>180</v>
      </c>
      <c r="BQ40" s="55" t="s">
        <v>180</v>
      </c>
      <c r="BR40" s="56" t="s">
        <v>180</v>
      </c>
      <c r="BS40" s="54" t="s">
        <v>180</v>
      </c>
      <c r="BT40" s="55" t="s">
        <v>180</v>
      </c>
      <c r="BU40" s="56" t="s">
        <v>180</v>
      </c>
      <c r="BV40" s="54" t="s">
        <v>180</v>
      </c>
      <c r="BW40" s="55" t="s">
        <v>180</v>
      </c>
      <c r="BX40" s="56" t="s">
        <v>180</v>
      </c>
      <c r="BY40" s="54" t="s">
        <v>180</v>
      </c>
      <c r="BZ40" s="55" t="s">
        <v>180</v>
      </c>
      <c r="CA40" s="56" t="s">
        <v>180</v>
      </c>
      <c r="CB40" s="54" t="s">
        <v>180</v>
      </c>
      <c r="CC40" s="55" t="s">
        <v>180</v>
      </c>
      <c r="CD40" s="56" t="s">
        <v>180</v>
      </c>
      <c r="CE40" s="54" t="s">
        <v>180</v>
      </c>
      <c r="CF40" s="55" t="s">
        <v>180</v>
      </c>
      <c r="CG40" s="56" t="s">
        <v>180</v>
      </c>
      <c r="CH40" s="54" t="s">
        <v>180</v>
      </c>
      <c r="CI40" s="55" t="s">
        <v>180</v>
      </c>
      <c r="CJ40" s="56" t="s">
        <v>180</v>
      </c>
      <c r="CK40" s="54" t="s">
        <v>180</v>
      </c>
      <c r="CL40" s="55" t="s">
        <v>180</v>
      </c>
      <c r="CM40" s="56" t="s">
        <v>180</v>
      </c>
      <c r="CN40" s="54" t="s">
        <v>180</v>
      </c>
      <c r="CO40" s="55" t="s">
        <v>180</v>
      </c>
      <c r="CP40" s="56">
        <v>185</v>
      </c>
      <c r="CQ40" s="54">
        <v>179.4</v>
      </c>
      <c r="CR40" s="55">
        <v>182.4</v>
      </c>
      <c r="CS40" s="56" t="s">
        <v>180</v>
      </c>
      <c r="CT40" s="54" t="s">
        <v>180</v>
      </c>
      <c r="CU40" s="55" t="s">
        <v>180</v>
      </c>
      <c r="CV40" s="56" t="s">
        <v>180</v>
      </c>
      <c r="CW40" s="54" t="s">
        <v>180</v>
      </c>
      <c r="CX40" s="55" t="s">
        <v>180</v>
      </c>
      <c r="CY40" s="54" t="s">
        <v>180</v>
      </c>
      <c r="CZ40" s="54" t="s">
        <v>180</v>
      </c>
      <c r="DA40" s="55" t="s">
        <v>180</v>
      </c>
      <c r="DB40" s="54" t="s">
        <v>180</v>
      </c>
      <c r="DC40" s="54" t="s">
        <v>180</v>
      </c>
      <c r="DD40" s="55" t="s">
        <v>180</v>
      </c>
      <c r="DE40" s="54" t="s">
        <v>180</v>
      </c>
      <c r="DF40" s="54" t="s">
        <v>180</v>
      </c>
      <c r="DG40" s="55" t="s">
        <v>180</v>
      </c>
      <c r="DH40" s="54" t="s">
        <v>180</v>
      </c>
      <c r="DI40" s="54" t="s">
        <v>180</v>
      </c>
      <c r="DJ40" s="55" t="s">
        <v>180</v>
      </c>
      <c r="DK40" s="56" t="s">
        <v>180</v>
      </c>
      <c r="DL40" s="54" t="s">
        <v>180</v>
      </c>
      <c r="DM40" s="55" t="s">
        <v>180</v>
      </c>
      <c r="DN40" s="54" t="s">
        <v>180</v>
      </c>
      <c r="DO40" s="54" t="s">
        <v>180</v>
      </c>
      <c r="DP40" s="55" t="s">
        <v>180</v>
      </c>
      <c r="DQ40" s="54" t="s">
        <v>180</v>
      </c>
      <c r="DR40" s="54" t="s">
        <v>180</v>
      </c>
      <c r="DS40" s="55" t="s">
        <v>180</v>
      </c>
      <c r="DT40" s="54" t="s">
        <v>180</v>
      </c>
      <c r="DU40" s="54" t="s">
        <v>180</v>
      </c>
      <c r="DV40" s="55" t="s">
        <v>180</v>
      </c>
      <c r="DW40" s="56" t="s">
        <v>180</v>
      </c>
      <c r="DX40" s="54" t="s">
        <v>180</v>
      </c>
      <c r="DY40" s="55" t="s">
        <v>180</v>
      </c>
      <c r="DZ40" s="56" t="s">
        <v>180</v>
      </c>
      <c r="EA40" s="54" t="s">
        <v>180</v>
      </c>
      <c r="EB40" s="55" t="s">
        <v>180</v>
      </c>
      <c r="EC40" s="56" t="s">
        <v>180</v>
      </c>
      <c r="ED40" s="54" t="s">
        <v>180</v>
      </c>
      <c r="EE40" s="55" t="s">
        <v>180</v>
      </c>
      <c r="EF40" s="56" t="s">
        <v>180</v>
      </c>
      <c r="EG40" s="54" t="s">
        <v>180</v>
      </c>
      <c r="EH40" s="55" t="s">
        <v>180</v>
      </c>
      <c r="EI40" s="56" t="s">
        <v>180</v>
      </c>
      <c r="EJ40" s="54" t="s">
        <v>180</v>
      </c>
      <c r="EK40" s="55" t="s">
        <v>180</v>
      </c>
      <c r="EL40" s="56" t="s">
        <v>180</v>
      </c>
      <c r="EM40" s="54" t="s">
        <v>180</v>
      </c>
      <c r="EN40" s="55" t="s">
        <v>180</v>
      </c>
      <c r="EO40" s="56" t="s">
        <v>180</v>
      </c>
      <c r="EP40" s="54" t="s">
        <v>180</v>
      </c>
      <c r="EQ40" s="55" t="s">
        <v>180</v>
      </c>
      <c r="ER40" s="56" t="s">
        <v>180</v>
      </c>
      <c r="ES40" s="54" t="s">
        <v>180</v>
      </c>
      <c r="ET40" s="55" t="s">
        <v>180</v>
      </c>
      <c r="EU40" s="54" t="s">
        <v>180</v>
      </c>
      <c r="EV40" s="54" t="s">
        <v>180</v>
      </c>
      <c r="EW40" s="55" t="s">
        <v>180</v>
      </c>
      <c r="EX40" s="54" t="s">
        <v>180</v>
      </c>
      <c r="EY40" s="54" t="s">
        <v>180</v>
      </c>
      <c r="EZ40" s="55" t="s">
        <v>180</v>
      </c>
      <c r="FA40" s="56" t="s">
        <v>180</v>
      </c>
      <c r="FB40" s="54" t="s">
        <v>180</v>
      </c>
      <c r="FC40" s="55" t="s">
        <v>180</v>
      </c>
      <c r="FD40" s="56" t="s">
        <v>180</v>
      </c>
      <c r="FE40" s="54" t="s">
        <v>180</v>
      </c>
      <c r="FF40" s="55" t="s">
        <v>180</v>
      </c>
      <c r="FG40" s="56" t="s">
        <v>180</v>
      </c>
      <c r="FH40" s="54" t="s">
        <v>180</v>
      </c>
      <c r="FI40" s="55" t="s">
        <v>180</v>
      </c>
      <c r="FJ40" s="56">
        <v>145</v>
      </c>
      <c r="FK40" s="54">
        <v>140</v>
      </c>
      <c r="FL40" s="55">
        <v>143</v>
      </c>
      <c r="FM40" s="56" t="s">
        <v>180</v>
      </c>
      <c r="FN40" s="54" t="s">
        <v>180</v>
      </c>
      <c r="FO40" s="55" t="s">
        <v>180</v>
      </c>
      <c r="FP40" s="56" t="s">
        <v>180</v>
      </c>
      <c r="FQ40" s="54" t="s">
        <v>180</v>
      </c>
      <c r="FR40" s="55" t="s">
        <v>180</v>
      </c>
      <c r="FS40" s="56">
        <v>114</v>
      </c>
      <c r="FT40" s="54">
        <v>110</v>
      </c>
      <c r="FU40" s="55">
        <v>112</v>
      </c>
      <c r="FV40" s="56" t="s">
        <v>180</v>
      </c>
      <c r="FW40" s="54" t="s">
        <v>180</v>
      </c>
      <c r="FX40" s="55" t="s">
        <v>180</v>
      </c>
      <c r="FY40" s="56" t="s">
        <v>180</v>
      </c>
      <c r="FZ40" s="54" t="s">
        <v>180</v>
      </c>
      <c r="GA40" s="55" t="s">
        <v>180</v>
      </c>
      <c r="GB40" s="56">
        <v>357</v>
      </c>
      <c r="GC40" s="54">
        <v>325</v>
      </c>
      <c r="GD40" s="55">
        <v>341.4</v>
      </c>
      <c r="GE40" s="56">
        <v>421</v>
      </c>
      <c r="GF40" s="54">
        <v>404.2</v>
      </c>
      <c r="GG40" s="55">
        <v>413</v>
      </c>
      <c r="GH40" s="56">
        <v>360</v>
      </c>
      <c r="GI40" s="54">
        <v>350</v>
      </c>
      <c r="GJ40" s="55">
        <v>355</v>
      </c>
      <c r="GK40" s="56" t="s">
        <v>180</v>
      </c>
      <c r="GL40" s="54" t="s">
        <v>180</v>
      </c>
      <c r="GM40" s="55" t="s">
        <v>180</v>
      </c>
      <c r="GN40" s="56" t="s">
        <v>180</v>
      </c>
      <c r="GO40" s="54" t="s">
        <v>180</v>
      </c>
      <c r="GP40" s="55" t="s">
        <v>180</v>
      </c>
      <c r="GQ40" s="56" t="s">
        <v>180</v>
      </c>
      <c r="GR40" s="54" t="s">
        <v>180</v>
      </c>
      <c r="GS40" s="55" t="s">
        <v>180</v>
      </c>
      <c r="GT40" s="56" t="s">
        <v>180</v>
      </c>
      <c r="GU40" s="54" t="s">
        <v>180</v>
      </c>
      <c r="GV40" s="55" t="s">
        <v>180</v>
      </c>
      <c r="GW40" s="56">
        <v>334</v>
      </c>
      <c r="GX40" s="54">
        <v>316.8</v>
      </c>
      <c r="GY40" s="55">
        <v>325.39999999999998</v>
      </c>
      <c r="GZ40" s="56" t="s">
        <v>180</v>
      </c>
      <c r="HA40" s="54" t="s">
        <v>180</v>
      </c>
      <c r="HB40" s="55" t="s">
        <v>180</v>
      </c>
      <c r="HC40" s="56" t="s">
        <v>180</v>
      </c>
      <c r="HD40" s="54" t="s">
        <v>180</v>
      </c>
      <c r="HE40" s="55" t="s">
        <v>180</v>
      </c>
      <c r="HF40" s="54" t="s">
        <v>180</v>
      </c>
      <c r="HG40" s="54" t="s">
        <v>180</v>
      </c>
      <c r="HH40" s="55" t="s">
        <v>180</v>
      </c>
      <c r="HI40" s="54" t="s">
        <v>180</v>
      </c>
      <c r="HJ40" s="54" t="s">
        <v>180</v>
      </c>
      <c r="HK40" s="55" t="s">
        <v>180</v>
      </c>
      <c r="HL40" s="56" t="s">
        <v>180</v>
      </c>
      <c r="HM40" s="54" t="s">
        <v>180</v>
      </c>
      <c r="HN40" s="55" t="s">
        <v>180</v>
      </c>
      <c r="HO40" s="56" t="s">
        <v>180</v>
      </c>
      <c r="HP40" s="54" t="s">
        <v>180</v>
      </c>
      <c r="HQ40" s="55" t="s">
        <v>180</v>
      </c>
      <c r="HR40" s="56" t="s">
        <v>180</v>
      </c>
      <c r="HS40" s="54" t="s">
        <v>180</v>
      </c>
      <c r="HT40" s="55" t="s">
        <v>180</v>
      </c>
      <c r="HU40" s="56" t="s">
        <v>180</v>
      </c>
      <c r="HV40" s="54" t="s">
        <v>180</v>
      </c>
      <c r="HW40" s="55" t="s">
        <v>180</v>
      </c>
      <c r="HX40" s="56" t="s">
        <v>180</v>
      </c>
      <c r="HY40" s="54" t="s">
        <v>180</v>
      </c>
      <c r="HZ40" s="55" t="s">
        <v>180</v>
      </c>
      <c r="IA40" s="56" t="s">
        <v>180</v>
      </c>
      <c r="IB40" s="54" t="s">
        <v>180</v>
      </c>
      <c r="IC40" s="55" t="s">
        <v>180</v>
      </c>
    </row>
    <row r="41" spans="1:237">
      <c r="A41" s="20">
        <v>1990</v>
      </c>
      <c r="B41" s="20">
        <v>2</v>
      </c>
      <c r="C41" s="20">
        <v>4</v>
      </c>
      <c r="D41" s="54" t="s">
        <v>180</v>
      </c>
      <c r="E41" s="54" t="s">
        <v>180</v>
      </c>
      <c r="F41" s="55" t="s">
        <v>180</v>
      </c>
      <c r="G41" s="56" t="s">
        <v>180</v>
      </c>
      <c r="H41" s="54" t="s">
        <v>180</v>
      </c>
      <c r="I41" s="55" t="s">
        <v>180</v>
      </c>
      <c r="J41" s="56" t="s">
        <v>180</v>
      </c>
      <c r="K41" s="54" t="s">
        <v>180</v>
      </c>
      <c r="L41" s="55" t="s">
        <v>180</v>
      </c>
      <c r="M41" s="56" t="s">
        <v>180</v>
      </c>
      <c r="N41" s="54" t="s">
        <v>180</v>
      </c>
      <c r="O41" s="55" t="s">
        <v>180</v>
      </c>
      <c r="P41" s="56" t="s">
        <v>180</v>
      </c>
      <c r="Q41" s="54" t="s">
        <v>180</v>
      </c>
      <c r="R41" s="55" t="s">
        <v>180</v>
      </c>
      <c r="S41" s="56" t="s">
        <v>180</v>
      </c>
      <c r="T41" s="54" t="s">
        <v>180</v>
      </c>
      <c r="U41" s="55" t="s">
        <v>180</v>
      </c>
      <c r="V41" s="54" t="s">
        <v>180</v>
      </c>
      <c r="W41" s="54" t="s">
        <v>180</v>
      </c>
      <c r="X41" s="55" t="s">
        <v>180</v>
      </c>
      <c r="Y41" s="54" t="s">
        <v>180</v>
      </c>
      <c r="Z41" s="54" t="s">
        <v>180</v>
      </c>
      <c r="AA41" s="55" t="s">
        <v>180</v>
      </c>
      <c r="AB41" s="54" t="s">
        <v>180</v>
      </c>
      <c r="AC41" s="54" t="s">
        <v>180</v>
      </c>
      <c r="AD41" s="55" t="s">
        <v>180</v>
      </c>
      <c r="AE41" s="54" t="s">
        <v>180</v>
      </c>
      <c r="AF41" s="54" t="s">
        <v>180</v>
      </c>
      <c r="AG41" s="55" t="s">
        <v>180</v>
      </c>
      <c r="AH41" s="56" t="s">
        <v>180</v>
      </c>
      <c r="AI41" s="54" t="s">
        <v>180</v>
      </c>
      <c r="AJ41" s="55" t="s">
        <v>180</v>
      </c>
      <c r="AK41" s="56" t="s">
        <v>180</v>
      </c>
      <c r="AL41" s="54" t="s">
        <v>180</v>
      </c>
      <c r="AM41" s="55" t="s">
        <v>180</v>
      </c>
      <c r="AN41" s="56" t="s">
        <v>180</v>
      </c>
      <c r="AO41" s="54" t="s">
        <v>180</v>
      </c>
      <c r="AP41" s="55" t="s">
        <v>180</v>
      </c>
      <c r="AQ41" s="56" t="s">
        <v>180</v>
      </c>
      <c r="AR41" s="54" t="s">
        <v>180</v>
      </c>
      <c r="AS41" s="55" t="s">
        <v>180</v>
      </c>
      <c r="AT41" s="56" t="s">
        <v>180</v>
      </c>
      <c r="AU41" s="54" t="s">
        <v>180</v>
      </c>
      <c r="AV41" s="55" t="s">
        <v>180</v>
      </c>
      <c r="AW41" s="56" t="s">
        <v>180</v>
      </c>
      <c r="AX41" s="54" t="s">
        <v>180</v>
      </c>
      <c r="AY41" s="55" t="s">
        <v>180</v>
      </c>
      <c r="AZ41" s="56">
        <v>173</v>
      </c>
      <c r="BA41" s="54">
        <v>170</v>
      </c>
      <c r="BB41" s="55">
        <v>172</v>
      </c>
      <c r="BC41" s="56" t="s">
        <v>180</v>
      </c>
      <c r="BD41" s="54" t="s">
        <v>180</v>
      </c>
      <c r="BE41" s="55" t="s">
        <v>180</v>
      </c>
      <c r="BF41" s="56">
        <v>173</v>
      </c>
      <c r="BG41" s="54">
        <v>170</v>
      </c>
      <c r="BH41" s="55">
        <v>172</v>
      </c>
      <c r="BI41" s="56">
        <v>180</v>
      </c>
      <c r="BJ41" s="54">
        <v>175</v>
      </c>
      <c r="BK41" s="55">
        <v>178</v>
      </c>
      <c r="BL41" s="56" t="s">
        <v>180</v>
      </c>
      <c r="BM41" s="54" t="s">
        <v>180</v>
      </c>
      <c r="BN41" s="55" t="s">
        <v>180</v>
      </c>
      <c r="BO41" s="56" t="s">
        <v>180</v>
      </c>
      <c r="BP41" s="54" t="s">
        <v>180</v>
      </c>
      <c r="BQ41" s="55" t="s">
        <v>180</v>
      </c>
      <c r="BR41" s="56" t="s">
        <v>180</v>
      </c>
      <c r="BS41" s="54" t="s">
        <v>180</v>
      </c>
      <c r="BT41" s="55" t="s">
        <v>180</v>
      </c>
      <c r="BU41" s="56" t="s">
        <v>180</v>
      </c>
      <c r="BV41" s="54" t="s">
        <v>180</v>
      </c>
      <c r="BW41" s="55" t="s">
        <v>180</v>
      </c>
      <c r="BX41" s="56" t="s">
        <v>180</v>
      </c>
      <c r="BY41" s="54" t="s">
        <v>180</v>
      </c>
      <c r="BZ41" s="55" t="s">
        <v>180</v>
      </c>
      <c r="CA41" s="56" t="s">
        <v>180</v>
      </c>
      <c r="CB41" s="54" t="s">
        <v>180</v>
      </c>
      <c r="CC41" s="55" t="s">
        <v>180</v>
      </c>
      <c r="CD41" s="56" t="s">
        <v>180</v>
      </c>
      <c r="CE41" s="54" t="s">
        <v>180</v>
      </c>
      <c r="CF41" s="55" t="s">
        <v>180</v>
      </c>
      <c r="CG41" s="56" t="s">
        <v>180</v>
      </c>
      <c r="CH41" s="54" t="s">
        <v>180</v>
      </c>
      <c r="CI41" s="55" t="s">
        <v>180</v>
      </c>
      <c r="CJ41" s="56" t="s">
        <v>180</v>
      </c>
      <c r="CK41" s="54" t="s">
        <v>180</v>
      </c>
      <c r="CL41" s="55" t="s">
        <v>180</v>
      </c>
      <c r="CM41" s="56" t="s">
        <v>180</v>
      </c>
      <c r="CN41" s="54" t="s">
        <v>180</v>
      </c>
      <c r="CO41" s="55" t="s">
        <v>180</v>
      </c>
      <c r="CP41" s="56">
        <v>185</v>
      </c>
      <c r="CQ41" s="54">
        <v>179</v>
      </c>
      <c r="CR41" s="55">
        <v>182</v>
      </c>
      <c r="CS41" s="56" t="s">
        <v>180</v>
      </c>
      <c r="CT41" s="54" t="s">
        <v>180</v>
      </c>
      <c r="CU41" s="55" t="s">
        <v>180</v>
      </c>
      <c r="CV41" s="56" t="s">
        <v>180</v>
      </c>
      <c r="CW41" s="54" t="s">
        <v>180</v>
      </c>
      <c r="CX41" s="55" t="s">
        <v>180</v>
      </c>
      <c r="CY41" s="54" t="s">
        <v>180</v>
      </c>
      <c r="CZ41" s="54" t="s">
        <v>180</v>
      </c>
      <c r="DA41" s="55" t="s">
        <v>180</v>
      </c>
      <c r="DB41" s="54" t="s">
        <v>180</v>
      </c>
      <c r="DC41" s="54" t="s">
        <v>180</v>
      </c>
      <c r="DD41" s="55" t="s">
        <v>180</v>
      </c>
      <c r="DE41" s="54" t="s">
        <v>180</v>
      </c>
      <c r="DF41" s="54" t="s">
        <v>180</v>
      </c>
      <c r="DG41" s="55" t="s">
        <v>180</v>
      </c>
      <c r="DH41" s="54" t="s">
        <v>180</v>
      </c>
      <c r="DI41" s="54" t="s">
        <v>180</v>
      </c>
      <c r="DJ41" s="55" t="s">
        <v>180</v>
      </c>
      <c r="DK41" s="56" t="s">
        <v>180</v>
      </c>
      <c r="DL41" s="54" t="s">
        <v>180</v>
      </c>
      <c r="DM41" s="55" t="s">
        <v>180</v>
      </c>
      <c r="DN41" s="54" t="s">
        <v>180</v>
      </c>
      <c r="DO41" s="54" t="s">
        <v>180</v>
      </c>
      <c r="DP41" s="55" t="s">
        <v>180</v>
      </c>
      <c r="DQ41" s="54" t="s">
        <v>180</v>
      </c>
      <c r="DR41" s="54" t="s">
        <v>180</v>
      </c>
      <c r="DS41" s="55" t="s">
        <v>180</v>
      </c>
      <c r="DT41" s="54" t="s">
        <v>180</v>
      </c>
      <c r="DU41" s="54" t="s">
        <v>180</v>
      </c>
      <c r="DV41" s="55" t="s">
        <v>180</v>
      </c>
      <c r="DW41" s="56" t="s">
        <v>180</v>
      </c>
      <c r="DX41" s="54" t="s">
        <v>180</v>
      </c>
      <c r="DY41" s="55" t="s">
        <v>180</v>
      </c>
      <c r="DZ41" s="56" t="s">
        <v>180</v>
      </c>
      <c r="EA41" s="54" t="s">
        <v>180</v>
      </c>
      <c r="EB41" s="55" t="s">
        <v>180</v>
      </c>
      <c r="EC41" s="56" t="s">
        <v>180</v>
      </c>
      <c r="ED41" s="54" t="s">
        <v>180</v>
      </c>
      <c r="EE41" s="55" t="s">
        <v>180</v>
      </c>
      <c r="EF41" s="56" t="s">
        <v>180</v>
      </c>
      <c r="EG41" s="54" t="s">
        <v>180</v>
      </c>
      <c r="EH41" s="55" t="s">
        <v>180</v>
      </c>
      <c r="EI41" s="56" t="s">
        <v>180</v>
      </c>
      <c r="EJ41" s="54" t="s">
        <v>180</v>
      </c>
      <c r="EK41" s="55" t="s">
        <v>180</v>
      </c>
      <c r="EL41" s="56" t="s">
        <v>180</v>
      </c>
      <c r="EM41" s="54" t="s">
        <v>180</v>
      </c>
      <c r="EN41" s="55" t="s">
        <v>180</v>
      </c>
      <c r="EO41" s="56" t="s">
        <v>180</v>
      </c>
      <c r="EP41" s="54" t="s">
        <v>180</v>
      </c>
      <c r="EQ41" s="55" t="s">
        <v>180</v>
      </c>
      <c r="ER41" s="56" t="s">
        <v>180</v>
      </c>
      <c r="ES41" s="54" t="s">
        <v>180</v>
      </c>
      <c r="ET41" s="55" t="s">
        <v>180</v>
      </c>
      <c r="EU41" s="54" t="s">
        <v>180</v>
      </c>
      <c r="EV41" s="54" t="s">
        <v>180</v>
      </c>
      <c r="EW41" s="55" t="s">
        <v>180</v>
      </c>
      <c r="EX41" s="54" t="s">
        <v>180</v>
      </c>
      <c r="EY41" s="54" t="s">
        <v>180</v>
      </c>
      <c r="EZ41" s="55" t="s">
        <v>180</v>
      </c>
      <c r="FA41" s="56" t="s">
        <v>180</v>
      </c>
      <c r="FB41" s="54" t="s">
        <v>180</v>
      </c>
      <c r="FC41" s="55" t="s">
        <v>180</v>
      </c>
      <c r="FD41" s="56" t="s">
        <v>180</v>
      </c>
      <c r="FE41" s="54" t="s">
        <v>180</v>
      </c>
      <c r="FF41" s="55" t="s">
        <v>180</v>
      </c>
      <c r="FG41" s="56" t="s">
        <v>180</v>
      </c>
      <c r="FH41" s="54" t="s">
        <v>180</v>
      </c>
      <c r="FI41" s="55" t="s">
        <v>180</v>
      </c>
      <c r="FJ41" s="56">
        <v>138</v>
      </c>
      <c r="FK41" s="54">
        <v>131</v>
      </c>
      <c r="FL41" s="55">
        <v>135</v>
      </c>
      <c r="FM41" s="56" t="s">
        <v>180</v>
      </c>
      <c r="FN41" s="54" t="s">
        <v>180</v>
      </c>
      <c r="FO41" s="55" t="s">
        <v>180</v>
      </c>
      <c r="FP41" s="56" t="s">
        <v>180</v>
      </c>
      <c r="FQ41" s="54" t="s">
        <v>180</v>
      </c>
      <c r="FR41" s="55" t="s">
        <v>180</v>
      </c>
      <c r="FS41" s="56">
        <v>125</v>
      </c>
      <c r="FT41" s="54">
        <v>120</v>
      </c>
      <c r="FU41" s="55">
        <v>123</v>
      </c>
      <c r="FV41" s="56" t="s">
        <v>180</v>
      </c>
      <c r="FW41" s="54" t="s">
        <v>180</v>
      </c>
      <c r="FX41" s="55" t="s">
        <v>180</v>
      </c>
      <c r="FY41" s="56" t="s">
        <v>180</v>
      </c>
      <c r="FZ41" s="54" t="s">
        <v>180</v>
      </c>
      <c r="GA41" s="55" t="s">
        <v>180</v>
      </c>
      <c r="GB41" s="56">
        <v>325</v>
      </c>
      <c r="GC41" s="54">
        <v>305</v>
      </c>
      <c r="GD41" s="55">
        <v>315</v>
      </c>
      <c r="GE41" s="56">
        <v>377</v>
      </c>
      <c r="GF41" s="54">
        <v>376.25</v>
      </c>
      <c r="GG41" s="55">
        <v>377</v>
      </c>
      <c r="GH41" s="56">
        <v>360</v>
      </c>
      <c r="GI41" s="54">
        <v>350</v>
      </c>
      <c r="GJ41" s="55">
        <v>355</v>
      </c>
      <c r="GK41" s="56" t="s">
        <v>180</v>
      </c>
      <c r="GL41" s="54" t="s">
        <v>180</v>
      </c>
      <c r="GM41" s="55" t="s">
        <v>180</v>
      </c>
      <c r="GN41" s="56" t="s">
        <v>180</v>
      </c>
      <c r="GO41" s="54" t="s">
        <v>180</v>
      </c>
      <c r="GP41" s="55" t="s">
        <v>180</v>
      </c>
      <c r="GQ41" s="56" t="s">
        <v>180</v>
      </c>
      <c r="GR41" s="54" t="s">
        <v>180</v>
      </c>
      <c r="GS41" s="55" t="s">
        <v>180</v>
      </c>
      <c r="GT41" s="56" t="s">
        <v>180</v>
      </c>
      <c r="GU41" s="54" t="s">
        <v>180</v>
      </c>
      <c r="GV41" s="55" t="s">
        <v>180</v>
      </c>
      <c r="GW41" s="56">
        <v>285</v>
      </c>
      <c r="GX41" s="54">
        <v>278</v>
      </c>
      <c r="GY41" s="55">
        <v>282</v>
      </c>
      <c r="GZ41" s="56" t="s">
        <v>180</v>
      </c>
      <c r="HA41" s="54" t="s">
        <v>180</v>
      </c>
      <c r="HB41" s="55" t="s">
        <v>180</v>
      </c>
      <c r="HC41" s="56" t="s">
        <v>180</v>
      </c>
      <c r="HD41" s="54" t="s">
        <v>180</v>
      </c>
      <c r="HE41" s="55" t="s">
        <v>180</v>
      </c>
      <c r="HF41" s="54" t="s">
        <v>180</v>
      </c>
      <c r="HG41" s="54" t="s">
        <v>180</v>
      </c>
      <c r="HH41" s="55" t="s">
        <v>180</v>
      </c>
      <c r="HI41" s="54" t="s">
        <v>180</v>
      </c>
      <c r="HJ41" s="54" t="s">
        <v>180</v>
      </c>
      <c r="HK41" s="55" t="s">
        <v>180</v>
      </c>
      <c r="HL41" s="56" t="s">
        <v>180</v>
      </c>
      <c r="HM41" s="54" t="s">
        <v>180</v>
      </c>
      <c r="HN41" s="55" t="s">
        <v>180</v>
      </c>
      <c r="HO41" s="56" t="s">
        <v>180</v>
      </c>
      <c r="HP41" s="54" t="s">
        <v>180</v>
      </c>
      <c r="HQ41" s="55" t="s">
        <v>180</v>
      </c>
      <c r="HR41" s="56" t="s">
        <v>180</v>
      </c>
      <c r="HS41" s="54" t="s">
        <v>180</v>
      </c>
      <c r="HT41" s="55" t="s">
        <v>180</v>
      </c>
      <c r="HU41" s="56" t="s">
        <v>180</v>
      </c>
      <c r="HV41" s="54" t="s">
        <v>180</v>
      </c>
      <c r="HW41" s="55" t="s">
        <v>180</v>
      </c>
      <c r="HX41" s="56" t="s">
        <v>180</v>
      </c>
      <c r="HY41" s="54" t="s">
        <v>180</v>
      </c>
      <c r="HZ41" s="55" t="s">
        <v>180</v>
      </c>
      <c r="IA41" s="56" t="s">
        <v>180</v>
      </c>
      <c r="IB41" s="54" t="s">
        <v>180</v>
      </c>
      <c r="IC41" s="55" t="s">
        <v>180</v>
      </c>
    </row>
    <row r="42" spans="1:237">
      <c r="A42" s="20">
        <v>1990</v>
      </c>
      <c r="B42" s="20">
        <v>2</v>
      </c>
      <c r="C42" s="20">
        <v>5</v>
      </c>
      <c r="D42" s="54" t="s">
        <v>180</v>
      </c>
      <c r="E42" s="54" t="s">
        <v>180</v>
      </c>
      <c r="F42" s="55" t="s">
        <v>180</v>
      </c>
      <c r="G42" s="56" t="s">
        <v>180</v>
      </c>
      <c r="H42" s="54" t="s">
        <v>180</v>
      </c>
      <c r="I42" s="55" t="s">
        <v>180</v>
      </c>
      <c r="J42" s="56" t="s">
        <v>180</v>
      </c>
      <c r="K42" s="54" t="s">
        <v>180</v>
      </c>
      <c r="L42" s="55" t="s">
        <v>180</v>
      </c>
      <c r="M42" s="56" t="s">
        <v>180</v>
      </c>
      <c r="N42" s="54" t="s">
        <v>180</v>
      </c>
      <c r="O42" s="55" t="s">
        <v>180</v>
      </c>
      <c r="P42" s="56" t="s">
        <v>180</v>
      </c>
      <c r="Q42" s="54" t="s">
        <v>180</v>
      </c>
      <c r="R42" s="55" t="s">
        <v>180</v>
      </c>
      <c r="S42" s="56" t="s">
        <v>180</v>
      </c>
      <c r="T42" s="54" t="s">
        <v>180</v>
      </c>
      <c r="U42" s="55" t="s">
        <v>180</v>
      </c>
      <c r="V42" s="54" t="s">
        <v>180</v>
      </c>
      <c r="W42" s="54" t="s">
        <v>180</v>
      </c>
      <c r="X42" s="55" t="s">
        <v>180</v>
      </c>
      <c r="Y42" s="54" t="s">
        <v>180</v>
      </c>
      <c r="Z42" s="54" t="s">
        <v>180</v>
      </c>
      <c r="AA42" s="55" t="s">
        <v>180</v>
      </c>
      <c r="AB42" s="54" t="s">
        <v>180</v>
      </c>
      <c r="AC42" s="54" t="s">
        <v>180</v>
      </c>
      <c r="AD42" s="55" t="s">
        <v>180</v>
      </c>
      <c r="AE42" s="54" t="s">
        <v>180</v>
      </c>
      <c r="AF42" s="54" t="s">
        <v>180</v>
      </c>
      <c r="AG42" s="55" t="s">
        <v>180</v>
      </c>
      <c r="AH42" s="56" t="s">
        <v>180</v>
      </c>
      <c r="AI42" s="54" t="s">
        <v>180</v>
      </c>
      <c r="AJ42" s="55" t="s">
        <v>180</v>
      </c>
      <c r="AK42" s="56" t="s">
        <v>180</v>
      </c>
      <c r="AL42" s="54" t="s">
        <v>180</v>
      </c>
      <c r="AM42" s="55" t="s">
        <v>180</v>
      </c>
      <c r="AN42" s="56" t="s">
        <v>180</v>
      </c>
      <c r="AO42" s="54" t="s">
        <v>180</v>
      </c>
      <c r="AP42" s="55" t="s">
        <v>180</v>
      </c>
      <c r="AQ42" s="56" t="s">
        <v>180</v>
      </c>
      <c r="AR42" s="54" t="s">
        <v>180</v>
      </c>
      <c r="AS42" s="55" t="s">
        <v>180</v>
      </c>
      <c r="AT42" s="56" t="s">
        <v>180</v>
      </c>
      <c r="AU42" s="54" t="s">
        <v>180</v>
      </c>
      <c r="AV42" s="55" t="s">
        <v>180</v>
      </c>
      <c r="AW42" s="56" t="s">
        <v>180</v>
      </c>
      <c r="AX42" s="54" t="s">
        <v>180</v>
      </c>
      <c r="AY42" s="55" t="s">
        <v>180</v>
      </c>
      <c r="AZ42" s="56">
        <v>181.5</v>
      </c>
      <c r="BA42" s="54">
        <v>175</v>
      </c>
      <c r="BB42" s="55">
        <v>178.5</v>
      </c>
      <c r="BC42" s="56" t="s">
        <v>180</v>
      </c>
      <c r="BD42" s="54" t="s">
        <v>180</v>
      </c>
      <c r="BE42" s="55" t="s">
        <v>180</v>
      </c>
      <c r="BF42" s="56">
        <v>181.5</v>
      </c>
      <c r="BG42" s="54">
        <v>175</v>
      </c>
      <c r="BH42" s="55">
        <v>178.5</v>
      </c>
      <c r="BI42" s="56">
        <v>180</v>
      </c>
      <c r="BJ42" s="54">
        <v>175</v>
      </c>
      <c r="BK42" s="55">
        <v>178</v>
      </c>
      <c r="BL42" s="56" t="s">
        <v>180</v>
      </c>
      <c r="BM42" s="54" t="s">
        <v>180</v>
      </c>
      <c r="BN42" s="55" t="s">
        <v>180</v>
      </c>
      <c r="BO42" s="56" t="s">
        <v>180</v>
      </c>
      <c r="BP42" s="54" t="s">
        <v>180</v>
      </c>
      <c r="BQ42" s="55" t="s">
        <v>180</v>
      </c>
      <c r="BR42" s="56" t="s">
        <v>180</v>
      </c>
      <c r="BS42" s="54" t="s">
        <v>180</v>
      </c>
      <c r="BT42" s="55" t="s">
        <v>180</v>
      </c>
      <c r="BU42" s="56" t="s">
        <v>180</v>
      </c>
      <c r="BV42" s="54" t="s">
        <v>180</v>
      </c>
      <c r="BW42" s="55" t="s">
        <v>180</v>
      </c>
      <c r="BX42" s="56" t="s">
        <v>180</v>
      </c>
      <c r="BY42" s="54" t="s">
        <v>180</v>
      </c>
      <c r="BZ42" s="55" t="s">
        <v>180</v>
      </c>
      <c r="CA42" s="56" t="s">
        <v>180</v>
      </c>
      <c r="CB42" s="54" t="s">
        <v>180</v>
      </c>
      <c r="CC42" s="55" t="s">
        <v>180</v>
      </c>
      <c r="CD42" s="56" t="s">
        <v>180</v>
      </c>
      <c r="CE42" s="54" t="s">
        <v>180</v>
      </c>
      <c r="CF42" s="55" t="s">
        <v>180</v>
      </c>
      <c r="CG42" s="56" t="s">
        <v>180</v>
      </c>
      <c r="CH42" s="54" t="s">
        <v>180</v>
      </c>
      <c r="CI42" s="55" t="s">
        <v>180</v>
      </c>
      <c r="CJ42" s="56" t="s">
        <v>180</v>
      </c>
      <c r="CK42" s="54" t="s">
        <v>180</v>
      </c>
      <c r="CL42" s="55" t="s">
        <v>180</v>
      </c>
      <c r="CM42" s="56" t="s">
        <v>180</v>
      </c>
      <c r="CN42" s="54" t="s">
        <v>180</v>
      </c>
      <c r="CO42" s="55" t="s">
        <v>180</v>
      </c>
      <c r="CP42" s="56">
        <v>185</v>
      </c>
      <c r="CQ42" s="54">
        <v>179</v>
      </c>
      <c r="CR42" s="55">
        <v>182</v>
      </c>
      <c r="CS42" s="56" t="s">
        <v>180</v>
      </c>
      <c r="CT42" s="54" t="s">
        <v>180</v>
      </c>
      <c r="CU42" s="55" t="s">
        <v>180</v>
      </c>
      <c r="CV42" s="56" t="s">
        <v>180</v>
      </c>
      <c r="CW42" s="54" t="s">
        <v>180</v>
      </c>
      <c r="CX42" s="55" t="s">
        <v>180</v>
      </c>
      <c r="CY42" s="54" t="s">
        <v>180</v>
      </c>
      <c r="CZ42" s="54" t="s">
        <v>180</v>
      </c>
      <c r="DA42" s="55" t="s">
        <v>180</v>
      </c>
      <c r="DB42" s="54" t="s">
        <v>180</v>
      </c>
      <c r="DC42" s="54" t="s">
        <v>180</v>
      </c>
      <c r="DD42" s="55" t="s">
        <v>180</v>
      </c>
      <c r="DE42" s="54" t="s">
        <v>180</v>
      </c>
      <c r="DF42" s="54" t="s">
        <v>180</v>
      </c>
      <c r="DG42" s="55" t="s">
        <v>180</v>
      </c>
      <c r="DH42" s="54" t="s">
        <v>180</v>
      </c>
      <c r="DI42" s="54" t="s">
        <v>180</v>
      </c>
      <c r="DJ42" s="55" t="s">
        <v>180</v>
      </c>
      <c r="DK42" s="56" t="s">
        <v>180</v>
      </c>
      <c r="DL42" s="54" t="s">
        <v>180</v>
      </c>
      <c r="DM42" s="55" t="s">
        <v>180</v>
      </c>
      <c r="DN42" s="54" t="s">
        <v>180</v>
      </c>
      <c r="DO42" s="54" t="s">
        <v>180</v>
      </c>
      <c r="DP42" s="55" t="s">
        <v>180</v>
      </c>
      <c r="DQ42" s="54" t="s">
        <v>180</v>
      </c>
      <c r="DR42" s="54" t="s">
        <v>180</v>
      </c>
      <c r="DS42" s="55" t="s">
        <v>180</v>
      </c>
      <c r="DT42" s="54" t="s">
        <v>180</v>
      </c>
      <c r="DU42" s="54" t="s">
        <v>180</v>
      </c>
      <c r="DV42" s="55" t="s">
        <v>180</v>
      </c>
      <c r="DW42" s="56" t="s">
        <v>180</v>
      </c>
      <c r="DX42" s="54" t="s">
        <v>180</v>
      </c>
      <c r="DY42" s="55" t="s">
        <v>180</v>
      </c>
      <c r="DZ42" s="56" t="s">
        <v>180</v>
      </c>
      <c r="EA42" s="54" t="s">
        <v>180</v>
      </c>
      <c r="EB42" s="55" t="s">
        <v>180</v>
      </c>
      <c r="EC42" s="56" t="s">
        <v>180</v>
      </c>
      <c r="ED42" s="54" t="s">
        <v>180</v>
      </c>
      <c r="EE42" s="55" t="s">
        <v>180</v>
      </c>
      <c r="EF42" s="56" t="s">
        <v>180</v>
      </c>
      <c r="EG42" s="54" t="s">
        <v>180</v>
      </c>
      <c r="EH42" s="55" t="s">
        <v>180</v>
      </c>
      <c r="EI42" s="56" t="s">
        <v>180</v>
      </c>
      <c r="EJ42" s="54" t="s">
        <v>180</v>
      </c>
      <c r="EK42" s="55" t="s">
        <v>180</v>
      </c>
      <c r="EL42" s="56" t="s">
        <v>180</v>
      </c>
      <c r="EM42" s="54" t="s">
        <v>180</v>
      </c>
      <c r="EN42" s="55" t="s">
        <v>180</v>
      </c>
      <c r="EO42" s="56" t="s">
        <v>180</v>
      </c>
      <c r="EP42" s="54" t="s">
        <v>180</v>
      </c>
      <c r="EQ42" s="55" t="s">
        <v>180</v>
      </c>
      <c r="ER42" s="56" t="s">
        <v>180</v>
      </c>
      <c r="ES42" s="54" t="s">
        <v>180</v>
      </c>
      <c r="ET42" s="55" t="s">
        <v>180</v>
      </c>
      <c r="EU42" s="54" t="s">
        <v>180</v>
      </c>
      <c r="EV42" s="54" t="s">
        <v>180</v>
      </c>
      <c r="EW42" s="55" t="s">
        <v>180</v>
      </c>
      <c r="EX42" s="54" t="s">
        <v>180</v>
      </c>
      <c r="EY42" s="54" t="s">
        <v>180</v>
      </c>
      <c r="EZ42" s="55" t="s">
        <v>180</v>
      </c>
      <c r="FA42" s="56" t="s">
        <v>180</v>
      </c>
      <c r="FB42" s="54" t="s">
        <v>180</v>
      </c>
      <c r="FC42" s="55" t="s">
        <v>180</v>
      </c>
      <c r="FD42" s="56" t="s">
        <v>180</v>
      </c>
      <c r="FE42" s="54" t="s">
        <v>180</v>
      </c>
      <c r="FF42" s="55" t="s">
        <v>180</v>
      </c>
      <c r="FG42" s="56" t="s">
        <v>180</v>
      </c>
      <c r="FH42" s="54" t="s">
        <v>180</v>
      </c>
      <c r="FI42" s="55" t="s">
        <v>180</v>
      </c>
      <c r="FJ42" s="56">
        <v>138</v>
      </c>
      <c r="FK42" s="54">
        <v>131</v>
      </c>
      <c r="FL42" s="55">
        <v>135</v>
      </c>
      <c r="FM42" s="56" t="s">
        <v>180</v>
      </c>
      <c r="FN42" s="54" t="s">
        <v>180</v>
      </c>
      <c r="FO42" s="55" t="s">
        <v>180</v>
      </c>
      <c r="FP42" s="56" t="s">
        <v>180</v>
      </c>
      <c r="FQ42" s="54" t="s">
        <v>180</v>
      </c>
      <c r="FR42" s="55" t="s">
        <v>180</v>
      </c>
      <c r="FS42" s="56">
        <v>130</v>
      </c>
      <c r="FT42" s="54">
        <v>125</v>
      </c>
      <c r="FU42" s="55">
        <v>128</v>
      </c>
      <c r="FV42" s="56" t="s">
        <v>180</v>
      </c>
      <c r="FW42" s="54" t="s">
        <v>180</v>
      </c>
      <c r="FX42" s="55" t="s">
        <v>180</v>
      </c>
      <c r="FY42" s="56" t="s">
        <v>180</v>
      </c>
      <c r="FZ42" s="54" t="s">
        <v>180</v>
      </c>
      <c r="GA42" s="55" t="s">
        <v>180</v>
      </c>
      <c r="GB42" s="56">
        <v>325</v>
      </c>
      <c r="GC42" s="54">
        <v>305</v>
      </c>
      <c r="GD42" s="55">
        <v>315</v>
      </c>
      <c r="GE42" s="56">
        <v>377</v>
      </c>
      <c r="GF42" s="54">
        <v>376</v>
      </c>
      <c r="GG42" s="55">
        <v>377</v>
      </c>
      <c r="GH42" s="56">
        <v>360</v>
      </c>
      <c r="GI42" s="54">
        <v>350</v>
      </c>
      <c r="GJ42" s="55">
        <v>355</v>
      </c>
      <c r="GK42" s="56" t="s">
        <v>180</v>
      </c>
      <c r="GL42" s="54" t="s">
        <v>180</v>
      </c>
      <c r="GM42" s="55" t="s">
        <v>180</v>
      </c>
      <c r="GN42" s="56" t="s">
        <v>180</v>
      </c>
      <c r="GO42" s="54" t="s">
        <v>180</v>
      </c>
      <c r="GP42" s="55" t="s">
        <v>180</v>
      </c>
      <c r="GQ42" s="56" t="s">
        <v>180</v>
      </c>
      <c r="GR42" s="54" t="s">
        <v>180</v>
      </c>
      <c r="GS42" s="55" t="s">
        <v>180</v>
      </c>
      <c r="GT42" s="56" t="s">
        <v>180</v>
      </c>
      <c r="GU42" s="54" t="s">
        <v>180</v>
      </c>
      <c r="GV42" s="55" t="s">
        <v>180</v>
      </c>
      <c r="GW42" s="56">
        <v>285</v>
      </c>
      <c r="GX42" s="54">
        <v>278</v>
      </c>
      <c r="GY42" s="55">
        <v>282</v>
      </c>
      <c r="GZ42" s="56" t="s">
        <v>180</v>
      </c>
      <c r="HA42" s="54" t="s">
        <v>180</v>
      </c>
      <c r="HB42" s="55" t="s">
        <v>180</v>
      </c>
      <c r="HC42" s="56" t="s">
        <v>180</v>
      </c>
      <c r="HD42" s="54" t="s">
        <v>180</v>
      </c>
      <c r="HE42" s="55" t="s">
        <v>180</v>
      </c>
      <c r="HF42" s="54" t="s">
        <v>180</v>
      </c>
      <c r="HG42" s="54" t="s">
        <v>180</v>
      </c>
      <c r="HH42" s="55" t="s">
        <v>180</v>
      </c>
      <c r="HI42" s="54" t="s">
        <v>180</v>
      </c>
      <c r="HJ42" s="54" t="s">
        <v>180</v>
      </c>
      <c r="HK42" s="55" t="s">
        <v>180</v>
      </c>
      <c r="HL42" s="56" t="s">
        <v>180</v>
      </c>
      <c r="HM42" s="54" t="s">
        <v>180</v>
      </c>
      <c r="HN42" s="55" t="s">
        <v>180</v>
      </c>
      <c r="HO42" s="56" t="s">
        <v>180</v>
      </c>
      <c r="HP42" s="54" t="s">
        <v>180</v>
      </c>
      <c r="HQ42" s="55" t="s">
        <v>180</v>
      </c>
      <c r="HR42" s="56" t="s">
        <v>180</v>
      </c>
      <c r="HS42" s="54" t="s">
        <v>180</v>
      </c>
      <c r="HT42" s="55" t="s">
        <v>180</v>
      </c>
      <c r="HU42" s="56" t="s">
        <v>180</v>
      </c>
      <c r="HV42" s="54" t="s">
        <v>180</v>
      </c>
      <c r="HW42" s="55" t="s">
        <v>180</v>
      </c>
      <c r="HX42" s="56" t="s">
        <v>180</v>
      </c>
      <c r="HY42" s="54" t="s">
        <v>180</v>
      </c>
      <c r="HZ42" s="55" t="s">
        <v>180</v>
      </c>
      <c r="IA42" s="56" t="s">
        <v>180</v>
      </c>
      <c r="IB42" s="54" t="s">
        <v>180</v>
      </c>
      <c r="IC42" s="55" t="s">
        <v>180</v>
      </c>
    </row>
    <row r="43" spans="1:237">
      <c r="A43" s="20">
        <v>1990</v>
      </c>
      <c r="B43" s="20">
        <v>2</v>
      </c>
      <c r="C43" s="20">
        <v>6</v>
      </c>
      <c r="D43" s="54" t="s">
        <v>180</v>
      </c>
      <c r="E43" s="54" t="s">
        <v>180</v>
      </c>
      <c r="F43" s="55" t="s">
        <v>180</v>
      </c>
      <c r="G43" s="56" t="s">
        <v>180</v>
      </c>
      <c r="H43" s="54" t="s">
        <v>180</v>
      </c>
      <c r="I43" s="55" t="s">
        <v>180</v>
      </c>
      <c r="J43" s="56" t="s">
        <v>180</v>
      </c>
      <c r="K43" s="54" t="s">
        <v>180</v>
      </c>
      <c r="L43" s="55" t="s">
        <v>180</v>
      </c>
      <c r="M43" s="56" t="s">
        <v>180</v>
      </c>
      <c r="N43" s="54" t="s">
        <v>180</v>
      </c>
      <c r="O43" s="55" t="s">
        <v>180</v>
      </c>
      <c r="P43" s="56" t="s">
        <v>180</v>
      </c>
      <c r="Q43" s="54" t="s">
        <v>180</v>
      </c>
      <c r="R43" s="55" t="s">
        <v>180</v>
      </c>
      <c r="S43" s="56" t="s">
        <v>180</v>
      </c>
      <c r="T43" s="54" t="s">
        <v>180</v>
      </c>
      <c r="U43" s="55" t="s">
        <v>180</v>
      </c>
      <c r="V43" s="54" t="s">
        <v>180</v>
      </c>
      <c r="W43" s="54" t="s">
        <v>180</v>
      </c>
      <c r="X43" s="55" t="s">
        <v>180</v>
      </c>
      <c r="Y43" s="54" t="s">
        <v>180</v>
      </c>
      <c r="Z43" s="54" t="s">
        <v>180</v>
      </c>
      <c r="AA43" s="55" t="s">
        <v>180</v>
      </c>
      <c r="AB43" s="54" t="s">
        <v>180</v>
      </c>
      <c r="AC43" s="54" t="s">
        <v>180</v>
      </c>
      <c r="AD43" s="55" t="s">
        <v>180</v>
      </c>
      <c r="AE43" s="54" t="s">
        <v>180</v>
      </c>
      <c r="AF43" s="54" t="s">
        <v>180</v>
      </c>
      <c r="AG43" s="55" t="s">
        <v>180</v>
      </c>
      <c r="AH43" s="56" t="s">
        <v>180</v>
      </c>
      <c r="AI43" s="54" t="s">
        <v>180</v>
      </c>
      <c r="AJ43" s="55" t="s">
        <v>180</v>
      </c>
      <c r="AK43" s="56" t="s">
        <v>180</v>
      </c>
      <c r="AL43" s="54" t="s">
        <v>180</v>
      </c>
      <c r="AM43" s="55" t="s">
        <v>180</v>
      </c>
      <c r="AN43" s="56" t="s">
        <v>180</v>
      </c>
      <c r="AO43" s="54" t="s">
        <v>180</v>
      </c>
      <c r="AP43" s="55" t="s">
        <v>180</v>
      </c>
      <c r="AQ43" s="56" t="s">
        <v>180</v>
      </c>
      <c r="AR43" s="54" t="s">
        <v>180</v>
      </c>
      <c r="AS43" s="55" t="s">
        <v>180</v>
      </c>
      <c r="AT43" s="56" t="s">
        <v>180</v>
      </c>
      <c r="AU43" s="54" t="s">
        <v>180</v>
      </c>
      <c r="AV43" s="55" t="s">
        <v>180</v>
      </c>
      <c r="AW43" s="56" t="s">
        <v>180</v>
      </c>
      <c r="AX43" s="54" t="s">
        <v>180</v>
      </c>
      <c r="AY43" s="55" t="s">
        <v>180</v>
      </c>
      <c r="AZ43" s="56">
        <v>190</v>
      </c>
      <c r="BA43" s="54">
        <v>180</v>
      </c>
      <c r="BB43" s="55">
        <v>185</v>
      </c>
      <c r="BC43" s="56" t="s">
        <v>180</v>
      </c>
      <c r="BD43" s="54" t="s">
        <v>180</v>
      </c>
      <c r="BE43" s="55" t="s">
        <v>180</v>
      </c>
      <c r="BF43" s="56">
        <v>190</v>
      </c>
      <c r="BG43" s="54">
        <v>180</v>
      </c>
      <c r="BH43" s="55">
        <v>185</v>
      </c>
      <c r="BI43" s="56">
        <v>180</v>
      </c>
      <c r="BJ43" s="54">
        <v>175</v>
      </c>
      <c r="BK43" s="55">
        <v>178</v>
      </c>
      <c r="BL43" s="56" t="s">
        <v>180</v>
      </c>
      <c r="BM43" s="54" t="s">
        <v>180</v>
      </c>
      <c r="BN43" s="55" t="s">
        <v>180</v>
      </c>
      <c r="BO43" s="56" t="s">
        <v>180</v>
      </c>
      <c r="BP43" s="54" t="s">
        <v>180</v>
      </c>
      <c r="BQ43" s="55" t="s">
        <v>180</v>
      </c>
      <c r="BR43" s="56" t="s">
        <v>180</v>
      </c>
      <c r="BS43" s="54" t="s">
        <v>180</v>
      </c>
      <c r="BT43" s="55" t="s">
        <v>180</v>
      </c>
      <c r="BU43" s="56" t="s">
        <v>180</v>
      </c>
      <c r="BV43" s="54" t="s">
        <v>180</v>
      </c>
      <c r="BW43" s="55" t="s">
        <v>180</v>
      </c>
      <c r="BX43" s="56" t="s">
        <v>180</v>
      </c>
      <c r="BY43" s="54" t="s">
        <v>180</v>
      </c>
      <c r="BZ43" s="55" t="s">
        <v>180</v>
      </c>
      <c r="CA43" s="56" t="s">
        <v>180</v>
      </c>
      <c r="CB43" s="54" t="s">
        <v>180</v>
      </c>
      <c r="CC43" s="55" t="s">
        <v>180</v>
      </c>
      <c r="CD43" s="56" t="s">
        <v>180</v>
      </c>
      <c r="CE43" s="54" t="s">
        <v>180</v>
      </c>
      <c r="CF43" s="55" t="s">
        <v>180</v>
      </c>
      <c r="CG43" s="56" t="s">
        <v>180</v>
      </c>
      <c r="CH43" s="54" t="s">
        <v>180</v>
      </c>
      <c r="CI43" s="55" t="s">
        <v>180</v>
      </c>
      <c r="CJ43" s="56" t="s">
        <v>180</v>
      </c>
      <c r="CK43" s="54" t="s">
        <v>180</v>
      </c>
      <c r="CL43" s="55" t="s">
        <v>180</v>
      </c>
      <c r="CM43" s="56" t="s">
        <v>180</v>
      </c>
      <c r="CN43" s="54" t="s">
        <v>180</v>
      </c>
      <c r="CO43" s="55" t="s">
        <v>180</v>
      </c>
      <c r="CP43" s="56">
        <v>185</v>
      </c>
      <c r="CQ43" s="54">
        <v>179</v>
      </c>
      <c r="CR43" s="55">
        <v>182</v>
      </c>
      <c r="CS43" s="56" t="s">
        <v>180</v>
      </c>
      <c r="CT43" s="54" t="s">
        <v>180</v>
      </c>
      <c r="CU43" s="55" t="s">
        <v>180</v>
      </c>
      <c r="CV43" s="56" t="s">
        <v>180</v>
      </c>
      <c r="CW43" s="54" t="s">
        <v>180</v>
      </c>
      <c r="CX43" s="55" t="s">
        <v>180</v>
      </c>
      <c r="CY43" s="54" t="s">
        <v>180</v>
      </c>
      <c r="CZ43" s="54" t="s">
        <v>180</v>
      </c>
      <c r="DA43" s="55" t="s">
        <v>180</v>
      </c>
      <c r="DB43" s="54" t="s">
        <v>180</v>
      </c>
      <c r="DC43" s="54" t="s">
        <v>180</v>
      </c>
      <c r="DD43" s="55" t="s">
        <v>180</v>
      </c>
      <c r="DE43" s="54" t="s">
        <v>180</v>
      </c>
      <c r="DF43" s="54" t="s">
        <v>180</v>
      </c>
      <c r="DG43" s="55" t="s">
        <v>180</v>
      </c>
      <c r="DH43" s="54" t="s">
        <v>180</v>
      </c>
      <c r="DI43" s="54" t="s">
        <v>180</v>
      </c>
      <c r="DJ43" s="55" t="s">
        <v>180</v>
      </c>
      <c r="DK43" s="56" t="s">
        <v>180</v>
      </c>
      <c r="DL43" s="54" t="s">
        <v>180</v>
      </c>
      <c r="DM43" s="55" t="s">
        <v>180</v>
      </c>
      <c r="DN43" s="54" t="s">
        <v>180</v>
      </c>
      <c r="DO43" s="54" t="s">
        <v>180</v>
      </c>
      <c r="DP43" s="55" t="s">
        <v>180</v>
      </c>
      <c r="DQ43" s="54" t="s">
        <v>180</v>
      </c>
      <c r="DR43" s="54" t="s">
        <v>180</v>
      </c>
      <c r="DS43" s="55" t="s">
        <v>180</v>
      </c>
      <c r="DT43" s="54" t="s">
        <v>180</v>
      </c>
      <c r="DU43" s="54" t="s">
        <v>180</v>
      </c>
      <c r="DV43" s="55" t="s">
        <v>180</v>
      </c>
      <c r="DW43" s="56" t="s">
        <v>180</v>
      </c>
      <c r="DX43" s="54" t="s">
        <v>180</v>
      </c>
      <c r="DY43" s="55" t="s">
        <v>180</v>
      </c>
      <c r="DZ43" s="56" t="s">
        <v>180</v>
      </c>
      <c r="EA43" s="54" t="s">
        <v>180</v>
      </c>
      <c r="EB43" s="55" t="s">
        <v>180</v>
      </c>
      <c r="EC43" s="56" t="s">
        <v>180</v>
      </c>
      <c r="ED43" s="54" t="s">
        <v>180</v>
      </c>
      <c r="EE43" s="55" t="s">
        <v>180</v>
      </c>
      <c r="EF43" s="56" t="s">
        <v>180</v>
      </c>
      <c r="EG43" s="54" t="s">
        <v>180</v>
      </c>
      <c r="EH43" s="55" t="s">
        <v>180</v>
      </c>
      <c r="EI43" s="56" t="s">
        <v>180</v>
      </c>
      <c r="EJ43" s="54" t="s">
        <v>180</v>
      </c>
      <c r="EK43" s="55" t="s">
        <v>180</v>
      </c>
      <c r="EL43" s="56" t="s">
        <v>180</v>
      </c>
      <c r="EM43" s="54" t="s">
        <v>180</v>
      </c>
      <c r="EN43" s="55" t="s">
        <v>180</v>
      </c>
      <c r="EO43" s="56" t="s">
        <v>180</v>
      </c>
      <c r="EP43" s="54" t="s">
        <v>180</v>
      </c>
      <c r="EQ43" s="55" t="s">
        <v>180</v>
      </c>
      <c r="ER43" s="56" t="s">
        <v>180</v>
      </c>
      <c r="ES43" s="54" t="s">
        <v>180</v>
      </c>
      <c r="ET43" s="55" t="s">
        <v>180</v>
      </c>
      <c r="EU43" s="54" t="s">
        <v>180</v>
      </c>
      <c r="EV43" s="54" t="s">
        <v>180</v>
      </c>
      <c r="EW43" s="55" t="s">
        <v>180</v>
      </c>
      <c r="EX43" s="54" t="s">
        <v>180</v>
      </c>
      <c r="EY43" s="54" t="s">
        <v>180</v>
      </c>
      <c r="EZ43" s="55" t="s">
        <v>180</v>
      </c>
      <c r="FA43" s="56" t="s">
        <v>180</v>
      </c>
      <c r="FB43" s="54" t="s">
        <v>180</v>
      </c>
      <c r="FC43" s="55" t="s">
        <v>180</v>
      </c>
      <c r="FD43" s="56" t="s">
        <v>180</v>
      </c>
      <c r="FE43" s="54" t="s">
        <v>180</v>
      </c>
      <c r="FF43" s="55" t="s">
        <v>180</v>
      </c>
      <c r="FG43" s="56" t="s">
        <v>180</v>
      </c>
      <c r="FH43" s="54" t="s">
        <v>180</v>
      </c>
      <c r="FI43" s="55" t="s">
        <v>180</v>
      </c>
      <c r="FJ43" s="56">
        <v>139</v>
      </c>
      <c r="FK43" s="54">
        <v>133.25</v>
      </c>
      <c r="FL43" s="55">
        <v>136.5</v>
      </c>
      <c r="FM43" s="56" t="s">
        <v>180</v>
      </c>
      <c r="FN43" s="54" t="s">
        <v>180</v>
      </c>
      <c r="FO43" s="55" t="s">
        <v>180</v>
      </c>
      <c r="FP43" s="56" t="s">
        <v>180</v>
      </c>
      <c r="FQ43" s="54" t="s">
        <v>180</v>
      </c>
      <c r="FR43" s="55" t="s">
        <v>180</v>
      </c>
      <c r="FS43" s="56">
        <v>130.5</v>
      </c>
      <c r="FT43" s="54">
        <v>128</v>
      </c>
      <c r="FU43" s="55">
        <v>129.25</v>
      </c>
      <c r="FV43" s="56" t="s">
        <v>180</v>
      </c>
      <c r="FW43" s="54" t="s">
        <v>180</v>
      </c>
      <c r="FX43" s="55" t="s">
        <v>180</v>
      </c>
      <c r="FY43" s="56" t="s">
        <v>180</v>
      </c>
      <c r="FZ43" s="54" t="s">
        <v>180</v>
      </c>
      <c r="GA43" s="55" t="s">
        <v>180</v>
      </c>
      <c r="GB43" s="56">
        <v>325</v>
      </c>
      <c r="GC43" s="54">
        <v>305</v>
      </c>
      <c r="GD43" s="55">
        <v>315</v>
      </c>
      <c r="GE43" s="56">
        <v>377</v>
      </c>
      <c r="GF43" s="54">
        <v>376</v>
      </c>
      <c r="GG43" s="55">
        <v>377</v>
      </c>
      <c r="GH43" s="56">
        <v>360</v>
      </c>
      <c r="GI43" s="54">
        <v>350</v>
      </c>
      <c r="GJ43" s="55">
        <v>355</v>
      </c>
      <c r="GK43" s="56" t="s">
        <v>180</v>
      </c>
      <c r="GL43" s="54" t="s">
        <v>180</v>
      </c>
      <c r="GM43" s="55" t="s">
        <v>180</v>
      </c>
      <c r="GN43" s="56" t="s">
        <v>180</v>
      </c>
      <c r="GO43" s="54" t="s">
        <v>180</v>
      </c>
      <c r="GP43" s="55" t="s">
        <v>180</v>
      </c>
      <c r="GQ43" s="56" t="s">
        <v>180</v>
      </c>
      <c r="GR43" s="54" t="s">
        <v>180</v>
      </c>
      <c r="GS43" s="55" t="s">
        <v>180</v>
      </c>
      <c r="GT43" s="56" t="s">
        <v>180</v>
      </c>
      <c r="GU43" s="54" t="s">
        <v>180</v>
      </c>
      <c r="GV43" s="55" t="s">
        <v>180</v>
      </c>
      <c r="GW43" s="56">
        <v>285</v>
      </c>
      <c r="GX43" s="54">
        <v>278</v>
      </c>
      <c r="GY43" s="55">
        <v>282</v>
      </c>
      <c r="GZ43" s="56" t="s">
        <v>180</v>
      </c>
      <c r="HA43" s="54" t="s">
        <v>180</v>
      </c>
      <c r="HB43" s="55" t="s">
        <v>180</v>
      </c>
      <c r="HC43" s="56" t="s">
        <v>180</v>
      </c>
      <c r="HD43" s="54" t="s">
        <v>180</v>
      </c>
      <c r="HE43" s="55" t="s">
        <v>180</v>
      </c>
      <c r="HF43" s="54" t="s">
        <v>180</v>
      </c>
      <c r="HG43" s="54" t="s">
        <v>180</v>
      </c>
      <c r="HH43" s="55" t="s">
        <v>180</v>
      </c>
      <c r="HI43" s="54" t="s">
        <v>180</v>
      </c>
      <c r="HJ43" s="54" t="s">
        <v>180</v>
      </c>
      <c r="HK43" s="55" t="s">
        <v>180</v>
      </c>
      <c r="HL43" s="56" t="s">
        <v>180</v>
      </c>
      <c r="HM43" s="54" t="s">
        <v>180</v>
      </c>
      <c r="HN43" s="55" t="s">
        <v>180</v>
      </c>
      <c r="HO43" s="56" t="s">
        <v>180</v>
      </c>
      <c r="HP43" s="54" t="s">
        <v>180</v>
      </c>
      <c r="HQ43" s="55" t="s">
        <v>180</v>
      </c>
      <c r="HR43" s="56" t="s">
        <v>180</v>
      </c>
      <c r="HS43" s="54" t="s">
        <v>180</v>
      </c>
      <c r="HT43" s="55" t="s">
        <v>180</v>
      </c>
      <c r="HU43" s="56" t="s">
        <v>180</v>
      </c>
      <c r="HV43" s="54" t="s">
        <v>180</v>
      </c>
      <c r="HW43" s="55" t="s">
        <v>180</v>
      </c>
      <c r="HX43" s="56" t="s">
        <v>180</v>
      </c>
      <c r="HY43" s="54" t="s">
        <v>180</v>
      </c>
      <c r="HZ43" s="55" t="s">
        <v>180</v>
      </c>
      <c r="IA43" s="56" t="s">
        <v>180</v>
      </c>
      <c r="IB43" s="54" t="s">
        <v>180</v>
      </c>
      <c r="IC43" s="55" t="s">
        <v>180</v>
      </c>
    </row>
    <row r="44" spans="1:237">
      <c r="A44" s="20">
        <v>1990</v>
      </c>
      <c r="B44" s="20">
        <v>3</v>
      </c>
      <c r="C44" s="20">
        <v>7</v>
      </c>
      <c r="D44" s="54">
        <v>179.33333333333334</v>
      </c>
      <c r="E44" s="54">
        <v>176.33333333333334</v>
      </c>
      <c r="F44" s="55">
        <v>178.33333333333334</v>
      </c>
      <c r="G44" s="56">
        <v>150</v>
      </c>
      <c r="H44" s="54">
        <v>147</v>
      </c>
      <c r="I44" s="55">
        <v>149</v>
      </c>
      <c r="J44" s="56">
        <v>161.66666666666666</v>
      </c>
      <c r="K44" s="54">
        <v>159.66666666666666</v>
      </c>
      <c r="L44" s="55">
        <v>160.66666666666666</v>
      </c>
      <c r="M44" s="56" t="s">
        <v>180</v>
      </c>
      <c r="N44" s="54" t="s">
        <v>180</v>
      </c>
      <c r="O44" s="55" t="s">
        <v>180</v>
      </c>
      <c r="P44" s="56">
        <v>174.33333333333334</v>
      </c>
      <c r="Q44" s="54">
        <v>172</v>
      </c>
      <c r="R44" s="55">
        <v>173.33333333333334</v>
      </c>
      <c r="S44" s="56">
        <v>170</v>
      </c>
      <c r="T44" s="54">
        <v>168</v>
      </c>
      <c r="U44" s="55">
        <v>169</v>
      </c>
      <c r="V44" s="54" t="s">
        <v>180</v>
      </c>
      <c r="W44" s="54" t="s">
        <v>180</v>
      </c>
      <c r="X44" s="55" t="s">
        <v>180</v>
      </c>
      <c r="Y44" s="54" t="s">
        <v>180</v>
      </c>
      <c r="Z44" s="54" t="s">
        <v>180</v>
      </c>
      <c r="AA44" s="55" t="s">
        <v>180</v>
      </c>
      <c r="AB44" s="54" t="s">
        <v>180</v>
      </c>
      <c r="AC44" s="54" t="s">
        <v>180</v>
      </c>
      <c r="AD44" s="55" t="s">
        <v>180</v>
      </c>
      <c r="AE44" s="54" t="s">
        <v>180</v>
      </c>
      <c r="AF44" s="54" t="s">
        <v>180</v>
      </c>
      <c r="AG44" s="55" t="s">
        <v>180</v>
      </c>
      <c r="AH44" s="56" t="s">
        <v>180</v>
      </c>
      <c r="AI44" s="54" t="s">
        <v>180</v>
      </c>
      <c r="AJ44" s="55" t="s">
        <v>180</v>
      </c>
      <c r="AK44" s="56" t="s">
        <v>180</v>
      </c>
      <c r="AL44" s="54" t="s">
        <v>180</v>
      </c>
      <c r="AM44" s="55" t="s">
        <v>180</v>
      </c>
      <c r="AN44" s="56" t="s">
        <v>180</v>
      </c>
      <c r="AO44" s="54" t="s">
        <v>180</v>
      </c>
      <c r="AP44" s="55" t="s">
        <v>180</v>
      </c>
      <c r="AQ44" s="56" t="s">
        <v>180</v>
      </c>
      <c r="AR44" s="54" t="s">
        <v>180</v>
      </c>
      <c r="AS44" s="55" t="s">
        <v>180</v>
      </c>
      <c r="AT44" s="56" t="s">
        <v>180</v>
      </c>
      <c r="AU44" s="54" t="s">
        <v>180</v>
      </c>
      <c r="AV44" s="55" t="s">
        <v>180</v>
      </c>
      <c r="AW44" s="56" t="s">
        <v>180</v>
      </c>
      <c r="AX44" s="54" t="s">
        <v>180</v>
      </c>
      <c r="AY44" s="55" t="s">
        <v>180</v>
      </c>
      <c r="AZ44" s="56">
        <v>193.75</v>
      </c>
      <c r="BA44" s="54">
        <v>187.5</v>
      </c>
      <c r="BB44" s="55">
        <v>191</v>
      </c>
      <c r="BC44" s="56" t="s">
        <v>180</v>
      </c>
      <c r="BD44" s="54" t="s">
        <v>180</v>
      </c>
      <c r="BE44" s="55" t="s">
        <v>180</v>
      </c>
      <c r="BF44" s="56">
        <v>193.75</v>
      </c>
      <c r="BG44" s="54">
        <v>187.5</v>
      </c>
      <c r="BH44" s="55">
        <v>191</v>
      </c>
      <c r="BI44" s="56">
        <v>195</v>
      </c>
      <c r="BJ44" s="54">
        <v>190</v>
      </c>
      <c r="BK44" s="55">
        <v>193</v>
      </c>
      <c r="BL44" s="56" t="s">
        <v>180</v>
      </c>
      <c r="BM44" s="54" t="s">
        <v>180</v>
      </c>
      <c r="BN44" s="55" t="s">
        <v>180</v>
      </c>
      <c r="BO44" s="56" t="s">
        <v>180</v>
      </c>
      <c r="BP44" s="54" t="s">
        <v>180</v>
      </c>
      <c r="BQ44" s="55" t="s">
        <v>180</v>
      </c>
      <c r="BR44" s="56" t="s">
        <v>180</v>
      </c>
      <c r="BS44" s="54" t="s">
        <v>180</v>
      </c>
      <c r="BT44" s="55" t="s">
        <v>180</v>
      </c>
      <c r="BU44" s="56" t="s">
        <v>180</v>
      </c>
      <c r="BV44" s="54" t="s">
        <v>180</v>
      </c>
      <c r="BW44" s="55" t="s">
        <v>180</v>
      </c>
      <c r="BX44" s="56" t="s">
        <v>180</v>
      </c>
      <c r="BY44" s="54" t="s">
        <v>180</v>
      </c>
      <c r="BZ44" s="55" t="s">
        <v>180</v>
      </c>
      <c r="CA44" s="56" t="s">
        <v>180</v>
      </c>
      <c r="CB44" s="54" t="s">
        <v>180</v>
      </c>
      <c r="CC44" s="55" t="s">
        <v>180</v>
      </c>
      <c r="CD44" s="56" t="s">
        <v>180</v>
      </c>
      <c r="CE44" s="54" t="s">
        <v>180</v>
      </c>
      <c r="CF44" s="55" t="s">
        <v>180</v>
      </c>
      <c r="CG44" s="56" t="s">
        <v>180</v>
      </c>
      <c r="CH44" s="54" t="s">
        <v>180</v>
      </c>
      <c r="CI44" s="55" t="s">
        <v>180</v>
      </c>
      <c r="CJ44" s="56" t="s">
        <v>180</v>
      </c>
      <c r="CK44" s="54" t="s">
        <v>180</v>
      </c>
      <c r="CL44" s="55" t="s">
        <v>180</v>
      </c>
      <c r="CM44" s="56" t="s">
        <v>180</v>
      </c>
      <c r="CN44" s="54" t="s">
        <v>180</v>
      </c>
      <c r="CO44" s="55" t="s">
        <v>180</v>
      </c>
      <c r="CP44" s="56">
        <v>203.75</v>
      </c>
      <c r="CQ44" s="54">
        <v>194.75</v>
      </c>
      <c r="CR44" s="55">
        <v>199.25</v>
      </c>
      <c r="CS44" s="56">
        <v>210</v>
      </c>
      <c r="CT44" s="54">
        <v>209</v>
      </c>
      <c r="CU44" s="55">
        <v>210</v>
      </c>
      <c r="CV44" s="56">
        <v>205</v>
      </c>
      <c r="CW44" s="54">
        <v>205</v>
      </c>
      <c r="CX44" s="55">
        <v>205</v>
      </c>
      <c r="CY44" s="54" t="s">
        <v>180</v>
      </c>
      <c r="CZ44" s="54" t="s">
        <v>180</v>
      </c>
      <c r="DA44" s="55" t="s">
        <v>180</v>
      </c>
      <c r="DB44" s="54" t="s">
        <v>180</v>
      </c>
      <c r="DC44" s="54" t="s">
        <v>180</v>
      </c>
      <c r="DD44" s="55" t="s">
        <v>180</v>
      </c>
      <c r="DE44" s="54" t="s">
        <v>180</v>
      </c>
      <c r="DF44" s="54" t="s">
        <v>180</v>
      </c>
      <c r="DG44" s="55" t="s">
        <v>180</v>
      </c>
      <c r="DH44" s="54" t="s">
        <v>180</v>
      </c>
      <c r="DI44" s="54" t="s">
        <v>180</v>
      </c>
      <c r="DJ44" s="55" t="s">
        <v>180</v>
      </c>
      <c r="DK44" s="56" t="s">
        <v>180</v>
      </c>
      <c r="DL44" s="54" t="s">
        <v>180</v>
      </c>
      <c r="DM44" s="55" t="s">
        <v>180</v>
      </c>
      <c r="DN44" s="54" t="s">
        <v>180</v>
      </c>
      <c r="DO44" s="54" t="s">
        <v>180</v>
      </c>
      <c r="DP44" s="55" t="s">
        <v>180</v>
      </c>
      <c r="DQ44" s="54" t="s">
        <v>180</v>
      </c>
      <c r="DR44" s="54" t="s">
        <v>180</v>
      </c>
      <c r="DS44" s="55" t="s">
        <v>180</v>
      </c>
      <c r="DT44" s="54">
        <v>157.33333333333334</v>
      </c>
      <c r="DU44" s="54">
        <v>153.66666666666666</v>
      </c>
      <c r="DV44" s="55">
        <v>155.66666666666666</v>
      </c>
      <c r="DW44" s="56" t="s">
        <v>180</v>
      </c>
      <c r="DX44" s="54" t="s">
        <v>180</v>
      </c>
      <c r="DY44" s="55" t="s">
        <v>180</v>
      </c>
      <c r="DZ44" s="56" t="s">
        <v>180</v>
      </c>
      <c r="EA44" s="54" t="s">
        <v>180</v>
      </c>
      <c r="EB44" s="55" t="s">
        <v>180</v>
      </c>
      <c r="EC44" s="56" t="s">
        <v>180</v>
      </c>
      <c r="ED44" s="54" t="s">
        <v>180</v>
      </c>
      <c r="EE44" s="55" t="s">
        <v>180</v>
      </c>
      <c r="EF44" s="56" t="s">
        <v>180</v>
      </c>
      <c r="EG44" s="54" t="s">
        <v>180</v>
      </c>
      <c r="EH44" s="55" t="s">
        <v>180</v>
      </c>
      <c r="EI44" s="56" t="s">
        <v>180</v>
      </c>
      <c r="EJ44" s="54" t="s">
        <v>180</v>
      </c>
      <c r="EK44" s="55" t="s">
        <v>180</v>
      </c>
      <c r="EL44" s="56" t="s">
        <v>180</v>
      </c>
      <c r="EM44" s="54" t="s">
        <v>180</v>
      </c>
      <c r="EN44" s="55" t="s">
        <v>180</v>
      </c>
      <c r="EO44" s="56" t="s">
        <v>180</v>
      </c>
      <c r="EP44" s="54" t="s">
        <v>180</v>
      </c>
      <c r="EQ44" s="55" t="s">
        <v>180</v>
      </c>
      <c r="ER44" s="56" t="s">
        <v>180</v>
      </c>
      <c r="ES44" s="54" t="s">
        <v>180</v>
      </c>
      <c r="ET44" s="55" t="s">
        <v>180</v>
      </c>
      <c r="EU44" s="54" t="s">
        <v>180</v>
      </c>
      <c r="EV44" s="54" t="s">
        <v>180</v>
      </c>
      <c r="EW44" s="55" t="s">
        <v>180</v>
      </c>
      <c r="EX44" s="54" t="s">
        <v>180</v>
      </c>
      <c r="EY44" s="54" t="s">
        <v>180</v>
      </c>
      <c r="EZ44" s="55" t="s">
        <v>180</v>
      </c>
      <c r="FA44" s="56" t="s">
        <v>180</v>
      </c>
      <c r="FB44" s="54" t="s">
        <v>180</v>
      </c>
      <c r="FC44" s="55" t="s">
        <v>180</v>
      </c>
      <c r="FD44" s="56" t="s">
        <v>180</v>
      </c>
      <c r="FE44" s="54" t="s">
        <v>180</v>
      </c>
      <c r="FF44" s="55" t="s">
        <v>180</v>
      </c>
      <c r="FG44" s="56" t="s">
        <v>180</v>
      </c>
      <c r="FH44" s="54" t="s">
        <v>180</v>
      </c>
      <c r="FI44" s="55" t="s">
        <v>180</v>
      </c>
      <c r="FJ44" s="56">
        <v>143.5</v>
      </c>
      <c r="FK44" s="54">
        <v>140</v>
      </c>
      <c r="FL44" s="55">
        <v>142</v>
      </c>
      <c r="FM44" s="56" t="s">
        <v>180</v>
      </c>
      <c r="FN44" s="54" t="s">
        <v>180</v>
      </c>
      <c r="FO44" s="55" t="s">
        <v>180</v>
      </c>
      <c r="FP44" s="56">
        <v>123.33333333333333</v>
      </c>
      <c r="FQ44" s="54">
        <v>118.33333333333333</v>
      </c>
      <c r="FR44" s="55">
        <v>121.33333333333333</v>
      </c>
      <c r="FS44" s="56">
        <v>132</v>
      </c>
      <c r="FT44" s="54">
        <v>129.5</v>
      </c>
      <c r="FU44" s="55">
        <v>130.75</v>
      </c>
      <c r="FV44" s="56" t="s">
        <v>180</v>
      </c>
      <c r="FW44" s="54" t="s">
        <v>180</v>
      </c>
      <c r="FX44" s="55" t="s">
        <v>180</v>
      </c>
      <c r="FY44" s="56" t="s">
        <v>180</v>
      </c>
      <c r="FZ44" s="54" t="s">
        <v>180</v>
      </c>
      <c r="GA44" s="55" t="s">
        <v>180</v>
      </c>
      <c r="GB44" s="56">
        <v>325</v>
      </c>
      <c r="GC44" s="54">
        <v>305</v>
      </c>
      <c r="GD44" s="55">
        <v>315</v>
      </c>
      <c r="GE44" s="56">
        <v>377</v>
      </c>
      <c r="GF44" s="54">
        <v>376</v>
      </c>
      <c r="GG44" s="55">
        <v>377</v>
      </c>
      <c r="GH44" s="56">
        <v>360</v>
      </c>
      <c r="GI44" s="54">
        <v>350</v>
      </c>
      <c r="GJ44" s="55">
        <v>355</v>
      </c>
      <c r="GK44" s="56" t="s">
        <v>180</v>
      </c>
      <c r="GL44" s="54" t="s">
        <v>180</v>
      </c>
      <c r="GM44" s="55" t="s">
        <v>180</v>
      </c>
      <c r="GN44" s="56" t="s">
        <v>180</v>
      </c>
      <c r="GO44" s="54" t="s">
        <v>180</v>
      </c>
      <c r="GP44" s="55" t="s">
        <v>180</v>
      </c>
      <c r="GQ44" s="56" t="s">
        <v>180</v>
      </c>
      <c r="GR44" s="54" t="s">
        <v>180</v>
      </c>
      <c r="GS44" s="55" t="s">
        <v>180</v>
      </c>
      <c r="GT44" s="56" t="s">
        <v>180</v>
      </c>
      <c r="GU44" s="54" t="s">
        <v>180</v>
      </c>
      <c r="GV44" s="55" t="s">
        <v>180</v>
      </c>
      <c r="GW44" s="56">
        <v>300</v>
      </c>
      <c r="GX44" s="54">
        <v>295</v>
      </c>
      <c r="GY44" s="55">
        <v>298</v>
      </c>
      <c r="GZ44" s="56" t="s">
        <v>180</v>
      </c>
      <c r="HA44" s="54" t="s">
        <v>180</v>
      </c>
      <c r="HB44" s="55" t="s">
        <v>180</v>
      </c>
      <c r="HC44" s="56" t="s">
        <v>180</v>
      </c>
      <c r="HD44" s="54" t="s">
        <v>180</v>
      </c>
      <c r="HE44" s="55" t="s">
        <v>180</v>
      </c>
      <c r="HF44" s="54" t="s">
        <v>180</v>
      </c>
      <c r="HG44" s="54" t="s">
        <v>180</v>
      </c>
      <c r="HH44" s="55" t="s">
        <v>180</v>
      </c>
      <c r="HI44" s="54" t="s">
        <v>180</v>
      </c>
      <c r="HJ44" s="54" t="s">
        <v>180</v>
      </c>
      <c r="HK44" s="55" t="s">
        <v>180</v>
      </c>
      <c r="HL44" s="56" t="s">
        <v>180</v>
      </c>
      <c r="HM44" s="54" t="s">
        <v>180</v>
      </c>
      <c r="HN44" s="55" t="s">
        <v>180</v>
      </c>
      <c r="HO44" s="56" t="s">
        <v>180</v>
      </c>
      <c r="HP44" s="54" t="s">
        <v>180</v>
      </c>
      <c r="HQ44" s="55" t="s">
        <v>180</v>
      </c>
      <c r="HR44" s="56" t="s">
        <v>180</v>
      </c>
      <c r="HS44" s="54" t="s">
        <v>180</v>
      </c>
      <c r="HT44" s="55" t="s">
        <v>180</v>
      </c>
      <c r="HU44" s="56" t="s">
        <v>180</v>
      </c>
      <c r="HV44" s="54" t="s">
        <v>180</v>
      </c>
      <c r="HW44" s="55" t="s">
        <v>180</v>
      </c>
      <c r="HX44" s="56" t="s">
        <v>180</v>
      </c>
      <c r="HY44" s="54" t="s">
        <v>180</v>
      </c>
      <c r="HZ44" s="55" t="s">
        <v>180</v>
      </c>
      <c r="IA44" s="56" t="s">
        <v>180</v>
      </c>
      <c r="IB44" s="54" t="s">
        <v>180</v>
      </c>
      <c r="IC44" s="55" t="s">
        <v>180</v>
      </c>
    </row>
    <row r="45" spans="1:237">
      <c r="A45" s="20">
        <v>1990</v>
      </c>
      <c r="B45" s="20">
        <v>3</v>
      </c>
      <c r="C45" s="20">
        <v>8</v>
      </c>
      <c r="D45" s="54">
        <v>175.25</v>
      </c>
      <c r="E45" s="54">
        <v>172.25</v>
      </c>
      <c r="F45" s="55">
        <v>174.25</v>
      </c>
      <c r="G45" s="56">
        <v>151.5</v>
      </c>
      <c r="H45" s="54">
        <v>149</v>
      </c>
      <c r="I45" s="55">
        <v>150.5</v>
      </c>
      <c r="J45" s="56">
        <v>160.5</v>
      </c>
      <c r="K45" s="54">
        <v>159</v>
      </c>
      <c r="L45" s="55">
        <v>160</v>
      </c>
      <c r="M45" s="56" t="s">
        <v>180</v>
      </c>
      <c r="N45" s="54" t="s">
        <v>180</v>
      </c>
      <c r="O45" s="55" t="s">
        <v>180</v>
      </c>
      <c r="P45" s="56">
        <v>174.25</v>
      </c>
      <c r="Q45" s="54">
        <v>171.25</v>
      </c>
      <c r="R45" s="55">
        <v>173.25</v>
      </c>
      <c r="S45" s="56">
        <v>170.25</v>
      </c>
      <c r="T45" s="54">
        <v>168.25</v>
      </c>
      <c r="U45" s="55">
        <v>169.25</v>
      </c>
      <c r="V45" s="54" t="s">
        <v>180</v>
      </c>
      <c r="W45" s="54" t="s">
        <v>180</v>
      </c>
      <c r="X45" s="55" t="s">
        <v>180</v>
      </c>
      <c r="Y45" s="54" t="s">
        <v>180</v>
      </c>
      <c r="Z45" s="54" t="s">
        <v>180</v>
      </c>
      <c r="AA45" s="55" t="s">
        <v>180</v>
      </c>
      <c r="AB45" s="54" t="s">
        <v>180</v>
      </c>
      <c r="AC45" s="54" t="s">
        <v>180</v>
      </c>
      <c r="AD45" s="55" t="s">
        <v>180</v>
      </c>
      <c r="AE45" s="54" t="s">
        <v>180</v>
      </c>
      <c r="AF45" s="54" t="s">
        <v>180</v>
      </c>
      <c r="AG45" s="55" t="s">
        <v>180</v>
      </c>
      <c r="AH45" s="56" t="s">
        <v>180</v>
      </c>
      <c r="AI45" s="54" t="s">
        <v>180</v>
      </c>
      <c r="AJ45" s="55" t="s">
        <v>180</v>
      </c>
      <c r="AK45" s="56" t="s">
        <v>180</v>
      </c>
      <c r="AL45" s="54" t="s">
        <v>180</v>
      </c>
      <c r="AM45" s="55" t="s">
        <v>180</v>
      </c>
      <c r="AN45" s="56" t="s">
        <v>180</v>
      </c>
      <c r="AO45" s="54" t="s">
        <v>180</v>
      </c>
      <c r="AP45" s="55" t="s">
        <v>180</v>
      </c>
      <c r="AQ45" s="56" t="s">
        <v>180</v>
      </c>
      <c r="AR45" s="54" t="s">
        <v>180</v>
      </c>
      <c r="AS45" s="55" t="s">
        <v>180</v>
      </c>
      <c r="AT45" s="56" t="s">
        <v>180</v>
      </c>
      <c r="AU45" s="54" t="s">
        <v>180</v>
      </c>
      <c r="AV45" s="55" t="s">
        <v>180</v>
      </c>
      <c r="AW45" s="56" t="s">
        <v>180</v>
      </c>
      <c r="AX45" s="54" t="s">
        <v>180</v>
      </c>
      <c r="AY45" s="55" t="s">
        <v>180</v>
      </c>
      <c r="AZ45" s="56">
        <v>195.4</v>
      </c>
      <c r="BA45" s="54">
        <v>191</v>
      </c>
      <c r="BB45" s="55">
        <v>193.6</v>
      </c>
      <c r="BC45" s="56" t="s">
        <v>180</v>
      </c>
      <c r="BD45" s="54" t="s">
        <v>180</v>
      </c>
      <c r="BE45" s="55" t="s">
        <v>180</v>
      </c>
      <c r="BF45" s="56">
        <v>195.4</v>
      </c>
      <c r="BG45" s="54">
        <v>191</v>
      </c>
      <c r="BH45" s="55">
        <v>193.6</v>
      </c>
      <c r="BI45" s="56">
        <v>195</v>
      </c>
      <c r="BJ45" s="54">
        <v>190</v>
      </c>
      <c r="BK45" s="55">
        <v>193</v>
      </c>
      <c r="BL45" s="56" t="s">
        <v>180</v>
      </c>
      <c r="BM45" s="54" t="s">
        <v>180</v>
      </c>
      <c r="BN45" s="55" t="s">
        <v>180</v>
      </c>
      <c r="BO45" s="56" t="s">
        <v>180</v>
      </c>
      <c r="BP45" s="54" t="s">
        <v>180</v>
      </c>
      <c r="BQ45" s="55" t="s">
        <v>180</v>
      </c>
      <c r="BR45" s="56" t="s">
        <v>180</v>
      </c>
      <c r="BS45" s="54" t="s">
        <v>180</v>
      </c>
      <c r="BT45" s="55" t="s">
        <v>180</v>
      </c>
      <c r="BU45" s="56" t="s">
        <v>180</v>
      </c>
      <c r="BV45" s="54" t="s">
        <v>180</v>
      </c>
      <c r="BW45" s="55" t="s">
        <v>180</v>
      </c>
      <c r="BX45" s="56" t="s">
        <v>180</v>
      </c>
      <c r="BY45" s="54" t="s">
        <v>180</v>
      </c>
      <c r="BZ45" s="55" t="s">
        <v>180</v>
      </c>
      <c r="CA45" s="56" t="s">
        <v>180</v>
      </c>
      <c r="CB45" s="54" t="s">
        <v>180</v>
      </c>
      <c r="CC45" s="55" t="s">
        <v>180</v>
      </c>
      <c r="CD45" s="56" t="s">
        <v>180</v>
      </c>
      <c r="CE45" s="54" t="s">
        <v>180</v>
      </c>
      <c r="CF45" s="55" t="s">
        <v>180</v>
      </c>
      <c r="CG45" s="56" t="s">
        <v>180</v>
      </c>
      <c r="CH45" s="54" t="s">
        <v>180</v>
      </c>
      <c r="CI45" s="55" t="s">
        <v>180</v>
      </c>
      <c r="CJ45" s="56" t="s">
        <v>180</v>
      </c>
      <c r="CK45" s="54" t="s">
        <v>180</v>
      </c>
      <c r="CL45" s="55" t="s">
        <v>180</v>
      </c>
      <c r="CM45" s="56" t="s">
        <v>180</v>
      </c>
      <c r="CN45" s="54" t="s">
        <v>180</v>
      </c>
      <c r="CO45" s="55" t="s">
        <v>180</v>
      </c>
      <c r="CP45" s="56">
        <v>212</v>
      </c>
      <c r="CQ45" s="54">
        <v>202</v>
      </c>
      <c r="CR45" s="55">
        <v>207</v>
      </c>
      <c r="CS45" s="56">
        <v>218.75</v>
      </c>
      <c r="CT45" s="54">
        <v>211.25</v>
      </c>
      <c r="CU45" s="55">
        <v>215</v>
      </c>
      <c r="CV45" s="56">
        <v>205</v>
      </c>
      <c r="CW45" s="54">
        <v>205</v>
      </c>
      <c r="CX45" s="55">
        <v>205</v>
      </c>
      <c r="CY45" s="54" t="s">
        <v>180</v>
      </c>
      <c r="CZ45" s="54" t="s">
        <v>180</v>
      </c>
      <c r="DA45" s="55" t="s">
        <v>180</v>
      </c>
      <c r="DB45" s="54" t="s">
        <v>180</v>
      </c>
      <c r="DC45" s="54" t="s">
        <v>180</v>
      </c>
      <c r="DD45" s="55" t="s">
        <v>180</v>
      </c>
      <c r="DE45" s="54" t="s">
        <v>180</v>
      </c>
      <c r="DF45" s="54" t="s">
        <v>180</v>
      </c>
      <c r="DG45" s="55" t="s">
        <v>180</v>
      </c>
      <c r="DH45" s="54" t="s">
        <v>180</v>
      </c>
      <c r="DI45" s="54" t="s">
        <v>180</v>
      </c>
      <c r="DJ45" s="55" t="s">
        <v>180</v>
      </c>
      <c r="DK45" s="56" t="s">
        <v>180</v>
      </c>
      <c r="DL45" s="54" t="s">
        <v>180</v>
      </c>
      <c r="DM45" s="55" t="s">
        <v>180</v>
      </c>
      <c r="DN45" s="54" t="s">
        <v>180</v>
      </c>
      <c r="DO45" s="54" t="s">
        <v>180</v>
      </c>
      <c r="DP45" s="55" t="s">
        <v>180</v>
      </c>
      <c r="DQ45" s="54" t="s">
        <v>180</v>
      </c>
      <c r="DR45" s="54" t="s">
        <v>180</v>
      </c>
      <c r="DS45" s="55" t="s">
        <v>180</v>
      </c>
      <c r="DT45" s="54">
        <v>161.25</v>
      </c>
      <c r="DU45" s="54">
        <v>156.5</v>
      </c>
      <c r="DV45" s="55">
        <v>159</v>
      </c>
      <c r="DW45" s="56" t="s">
        <v>180</v>
      </c>
      <c r="DX45" s="54" t="s">
        <v>180</v>
      </c>
      <c r="DY45" s="55" t="s">
        <v>180</v>
      </c>
      <c r="DZ45" s="56" t="s">
        <v>180</v>
      </c>
      <c r="EA45" s="54" t="s">
        <v>180</v>
      </c>
      <c r="EB45" s="55" t="s">
        <v>180</v>
      </c>
      <c r="EC45" s="56" t="s">
        <v>180</v>
      </c>
      <c r="ED45" s="54" t="s">
        <v>180</v>
      </c>
      <c r="EE45" s="55" t="s">
        <v>180</v>
      </c>
      <c r="EF45" s="56" t="s">
        <v>180</v>
      </c>
      <c r="EG45" s="54" t="s">
        <v>180</v>
      </c>
      <c r="EH45" s="55" t="s">
        <v>180</v>
      </c>
      <c r="EI45" s="56" t="s">
        <v>180</v>
      </c>
      <c r="EJ45" s="54" t="s">
        <v>180</v>
      </c>
      <c r="EK45" s="55" t="s">
        <v>180</v>
      </c>
      <c r="EL45" s="56" t="s">
        <v>180</v>
      </c>
      <c r="EM45" s="54" t="s">
        <v>180</v>
      </c>
      <c r="EN45" s="55" t="s">
        <v>180</v>
      </c>
      <c r="EO45" s="56" t="s">
        <v>180</v>
      </c>
      <c r="EP45" s="54" t="s">
        <v>180</v>
      </c>
      <c r="EQ45" s="55" t="s">
        <v>180</v>
      </c>
      <c r="ER45" s="56" t="s">
        <v>180</v>
      </c>
      <c r="ES45" s="54" t="s">
        <v>180</v>
      </c>
      <c r="ET45" s="55" t="s">
        <v>180</v>
      </c>
      <c r="EU45" s="54" t="s">
        <v>180</v>
      </c>
      <c r="EV45" s="54" t="s">
        <v>180</v>
      </c>
      <c r="EW45" s="55" t="s">
        <v>180</v>
      </c>
      <c r="EX45" s="54" t="s">
        <v>180</v>
      </c>
      <c r="EY45" s="54" t="s">
        <v>180</v>
      </c>
      <c r="EZ45" s="55" t="s">
        <v>180</v>
      </c>
      <c r="FA45" s="56" t="s">
        <v>180</v>
      </c>
      <c r="FB45" s="54" t="s">
        <v>180</v>
      </c>
      <c r="FC45" s="55" t="s">
        <v>180</v>
      </c>
      <c r="FD45" s="56" t="s">
        <v>180</v>
      </c>
      <c r="FE45" s="54" t="s">
        <v>180</v>
      </c>
      <c r="FF45" s="55" t="s">
        <v>180</v>
      </c>
      <c r="FG45" s="56" t="s">
        <v>180</v>
      </c>
      <c r="FH45" s="54" t="s">
        <v>180</v>
      </c>
      <c r="FI45" s="55" t="s">
        <v>180</v>
      </c>
      <c r="FJ45" s="56">
        <v>146.6</v>
      </c>
      <c r="FK45" s="54">
        <v>141</v>
      </c>
      <c r="FL45" s="55">
        <v>144.19999999999999</v>
      </c>
      <c r="FM45" s="56" t="s">
        <v>180</v>
      </c>
      <c r="FN45" s="54" t="s">
        <v>180</v>
      </c>
      <c r="FO45" s="55" t="s">
        <v>180</v>
      </c>
      <c r="FP45" s="56">
        <v>129.25</v>
      </c>
      <c r="FQ45" s="54">
        <v>126</v>
      </c>
      <c r="FR45" s="55">
        <v>128</v>
      </c>
      <c r="FS45" s="56">
        <v>138.80000000000001</v>
      </c>
      <c r="FT45" s="54">
        <v>132.4</v>
      </c>
      <c r="FU45" s="55">
        <v>135.6</v>
      </c>
      <c r="FV45" s="56" t="s">
        <v>180</v>
      </c>
      <c r="FW45" s="54" t="s">
        <v>180</v>
      </c>
      <c r="FX45" s="55" t="s">
        <v>180</v>
      </c>
      <c r="FY45" s="56" t="s">
        <v>180</v>
      </c>
      <c r="FZ45" s="54" t="s">
        <v>180</v>
      </c>
      <c r="GA45" s="55" t="s">
        <v>180</v>
      </c>
      <c r="GB45" s="56">
        <v>325</v>
      </c>
      <c r="GC45" s="54">
        <v>305</v>
      </c>
      <c r="GD45" s="55">
        <v>315</v>
      </c>
      <c r="GE45" s="56">
        <v>377</v>
      </c>
      <c r="GF45" s="54">
        <v>376</v>
      </c>
      <c r="GG45" s="55">
        <v>377</v>
      </c>
      <c r="GH45" s="56">
        <v>360</v>
      </c>
      <c r="GI45" s="54">
        <v>350</v>
      </c>
      <c r="GJ45" s="55">
        <v>355</v>
      </c>
      <c r="GK45" s="56" t="s">
        <v>180</v>
      </c>
      <c r="GL45" s="54" t="s">
        <v>180</v>
      </c>
      <c r="GM45" s="55" t="s">
        <v>180</v>
      </c>
      <c r="GN45" s="56" t="s">
        <v>180</v>
      </c>
      <c r="GO45" s="54" t="s">
        <v>180</v>
      </c>
      <c r="GP45" s="55" t="s">
        <v>180</v>
      </c>
      <c r="GQ45" s="56" t="s">
        <v>180</v>
      </c>
      <c r="GR45" s="54" t="s">
        <v>180</v>
      </c>
      <c r="GS45" s="55" t="s">
        <v>180</v>
      </c>
      <c r="GT45" s="56" t="s">
        <v>180</v>
      </c>
      <c r="GU45" s="54" t="s">
        <v>180</v>
      </c>
      <c r="GV45" s="55" t="s">
        <v>180</v>
      </c>
      <c r="GW45" s="56">
        <v>300</v>
      </c>
      <c r="GX45" s="54">
        <v>295</v>
      </c>
      <c r="GY45" s="55">
        <v>298</v>
      </c>
      <c r="GZ45" s="56" t="s">
        <v>180</v>
      </c>
      <c r="HA45" s="54" t="s">
        <v>180</v>
      </c>
      <c r="HB45" s="55" t="s">
        <v>180</v>
      </c>
      <c r="HC45" s="56" t="s">
        <v>180</v>
      </c>
      <c r="HD45" s="54" t="s">
        <v>180</v>
      </c>
      <c r="HE45" s="55" t="s">
        <v>180</v>
      </c>
      <c r="HF45" s="54" t="s">
        <v>180</v>
      </c>
      <c r="HG45" s="54" t="s">
        <v>180</v>
      </c>
      <c r="HH45" s="55" t="s">
        <v>180</v>
      </c>
      <c r="HI45" s="54" t="s">
        <v>180</v>
      </c>
      <c r="HJ45" s="54" t="s">
        <v>180</v>
      </c>
      <c r="HK45" s="55" t="s">
        <v>180</v>
      </c>
      <c r="HL45" s="56" t="s">
        <v>180</v>
      </c>
      <c r="HM45" s="54" t="s">
        <v>180</v>
      </c>
      <c r="HN45" s="55" t="s">
        <v>180</v>
      </c>
      <c r="HO45" s="56" t="s">
        <v>180</v>
      </c>
      <c r="HP45" s="54" t="s">
        <v>180</v>
      </c>
      <c r="HQ45" s="55" t="s">
        <v>180</v>
      </c>
      <c r="HR45" s="56" t="s">
        <v>180</v>
      </c>
      <c r="HS45" s="54" t="s">
        <v>180</v>
      </c>
      <c r="HT45" s="55" t="s">
        <v>180</v>
      </c>
      <c r="HU45" s="56" t="s">
        <v>180</v>
      </c>
      <c r="HV45" s="54" t="s">
        <v>180</v>
      </c>
      <c r="HW45" s="55" t="s">
        <v>180</v>
      </c>
      <c r="HX45" s="56" t="s">
        <v>180</v>
      </c>
      <c r="HY45" s="54" t="s">
        <v>180</v>
      </c>
      <c r="HZ45" s="55" t="s">
        <v>180</v>
      </c>
      <c r="IA45" s="56" t="s">
        <v>180</v>
      </c>
      <c r="IB45" s="54" t="s">
        <v>180</v>
      </c>
      <c r="IC45" s="55" t="s">
        <v>180</v>
      </c>
    </row>
    <row r="46" spans="1:237">
      <c r="A46" s="20">
        <v>1990</v>
      </c>
      <c r="B46" s="20">
        <v>3</v>
      </c>
      <c r="C46" s="20">
        <v>9</v>
      </c>
      <c r="D46" s="54">
        <v>182</v>
      </c>
      <c r="E46" s="54">
        <v>176.75</v>
      </c>
      <c r="F46" s="55">
        <v>179.5</v>
      </c>
      <c r="G46" s="56">
        <v>155.25</v>
      </c>
      <c r="H46" s="54">
        <v>151.5</v>
      </c>
      <c r="I46" s="55">
        <v>153.75</v>
      </c>
      <c r="J46" s="56">
        <v>166</v>
      </c>
      <c r="K46" s="54">
        <v>164.75</v>
      </c>
      <c r="L46" s="55">
        <v>165.75</v>
      </c>
      <c r="M46" s="56" t="s">
        <v>180</v>
      </c>
      <c r="N46" s="54" t="s">
        <v>180</v>
      </c>
      <c r="O46" s="55" t="s">
        <v>180</v>
      </c>
      <c r="P46" s="56">
        <v>176</v>
      </c>
      <c r="Q46" s="54">
        <v>173.75</v>
      </c>
      <c r="R46" s="55">
        <v>175</v>
      </c>
      <c r="S46" s="56">
        <v>173.25</v>
      </c>
      <c r="T46" s="54">
        <v>170.5</v>
      </c>
      <c r="U46" s="55">
        <v>172.25</v>
      </c>
      <c r="V46" s="54" t="s">
        <v>180</v>
      </c>
      <c r="W46" s="54" t="s">
        <v>180</v>
      </c>
      <c r="X46" s="55" t="s">
        <v>180</v>
      </c>
      <c r="Y46" s="54" t="s">
        <v>180</v>
      </c>
      <c r="Z46" s="54" t="s">
        <v>180</v>
      </c>
      <c r="AA46" s="55" t="s">
        <v>180</v>
      </c>
      <c r="AB46" s="54" t="s">
        <v>180</v>
      </c>
      <c r="AC46" s="54" t="s">
        <v>180</v>
      </c>
      <c r="AD46" s="55" t="s">
        <v>180</v>
      </c>
      <c r="AE46" s="54" t="s">
        <v>180</v>
      </c>
      <c r="AF46" s="54" t="s">
        <v>180</v>
      </c>
      <c r="AG46" s="55" t="s">
        <v>180</v>
      </c>
      <c r="AH46" s="56" t="s">
        <v>180</v>
      </c>
      <c r="AI46" s="54" t="s">
        <v>180</v>
      </c>
      <c r="AJ46" s="55" t="s">
        <v>180</v>
      </c>
      <c r="AK46" s="56" t="s">
        <v>180</v>
      </c>
      <c r="AL46" s="54" t="s">
        <v>180</v>
      </c>
      <c r="AM46" s="55" t="s">
        <v>180</v>
      </c>
      <c r="AN46" s="56" t="s">
        <v>180</v>
      </c>
      <c r="AO46" s="54" t="s">
        <v>180</v>
      </c>
      <c r="AP46" s="55" t="s">
        <v>180</v>
      </c>
      <c r="AQ46" s="56" t="s">
        <v>180</v>
      </c>
      <c r="AR46" s="54" t="s">
        <v>180</v>
      </c>
      <c r="AS46" s="55" t="s">
        <v>180</v>
      </c>
      <c r="AT46" s="56" t="s">
        <v>180</v>
      </c>
      <c r="AU46" s="54" t="s">
        <v>180</v>
      </c>
      <c r="AV46" s="55" t="s">
        <v>180</v>
      </c>
      <c r="AW46" s="56" t="s">
        <v>180</v>
      </c>
      <c r="AX46" s="54" t="s">
        <v>180</v>
      </c>
      <c r="AY46" s="55" t="s">
        <v>180</v>
      </c>
      <c r="AZ46" s="56">
        <v>199.5</v>
      </c>
      <c r="BA46" s="54">
        <v>196</v>
      </c>
      <c r="BB46" s="55">
        <v>198</v>
      </c>
      <c r="BC46" s="56" t="s">
        <v>180</v>
      </c>
      <c r="BD46" s="54" t="s">
        <v>180</v>
      </c>
      <c r="BE46" s="55" t="s">
        <v>180</v>
      </c>
      <c r="BF46" s="56">
        <v>199.5</v>
      </c>
      <c r="BG46" s="54">
        <v>196</v>
      </c>
      <c r="BH46" s="55">
        <v>198</v>
      </c>
      <c r="BI46" s="56">
        <v>195</v>
      </c>
      <c r="BJ46" s="54">
        <v>188.75</v>
      </c>
      <c r="BK46" s="55">
        <v>192.25</v>
      </c>
      <c r="BL46" s="56" t="s">
        <v>180</v>
      </c>
      <c r="BM46" s="54" t="s">
        <v>180</v>
      </c>
      <c r="BN46" s="55" t="s">
        <v>180</v>
      </c>
      <c r="BO46" s="56" t="s">
        <v>180</v>
      </c>
      <c r="BP46" s="54" t="s">
        <v>180</v>
      </c>
      <c r="BQ46" s="55" t="s">
        <v>180</v>
      </c>
      <c r="BR46" s="56" t="s">
        <v>180</v>
      </c>
      <c r="BS46" s="54" t="s">
        <v>180</v>
      </c>
      <c r="BT46" s="55" t="s">
        <v>180</v>
      </c>
      <c r="BU46" s="56" t="s">
        <v>180</v>
      </c>
      <c r="BV46" s="54" t="s">
        <v>180</v>
      </c>
      <c r="BW46" s="55" t="s">
        <v>180</v>
      </c>
      <c r="BX46" s="56" t="s">
        <v>180</v>
      </c>
      <c r="BY46" s="54" t="s">
        <v>180</v>
      </c>
      <c r="BZ46" s="55" t="s">
        <v>180</v>
      </c>
      <c r="CA46" s="56" t="s">
        <v>180</v>
      </c>
      <c r="CB46" s="54" t="s">
        <v>180</v>
      </c>
      <c r="CC46" s="55" t="s">
        <v>180</v>
      </c>
      <c r="CD46" s="56" t="s">
        <v>180</v>
      </c>
      <c r="CE46" s="54" t="s">
        <v>180</v>
      </c>
      <c r="CF46" s="55" t="s">
        <v>180</v>
      </c>
      <c r="CG46" s="56" t="s">
        <v>180</v>
      </c>
      <c r="CH46" s="54" t="s">
        <v>180</v>
      </c>
      <c r="CI46" s="55" t="s">
        <v>180</v>
      </c>
      <c r="CJ46" s="56" t="s">
        <v>180</v>
      </c>
      <c r="CK46" s="54" t="s">
        <v>180</v>
      </c>
      <c r="CL46" s="55" t="s">
        <v>180</v>
      </c>
      <c r="CM46" s="56" t="s">
        <v>180</v>
      </c>
      <c r="CN46" s="54" t="s">
        <v>180</v>
      </c>
      <c r="CO46" s="55" t="s">
        <v>180</v>
      </c>
      <c r="CP46" s="56">
        <v>217.5</v>
      </c>
      <c r="CQ46" s="54">
        <v>210</v>
      </c>
      <c r="CR46" s="55">
        <v>214</v>
      </c>
      <c r="CS46" s="56">
        <v>227.5</v>
      </c>
      <c r="CT46" s="54">
        <v>210</v>
      </c>
      <c r="CU46" s="55">
        <v>218.75</v>
      </c>
      <c r="CV46" s="56">
        <v>195</v>
      </c>
      <c r="CW46" s="54">
        <v>180</v>
      </c>
      <c r="CX46" s="55">
        <v>188</v>
      </c>
      <c r="CY46" s="54" t="s">
        <v>180</v>
      </c>
      <c r="CZ46" s="54" t="s">
        <v>180</v>
      </c>
      <c r="DA46" s="55" t="s">
        <v>180</v>
      </c>
      <c r="DB46" s="54" t="s">
        <v>180</v>
      </c>
      <c r="DC46" s="54" t="s">
        <v>180</v>
      </c>
      <c r="DD46" s="55" t="s">
        <v>180</v>
      </c>
      <c r="DE46" s="54" t="s">
        <v>180</v>
      </c>
      <c r="DF46" s="54" t="s">
        <v>180</v>
      </c>
      <c r="DG46" s="55" t="s">
        <v>180</v>
      </c>
      <c r="DH46" s="54" t="s">
        <v>180</v>
      </c>
      <c r="DI46" s="54" t="s">
        <v>180</v>
      </c>
      <c r="DJ46" s="55" t="s">
        <v>180</v>
      </c>
      <c r="DK46" s="56" t="s">
        <v>180</v>
      </c>
      <c r="DL46" s="54" t="s">
        <v>180</v>
      </c>
      <c r="DM46" s="55" t="s">
        <v>180</v>
      </c>
      <c r="DN46" s="54" t="s">
        <v>180</v>
      </c>
      <c r="DO46" s="54" t="s">
        <v>180</v>
      </c>
      <c r="DP46" s="55" t="s">
        <v>180</v>
      </c>
      <c r="DQ46" s="54" t="s">
        <v>180</v>
      </c>
      <c r="DR46" s="54" t="s">
        <v>180</v>
      </c>
      <c r="DS46" s="55" t="s">
        <v>180</v>
      </c>
      <c r="DT46" s="54">
        <v>168.5</v>
      </c>
      <c r="DU46" s="54">
        <v>161</v>
      </c>
      <c r="DV46" s="55">
        <v>164.75</v>
      </c>
      <c r="DW46" s="56" t="s">
        <v>180</v>
      </c>
      <c r="DX46" s="54" t="s">
        <v>180</v>
      </c>
      <c r="DY46" s="55" t="s">
        <v>180</v>
      </c>
      <c r="DZ46" s="56" t="s">
        <v>180</v>
      </c>
      <c r="EA46" s="54" t="s">
        <v>180</v>
      </c>
      <c r="EB46" s="55" t="s">
        <v>180</v>
      </c>
      <c r="EC46" s="56" t="s">
        <v>180</v>
      </c>
      <c r="ED46" s="54" t="s">
        <v>180</v>
      </c>
      <c r="EE46" s="55" t="s">
        <v>180</v>
      </c>
      <c r="EF46" s="56" t="s">
        <v>180</v>
      </c>
      <c r="EG46" s="54" t="s">
        <v>180</v>
      </c>
      <c r="EH46" s="55" t="s">
        <v>180</v>
      </c>
      <c r="EI46" s="56" t="s">
        <v>180</v>
      </c>
      <c r="EJ46" s="54" t="s">
        <v>180</v>
      </c>
      <c r="EK46" s="55" t="s">
        <v>180</v>
      </c>
      <c r="EL46" s="56" t="s">
        <v>180</v>
      </c>
      <c r="EM46" s="54" t="s">
        <v>180</v>
      </c>
      <c r="EN46" s="55" t="s">
        <v>180</v>
      </c>
      <c r="EO46" s="56" t="s">
        <v>180</v>
      </c>
      <c r="EP46" s="54" t="s">
        <v>180</v>
      </c>
      <c r="EQ46" s="55" t="s">
        <v>180</v>
      </c>
      <c r="ER46" s="56" t="s">
        <v>180</v>
      </c>
      <c r="ES46" s="54" t="s">
        <v>180</v>
      </c>
      <c r="ET46" s="55" t="s">
        <v>180</v>
      </c>
      <c r="EU46" s="54" t="s">
        <v>180</v>
      </c>
      <c r="EV46" s="54" t="s">
        <v>180</v>
      </c>
      <c r="EW46" s="55" t="s">
        <v>180</v>
      </c>
      <c r="EX46" s="54" t="s">
        <v>180</v>
      </c>
      <c r="EY46" s="54" t="s">
        <v>180</v>
      </c>
      <c r="EZ46" s="55" t="s">
        <v>180</v>
      </c>
      <c r="FA46" s="56" t="s">
        <v>180</v>
      </c>
      <c r="FB46" s="54" t="s">
        <v>180</v>
      </c>
      <c r="FC46" s="55" t="s">
        <v>180</v>
      </c>
      <c r="FD46" s="56" t="s">
        <v>180</v>
      </c>
      <c r="FE46" s="54" t="s">
        <v>180</v>
      </c>
      <c r="FF46" s="55" t="s">
        <v>180</v>
      </c>
      <c r="FG46" s="56" t="s">
        <v>180</v>
      </c>
      <c r="FH46" s="54" t="s">
        <v>180</v>
      </c>
      <c r="FI46" s="55" t="s">
        <v>180</v>
      </c>
      <c r="FJ46" s="56">
        <v>152.5</v>
      </c>
      <c r="FK46" s="54">
        <v>147.5</v>
      </c>
      <c r="FL46" s="55">
        <v>150.5</v>
      </c>
      <c r="FM46" s="56" t="s">
        <v>180</v>
      </c>
      <c r="FN46" s="54" t="s">
        <v>180</v>
      </c>
      <c r="FO46" s="55" t="s">
        <v>180</v>
      </c>
      <c r="FP46" s="56">
        <v>131.25</v>
      </c>
      <c r="FQ46" s="54">
        <v>128.25</v>
      </c>
      <c r="FR46" s="55">
        <v>130</v>
      </c>
      <c r="FS46" s="56">
        <v>147.5</v>
      </c>
      <c r="FT46" s="54">
        <v>141</v>
      </c>
      <c r="FU46" s="55">
        <v>144.5</v>
      </c>
      <c r="FV46" s="56" t="s">
        <v>180</v>
      </c>
      <c r="FW46" s="54" t="s">
        <v>180</v>
      </c>
      <c r="FX46" s="55" t="s">
        <v>180</v>
      </c>
      <c r="FY46" s="56" t="s">
        <v>180</v>
      </c>
      <c r="FZ46" s="54" t="s">
        <v>180</v>
      </c>
      <c r="GA46" s="55" t="s">
        <v>180</v>
      </c>
      <c r="GB46" s="56">
        <v>327.5</v>
      </c>
      <c r="GC46" s="54">
        <v>305</v>
      </c>
      <c r="GD46" s="55">
        <v>316.5</v>
      </c>
      <c r="GE46" s="56">
        <v>392.75</v>
      </c>
      <c r="GF46" s="54">
        <v>376</v>
      </c>
      <c r="GG46" s="55">
        <v>384.75</v>
      </c>
      <c r="GH46" s="56">
        <v>372.5</v>
      </c>
      <c r="GI46" s="54">
        <v>356.5</v>
      </c>
      <c r="GJ46" s="55">
        <v>364.5</v>
      </c>
      <c r="GK46" s="56" t="s">
        <v>180</v>
      </c>
      <c r="GL46" s="54" t="s">
        <v>180</v>
      </c>
      <c r="GM46" s="55" t="s">
        <v>180</v>
      </c>
      <c r="GN46" s="56" t="s">
        <v>180</v>
      </c>
      <c r="GO46" s="54" t="s">
        <v>180</v>
      </c>
      <c r="GP46" s="55" t="s">
        <v>180</v>
      </c>
      <c r="GQ46" s="56" t="s">
        <v>180</v>
      </c>
      <c r="GR46" s="54" t="s">
        <v>180</v>
      </c>
      <c r="GS46" s="55" t="s">
        <v>180</v>
      </c>
      <c r="GT46" s="56" t="s">
        <v>180</v>
      </c>
      <c r="GU46" s="54" t="s">
        <v>180</v>
      </c>
      <c r="GV46" s="55" t="s">
        <v>180</v>
      </c>
      <c r="GW46" s="56">
        <v>305</v>
      </c>
      <c r="GX46" s="54">
        <v>296.25</v>
      </c>
      <c r="GY46" s="55">
        <v>301</v>
      </c>
      <c r="GZ46" s="56" t="s">
        <v>180</v>
      </c>
      <c r="HA46" s="54" t="s">
        <v>180</v>
      </c>
      <c r="HB46" s="55" t="s">
        <v>180</v>
      </c>
      <c r="HC46" s="56" t="s">
        <v>180</v>
      </c>
      <c r="HD46" s="54" t="s">
        <v>180</v>
      </c>
      <c r="HE46" s="55" t="s">
        <v>180</v>
      </c>
      <c r="HF46" s="54" t="s">
        <v>180</v>
      </c>
      <c r="HG46" s="54" t="s">
        <v>180</v>
      </c>
      <c r="HH46" s="55" t="s">
        <v>180</v>
      </c>
      <c r="HI46" s="54" t="s">
        <v>180</v>
      </c>
      <c r="HJ46" s="54" t="s">
        <v>180</v>
      </c>
      <c r="HK46" s="55" t="s">
        <v>180</v>
      </c>
      <c r="HL46" s="56" t="s">
        <v>180</v>
      </c>
      <c r="HM46" s="54" t="s">
        <v>180</v>
      </c>
      <c r="HN46" s="55" t="s">
        <v>180</v>
      </c>
      <c r="HO46" s="56" t="s">
        <v>180</v>
      </c>
      <c r="HP46" s="54" t="s">
        <v>180</v>
      </c>
      <c r="HQ46" s="55" t="s">
        <v>180</v>
      </c>
      <c r="HR46" s="56" t="s">
        <v>180</v>
      </c>
      <c r="HS46" s="54" t="s">
        <v>180</v>
      </c>
      <c r="HT46" s="55" t="s">
        <v>180</v>
      </c>
      <c r="HU46" s="56" t="s">
        <v>180</v>
      </c>
      <c r="HV46" s="54" t="s">
        <v>180</v>
      </c>
      <c r="HW46" s="55" t="s">
        <v>180</v>
      </c>
      <c r="HX46" s="56" t="s">
        <v>180</v>
      </c>
      <c r="HY46" s="54" t="s">
        <v>180</v>
      </c>
      <c r="HZ46" s="55" t="s">
        <v>180</v>
      </c>
      <c r="IA46" s="56" t="s">
        <v>180</v>
      </c>
      <c r="IB46" s="54" t="s">
        <v>180</v>
      </c>
      <c r="IC46" s="55" t="s">
        <v>180</v>
      </c>
    </row>
    <row r="47" spans="1:237">
      <c r="A47" s="20">
        <v>1990</v>
      </c>
      <c r="B47" s="20">
        <v>4</v>
      </c>
      <c r="C47" s="20">
        <v>10</v>
      </c>
      <c r="D47" s="54">
        <v>189</v>
      </c>
      <c r="E47" s="54">
        <v>185.75</v>
      </c>
      <c r="F47" s="55">
        <v>187.75</v>
      </c>
      <c r="G47" s="56">
        <v>159.25</v>
      </c>
      <c r="H47" s="54">
        <v>155.25</v>
      </c>
      <c r="I47" s="55">
        <v>157.75</v>
      </c>
      <c r="J47" s="56">
        <v>165.75</v>
      </c>
      <c r="K47" s="54">
        <v>164.25</v>
      </c>
      <c r="L47" s="55">
        <v>165.5</v>
      </c>
      <c r="M47" s="56" t="s">
        <v>180</v>
      </c>
      <c r="N47" s="54" t="s">
        <v>180</v>
      </c>
      <c r="O47" s="55" t="s">
        <v>180</v>
      </c>
      <c r="P47" s="56">
        <v>179.5</v>
      </c>
      <c r="Q47" s="54">
        <v>175.25</v>
      </c>
      <c r="R47" s="55">
        <v>177.75</v>
      </c>
      <c r="S47" s="56">
        <v>180</v>
      </c>
      <c r="T47" s="54">
        <v>176</v>
      </c>
      <c r="U47" s="55">
        <v>178.25</v>
      </c>
      <c r="V47" s="54" t="s">
        <v>180</v>
      </c>
      <c r="W47" s="54" t="s">
        <v>180</v>
      </c>
      <c r="X47" s="55" t="s">
        <v>180</v>
      </c>
      <c r="Y47" s="54" t="s">
        <v>180</v>
      </c>
      <c r="Z47" s="54" t="s">
        <v>180</v>
      </c>
      <c r="AA47" s="55" t="s">
        <v>180</v>
      </c>
      <c r="AB47" s="54" t="s">
        <v>180</v>
      </c>
      <c r="AC47" s="54" t="s">
        <v>180</v>
      </c>
      <c r="AD47" s="55" t="s">
        <v>180</v>
      </c>
      <c r="AE47" s="54" t="s">
        <v>180</v>
      </c>
      <c r="AF47" s="54" t="s">
        <v>180</v>
      </c>
      <c r="AG47" s="55" t="s">
        <v>180</v>
      </c>
      <c r="AH47" s="56" t="s">
        <v>180</v>
      </c>
      <c r="AI47" s="54" t="s">
        <v>180</v>
      </c>
      <c r="AJ47" s="55" t="s">
        <v>180</v>
      </c>
      <c r="AK47" s="56" t="s">
        <v>180</v>
      </c>
      <c r="AL47" s="54" t="s">
        <v>180</v>
      </c>
      <c r="AM47" s="55" t="s">
        <v>180</v>
      </c>
      <c r="AN47" s="56" t="s">
        <v>180</v>
      </c>
      <c r="AO47" s="54" t="s">
        <v>180</v>
      </c>
      <c r="AP47" s="55" t="s">
        <v>180</v>
      </c>
      <c r="AQ47" s="56" t="s">
        <v>180</v>
      </c>
      <c r="AR47" s="54" t="s">
        <v>180</v>
      </c>
      <c r="AS47" s="55" t="s">
        <v>180</v>
      </c>
      <c r="AT47" s="56" t="s">
        <v>180</v>
      </c>
      <c r="AU47" s="54" t="s">
        <v>180</v>
      </c>
      <c r="AV47" s="55" t="s">
        <v>180</v>
      </c>
      <c r="AW47" s="56" t="s">
        <v>180</v>
      </c>
      <c r="AX47" s="54" t="s">
        <v>180</v>
      </c>
      <c r="AY47" s="55" t="s">
        <v>180</v>
      </c>
      <c r="AZ47" s="56">
        <v>208.75</v>
      </c>
      <c r="BA47" s="54">
        <v>203.25</v>
      </c>
      <c r="BB47" s="55">
        <v>206.5</v>
      </c>
      <c r="BC47" s="56" t="s">
        <v>180</v>
      </c>
      <c r="BD47" s="54" t="s">
        <v>180</v>
      </c>
      <c r="BE47" s="55" t="s">
        <v>180</v>
      </c>
      <c r="BF47" s="56">
        <v>208.75</v>
      </c>
      <c r="BG47" s="54">
        <v>203.25</v>
      </c>
      <c r="BH47" s="55">
        <v>206.5</v>
      </c>
      <c r="BI47" s="56">
        <v>200</v>
      </c>
      <c r="BJ47" s="54">
        <v>197.25</v>
      </c>
      <c r="BK47" s="55">
        <v>198.75</v>
      </c>
      <c r="BL47" s="56" t="s">
        <v>180</v>
      </c>
      <c r="BM47" s="54" t="s">
        <v>180</v>
      </c>
      <c r="BN47" s="55" t="s">
        <v>180</v>
      </c>
      <c r="BO47" s="56" t="s">
        <v>180</v>
      </c>
      <c r="BP47" s="54" t="s">
        <v>180</v>
      </c>
      <c r="BQ47" s="55" t="s">
        <v>180</v>
      </c>
      <c r="BR47" s="56" t="s">
        <v>180</v>
      </c>
      <c r="BS47" s="54" t="s">
        <v>180</v>
      </c>
      <c r="BT47" s="55" t="s">
        <v>180</v>
      </c>
      <c r="BU47" s="56" t="s">
        <v>180</v>
      </c>
      <c r="BV47" s="54" t="s">
        <v>180</v>
      </c>
      <c r="BW47" s="55" t="s">
        <v>180</v>
      </c>
      <c r="BX47" s="56" t="s">
        <v>180</v>
      </c>
      <c r="BY47" s="54" t="s">
        <v>180</v>
      </c>
      <c r="BZ47" s="55" t="s">
        <v>180</v>
      </c>
      <c r="CA47" s="56" t="s">
        <v>180</v>
      </c>
      <c r="CB47" s="54" t="s">
        <v>180</v>
      </c>
      <c r="CC47" s="55" t="s">
        <v>180</v>
      </c>
      <c r="CD47" s="56" t="s">
        <v>180</v>
      </c>
      <c r="CE47" s="54" t="s">
        <v>180</v>
      </c>
      <c r="CF47" s="55" t="s">
        <v>180</v>
      </c>
      <c r="CG47" s="56" t="s">
        <v>180</v>
      </c>
      <c r="CH47" s="54" t="s">
        <v>180</v>
      </c>
      <c r="CI47" s="55" t="s">
        <v>180</v>
      </c>
      <c r="CJ47" s="56" t="s">
        <v>180</v>
      </c>
      <c r="CK47" s="54" t="s">
        <v>180</v>
      </c>
      <c r="CL47" s="55" t="s">
        <v>180</v>
      </c>
      <c r="CM47" s="56" t="s">
        <v>180</v>
      </c>
      <c r="CN47" s="54" t="s">
        <v>180</v>
      </c>
      <c r="CO47" s="55" t="s">
        <v>180</v>
      </c>
      <c r="CP47" s="56">
        <v>226.25</v>
      </c>
      <c r="CQ47" s="54">
        <v>223.25</v>
      </c>
      <c r="CR47" s="55">
        <v>225.25</v>
      </c>
      <c r="CS47" s="56">
        <v>230</v>
      </c>
      <c r="CT47" s="54">
        <v>210</v>
      </c>
      <c r="CU47" s="55">
        <v>220</v>
      </c>
      <c r="CV47" s="56">
        <v>194</v>
      </c>
      <c r="CW47" s="54">
        <v>180</v>
      </c>
      <c r="CX47" s="55">
        <v>187.33333333333334</v>
      </c>
      <c r="CY47" s="54" t="s">
        <v>180</v>
      </c>
      <c r="CZ47" s="54" t="s">
        <v>180</v>
      </c>
      <c r="DA47" s="55" t="s">
        <v>180</v>
      </c>
      <c r="DB47" s="54" t="s">
        <v>180</v>
      </c>
      <c r="DC47" s="54" t="s">
        <v>180</v>
      </c>
      <c r="DD47" s="55" t="s">
        <v>180</v>
      </c>
      <c r="DE47" s="54" t="s">
        <v>180</v>
      </c>
      <c r="DF47" s="54" t="s">
        <v>180</v>
      </c>
      <c r="DG47" s="55" t="s">
        <v>180</v>
      </c>
      <c r="DH47" s="54" t="s">
        <v>180</v>
      </c>
      <c r="DI47" s="54" t="s">
        <v>180</v>
      </c>
      <c r="DJ47" s="55" t="s">
        <v>180</v>
      </c>
      <c r="DK47" s="56" t="s">
        <v>180</v>
      </c>
      <c r="DL47" s="54" t="s">
        <v>180</v>
      </c>
      <c r="DM47" s="55" t="s">
        <v>180</v>
      </c>
      <c r="DN47" s="54" t="s">
        <v>180</v>
      </c>
      <c r="DO47" s="54" t="s">
        <v>180</v>
      </c>
      <c r="DP47" s="55" t="s">
        <v>180</v>
      </c>
      <c r="DQ47" s="54" t="s">
        <v>180</v>
      </c>
      <c r="DR47" s="54" t="s">
        <v>180</v>
      </c>
      <c r="DS47" s="55" t="s">
        <v>180</v>
      </c>
      <c r="DT47" s="54">
        <v>169</v>
      </c>
      <c r="DU47" s="54">
        <v>163</v>
      </c>
      <c r="DV47" s="55">
        <v>166</v>
      </c>
      <c r="DW47" s="56" t="s">
        <v>180</v>
      </c>
      <c r="DX47" s="54" t="s">
        <v>180</v>
      </c>
      <c r="DY47" s="55" t="s">
        <v>180</v>
      </c>
      <c r="DZ47" s="56" t="s">
        <v>180</v>
      </c>
      <c r="EA47" s="54" t="s">
        <v>180</v>
      </c>
      <c r="EB47" s="55" t="s">
        <v>180</v>
      </c>
      <c r="EC47" s="56" t="s">
        <v>180</v>
      </c>
      <c r="ED47" s="54" t="s">
        <v>180</v>
      </c>
      <c r="EE47" s="55" t="s">
        <v>180</v>
      </c>
      <c r="EF47" s="56" t="s">
        <v>180</v>
      </c>
      <c r="EG47" s="54" t="s">
        <v>180</v>
      </c>
      <c r="EH47" s="55" t="s">
        <v>180</v>
      </c>
      <c r="EI47" s="56" t="s">
        <v>180</v>
      </c>
      <c r="EJ47" s="54" t="s">
        <v>180</v>
      </c>
      <c r="EK47" s="55" t="s">
        <v>180</v>
      </c>
      <c r="EL47" s="56" t="s">
        <v>180</v>
      </c>
      <c r="EM47" s="54" t="s">
        <v>180</v>
      </c>
      <c r="EN47" s="55" t="s">
        <v>180</v>
      </c>
      <c r="EO47" s="56" t="s">
        <v>180</v>
      </c>
      <c r="EP47" s="54" t="s">
        <v>180</v>
      </c>
      <c r="EQ47" s="55" t="s">
        <v>180</v>
      </c>
      <c r="ER47" s="56" t="s">
        <v>180</v>
      </c>
      <c r="ES47" s="54" t="s">
        <v>180</v>
      </c>
      <c r="ET47" s="55" t="s">
        <v>180</v>
      </c>
      <c r="EU47" s="54" t="s">
        <v>180</v>
      </c>
      <c r="EV47" s="54" t="s">
        <v>180</v>
      </c>
      <c r="EW47" s="55" t="s">
        <v>180</v>
      </c>
      <c r="EX47" s="54" t="s">
        <v>180</v>
      </c>
      <c r="EY47" s="54" t="s">
        <v>180</v>
      </c>
      <c r="EZ47" s="55" t="s">
        <v>180</v>
      </c>
      <c r="FA47" s="56" t="s">
        <v>180</v>
      </c>
      <c r="FB47" s="54" t="s">
        <v>180</v>
      </c>
      <c r="FC47" s="55" t="s">
        <v>180</v>
      </c>
      <c r="FD47" s="56" t="s">
        <v>180</v>
      </c>
      <c r="FE47" s="54" t="s">
        <v>180</v>
      </c>
      <c r="FF47" s="55" t="s">
        <v>180</v>
      </c>
      <c r="FG47" s="56" t="s">
        <v>180</v>
      </c>
      <c r="FH47" s="54" t="s">
        <v>180</v>
      </c>
      <c r="FI47" s="55" t="s">
        <v>180</v>
      </c>
      <c r="FJ47" s="56">
        <v>159.5</v>
      </c>
      <c r="FK47" s="54">
        <v>152.5</v>
      </c>
      <c r="FL47" s="55">
        <v>156.25</v>
      </c>
      <c r="FM47" s="56" t="s">
        <v>180</v>
      </c>
      <c r="FN47" s="54" t="s">
        <v>180</v>
      </c>
      <c r="FO47" s="55" t="s">
        <v>180</v>
      </c>
      <c r="FP47" s="56">
        <v>139.25</v>
      </c>
      <c r="FQ47" s="54">
        <v>136.75</v>
      </c>
      <c r="FR47" s="55">
        <v>138.25</v>
      </c>
      <c r="FS47" s="56">
        <v>153.75</v>
      </c>
      <c r="FT47" s="54">
        <v>145.25</v>
      </c>
      <c r="FU47" s="55">
        <v>149.75</v>
      </c>
      <c r="FV47" s="56" t="s">
        <v>180</v>
      </c>
      <c r="FW47" s="54" t="s">
        <v>180</v>
      </c>
      <c r="FX47" s="55" t="s">
        <v>180</v>
      </c>
      <c r="FY47" s="56" t="s">
        <v>180</v>
      </c>
      <c r="FZ47" s="54" t="s">
        <v>180</v>
      </c>
      <c r="GA47" s="55" t="s">
        <v>180</v>
      </c>
      <c r="GB47" s="56">
        <v>330</v>
      </c>
      <c r="GC47" s="54">
        <v>305</v>
      </c>
      <c r="GD47" s="55">
        <v>318</v>
      </c>
      <c r="GE47" s="56">
        <v>410</v>
      </c>
      <c r="GF47" s="54">
        <v>376</v>
      </c>
      <c r="GG47" s="55">
        <v>393</v>
      </c>
      <c r="GH47" s="56">
        <v>410</v>
      </c>
      <c r="GI47" s="54">
        <v>376</v>
      </c>
      <c r="GJ47" s="55">
        <v>393</v>
      </c>
      <c r="GK47" s="56" t="s">
        <v>180</v>
      </c>
      <c r="GL47" s="54" t="s">
        <v>180</v>
      </c>
      <c r="GM47" s="55" t="s">
        <v>180</v>
      </c>
      <c r="GN47" s="56" t="s">
        <v>180</v>
      </c>
      <c r="GO47" s="54" t="s">
        <v>180</v>
      </c>
      <c r="GP47" s="55" t="s">
        <v>180</v>
      </c>
      <c r="GQ47" s="56" t="s">
        <v>180</v>
      </c>
      <c r="GR47" s="54" t="s">
        <v>180</v>
      </c>
      <c r="GS47" s="55" t="s">
        <v>180</v>
      </c>
      <c r="GT47" s="56" t="s">
        <v>180</v>
      </c>
      <c r="GU47" s="54" t="s">
        <v>180</v>
      </c>
      <c r="GV47" s="55" t="s">
        <v>180</v>
      </c>
      <c r="GW47" s="56">
        <v>310</v>
      </c>
      <c r="GX47" s="54">
        <v>300</v>
      </c>
      <c r="GY47" s="55">
        <v>305</v>
      </c>
      <c r="GZ47" s="56" t="s">
        <v>180</v>
      </c>
      <c r="HA47" s="54" t="s">
        <v>180</v>
      </c>
      <c r="HB47" s="55" t="s">
        <v>180</v>
      </c>
      <c r="HC47" s="56" t="s">
        <v>180</v>
      </c>
      <c r="HD47" s="54" t="s">
        <v>180</v>
      </c>
      <c r="HE47" s="55" t="s">
        <v>180</v>
      </c>
      <c r="HF47" s="54" t="s">
        <v>180</v>
      </c>
      <c r="HG47" s="54" t="s">
        <v>180</v>
      </c>
      <c r="HH47" s="55" t="s">
        <v>180</v>
      </c>
      <c r="HI47" s="54" t="s">
        <v>180</v>
      </c>
      <c r="HJ47" s="54" t="s">
        <v>180</v>
      </c>
      <c r="HK47" s="55" t="s">
        <v>180</v>
      </c>
      <c r="HL47" s="56" t="s">
        <v>180</v>
      </c>
      <c r="HM47" s="54" t="s">
        <v>180</v>
      </c>
      <c r="HN47" s="55" t="s">
        <v>180</v>
      </c>
      <c r="HO47" s="56" t="s">
        <v>180</v>
      </c>
      <c r="HP47" s="54" t="s">
        <v>180</v>
      </c>
      <c r="HQ47" s="55" t="s">
        <v>180</v>
      </c>
      <c r="HR47" s="56" t="s">
        <v>180</v>
      </c>
      <c r="HS47" s="54" t="s">
        <v>180</v>
      </c>
      <c r="HT47" s="55" t="s">
        <v>180</v>
      </c>
      <c r="HU47" s="56" t="s">
        <v>180</v>
      </c>
      <c r="HV47" s="54" t="s">
        <v>180</v>
      </c>
      <c r="HW47" s="55" t="s">
        <v>180</v>
      </c>
      <c r="HX47" s="56" t="s">
        <v>180</v>
      </c>
      <c r="HY47" s="54" t="s">
        <v>180</v>
      </c>
      <c r="HZ47" s="55" t="s">
        <v>180</v>
      </c>
      <c r="IA47" s="56" t="s">
        <v>180</v>
      </c>
      <c r="IB47" s="54" t="s">
        <v>180</v>
      </c>
      <c r="IC47" s="55" t="s">
        <v>180</v>
      </c>
    </row>
    <row r="48" spans="1:237">
      <c r="A48" s="20">
        <v>1990</v>
      </c>
      <c r="B48" s="20">
        <v>4</v>
      </c>
      <c r="C48" s="20">
        <v>11</v>
      </c>
      <c r="D48" s="54">
        <v>187.4</v>
      </c>
      <c r="E48" s="54">
        <v>185</v>
      </c>
      <c r="F48" s="55">
        <v>186.4</v>
      </c>
      <c r="G48" s="56">
        <v>157.4</v>
      </c>
      <c r="H48" s="54">
        <v>154.19999999999999</v>
      </c>
      <c r="I48" s="55">
        <v>155.80000000000001</v>
      </c>
      <c r="J48" s="56">
        <v>165.4</v>
      </c>
      <c r="K48" s="54">
        <v>162.80000000000001</v>
      </c>
      <c r="L48" s="55">
        <v>164.4</v>
      </c>
      <c r="M48" s="56" t="s">
        <v>180</v>
      </c>
      <c r="N48" s="54" t="s">
        <v>180</v>
      </c>
      <c r="O48" s="55" t="s">
        <v>180</v>
      </c>
      <c r="P48" s="56">
        <v>180</v>
      </c>
      <c r="Q48" s="54">
        <v>175.8</v>
      </c>
      <c r="R48" s="55">
        <v>178.2</v>
      </c>
      <c r="S48" s="56">
        <v>180</v>
      </c>
      <c r="T48" s="54">
        <v>176.4</v>
      </c>
      <c r="U48" s="55">
        <v>178.2</v>
      </c>
      <c r="V48" s="54" t="s">
        <v>180</v>
      </c>
      <c r="W48" s="54" t="s">
        <v>180</v>
      </c>
      <c r="X48" s="55" t="s">
        <v>180</v>
      </c>
      <c r="Y48" s="54" t="s">
        <v>180</v>
      </c>
      <c r="Z48" s="54" t="s">
        <v>180</v>
      </c>
      <c r="AA48" s="55" t="s">
        <v>180</v>
      </c>
      <c r="AB48" s="54" t="s">
        <v>180</v>
      </c>
      <c r="AC48" s="54" t="s">
        <v>180</v>
      </c>
      <c r="AD48" s="55" t="s">
        <v>180</v>
      </c>
      <c r="AE48" s="54" t="s">
        <v>180</v>
      </c>
      <c r="AF48" s="54" t="s">
        <v>180</v>
      </c>
      <c r="AG48" s="55" t="s">
        <v>180</v>
      </c>
      <c r="AH48" s="56" t="s">
        <v>180</v>
      </c>
      <c r="AI48" s="54" t="s">
        <v>180</v>
      </c>
      <c r="AJ48" s="55" t="s">
        <v>180</v>
      </c>
      <c r="AK48" s="56" t="s">
        <v>180</v>
      </c>
      <c r="AL48" s="54" t="s">
        <v>180</v>
      </c>
      <c r="AM48" s="55" t="s">
        <v>180</v>
      </c>
      <c r="AN48" s="56" t="s">
        <v>180</v>
      </c>
      <c r="AO48" s="54" t="s">
        <v>180</v>
      </c>
      <c r="AP48" s="55" t="s">
        <v>180</v>
      </c>
      <c r="AQ48" s="56" t="s">
        <v>180</v>
      </c>
      <c r="AR48" s="54" t="s">
        <v>180</v>
      </c>
      <c r="AS48" s="55" t="s">
        <v>180</v>
      </c>
      <c r="AT48" s="56" t="s">
        <v>180</v>
      </c>
      <c r="AU48" s="54" t="s">
        <v>180</v>
      </c>
      <c r="AV48" s="55" t="s">
        <v>180</v>
      </c>
      <c r="AW48" s="56" t="s">
        <v>180</v>
      </c>
      <c r="AX48" s="54" t="s">
        <v>180</v>
      </c>
      <c r="AY48" s="55" t="s">
        <v>180</v>
      </c>
      <c r="AZ48" s="56">
        <v>213.8</v>
      </c>
      <c r="BA48" s="54">
        <v>208</v>
      </c>
      <c r="BB48" s="55">
        <v>211.2</v>
      </c>
      <c r="BC48" s="56" t="s">
        <v>180</v>
      </c>
      <c r="BD48" s="54" t="s">
        <v>180</v>
      </c>
      <c r="BE48" s="55" t="s">
        <v>180</v>
      </c>
      <c r="BF48" s="56">
        <v>213.8</v>
      </c>
      <c r="BG48" s="54">
        <v>208</v>
      </c>
      <c r="BH48" s="55">
        <v>211.2</v>
      </c>
      <c r="BI48" s="56">
        <v>200</v>
      </c>
      <c r="BJ48" s="54">
        <v>198</v>
      </c>
      <c r="BK48" s="55">
        <v>199</v>
      </c>
      <c r="BL48" s="56" t="s">
        <v>180</v>
      </c>
      <c r="BM48" s="54" t="s">
        <v>180</v>
      </c>
      <c r="BN48" s="55" t="s">
        <v>180</v>
      </c>
      <c r="BO48" s="56" t="s">
        <v>180</v>
      </c>
      <c r="BP48" s="54" t="s">
        <v>180</v>
      </c>
      <c r="BQ48" s="55" t="s">
        <v>180</v>
      </c>
      <c r="BR48" s="56" t="s">
        <v>180</v>
      </c>
      <c r="BS48" s="54" t="s">
        <v>180</v>
      </c>
      <c r="BT48" s="55" t="s">
        <v>180</v>
      </c>
      <c r="BU48" s="56" t="s">
        <v>180</v>
      </c>
      <c r="BV48" s="54" t="s">
        <v>180</v>
      </c>
      <c r="BW48" s="55" t="s">
        <v>180</v>
      </c>
      <c r="BX48" s="56" t="s">
        <v>180</v>
      </c>
      <c r="BY48" s="54" t="s">
        <v>180</v>
      </c>
      <c r="BZ48" s="55" t="s">
        <v>180</v>
      </c>
      <c r="CA48" s="56" t="s">
        <v>180</v>
      </c>
      <c r="CB48" s="54" t="s">
        <v>180</v>
      </c>
      <c r="CC48" s="55" t="s">
        <v>180</v>
      </c>
      <c r="CD48" s="56" t="s">
        <v>180</v>
      </c>
      <c r="CE48" s="54" t="s">
        <v>180</v>
      </c>
      <c r="CF48" s="55" t="s">
        <v>180</v>
      </c>
      <c r="CG48" s="56" t="s">
        <v>180</v>
      </c>
      <c r="CH48" s="54" t="s">
        <v>180</v>
      </c>
      <c r="CI48" s="55" t="s">
        <v>180</v>
      </c>
      <c r="CJ48" s="56" t="s">
        <v>180</v>
      </c>
      <c r="CK48" s="54" t="s">
        <v>180</v>
      </c>
      <c r="CL48" s="55" t="s">
        <v>180</v>
      </c>
      <c r="CM48" s="56" t="s">
        <v>180</v>
      </c>
      <c r="CN48" s="54" t="s">
        <v>180</v>
      </c>
      <c r="CO48" s="55" t="s">
        <v>180</v>
      </c>
      <c r="CP48" s="56">
        <v>228.4</v>
      </c>
      <c r="CQ48" s="54">
        <v>224</v>
      </c>
      <c r="CR48" s="55">
        <v>226.6</v>
      </c>
      <c r="CS48" s="56">
        <v>230</v>
      </c>
      <c r="CT48" s="54">
        <v>210</v>
      </c>
      <c r="CU48" s="55">
        <v>220</v>
      </c>
      <c r="CV48" s="56">
        <v>205</v>
      </c>
      <c r="CW48" s="54">
        <v>190</v>
      </c>
      <c r="CX48" s="55">
        <v>198</v>
      </c>
      <c r="CY48" s="54" t="s">
        <v>180</v>
      </c>
      <c r="CZ48" s="54" t="s">
        <v>180</v>
      </c>
      <c r="DA48" s="55" t="s">
        <v>180</v>
      </c>
      <c r="DB48" s="54" t="s">
        <v>180</v>
      </c>
      <c r="DC48" s="54" t="s">
        <v>180</v>
      </c>
      <c r="DD48" s="55" t="s">
        <v>180</v>
      </c>
      <c r="DE48" s="54" t="s">
        <v>180</v>
      </c>
      <c r="DF48" s="54" t="s">
        <v>180</v>
      </c>
      <c r="DG48" s="55" t="s">
        <v>180</v>
      </c>
      <c r="DH48" s="54" t="s">
        <v>180</v>
      </c>
      <c r="DI48" s="54" t="s">
        <v>180</v>
      </c>
      <c r="DJ48" s="55" t="s">
        <v>180</v>
      </c>
      <c r="DK48" s="56" t="s">
        <v>180</v>
      </c>
      <c r="DL48" s="54" t="s">
        <v>180</v>
      </c>
      <c r="DM48" s="55" t="s">
        <v>180</v>
      </c>
      <c r="DN48" s="54" t="s">
        <v>180</v>
      </c>
      <c r="DO48" s="54" t="s">
        <v>180</v>
      </c>
      <c r="DP48" s="55" t="s">
        <v>180</v>
      </c>
      <c r="DQ48" s="54" t="s">
        <v>180</v>
      </c>
      <c r="DR48" s="54" t="s">
        <v>180</v>
      </c>
      <c r="DS48" s="55" t="s">
        <v>180</v>
      </c>
      <c r="DT48" s="54">
        <v>169</v>
      </c>
      <c r="DU48" s="54">
        <v>163</v>
      </c>
      <c r="DV48" s="55">
        <v>166</v>
      </c>
      <c r="DW48" s="56" t="s">
        <v>180</v>
      </c>
      <c r="DX48" s="54" t="s">
        <v>180</v>
      </c>
      <c r="DY48" s="55" t="s">
        <v>180</v>
      </c>
      <c r="DZ48" s="56" t="s">
        <v>180</v>
      </c>
      <c r="EA48" s="54" t="s">
        <v>180</v>
      </c>
      <c r="EB48" s="55" t="s">
        <v>180</v>
      </c>
      <c r="EC48" s="56" t="s">
        <v>180</v>
      </c>
      <c r="ED48" s="54" t="s">
        <v>180</v>
      </c>
      <c r="EE48" s="55" t="s">
        <v>180</v>
      </c>
      <c r="EF48" s="56" t="s">
        <v>180</v>
      </c>
      <c r="EG48" s="54" t="s">
        <v>180</v>
      </c>
      <c r="EH48" s="55" t="s">
        <v>180</v>
      </c>
      <c r="EI48" s="56" t="s">
        <v>180</v>
      </c>
      <c r="EJ48" s="54" t="s">
        <v>180</v>
      </c>
      <c r="EK48" s="55" t="s">
        <v>180</v>
      </c>
      <c r="EL48" s="56" t="s">
        <v>180</v>
      </c>
      <c r="EM48" s="54" t="s">
        <v>180</v>
      </c>
      <c r="EN48" s="55" t="s">
        <v>180</v>
      </c>
      <c r="EO48" s="56" t="s">
        <v>180</v>
      </c>
      <c r="EP48" s="54" t="s">
        <v>180</v>
      </c>
      <c r="EQ48" s="55" t="s">
        <v>180</v>
      </c>
      <c r="ER48" s="56" t="s">
        <v>180</v>
      </c>
      <c r="ES48" s="54" t="s">
        <v>180</v>
      </c>
      <c r="ET48" s="55" t="s">
        <v>180</v>
      </c>
      <c r="EU48" s="54" t="s">
        <v>180</v>
      </c>
      <c r="EV48" s="54" t="s">
        <v>180</v>
      </c>
      <c r="EW48" s="55" t="s">
        <v>180</v>
      </c>
      <c r="EX48" s="54" t="s">
        <v>180</v>
      </c>
      <c r="EY48" s="54" t="s">
        <v>180</v>
      </c>
      <c r="EZ48" s="55" t="s">
        <v>180</v>
      </c>
      <c r="FA48" s="56" t="s">
        <v>180</v>
      </c>
      <c r="FB48" s="54" t="s">
        <v>180</v>
      </c>
      <c r="FC48" s="55" t="s">
        <v>180</v>
      </c>
      <c r="FD48" s="56" t="s">
        <v>180</v>
      </c>
      <c r="FE48" s="54" t="s">
        <v>180</v>
      </c>
      <c r="FF48" s="55" t="s">
        <v>180</v>
      </c>
      <c r="FG48" s="56" t="s">
        <v>180</v>
      </c>
      <c r="FH48" s="54" t="s">
        <v>180</v>
      </c>
      <c r="FI48" s="55" t="s">
        <v>180</v>
      </c>
      <c r="FJ48" s="56">
        <v>163</v>
      </c>
      <c r="FK48" s="54">
        <v>155</v>
      </c>
      <c r="FL48" s="55">
        <v>159</v>
      </c>
      <c r="FM48" s="56" t="s">
        <v>180</v>
      </c>
      <c r="FN48" s="54" t="s">
        <v>180</v>
      </c>
      <c r="FO48" s="55" t="s">
        <v>180</v>
      </c>
      <c r="FP48" s="56">
        <v>139.6</v>
      </c>
      <c r="FQ48" s="54">
        <v>138</v>
      </c>
      <c r="FR48" s="55">
        <v>138.80000000000001</v>
      </c>
      <c r="FS48" s="56">
        <v>155</v>
      </c>
      <c r="FT48" s="54">
        <v>150</v>
      </c>
      <c r="FU48" s="55">
        <v>153</v>
      </c>
      <c r="FV48" s="56" t="s">
        <v>180</v>
      </c>
      <c r="FW48" s="54" t="s">
        <v>180</v>
      </c>
      <c r="FX48" s="55" t="s">
        <v>180</v>
      </c>
      <c r="FY48" s="56" t="s">
        <v>180</v>
      </c>
      <c r="FZ48" s="54" t="s">
        <v>180</v>
      </c>
      <c r="GA48" s="55" t="s">
        <v>180</v>
      </c>
      <c r="GB48" s="56">
        <v>330</v>
      </c>
      <c r="GC48" s="54">
        <v>305</v>
      </c>
      <c r="GD48" s="55">
        <v>318</v>
      </c>
      <c r="GE48" s="56">
        <v>404.6</v>
      </c>
      <c r="GF48" s="54">
        <v>376</v>
      </c>
      <c r="GG48" s="55">
        <v>390.6</v>
      </c>
      <c r="GH48" s="56">
        <v>398</v>
      </c>
      <c r="GI48" s="54">
        <v>376</v>
      </c>
      <c r="GJ48" s="55">
        <v>387</v>
      </c>
      <c r="GK48" s="56" t="s">
        <v>180</v>
      </c>
      <c r="GL48" s="54" t="s">
        <v>180</v>
      </c>
      <c r="GM48" s="55" t="s">
        <v>180</v>
      </c>
      <c r="GN48" s="56" t="s">
        <v>180</v>
      </c>
      <c r="GO48" s="54" t="s">
        <v>180</v>
      </c>
      <c r="GP48" s="55" t="s">
        <v>180</v>
      </c>
      <c r="GQ48" s="56" t="s">
        <v>180</v>
      </c>
      <c r="GR48" s="54" t="s">
        <v>180</v>
      </c>
      <c r="GS48" s="55" t="s">
        <v>180</v>
      </c>
      <c r="GT48" s="56" t="s">
        <v>180</v>
      </c>
      <c r="GU48" s="54" t="s">
        <v>180</v>
      </c>
      <c r="GV48" s="55" t="s">
        <v>180</v>
      </c>
      <c r="GW48" s="56">
        <v>310</v>
      </c>
      <c r="GX48" s="54">
        <v>300</v>
      </c>
      <c r="GY48" s="55">
        <v>305</v>
      </c>
      <c r="GZ48" s="56" t="s">
        <v>180</v>
      </c>
      <c r="HA48" s="54" t="s">
        <v>180</v>
      </c>
      <c r="HB48" s="55" t="s">
        <v>180</v>
      </c>
      <c r="HC48" s="56" t="s">
        <v>180</v>
      </c>
      <c r="HD48" s="54" t="s">
        <v>180</v>
      </c>
      <c r="HE48" s="55" t="s">
        <v>180</v>
      </c>
      <c r="HF48" s="54" t="s">
        <v>180</v>
      </c>
      <c r="HG48" s="54" t="s">
        <v>180</v>
      </c>
      <c r="HH48" s="55" t="s">
        <v>180</v>
      </c>
      <c r="HI48" s="54" t="s">
        <v>180</v>
      </c>
      <c r="HJ48" s="54" t="s">
        <v>180</v>
      </c>
      <c r="HK48" s="55" t="s">
        <v>180</v>
      </c>
      <c r="HL48" s="56" t="s">
        <v>180</v>
      </c>
      <c r="HM48" s="54" t="s">
        <v>180</v>
      </c>
      <c r="HN48" s="55" t="s">
        <v>180</v>
      </c>
      <c r="HO48" s="56" t="s">
        <v>180</v>
      </c>
      <c r="HP48" s="54" t="s">
        <v>180</v>
      </c>
      <c r="HQ48" s="55" t="s">
        <v>180</v>
      </c>
      <c r="HR48" s="56" t="s">
        <v>180</v>
      </c>
      <c r="HS48" s="54" t="s">
        <v>180</v>
      </c>
      <c r="HT48" s="55" t="s">
        <v>180</v>
      </c>
      <c r="HU48" s="56" t="s">
        <v>180</v>
      </c>
      <c r="HV48" s="54" t="s">
        <v>180</v>
      </c>
      <c r="HW48" s="55" t="s">
        <v>180</v>
      </c>
      <c r="HX48" s="56" t="s">
        <v>180</v>
      </c>
      <c r="HY48" s="54" t="s">
        <v>180</v>
      </c>
      <c r="HZ48" s="55" t="s">
        <v>180</v>
      </c>
      <c r="IA48" s="56" t="s">
        <v>180</v>
      </c>
      <c r="IB48" s="54" t="s">
        <v>180</v>
      </c>
      <c r="IC48" s="55" t="s">
        <v>180</v>
      </c>
    </row>
    <row r="49" spans="1:237">
      <c r="A49" s="20">
        <v>1990</v>
      </c>
      <c r="B49" s="20">
        <v>4</v>
      </c>
      <c r="C49" s="20">
        <v>12</v>
      </c>
      <c r="D49" s="54">
        <v>182.25</v>
      </c>
      <c r="E49" s="54">
        <v>179</v>
      </c>
      <c r="F49" s="55">
        <v>181</v>
      </c>
      <c r="G49" s="56">
        <v>150.25</v>
      </c>
      <c r="H49" s="54">
        <v>148</v>
      </c>
      <c r="I49" s="55">
        <v>149.25</v>
      </c>
      <c r="J49" s="56">
        <v>159.5</v>
      </c>
      <c r="K49" s="54">
        <v>158</v>
      </c>
      <c r="L49" s="55">
        <v>159</v>
      </c>
      <c r="M49" s="56" t="s">
        <v>180</v>
      </c>
      <c r="N49" s="54" t="s">
        <v>180</v>
      </c>
      <c r="O49" s="55" t="s">
        <v>180</v>
      </c>
      <c r="P49" s="56">
        <v>178</v>
      </c>
      <c r="Q49" s="54">
        <v>174.25</v>
      </c>
      <c r="R49" s="55">
        <v>176.5</v>
      </c>
      <c r="S49" s="56">
        <v>178</v>
      </c>
      <c r="T49" s="54">
        <v>174.25</v>
      </c>
      <c r="U49" s="55">
        <v>176.5</v>
      </c>
      <c r="V49" s="54" t="s">
        <v>180</v>
      </c>
      <c r="W49" s="54" t="s">
        <v>180</v>
      </c>
      <c r="X49" s="55" t="s">
        <v>180</v>
      </c>
      <c r="Y49" s="54" t="s">
        <v>180</v>
      </c>
      <c r="Z49" s="54" t="s">
        <v>180</v>
      </c>
      <c r="AA49" s="55" t="s">
        <v>180</v>
      </c>
      <c r="AB49" s="54" t="s">
        <v>180</v>
      </c>
      <c r="AC49" s="54" t="s">
        <v>180</v>
      </c>
      <c r="AD49" s="55" t="s">
        <v>180</v>
      </c>
      <c r="AE49" s="54" t="s">
        <v>180</v>
      </c>
      <c r="AF49" s="54" t="s">
        <v>180</v>
      </c>
      <c r="AG49" s="55" t="s">
        <v>180</v>
      </c>
      <c r="AH49" s="56" t="s">
        <v>180</v>
      </c>
      <c r="AI49" s="54" t="s">
        <v>180</v>
      </c>
      <c r="AJ49" s="55" t="s">
        <v>180</v>
      </c>
      <c r="AK49" s="56" t="s">
        <v>180</v>
      </c>
      <c r="AL49" s="54" t="s">
        <v>180</v>
      </c>
      <c r="AM49" s="55" t="s">
        <v>180</v>
      </c>
      <c r="AN49" s="56" t="s">
        <v>180</v>
      </c>
      <c r="AO49" s="54" t="s">
        <v>180</v>
      </c>
      <c r="AP49" s="55" t="s">
        <v>180</v>
      </c>
      <c r="AQ49" s="56" t="s">
        <v>180</v>
      </c>
      <c r="AR49" s="54" t="s">
        <v>180</v>
      </c>
      <c r="AS49" s="55" t="s">
        <v>180</v>
      </c>
      <c r="AT49" s="56" t="s">
        <v>180</v>
      </c>
      <c r="AU49" s="54" t="s">
        <v>180</v>
      </c>
      <c r="AV49" s="55" t="s">
        <v>180</v>
      </c>
      <c r="AW49" s="56" t="s">
        <v>180</v>
      </c>
      <c r="AX49" s="54" t="s">
        <v>180</v>
      </c>
      <c r="AY49" s="55" t="s">
        <v>180</v>
      </c>
      <c r="AZ49" s="56">
        <v>212</v>
      </c>
      <c r="BA49" s="54">
        <v>208.66666666666666</v>
      </c>
      <c r="BB49" s="55">
        <v>210.33333333333334</v>
      </c>
      <c r="BC49" s="56" t="s">
        <v>180</v>
      </c>
      <c r="BD49" s="54" t="s">
        <v>180</v>
      </c>
      <c r="BE49" s="55" t="s">
        <v>180</v>
      </c>
      <c r="BF49" s="56">
        <v>212</v>
      </c>
      <c r="BG49" s="54">
        <v>208.66666666666666</v>
      </c>
      <c r="BH49" s="55">
        <v>210.33333333333334</v>
      </c>
      <c r="BI49" s="56">
        <v>200</v>
      </c>
      <c r="BJ49" s="54">
        <v>198</v>
      </c>
      <c r="BK49" s="55">
        <v>199</v>
      </c>
      <c r="BL49" s="56" t="s">
        <v>180</v>
      </c>
      <c r="BM49" s="54" t="s">
        <v>180</v>
      </c>
      <c r="BN49" s="55" t="s">
        <v>180</v>
      </c>
      <c r="BO49" s="56" t="s">
        <v>180</v>
      </c>
      <c r="BP49" s="54" t="s">
        <v>180</v>
      </c>
      <c r="BQ49" s="55" t="s">
        <v>180</v>
      </c>
      <c r="BR49" s="56" t="s">
        <v>180</v>
      </c>
      <c r="BS49" s="54" t="s">
        <v>180</v>
      </c>
      <c r="BT49" s="55" t="s">
        <v>180</v>
      </c>
      <c r="BU49" s="56" t="s">
        <v>180</v>
      </c>
      <c r="BV49" s="54" t="s">
        <v>180</v>
      </c>
      <c r="BW49" s="55" t="s">
        <v>180</v>
      </c>
      <c r="BX49" s="56" t="s">
        <v>180</v>
      </c>
      <c r="BY49" s="54" t="s">
        <v>180</v>
      </c>
      <c r="BZ49" s="55" t="s">
        <v>180</v>
      </c>
      <c r="CA49" s="56" t="s">
        <v>180</v>
      </c>
      <c r="CB49" s="54" t="s">
        <v>180</v>
      </c>
      <c r="CC49" s="55" t="s">
        <v>180</v>
      </c>
      <c r="CD49" s="56" t="s">
        <v>180</v>
      </c>
      <c r="CE49" s="54" t="s">
        <v>180</v>
      </c>
      <c r="CF49" s="55" t="s">
        <v>180</v>
      </c>
      <c r="CG49" s="56" t="s">
        <v>180</v>
      </c>
      <c r="CH49" s="54" t="s">
        <v>180</v>
      </c>
      <c r="CI49" s="55" t="s">
        <v>180</v>
      </c>
      <c r="CJ49" s="56" t="s">
        <v>180</v>
      </c>
      <c r="CK49" s="54" t="s">
        <v>180</v>
      </c>
      <c r="CL49" s="55" t="s">
        <v>180</v>
      </c>
      <c r="CM49" s="56" t="s">
        <v>180</v>
      </c>
      <c r="CN49" s="54" t="s">
        <v>180</v>
      </c>
      <c r="CO49" s="55" t="s">
        <v>180</v>
      </c>
      <c r="CP49" s="56">
        <v>225.66666666666666</v>
      </c>
      <c r="CQ49" s="54">
        <v>220.66666666666666</v>
      </c>
      <c r="CR49" s="55">
        <v>223.66666666666666</v>
      </c>
      <c r="CS49" s="56">
        <v>230</v>
      </c>
      <c r="CT49" s="54">
        <v>210</v>
      </c>
      <c r="CU49" s="55">
        <v>220</v>
      </c>
      <c r="CV49" s="56">
        <v>205</v>
      </c>
      <c r="CW49" s="54">
        <v>190</v>
      </c>
      <c r="CX49" s="55">
        <v>198</v>
      </c>
      <c r="CY49" s="54" t="s">
        <v>180</v>
      </c>
      <c r="CZ49" s="54" t="s">
        <v>180</v>
      </c>
      <c r="DA49" s="55" t="s">
        <v>180</v>
      </c>
      <c r="DB49" s="54" t="s">
        <v>180</v>
      </c>
      <c r="DC49" s="54" t="s">
        <v>180</v>
      </c>
      <c r="DD49" s="55" t="s">
        <v>180</v>
      </c>
      <c r="DE49" s="54" t="s">
        <v>180</v>
      </c>
      <c r="DF49" s="54" t="s">
        <v>180</v>
      </c>
      <c r="DG49" s="55" t="s">
        <v>180</v>
      </c>
      <c r="DH49" s="54" t="s">
        <v>180</v>
      </c>
      <c r="DI49" s="54" t="s">
        <v>180</v>
      </c>
      <c r="DJ49" s="55" t="s">
        <v>180</v>
      </c>
      <c r="DK49" s="56" t="s">
        <v>180</v>
      </c>
      <c r="DL49" s="54" t="s">
        <v>180</v>
      </c>
      <c r="DM49" s="55" t="s">
        <v>180</v>
      </c>
      <c r="DN49" s="54" t="s">
        <v>180</v>
      </c>
      <c r="DO49" s="54" t="s">
        <v>180</v>
      </c>
      <c r="DP49" s="55" t="s">
        <v>180</v>
      </c>
      <c r="DQ49" s="54" t="s">
        <v>180</v>
      </c>
      <c r="DR49" s="54" t="s">
        <v>180</v>
      </c>
      <c r="DS49" s="55" t="s">
        <v>180</v>
      </c>
      <c r="DT49" s="54">
        <v>169</v>
      </c>
      <c r="DU49" s="54">
        <v>163</v>
      </c>
      <c r="DV49" s="55">
        <v>166</v>
      </c>
      <c r="DW49" s="56" t="s">
        <v>180</v>
      </c>
      <c r="DX49" s="54" t="s">
        <v>180</v>
      </c>
      <c r="DY49" s="55" t="s">
        <v>180</v>
      </c>
      <c r="DZ49" s="56" t="s">
        <v>180</v>
      </c>
      <c r="EA49" s="54" t="s">
        <v>180</v>
      </c>
      <c r="EB49" s="55" t="s">
        <v>180</v>
      </c>
      <c r="EC49" s="56" t="s">
        <v>180</v>
      </c>
      <c r="ED49" s="54" t="s">
        <v>180</v>
      </c>
      <c r="EE49" s="55" t="s">
        <v>180</v>
      </c>
      <c r="EF49" s="56" t="s">
        <v>180</v>
      </c>
      <c r="EG49" s="54" t="s">
        <v>180</v>
      </c>
      <c r="EH49" s="55" t="s">
        <v>180</v>
      </c>
      <c r="EI49" s="56" t="s">
        <v>180</v>
      </c>
      <c r="EJ49" s="54" t="s">
        <v>180</v>
      </c>
      <c r="EK49" s="55" t="s">
        <v>180</v>
      </c>
      <c r="EL49" s="56" t="s">
        <v>180</v>
      </c>
      <c r="EM49" s="54" t="s">
        <v>180</v>
      </c>
      <c r="EN49" s="55" t="s">
        <v>180</v>
      </c>
      <c r="EO49" s="56" t="s">
        <v>180</v>
      </c>
      <c r="EP49" s="54" t="s">
        <v>180</v>
      </c>
      <c r="EQ49" s="55" t="s">
        <v>180</v>
      </c>
      <c r="ER49" s="56" t="s">
        <v>180</v>
      </c>
      <c r="ES49" s="54" t="s">
        <v>180</v>
      </c>
      <c r="ET49" s="55" t="s">
        <v>180</v>
      </c>
      <c r="EU49" s="54" t="s">
        <v>180</v>
      </c>
      <c r="EV49" s="54" t="s">
        <v>180</v>
      </c>
      <c r="EW49" s="55" t="s">
        <v>180</v>
      </c>
      <c r="EX49" s="54" t="s">
        <v>180</v>
      </c>
      <c r="EY49" s="54" t="s">
        <v>180</v>
      </c>
      <c r="EZ49" s="55" t="s">
        <v>180</v>
      </c>
      <c r="FA49" s="56" t="s">
        <v>180</v>
      </c>
      <c r="FB49" s="54" t="s">
        <v>180</v>
      </c>
      <c r="FC49" s="55" t="s">
        <v>180</v>
      </c>
      <c r="FD49" s="56" t="s">
        <v>180</v>
      </c>
      <c r="FE49" s="54" t="s">
        <v>180</v>
      </c>
      <c r="FF49" s="55" t="s">
        <v>180</v>
      </c>
      <c r="FG49" s="56" t="s">
        <v>180</v>
      </c>
      <c r="FH49" s="54" t="s">
        <v>180</v>
      </c>
      <c r="FI49" s="55" t="s">
        <v>180</v>
      </c>
      <c r="FJ49" s="56">
        <v>163</v>
      </c>
      <c r="FK49" s="54">
        <v>159.33333333333334</v>
      </c>
      <c r="FL49" s="55">
        <v>161.66666666666666</v>
      </c>
      <c r="FM49" s="56" t="s">
        <v>180</v>
      </c>
      <c r="FN49" s="54" t="s">
        <v>180</v>
      </c>
      <c r="FO49" s="55" t="s">
        <v>180</v>
      </c>
      <c r="FP49" s="56">
        <v>132.75</v>
      </c>
      <c r="FQ49" s="54">
        <v>128.75</v>
      </c>
      <c r="FR49" s="55">
        <v>131</v>
      </c>
      <c r="FS49" s="56">
        <v>153.66666666666666</v>
      </c>
      <c r="FT49" s="54">
        <v>149</v>
      </c>
      <c r="FU49" s="55">
        <v>151.66666666666666</v>
      </c>
      <c r="FV49" s="56" t="s">
        <v>180</v>
      </c>
      <c r="FW49" s="54" t="s">
        <v>180</v>
      </c>
      <c r="FX49" s="55" t="s">
        <v>180</v>
      </c>
      <c r="FY49" s="56" t="s">
        <v>180</v>
      </c>
      <c r="FZ49" s="54" t="s">
        <v>180</v>
      </c>
      <c r="GA49" s="55" t="s">
        <v>180</v>
      </c>
      <c r="GB49" s="56">
        <v>321.66666666666669</v>
      </c>
      <c r="GC49" s="54">
        <v>305</v>
      </c>
      <c r="GD49" s="55">
        <v>313.66666666666669</v>
      </c>
      <c r="GE49" s="56">
        <v>401.66666666666669</v>
      </c>
      <c r="GF49" s="54">
        <v>376</v>
      </c>
      <c r="GG49" s="55">
        <v>389.33333333333331</v>
      </c>
      <c r="GH49" s="56">
        <v>390</v>
      </c>
      <c r="GI49" s="54">
        <v>376</v>
      </c>
      <c r="GJ49" s="55">
        <v>383</v>
      </c>
      <c r="GK49" s="56" t="s">
        <v>180</v>
      </c>
      <c r="GL49" s="54" t="s">
        <v>180</v>
      </c>
      <c r="GM49" s="55" t="s">
        <v>180</v>
      </c>
      <c r="GN49" s="56" t="s">
        <v>180</v>
      </c>
      <c r="GO49" s="54" t="s">
        <v>180</v>
      </c>
      <c r="GP49" s="55" t="s">
        <v>180</v>
      </c>
      <c r="GQ49" s="56" t="s">
        <v>180</v>
      </c>
      <c r="GR49" s="54" t="s">
        <v>180</v>
      </c>
      <c r="GS49" s="55" t="s">
        <v>180</v>
      </c>
      <c r="GT49" s="56" t="s">
        <v>180</v>
      </c>
      <c r="GU49" s="54" t="s">
        <v>180</v>
      </c>
      <c r="GV49" s="55" t="s">
        <v>180</v>
      </c>
      <c r="GW49" s="56">
        <v>310</v>
      </c>
      <c r="GX49" s="54">
        <v>300</v>
      </c>
      <c r="GY49" s="55">
        <v>305</v>
      </c>
      <c r="GZ49" s="56" t="s">
        <v>180</v>
      </c>
      <c r="HA49" s="54" t="s">
        <v>180</v>
      </c>
      <c r="HB49" s="55" t="s">
        <v>180</v>
      </c>
      <c r="HC49" s="56" t="s">
        <v>180</v>
      </c>
      <c r="HD49" s="54" t="s">
        <v>180</v>
      </c>
      <c r="HE49" s="55" t="s">
        <v>180</v>
      </c>
      <c r="HF49" s="54" t="s">
        <v>180</v>
      </c>
      <c r="HG49" s="54" t="s">
        <v>180</v>
      </c>
      <c r="HH49" s="55" t="s">
        <v>180</v>
      </c>
      <c r="HI49" s="54" t="s">
        <v>180</v>
      </c>
      <c r="HJ49" s="54" t="s">
        <v>180</v>
      </c>
      <c r="HK49" s="55" t="s">
        <v>180</v>
      </c>
      <c r="HL49" s="56" t="s">
        <v>180</v>
      </c>
      <c r="HM49" s="54" t="s">
        <v>180</v>
      </c>
      <c r="HN49" s="55" t="s">
        <v>180</v>
      </c>
      <c r="HO49" s="56" t="s">
        <v>180</v>
      </c>
      <c r="HP49" s="54" t="s">
        <v>180</v>
      </c>
      <c r="HQ49" s="55" t="s">
        <v>180</v>
      </c>
      <c r="HR49" s="56" t="s">
        <v>180</v>
      </c>
      <c r="HS49" s="54" t="s">
        <v>180</v>
      </c>
      <c r="HT49" s="55" t="s">
        <v>180</v>
      </c>
      <c r="HU49" s="56" t="s">
        <v>180</v>
      </c>
      <c r="HV49" s="54" t="s">
        <v>180</v>
      </c>
      <c r="HW49" s="55" t="s">
        <v>180</v>
      </c>
      <c r="HX49" s="56" t="s">
        <v>180</v>
      </c>
      <c r="HY49" s="54" t="s">
        <v>180</v>
      </c>
      <c r="HZ49" s="55" t="s">
        <v>180</v>
      </c>
      <c r="IA49" s="56" t="s">
        <v>180</v>
      </c>
      <c r="IB49" s="54" t="s">
        <v>180</v>
      </c>
      <c r="IC49" s="55" t="s">
        <v>180</v>
      </c>
    </row>
    <row r="50" spans="1:237">
      <c r="A50" s="20">
        <v>1991</v>
      </c>
      <c r="B50" s="20">
        <v>1</v>
      </c>
      <c r="C50" s="20">
        <v>1</v>
      </c>
      <c r="D50" s="54">
        <v>180</v>
      </c>
      <c r="E50" s="54">
        <v>175.5</v>
      </c>
      <c r="F50" s="55">
        <v>178</v>
      </c>
      <c r="G50" s="56">
        <v>148</v>
      </c>
      <c r="H50" s="54">
        <v>146.25</v>
      </c>
      <c r="I50" s="55">
        <v>147.5</v>
      </c>
      <c r="J50" s="56">
        <v>158</v>
      </c>
      <c r="K50" s="54">
        <v>156.5</v>
      </c>
      <c r="L50" s="55">
        <v>157.75</v>
      </c>
      <c r="M50" s="56" t="s">
        <v>180</v>
      </c>
      <c r="N50" s="54" t="s">
        <v>180</v>
      </c>
      <c r="O50" s="55" t="s">
        <v>180</v>
      </c>
      <c r="P50" s="56">
        <v>178</v>
      </c>
      <c r="Q50" s="54">
        <v>173</v>
      </c>
      <c r="R50" s="55">
        <v>176</v>
      </c>
      <c r="S50" s="56">
        <v>178</v>
      </c>
      <c r="T50" s="54">
        <v>173</v>
      </c>
      <c r="U50" s="55">
        <v>176</v>
      </c>
      <c r="V50" s="54" t="s">
        <v>180</v>
      </c>
      <c r="W50" s="54" t="s">
        <v>180</v>
      </c>
      <c r="X50" s="55" t="s">
        <v>180</v>
      </c>
      <c r="Y50" s="54" t="s">
        <v>180</v>
      </c>
      <c r="Z50" s="54" t="s">
        <v>180</v>
      </c>
      <c r="AA50" s="55" t="s">
        <v>180</v>
      </c>
      <c r="AB50" s="54" t="s">
        <v>180</v>
      </c>
      <c r="AC50" s="54" t="s">
        <v>180</v>
      </c>
      <c r="AD50" s="55" t="s">
        <v>180</v>
      </c>
      <c r="AE50" s="54" t="s">
        <v>180</v>
      </c>
      <c r="AF50" s="54" t="s">
        <v>180</v>
      </c>
      <c r="AG50" s="55" t="s">
        <v>180</v>
      </c>
      <c r="AH50" s="56" t="s">
        <v>180</v>
      </c>
      <c r="AI50" s="54" t="s">
        <v>180</v>
      </c>
      <c r="AJ50" s="55" t="s">
        <v>180</v>
      </c>
      <c r="AK50" s="56" t="s">
        <v>180</v>
      </c>
      <c r="AL50" s="54" t="s">
        <v>180</v>
      </c>
      <c r="AM50" s="55" t="s">
        <v>180</v>
      </c>
      <c r="AN50" s="56" t="s">
        <v>180</v>
      </c>
      <c r="AO50" s="54" t="s">
        <v>180</v>
      </c>
      <c r="AP50" s="55" t="s">
        <v>180</v>
      </c>
      <c r="AQ50" s="56" t="s">
        <v>180</v>
      </c>
      <c r="AR50" s="54" t="s">
        <v>180</v>
      </c>
      <c r="AS50" s="55" t="s">
        <v>180</v>
      </c>
      <c r="AT50" s="56" t="s">
        <v>180</v>
      </c>
      <c r="AU50" s="54" t="s">
        <v>180</v>
      </c>
      <c r="AV50" s="55" t="s">
        <v>180</v>
      </c>
      <c r="AW50" s="56" t="s">
        <v>180</v>
      </c>
      <c r="AX50" s="54" t="s">
        <v>180</v>
      </c>
      <c r="AY50" s="55" t="s">
        <v>180</v>
      </c>
      <c r="AZ50" s="56">
        <v>211</v>
      </c>
      <c r="BA50" s="54">
        <v>208.4</v>
      </c>
      <c r="BB50" s="55">
        <v>210</v>
      </c>
      <c r="BC50" s="56" t="s">
        <v>180</v>
      </c>
      <c r="BD50" s="54" t="s">
        <v>180</v>
      </c>
      <c r="BE50" s="55" t="s">
        <v>180</v>
      </c>
      <c r="BF50" s="56">
        <v>211</v>
      </c>
      <c r="BG50" s="54">
        <v>208.4</v>
      </c>
      <c r="BH50" s="55">
        <v>210</v>
      </c>
      <c r="BI50" s="56">
        <v>200</v>
      </c>
      <c r="BJ50" s="54">
        <v>197.8</v>
      </c>
      <c r="BK50" s="55">
        <v>199</v>
      </c>
      <c r="BL50" s="56" t="s">
        <v>180</v>
      </c>
      <c r="BM50" s="54" t="s">
        <v>180</v>
      </c>
      <c r="BN50" s="55" t="s">
        <v>180</v>
      </c>
      <c r="BO50" s="56" t="s">
        <v>180</v>
      </c>
      <c r="BP50" s="54" t="s">
        <v>180</v>
      </c>
      <c r="BQ50" s="55" t="s">
        <v>180</v>
      </c>
      <c r="BR50" s="56" t="s">
        <v>180</v>
      </c>
      <c r="BS50" s="54" t="s">
        <v>180</v>
      </c>
      <c r="BT50" s="55" t="s">
        <v>180</v>
      </c>
      <c r="BU50" s="56" t="s">
        <v>180</v>
      </c>
      <c r="BV50" s="54" t="s">
        <v>180</v>
      </c>
      <c r="BW50" s="55" t="s">
        <v>180</v>
      </c>
      <c r="BX50" s="56" t="s">
        <v>180</v>
      </c>
      <c r="BY50" s="54" t="s">
        <v>180</v>
      </c>
      <c r="BZ50" s="55" t="s">
        <v>180</v>
      </c>
      <c r="CA50" s="56" t="s">
        <v>180</v>
      </c>
      <c r="CB50" s="54" t="s">
        <v>180</v>
      </c>
      <c r="CC50" s="55" t="s">
        <v>180</v>
      </c>
      <c r="CD50" s="56" t="s">
        <v>180</v>
      </c>
      <c r="CE50" s="54" t="s">
        <v>180</v>
      </c>
      <c r="CF50" s="55" t="s">
        <v>180</v>
      </c>
      <c r="CG50" s="56" t="s">
        <v>180</v>
      </c>
      <c r="CH50" s="54" t="s">
        <v>180</v>
      </c>
      <c r="CI50" s="55" t="s">
        <v>180</v>
      </c>
      <c r="CJ50" s="56" t="s">
        <v>180</v>
      </c>
      <c r="CK50" s="54" t="s">
        <v>180</v>
      </c>
      <c r="CL50" s="55" t="s">
        <v>180</v>
      </c>
      <c r="CM50" s="56" t="s">
        <v>180</v>
      </c>
      <c r="CN50" s="54" t="s">
        <v>180</v>
      </c>
      <c r="CO50" s="55" t="s">
        <v>180</v>
      </c>
      <c r="CP50" s="56">
        <v>225</v>
      </c>
      <c r="CQ50" s="54">
        <v>221.8</v>
      </c>
      <c r="CR50" s="55">
        <v>223.6</v>
      </c>
      <c r="CS50" s="56">
        <v>230</v>
      </c>
      <c r="CT50" s="54">
        <v>210</v>
      </c>
      <c r="CU50" s="55">
        <v>220</v>
      </c>
      <c r="CV50" s="56">
        <v>205</v>
      </c>
      <c r="CW50" s="54">
        <v>190</v>
      </c>
      <c r="CX50" s="55">
        <v>198</v>
      </c>
      <c r="CY50" s="54" t="s">
        <v>180</v>
      </c>
      <c r="CZ50" s="54" t="s">
        <v>180</v>
      </c>
      <c r="DA50" s="55" t="s">
        <v>180</v>
      </c>
      <c r="DB50" s="54" t="s">
        <v>180</v>
      </c>
      <c r="DC50" s="54" t="s">
        <v>180</v>
      </c>
      <c r="DD50" s="55" t="s">
        <v>180</v>
      </c>
      <c r="DE50" s="54" t="s">
        <v>180</v>
      </c>
      <c r="DF50" s="54" t="s">
        <v>180</v>
      </c>
      <c r="DG50" s="55" t="s">
        <v>180</v>
      </c>
      <c r="DH50" s="54" t="s">
        <v>180</v>
      </c>
      <c r="DI50" s="54" t="s">
        <v>180</v>
      </c>
      <c r="DJ50" s="55" t="s">
        <v>180</v>
      </c>
      <c r="DK50" s="56" t="s">
        <v>180</v>
      </c>
      <c r="DL50" s="54" t="s">
        <v>180</v>
      </c>
      <c r="DM50" s="55" t="s">
        <v>180</v>
      </c>
      <c r="DN50" s="54" t="s">
        <v>180</v>
      </c>
      <c r="DO50" s="54" t="s">
        <v>180</v>
      </c>
      <c r="DP50" s="55" t="s">
        <v>180</v>
      </c>
      <c r="DQ50" s="54" t="s">
        <v>180</v>
      </c>
      <c r="DR50" s="54" t="s">
        <v>180</v>
      </c>
      <c r="DS50" s="55" t="s">
        <v>180</v>
      </c>
      <c r="DT50" s="54">
        <v>169</v>
      </c>
      <c r="DU50" s="54">
        <v>163</v>
      </c>
      <c r="DV50" s="55">
        <v>166</v>
      </c>
      <c r="DW50" s="56" t="s">
        <v>180</v>
      </c>
      <c r="DX50" s="54" t="s">
        <v>180</v>
      </c>
      <c r="DY50" s="55" t="s">
        <v>180</v>
      </c>
      <c r="DZ50" s="56" t="s">
        <v>180</v>
      </c>
      <c r="EA50" s="54" t="s">
        <v>180</v>
      </c>
      <c r="EB50" s="55" t="s">
        <v>180</v>
      </c>
      <c r="EC50" s="56" t="s">
        <v>180</v>
      </c>
      <c r="ED50" s="54" t="s">
        <v>180</v>
      </c>
      <c r="EE50" s="55" t="s">
        <v>180</v>
      </c>
      <c r="EF50" s="56" t="s">
        <v>180</v>
      </c>
      <c r="EG50" s="54" t="s">
        <v>180</v>
      </c>
      <c r="EH50" s="55" t="s">
        <v>180</v>
      </c>
      <c r="EI50" s="56" t="s">
        <v>180</v>
      </c>
      <c r="EJ50" s="54" t="s">
        <v>180</v>
      </c>
      <c r="EK50" s="55" t="s">
        <v>180</v>
      </c>
      <c r="EL50" s="56" t="s">
        <v>180</v>
      </c>
      <c r="EM50" s="54" t="s">
        <v>180</v>
      </c>
      <c r="EN50" s="55" t="s">
        <v>180</v>
      </c>
      <c r="EO50" s="56" t="s">
        <v>180</v>
      </c>
      <c r="EP50" s="54" t="s">
        <v>180</v>
      </c>
      <c r="EQ50" s="55" t="s">
        <v>180</v>
      </c>
      <c r="ER50" s="56" t="s">
        <v>180</v>
      </c>
      <c r="ES50" s="54" t="s">
        <v>180</v>
      </c>
      <c r="ET50" s="55" t="s">
        <v>180</v>
      </c>
      <c r="EU50" s="54" t="s">
        <v>180</v>
      </c>
      <c r="EV50" s="54" t="s">
        <v>180</v>
      </c>
      <c r="EW50" s="55" t="s">
        <v>180</v>
      </c>
      <c r="EX50" s="54" t="s">
        <v>180</v>
      </c>
      <c r="EY50" s="54" t="s">
        <v>180</v>
      </c>
      <c r="EZ50" s="55" t="s">
        <v>180</v>
      </c>
      <c r="FA50" s="56" t="s">
        <v>180</v>
      </c>
      <c r="FB50" s="54" t="s">
        <v>180</v>
      </c>
      <c r="FC50" s="55" t="s">
        <v>180</v>
      </c>
      <c r="FD50" s="56" t="s">
        <v>180</v>
      </c>
      <c r="FE50" s="54" t="s">
        <v>180</v>
      </c>
      <c r="FF50" s="55" t="s">
        <v>180</v>
      </c>
      <c r="FG50" s="56" t="s">
        <v>180</v>
      </c>
      <c r="FH50" s="54" t="s">
        <v>180</v>
      </c>
      <c r="FI50" s="55" t="s">
        <v>180</v>
      </c>
      <c r="FJ50" s="56">
        <v>163</v>
      </c>
      <c r="FK50" s="54">
        <v>157.80000000000001</v>
      </c>
      <c r="FL50" s="55">
        <v>160.6</v>
      </c>
      <c r="FM50" s="56" t="s">
        <v>180</v>
      </c>
      <c r="FN50" s="54" t="s">
        <v>180</v>
      </c>
      <c r="FO50" s="55" t="s">
        <v>180</v>
      </c>
      <c r="FP50" s="56">
        <v>127</v>
      </c>
      <c r="FQ50" s="54">
        <v>122.66666666666667</v>
      </c>
      <c r="FR50" s="55">
        <v>125.33333333333333</v>
      </c>
      <c r="FS50" s="56">
        <v>155</v>
      </c>
      <c r="FT50" s="54">
        <v>150</v>
      </c>
      <c r="FU50" s="55">
        <v>153</v>
      </c>
      <c r="FV50" s="56" t="s">
        <v>180</v>
      </c>
      <c r="FW50" s="54" t="s">
        <v>180</v>
      </c>
      <c r="FX50" s="55" t="s">
        <v>180</v>
      </c>
      <c r="FY50" s="56" t="s">
        <v>180</v>
      </c>
      <c r="FZ50" s="54" t="s">
        <v>180</v>
      </c>
      <c r="GA50" s="55" t="s">
        <v>180</v>
      </c>
      <c r="GB50" s="56">
        <v>310</v>
      </c>
      <c r="GC50" s="54">
        <v>305</v>
      </c>
      <c r="GD50" s="55">
        <v>308</v>
      </c>
      <c r="GE50" s="56">
        <v>395</v>
      </c>
      <c r="GF50" s="54">
        <v>391.2</v>
      </c>
      <c r="GG50" s="55">
        <v>393.2</v>
      </c>
      <c r="GH50" s="56">
        <v>366</v>
      </c>
      <c r="GI50" s="54">
        <v>355.2</v>
      </c>
      <c r="GJ50" s="55">
        <v>360.6</v>
      </c>
      <c r="GK50" s="56" t="s">
        <v>180</v>
      </c>
      <c r="GL50" s="54" t="s">
        <v>180</v>
      </c>
      <c r="GM50" s="55" t="s">
        <v>180</v>
      </c>
      <c r="GN50" s="56" t="s">
        <v>180</v>
      </c>
      <c r="GO50" s="54" t="s">
        <v>180</v>
      </c>
      <c r="GP50" s="55" t="s">
        <v>180</v>
      </c>
      <c r="GQ50" s="56" t="s">
        <v>180</v>
      </c>
      <c r="GR50" s="54" t="s">
        <v>180</v>
      </c>
      <c r="GS50" s="55" t="s">
        <v>180</v>
      </c>
      <c r="GT50" s="56" t="s">
        <v>180</v>
      </c>
      <c r="GU50" s="54" t="s">
        <v>180</v>
      </c>
      <c r="GV50" s="55" t="s">
        <v>180</v>
      </c>
      <c r="GW50" s="56">
        <v>290</v>
      </c>
      <c r="GX50" s="54">
        <v>280</v>
      </c>
      <c r="GY50" s="55">
        <v>285</v>
      </c>
      <c r="GZ50" s="56" t="s">
        <v>180</v>
      </c>
      <c r="HA50" s="54" t="s">
        <v>180</v>
      </c>
      <c r="HB50" s="55" t="s">
        <v>180</v>
      </c>
      <c r="HC50" s="56" t="s">
        <v>180</v>
      </c>
      <c r="HD50" s="54" t="s">
        <v>180</v>
      </c>
      <c r="HE50" s="55" t="s">
        <v>180</v>
      </c>
      <c r="HF50" s="54" t="s">
        <v>180</v>
      </c>
      <c r="HG50" s="54" t="s">
        <v>180</v>
      </c>
      <c r="HH50" s="55" t="s">
        <v>180</v>
      </c>
      <c r="HI50" s="54" t="s">
        <v>180</v>
      </c>
      <c r="HJ50" s="54" t="s">
        <v>180</v>
      </c>
      <c r="HK50" s="55" t="s">
        <v>180</v>
      </c>
      <c r="HL50" s="56" t="s">
        <v>180</v>
      </c>
      <c r="HM50" s="54" t="s">
        <v>180</v>
      </c>
      <c r="HN50" s="55" t="s">
        <v>180</v>
      </c>
      <c r="HO50" s="56" t="s">
        <v>180</v>
      </c>
      <c r="HP50" s="54" t="s">
        <v>180</v>
      </c>
      <c r="HQ50" s="55" t="s">
        <v>180</v>
      </c>
      <c r="HR50" s="56" t="s">
        <v>180</v>
      </c>
      <c r="HS50" s="54" t="s">
        <v>180</v>
      </c>
      <c r="HT50" s="55" t="s">
        <v>180</v>
      </c>
      <c r="HU50" s="56" t="s">
        <v>180</v>
      </c>
      <c r="HV50" s="54" t="s">
        <v>180</v>
      </c>
      <c r="HW50" s="55" t="s">
        <v>180</v>
      </c>
      <c r="HX50" s="56" t="s">
        <v>180</v>
      </c>
      <c r="HY50" s="54" t="s">
        <v>180</v>
      </c>
      <c r="HZ50" s="55" t="s">
        <v>180</v>
      </c>
      <c r="IA50" s="56" t="s">
        <v>180</v>
      </c>
      <c r="IB50" s="54" t="s">
        <v>180</v>
      </c>
      <c r="IC50" s="55" t="s">
        <v>180</v>
      </c>
    </row>
    <row r="51" spans="1:237">
      <c r="A51" s="20">
        <v>1991</v>
      </c>
      <c r="B51" s="20">
        <v>1</v>
      </c>
      <c r="C51" s="20">
        <v>2</v>
      </c>
      <c r="D51" s="54">
        <v>184.75</v>
      </c>
      <c r="E51" s="54">
        <v>182.75</v>
      </c>
      <c r="F51" s="55">
        <v>183.75</v>
      </c>
      <c r="G51" s="56">
        <v>151.5</v>
      </c>
      <c r="H51" s="54">
        <v>148.75</v>
      </c>
      <c r="I51" s="55">
        <v>150.25</v>
      </c>
      <c r="J51" s="56">
        <v>163.5</v>
      </c>
      <c r="K51" s="54">
        <v>159.75</v>
      </c>
      <c r="L51" s="55">
        <v>161.75</v>
      </c>
      <c r="M51" s="56" t="s">
        <v>180</v>
      </c>
      <c r="N51" s="54" t="s">
        <v>180</v>
      </c>
      <c r="O51" s="55" t="s">
        <v>180</v>
      </c>
      <c r="P51" s="56">
        <v>177</v>
      </c>
      <c r="Q51" s="54">
        <v>172</v>
      </c>
      <c r="R51" s="55">
        <v>175</v>
      </c>
      <c r="S51" s="56">
        <v>177</v>
      </c>
      <c r="T51" s="54">
        <v>172</v>
      </c>
      <c r="U51" s="55">
        <v>175</v>
      </c>
      <c r="V51" s="54" t="s">
        <v>180</v>
      </c>
      <c r="W51" s="54" t="s">
        <v>180</v>
      </c>
      <c r="X51" s="55" t="s">
        <v>180</v>
      </c>
      <c r="Y51" s="54" t="s">
        <v>180</v>
      </c>
      <c r="Z51" s="54" t="s">
        <v>180</v>
      </c>
      <c r="AA51" s="55" t="s">
        <v>180</v>
      </c>
      <c r="AB51" s="54" t="s">
        <v>180</v>
      </c>
      <c r="AC51" s="54" t="s">
        <v>180</v>
      </c>
      <c r="AD51" s="55" t="s">
        <v>180</v>
      </c>
      <c r="AE51" s="54" t="s">
        <v>180</v>
      </c>
      <c r="AF51" s="54" t="s">
        <v>180</v>
      </c>
      <c r="AG51" s="55" t="s">
        <v>180</v>
      </c>
      <c r="AH51" s="56" t="s">
        <v>180</v>
      </c>
      <c r="AI51" s="54" t="s">
        <v>180</v>
      </c>
      <c r="AJ51" s="55" t="s">
        <v>180</v>
      </c>
      <c r="AK51" s="56" t="s">
        <v>180</v>
      </c>
      <c r="AL51" s="54" t="s">
        <v>180</v>
      </c>
      <c r="AM51" s="55" t="s">
        <v>180</v>
      </c>
      <c r="AN51" s="56" t="s">
        <v>180</v>
      </c>
      <c r="AO51" s="54" t="s">
        <v>180</v>
      </c>
      <c r="AP51" s="55" t="s">
        <v>180</v>
      </c>
      <c r="AQ51" s="56" t="s">
        <v>180</v>
      </c>
      <c r="AR51" s="54" t="s">
        <v>180</v>
      </c>
      <c r="AS51" s="55" t="s">
        <v>180</v>
      </c>
      <c r="AT51" s="56" t="s">
        <v>180</v>
      </c>
      <c r="AU51" s="54" t="s">
        <v>180</v>
      </c>
      <c r="AV51" s="55" t="s">
        <v>180</v>
      </c>
      <c r="AW51" s="56" t="s">
        <v>180</v>
      </c>
      <c r="AX51" s="54" t="s">
        <v>180</v>
      </c>
      <c r="AY51" s="55" t="s">
        <v>180</v>
      </c>
      <c r="AZ51" s="56">
        <v>211.75</v>
      </c>
      <c r="BA51" s="54">
        <v>207.5</v>
      </c>
      <c r="BB51" s="55">
        <v>210</v>
      </c>
      <c r="BC51" s="56" t="s">
        <v>180</v>
      </c>
      <c r="BD51" s="54" t="s">
        <v>180</v>
      </c>
      <c r="BE51" s="55" t="s">
        <v>180</v>
      </c>
      <c r="BF51" s="56">
        <v>211.75</v>
      </c>
      <c r="BG51" s="54">
        <v>207.5</v>
      </c>
      <c r="BH51" s="55">
        <v>210</v>
      </c>
      <c r="BI51" s="56">
        <v>210</v>
      </c>
      <c r="BJ51" s="54">
        <v>200</v>
      </c>
      <c r="BK51" s="55">
        <v>205</v>
      </c>
      <c r="BL51" s="56" t="s">
        <v>180</v>
      </c>
      <c r="BM51" s="54" t="s">
        <v>180</v>
      </c>
      <c r="BN51" s="55" t="s">
        <v>180</v>
      </c>
      <c r="BO51" s="56" t="s">
        <v>180</v>
      </c>
      <c r="BP51" s="54" t="s">
        <v>180</v>
      </c>
      <c r="BQ51" s="55" t="s">
        <v>180</v>
      </c>
      <c r="BR51" s="56" t="s">
        <v>180</v>
      </c>
      <c r="BS51" s="54" t="s">
        <v>180</v>
      </c>
      <c r="BT51" s="55" t="s">
        <v>180</v>
      </c>
      <c r="BU51" s="56" t="s">
        <v>180</v>
      </c>
      <c r="BV51" s="54" t="s">
        <v>180</v>
      </c>
      <c r="BW51" s="55" t="s">
        <v>180</v>
      </c>
      <c r="BX51" s="56" t="s">
        <v>180</v>
      </c>
      <c r="BY51" s="54" t="s">
        <v>180</v>
      </c>
      <c r="BZ51" s="55" t="s">
        <v>180</v>
      </c>
      <c r="CA51" s="56" t="s">
        <v>180</v>
      </c>
      <c r="CB51" s="54" t="s">
        <v>180</v>
      </c>
      <c r="CC51" s="55" t="s">
        <v>180</v>
      </c>
      <c r="CD51" s="56" t="s">
        <v>180</v>
      </c>
      <c r="CE51" s="54" t="s">
        <v>180</v>
      </c>
      <c r="CF51" s="55" t="s">
        <v>180</v>
      </c>
      <c r="CG51" s="56" t="s">
        <v>180</v>
      </c>
      <c r="CH51" s="54" t="s">
        <v>180</v>
      </c>
      <c r="CI51" s="55" t="s">
        <v>180</v>
      </c>
      <c r="CJ51" s="56" t="s">
        <v>180</v>
      </c>
      <c r="CK51" s="54" t="s">
        <v>180</v>
      </c>
      <c r="CL51" s="55" t="s">
        <v>180</v>
      </c>
      <c r="CM51" s="56" t="s">
        <v>180</v>
      </c>
      <c r="CN51" s="54" t="s">
        <v>180</v>
      </c>
      <c r="CO51" s="55" t="s">
        <v>180</v>
      </c>
      <c r="CP51" s="56">
        <v>225</v>
      </c>
      <c r="CQ51" s="54">
        <v>222.25</v>
      </c>
      <c r="CR51" s="55">
        <v>223.75</v>
      </c>
      <c r="CS51" s="56">
        <v>230</v>
      </c>
      <c r="CT51" s="54">
        <v>210</v>
      </c>
      <c r="CU51" s="55">
        <v>220</v>
      </c>
      <c r="CV51" s="56">
        <v>205</v>
      </c>
      <c r="CW51" s="54">
        <v>190</v>
      </c>
      <c r="CX51" s="55">
        <v>198</v>
      </c>
      <c r="CY51" s="54" t="s">
        <v>180</v>
      </c>
      <c r="CZ51" s="54" t="s">
        <v>180</v>
      </c>
      <c r="DA51" s="55" t="s">
        <v>180</v>
      </c>
      <c r="DB51" s="54" t="s">
        <v>180</v>
      </c>
      <c r="DC51" s="54" t="s">
        <v>180</v>
      </c>
      <c r="DD51" s="55" t="s">
        <v>180</v>
      </c>
      <c r="DE51" s="54" t="s">
        <v>180</v>
      </c>
      <c r="DF51" s="54" t="s">
        <v>180</v>
      </c>
      <c r="DG51" s="55" t="s">
        <v>180</v>
      </c>
      <c r="DH51" s="54" t="s">
        <v>180</v>
      </c>
      <c r="DI51" s="54" t="s">
        <v>180</v>
      </c>
      <c r="DJ51" s="55" t="s">
        <v>180</v>
      </c>
      <c r="DK51" s="56" t="s">
        <v>180</v>
      </c>
      <c r="DL51" s="54" t="s">
        <v>180</v>
      </c>
      <c r="DM51" s="55" t="s">
        <v>180</v>
      </c>
      <c r="DN51" s="54" t="s">
        <v>180</v>
      </c>
      <c r="DO51" s="54" t="s">
        <v>180</v>
      </c>
      <c r="DP51" s="55" t="s">
        <v>180</v>
      </c>
      <c r="DQ51" s="54" t="s">
        <v>180</v>
      </c>
      <c r="DR51" s="54" t="s">
        <v>180</v>
      </c>
      <c r="DS51" s="55" t="s">
        <v>180</v>
      </c>
      <c r="DT51" s="54">
        <v>169</v>
      </c>
      <c r="DU51" s="54">
        <v>163</v>
      </c>
      <c r="DV51" s="55">
        <v>166</v>
      </c>
      <c r="DW51" s="56" t="s">
        <v>180</v>
      </c>
      <c r="DX51" s="54" t="s">
        <v>180</v>
      </c>
      <c r="DY51" s="55" t="s">
        <v>180</v>
      </c>
      <c r="DZ51" s="56" t="s">
        <v>180</v>
      </c>
      <c r="EA51" s="54" t="s">
        <v>180</v>
      </c>
      <c r="EB51" s="55" t="s">
        <v>180</v>
      </c>
      <c r="EC51" s="56" t="s">
        <v>180</v>
      </c>
      <c r="ED51" s="54" t="s">
        <v>180</v>
      </c>
      <c r="EE51" s="55" t="s">
        <v>180</v>
      </c>
      <c r="EF51" s="56" t="s">
        <v>180</v>
      </c>
      <c r="EG51" s="54" t="s">
        <v>180</v>
      </c>
      <c r="EH51" s="55" t="s">
        <v>180</v>
      </c>
      <c r="EI51" s="56" t="s">
        <v>180</v>
      </c>
      <c r="EJ51" s="54" t="s">
        <v>180</v>
      </c>
      <c r="EK51" s="55" t="s">
        <v>180</v>
      </c>
      <c r="EL51" s="56" t="s">
        <v>180</v>
      </c>
      <c r="EM51" s="54" t="s">
        <v>180</v>
      </c>
      <c r="EN51" s="55" t="s">
        <v>180</v>
      </c>
      <c r="EO51" s="56" t="s">
        <v>180</v>
      </c>
      <c r="EP51" s="54" t="s">
        <v>180</v>
      </c>
      <c r="EQ51" s="55" t="s">
        <v>180</v>
      </c>
      <c r="ER51" s="56" t="s">
        <v>180</v>
      </c>
      <c r="ES51" s="54" t="s">
        <v>180</v>
      </c>
      <c r="ET51" s="55" t="s">
        <v>180</v>
      </c>
      <c r="EU51" s="54" t="s">
        <v>180</v>
      </c>
      <c r="EV51" s="54" t="s">
        <v>180</v>
      </c>
      <c r="EW51" s="55" t="s">
        <v>180</v>
      </c>
      <c r="EX51" s="54" t="s">
        <v>180</v>
      </c>
      <c r="EY51" s="54" t="s">
        <v>180</v>
      </c>
      <c r="EZ51" s="55" t="s">
        <v>180</v>
      </c>
      <c r="FA51" s="56" t="s">
        <v>180</v>
      </c>
      <c r="FB51" s="54" t="s">
        <v>180</v>
      </c>
      <c r="FC51" s="55" t="s">
        <v>180</v>
      </c>
      <c r="FD51" s="56" t="s">
        <v>180</v>
      </c>
      <c r="FE51" s="54" t="s">
        <v>180</v>
      </c>
      <c r="FF51" s="55" t="s">
        <v>180</v>
      </c>
      <c r="FG51" s="56" t="s">
        <v>180</v>
      </c>
      <c r="FH51" s="54" t="s">
        <v>180</v>
      </c>
      <c r="FI51" s="55" t="s">
        <v>180</v>
      </c>
      <c r="FJ51" s="56">
        <v>160</v>
      </c>
      <c r="FK51" s="54">
        <v>157</v>
      </c>
      <c r="FL51" s="55">
        <v>159</v>
      </c>
      <c r="FM51" s="56" t="s">
        <v>180</v>
      </c>
      <c r="FN51" s="54" t="s">
        <v>180</v>
      </c>
      <c r="FO51" s="55" t="s">
        <v>180</v>
      </c>
      <c r="FP51" s="56">
        <v>126</v>
      </c>
      <c r="FQ51" s="54">
        <v>121</v>
      </c>
      <c r="FR51" s="55">
        <v>123.5</v>
      </c>
      <c r="FS51" s="56">
        <v>155</v>
      </c>
      <c r="FT51" s="54">
        <v>150</v>
      </c>
      <c r="FU51" s="55">
        <v>153</v>
      </c>
      <c r="FV51" s="56" t="s">
        <v>180</v>
      </c>
      <c r="FW51" s="54" t="s">
        <v>180</v>
      </c>
      <c r="FX51" s="55" t="s">
        <v>180</v>
      </c>
      <c r="FY51" s="56" t="s">
        <v>180</v>
      </c>
      <c r="FZ51" s="54" t="s">
        <v>180</v>
      </c>
      <c r="GA51" s="55" t="s">
        <v>180</v>
      </c>
      <c r="GB51" s="56">
        <v>330</v>
      </c>
      <c r="GC51" s="54">
        <v>311</v>
      </c>
      <c r="GD51" s="55">
        <v>320.5</v>
      </c>
      <c r="GE51" s="56">
        <v>395</v>
      </c>
      <c r="GF51" s="54">
        <v>395</v>
      </c>
      <c r="GG51" s="55">
        <v>395</v>
      </c>
      <c r="GH51" s="56">
        <v>360</v>
      </c>
      <c r="GI51" s="54">
        <v>350</v>
      </c>
      <c r="GJ51" s="55">
        <v>355</v>
      </c>
      <c r="GK51" s="56" t="s">
        <v>180</v>
      </c>
      <c r="GL51" s="54" t="s">
        <v>180</v>
      </c>
      <c r="GM51" s="55" t="s">
        <v>180</v>
      </c>
      <c r="GN51" s="56" t="s">
        <v>180</v>
      </c>
      <c r="GO51" s="54" t="s">
        <v>180</v>
      </c>
      <c r="GP51" s="55" t="s">
        <v>180</v>
      </c>
      <c r="GQ51" s="56" t="s">
        <v>180</v>
      </c>
      <c r="GR51" s="54" t="s">
        <v>180</v>
      </c>
      <c r="GS51" s="55" t="s">
        <v>180</v>
      </c>
      <c r="GT51" s="56" t="s">
        <v>180</v>
      </c>
      <c r="GU51" s="54" t="s">
        <v>180</v>
      </c>
      <c r="GV51" s="55" t="s">
        <v>180</v>
      </c>
      <c r="GW51" s="56">
        <v>288</v>
      </c>
      <c r="GX51" s="54">
        <v>277.5</v>
      </c>
      <c r="GY51" s="55">
        <v>282.75</v>
      </c>
      <c r="GZ51" s="56" t="s">
        <v>180</v>
      </c>
      <c r="HA51" s="54" t="s">
        <v>180</v>
      </c>
      <c r="HB51" s="55" t="s">
        <v>180</v>
      </c>
      <c r="HC51" s="56" t="s">
        <v>180</v>
      </c>
      <c r="HD51" s="54" t="s">
        <v>180</v>
      </c>
      <c r="HE51" s="55" t="s">
        <v>180</v>
      </c>
      <c r="HF51" s="54" t="s">
        <v>180</v>
      </c>
      <c r="HG51" s="54" t="s">
        <v>180</v>
      </c>
      <c r="HH51" s="55" t="s">
        <v>180</v>
      </c>
      <c r="HI51" s="54" t="s">
        <v>180</v>
      </c>
      <c r="HJ51" s="54" t="s">
        <v>180</v>
      </c>
      <c r="HK51" s="55" t="s">
        <v>180</v>
      </c>
      <c r="HL51" s="56" t="s">
        <v>180</v>
      </c>
      <c r="HM51" s="54" t="s">
        <v>180</v>
      </c>
      <c r="HN51" s="55" t="s">
        <v>180</v>
      </c>
      <c r="HO51" s="56" t="s">
        <v>180</v>
      </c>
      <c r="HP51" s="54" t="s">
        <v>180</v>
      </c>
      <c r="HQ51" s="55" t="s">
        <v>180</v>
      </c>
      <c r="HR51" s="56" t="s">
        <v>180</v>
      </c>
      <c r="HS51" s="54" t="s">
        <v>180</v>
      </c>
      <c r="HT51" s="55" t="s">
        <v>180</v>
      </c>
      <c r="HU51" s="56" t="s">
        <v>180</v>
      </c>
      <c r="HV51" s="54" t="s">
        <v>180</v>
      </c>
      <c r="HW51" s="55" t="s">
        <v>180</v>
      </c>
      <c r="HX51" s="56" t="s">
        <v>180</v>
      </c>
      <c r="HY51" s="54" t="s">
        <v>180</v>
      </c>
      <c r="HZ51" s="55" t="s">
        <v>180</v>
      </c>
      <c r="IA51" s="56" t="s">
        <v>180</v>
      </c>
      <c r="IB51" s="54" t="s">
        <v>180</v>
      </c>
      <c r="IC51" s="55" t="s">
        <v>180</v>
      </c>
    </row>
    <row r="52" spans="1:237">
      <c r="A52" s="20">
        <v>1991</v>
      </c>
      <c r="B52" s="20">
        <v>1</v>
      </c>
      <c r="C52" s="20">
        <v>3</v>
      </c>
      <c r="D52" s="54">
        <v>183.25</v>
      </c>
      <c r="E52" s="54">
        <v>181.5</v>
      </c>
      <c r="F52" s="55">
        <v>182.5</v>
      </c>
      <c r="G52" s="56">
        <v>153.25</v>
      </c>
      <c r="H52" s="54">
        <v>149.5</v>
      </c>
      <c r="I52" s="55">
        <v>151.5</v>
      </c>
      <c r="J52" s="56">
        <v>164.5</v>
      </c>
      <c r="K52" s="54">
        <v>162.75</v>
      </c>
      <c r="L52" s="55">
        <v>163.75</v>
      </c>
      <c r="M52" s="56" t="s">
        <v>180</v>
      </c>
      <c r="N52" s="54" t="s">
        <v>180</v>
      </c>
      <c r="O52" s="55" t="s">
        <v>180</v>
      </c>
      <c r="P52" s="56">
        <v>177.25</v>
      </c>
      <c r="Q52" s="54">
        <v>172.75</v>
      </c>
      <c r="R52" s="55">
        <v>175.5</v>
      </c>
      <c r="S52" s="56">
        <v>176.5</v>
      </c>
      <c r="T52" s="54">
        <v>169.5</v>
      </c>
      <c r="U52" s="55">
        <v>173.5</v>
      </c>
      <c r="V52" s="54" t="s">
        <v>180</v>
      </c>
      <c r="W52" s="54" t="s">
        <v>180</v>
      </c>
      <c r="X52" s="55" t="s">
        <v>180</v>
      </c>
      <c r="Y52" s="54" t="s">
        <v>180</v>
      </c>
      <c r="Z52" s="54" t="s">
        <v>180</v>
      </c>
      <c r="AA52" s="55" t="s">
        <v>180</v>
      </c>
      <c r="AB52" s="54" t="s">
        <v>180</v>
      </c>
      <c r="AC52" s="54" t="s">
        <v>180</v>
      </c>
      <c r="AD52" s="55" t="s">
        <v>180</v>
      </c>
      <c r="AE52" s="54" t="s">
        <v>180</v>
      </c>
      <c r="AF52" s="54" t="s">
        <v>180</v>
      </c>
      <c r="AG52" s="55" t="s">
        <v>180</v>
      </c>
      <c r="AH52" s="56" t="s">
        <v>180</v>
      </c>
      <c r="AI52" s="54" t="s">
        <v>180</v>
      </c>
      <c r="AJ52" s="55" t="s">
        <v>180</v>
      </c>
      <c r="AK52" s="56" t="s">
        <v>180</v>
      </c>
      <c r="AL52" s="54" t="s">
        <v>180</v>
      </c>
      <c r="AM52" s="55" t="s">
        <v>180</v>
      </c>
      <c r="AN52" s="56" t="s">
        <v>180</v>
      </c>
      <c r="AO52" s="54" t="s">
        <v>180</v>
      </c>
      <c r="AP52" s="55" t="s">
        <v>180</v>
      </c>
      <c r="AQ52" s="56" t="s">
        <v>180</v>
      </c>
      <c r="AR52" s="54" t="s">
        <v>180</v>
      </c>
      <c r="AS52" s="55" t="s">
        <v>180</v>
      </c>
      <c r="AT52" s="56" t="s">
        <v>180</v>
      </c>
      <c r="AU52" s="54" t="s">
        <v>180</v>
      </c>
      <c r="AV52" s="55" t="s">
        <v>180</v>
      </c>
      <c r="AW52" s="56" t="s">
        <v>180</v>
      </c>
      <c r="AX52" s="54" t="s">
        <v>180</v>
      </c>
      <c r="AY52" s="55" t="s">
        <v>180</v>
      </c>
      <c r="AZ52" s="56">
        <v>208</v>
      </c>
      <c r="BA52" s="54">
        <v>206</v>
      </c>
      <c r="BB52" s="55">
        <v>207</v>
      </c>
      <c r="BC52" s="56" t="s">
        <v>180</v>
      </c>
      <c r="BD52" s="54" t="s">
        <v>180</v>
      </c>
      <c r="BE52" s="55" t="s">
        <v>180</v>
      </c>
      <c r="BF52" s="56">
        <v>208</v>
      </c>
      <c r="BG52" s="54">
        <v>206</v>
      </c>
      <c r="BH52" s="55">
        <v>207</v>
      </c>
      <c r="BI52" s="56">
        <v>210</v>
      </c>
      <c r="BJ52" s="54">
        <v>202.5</v>
      </c>
      <c r="BK52" s="55">
        <v>206.5</v>
      </c>
      <c r="BL52" s="56" t="s">
        <v>180</v>
      </c>
      <c r="BM52" s="54" t="s">
        <v>180</v>
      </c>
      <c r="BN52" s="55" t="s">
        <v>180</v>
      </c>
      <c r="BO52" s="56" t="s">
        <v>180</v>
      </c>
      <c r="BP52" s="54" t="s">
        <v>180</v>
      </c>
      <c r="BQ52" s="55" t="s">
        <v>180</v>
      </c>
      <c r="BR52" s="56" t="s">
        <v>180</v>
      </c>
      <c r="BS52" s="54" t="s">
        <v>180</v>
      </c>
      <c r="BT52" s="55" t="s">
        <v>180</v>
      </c>
      <c r="BU52" s="56" t="s">
        <v>180</v>
      </c>
      <c r="BV52" s="54" t="s">
        <v>180</v>
      </c>
      <c r="BW52" s="55" t="s">
        <v>180</v>
      </c>
      <c r="BX52" s="56" t="s">
        <v>180</v>
      </c>
      <c r="BY52" s="54" t="s">
        <v>180</v>
      </c>
      <c r="BZ52" s="55" t="s">
        <v>180</v>
      </c>
      <c r="CA52" s="56" t="s">
        <v>180</v>
      </c>
      <c r="CB52" s="54" t="s">
        <v>180</v>
      </c>
      <c r="CC52" s="55" t="s">
        <v>180</v>
      </c>
      <c r="CD52" s="56" t="s">
        <v>180</v>
      </c>
      <c r="CE52" s="54" t="s">
        <v>180</v>
      </c>
      <c r="CF52" s="55" t="s">
        <v>180</v>
      </c>
      <c r="CG52" s="56" t="s">
        <v>180</v>
      </c>
      <c r="CH52" s="54" t="s">
        <v>180</v>
      </c>
      <c r="CI52" s="55" t="s">
        <v>180</v>
      </c>
      <c r="CJ52" s="56" t="s">
        <v>180</v>
      </c>
      <c r="CK52" s="54" t="s">
        <v>180</v>
      </c>
      <c r="CL52" s="55" t="s">
        <v>180</v>
      </c>
      <c r="CM52" s="56" t="s">
        <v>180</v>
      </c>
      <c r="CN52" s="54" t="s">
        <v>180</v>
      </c>
      <c r="CO52" s="55" t="s">
        <v>180</v>
      </c>
      <c r="CP52" s="56">
        <v>230.25</v>
      </c>
      <c r="CQ52" s="54">
        <v>226.5</v>
      </c>
      <c r="CR52" s="55">
        <v>228.75</v>
      </c>
      <c r="CS52" s="56">
        <v>230</v>
      </c>
      <c r="CT52" s="54">
        <v>210</v>
      </c>
      <c r="CU52" s="55">
        <v>220</v>
      </c>
      <c r="CV52" s="56">
        <v>202.5</v>
      </c>
      <c r="CW52" s="54">
        <v>190</v>
      </c>
      <c r="CX52" s="55">
        <v>196.5</v>
      </c>
      <c r="CY52" s="54" t="s">
        <v>180</v>
      </c>
      <c r="CZ52" s="54" t="s">
        <v>180</v>
      </c>
      <c r="DA52" s="55" t="s">
        <v>180</v>
      </c>
      <c r="DB52" s="54" t="s">
        <v>180</v>
      </c>
      <c r="DC52" s="54" t="s">
        <v>180</v>
      </c>
      <c r="DD52" s="55" t="s">
        <v>180</v>
      </c>
      <c r="DE52" s="54" t="s">
        <v>180</v>
      </c>
      <c r="DF52" s="54" t="s">
        <v>180</v>
      </c>
      <c r="DG52" s="55" t="s">
        <v>180</v>
      </c>
      <c r="DH52" s="54" t="s">
        <v>180</v>
      </c>
      <c r="DI52" s="54" t="s">
        <v>180</v>
      </c>
      <c r="DJ52" s="55" t="s">
        <v>180</v>
      </c>
      <c r="DK52" s="56" t="s">
        <v>180</v>
      </c>
      <c r="DL52" s="54" t="s">
        <v>180</v>
      </c>
      <c r="DM52" s="55" t="s">
        <v>180</v>
      </c>
      <c r="DN52" s="54" t="s">
        <v>180</v>
      </c>
      <c r="DO52" s="54" t="s">
        <v>180</v>
      </c>
      <c r="DP52" s="55" t="s">
        <v>180</v>
      </c>
      <c r="DQ52" s="54" t="s">
        <v>180</v>
      </c>
      <c r="DR52" s="54" t="s">
        <v>180</v>
      </c>
      <c r="DS52" s="55" t="s">
        <v>180</v>
      </c>
      <c r="DT52" s="54">
        <v>169</v>
      </c>
      <c r="DU52" s="54">
        <v>163</v>
      </c>
      <c r="DV52" s="55">
        <v>166</v>
      </c>
      <c r="DW52" s="56" t="s">
        <v>180</v>
      </c>
      <c r="DX52" s="54" t="s">
        <v>180</v>
      </c>
      <c r="DY52" s="55" t="s">
        <v>180</v>
      </c>
      <c r="DZ52" s="56" t="s">
        <v>180</v>
      </c>
      <c r="EA52" s="54" t="s">
        <v>180</v>
      </c>
      <c r="EB52" s="55" t="s">
        <v>180</v>
      </c>
      <c r="EC52" s="56" t="s">
        <v>180</v>
      </c>
      <c r="ED52" s="54" t="s">
        <v>180</v>
      </c>
      <c r="EE52" s="55" t="s">
        <v>180</v>
      </c>
      <c r="EF52" s="56" t="s">
        <v>180</v>
      </c>
      <c r="EG52" s="54" t="s">
        <v>180</v>
      </c>
      <c r="EH52" s="55" t="s">
        <v>180</v>
      </c>
      <c r="EI52" s="56" t="s">
        <v>180</v>
      </c>
      <c r="EJ52" s="54" t="s">
        <v>180</v>
      </c>
      <c r="EK52" s="55" t="s">
        <v>180</v>
      </c>
      <c r="EL52" s="56" t="s">
        <v>180</v>
      </c>
      <c r="EM52" s="54" t="s">
        <v>180</v>
      </c>
      <c r="EN52" s="55" t="s">
        <v>180</v>
      </c>
      <c r="EO52" s="56" t="s">
        <v>180</v>
      </c>
      <c r="EP52" s="54" t="s">
        <v>180</v>
      </c>
      <c r="EQ52" s="55" t="s">
        <v>180</v>
      </c>
      <c r="ER52" s="56" t="s">
        <v>180</v>
      </c>
      <c r="ES52" s="54" t="s">
        <v>180</v>
      </c>
      <c r="ET52" s="55" t="s">
        <v>180</v>
      </c>
      <c r="EU52" s="54" t="s">
        <v>180</v>
      </c>
      <c r="EV52" s="54" t="s">
        <v>180</v>
      </c>
      <c r="EW52" s="55" t="s">
        <v>180</v>
      </c>
      <c r="EX52" s="54" t="s">
        <v>180</v>
      </c>
      <c r="EY52" s="54" t="s">
        <v>180</v>
      </c>
      <c r="EZ52" s="55" t="s">
        <v>180</v>
      </c>
      <c r="FA52" s="56" t="s">
        <v>180</v>
      </c>
      <c r="FB52" s="54" t="s">
        <v>180</v>
      </c>
      <c r="FC52" s="55" t="s">
        <v>180</v>
      </c>
      <c r="FD52" s="56" t="s">
        <v>180</v>
      </c>
      <c r="FE52" s="54" t="s">
        <v>180</v>
      </c>
      <c r="FF52" s="55" t="s">
        <v>180</v>
      </c>
      <c r="FG52" s="56" t="s">
        <v>180</v>
      </c>
      <c r="FH52" s="54" t="s">
        <v>180</v>
      </c>
      <c r="FI52" s="55" t="s">
        <v>180</v>
      </c>
      <c r="FJ52" s="56">
        <v>161</v>
      </c>
      <c r="FK52" s="54">
        <v>157</v>
      </c>
      <c r="FL52" s="55">
        <v>159.5</v>
      </c>
      <c r="FM52" s="56" t="s">
        <v>180</v>
      </c>
      <c r="FN52" s="54" t="s">
        <v>180</v>
      </c>
      <c r="FO52" s="55" t="s">
        <v>180</v>
      </c>
      <c r="FP52" s="56">
        <v>126.5</v>
      </c>
      <c r="FQ52" s="54">
        <v>124.5</v>
      </c>
      <c r="FR52" s="55">
        <v>125.5</v>
      </c>
      <c r="FS52" s="56">
        <v>150</v>
      </c>
      <c r="FT52" s="54">
        <v>145</v>
      </c>
      <c r="FU52" s="55">
        <v>148</v>
      </c>
      <c r="FV52" s="56" t="s">
        <v>180</v>
      </c>
      <c r="FW52" s="54" t="s">
        <v>180</v>
      </c>
      <c r="FX52" s="55" t="s">
        <v>180</v>
      </c>
      <c r="FY52" s="56" t="s">
        <v>180</v>
      </c>
      <c r="FZ52" s="54" t="s">
        <v>180</v>
      </c>
      <c r="GA52" s="55" t="s">
        <v>180</v>
      </c>
      <c r="GB52" s="56">
        <v>327.5</v>
      </c>
      <c r="GC52" s="54">
        <v>310.25</v>
      </c>
      <c r="GD52" s="55">
        <v>319</v>
      </c>
      <c r="GE52" s="56">
        <v>398.75</v>
      </c>
      <c r="GF52" s="54">
        <v>398</v>
      </c>
      <c r="GG52" s="55">
        <v>398.75</v>
      </c>
      <c r="GH52" s="56">
        <v>360</v>
      </c>
      <c r="GI52" s="54">
        <v>350</v>
      </c>
      <c r="GJ52" s="55">
        <v>355</v>
      </c>
      <c r="GK52" s="56" t="s">
        <v>180</v>
      </c>
      <c r="GL52" s="54" t="s">
        <v>180</v>
      </c>
      <c r="GM52" s="55" t="s">
        <v>180</v>
      </c>
      <c r="GN52" s="56" t="s">
        <v>180</v>
      </c>
      <c r="GO52" s="54" t="s">
        <v>180</v>
      </c>
      <c r="GP52" s="55" t="s">
        <v>180</v>
      </c>
      <c r="GQ52" s="56" t="s">
        <v>180</v>
      </c>
      <c r="GR52" s="54" t="s">
        <v>180</v>
      </c>
      <c r="GS52" s="55" t="s">
        <v>180</v>
      </c>
      <c r="GT52" s="56" t="s">
        <v>180</v>
      </c>
      <c r="GU52" s="54" t="s">
        <v>180</v>
      </c>
      <c r="GV52" s="55" t="s">
        <v>180</v>
      </c>
      <c r="GW52" s="56">
        <v>287</v>
      </c>
      <c r="GX52" s="54">
        <v>275</v>
      </c>
      <c r="GY52" s="55">
        <v>281</v>
      </c>
      <c r="GZ52" s="56" t="s">
        <v>180</v>
      </c>
      <c r="HA52" s="54" t="s">
        <v>180</v>
      </c>
      <c r="HB52" s="55" t="s">
        <v>180</v>
      </c>
      <c r="HC52" s="56" t="s">
        <v>180</v>
      </c>
      <c r="HD52" s="54" t="s">
        <v>180</v>
      </c>
      <c r="HE52" s="55" t="s">
        <v>180</v>
      </c>
      <c r="HF52" s="54" t="s">
        <v>180</v>
      </c>
      <c r="HG52" s="54" t="s">
        <v>180</v>
      </c>
      <c r="HH52" s="55" t="s">
        <v>180</v>
      </c>
      <c r="HI52" s="54" t="s">
        <v>180</v>
      </c>
      <c r="HJ52" s="54" t="s">
        <v>180</v>
      </c>
      <c r="HK52" s="55" t="s">
        <v>180</v>
      </c>
      <c r="HL52" s="56" t="s">
        <v>180</v>
      </c>
      <c r="HM52" s="54" t="s">
        <v>180</v>
      </c>
      <c r="HN52" s="55" t="s">
        <v>180</v>
      </c>
      <c r="HO52" s="56" t="s">
        <v>180</v>
      </c>
      <c r="HP52" s="54" t="s">
        <v>180</v>
      </c>
      <c r="HQ52" s="55" t="s">
        <v>180</v>
      </c>
      <c r="HR52" s="56" t="s">
        <v>180</v>
      </c>
      <c r="HS52" s="54" t="s">
        <v>180</v>
      </c>
      <c r="HT52" s="55" t="s">
        <v>180</v>
      </c>
      <c r="HU52" s="56" t="s">
        <v>180</v>
      </c>
      <c r="HV52" s="54" t="s">
        <v>180</v>
      </c>
      <c r="HW52" s="55" t="s">
        <v>180</v>
      </c>
      <c r="HX52" s="56" t="s">
        <v>180</v>
      </c>
      <c r="HY52" s="54" t="s">
        <v>180</v>
      </c>
      <c r="HZ52" s="55" t="s">
        <v>180</v>
      </c>
      <c r="IA52" s="56" t="s">
        <v>180</v>
      </c>
      <c r="IB52" s="54" t="s">
        <v>180</v>
      </c>
      <c r="IC52" s="55" t="s">
        <v>180</v>
      </c>
    </row>
    <row r="53" spans="1:237">
      <c r="A53" s="20">
        <v>1991</v>
      </c>
      <c r="B53" s="20">
        <v>2</v>
      </c>
      <c r="C53" s="20">
        <v>4</v>
      </c>
      <c r="D53" s="54">
        <v>180</v>
      </c>
      <c r="E53" s="54">
        <v>177</v>
      </c>
      <c r="F53" s="55">
        <v>178.75</v>
      </c>
      <c r="G53" s="56">
        <v>153.5</v>
      </c>
      <c r="H53" s="54">
        <v>149.25</v>
      </c>
      <c r="I53" s="55">
        <v>151.5</v>
      </c>
      <c r="J53" s="56">
        <v>166.75</v>
      </c>
      <c r="K53" s="54">
        <v>165.5</v>
      </c>
      <c r="L53" s="55">
        <v>166.5</v>
      </c>
      <c r="M53" s="56" t="s">
        <v>180</v>
      </c>
      <c r="N53" s="54" t="s">
        <v>180</v>
      </c>
      <c r="O53" s="55" t="s">
        <v>180</v>
      </c>
      <c r="P53" s="56">
        <v>180</v>
      </c>
      <c r="Q53" s="54">
        <v>175</v>
      </c>
      <c r="R53" s="55">
        <v>178</v>
      </c>
      <c r="S53" s="56">
        <v>179</v>
      </c>
      <c r="T53" s="54">
        <v>174.5</v>
      </c>
      <c r="U53" s="55">
        <v>177.25</v>
      </c>
      <c r="V53" s="54" t="s">
        <v>180</v>
      </c>
      <c r="W53" s="54" t="s">
        <v>180</v>
      </c>
      <c r="X53" s="55" t="s">
        <v>180</v>
      </c>
      <c r="Y53" s="54" t="s">
        <v>180</v>
      </c>
      <c r="Z53" s="54" t="s">
        <v>180</v>
      </c>
      <c r="AA53" s="55" t="s">
        <v>180</v>
      </c>
      <c r="AB53" s="54" t="s">
        <v>180</v>
      </c>
      <c r="AC53" s="54" t="s">
        <v>180</v>
      </c>
      <c r="AD53" s="55" t="s">
        <v>180</v>
      </c>
      <c r="AE53" s="54" t="s">
        <v>180</v>
      </c>
      <c r="AF53" s="54" t="s">
        <v>180</v>
      </c>
      <c r="AG53" s="55" t="s">
        <v>180</v>
      </c>
      <c r="AH53" s="56" t="s">
        <v>180</v>
      </c>
      <c r="AI53" s="54" t="s">
        <v>180</v>
      </c>
      <c r="AJ53" s="55" t="s">
        <v>180</v>
      </c>
      <c r="AK53" s="56" t="s">
        <v>180</v>
      </c>
      <c r="AL53" s="54" t="s">
        <v>180</v>
      </c>
      <c r="AM53" s="55" t="s">
        <v>180</v>
      </c>
      <c r="AN53" s="56" t="s">
        <v>180</v>
      </c>
      <c r="AO53" s="54" t="s">
        <v>180</v>
      </c>
      <c r="AP53" s="55" t="s">
        <v>180</v>
      </c>
      <c r="AQ53" s="56" t="s">
        <v>180</v>
      </c>
      <c r="AR53" s="54" t="s">
        <v>180</v>
      </c>
      <c r="AS53" s="55" t="s">
        <v>180</v>
      </c>
      <c r="AT53" s="56" t="s">
        <v>180</v>
      </c>
      <c r="AU53" s="54" t="s">
        <v>180</v>
      </c>
      <c r="AV53" s="55" t="s">
        <v>180</v>
      </c>
      <c r="AW53" s="56" t="s">
        <v>180</v>
      </c>
      <c r="AX53" s="54" t="s">
        <v>180</v>
      </c>
      <c r="AY53" s="55" t="s">
        <v>180</v>
      </c>
      <c r="AZ53" s="56">
        <v>208</v>
      </c>
      <c r="BA53" s="54">
        <v>206</v>
      </c>
      <c r="BB53" s="55">
        <v>207</v>
      </c>
      <c r="BC53" s="56" t="s">
        <v>180</v>
      </c>
      <c r="BD53" s="54" t="s">
        <v>180</v>
      </c>
      <c r="BE53" s="55" t="s">
        <v>180</v>
      </c>
      <c r="BF53" s="56">
        <v>208</v>
      </c>
      <c r="BG53" s="54">
        <v>206</v>
      </c>
      <c r="BH53" s="55">
        <v>207</v>
      </c>
      <c r="BI53" s="56">
        <v>210</v>
      </c>
      <c r="BJ53" s="54">
        <v>201.25</v>
      </c>
      <c r="BK53" s="55">
        <v>205.75</v>
      </c>
      <c r="BL53" s="56" t="s">
        <v>180</v>
      </c>
      <c r="BM53" s="54" t="s">
        <v>180</v>
      </c>
      <c r="BN53" s="55" t="s">
        <v>180</v>
      </c>
      <c r="BO53" s="56" t="s">
        <v>180</v>
      </c>
      <c r="BP53" s="54" t="s">
        <v>180</v>
      </c>
      <c r="BQ53" s="55" t="s">
        <v>180</v>
      </c>
      <c r="BR53" s="56" t="s">
        <v>180</v>
      </c>
      <c r="BS53" s="54" t="s">
        <v>180</v>
      </c>
      <c r="BT53" s="55" t="s">
        <v>180</v>
      </c>
      <c r="BU53" s="56" t="s">
        <v>180</v>
      </c>
      <c r="BV53" s="54" t="s">
        <v>180</v>
      </c>
      <c r="BW53" s="55" t="s">
        <v>180</v>
      </c>
      <c r="BX53" s="56" t="s">
        <v>180</v>
      </c>
      <c r="BY53" s="54" t="s">
        <v>180</v>
      </c>
      <c r="BZ53" s="55" t="s">
        <v>180</v>
      </c>
      <c r="CA53" s="56" t="s">
        <v>180</v>
      </c>
      <c r="CB53" s="54" t="s">
        <v>180</v>
      </c>
      <c r="CC53" s="55" t="s">
        <v>180</v>
      </c>
      <c r="CD53" s="56" t="s">
        <v>180</v>
      </c>
      <c r="CE53" s="54" t="s">
        <v>180</v>
      </c>
      <c r="CF53" s="55" t="s">
        <v>180</v>
      </c>
      <c r="CG53" s="56" t="s">
        <v>180</v>
      </c>
      <c r="CH53" s="54" t="s">
        <v>180</v>
      </c>
      <c r="CI53" s="55" t="s">
        <v>180</v>
      </c>
      <c r="CJ53" s="56" t="s">
        <v>180</v>
      </c>
      <c r="CK53" s="54" t="s">
        <v>180</v>
      </c>
      <c r="CL53" s="55" t="s">
        <v>180</v>
      </c>
      <c r="CM53" s="56" t="s">
        <v>180</v>
      </c>
      <c r="CN53" s="54" t="s">
        <v>180</v>
      </c>
      <c r="CO53" s="55" t="s">
        <v>180</v>
      </c>
      <c r="CP53" s="56">
        <v>226.25</v>
      </c>
      <c r="CQ53" s="54">
        <v>223</v>
      </c>
      <c r="CR53" s="55">
        <v>225</v>
      </c>
      <c r="CS53" s="56">
        <v>225</v>
      </c>
      <c r="CT53" s="54">
        <v>210</v>
      </c>
      <c r="CU53" s="55">
        <v>218</v>
      </c>
      <c r="CV53" s="56">
        <v>195</v>
      </c>
      <c r="CW53" s="54">
        <v>187.5</v>
      </c>
      <c r="CX53" s="55">
        <v>191.5</v>
      </c>
      <c r="CY53" s="54" t="s">
        <v>180</v>
      </c>
      <c r="CZ53" s="54" t="s">
        <v>180</v>
      </c>
      <c r="DA53" s="55" t="s">
        <v>180</v>
      </c>
      <c r="DB53" s="54" t="s">
        <v>180</v>
      </c>
      <c r="DC53" s="54" t="s">
        <v>180</v>
      </c>
      <c r="DD53" s="55" t="s">
        <v>180</v>
      </c>
      <c r="DE53" s="54" t="s">
        <v>180</v>
      </c>
      <c r="DF53" s="54" t="s">
        <v>180</v>
      </c>
      <c r="DG53" s="55" t="s">
        <v>180</v>
      </c>
      <c r="DH53" s="54" t="s">
        <v>180</v>
      </c>
      <c r="DI53" s="54" t="s">
        <v>180</v>
      </c>
      <c r="DJ53" s="55" t="s">
        <v>180</v>
      </c>
      <c r="DK53" s="56" t="s">
        <v>180</v>
      </c>
      <c r="DL53" s="54" t="s">
        <v>180</v>
      </c>
      <c r="DM53" s="55" t="s">
        <v>180</v>
      </c>
      <c r="DN53" s="54" t="s">
        <v>180</v>
      </c>
      <c r="DO53" s="54" t="s">
        <v>180</v>
      </c>
      <c r="DP53" s="55" t="s">
        <v>180</v>
      </c>
      <c r="DQ53" s="54" t="s">
        <v>180</v>
      </c>
      <c r="DR53" s="54" t="s">
        <v>180</v>
      </c>
      <c r="DS53" s="55" t="s">
        <v>180</v>
      </c>
      <c r="DT53" s="54">
        <v>169</v>
      </c>
      <c r="DU53" s="54">
        <v>163</v>
      </c>
      <c r="DV53" s="55">
        <v>166</v>
      </c>
      <c r="DW53" s="56" t="s">
        <v>180</v>
      </c>
      <c r="DX53" s="54" t="s">
        <v>180</v>
      </c>
      <c r="DY53" s="55" t="s">
        <v>180</v>
      </c>
      <c r="DZ53" s="56" t="s">
        <v>180</v>
      </c>
      <c r="EA53" s="54" t="s">
        <v>180</v>
      </c>
      <c r="EB53" s="55" t="s">
        <v>180</v>
      </c>
      <c r="EC53" s="56" t="s">
        <v>180</v>
      </c>
      <c r="ED53" s="54" t="s">
        <v>180</v>
      </c>
      <c r="EE53" s="55" t="s">
        <v>180</v>
      </c>
      <c r="EF53" s="56" t="s">
        <v>180</v>
      </c>
      <c r="EG53" s="54" t="s">
        <v>180</v>
      </c>
      <c r="EH53" s="55" t="s">
        <v>180</v>
      </c>
      <c r="EI53" s="56" t="s">
        <v>180</v>
      </c>
      <c r="EJ53" s="54" t="s">
        <v>180</v>
      </c>
      <c r="EK53" s="55" t="s">
        <v>180</v>
      </c>
      <c r="EL53" s="56" t="s">
        <v>180</v>
      </c>
      <c r="EM53" s="54" t="s">
        <v>180</v>
      </c>
      <c r="EN53" s="55" t="s">
        <v>180</v>
      </c>
      <c r="EO53" s="56" t="s">
        <v>180</v>
      </c>
      <c r="EP53" s="54" t="s">
        <v>180</v>
      </c>
      <c r="EQ53" s="55" t="s">
        <v>180</v>
      </c>
      <c r="ER53" s="56" t="s">
        <v>180</v>
      </c>
      <c r="ES53" s="54" t="s">
        <v>180</v>
      </c>
      <c r="ET53" s="55" t="s">
        <v>180</v>
      </c>
      <c r="EU53" s="54" t="s">
        <v>180</v>
      </c>
      <c r="EV53" s="54" t="s">
        <v>180</v>
      </c>
      <c r="EW53" s="55" t="s">
        <v>180</v>
      </c>
      <c r="EX53" s="54" t="s">
        <v>180</v>
      </c>
      <c r="EY53" s="54" t="s">
        <v>180</v>
      </c>
      <c r="EZ53" s="55" t="s">
        <v>180</v>
      </c>
      <c r="FA53" s="56" t="s">
        <v>180</v>
      </c>
      <c r="FB53" s="54" t="s">
        <v>180</v>
      </c>
      <c r="FC53" s="55" t="s">
        <v>180</v>
      </c>
      <c r="FD53" s="56" t="s">
        <v>180</v>
      </c>
      <c r="FE53" s="54" t="s">
        <v>180</v>
      </c>
      <c r="FF53" s="55" t="s">
        <v>180</v>
      </c>
      <c r="FG53" s="56" t="s">
        <v>180</v>
      </c>
      <c r="FH53" s="54" t="s">
        <v>180</v>
      </c>
      <c r="FI53" s="55" t="s">
        <v>180</v>
      </c>
      <c r="FJ53" s="56">
        <v>161</v>
      </c>
      <c r="FK53" s="54">
        <v>157.5</v>
      </c>
      <c r="FL53" s="55">
        <v>159.5</v>
      </c>
      <c r="FM53" s="56" t="s">
        <v>180</v>
      </c>
      <c r="FN53" s="54" t="s">
        <v>180</v>
      </c>
      <c r="FO53" s="55" t="s">
        <v>180</v>
      </c>
      <c r="FP53" s="56">
        <v>126</v>
      </c>
      <c r="FQ53" s="54">
        <v>123.25</v>
      </c>
      <c r="FR53" s="55">
        <v>125</v>
      </c>
      <c r="FS53" s="56">
        <v>144.75</v>
      </c>
      <c r="FT53" s="54">
        <v>140.75</v>
      </c>
      <c r="FU53" s="55">
        <v>143.25</v>
      </c>
      <c r="FV53" s="56" t="s">
        <v>180</v>
      </c>
      <c r="FW53" s="54" t="s">
        <v>180</v>
      </c>
      <c r="FX53" s="55" t="s">
        <v>180</v>
      </c>
      <c r="FY53" s="56" t="s">
        <v>180</v>
      </c>
      <c r="FZ53" s="54" t="s">
        <v>180</v>
      </c>
      <c r="GA53" s="55" t="s">
        <v>180</v>
      </c>
      <c r="GB53" s="56">
        <v>325</v>
      </c>
      <c r="GC53" s="54">
        <v>309</v>
      </c>
      <c r="GD53" s="55">
        <v>317</v>
      </c>
      <c r="GE53" s="56">
        <v>400</v>
      </c>
      <c r="GF53" s="54">
        <v>399</v>
      </c>
      <c r="GG53" s="55">
        <v>400</v>
      </c>
      <c r="GH53" s="56">
        <v>361.25</v>
      </c>
      <c r="GI53" s="54">
        <v>351.25</v>
      </c>
      <c r="GJ53" s="55">
        <v>356.25</v>
      </c>
      <c r="GK53" s="56" t="s">
        <v>180</v>
      </c>
      <c r="GL53" s="54" t="s">
        <v>180</v>
      </c>
      <c r="GM53" s="55" t="s">
        <v>180</v>
      </c>
      <c r="GN53" s="56" t="s">
        <v>180</v>
      </c>
      <c r="GO53" s="54" t="s">
        <v>180</v>
      </c>
      <c r="GP53" s="55" t="s">
        <v>180</v>
      </c>
      <c r="GQ53" s="56" t="s">
        <v>180</v>
      </c>
      <c r="GR53" s="54" t="s">
        <v>180</v>
      </c>
      <c r="GS53" s="55" t="s">
        <v>180</v>
      </c>
      <c r="GT53" s="56" t="s">
        <v>180</v>
      </c>
      <c r="GU53" s="54" t="s">
        <v>180</v>
      </c>
      <c r="GV53" s="55" t="s">
        <v>180</v>
      </c>
      <c r="GW53" s="56">
        <v>287</v>
      </c>
      <c r="GX53" s="54">
        <v>275</v>
      </c>
      <c r="GY53" s="55">
        <v>281</v>
      </c>
      <c r="GZ53" s="56" t="s">
        <v>180</v>
      </c>
      <c r="HA53" s="54" t="s">
        <v>180</v>
      </c>
      <c r="HB53" s="55" t="s">
        <v>180</v>
      </c>
      <c r="HC53" s="56" t="s">
        <v>180</v>
      </c>
      <c r="HD53" s="54" t="s">
        <v>180</v>
      </c>
      <c r="HE53" s="55" t="s">
        <v>180</v>
      </c>
      <c r="HF53" s="54" t="s">
        <v>180</v>
      </c>
      <c r="HG53" s="54" t="s">
        <v>180</v>
      </c>
      <c r="HH53" s="55" t="s">
        <v>180</v>
      </c>
      <c r="HI53" s="54" t="s">
        <v>180</v>
      </c>
      <c r="HJ53" s="54" t="s">
        <v>180</v>
      </c>
      <c r="HK53" s="55" t="s">
        <v>180</v>
      </c>
      <c r="HL53" s="56" t="s">
        <v>180</v>
      </c>
      <c r="HM53" s="54" t="s">
        <v>180</v>
      </c>
      <c r="HN53" s="55" t="s">
        <v>180</v>
      </c>
      <c r="HO53" s="56" t="s">
        <v>180</v>
      </c>
      <c r="HP53" s="54" t="s">
        <v>180</v>
      </c>
      <c r="HQ53" s="55" t="s">
        <v>180</v>
      </c>
      <c r="HR53" s="56" t="s">
        <v>180</v>
      </c>
      <c r="HS53" s="54" t="s">
        <v>180</v>
      </c>
      <c r="HT53" s="55" t="s">
        <v>180</v>
      </c>
      <c r="HU53" s="56" t="s">
        <v>180</v>
      </c>
      <c r="HV53" s="54" t="s">
        <v>180</v>
      </c>
      <c r="HW53" s="55" t="s">
        <v>180</v>
      </c>
      <c r="HX53" s="56" t="s">
        <v>180</v>
      </c>
      <c r="HY53" s="54" t="s">
        <v>180</v>
      </c>
      <c r="HZ53" s="55" t="s">
        <v>180</v>
      </c>
      <c r="IA53" s="56" t="s">
        <v>180</v>
      </c>
      <c r="IB53" s="54" t="s">
        <v>180</v>
      </c>
      <c r="IC53" s="55" t="s">
        <v>180</v>
      </c>
    </row>
    <row r="54" spans="1:237">
      <c r="A54" s="20">
        <v>1991</v>
      </c>
      <c r="B54" s="20">
        <v>2</v>
      </c>
      <c r="C54" s="20">
        <v>5</v>
      </c>
      <c r="D54" s="54">
        <v>177.6</v>
      </c>
      <c r="E54" s="54">
        <v>175</v>
      </c>
      <c r="F54" s="55">
        <v>176.6</v>
      </c>
      <c r="G54" s="56">
        <v>153.19999999999999</v>
      </c>
      <c r="H54" s="54">
        <v>151</v>
      </c>
      <c r="I54" s="55">
        <v>152.19999999999999</v>
      </c>
      <c r="J54" s="56">
        <v>166.4</v>
      </c>
      <c r="K54" s="54">
        <v>164.6</v>
      </c>
      <c r="L54" s="55">
        <v>165.4</v>
      </c>
      <c r="M54" s="56" t="s">
        <v>180</v>
      </c>
      <c r="N54" s="54" t="s">
        <v>180</v>
      </c>
      <c r="O54" s="55" t="s">
        <v>180</v>
      </c>
      <c r="P54" s="56">
        <v>179.2</v>
      </c>
      <c r="Q54" s="54">
        <v>175</v>
      </c>
      <c r="R54" s="55">
        <v>177.6</v>
      </c>
      <c r="S54" s="56">
        <v>179.2</v>
      </c>
      <c r="T54" s="54">
        <v>175</v>
      </c>
      <c r="U54" s="55">
        <v>177.6</v>
      </c>
      <c r="V54" s="54" t="s">
        <v>180</v>
      </c>
      <c r="W54" s="54" t="s">
        <v>180</v>
      </c>
      <c r="X54" s="55" t="s">
        <v>180</v>
      </c>
      <c r="Y54" s="54" t="s">
        <v>180</v>
      </c>
      <c r="Z54" s="54" t="s">
        <v>180</v>
      </c>
      <c r="AA54" s="55" t="s">
        <v>180</v>
      </c>
      <c r="AB54" s="54" t="s">
        <v>180</v>
      </c>
      <c r="AC54" s="54" t="s">
        <v>180</v>
      </c>
      <c r="AD54" s="55" t="s">
        <v>180</v>
      </c>
      <c r="AE54" s="54" t="s">
        <v>180</v>
      </c>
      <c r="AF54" s="54" t="s">
        <v>180</v>
      </c>
      <c r="AG54" s="55" t="s">
        <v>180</v>
      </c>
      <c r="AH54" s="56" t="s">
        <v>180</v>
      </c>
      <c r="AI54" s="54" t="s">
        <v>180</v>
      </c>
      <c r="AJ54" s="55" t="s">
        <v>180</v>
      </c>
      <c r="AK54" s="56" t="s">
        <v>180</v>
      </c>
      <c r="AL54" s="54" t="s">
        <v>180</v>
      </c>
      <c r="AM54" s="55" t="s">
        <v>180</v>
      </c>
      <c r="AN54" s="56" t="s">
        <v>180</v>
      </c>
      <c r="AO54" s="54" t="s">
        <v>180</v>
      </c>
      <c r="AP54" s="55" t="s">
        <v>180</v>
      </c>
      <c r="AQ54" s="56" t="s">
        <v>180</v>
      </c>
      <c r="AR54" s="54" t="s">
        <v>180</v>
      </c>
      <c r="AS54" s="55" t="s">
        <v>180</v>
      </c>
      <c r="AT54" s="56" t="s">
        <v>180</v>
      </c>
      <c r="AU54" s="54" t="s">
        <v>180</v>
      </c>
      <c r="AV54" s="55" t="s">
        <v>180</v>
      </c>
      <c r="AW54" s="56" t="s">
        <v>180</v>
      </c>
      <c r="AX54" s="54" t="s">
        <v>180</v>
      </c>
      <c r="AY54" s="55" t="s">
        <v>180</v>
      </c>
      <c r="AZ54" s="56">
        <v>208</v>
      </c>
      <c r="BA54" s="54">
        <v>205.25</v>
      </c>
      <c r="BB54" s="55">
        <v>207</v>
      </c>
      <c r="BC54" s="56" t="s">
        <v>180</v>
      </c>
      <c r="BD54" s="54" t="s">
        <v>180</v>
      </c>
      <c r="BE54" s="55" t="s">
        <v>180</v>
      </c>
      <c r="BF54" s="56">
        <v>208</v>
      </c>
      <c r="BG54" s="54">
        <v>205.25</v>
      </c>
      <c r="BH54" s="55">
        <v>207</v>
      </c>
      <c r="BI54" s="56">
        <v>210</v>
      </c>
      <c r="BJ54" s="54">
        <v>200</v>
      </c>
      <c r="BK54" s="55">
        <v>205</v>
      </c>
      <c r="BL54" s="56" t="s">
        <v>180</v>
      </c>
      <c r="BM54" s="54" t="s">
        <v>180</v>
      </c>
      <c r="BN54" s="55" t="s">
        <v>180</v>
      </c>
      <c r="BO54" s="56" t="s">
        <v>180</v>
      </c>
      <c r="BP54" s="54" t="s">
        <v>180</v>
      </c>
      <c r="BQ54" s="55" t="s">
        <v>180</v>
      </c>
      <c r="BR54" s="56" t="s">
        <v>180</v>
      </c>
      <c r="BS54" s="54" t="s">
        <v>180</v>
      </c>
      <c r="BT54" s="55" t="s">
        <v>180</v>
      </c>
      <c r="BU54" s="56" t="s">
        <v>180</v>
      </c>
      <c r="BV54" s="54" t="s">
        <v>180</v>
      </c>
      <c r="BW54" s="55" t="s">
        <v>180</v>
      </c>
      <c r="BX54" s="56" t="s">
        <v>180</v>
      </c>
      <c r="BY54" s="54" t="s">
        <v>180</v>
      </c>
      <c r="BZ54" s="55" t="s">
        <v>180</v>
      </c>
      <c r="CA54" s="56" t="s">
        <v>180</v>
      </c>
      <c r="CB54" s="54" t="s">
        <v>180</v>
      </c>
      <c r="CC54" s="55" t="s">
        <v>180</v>
      </c>
      <c r="CD54" s="56" t="s">
        <v>180</v>
      </c>
      <c r="CE54" s="54" t="s">
        <v>180</v>
      </c>
      <c r="CF54" s="55" t="s">
        <v>180</v>
      </c>
      <c r="CG54" s="56" t="s">
        <v>180</v>
      </c>
      <c r="CH54" s="54" t="s">
        <v>180</v>
      </c>
      <c r="CI54" s="55" t="s">
        <v>180</v>
      </c>
      <c r="CJ54" s="56" t="s">
        <v>180</v>
      </c>
      <c r="CK54" s="54" t="s">
        <v>180</v>
      </c>
      <c r="CL54" s="55" t="s">
        <v>180</v>
      </c>
      <c r="CM54" s="56" t="s">
        <v>180</v>
      </c>
      <c r="CN54" s="54" t="s">
        <v>180</v>
      </c>
      <c r="CO54" s="55" t="s">
        <v>180</v>
      </c>
      <c r="CP54" s="56">
        <v>218.75</v>
      </c>
      <c r="CQ54" s="54">
        <v>216.25</v>
      </c>
      <c r="CR54" s="55">
        <v>218</v>
      </c>
      <c r="CS54" s="56">
        <v>225</v>
      </c>
      <c r="CT54" s="54">
        <v>210</v>
      </c>
      <c r="CU54" s="55">
        <v>218</v>
      </c>
      <c r="CV54" s="56">
        <v>193</v>
      </c>
      <c r="CW54" s="54">
        <v>185</v>
      </c>
      <c r="CX54" s="55">
        <v>189.2</v>
      </c>
      <c r="CY54" s="54" t="s">
        <v>180</v>
      </c>
      <c r="CZ54" s="54" t="s">
        <v>180</v>
      </c>
      <c r="DA54" s="55" t="s">
        <v>180</v>
      </c>
      <c r="DB54" s="54" t="s">
        <v>180</v>
      </c>
      <c r="DC54" s="54" t="s">
        <v>180</v>
      </c>
      <c r="DD54" s="55" t="s">
        <v>180</v>
      </c>
      <c r="DE54" s="54" t="s">
        <v>180</v>
      </c>
      <c r="DF54" s="54" t="s">
        <v>180</v>
      </c>
      <c r="DG54" s="55" t="s">
        <v>180</v>
      </c>
      <c r="DH54" s="54" t="s">
        <v>180</v>
      </c>
      <c r="DI54" s="54" t="s">
        <v>180</v>
      </c>
      <c r="DJ54" s="55" t="s">
        <v>180</v>
      </c>
      <c r="DK54" s="56" t="s">
        <v>180</v>
      </c>
      <c r="DL54" s="54" t="s">
        <v>180</v>
      </c>
      <c r="DM54" s="55" t="s">
        <v>180</v>
      </c>
      <c r="DN54" s="54" t="s">
        <v>180</v>
      </c>
      <c r="DO54" s="54" t="s">
        <v>180</v>
      </c>
      <c r="DP54" s="55" t="s">
        <v>180</v>
      </c>
      <c r="DQ54" s="54" t="s">
        <v>180</v>
      </c>
      <c r="DR54" s="54" t="s">
        <v>180</v>
      </c>
      <c r="DS54" s="55" t="s">
        <v>180</v>
      </c>
      <c r="DT54" s="54">
        <v>169</v>
      </c>
      <c r="DU54" s="54">
        <v>163</v>
      </c>
      <c r="DV54" s="55">
        <v>166</v>
      </c>
      <c r="DW54" s="56" t="s">
        <v>180</v>
      </c>
      <c r="DX54" s="54" t="s">
        <v>180</v>
      </c>
      <c r="DY54" s="55" t="s">
        <v>180</v>
      </c>
      <c r="DZ54" s="56" t="s">
        <v>180</v>
      </c>
      <c r="EA54" s="54" t="s">
        <v>180</v>
      </c>
      <c r="EB54" s="55" t="s">
        <v>180</v>
      </c>
      <c r="EC54" s="56" t="s">
        <v>180</v>
      </c>
      <c r="ED54" s="54" t="s">
        <v>180</v>
      </c>
      <c r="EE54" s="55" t="s">
        <v>180</v>
      </c>
      <c r="EF54" s="56" t="s">
        <v>180</v>
      </c>
      <c r="EG54" s="54" t="s">
        <v>180</v>
      </c>
      <c r="EH54" s="55" t="s">
        <v>180</v>
      </c>
      <c r="EI54" s="56" t="s">
        <v>180</v>
      </c>
      <c r="EJ54" s="54" t="s">
        <v>180</v>
      </c>
      <c r="EK54" s="55" t="s">
        <v>180</v>
      </c>
      <c r="EL54" s="56" t="s">
        <v>180</v>
      </c>
      <c r="EM54" s="54" t="s">
        <v>180</v>
      </c>
      <c r="EN54" s="55" t="s">
        <v>180</v>
      </c>
      <c r="EO54" s="56" t="s">
        <v>180</v>
      </c>
      <c r="EP54" s="54" t="s">
        <v>180</v>
      </c>
      <c r="EQ54" s="55" t="s">
        <v>180</v>
      </c>
      <c r="ER54" s="56" t="s">
        <v>180</v>
      </c>
      <c r="ES54" s="54" t="s">
        <v>180</v>
      </c>
      <c r="ET54" s="55" t="s">
        <v>180</v>
      </c>
      <c r="EU54" s="54" t="s">
        <v>180</v>
      </c>
      <c r="EV54" s="54" t="s">
        <v>180</v>
      </c>
      <c r="EW54" s="55" t="s">
        <v>180</v>
      </c>
      <c r="EX54" s="54" t="s">
        <v>180</v>
      </c>
      <c r="EY54" s="54" t="s">
        <v>180</v>
      </c>
      <c r="EZ54" s="55" t="s">
        <v>180</v>
      </c>
      <c r="FA54" s="56" t="s">
        <v>180</v>
      </c>
      <c r="FB54" s="54" t="s">
        <v>180</v>
      </c>
      <c r="FC54" s="55" t="s">
        <v>180</v>
      </c>
      <c r="FD54" s="56" t="s">
        <v>180</v>
      </c>
      <c r="FE54" s="54" t="s">
        <v>180</v>
      </c>
      <c r="FF54" s="55" t="s">
        <v>180</v>
      </c>
      <c r="FG54" s="56" t="s">
        <v>180</v>
      </c>
      <c r="FH54" s="54" t="s">
        <v>180</v>
      </c>
      <c r="FI54" s="55" t="s">
        <v>180</v>
      </c>
      <c r="FJ54" s="56">
        <v>149.5</v>
      </c>
      <c r="FK54" s="54">
        <v>146.75</v>
      </c>
      <c r="FL54" s="55">
        <v>148.25</v>
      </c>
      <c r="FM54" s="56" t="s">
        <v>180</v>
      </c>
      <c r="FN54" s="54" t="s">
        <v>180</v>
      </c>
      <c r="FO54" s="55" t="s">
        <v>180</v>
      </c>
      <c r="FP54" s="56">
        <v>125</v>
      </c>
      <c r="FQ54" s="54">
        <v>121.6</v>
      </c>
      <c r="FR54" s="55">
        <v>123.8</v>
      </c>
      <c r="FS54" s="56">
        <v>132.5</v>
      </c>
      <c r="FT54" s="54">
        <v>129.25</v>
      </c>
      <c r="FU54" s="55">
        <v>131.25</v>
      </c>
      <c r="FV54" s="56" t="s">
        <v>180</v>
      </c>
      <c r="FW54" s="54" t="s">
        <v>180</v>
      </c>
      <c r="FX54" s="55" t="s">
        <v>180</v>
      </c>
      <c r="FY54" s="56" t="s">
        <v>180</v>
      </c>
      <c r="FZ54" s="54" t="s">
        <v>180</v>
      </c>
      <c r="GA54" s="55" t="s">
        <v>180</v>
      </c>
      <c r="GB54" s="56">
        <v>325</v>
      </c>
      <c r="GC54" s="54">
        <v>309</v>
      </c>
      <c r="GD54" s="55">
        <v>317</v>
      </c>
      <c r="GE54" s="56">
        <v>400</v>
      </c>
      <c r="GF54" s="54">
        <v>399</v>
      </c>
      <c r="GG54" s="55">
        <v>400</v>
      </c>
      <c r="GH54" s="56">
        <v>360</v>
      </c>
      <c r="GI54" s="54">
        <v>350</v>
      </c>
      <c r="GJ54" s="55">
        <v>355</v>
      </c>
      <c r="GK54" s="56" t="s">
        <v>180</v>
      </c>
      <c r="GL54" s="54" t="s">
        <v>180</v>
      </c>
      <c r="GM54" s="55" t="s">
        <v>180</v>
      </c>
      <c r="GN54" s="56" t="s">
        <v>180</v>
      </c>
      <c r="GO54" s="54" t="s">
        <v>180</v>
      </c>
      <c r="GP54" s="55" t="s">
        <v>180</v>
      </c>
      <c r="GQ54" s="56" t="s">
        <v>180</v>
      </c>
      <c r="GR54" s="54" t="s">
        <v>180</v>
      </c>
      <c r="GS54" s="55" t="s">
        <v>180</v>
      </c>
      <c r="GT54" s="56" t="s">
        <v>180</v>
      </c>
      <c r="GU54" s="54" t="s">
        <v>180</v>
      </c>
      <c r="GV54" s="55" t="s">
        <v>180</v>
      </c>
      <c r="GW54" s="56">
        <v>287</v>
      </c>
      <c r="GX54" s="54">
        <v>276.25</v>
      </c>
      <c r="GY54" s="55">
        <v>281.75</v>
      </c>
      <c r="GZ54" s="56" t="s">
        <v>180</v>
      </c>
      <c r="HA54" s="54" t="s">
        <v>180</v>
      </c>
      <c r="HB54" s="55" t="s">
        <v>180</v>
      </c>
      <c r="HC54" s="56" t="s">
        <v>180</v>
      </c>
      <c r="HD54" s="54" t="s">
        <v>180</v>
      </c>
      <c r="HE54" s="55" t="s">
        <v>180</v>
      </c>
      <c r="HF54" s="54" t="s">
        <v>180</v>
      </c>
      <c r="HG54" s="54" t="s">
        <v>180</v>
      </c>
      <c r="HH54" s="55" t="s">
        <v>180</v>
      </c>
      <c r="HI54" s="54" t="s">
        <v>180</v>
      </c>
      <c r="HJ54" s="54" t="s">
        <v>180</v>
      </c>
      <c r="HK54" s="55" t="s">
        <v>180</v>
      </c>
      <c r="HL54" s="56" t="s">
        <v>180</v>
      </c>
      <c r="HM54" s="54" t="s">
        <v>180</v>
      </c>
      <c r="HN54" s="55" t="s">
        <v>180</v>
      </c>
      <c r="HO54" s="56" t="s">
        <v>180</v>
      </c>
      <c r="HP54" s="54" t="s">
        <v>180</v>
      </c>
      <c r="HQ54" s="55" t="s">
        <v>180</v>
      </c>
      <c r="HR54" s="56" t="s">
        <v>180</v>
      </c>
      <c r="HS54" s="54" t="s">
        <v>180</v>
      </c>
      <c r="HT54" s="55" t="s">
        <v>180</v>
      </c>
      <c r="HU54" s="56" t="s">
        <v>180</v>
      </c>
      <c r="HV54" s="54" t="s">
        <v>180</v>
      </c>
      <c r="HW54" s="55" t="s">
        <v>180</v>
      </c>
      <c r="HX54" s="56" t="s">
        <v>180</v>
      </c>
      <c r="HY54" s="54" t="s">
        <v>180</v>
      </c>
      <c r="HZ54" s="55" t="s">
        <v>180</v>
      </c>
      <c r="IA54" s="56" t="s">
        <v>180</v>
      </c>
      <c r="IB54" s="54" t="s">
        <v>180</v>
      </c>
      <c r="IC54" s="55" t="s">
        <v>180</v>
      </c>
    </row>
    <row r="55" spans="1:237">
      <c r="A55" s="20">
        <v>1991</v>
      </c>
      <c r="B55" s="20">
        <v>2</v>
      </c>
      <c r="C55" s="20">
        <v>6</v>
      </c>
      <c r="D55" s="54">
        <v>178.5</v>
      </c>
      <c r="E55" s="54">
        <v>176.5</v>
      </c>
      <c r="F55" s="55">
        <v>177.5</v>
      </c>
      <c r="G55" s="56">
        <v>152</v>
      </c>
      <c r="H55" s="54">
        <v>148.5</v>
      </c>
      <c r="I55" s="55">
        <v>150.25</v>
      </c>
      <c r="J55" s="56">
        <v>159</v>
      </c>
      <c r="K55" s="54">
        <v>157.5</v>
      </c>
      <c r="L55" s="55">
        <v>158.75</v>
      </c>
      <c r="M55" s="56" t="s">
        <v>180</v>
      </c>
      <c r="N55" s="54" t="s">
        <v>180</v>
      </c>
      <c r="O55" s="55" t="s">
        <v>180</v>
      </c>
      <c r="P55" s="56">
        <v>176.5</v>
      </c>
      <c r="Q55" s="54">
        <v>172.5</v>
      </c>
      <c r="R55" s="55">
        <v>175</v>
      </c>
      <c r="S55" s="56">
        <v>176.5</v>
      </c>
      <c r="T55" s="54">
        <v>172.5</v>
      </c>
      <c r="U55" s="55">
        <v>175</v>
      </c>
      <c r="V55" s="54" t="s">
        <v>180</v>
      </c>
      <c r="W55" s="54" t="s">
        <v>180</v>
      </c>
      <c r="X55" s="55" t="s">
        <v>180</v>
      </c>
      <c r="Y55" s="54" t="s">
        <v>180</v>
      </c>
      <c r="Z55" s="54" t="s">
        <v>180</v>
      </c>
      <c r="AA55" s="55" t="s">
        <v>180</v>
      </c>
      <c r="AB55" s="54" t="s">
        <v>180</v>
      </c>
      <c r="AC55" s="54" t="s">
        <v>180</v>
      </c>
      <c r="AD55" s="55" t="s">
        <v>180</v>
      </c>
      <c r="AE55" s="54" t="s">
        <v>180</v>
      </c>
      <c r="AF55" s="54" t="s">
        <v>180</v>
      </c>
      <c r="AG55" s="55" t="s">
        <v>180</v>
      </c>
      <c r="AH55" s="56" t="s">
        <v>180</v>
      </c>
      <c r="AI55" s="54" t="s">
        <v>180</v>
      </c>
      <c r="AJ55" s="55" t="s">
        <v>180</v>
      </c>
      <c r="AK55" s="56" t="s">
        <v>180</v>
      </c>
      <c r="AL55" s="54" t="s">
        <v>180</v>
      </c>
      <c r="AM55" s="55" t="s">
        <v>180</v>
      </c>
      <c r="AN55" s="56" t="s">
        <v>180</v>
      </c>
      <c r="AO55" s="54" t="s">
        <v>180</v>
      </c>
      <c r="AP55" s="55" t="s">
        <v>180</v>
      </c>
      <c r="AQ55" s="56" t="s">
        <v>180</v>
      </c>
      <c r="AR55" s="54" t="s">
        <v>180</v>
      </c>
      <c r="AS55" s="55" t="s">
        <v>180</v>
      </c>
      <c r="AT55" s="56" t="s">
        <v>180</v>
      </c>
      <c r="AU55" s="54" t="s">
        <v>180</v>
      </c>
      <c r="AV55" s="55" t="s">
        <v>180</v>
      </c>
      <c r="AW55" s="56" t="s">
        <v>180</v>
      </c>
      <c r="AX55" s="54" t="s">
        <v>180</v>
      </c>
      <c r="AY55" s="55" t="s">
        <v>180</v>
      </c>
      <c r="AZ55" s="56">
        <v>200.75</v>
      </c>
      <c r="BA55" s="54">
        <v>195.25</v>
      </c>
      <c r="BB55" s="55">
        <v>198.5</v>
      </c>
      <c r="BC55" s="56" t="s">
        <v>180</v>
      </c>
      <c r="BD55" s="54" t="s">
        <v>180</v>
      </c>
      <c r="BE55" s="55" t="s">
        <v>180</v>
      </c>
      <c r="BF55" s="56">
        <v>200.75</v>
      </c>
      <c r="BG55" s="54">
        <v>195.25</v>
      </c>
      <c r="BH55" s="55">
        <v>198.5</v>
      </c>
      <c r="BI55" s="56">
        <v>202.5</v>
      </c>
      <c r="BJ55" s="54">
        <v>199</v>
      </c>
      <c r="BK55" s="55">
        <v>201</v>
      </c>
      <c r="BL55" s="56" t="s">
        <v>180</v>
      </c>
      <c r="BM55" s="54" t="s">
        <v>180</v>
      </c>
      <c r="BN55" s="55" t="s">
        <v>180</v>
      </c>
      <c r="BO55" s="56" t="s">
        <v>180</v>
      </c>
      <c r="BP55" s="54" t="s">
        <v>180</v>
      </c>
      <c r="BQ55" s="55" t="s">
        <v>180</v>
      </c>
      <c r="BR55" s="56" t="s">
        <v>180</v>
      </c>
      <c r="BS55" s="54" t="s">
        <v>180</v>
      </c>
      <c r="BT55" s="55" t="s">
        <v>180</v>
      </c>
      <c r="BU55" s="56" t="s">
        <v>180</v>
      </c>
      <c r="BV55" s="54" t="s">
        <v>180</v>
      </c>
      <c r="BW55" s="55" t="s">
        <v>180</v>
      </c>
      <c r="BX55" s="56" t="s">
        <v>180</v>
      </c>
      <c r="BY55" s="54" t="s">
        <v>180</v>
      </c>
      <c r="BZ55" s="55" t="s">
        <v>180</v>
      </c>
      <c r="CA55" s="56" t="s">
        <v>180</v>
      </c>
      <c r="CB55" s="54" t="s">
        <v>180</v>
      </c>
      <c r="CC55" s="55" t="s">
        <v>180</v>
      </c>
      <c r="CD55" s="56" t="s">
        <v>180</v>
      </c>
      <c r="CE55" s="54" t="s">
        <v>180</v>
      </c>
      <c r="CF55" s="55" t="s">
        <v>180</v>
      </c>
      <c r="CG55" s="56" t="s">
        <v>180</v>
      </c>
      <c r="CH55" s="54" t="s">
        <v>180</v>
      </c>
      <c r="CI55" s="55" t="s">
        <v>180</v>
      </c>
      <c r="CJ55" s="56" t="s">
        <v>180</v>
      </c>
      <c r="CK55" s="54" t="s">
        <v>180</v>
      </c>
      <c r="CL55" s="55" t="s">
        <v>180</v>
      </c>
      <c r="CM55" s="56" t="s">
        <v>180</v>
      </c>
      <c r="CN55" s="54" t="s">
        <v>180</v>
      </c>
      <c r="CO55" s="55" t="s">
        <v>180</v>
      </c>
      <c r="CP55" s="56">
        <v>214.5</v>
      </c>
      <c r="CQ55" s="54">
        <v>211.5</v>
      </c>
      <c r="CR55" s="55">
        <v>213.25</v>
      </c>
      <c r="CS55" s="56">
        <v>225</v>
      </c>
      <c r="CT55" s="54">
        <v>210</v>
      </c>
      <c r="CU55" s="55">
        <v>218</v>
      </c>
      <c r="CV55" s="56">
        <v>195</v>
      </c>
      <c r="CW55" s="54">
        <v>185</v>
      </c>
      <c r="CX55" s="55">
        <v>190</v>
      </c>
      <c r="CY55" s="54" t="s">
        <v>180</v>
      </c>
      <c r="CZ55" s="54" t="s">
        <v>180</v>
      </c>
      <c r="DA55" s="55" t="s">
        <v>180</v>
      </c>
      <c r="DB55" s="54" t="s">
        <v>180</v>
      </c>
      <c r="DC55" s="54" t="s">
        <v>180</v>
      </c>
      <c r="DD55" s="55" t="s">
        <v>180</v>
      </c>
      <c r="DE55" s="54" t="s">
        <v>180</v>
      </c>
      <c r="DF55" s="54" t="s">
        <v>180</v>
      </c>
      <c r="DG55" s="55" t="s">
        <v>180</v>
      </c>
      <c r="DH55" s="54" t="s">
        <v>180</v>
      </c>
      <c r="DI55" s="54" t="s">
        <v>180</v>
      </c>
      <c r="DJ55" s="55" t="s">
        <v>180</v>
      </c>
      <c r="DK55" s="56" t="s">
        <v>180</v>
      </c>
      <c r="DL55" s="54" t="s">
        <v>180</v>
      </c>
      <c r="DM55" s="55" t="s">
        <v>180</v>
      </c>
      <c r="DN55" s="54" t="s">
        <v>180</v>
      </c>
      <c r="DO55" s="54" t="s">
        <v>180</v>
      </c>
      <c r="DP55" s="55" t="s">
        <v>180</v>
      </c>
      <c r="DQ55" s="54" t="s">
        <v>180</v>
      </c>
      <c r="DR55" s="54" t="s">
        <v>180</v>
      </c>
      <c r="DS55" s="55" t="s">
        <v>180</v>
      </c>
      <c r="DT55" s="54">
        <v>169</v>
      </c>
      <c r="DU55" s="54">
        <v>163</v>
      </c>
      <c r="DV55" s="55">
        <v>166</v>
      </c>
      <c r="DW55" s="56" t="s">
        <v>180</v>
      </c>
      <c r="DX55" s="54" t="s">
        <v>180</v>
      </c>
      <c r="DY55" s="55" t="s">
        <v>180</v>
      </c>
      <c r="DZ55" s="56" t="s">
        <v>180</v>
      </c>
      <c r="EA55" s="54" t="s">
        <v>180</v>
      </c>
      <c r="EB55" s="55" t="s">
        <v>180</v>
      </c>
      <c r="EC55" s="56" t="s">
        <v>180</v>
      </c>
      <c r="ED55" s="54" t="s">
        <v>180</v>
      </c>
      <c r="EE55" s="55" t="s">
        <v>180</v>
      </c>
      <c r="EF55" s="56" t="s">
        <v>180</v>
      </c>
      <c r="EG55" s="54" t="s">
        <v>180</v>
      </c>
      <c r="EH55" s="55" t="s">
        <v>180</v>
      </c>
      <c r="EI55" s="56" t="s">
        <v>180</v>
      </c>
      <c r="EJ55" s="54" t="s">
        <v>180</v>
      </c>
      <c r="EK55" s="55" t="s">
        <v>180</v>
      </c>
      <c r="EL55" s="56" t="s">
        <v>180</v>
      </c>
      <c r="EM55" s="54" t="s">
        <v>180</v>
      </c>
      <c r="EN55" s="55" t="s">
        <v>180</v>
      </c>
      <c r="EO55" s="56" t="s">
        <v>180</v>
      </c>
      <c r="EP55" s="54" t="s">
        <v>180</v>
      </c>
      <c r="EQ55" s="55" t="s">
        <v>180</v>
      </c>
      <c r="ER55" s="56" t="s">
        <v>180</v>
      </c>
      <c r="ES55" s="54" t="s">
        <v>180</v>
      </c>
      <c r="ET55" s="55" t="s">
        <v>180</v>
      </c>
      <c r="EU55" s="54" t="s">
        <v>180</v>
      </c>
      <c r="EV55" s="54" t="s">
        <v>180</v>
      </c>
      <c r="EW55" s="55" t="s">
        <v>180</v>
      </c>
      <c r="EX55" s="54" t="s">
        <v>180</v>
      </c>
      <c r="EY55" s="54" t="s">
        <v>180</v>
      </c>
      <c r="EZ55" s="55" t="s">
        <v>180</v>
      </c>
      <c r="FA55" s="56" t="s">
        <v>180</v>
      </c>
      <c r="FB55" s="54" t="s">
        <v>180</v>
      </c>
      <c r="FC55" s="55" t="s">
        <v>180</v>
      </c>
      <c r="FD55" s="56" t="s">
        <v>180</v>
      </c>
      <c r="FE55" s="54" t="s">
        <v>180</v>
      </c>
      <c r="FF55" s="55" t="s">
        <v>180</v>
      </c>
      <c r="FG55" s="56" t="s">
        <v>180</v>
      </c>
      <c r="FH55" s="54" t="s">
        <v>180</v>
      </c>
      <c r="FI55" s="55" t="s">
        <v>180</v>
      </c>
      <c r="FJ55" s="56">
        <v>143.5</v>
      </c>
      <c r="FK55" s="54">
        <v>140</v>
      </c>
      <c r="FL55" s="55">
        <v>142.25</v>
      </c>
      <c r="FM55" s="56" t="s">
        <v>180</v>
      </c>
      <c r="FN55" s="54" t="s">
        <v>180</v>
      </c>
      <c r="FO55" s="55" t="s">
        <v>180</v>
      </c>
      <c r="FP55" s="56">
        <v>122</v>
      </c>
      <c r="FQ55" s="54">
        <v>119.25</v>
      </c>
      <c r="FR55" s="55">
        <v>121</v>
      </c>
      <c r="FS55" s="56">
        <v>130</v>
      </c>
      <c r="FT55" s="54">
        <v>129</v>
      </c>
      <c r="FU55" s="55">
        <v>130</v>
      </c>
      <c r="FV55" s="56" t="s">
        <v>180</v>
      </c>
      <c r="FW55" s="54" t="s">
        <v>180</v>
      </c>
      <c r="FX55" s="55" t="s">
        <v>180</v>
      </c>
      <c r="FY55" s="56" t="s">
        <v>180</v>
      </c>
      <c r="FZ55" s="54" t="s">
        <v>180</v>
      </c>
      <c r="GA55" s="55" t="s">
        <v>180</v>
      </c>
      <c r="GB55" s="56">
        <v>325</v>
      </c>
      <c r="GC55" s="54">
        <v>309</v>
      </c>
      <c r="GD55" s="55">
        <v>317</v>
      </c>
      <c r="GE55" s="56">
        <v>400</v>
      </c>
      <c r="GF55" s="54">
        <v>399</v>
      </c>
      <c r="GG55" s="55">
        <v>400</v>
      </c>
      <c r="GH55" s="56">
        <v>360</v>
      </c>
      <c r="GI55" s="54">
        <v>350</v>
      </c>
      <c r="GJ55" s="55">
        <v>355</v>
      </c>
      <c r="GK55" s="56" t="s">
        <v>180</v>
      </c>
      <c r="GL55" s="54" t="s">
        <v>180</v>
      </c>
      <c r="GM55" s="55" t="s">
        <v>180</v>
      </c>
      <c r="GN55" s="56" t="s">
        <v>180</v>
      </c>
      <c r="GO55" s="54" t="s">
        <v>180</v>
      </c>
      <c r="GP55" s="55" t="s">
        <v>180</v>
      </c>
      <c r="GQ55" s="56" t="s">
        <v>180</v>
      </c>
      <c r="GR55" s="54" t="s">
        <v>180</v>
      </c>
      <c r="GS55" s="55" t="s">
        <v>180</v>
      </c>
      <c r="GT55" s="56" t="s">
        <v>180</v>
      </c>
      <c r="GU55" s="54" t="s">
        <v>180</v>
      </c>
      <c r="GV55" s="55" t="s">
        <v>180</v>
      </c>
      <c r="GW55" s="56">
        <v>285.5</v>
      </c>
      <c r="GX55" s="54">
        <v>276.25</v>
      </c>
      <c r="GY55" s="55">
        <v>281</v>
      </c>
      <c r="GZ55" s="56" t="s">
        <v>180</v>
      </c>
      <c r="HA55" s="54" t="s">
        <v>180</v>
      </c>
      <c r="HB55" s="55" t="s">
        <v>180</v>
      </c>
      <c r="HC55" s="56" t="s">
        <v>180</v>
      </c>
      <c r="HD55" s="54" t="s">
        <v>180</v>
      </c>
      <c r="HE55" s="55" t="s">
        <v>180</v>
      </c>
      <c r="HF55" s="54" t="s">
        <v>180</v>
      </c>
      <c r="HG55" s="54" t="s">
        <v>180</v>
      </c>
      <c r="HH55" s="55" t="s">
        <v>180</v>
      </c>
      <c r="HI55" s="54" t="s">
        <v>180</v>
      </c>
      <c r="HJ55" s="54" t="s">
        <v>180</v>
      </c>
      <c r="HK55" s="55" t="s">
        <v>180</v>
      </c>
      <c r="HL55" s="56" t="s">
        <v>180</v>
      </c>
      <c r="HM55" s="54" t="s">
        <v>180</v>
      </c>
      <c r="HN55" s="55" t="s">
        <v>180</v>
      </c>
      <c r="HO55" s="56" t="s">
        <v>180</v>
      </c>
      <c r="HP55" s="54" t="s">
        <v>180</v>
      </c>
      <c r="HQ55" s="55" t="s">
        <v>180</v>
      </c>
      <c r="HR55" s="56" t="s">
        <v>180</v>
      </c>
      <c r="HS55" s="54" t="s">
        <v>180</v>
      </c>
      <c r="HT55" s="55" t="s">
        <v>180</v>
      </c>
      <c r="HU55" s="56" t="s">
        <v>180</v>
      </c>
      <c r="HV55" s="54" t="s">
        <v>180</v>
      </c>
      <c r="HW55" s="55" t="s">
        <v>180</v>
      </c>
      <c r="HX55" s="56" t="s">
        <v>180</v>
      </c>
      <c r="HY55" s="54" t="s">
        <v>180</v>
      </c>
      <c r="HZ55" s="55" t="s">
        <v>180</v>
      </c>
      <c r="IA55" s="56" t="s">
        <v>180</v>
      </c>
      <c r="IB55" s="54" t="s">
        <v>180</v>
      </c>
      <c r="IC55" s="55" t="s">
        <v>180</v>
      </c>
    </row>
    <row r="56" spans="1:237">
      <c r="A56" s="20">
        <v>1991</v>
      </c>
      <c r="B56" s="20">
        <v>3</v>
      </c>
      <c r="C56" s="20">
        <v>7</v>
      </c>
      <c r="D56" s="54">
        <v>185</v>
      </c>
      <c r="E56" s="54">
        <v>182.75</v>
      </c>
      <c r="F56" s="55">
        <v>184</v>
      </c>
      <c r="G56" s="56">
        <v>153.25</v>
      </c>
      <c r="H56" s="54">
        <v>151.25</v>
      </c>
      <c r="I56" s="55">
        <v>152.25</v>
      </c>
      <c r="J56" s="56">
        <v>164</v>
      </c>
      <c r="K56" s="54">
        <v>162.75</v>
      </c>
      <c r="L56" s="55">
        <v>163.75</v>
      </c>
      <c r="M56" s="56" t="s">
        <v>180</v>
      </c>
      <c r="N56" s="54" t="s">
        <v>180</v>
      </c>
      <c r="O56" s="55" t="s">
        <v>180</v>
      </c>
      <c r="P56" s="56">
        <v>178.25</v>
      </c>
      <c r="Q56" s="54">
        <v>175</v>
      </c>
      <c r="R56" s="55">
        <v>177</v>
      </c>
      <c r="S56" s="56">
        <v>178.25</v>
      </c>
      <c r="T56" s="54">
        <v>175</v>
      </c>
      <c r="U56" s="55">
        <v>177</v>
      </c>
      <c r="V56" s="54" t="s">
        <v>180</v>
      </c>
      <c r="W56" s="54" t="s">
        <v>180</v>
      </c>
      <c r="X56" s="55" t="s">
        <v>180</v>
      </c>
      <c r="Y56" s="54" t="s">
        <v>180</v>
      </c>
      <c r="Z56" s="54" t="s">
        <v>180</v>
      </c>
      <c r="AA56" s="55" t="s">
        <v>180</v>
      </c>
      <c r="AB56" s="54" t="s">
        <v>180</v>
      </c>
      <c r="AC56" s="54" t="s">
        <v>180</v>
      </c>
      <c r="AD56" s="55" t="s">
        <v>180</v>
      </c>
      <c r="AE56" s="54" t="s">
        <v>180</v>
      </c>
      <c r="AF56" s="54" t="s">
        <v>180</v>
      </c>
      <c r="AG56" s="55" t="s">
        <v>180</v>
      </c>
      <c r="AH56" s="56" t="s">
        <v>180</v>
      </c>
      <c r="AI56" s="54" t="s">
        <v>180</v>
      </c>
      <c r="AJ56" s="55" t="s">
        <v>180</v>
      </c>
      <c r="AK56" s="56" t="s">
        <v>180</v>
      </c>
      <c r="AL56" s="54" t="s">
        <v>180</v>
      </c>
      <c r="AM56" s="55" t="s">
        <v>180</v>
      </c>
      <c r="AN56" s="56" t="s">
        <v>180</v>
      </c>
      <c r="AO56" s="54" t="s">
        <v>180</v>
      </c>
      <c r="AP56" s="55" t="s">
        <v>180</v>
      </c>
      <c r="AQ56" s="56" t="s">
        <v>180</v>
      </c>
      <c r="AR56" s="54" t="s">
        <v>180</v>
      </c>
      <c r="AS56" s="55" t="s">
        <v>180</v>
      </c>
      <c r="AT56" s="56" t="s">
        <v>180</v>
      </c>
      <c r="AU56" s="54" t="s">
        <v>180</v>
      </c>
      <c r="AV56" s="55" t="s">
        <v>180</v>
      </c>
      <c r="AW56" s="56" t="s">
        <v>180</v>
      </c>
      <c r="AX56" s="54" t="s">
        <v>180</v>
      </c>
      <c r="AY56" s="55" t="s">
        <v>180</v>
      </c>
      <c r="AZ56" s="56">
        <v>201.25</v>
      </c>
      <c r="BA56" s="54">
        <v>194</v>
      </c>
      <c r="BB56" s="55">
        <v>198</v>
      </c>
      <c r="BC56" s="56" t="s">
        <v>180</v>
      </c>
      <c r="BD56" s="54" t="s">
        <v>180</v>
      </c>
      <c r="BE56" s="55" t="s">
        <v>180</v>
      </c>
      <c r="BF56" s="56">
        <v>201.25</v>
      </c>
      <c r="BG56" s="54">
        <v>194</v>
      </c>
      <c r="BH56" s="55">
        <v>198</v>
      </c>
      <c r="BI56" s="56">
        <v>202.5</v>
      </c>
      <c r="BJ56" s="54">
        <v>199</v>
      </c>
      <c r="BK56" s="55">
        <v>201</v>
      </c>
      <c r="BL56" s="56" t="s">
        <v>180</v>
      </c>
      <c r="BM56" s="54" t="s">
        <v>180</v>
      </c>
      <c r="BN56" s="55" t="s">
        <v>180</v>
      </c>
      <c r="BO56" s="56" t="s">
        <v>180</v>
      </c>
      <c r="BP56" s="54" t="s">
        <v>180</v>
      </c>
      <c r="BQ56" s="55" t="s">
        <v>180</v>
      </c>
      <c r="BR56" s="56" t="s">
        <v>180</v>
      </c>
      <c r="BS56" s="54" t="s">
        <v>180</v>
      </c>
      <c r="BT56" s="55" t="s">
        <v>180</v>
      </c>
      <c r="BU56" s="56" t="s">
        <v>180</v>
      </c>
      <c r="BV56" s="54" t="s">
        <v>180</v>
      </c>
      <c r="BW56" s="55" t="s">
        <v>180</v>
      </c>
      <c r="BX56" s="56" t="s">
        <v>180</v>
      </c>
      <c r="BY56" s="54" t="s">
        <v>180</v>
      </c>
      <c r="BZ56" s="55" t="s">
        <v>180</v>
      </c>
      <c r="CA56" s="56" t="s">
        <v>180</v>
      </c>
      <c r="CB56" s="54" t="s">
        <v>180</v>
      </c>
      <c r="CC56" s="55" t="s">
        <v>180</v>
      </c>
      <c r="CD56" s="56" t="s">
        <v>180</v>
      </c>
      <c r="CE56" s="54" t="s">
        <v>180</v>
      </c>
      <c r="CF56" s="55" t="s">
        <v>180</v>
      </c>
      <c r="CG56" s="56" t="s">
        <v>180</v>
      </c>
      <c r="CH56" s="54" t="s">
        <v>180</v>
      </c>
      <c r="CI56" s="55" t="s">
        <v>180</v>
      </c>
      <c r="CJ56" s="56" t="s">
        <v>180</v>
      </c>
      <c r="CK56" s="54" t="s">
        <v>180</v>
      </c>
      <c r="CL56" s="55" t="s">
        <v>180</v>
      </c>
      <c r="CM56" s="56" t="s">
        <v>180</v>
      </c>
      <c r="CN56" s="54" t="s">
        <v>180</v>
      </c>
      <c r="CO56" s="55" t="s">
        <v>180</v>
      </c>
      <c r="CP56" s="56">
        <v>215</v>
      </c>
      <c r="CQ56" s="54">
        <v>212</v>
      </c>
      <c r="CR56" s="55">
        <v>214</v>
      </c>
      <c r="CS56" s="56">
        <v>225</v>
      </c>
      <c r="CT56" s="54">
        <v>210</v>
      </c>
      <c r="CU56" s="55">
        <v>218</v>
      </c>
      <c r="CV56" s="56">
        <v>202.5</v>
      </c>
      <c r="CW56" s="54">
        <v>185</v>
      </c>
      <c r="CX56" s="55">
        <v>193.75</v>
      </c>
      <c r="CY56" s="54" t="s">
        <v>180</v>
      </c>
      <c r="CZ56" s="54" t="s">
        <v>180</v>
      </c>
      <c r="DA56" s="55" t="s">
        <v>180</v>
      </c>
      <c r="DB56" s="54" t="s">
        <v>180</v>
      </c>
      <c r="DC56" s="54" t="s">
        <v>180</v>
      </c>
      <c r="DD56" s="55" t="s">
        <v>180</v>
      </c>
      <c r="DE56" s="54" t="s">
        <v>180</v>
      </c>
      <c r="DF56" s="54" t="s">
        <v>180</v>
      </c>
      <c r="DG56" s="55" t="s">
        <v>180</v>
      </c>
      <c r="DH56" s="54" t="s">
        <v>180</v>
      </c>
      <c r="DI56" s="54" t="s">
        <v>180</v>
      </c>
      <c r="DJ56" s="55" t="s">
        <v>180</v>
      </c>
      <c r="DK56" s="56" t="s">
        <v>180</v>
      </c>
      <c r="DL56" s="54" t="s">
        <v>180</v>
      </c>
      <c r="DM56" s="55" t="s">
        <v>180</v>
      </c>
      <c r="DN56" s="54" t="s">
        <v>180</v>
      </c>
      <c r="DO56" s="54" t="s">
        <v>180</v>
      </c>
      <c r="DP56" s="55" t="s">
        <v>180</v>
      </c>
      <c r="DQ56" s="54" t="s">
        <v>180</v>
      </c>
      <c r="DR56" s="54" t="s">
        <v>180</v>
      </c>
      <c r="DS56" s="55" t="s">
        <v>180</v>
      </c>
      <c r="DT56" s="54">
        <v>169</v>
      </c>
      <c r="DU56" s="54">
        <v>163</v>
      </c>
      <c r="DV56" s="55">
        <v>166</v>
      </c>
      <c r="DW56" s="56" t="s">
        <v>180</v>
      </c>
      <c r="DX56" s="54" t="s">
        <v>180</v>
      </c>
      <c r="DY56" s="55" t="s">
        <v>180</v>
      </c>
      <c r="DZ56" s="56" t="s">
        <v>180</v>
      </c>
      <c r="EA56" s="54" t="s">
        <v>180</v>
      </c>
      <c r="EB56" s="55" t="s">
        <v>180</v>
      </c>
      <c r="EC56" s="56" t="s">
        <v>180</v>
      </c>
      <c r="ED56" s="54" t="s">
        <v>180</v>
      </c>
      <c r="EE56" s="55" t="s">
        <v>180</v>
      </c>
      <c r="EF56" s="56" t="s">
        <v>180</v>
      </c>
      <c r="EG56" s="54" t="s">
        <v>180</v>
      </c>
      <c r="EH56" s="55" t="s">
        <v>180</v>
      </c>
      <c r="EI56" s="56" t="s">
        <v>180</v>
      </c>
      <c r="EJ56" s="54" t="s">
        <v>180</v>
      </c>
      <c r="EK56" s="55" t="s">
        <v>180</v>
      </c>
      <c r="EL56" s="56" t="s">
        <v>180</v>
      </c>
      <c r="EM56" s="54" t="s">
        <v>180</v>
      </c>
      <c r="EN56" s="55" t="s">
        <v>180</v>
      </c>
      <c r="EO56" s="56" t="s">
        <v>180</v>
      </c>
      <c r="EP56" s="54" t="s">
        <v>180</v>
      </c>
      <c r="EQ56" s="55" t="s">
        <v>180</v>
      </c>
      <c r="ER56" s="56" t="s">
        <v>180</v>
      </c>
      <c r="ES56" s="54" t="s">
        <v>180</v>
      </c>
      <c r="ET56" s="55" t="s">
        <v>180</v>
      </c>
      <c r="EU56" s="54" t="s">
        <v>180</v>
      </c>
      <c r="EV56" s="54" t="s">
        <v>180</v>
      </c>
      <c r="EW56" s="55" t="s">
        <v>180</v>
      </c>
      <c r="EX56" s="54" t="s">
        <v>180</v>
      </c>
      <c r="EY56" s="54" t="s">
        <v>180</v>
      </c>
      <c r="EZ56" s="55" t="s">
        <v>180</v>
      </c>
      <c r="FA56" s="56" t="s">
        <v>180</v>
      </c>
      <c r="FB56" s="54" t="s">
        <v>180</v>
      </c>
      <c r="FC56" s="55" t="s">
        <v>180</v>
      </c>
      <c r="FD56" s="56" t="s">
        <v>180</v>
      </c>
      <c r="FE56" s="54" t="s">
        <v>180</v>
      </c>
      <c r="FF56" s="55" t="s">
        <v>180</v>
      </c>
      <c r="FG56" s="56" t="s">
        <v>180</v>
      </c>
      <c r="FH56" s="54" t="s">
        <v>180</v>
      </c>
      <c r="FI56" s="55" t="s">
        <v>180</v>
      </c>
      <c r="FJ56" s="56">
        <v>143</v>
      </c>
      <c r="FK56" s="54">
        <v>138</v>
      </c>
      <c r="FL56" s="55">
        <v>141</v>
      </c>
      <c r="FM56" s="56" t="s">
        <v>180</v>
      </c>
      <c r="FN56" s="54" t="s">
        <v>180</v>
      </c>
      <c r="FO56" s="55" t="s">
        <v>180</v>
      </c>
      <c r="FP56" s="56">
        <v>122.5</v>
      </c>
      <c r="FQ56" s="54">
        <v>119.5</v>
      </c>
      <c r="FR56" s="55">
        <v>121.5</v>
      </c>
      <c r="FS56" s="56">
        <v>132</v>
      </c>
      <c r="FT56" s="54">
        <v>130</v>
      </c>
      <c r="FU56" s="55">
        <v>131</v>
      </c>
      <c r="FV56" s="56" t="s">
        <v>180</v>
      </c>
      <c r="FW56" s="54" t="s">
        <v>180</v>
      </c>
      <c r="FX56" s="55" t="s">
        <v>180</v>
      </c>
      <c r="FY56" s="56" t="s">
        <v>180</v>
      </c>
      <c r="FZ56" s="54" t="s">
        <v>180</v>
      </c>
      <c r="GA56" s="55" t="s">
        <v>180</v>
      </c>
      <c r="GB56" s="56">
        <v>322.5</v>
      </c>
      <c r="GC56" s="54">
        <v>309</v>
      </c>
      <c r="GD56" s="55">
        <v>316</v>
      </c>
      <c r="GE56" s="56">
        <v>410</v>
      </c>
      <c r="GF56" s="54">
        <v>409</v>
      </c>
      <c r="GG56" s="55">
        <v>410</v>
      </c>
      <c r="GH56" s="56">
        <v>360</v>
      </c>
      <c r="GI56" s="54">
        <v>350</v>
      </c>
      <c r="GJ56" s="55">
        <v>355</v>
      </c>
      <c r="GK56" s="56" t="s">
        <v>180</v>
      </c>
      <c r="GL56" s="54" t="s">
        <v>180</v>
      </c>
      <c r="GM56" s="55" t="s">
        <v>180</v>
      </c>
      <c r="GN56" s="56" t="s">
        <v>180</v>
      </c>
      <c r="GO56" s="54" t="s">
        <v>180</v>
      </c>
      <c r="GP56" s="55" t="s">
        <v>180</v>
      </c>
      <c r="GQ56" s="56" t="s">
        <v>180</v>
      </c>
      <c r="GR56" s="54" t="s">
        <v>180</v>
      </c>
      <c r="GS56" s="55" t="s">
        <v>180</v>
      </c>
      <c r="GT56" s="56" t="s">
        <v>180</v>
      </c>
      <c r="GU56" s="54" t="s">
        <v>180</v>
      </c>
      <c r="GV56" s="55" t="s">
        <v>180</v>
      </c>
      <c r="GW56" s="56">
        <v>285</v>
      </c>
      <c r="GX56" s="54">
        <v>280</v>
      </c>
      <c r="GY56" s="55">
        <v>283</v>
      </c>
      <c r="GZ56" s="56" t="s">
        <v>180</v>
      </c>
      <c r="HA56" s="54" t="s">
        <v>180</v>
      </c>
      <c r="HB56" s="55" t="s">
        <v>180</v>
      </c>
      <c r="HC56" s="56" t="s">
        <v>180</v>
      </c>
      <c r="HD56" s="54" t="s">
        <v>180</v>
      </c>
      <c r="HE56" s="55" t="s">
        <v>180</v>
      </c>
      <c r="HF56" s="54" t="s">
        <v>180</v>
      </c>
      <c r="HG56" s="54" t="s">
        <v>180</v>
      </c>
      <c r="HH56" s="55" t="s">
        <v>180</v>
      </c>
      <c r="HI56" s="54" t="s">
        <v>180</v>
      </c>
      <c r="HJ56" s="54" t="s">
        <v>180</v>
      </c>
      <c r="HK56" s="55" t="s">
        <v>180</v>
      </c>
      <c r="HL56" s="56" t="s">
        <v>180</v>
      </c>
      <c r="HM56" s="54" t="s">
        <v>180</v>
      </c>
      <c r="HN56" s="55" t="s">
        <v>180</v>
      </c>
      <c r="HO56" s="56" t="s">
        <v>180</v>
      </c>
      <c r="HP56" s="54" t="s">
        <v>180</v>
      </c>
      <c r="HQ56" s="55" t="s">
        <v>180</v>
      </c>
      <c r="HR56" s="56" t="s">
        <v>180</v>
      </c>
      <c r="HS56" s="54" t="s">
        <v>180</v>
      </c>
      <c r="HT56" s="55" t="s">
        <v>180</v>
      </c>
      <c r="HU56" s="56" t="s">
        <v>180</v>
      </c>
      <c r="HV56" s="54" t="s">
        <v>180</v>
      </c>
      <c r="HW56" s="55" t="s">
        <v>180</v>
      </c>
      <c r="HX56" s="56" t="s">
        <v>180</v>
      </c>
      <c r="HY56" s="54" t="s">
        <v>180</v>
      </c>
      <c r="HZ56" s="55" t="s">
        <v>180</v>
      </c>
      <c r="IA56" s="56" t="s">
        <v>180</v>
      </c>
      <c r="IB56" s="54" t="s">
        <v>180</v>
      </c>
      <c r="IC56" s="55" t="s">
        <v>180</v>
      </c>
    </row>
    <row r="57" spans="1:237">
      <c r="A57" s="20">
        <v>1991</v>
      </c>
      <c r="B57" s="20">
        <v>3</v>
      </c>
      <c r="C57" s="20">
        <v>8</v>
      </c>
      <c r="D57" s="54">
        <v>175</v>
      </c>
      <c r="E57" s="54">
        <v>171</v>
      </c>
      <c r="F57" s="55">
        <v>173.2</v>
      </c>
      <c r="G57" s="56">
        <v>152.80000000000001</v>
      </c>
      <c r="H57" s="54">
        <v>150</v>
      </c>
      <c r="I57" s="55">
        <v>151.6</v>
      </c>
      <c r="J57" s="56">
        <v>162.5</v>
      </c>
      <c r="K57" s="54">
        <v>160.5</v>
      </c>
      <c r="L57" s="55">
        <v>161.75</v>
      </c>
      <c r="M57" s="56" t="s">
        <v>180</v>
      </c>
      <c r="N57" s="54" t="s">
        <v>180</v>
      </c>
      <c r="O57" s="55" t="s">
        <v>180</v>
      </c>
      <c r="P57" s="56">
        <v>181.6</v>
      </c>
      <c r="Q57" s="54">
        <v>178.8</v>
      </c>
      <c r="R57" s="55">
        <v>180.4</v>
      </c>
      <c r="S57" s="56">
        <v>179.2</v>
      </c>
      <c r="T57" s="54">
        <v>175</v>
      </c>
      <c r="U57" s="55">
        <v>177.6</v>
      </c>
      <c r="V57" s="54" t="s">
        <v>180</v>
      </c>
      <c r="W57" s="54" t="s">
        <v>180</v>
      </c>
      <c r="X57" s="55" t="s">
        <v>180</v>
      </c>
      <c r="Y57" s="54" t="s">
        <v>180</v>
      </c>
      <c r="Z57" s="54" t="s">
        <v>180</v>
      </c>
      <c r="AA57" s="55" t="s">
        <v>180</v>
      </c>
      <c r="AB57" s="54" t="s">
        <v>180</v>
      </c>
      <c r="AC57" s="54" t="s">
        <v>180</v>
      </c>
      <c r="AD57" s="55" t="s">
        <v>180</v>
      </c>
      <c r="AE57" s="54" t="s">
        <v>180</v>
      </c>
      <c r="AF57" s="54" t="s">
        <v>180</v>
      </c>
      <c r="AG57" s="55" t="s">
        <v>180</v>
      </c>
      <c r="AH57" s="56" t="s">
        <v>180</v>
      </c>
      <c r="AI57" s="54" t="s">
        <v>180</v>
      </c>
      <c r="AJ57" s="55" t="s">
        <v>180</v>
      </c>
      <c r="AK57" s="56" t="s">
        <v>180</v>
      </c>
      <c r="AL57" s="54" t="s">
        <v>180</v>
      </c>
      <c r="AM57" s="55" t="s">
        <v>180</v>
      </c>
      <c r="AN57" s="56" t="s">
        <v>180</v>
      </c>
      <c r="AO57" s="54" t="s">
        <v>180</v>
      </c>
      <c r="AP57" s="55" t="s">
        <v>180</v>
      </c>
      <c r="AQ57" s="56" t="s">
        <v>180</v>
      </c>
      <c r="AR57" s="54" t="s">
        <v>180</v>
      </c>
      <c r="AS57" s="55" t="s">
        <v>180</v>
      </c>
      <c r="AT57" s="56" t="s">
        <v>180</v>
      </c>
      <c r="AU57" s="54" t="s">
        <v>180</v>
      </c>
      <c r="AV57" s="55" t="s">
        <v>180</v>
      </c>
      <c r="AW57" s="56" t="s">
        <v>180</v>
      </c>
      <c r="AX57" s="54" t="s">
        <v>180</v>
      </c>
      <c r="AY57" s="55" t="s">
        <v>180</v>
      </c>
      <c r="AZ57" s="56">
        <v>203</v>
      </c>
      <c r="BA57" s="54">
        <v>198</v>
      </c>
      <c r="BB57" s="55">
        <v>201</v>
      </c>
      <c r="BC57" s="56" t="s">
        <v>180</v>
      </c>
      <c r="BD57" s="54" t="s">
        <v>180</v>
      </c>
      <c r="BE57" s="55" t="s">
        <v>180</v>
      </c>
      <c r="BF57" s="56">
        <v>203</v>
      </c>
      <c r="BG57" s="54">
        <v>198</v>
      </c>
      <c r="BH57" s="55">
        <v>201</v>
      </c>
      <c r="BI57" s="56">
        <v>205</v>
      </c>
      <c r="BJ57" s="54">
        <v>200</v>
      </c>
      <c r="BK57" s="55">
        <v>203</v>
      </c>
      <c r="BL57" s="56" t="s">
        <v>180</v>
      </c>
      <c r="BM57" s="54" t="s">
        <v>180</v>
      </c>
      <c r="BN57" s="55" t="s">
        <v>180</v>
      </c>
      <c r="BO57" s="56" t="s">
        <v>180</v>
      </c>
      <c r="BP57" s="54" t="s">
        <v>180</v>
      </c>
      <c r="BQ57" s="55" t="s">
        <v>180</v>
      </c>
      <c r="BR57" s="56" t="s">
        <v>180</v>
      </c>
      <c r="BS57" s="54" t="s">
        <v>180</v>
      </c>
      <c r="BT57" s="55" t="s">
        <v>180</v>
      </c>
      <c r="BU57" s="56" t="s">
        <v>180</v>
      </c>
      <c r="BV57" s="54" t="s">
        <v>180</v>
      </c>
      <c r="BW57" s="55" t="s">
        <v>180</v>
      </c>
      <c r="BX57" s="56" t="s">
        <v>180</v>
      </c>
      <c r="BY57" s="54" t="s">
        <v>180</v>
      </c>
      <c r="BZ57" s="55" t="s">
        <v>180</v>
      </c>
      <c r="CA57" s="56" t="s">
        <v>180</v>
      </c>
      <c r="CB57" s="54" t="s">
        <v>180</v>
      </c>
      <c r="CC57" s="55" t="s">
        <v>180</v>
      </c>
      <c r="CD57" s="56" t="s">
        <v>180</v>
      </c>
      <c r="CE57" s="54" t="s">
        <v>180</v>
      </c>
      <c r="CF57" s="55" t="s">
        <v>180</v>
      </c>
      <c r="CG57" s="56" t="s">
        <v>180</v>
      </c>
      <c r="CH57" s="54" t="s">
        <v>180</v>
      </c>
      <c r="CI57" s="55" t="s">
        <v>180</v>
      </c>
      <c r="CJ57" s="56" t="s">
        <v>180</v>
      </c>
      <c r="CK57" s="54" t="s">
        <v>180</v>
      </c>
      <c r="CL57" s="55" t="s">
        <v>180</v>
      </c>
      <c r="CM57" s="56" t="s">
        <v>180</v>
      </c>
      <c r="CN57" s="54" t="s">
        <v>180</v>
      </c>
      <c r="CO57" s="55" t="s">
        <v>180</v>
      </c>
      <c r="CP57" s="56" t="s">
        <v>180</v>
      </c>
      <c r="CQ57" s="54" t="s">
        <v>180</v>
      </c>
      <c r="CR57" s="55" t="s">
        <v>180</v>
      </c>
      <c r="CS57" s="56">
        <v>225</v>
      </c>
      <c r="CT57" s="54">
        <v>210</v>
      </c>
      <c r="CU57" s="55">
        <v>218</v>
      </c>
      <c r="CV57" s="56">
        <v>205</v>
      </c>
      <c r="CW57" s="54">
        <v>185</v>
      </c>
      <c r="CX57" s="55">
        <v>195</v>
      </c>
      <c r="CY57" s="54" t="s">
        <v>180</v>
      </c>
      <c r="CZ57" s="54" t="s">
        <v>180</v>
      </c>
      <c r="DA57" s="55" t="s">
        <v>180</v>
      </c>
      <c r="DB57" s="54" t="s">
        <v>180</v>
      </c>
      <c r="DC57" s="54" t="s">
        <v>180</v>
      </c>
      <c r="DD57" s="55" t="s">
        <v>180</v>
      </c>
      <c r="DE57" s="54" t="s">
        <v>180</v>
      </c>
      <c r="DF57" s="54" t="s">
        <v>180</v>
      </c>
      <c r="DG57" s="55" t="s">
        <v>180</v>
      </c>
      <c r="DH57" s="54" t="s">
        <v>180</v>
      </c>
      <c r="DI57" s="54" t="s">
        <v>180</v>
      </c>
      <c r="DJ57" s="55" t="s">
        <v>180</v>
      </c>
      <c r="DK57" s="56" t="s">
        <v>180</v>
      </c>
      <c r="DL57" s="54" t="s">
        <v>180</v>
      </c>
      <c r="DM57" s="55" t="s">
        <v>180</v>
      </c>
      <c r="DN57" s="54" t="s">
        <v>180</v>
      </c>
      <c r="DO57" s="54" t="s">
        <v>180</v>
      </c>
      <c r="DP57" s="55" t="s">
        <v>180</v>
      </c>
      <c r="DQ57" s="54" t="s">
        <v>180</v>
      </c>
      <c r="DR57" s="54" t="s">
        <v>180</v>
      </c>
      <c r="DS57" s="55" t="s">
        <v>180</v>
      </c>
      <c r="DT57" s="54">
        <v>169</v>
      </c>
      <c r="DU57" s="54">
        <v>163</v>
      </c>
      <c r="DV57" s="55">
        <v>166</v>
      </c>
      <c r="DW57" s="56" t="s">
        <v>180</v>
      </c>
      <c r="DX57" s="54" t="s">
        <v>180</v>
      </c>
      <c r="DY57" s="55" t="s">
        <v>180</v>
      </c>
      <c r="DZ57" s="56" t="s">
        <v>180</v>
      </c>
      <c r="EA57" s="54" t="s">
        <v>180</v>
      </c>
      <c r="EB57" s="55" t="s">
        <v>180</v>
      </c>
      <c r="EC57" s="56" t="s">
        <v>180</v>
      </c>
      <c r="ED57" s="54" t="s">
        <v>180</v>
      </c>
      <c r="EE57" s="55" t="s">
        <v>180</v>
      </c>
      <c r="EF57" s="56" t="s">
        <v>180</v>
      </c>
      <c r="EG57" s="54" t="s">
        <v>180</v>
      </c>
      <c r="EH57" s="55" t="s">
        <v>180</v>
      </c>
      <c r="EI57" s="56" t="s">
        <v>180</v>
      </c>
      <c r="EJ57" s="54" t="s">
        <v>180</v>
      </c>
      <c r="EK57" s="55" t="s">
        <v>180</v>
      </c>
      <c r="EL57" s="56" t="s">
        <v>180</v>
      </c>
      <c r="EM57" s="54" t="s">
        <v>180</v>
      </c>
      <c r="EN57" s="55" t="s">
        <v>180</v>
      </c>
      <c r="EO57" s="56" t="s">
        <v>180</v>
      </c>
      <c r="EP57" s="54" t="s">
        <v>180</v>
      </c>
      <c r="EQ57" s="55" t="s">
        <v>180</v>
      </c>
      <c r="ER57" s="56" t="s">
        <v>180</v>
      </c>
      <c r="ES57" s="54" t="s">
        <v>180</v>
      </c>
      <c r="ET57" s="55" t="s">
        <v>180</v>
      </c>
      <c r="EU57" s="54" t="s">
        <v>180</v>
      </c>
      <c r="EV57" s="54" t="s">
        <v>180</v>
      </c>
      <c r="EW57" s="55" t="s">
        <v>180</v>
      </c>
      <c r="EX57" s="54" t="s">
        <v>180</v>
      </c>
      <c r="EY57" s="54" t="s">
        <v>180</v>
      </c>
      <c r="EZ57" s="55" t="s">
        <v>180</v>
      </c>
      <c r="FA57" s="56" t="s">
        <v>180</v>
      </c>
      <c r="FB57" s="54" t="s">
        <v>180</v>
      </c>
      <c r="FC57" s="55" t="s">
        <v>180</v>
      </c>
      <c r="FD57" s="56" t="s">
        <v>180</v>
      </c>
      <c r="FE57" s="54" t="s">
        <v>180</v>
      </c>
      <c r="FF57" s="55" t="s">
        <v>180</v>
      </c>
      <c r="FG57" s="56" t="s">
        <v>180</v>
      </c>
      <c r="FH57" s="54" t="s">
        <v>180</v>
      </c>
      <c r="FI57" s="55" t="s">
        <v>180</v>
      </c>
      <c r="FJ57" s="56">
        <v>143</v>
      </c>
      <c r="FK57" s="54">
        <v>138</v>
      </c>
      <c r="FL57" s="55">
        <v>141</v>
      </c>
      <c r="FM57" s="56" t="s">
        <v>180</v>
      </c>
      <c r="FN57" s="54" t="s">
        <v>180</v>
      </c>
      <c r="FO57" s="55" t="s">
        <v>180</v>
      </c>
      <c r="FP57" s="56">
        <v>121.8</v>
      </c>
      <c r="FQ57" s="54">
        <v>118.8</v>
      </c>
      <c r="FR57" s="55">
        <v>120.8</v>
      </c>
      <c r="FS57" s="56">
        <v>128.80000000000001</v>
      </c>
      <c r="FT57" s="54">
        <v>125.2</v>
      </c>
      <c r="FU57" s="55">
        <v>127</v>
      </c>
      <c r="FV57" s="56" t="s">
        <v>180</v>
      </c>
      <c r="FW57" s="54" t="s">
        <v>180</v>
      </c>
      <c r="FX57" s="55" t="s">
        <v>180</v>
      </c>
      <c r="FY57" s="56" t="s">
        <v>180</v>
      </c>
      <c r="FZ57" s="54" t="s">
        <v>180</v>
      </c>
      <c r="GA57" s="55" t="s">
        <v>180</v>
      </c>
      <c r="GB57" s="56">
        <v>320</v>
      </c>
      <c r="GC57" s="54">
        <v>309</v>
      </c>
      <c r="GD57" s="55">
        <v>315</v>
      </c>
      <c r="GE57" s="56">
        <v>420</v>
      </c>
      <c r="GF57" s="54">
        <v>419</v>
      </c>
      <c r="GG57" s="55">
        <v>420</v>
      </c>
      <c r="GH57" s="56">
        <v>360</v>
      </c>
      <c r="GI57" s="54">
        <v>350</v>
      </c>
      <c r="GJ57" s="55">
        <v>355</v>
      </c>
      <c r="GK57" s="56" t="s">
        <v>180</v>
      </c>
      <c r="GL57" s="54" t="s">
        <v>180</v>
      </c>
      <c r="GM57" s="55" t="s">
        <v>180</v>
      </c>
      <c r="GN57" s="56" t="s">
        <v>180</v>
      </c>
      <c r="GO57" s="54" t="s">
        <v>180</v>
      </c>
      <c r="GP57" s="55" t="s">
        <v>180</v>
      </c>
      <c r="GQ57" s="56" t="s">
        <v>180</v>
      </c>
      <c r="GR57" s="54" t="s">
        <v>180</v>
      </c>
      <c r="GS57" s="55" t="s">
        <v>180</v>
      </c>
      <c r="GT57" s="56" t="s">
        <v>180</v>
      </c>
      <c r="GU57" s="54" t="s">
        <v>180</v>
      </c>
      <c r="GV57" s="55" t="s">
        <v>180</v>
      </c>
      <c r="GW57" s="56">
        <v>285</v>
      </c>
      <c r="GX57" s="54">
        <v>280</v>
      </c>
      <c r="GY57" s="55">
        <v>283</v>
      </c>
      <c r="GZ57" s="56" t="s">
        <v>180</v>
      </c>
      <c r="HA57" s="54" t="s">
        <v>180</v>
      </c>
      <c r="HB57" s="55" t="s">
        <v>180</v>
      </c>
      <c r="HC57" s="56" t="s">
        <v>180</v>
      </c>
      <c r="HD57" s="54" t="s">
        <v>180</v>
      </c>
      <c r="HE57" s="55" t="s">
        <v>180</v>
      </c>
      <c r="HF57" s="54" t="s">
        <v>180</v>
      </c>
      <c r="HG57" s="54" t="s">
        <v>180</v>
      </c>
      <c r="HH57" s="55" t="s">
        <v>180</v>
      </c>
      <c r="HI57" s="54" t="s">
        <v>180</v>
      </c>
      <c r="HJ57" s="54" t="s">
        <v>180</v>
      </c>
      <c r="HK57" s="55" t="s">
        <v>180</v>
      </c>
      <c r="HL57" s="56" t="s">
        <v>180</v>
      </c>
      <c r="HM57" s="54" t="s">
        <v>180</v>
      </c>
      <c r="HN57" s="55" t="s">
        <v>180</v>
      </c>
      <c r="HO57" s="56" t="s">
        <v>180</v>
      </c>
      <c r="HP57" s="54" t="s">
        <v>180</v>
      </c>
      <c r="HQ57" s="55" t="s">
        <v>180</v>
      </c>
      <c r="HR57" s="56" t="s">
        <v>180</v>
      </c>
      <c r="HS57" s="54" t="s">
        <v>180</v>
      </c>
      <c r="HT57" s="55" t="s">
        <v>180</v>
      </c>
      <c r="HU57" s="56" t="s">
        <v>180</v>
      </c>
      <c r="HV57" s="54" t="s">
        <v>180</v>
      </c>
      <c r="HW57" s="55" t="s">
        <v>180</v>
      </c>
      <c r="HX57" s="56" t="s">
        <v>180</v>
      </c>
      <c r="HY57" s="54" t="s">
        <v>180</v>
      </c>
      <c r="HZ57" s="55" t="s">
        <v>180</v>
      </c>
      <c r="IA57" s="56" t="s">
        <v>180</v>
      </c>
      <c r="IB57" s="54" t="s">
        <v>180</v>
      </c>
      <c r="IC57" s="55" t="s">
        <v>180</v>
      </c>
    </row>
    <row r="58" spans="1:237">
      <c r="A58" s="20">
        <v>1991</v>
      </c>
      <c r="B58" s="20">
        <v>3</v>
      </c>
      <c r="C58" s="20">
        <v>9</v>
      </c>
      <c r="D58" s="54">
        <v>171</v>
      </c>
      <c r="E58" s="54">
        <v>167.75</v>
      </c>
      <c r="F58" s="55">
        <v>169.5</v>
      </c>
      <c r="G58" s="56">
        <v>149.75</v>
      </c>
      <c r="H58" s="54">
        <v>144</v>
      </c>
      <c r="I58" s="55">
        <v>147</v>
      </c>
      <c r="J58" s="56">
        <v>160.5</v>
      </c>
      <c r="K58" s="54">
        <v>158.5</v>
      </c>
      <c r="L58" s="55">
        <v>159.75</v>
      </c>
      <c r="M58" s="56" t="s">
        <v>180</v>
      </c>
      <c r="N58" s="54" t="s">
        <v>180</v>
      </c>
      <c r="O58" s="55" t="s">
        <v>180</v>
      </c>
      <c r="P58" s="56">
        <v>181</v>
      </c>
      <c r="Q58" s="54">
        <v>175.25</v>
      </c>
      <c r="R58" s="55">
        <v>178.25</v>
      </c>
      <c r="S58" s="56">
        <v>178</v>
      </c>
      <c r="T58" s="54">
        <v>172</v>
      </c>
      <c r="U58" s="55">
        <v>175</v>
      </c>
      <c r="V58" s="54" t="s">
        <v>180</v>
      </c>
      <c r="W58" s="54" t="s">
        <v>180</v>
      </c>
      <c r="X58" s="55" t="s">
        <v>180</v>
      </c>
      <c r="Y58" s="54" t="s">
        <v>180</v>
      </c>
      <c r="Z58" s="54" t="s">
        <v>180</v>
      </c>
      <c r="AA58" s="55" t="s">
        <v>180</v>
      </c>
      <c r="AB58" s="54" t="s">
        <v>180</v>
      </c>
      <c r="AC58" s="54" t="s">
        <v>180</v>
      </c>
      <c r="AD58" s="55" t="s">
        <v>180</v>
      </c>
      <c r="AE58" s="54" t="s">
        <v>180</v>
      </c>
      <c r="AF58" s="54" t="s">
        <v>180</v>
      </c>
      <c r="AG58" s="55" t="s">
        <v>180</v>
      </c>
      <c r="AH58" s="56" t="s">
        <v>180</v>
      </c>
      <c r="AI58" s="54" t="s">
        <v>180</v>
      </c>
      <c r="AJ58" s="55" t="s">
        <v>180</v>
      </c>
      <c r="AK58" s="56" t="s">
        <v>180</v>
      </c>
      <c r="AL58" s="54" t="s">
        <v>180</v>
      </c>
      <c r="AM58" s="55" t="s">
        <v>180</v>
      </c>
      <c r="AN58" s="56" t="s">
        <v>180</v>
      </c>
      <c r="AO58" s="54" t="s">
        <v>180</v>
      </c>
      <c r="AP58" s="55" t="s">
        <v>180</v>
      </c>
      <c r="AQ58" s="56" t="s">
        <v>180</v>
      </c>
      <c r="AR58" s="54" t="s">
        <v>180</v>
      </c>
      <c r="AS58" s="55" t="s">
        <v>180</v>
      </c>
      <c r="AT58" s="56" t="s">
        <v>180</v>
      </c>
      <c r="AU58" s="54" t="s">
        <v>180</v>
      </c>
      <c r="AV58" s="55" t="s">
        <v>180</v>
      </c>
      <c r="AW58" s="56" t="s">
        <v>180</v>
      </c>
      <c r="AX58" s="54" t="s">
        <v>180</v>
      </c>
      <c r="AY58" s="55" t="s">
        <v>180</v>
      </c>
      <c r="AZ58" s="56">
        <v>199.75</v>
      </c>
      <c r="BA58" s="54">
        <v>191.5</v>
      </c>
      <c r="BB58" s="55">
        <v>196</v>
      </c>
      <c r="BC58" s="56" t="s">
        <v>180</v>
      </c>
      <c r="BD58" s="54" t="s">
        <v>180</v>
      </c>
      <c r="BE58" s="55" t="s">
        <v>180</v>
      </c>
      <c r="BF58" s="56">
        <v>199.75</v>
      </c>
      <c r="BG58" s="54">
        <v>191.5</v>
      </c>
      <c r="BH58" s="55">
        <v>196</v>
      </c>
      <c r="BI58" s="56">
        <v>205</v>
      </c>
      <c r="BJ58" s="54">
        <v>200</v>
      </c>
      <c r="BK58" s="55">
        <v>203</v>
      </c>
      <c r="BL58" s="56" t="s">
        <v>180</v>
      </c>
      <c r="BM58" s="54" t="s">
        <v>180</v>
      </c>
      <c r="BN58" s="55" t="s">
        <v>180</v>
      </c>
      <c r="BO58" s="56" t="s">
        <v>180</v>
      </c>
      <c r="BP58" s="54" t="s">
        <v>180</v>
      </c>
      <c r="BQ58" s="55" t="s">
        <v>180</v>
      </c>
      <c r="BR58" s="56" t="s">
        <v>180</v>
      </c>
      <c r="BS58" s="54" t="s">
        <v>180</v>
      </c>
      <c r="BT58" s="55" t="s">
        <v>180</v>
      </c>
      <c r="BU58" s="56" t="s">
        <v>180</v>
      </c>
      <c r="BV58" s="54" t="s">
        <v>180</v>
      </c>
      <c r="BW58" s="55" t="s">
        <v>180</v>
      </c>
      <c r="BX58" s="56" t="s">
        <v>180</v>
      </c>
      <c r="BY58" s="54" t="s">
        <v>180</v>
      </c>
      <c r="BZ58" s="55" t="s">
        <v>180</v>
      </c>
      <c r="CA58" s="56" t="s">
        <v>180</v>
      </c>
      <c r="CB58" s="54" t="s">
        <v>180</v>
      </c>
      <c r="CC58" s="55" t="s">
        <v>180</v>
      </c>
      <c r="CD58" s="56" t="s">
        <v>180</v>
      </c>
      <c r="CE58" s="54" t="s">
        <v>180</v>
      </c>
      <c r="CF58" s="55" t="s">
        <v>180</v>
      </c>
      <c r="CG58" s="56" t="s">
        <v>180</v>
      </c>
      <c r="CH58" s="54" t="s">
        <v>180</v>
      </c>
      <c r="CI58" s="55" t="s">
        <v>180</v>
      </c>
      <c r="CJ58" s="56" t="s">
        <v>180</v>
      </c>
      <c r="CK58" s="54" t="s">
        <v>180</v>
      </c>
      <c r="CL58" s="55" t="s">
        <v>180</v>
      </c>
      <c r="CM58" s="56" t="s">
        <v>180</v>
      </c>
      <c r="CN58" s="54" t="s">
        <v>180</v>
      </c>
      <c r="CO58" s="55" t="s">
        <v>180</v>
      </c>
      <c r="CP58" s="56" t="s">
        <v>180</v>
      </c>
      <c r="CQ58" s="54" t="s">
        <v>180</v>
      </c>
      <c r="CR58" s="55" t="s">
        <v>180</v>
      </c>
      <c r="CS58" s="56">
        <v>222.5</v>
      </c>
      <c r="CT58" s="54">
        <v>210</v>
      </c>
      <c r="CU58" s="55">
        <v>216.5</v>
      </c>
      <c r="CV58" s="56">
        <v>205</v>
      </c>
      <c r="CW58" s="54">
        <v>185</v>
      </c>
      <c r="CX58" s="55">
        <v>195</v>
      </c>
      <c r="CY58" s="54" t="s">
        <v>180</v>
      </c>
      <c r="CZ58" s="54" t="s">
        <v>180</v>
      </c>
      <c r="DA58" s="55" t="s">
        <v>180</v>
      </c>
      <c r="DB58" s="54" t="s">
        <v>180</v>
      </c>
      <c r="DC58" s="54" t="s">
        <v>180</v>
      </c>
      <c r="DD58" s="55" t="s">
        <v>180</v>
      </c>
      <c r="DE58" s="54" t="s">
        <v>180</v>
      </c>
      <c r="DF58" s="54" t="s">
        <v>180</v>
      </c>
      <c r="DG58" s="55" t="s">
        <v>180</v>
      </c>
      <c r="DH58" s="54" t="s">
        <v>180</v>
      </c>
      <c r="DI58" s="54" t="s">
        <v>180</v>
      </c>
      <c r="DJ58" s="55" t="s">
        <v>180</v>
      </c>
      <c r="DK58" s="56" t="s">
        <v>180</v>
      </c>
      <c r="DL58" s="54" t="s">
        <v>180</v>
      </c>
      <c r="DM58" s="55" t="s">
        <v>180</v>
      </c>
      <c r="DN58" s="54" t="s">
        <v>180</v>
      </c>
      <c r="DO58" s="54" t="s">
        <v>180</v>
      </c>
      <c r="DP58" s="55" t="s">
        <v>180</v>
      </c>
      <c r="DQ58" s="54" t="s">
        <v>180</v>
      </c>
      <c r="DR58" s="54" t="s">
        <v>180</v>
      </c>
      <c r="DS58" s="55" t="s">
        <v>180</v>
      </c>
      <c r="DT58" s="54">
        <v>166.5</v>
      </c>
      <c r="DU58" s="54">
        <v>161.25</v>
      </c>
      <c r="DV58" s="55">
        <v>164</v>
      </c>
      <c r="DW58" s="56" t="s">
        <v>180</v>
      </c>
      <c r="DX58" s="54" t="s">
        <v>180</v>
      </c>
      <c r="DY58" s="55" t="s">
        <v>180</v>
      </c>
      <c r="DZ58" s="56" t="s">
        <v>180</v>
      </c>
      <c r="EA58" s="54" t="s">
        <v>180</v>
      </c>
      <c r="EB58" s="55" t="s">
        <v>180</v>
      </c>
      <c r="EC58" s="56" t="s">
        <v>180</v>
      </c>
      <c r="ED58" s="54" t="s">
        <v>180</v>
      </c>
      <c r="EE58" s="55" t="s">
        <v>180</v>
      </c>
      <c r="EF58" s="56" t="s">
        <v>180</v>
      </c>
      <c r="EG58" s="54" t="s">
        <v>180</v>
      </c>
      <c r="EH58" s="55" t="s">
        <v>180</v>
      </c>
      <c r="EI58" s="56" t="s">
        <v>180</v>
      </c>
      <c r="EJ58" s="54" t="s">
        <v>180</v>
      </c>
      <c r="EK58" s="55" t="s">
        <v>180</v>
      </c>
      <c r="EL58" s="56" t="s">
        <v>180</v>
      </c>
      <c r="EM58" s="54" t="s">
        <v>180</v>
      </c>
      <c r="EN58" s="55" t="s">
        <v>180</v>
      </c>
      <c r="EO58" s="56" t="s">
        <v>180</v>
      </c>
      <c r="EP58" s="54" t="s">
        <v>180</v>
      </c>
      <c r="EQ58" s="55" t="s">
        <v>180</v>
      </c>
      <c r="ER58" s="56" t="s">
        <v>180</v>
      </c>
      <c r="ES58" s="54" t="s">
        <v>180</v>
      </c>
      <c r="ET58" s="55" t="s">
        <v>180</v>
      </c>
      <c r="EU58" s="54" t="s">
        <v>180</v>
      </c>
      <c r="EV58" s="54" t="s">
        <v>180</v>
      </c>
      <c r="EW58" s="55" t="s">
        <v>180</v>
      </c>
      <c r="EX58" s="54" t="s">
        <v>180</v>
      </c>
      <c r="EY58" s="54" t="s">
        <v>180</v>
      </c>
      <c r="EZ58" s="55" t="s">
        <v>180</v>
      </c>
      <c r="FA58" s="56" t="s">
        <v>180</v>
      </c>
      <c r="FB58" s="54" t="s">
        <v>180</v>
      </c>
      <c r="FC58" s="55" t="s">
        <v>180</v>
      </c>
      <c r="FD58" s="56" t="s">
        <v>180</v>
      </c>
      <c r="FE58" s="54" t="s">
        <v>180</v>
      </c>
      <c r="FF58" s="55" t="s">
        <v>180</v>
      </c>
      <c r="FG58" s="56" t="s">
        <v>180</v>
      </c>
      <c r="FH58" s="54" t="s">
        <v>180</v>
      </c>
      <c r="FI58" s="55" t="s">
        <v>180</v>
      </c>
      <c r="FJ58" s="56">
        <v>143</v>
      </c>
      <c r="FK58" s="54">
        <v>138</v>
      </c>
      <c r="FL58" s="55">
        <v>141</v>
      </c>
      <c r="FM58" s="56" t="s">
        <v>180</v>
      </c>
      <c r="FN58" s="54" t="s">
        <v>180</v>
      </c>
      <c r="FO58" s="55" t="s">
        <v>180</v>
      </c>
      <c r="FP58" s="56">
        <v>118.25</v>
      </c>
      <c r="FQ58" s="54">
        <v>116.25</v>
      </c>
      <c r="FR58" s="55">
        <v>117.25</v>
      </c>
      <c r="FS58" s="56">
        <v>124.25</v>
      </c>
      <c r="FT58" s="54">
        <v>120.75</v>
      </c>
      <c r="FU58" s="55">
        <v>123</v>
      </c>
      <c r="FV58" s="56" t="s">
        <v>180</v>
      </c>
      <c r="FW58" s="54" t="s">
        <v>180</v>
      </c>
      <c r="FX58" s="55" t="s">
        <v>180</v>
      </c>
      <c r="FY58" s="56" t="s">
        <v>180</v>
      </c>
      <c r="FZ58" s="54" t="s">
        <v>180</v>
      </c>
      <c r="GA58" s="55" t="s">
        <v>180</v>
      </c>
      <c r="GB58" s="56">
        <v>313.75</v>
      </c>
      <c r="GC58" s="54">
        <v>303.5</v>
      </c>
      <c r="GD58" s="55">
        <v>308.75</v>
      </c>
      <c r="GE58" s="56">
        <v>420</v>
      </c>
      <c r="GF58" s="54">
        <v>419</v>
      </c>
      <c r="GG58" s="55">
        <v>420</v>
      </c>
      <c r="GH58" s="56">
        <v>360</v>
      </c>
      <c r="GI58" s="54">
        <v>350</v>
      </c>
      <c r="GJ58" s="55">
        <v>355</v>
      </c>
      <c r="GK58" s="56" t="s">
        <v>180</v>
      </c>
      <c r="GL58" s="54" t="s">
        <v>180</v>
      </c>
      <c r="GM58" s="55" t="s">
        <v>180</v>
      </c>
      <c r="GN58" s="56" t="s">
        <v>180</v>
      </c>
      <c r="GO58" s="54" t="s">
        <v>180</v>
      </c>
      <c r="GP58" s="55" t="s">
        <v>180</v>
      </c>
      <c r="GQ58" s="56" t="s">
        <v>180</v>
      </c>
      <c r="GR58" s="54" t="s">
        <v>180</v>
      </c>
      <c r="GS58" s="55" t="s">
        <v>180</v>
      </c>
      <c r="GT58" s="56" t="s">
        <v>180</v>
      </c>
      <c r="GU58" s="54" t="s">
        <v>180</v>
      </c>
      <c r="GV58" s="55" t="s">
        <v>180</v>
      </c>
      <c r="GW58" s="56">
        <v>282.5</v>
      </c>
      <c r="GX58" s="54">
        <v>275</v>
      </c>
      <c r="GY58" s="55">
        <v>279</v>
      </c>
      <c r="GZ58" s="56" t="s">
        <v>180</v>
      </c>
      <c r="HA58" s="54" t="s">
        <v>180</v>
      </c>
      <c r="HB58" s="55" t="s">
        <v>180</v>
      </c>
      <c r="HC58" s="56" t="s">
        <v>180</v>
      </c>
      <c r="HD58" s="54" t="s">
        <v>180</v>
      </c>
      <c r="HE58" s="55" t="s">
        <v>180</v>
      </c>
      <c r="HF58" s="54" t="s">
        <v>180</v>
      </c>
      <c r="HG58" s="54" t="s">
        <v>180</v>
      </c>
      <c r="HH58" s="55" t="s">
        <v>180</v>
      </c>
      <c r="HI58" s="54" t="s">
        <v>180</v>
      </c>
      <c r="HJ58" s="54" t="s">
        <v>180</v>
      </c>
      <c r="HK58" s="55" t="s">
        <v>180</v>
      </c>
      <c r="HL58" s="56" t="s">
        <v>180</v>
      </c>
      <c r="HM58" s="54" t="s">
        <v>180</v>
      </c>
      <c r="HN58" s="55" t="s">
        <v>180</v>
      </c>
      <c r="HO58" s="56" t="s">
        <v>180</v>
      </c>
      <c r="HP58" s="54" t="s">
        <v>180</v>
      </c>
      <c r="HQ58" s="55" t="s">
        <v>180</v>
      </c>
      <c r="HR58" s="56" t="s">
        <v>180</v>
      </c>
      <c r="HS58" s="54" t="s">
        <v>180</v>
      </c>
      <c r="HT58" s="55" t="s">
        <v>180</v>
      </c>
      <c r="HU58" s="56" t="s">
        <v>180</v>
      </c>
      <c r="HV58" s="54" t="s">
        <v>180</v>
      </c>
      <c r="HW58" s="55" t="s">
        <v>180</v>
      </c>
      <c r="HX58" s="56" t="s">
        <v>180</v>
      </c>
      <c r="HY58" s="54" t="s">
        <v>180</v>
      </c>
      <c r="HZ58" s="55" t="s">
        <v>180</v>
      </c>
      <c r="IA58" s="56" t="s">
        <v>180</v>
      </c>
      <c r="IB58" s="54" t="s">
        <v>180</v>
      </c>
      <c r="IC58" s="55" t="s">
        <v>180</v>
      </c>
    </row>
    <row r="59" spans="1:237">
      <c r="A59" s="20">
        <v>1991</v>
      </c>
      <c r="B59" s="20">
        <v>4</v>
      </c>
      <c r="C59" s="20">
        <v>10</v>
      </c>
      <c r="D59" s="54">
        <v>167</v>
      </c>
      <c r="E59" s="54">
        <v>164.25</v>
      </c>
      <c r="F59" s="55">
        <v>165.75</v>
      </c>
      <c r="G59" s="56">
        <v>145.4</v>
      </c>
      <c r="H59" s="54">
        <v>142.4</v>
      </c>
      <c r="I59" s="55">
        <v>144</v>
      </c>
      <c r="J59" s="56">
        <v>156</v>
      </c>
      <c r="K59" s="54">
        <v>154.4</v>
      </c>
      <c r="L59" s="55">
        <v>155.4</v>
      </c>
      <c r="M59" s="56" t="s">
        <v>180</v>
      </c>
      <c r="N59" s="54" t="s">
        <v>180</v>
      </c>
      <c r="O59" s="55" t="s">
        <v>180</v>
      </c>
      <c r="P59" s="56">
        <v>175.8</v>
      </c>
      <c r="Q59" s="54">
        <v>171.2</v>
      </c>
      <c r="R59" s="55">
        <v>173.6</v>
      </c>
      <c r="S59" s="56">
        <v>175.8</v>
      </c>
      <c r="T59" s="54">
        <v>170.4</v>
      </c>
      <c r="U59" s="55">
        <v>173.4</v>
      </c>
      <c r="V59" s="54" t="s">
        <v>180</v>
      </c>
      <c r="W59" s="54" t="s">
        <v>180</v>
      </c>
      <c r="X59" s="55" t="s">
        <v>180</v>
      </c>
      <c r="Y59" s="54" t="s">
        <v>180</v>
      </c>
      <c r="Z59" s="54" t="s">
        <v>180</v>
      </c>
      <c r="AA59" s="55" t="s">
        <v>180</v>
      </c>
      <c r="AB59" s="54" t="s">
        <v>180</v>
      </c>
      <c r="AC59" s="54" t="s">
        <v>180</v>
      </c>
      <c r="AD59" s="55" t="s">
        <v>180</v>
      </c>
      <c r="AE59" s="54" t="s">
        <v>180</v>
      </c>
      <c r="AF59" s="54" t="s">
        <v>180</v>
      </c>
      <c r="AG59" s="55" t="s">
        <v>180</v>
      </c>
      <c r="AH59" s="56" t="s">
        <v>180</v>
      </c>
      <c r="AI59" s="54" t="s">
        <v>180</v>
      </c>
      <c r="AJ59" s="55" t="s">
        <v>180</v>
      </c>
      <c r="AK59" s="56" t="s">
        <v>180</v>
      </c>
      <c r="AL59" s="54" t="s">
        <v>180</v>
      </c>
      <c r="AM59" s="55" t="s">
        <v>180</v>
      </c>
      <c r="AN59" s="56" t="s">
        <v>180</v>
      </c>
      <c r="AO59" s="54" t="s">
        <v>180</v>
      </c>
      <c r="AP59" s="55" t="s">
        <v>180</v>
      </c>
      <c r="AQ59" s="56" t="s">
        <v>180</v>
      </c>
      <c r="AR59" s="54" t="s">
        <v>180</v>
      </c>
      <c r="AS59" s="55" t="s">
        <v>180</v>
      </c>
      <c r="AT59" s="56" t="s">
        <v>180</v>
      </c>
      <c r="AU59" s="54" t="s">
        <v>180</v>
      </c>
      <c r="AV59" s="55" t="s">
        <v>180</v>
      </c>
      <c r="AW59" s="56" t="s">
        <v>180</v>
      </c>
      <c r="AX59" s="54" t="s">
        <v>180</v>
      </c>
      <c r="AY59" s="55" t="s">
        <v>180</v>
      </c>
      <c r="AZ59" s="56">
        <v>193.4</v>
      </c>
      <c r="BA59" s="54">
        <v>185</v>
      </c>
      <c r="BB59" s="55">
        <v>189.2</v>
      </c>
      <c r="BC59" s="56" t="s">
        <v>180</v>
      </c>
      <c r="BD59" s="54" t="s">
        <v>180</v>
      </c>
      <c r="BE59" s="55" t="s">
        <v>180</v>
      </c>
      <c r="BF59" s="56">
        <v>193.4</v>
      </c>
      <c r="BG59" s="54">
        <v>185</v>
      </c>
      <c r="BH59" s="55">
        <v>189.2</v>
      </c>
      <c r="BI59" s="56">
        <v>205</v>
      </c>
      <c r="BJ59" s="54">
        <v>200</v>
      </c>
      <c r="BK59" s="55">
        <v>203</v>
      </c>
      <c r="BL59" s="56" t="s">
        <v>180</v>
      </c>
      <c r="BM59" s="54" t="s">
        <v>180</v>
      </c>
      <c r="BN59" s="55" t="s">
        <v>180</v>
      </c>
      <c r="BO59" s="56" t="s">
        <v>180</v>
      </c>
      <c r="BP59" s="54" t="s">
        <v>180</v>
      </c>
      <c r="BQ59" s="55" t="s">
        <v>180</v>
      </c>
      <c r="BR59" s="56" t="s">
        <v>180</v>
      </c>
      <c r="BS59" s="54" t="s">
        <v>180</v>
      </c>
      <c r="BT59" s="55" t="s">
        <v>180</v>
      </c>
      <c r="BU59" s="56" t="s">
        <v>180</v>
      </c>
      <c r="BV59" s="54" t="s">
        <v>180</v>
      </c>
      <c r="BW59" s="55" t="s">
        <v>180</v>
      </c>
      <c r="BX59" s="56" t="s">
        <v>180</v>
      </c>
      <c r="BY59" s="54" t="s">
        <v>180</v>
      </c>
      <c r="BZ59" s="55" t="s">
        <v>180</v>
      </c>
      <c r="CA59" s="56" t="s">
        <v>180</v>
      </c>
      <c r="CB59" s="54" t="s">
        <v>180</v>
      </c>
      <c r="CC59" s="55" t="s">
        <v>180</v>
      </c>
      <c r="CD59" s="56" t="s">
        <v>180</v>
      </c>
      <c r="CE59" s="54" t="s">
        <v>180</v>
      </c>
      <c r="CF59" s="55" t="s">
        <v>180</v>
      </c>
      <c r="CG59" s="56" t="s">
        <v>180</v>
      </c>
      <c r="CH59" s="54" t="s">
        <v>180</v>
      </c>
      <c r="CI59" s="55" t="s">
        <v>180</v>
      </c>
      <c r="CJ59" s="56" t="s">
        <v>180</v>
      </c>
      <c r="CK59" s="54" t="s">
        <v>180</v>
      </c>
      <c r="CL59" s="55" t="s">
        <v>180</v>
      </c>
      <c r="CM59" s="56" t="s">
        <v>180</v>
      </c>
      <c r="CN59" s="54" t="s">
        <v>180</v>
      </c>
      <c r="CO59" s="55" t="s">
        <v>180</v>
      </c>
      <c r="CP59" s="56">
        <v>203</v>
      </c>
      <c r="CQ59" s="54">
        <v>199</v>
      </c>
      <c r="CR59" s="55">
        <v>201</v>
      </c>
      <c r="CS59" s="56">
        <v>217</v>
      </c>
      <c r="CT59" s="54">
        <v>207</v>
      </c>
      <c r="CU59" s="55">
        <v>212</v>
      </c>
      <c r="CV59" s="56">
        <v>185</v>
      </c>
      <c r="CW59" s="54">
        <v>175</v>
      </c>
      <c r="CX59" s="55">
        <v>180</v>
      </c>
      <c r="CY59" s="54" t="s">
        <v>180</v>
      </c>
      <c r="CZ59" s="54" t="s">
        <v>180</v>
      </c>
      <c r="DA59" s="55" t="s">
        <v>180</v>
      </c>
      <c r="DB59" s="54" t="s">
        <v>180</v>
      </c>
      <c r="DC59" s="54" t="s">
        <v>180</v>
      </c>
      <c r="DD59" s="55" t="s">
        <v>180</v>
      </c>
      <c r="DE59" s="54" t="s">
        <v>180</v>
      </c>
      <c r="DF59" s="54" t="s">
        <v>180</v>
      </c>
      <c r="DG59" s="55" t="s">
        <v>180</v>
      </c>
      <c r="DH59" s="54" t="s">
        <v>180</v>
      </c>
      <c r="DI59" s="54" t="s">
        <v>180</v>
      </c>
      <c r="DJ59" s="55" t="s">
        <v>180</v>
      </c>
      <c r="DK59" s="56" t="s">
        <v>180</v>
      </c>
      <c r="DL59" s="54" t="s">
        <v>180</v>
      </c>
      <c r="DM59" s="55" t="s">
        <v>180</v>
      </c>
      <c r="DN59" s="54" t="s">
        <v>180</v>
      </c>
      <c r="DO59" s="54" t="s">
        <v>180</v>
      </c>
      <c r="DP59" s="55" t="s">
        <v>180</v>
      </c>
      <c r="DQ59" s="54" t="s">
        <v>180</v>
      </c>
      <c r="DR59" s="54" t="s">
        <v>180</v>
      </c>
      <c r="DS59" s="55" t="s">
        <v>180</v>
      </c>
      <c r="DT59" s="54">
        <v>157.4</v>
      </c>
      <c r="DU59" s="54">
        <v>153.6</v>
      </c>
      <c r="DV59" s="55">
        <v>156</v>
      </c>
      <c r="DW59" s="56" t="s">
        <v>180</v>
      </c>
      <c r="DX59" s="54" t="s">
        <v>180</v>
      </c>
      <c r="DY59" s="55" t="s">
        <v>180</v>
      </c>
      <c r="DZ59" s="56" t="s">
        <v>180</v>
      </c>
      <c r="EA59" s="54" t="s">
        <v>180</v>
      </c>
      <c r="EB59" s="55" t="s">
        <v>180</v>
      </c>
      <c r="EC59" s="56" t="s">
        <v>180</v>
      </c>
      <c r="ED59" s="54" t="s">
        <v>180</v>
      </c>
      <c r="EE59" s="55" t="s">
        <v>180</v>
      </c>
      <c r="EF59" s="56" t="s">
        <v>180</v>
      </c>
      <c r="EG59" s="54" t="s">
        <v>180</v>
      </c>
      <c r="EH59" s="55" t="s">
        <v>180</v>
      </c>
      <c r="EI59" s="56" t="s">
        <v>180</v>
      </c>
      <c r="EJ59" s="54" t="s">
        <v>180</v>
      </c>
      <c r="EK59" s="55" t="s">
        <v>180</v>
      </c>
      <c r="EL59" s="56" t="s">
        <v>180</v>
      </c>
      <c r="EM59" s="54" t="s">
        <v>180</v>
      </c>
      <c r="EN59" s="55" t="s">
        <v>180</v>
      </c>
      <c r="EO59" s="56" t="s">
        <v>180</v>
      </c>
      <c r="EP59" s="54" t="s">
        <v>180</v>
      </c>
      <c r="EQ59" s="55" t="s">
        <v>180</v>
      </c>
      <c r="ER59" s="56" t="s">
        <v>180</v>
      </c>
      <c r="ES59" s="54" t="s">
        <v>180</v>
      </c>
      <c r="ET59" s="55" t="s">
        <v>180</v>
      </c>
      <c r="EU59" s="54" t="s">
        <v>180</v>
      </c>
      <c r="EV59" s="54" t="s">
        <v>180</v>
      </c>
      <c r="EW59" s="55" t="s">
        <v>180</v>
      </c>
      <c r="EX59" s="54" t="s">
        <v>180</v>
      </c>
      <c r="EY59" s="54" t="s">
        <v>180</v>
      </c>
      <c r="EZ59" s="55" t="s">
        <v>180</v>
      </c>
      <c r="FA59" s="56" t="s">
        <v>180</v>
      </c>
      <c r="FB59" s="54" t="s">
        <v>180</v>
      </c>
      <c r="FC59" s="55" t="s">
        <v>180</v>
      </c>
      <c r="FD59" s="56" t="s">
        <v>180</v>
      </c>
      <c r="FE59" s="54" t="s">
        <v>180</v>
      </c>
      <c r="FF59" s="55" t="s">
        <v>180</v>
      </c>
      <c r="FG59" s="56" t="s">
        <v>180</v>
      </c>
      <c r="FH59" s="54" t="s">
        <v>180</v>
      </c>
      <c r="FI59" s="55" t="s">
        <v>180</v>
      </c>
      <c r="FJ59" s="56">
        <v>143</v>
      </c>
      <c r="FK59" s="54">
        <v>138</v>
      </c>
      <c r="FL59" s="55">
        <v>141</v>
      </c>
      <c r="FM59" s="56" t="s">
        <v>180</v>
      </c>
      <c r="FN59" s="54" t="s">
        <v>180</v>
      </c>
      <c r="FO59" s="55" t="s">
        <v>180</v>
      </c>
      <c r="FP59" s="56">
        <v>115.4</v>
      </c>
      <c r="FQ59" s="54">
        <v>112.6</v>
      </c>
      <c r="FR59" s="55">
        <v>114.2</v>
      </c>
      <c r="FS59" s="56">
        <v>122.8</v>
      </c>
      <c r="FT59" s="54">
        <v>119.4</v>
      </c>
      <c r="FU59" s="55">
        <v>121.2</v>
      </c>
      <c r="FV59" s="56" t="s">
        <v>180</v>
      </c>
      <c r="FW59" s="54" t="s">
        <v>180</v>
      </c>
      <c r="FX59" s="55" t="s">
        <v>180</v>
      </c>
      <c r="FY59" s="56" t="s">
        <v>180</v>
      </c>
      <c r="FZ59" s="54" t="s">
        <v>180</v>
      </c>
      <c r="GA59" s="55" t="s">
        <v>180</v>
      </c>
      <c r="GB59" s="56">
        <v>310</v>
      </c>
      <c r="GC59" s="54">
        <v>303</v>
      </c>
      <c r="GD59" s="55">
        <v>306.8</v>
      </c>
      <c r="GE59" s="56">
        <v>413.6</v>
      </c>
      <c r="GF59" s="54">
        <v>411.8</v>
      </c>
      <c r="GG59" s="55">
        <v>413</v>
      </c>
      <c r="GH59" s="56">
        <v>358</v>
      </c>
      <c r="GI59" s="54">
        <v>348</v>
      </c>
      <c r="GJ59" s="55">
        <v>353</v>
      </c>
      <c r="GK59" s="56" t="s">
        <v>180</v>
      </c>
      <c r="GL59" s="54" t="s">
        <v>180</v>
      </c>
      <c r="GM59" s="55" t="s">
        <v>180</v>
      </c>
      <c r="GN59" s="56" t="s">
        <v>180</v>
      </c>
      <c r="GO59" s="54" t="s">
        <v>180</v>
      </c>
      <c r="GP59" s="55" t="s">
        <v>180</v>
      </c>
      <c r="GQ59" s="56" t="s">
        <v>180</v>
      </c>
      <c r="GR59" s="54" t="s">
        <v>180</v>
      </c>
      <c r="GS59" s="55" t="s">
        <v>180</v>
      </c>
      <c r="GT59" s="56" t="s">
        <v>180</v>
      </c>
      <c r="GU59" s="54" t="s">
        <v>180</v>
      </c>
      <c r="GV59" s="55" t="s">
        <v>180</v>
      </c>
      <c r="GW59" s="56">
        <v>283</v>
      </c>
      <c r="GX59" s="54">
        <v>276</v>
      </c>
      <c r="GY59" s="55">
        <v>280</v>
      </c>
      <c r="GZ59" s="56" t="s">
        <v>180</v>
      </c>
      <c r="HA59" s="54" t="s">
        <v>180</v>
      </c>
      <c r="HB59" s="55" t="s">
        <v>180</v>
      </c>
      <c r="HC59" s="56" t="s">
        <v>180</v>
      </c>
      <c r="HD59" s="54" t="s">
        <v>180</v>
      </c>
      <c r="HE59" s="55" t="s">
        <v>180</v>
      </c>
      <c r="HF59" s="54" t="s">
        <v>180</v>
      </c>
      <c r="HG59" s="54" t="s">
        <v>180</v>
      </c>
      <c r="HH59" s="55" t="s">
        <v>180</v>
      </c>
      <c r="HI59" s="54" t="s">
        <v>180</v>
      </c>
      <c r="HJ59" s="54" t="s">
        <v>180</v>
      </c>
      <c r="HK59" s="55" t="s">
        <v>180</v>
      </c>
      <c r="HL59" s="56" t="s">
        <v>180</v>
      </c>
      <c r="HM59" s="54" t="s">
        <v>180</v>
      </c>
      <c r="HN59" s="55" t="s">
        <v>180</v>
      </c>
      <c r="HO59" s="56" t="s">
        <v>180</v>
      </c>
      <c r="HP59" s="54" t="s">
        <v>180</v>
      </c>
      <c r="HQ59" s="55" t="s">
        <v>180</v>
      </c>
      <c r="HR59" s="56" t="s">
        <v>180</v>
      </c>
      <c r="HS59" s="54" t="s">
        <v>180</v>
      </c>
      <c r="HT59" s="55" t="s">
        <v>180</v>
      </c>
      <c r="HU59" s="56" t="s">
        <v>180</v>
      </c>
      <c r="HV59" s="54" t="s">
        <v>180</v>
      </c>
      <c r="HW59" s="55" t="s">
        <v>180</v>
      </c>
      <c r="HX59" s="56" t="s">
        <v>180</v>
      </c>
      <c r="HY59" s="54" t="s">
        <v>180</v>
      </c>
      <c r="HZ59" s="55" t="s">
        <v>180</v>
      </c>
      <c r="IA59" s="56" t="s">
        <v>180</v>
      </c>
      <c r="IB59" s="54" t="s">
        <v>180</v>
      </c>
      <c r="IC59" s="55" t="s">
        <v>180</v>
      </c>
    </row>
    <row r="60" spans="1:237">
      <c r="A60" s="20">
        <v>1991</v>
      </c>
      <c r="B60" s="20">
        <v>4</v>
      </c>
      <c r="C60" s="20">
        <v>11</v>
      </c>
      <c r="D60" s="54">
        <v>154</v>
      </c>
      <c r="E60" s="54">
        <v>151.5</v>
      </c>
      <c r="F60" s="55">
        <v>153</v>
      </c>
      <c r="G60" s="56">
        <v>134</v>
      </c>
      <c r="H60" s="54">
        <v>132</v>
      </c>
      <c r="I60" s="55">
        <v>133</v>
      </c>
      <c r="J60" s="56">
        <v>142.75</v>
      </c>
      <c r="K60" s="54">
        <v>141</v>
      </c>
      <c r="L60" s="55">
        <v>142</v>
      </c>
      <c r="M60" s="56" t="s">
        <v>180</v>
      </c>
      <c r="N60" s="54" t="s">
        <v>180</v>
      </c>
      <c r="O60" s="55" t="s">
        <v>180</v>
      </c>
      <c r="P60" s="56">
        <v>172.25</v>
      </c>
      <c r="Q60" s="54">
        <v>170</v>
      </c>
      <c r="R60" s="55">
        <v>171.25</v>
      </c>
      <c r="S60" s="56">
        <v>172.25</v>
      </c>
      <c r="T60" s="54">
        <v>168</v>
      </c>
      <c r="U60" s="55">
        <v>170.25</v>
      </c>
      <c r="V60" s="54" t="s">
        <v>180</v>
      </c>
      <c r="W60" s="54" t="s">
        <v>180</v>
      </c>
      <c r="X60" s="55" t="s">
        <v>180</v>
      </c>
      <c r="Y60" s="54" t="s">
        <v>180</v>
      </c>
      <c r="Z60" s="54" t="s">
        <v>180</v>
      </c>
      <c r="AA60" s="55" t="s">
        <v>180</v>
      </c>
      <c r="AB60" s="54" t="s">
        <v>180</v>
      </c>
      <c r="AC60" s="54" t="s">
        <v>180</v>
      </c>
      <c r="AD60" s="55" t="s">
        <v>180</v>
      </c>
      <c r="AE60" s="54" t="s">
        <v>180</v>
      </c>
      <c r="AF60" s="54" t="s">
        <v>180</v>
      </c>
      <c r="AG60" s="55" t="s">
        <v>180</v>
      </c>
      <c r="AH60" s="56" t="s">
        <v>180</v>
      </c>
      <c r="AI60" s="54" t="s">
        <v>180</v>
      </c>
      <c r="AJ60" s="55" t="s">
        <v>180</v>
      </c>
      <c r="AK60" s="56" t="s">
        <v>180</v>
      </c>
      <c r="AL60" s="54" t="s">
        <v>180</v>
      </c>
      <c r="AM60" s="55" t="s">
        <v>180</v>
      </c>
      <c r="AN60" s="56" t="s">
        <v>180</v>
      </c>
      <c r="AO60" s="54" t="s">
        <v>180</v>
      </c>
      <c r="AP60" s="55" t="s">
        <v>180</v>
      </c>
      <c r="AQ60" s="56" t="s">
        <v>180</v>
      </c>
      <c r="AR60" s="54" t="s">
        <v>180</v>
      </c>
      <c r="AS60" s="55" t="s">
        <v>180</v>
      </c>
      <c r="AT60" s="56" t="s">
        <v>180</v>
      </c>
      <c r="AU60" s="54" t="s">
        <v>180</v>
      </c>
      <c r="AV60" s="55" t="s">
        <v>180</v>
      </c>
      <c r="AW60" s="56" t="s">
        <v>180</v>
      </c>
      <c r="AX60" s="54" t="s">
        <v>180</v>
      </c>
      <c r="AY60" s="55" t="s">
        <v>180</v>
      </c>
      <c r="AZ60" s="56">
        <v>180.25</v>
      </c>
      <c r="BA60" s="54">
        <v>175.25</v>
      </c>
      <c r="BB60" s="55">
        <v>177.75</v>
      </c>
      <c r="BC60" s="56" t="s">
        <v>180</v>
      </c>
      <c r="BD60" s="54" t="s">
        <v>180</v>
      </c>
      <c r="BE60" s="55" t="s">
        <v>180</v>
      </c>
      <c r="BF60" s="56">
        <v>180.25</v>
      </c>
      <c r="BG60" s="54">
        <v>175.25</v>
      </c>
      <c r="BH60" s="55">
        <v>177.75</v>
      </c>
      <c r="BI60" s="56" t="s">
        <v>180</v>
      </c>
      <c r="BJ60" s="54" t="s">
        <v>180</v>
      </c>
      <c r="BK60" s="55" t="s">
        <v>180</v>
      </c>
      <c r="BL60" s="56" t="s">
        <v>180</v>
      </c>
      <c r="BM60" s="54" t="s">
        <v>180</v>
      </c>
      <c r="BN60" s="55" t="s">
        <v>180</v>
      </c>
      <c r="BO60" s="56" t="s">
        <v>180</v>
      </c>
      <c r="BP60" s="54" t="s">
        <v>180</v>
      </c>
      <c r="BQ60" s="55" t="s">
        <v>180</v>
      </c>
      <c r="BR60" s="56" t="s">
        <v>180</v>
      </c>
      <c r="BS60" s="54" t="s">
        <v>180</v>
      </c>
      <c r="BT60" s="55" t="s">
        <v>180</v>
      </c>
      <c r="BU60" s="56" t="s">
        <v>180</v>
      </c>
      <c r="BV60" s="54" t="s">
        <v>180</v>
      </c>
      <c r="BW60" s="55" t="s">
        <v>180</v>
      </c>
      <c r="BX60" s="56" t="s">
        <v>180</v>
      </c>
      <c r="BY60" s="54" t="s">
        <v>180</v>
      </c>
      <c r="BZ60" s="55" t="s">
        <v>180</v>
      </c>
      <c r="CA60" s="56" t="s">
        <v>180</v>
      </c>
      <c r="CB60" s="54" t="s">
        <v>180</v>
      </c>
      <c r="CC60" s="55" t="s">
        <v>180</v>
      </c>
      <c r="CD60" s="56" t="s">
        <v>180</v>
      </c>
      <c r="CE60" s="54" t="s">
        <v>180</v>
      </c>
      <c r="CF60" s="55" t="s">
        <v>180</v>
      </c>
      <c r="CG60" s="56" t="s">
        <v>180</v>
      </c>
      <c r="CH60" s="54" t="s">
        <v>180</v>
      </c>
      <c r="CI60" s="55" t="s">
        <v>180</v>
      </c>
      <c r="CJ60" s="56" t="s">
        <v>180</v>
      </c>
      <c r="CK60" s="54" t="s">
        <v>180</v>
      </c>
      <c r="CL60" s="55" t="s">
        <v>180</v>
      </c>
      <c r="CM60" s="56" t="s">
        <v>180</v>
      </c>
      <c r="CN60" s="54" t="s">
        <v>180</v>
      </c>
      <c r="CO60" s="55" t="s">
        <v>180</v>
      </c>
      <c r="CP60" s="56">
        <v>195</v>
      </c>
      <c r="CQ60" s="54">
        <v>190</v>
      </c>
      <c r="CR60" s="55">
        <v>193</v>
      </c>
      <c r="CS60" s="56">
        <v>215</v>
      </c>
      <c r="CT60" s="54">
        <v>205</v>
      </c>
      <c r="CU60" s="55">
        <v>210</v>
      </c>
      <c r="CV60" s="56">
        <v>185</v>
      </c>
      <c r="CW60" s="54">
        <v>175</v>
      </c>
      <c r="CX60" s="55">
        <v>180</v>
      </c>
      <c r="CY60" s="54" t="s">
        <v>180</v>
      </c>
      <c r="CZ60" s="54" t="s">
        <v>180</v>
      </c>
      <c r="DA60" s="55" t="s">
        <v>180</v>
      </c>
      <c r="DB60" s="54" t="s">
        <v>180</v>
      </c>
      <c r="DC60" s="54" t="s">
        <v>180</v>
      </c>
      <c r="DD60" s="55" t="s">
        <v>180</v>
      </c>
      <c r="DE60" s="54" t="s">
        <v>180</v>
      </c>
      <c r="DF60" s="54" t="s">
        <v>180</v>
      </c>
      <c r="DG60" s="55" t="s">
        <v>180</v>
      </c>
      <c r="DH60" s="54" t="s">
        <v>180</v>
      </c>
      <c r="DI60" s="54" t="s">
        <v>180</v>
      </c>
      <c r="DJ60" s="55" t="s">
        <v>180</v>
      </c>
      <c r="DK60" s="56" t="s">
        <v>180</v>
      </c>
      <c r="DL60" s="54" t="s">
        <v>180</v>
      </c>
      <c r="DM60" s="55" t="s">
        <v>180</v>
      </c>
      <c r="DN60" s="54" t="s">
        <v>180</v>
      </c>
      <c r="DO60" s="54" t="s">
        <v>180</v>
      </c>
      <c r="DP60" s="55" t="s">
        <v>180</v>
      </c>
      <c r="DQ60" s="54" t="s">
        <v>180</v>
      </c>
      <c r="DR60" s="54" t="s">
        <v>180</v>
      </c>
      <c r="DS60" s="55" t="s">
        <v>180</v>
      </c>
      <c r="DT60" s="54">
        <v>155</v>
      </c>
      <c r="DU60" s="54">
        <v>150</v>
      </c>
      <c r="DV60" s="55">
        <v>153</v>
      </c>
      <c r="DW60" s="56" t="s">
        <v>180</v>
      </c>
      <c r="DX60" s="54" t="s">
        <v>180</v>
      </c>
      <c r="DY60" s="55" t="s">
        <v>180</v>
      </c>
      <c r="DZ60" s="56" t="s">
        <v>180</v>
      </c>
      <c r="EA60" s="54" t="s">
        <v>180</v>
      </c>
      <c r="EB60" s="55" t="s">
        <v>180</v>
      </c>
      <c r="EC60" s="56" t="s">
        <v>180</v>
      </c>
      <c r="ED60" s="54" t="s">
        <v>180</v>
      </c>
      <c r="EE60" s="55" t="s">
        <v>180</v>
      </c>
      <c r="EF60" s="56" t="s">
        <v>180</v>
      </c>
      <c r="EG60" s="54" t="s">
        <v>180</v>
      </c>
      <c r="EH60" s="55" t="s">
        <v>180</v>
      </c>
      <c r="EI60" s="56" t="s">
        <v>180</v>
      </c>
      <c r="EJ60" s="54" t="s">
        <v>180</v>
      </c>
      <c r="EK60" s="55" t="s">
        <v>180</v>
      </c>
      <c r="EL60" s="56" t="s">
        <v>180</v>
      </c>
      <c r="EM60" s="54" t="s">
        <v>180</v>
      </c>
      <c r="EN60" s="55" t="s">
        <v>180</v>
      </c>
      <c r="EO60" s="56" t="s">
        <v>180</v>
      </c>
      <c r="EP60" s="54" t="s">
        <v>180</v>
      </c>
      <c r="EQ60" s="55" t="s">
        <v>180</v>
      </c>
      <c r="ER60" s="56" t="s">
        <v>180</v>
      </c>
      <c r="ES60" s="54" t="s">
        <v>180</v>
      </c>
      <c r="ET60" s="55" t="s">
        <v>180</v>
      </c>
      <c r="EU60" s="54" t="s">
        <v>180</v>
      </c>
      <c r="EV60" s="54" t="s">
        <v>180</v>
      </c>
      <c r="EW60" s="55" t="s">
        <v>180</v>
      </c>
      <c r="EX60" s="54" t="s">
        <v>180</v>
      </c>
      <c r="EY60" s="54" t="s">
        <v>180</v>
      </c>
      <c r="EZ60" s="55" t="s">
        <v>180</v>
      </c>
      <c r="FA60" s="56" t="s">
        <v>180</v>
      </c>
      <c r="FB60" s="54" t="s">
        <v>180</v>
      </c>
      <c r="FC60" s="55" t="s">
        <v>180</v>
      </c>
      <c r="FD60" s="56" t="s">
        <v>180</v>
      </c>
      <c r="FE60" s="54" t="s">
        <v>180</v>
      </c>
      <c r="FF60" s="55" t="s">
        <v>180</v>
      </c>
      <c r="FG60" s="56" t="s">
        <v>180</v>
      </c>
      <c r="FH60" s="54" t="s">
        <v>180</v>
      </c>
      <c r="FI60" s="55" t="s">
        <v>180</v>
      </c>
      <c r="FJ60" s="56">
        <v>143</v>
      </c>
      <c r="FK60" s="54">
        <v>138</v>
      </c>
      <c r="FL60" s="55">
        <v>141</v>
      </c>
      <c r="FM60" s="56" t="s">
        <v>180</v>
      </c>
      <c r="FN60" s="54" t="s">
        <v>180</v>
      </c>
      <c r="FO60" s="55" t="s">
        <v>180</v>
      </c>
      <c r="FP60" s="56">
        <v>114</v>
      </c>
      <c r="FQ60" s="54">
        <v>112</v>
      </c>
      <c r="FR60" s="55">
        <v>113</v>
      </c>
      <c r="FS60" s="56">
        <v>122</v>
      </c>
      <c r="FT60" s="54">
        <v>118</v>
      </c>
      <c r="FU60" s="55">
        <v>120</v>
      </c>
      <c r="FV60" s="56" t="s">
        <v>180</v>
      </c>
      <c r="FW60" s="54" t="s">
        <v>180</v>
      </c>
      <c r="FX60" s="55" t="s">
        <v>180</v>
      </c>
      <c r="FY60" s="56" t="s">
        <v>180</v>
      </c>
      <c r="FZ60" s="54" t="s">
        <v>180</v>
      </c>
      <c r="GA60" s="55" t="s">
        <v>180</v>
      </c>
      <c r="GB60" s="56">
        <v>310</v>
      </c>
      <c r="GC60" s="54">
        <v>305</v>
      </c>
      <c r="GD60" s="55">
        <v>308</v>
      </c>
      <c r="GE60" s="56">
        <v>405</v>
      </c>
      <c r="GF60" s="54">
        <v>405</v>
      </c>
      <c r="GG60" s="55">
        <v>405</v>
      </c>
      <c r="GH60" s="56">
        <v>360</v>
      </c>
      <c r="GI60" s="54">
        <v>375</v>
      </c>
      <c r="GJ60" s="55">
        <v>367.5</v>
      </c>
      <c r="GK60" s="56" t="s">
        <v>180</v>
      </c>
      <c r="GL60" s="54" t="s">
        <v>180</v>
      </c>
      <c r="GM60" s="55" t="s">
        <v>180</v>
      </c>
      <c r="GN60" s="56" t="s">
        <v>180</v>
      </c>
      <c r="GO60" s="54" t="s">
        <v>180</v>
      </c>
      <c r="GP60" s="55" t="s">
        <v>180</v>
      </c>
      <c r="GQ60" s="56" t="s">
        <v>180</v>
      </c>
      <c r="GR60" s="54" t="s">
        <v>180</v>
      </c>
      <c r="GS60" s="55" t="s">
        <v>180</v>
      </c>
      <c r="GT60" s="56" t="s">
        <v>180</v>
      </c>
      <c r="GU60" s="54" t="s">
        <v>180</v>
      </c>
      <c r="GV60" s="55" t="s">
        <v>180</v>
      </c>
      <c r="GW60" s="56">
        <v>280</v>
      </c>
      <c r="GX60" s="54">
        <v>275</v>
      </c>
      <c r="GY60" s="55">
        <v>278</v>
      </c>
      <c r="GZ60" s="56" t="s">
        <v>180</v>
      </c>
      <c r="HA60" s="54" t="s">
        <v>180</v>
      </c>
      <c r="HB60" s="55" t="s">
        <v>180</v>
      </c>
      <c r="HC60" s="56" t="s">
        <v>180</v>
      </c>
      <c r="HD60" s="54" t="s">
        <v>180</v>
      </c>
      <c r="HE60" s="55" t="s">
        <v>180</v>
      </c>
      <c r="HF60" s="54" t="s">
        <v>180</v>
      </c>
      <c r="HG60" s="54" t="s">
        <v>180</v>
      </c>
      <c r="HH60" s="55" t="s">
        <v>180</v>
      </c>
      <c r="HI60" s="54" t="s">
        <v>180</v>
      </c>
      <c r="HJ60" s="54" t="s">
        <v>180</v>
      </c>
      <c r="HK60" s="55" t="s">
        <v>180</v>
      </c>
      <c r="HL60" s="56" t="s">
        <v>180</v>
      </c>
      <c r="HM60" s="54" t="s">
        <v>180</v>
      </c>
      <c r="HN60" s="55" t="s">
        <v>180</v>
      </c>
      <c r="HO60" s="56" t="s">
        <v>180</v>
      </c>
      <c r="HP60" s="54" t="s">
        <v>180</v>
      </c>
      <c r="HQ60" s="55" t="s">
        <v>180</v>
      </c>
      <c r="HR60" s="56" t="s">
        <v>180</v>
      </c>
      <c r="HS60" s="54" t="s">
        <v>180</v>
      </c>
      <c r="HT60" s="55" t="s">
        <v>180</v>
      </c>
      <c r="HU60" s="56" t="s">
        <v>180</v>
      </c>
      <c r="HV60" s="54" t="s">
        <v>180</v>
      </c>
      <c r="HW60" s="55" t="s">
        <v>180</v>
      </c>
      <c r="HX60" s="56" t="s">
        <v>180</v>
      </c>
      <c r="HY60" s="54" t="s">
        <v>180</v>
      </c>
      <c r="HZ60" s="55" t="s">
        <v>180</v>
      </c>
      <c r="IA60" s="56" t="s">
        <v>180</v>
      </c>
      <c r="IB60" s="54" t="s">
        <v>180</v>
      </c>
      <c r="IC60" s="55" t="s">
        <v>180</v>
      </c>
    </row>
    <row r="61" spans="1:237">
      <c r="A61" s="20">
        <v>1991</v>
      </c>
      <c r="B61" s="20">
        <v>4</v>
      </c>
      <c r="C61" s="20">
        <v>12</v>
      </c>
      <c r="D61" s="54">
        <v>156.5</v>
      </c>
      <c r="E61" s="54">
        <v>155.5</v>
      </c>
      <c r="F61" s="55">
        <v>156.25</v>
      </c>
      <c r="G61" s="56">
        <v>133</v>
      </c>
      <c r="H61" s="54">
        <v>131.25</v>
      </c>
      <c r="I61" s="55">
        <v>132.25</v>
      </c>
      <c r="J61" s="56">
        <v>143</v>
      </c>
      <c r="K61" s="54">
        <v>141.75</v>
      </c>
      <c r="L61" s="55">
        <v>142.75</v>
      </c>
      <c r="M61" s="56" t="s">
        <v>180</v>
      </c>
      <c r="N61" s="54" t="s">
        <v>180</v>
      </c>
      <c r="O61" s="55" t="s">
        <v>180</v>
      </c>
      <c r="P61" s="56">
        <v>164.25</v>
      </c>
      <c r="Q61" s="54">
        <v>161.75</v>
      </c>
      <c r="R61" s="55">
        <v>163.25</v>
      </c>
      <c r="S61" s="56">
        <v>161.25</v>
      </c>
      <c r="T61" s="54">
        <v>156.25</v>
      </c>
      <c r="U61" s="55">
        <v>159.25</v>
      </c>
      <c r="V61" s="54" t="s">
        <v>180</v>
      </c>
      <c r="W61" s="54" t="s">
        <v>180</v>
      </c>
      <c r="X61" s="55" t="s">
        <v>180</v>
      </c>
      <c r="Y61" s="54" t="s">
        <v>180</v>
      </c>
      <c r="Z61" s="54" t="s">
        <v>180</v>
      </c>
      <c r="AA61" s="55" t="s">
        <v>180</v>
      </c>
      <c r="AB61" s="54" t="s">
        <v>180</v>
      </c>
      <c r="AC61" s="54" t="s">
        <v>180</v>
      </c>
      <c r="AD61" s="55" t="s">
        <v>180</v>
      </c>
      <c r="AE61" s="54" t="s">
        <v>180</v>
      </c>
      <c r="AF61" s="54" t="s">
        <v>180</v>
      </c>
      <c r="AG61" s="55" t="s">
        <v>180</v>
      </c>
      <c r="AH61" s="56" t="s">
        <v>180</v>
      </c>
      <c r="AI61" s="54" t="s">
        <v>180</v>
      </c>
      <c r="AJ61" s="55" t="s">
        <v>180</v>
      </c>
      <c r="AK61" s="56" t="s">
        <v>180</v>
      </c>
      <c r="AL61" s="54" t="s">
        <v>180</v>
      </c>
      <c r="AM61" s="55" t="s">
        <v>180</v>
      </c>
      <c r="AN61" s="56" t="s">
        <v>180</v>
      </c>
      <c r="AO61" s="54" t="s">
        <v>180</v>
      </c>
      <c r="AP61" s="55" t="s">
        <v>180</v>
      </c>
      <c r="AQ61" s="56" t="s">
        <v>180</v>
      </c>
      <c r="AR61" s="54" t="s">
        <v>180</v>
      </c>
      <c r="AS61" s="55" t="s">
        <v>180</v>
      </c>
      <c r="AT61" s="56" t="s">
        <v>180</v>
      </c>
      <c r="AU61" s="54" t="s">
        <v>180</v>
      </c>
      <c r="AV61" s="55" t="s">
        <v>180</v>
      </c>
      <c r="AW61" s="56" t="s">
        <v>180</v>
      </c>
      <c r="AX61" s="54" t="s">
        <v>180</v>
      </c>
      <c r="AY61" s="55" t="s">
        <v>180</v>
      </c>
      <c r="AZ61" s="56">
        <v>178</v>
      </c>
      <c r="BA61" s="54">
        <v>175</v>
      </c>
      <c r="BB61" s="55">
        <v>177</v>
      </c>
      <c r="BC61" s="56" t="s">
        <v>180</v>
      </c>
      <c r="BD61" s="54" t="s">
        <v>180</v>
      </c>
      <c r="BE61" s="55" t="s">
        <v>180</v>
      </c>
      <c r="BF61" s="56">
        <v>178</v>
      </c>
      <c r="BG61" s="54">
        <v>175</v>
      </c>
      <c r="BH61" s="55">
        <v>177</v>
      </c>
      <c r="BI61" s="56" t="s">
        <v>180</v>
      </c>
      <c r="BJ61" s="54" t="s">
        <v>180</v>
      </c>
      <c r="BK61" s="55" t="s">
        <v>180</v>
      </c>
      <c r="BL61" s="56" t="s">
        <v>180</v>
      </c>
      <c r="BM61" s="54" t="s">
        <v>180</v>
      </c>
      <c r="BN61" s="55" t="s">
        <v>180</v>
      </c>
      <c r="BO61" s="56" t="s">
        <v>180</v>
      </c>
      <c r="BP61" s="54" t="s">
        <v>180</v>
      </c>
      <c r="BQ61" s="55" t="s">
        <v>180</v>
      </c>
      <c r="BR61" s="56" t="s">
        <v>180</v>
      </c>
      <c r="BS61" s="54" t="s">
        <v>180</v>
      </c>
      <c r="BT61" s="55" t="s">
        <v>180</v>
      </c>
      <c r="BU61" s="56" t="s">
        <v>180</v>
      </c>
      <c r="BV61" s="54" t="s">
        <v>180</v>
      </c>
      <c r="BW61" s="55" t="s">
        <v>180</v>
      </c>
      <c r="BX61" s="56" t="s">
        <v>180</v>
      </c>
      <c r="BY61" s="54" t="s">
        <v>180</v>
      </c>
      <c r="BZ61" s="55" t="s">
        <v>180</v>
      </c>
      <c r="CA61" s="56" t="s">
        <v>180</v>
      </c>
      <c r="CB61" s="54" t="s">
        <v>180</v>
      </c>
      <c r="CC61" s="55" t="s">
        <v>180</v>
      </c>
      <c r="CD61" s="56" t="s">
        <v>180</v>
      </c>
      <c r="CE61" s="54" t="s">
        <v>180</v>
      </c>
      <c r="CF61" s="55" t="s">
        <v>180</v>
      </c>
      <c r="CG61" s="56" t="s">
        <v>180</v>
      </c>
      <c r="CH61" s="54" t="s">
        <v>180</v>
      </c>
      <c r="CI61" s="55" t="s">
        <v>180</v>
      </c>
      <c r="CJ61" s="56" t="s">
        <v>180</v>
      </c>
      <c r="CK61" s="54" t="s">
        <v>180</v>
      </c>
      <c r="CL61" s="55" t="s">
        <v>180</v>
      </c>
      <c r="CM61" s="56" t="s">
        <v>180</v>
      </c>
      <c r="CN61" s="54" t="s">
        <v>180</v>
      </c>
      <c r="CO61" s="55" t="s">
        <v>180</v>
      </c>
      <c r="CP61" s="56">
        <v>190</v>
      </c>
      <c r="CQ61" s="54">
        <v>187</v>
      </c>
      <c r="CR61" s="55">
        <v>189</v>
      </c>
      <c r="CS61" s="56">
        <v>215</v>
      </c>
      <c r="CT61" s="54">
        <v>205</v>
      </c>
      <c r="CU61" s="55">
        <v>210</v>
      </c>
      <c r="CV61" s="56">
        <v>185</v>
      </c>
      <c r="CW61" s="54">
        <v>175</v>
      </c>
      <c r="CX61" s="55">
        <v>180</v>
      </c>
      <c r="CY61" s="54" t="s">
        <v>180</v>
      </c>
      <c r="CZ61" s="54" t="s">
        <v>180</v>
      </c>
      <c r="DA61" s="55" t="s">
        <v>180</v>
      </c>
      <c r="DB61" s="54" t="s">
        <v>180</v>
      </c>
      <c r="DC61" s="54" t="s">
        <v>180</v>
      </c>
      <c r="DD61" s="55" t="s">
        <v>180</v>
      </c>
      <c r="DE61" s="54" t="s">
        <v>180</v>
      </c>
      <c r="DF61" s="54" t="s">
        <v>180</v>
      </c>
      <c r="DG61" s="55" t="s">
        <v>180</v>
      </c>
      <c r="DH61" s="54" t="s">
        <v>180</v>
      </c>
      <c r="DI61" s="54" t="s">
        <v>180</v>
      </c>
      <c r="DJ61" s="55" t="s">
        <v>180</v>
      </c>
      <c r="DK61" s="56" t="s">
        <v>180</v>
      </c>
      <c r="DL61" s="54" t="s">
        <v>180</v>
      </c>
      <c r="DM61" s="55" t="s">
        <v>180</v>
      </c>
      <c r="DN61" s="54" t="s">
        <v>180</v>
      </c>
      <c r="DO61" s="54" t="s">
        <v>180</v>
      </c>
      <c r="DP61" s="55" t="s">
        <v>180</v>
      </c>
      <c r="DQ61" s="54" t="s">
        <v>180</v>
      </c>
      <c r="DR61" s="54" t="s">
        <v>180</v>
      </c>
      <c r="DS61" s="55" t="s">
        <v>180</v>
      </c>
      <c r="DT61" s="54">
        <v>155</v>
      </c>
      <c r="DU61" s="54">
        <v>150</v>
      </c>
      <c r="DV61" s="55">
        <v>153</v>
      </c>
      <c r="DW61" s="56" t="s">
        <v>180</v>
      </c>
      <c r="DX61" s="54" t="s">
        <v>180</v>
      </c>
      <c r="DY61" s="55" t="s">
        <v>180</v>
      </c>
      <c r="DZ61" s="56" t="s">
        <v>180</v>
      </c>
      <c r="EA61" s="54" t="s">
        <v>180</v>
      </c>
      <c r="EB61" s="55" t="s">
        <v>180</v>
      </c>
      <c r="EC61" s="56" t="s">
        <v>180</v>
      </c>
      <c r="ED61" s="54" t="s">
        <v>180</v>
      </c>
      <c r="EE61" s="55" t="s">
        <v>180</v>
      </c>
      <c r="EF61" s="56" t="s">
        <v>180</v>
      </c>
      <c r="EG61" s="54" t="s">
        <v>180</v>
      </c>
      <c r="EH61" s="55" t="s">
        <v>180</v>
      </c>
      <c r="EI61" s="56" t="s">
        <v>180</v>
      </c>
      <c r="EJ61" s="54" t="s">
        <v>180</v>
      </c>
      <c r="EK61" s="55" t="s">
        <v>180</v>
      </c>
      <c r="EL61" s="56" t="s">
        <v>180</v>
      </c>
      <c r="EM61" s="54" t="s">
        <v>180</v>
      </c>
      <c r="EN61" s="55" t="s">
        <v>180</v>
      </c>
      <c r="EO61" s="56" t="s">
        <v>180</v>
      </c>
      <c r="EP61" s="54" t="s">
        <v>180</v>
      </c>
      <c r="EQ61" s="55" t="s">
        <v>180</v>
      </c>
      <c r="ER61" s="56" t="s">
        <v>180</v>
      </c>
      <c r="ES61" s="54" t="s">
        <v>180</v>
      </c>
      <c r="ET61" s="55" t="s">
        <v>180</v>
      </c>
      <c r="EU61" s="54" t="s">
        <v>180</v>
      </c>
      <c r="EV61" s="54" t="s">
        <v>180</v>
      </c>
      <c r="EW61" s="55" t="s">
        <v>180</v>
      </c>
      <c r="EX61" s="54" t="s">
        <v>180</v>
      </c>
      <c r="EY61" s="54" t="s">
        <v>180</v>
      </c>
      <c r="EZ61" s="55" t="s">
        <v>180</v>
      </c>
      <c r="FA61" s="56" t="s">
        <v>180</v>
      </c>
      <c r="FB61" s="54" t="s">
        <v>180</v>
      </c>
      <c r="FC61" s="55" t="s">
        <v>180</v>
      </c>
      <c r="FD61" s="56" t="s">
        <v>180</v>
      </c>
      <c r="FE61" s="54" t="s">
        <v>180</v>
      </c>
      <c r="FF61" s="55" t="s">
        <v>180</v>
      </c>
      <c r="FG61" s="56" t="s">
        <v>180</v>
      </c>
      <c r="FH61" s="54" t="s">
        <v>180</v>
      </c>
      <c r="FI61" s="55" t="s">
        <v>180</v>
      </c>
      <c r="FJ61" s="56">
        <v>143</v>
      </c>
      <c r="FK61" s="54">
        <v>138</v>
      </c>
      <c r="FL61" s="55">
        <v>141</v>
      </c>
      <c r="FM61" s="56" t="s">
        <v>180</v>
      </c>
      <c r="FN61" s="54" t="s">
        <v>180</v>
      </c>
      <c r="FO61" s="55" t="s">
        <v>180</v>
      </c>
      <c r="FP61" s="56">
        <v>108</v>
      </c>
      <c r="FQ61" s="54">
        <v>105.5</v>
      </c>
      <c r="FR61" s="55">
        <v>107</v>
      </c>
      <c r="FS61" s="56">
        <v>122</v>
      </c>
      <c r="FT61" s="54">
        <v>118</v>
      </c>
      <c r="FU61" s="55">
        <v>120</v>
      </c>
      <c r="FV61" s="56" t="s">
        <v>180</v>
      </c>
      <c r="FW61" s="54" t="s">
        <v>180</v>
      </c>
      <c r="FX61" s="55" t="s">
        <v>180</v>
      </c>
      <c r="FY61" s="56" t="s">
        <v>180</v>
      </c>
      <c r="FZ61" s="54" t="s">
        <v>180</v>
      </c>
      <c r="GA61" s="55" t="s">
        <v>180</v>
      </c>
      <c r="GB61" s="56">
        <v>310</v>
      </c>
      <c r="GC61" s="54">
        <v>305</v>
      </c>
      <c r="GD61" s="55">
        <v>308</v>
      </c>
      <c r="GE61" s="56">
        <v>405</v>
      </c>
      <c r="GF61" s="54">
        <v>405</v>
      </c>
      <c r="GG61" s="55">
        <v>405</v>
      </c>
      <c r="GH61" s="56">
        <v>360</v>
      </c>
      <c r="GI61" s="54">
        <v>350</v>
      </c>
      <c r="GJ61" s="55">
        <v>355</v>
      </c>
      <c r="GK61" s="56" t="s">
        <v>180</v>
      </c>
      <c r="GL61" s="54" t="s">
        <v>180</v>
      </c>
      <c r="GM61" s="55" t="s">
        <v>180</v>
      </c>
      <c r="GN61" s="56" t="s">
        <v>180</v>
      </c>
      <c r="GO61" s="54" t="s">
        <v>180</v>
      </c>
      <c r="GP61" s="55" t="s">
        <v>180</v>
      </c>
      <c r="GQ61" s="56" t="s">
        <v>180</v>
      </c>
      <c r="GR61" s="54" t="s">
        <v>180</v>
      </c>
      <c r="GS61" s="55" t="s">
        <v>180</v>
      </c>
      <c r="GT61" s="56" t="s">
        <v>180</v>
      </c>
      <c r="GU61" s="54" t="s">
        <v>180</v>
      </c>
      <c r="GV61" s="55" t="s">
        <v>180</v>
      </c>
      <c r="GW61" s="56">
        <v>280</v>
      </c>
      <c r="GX61" s="54">
        <v>275</v>
      </c>
      <c r="GY61" s="55">
        <v>278</v>
      </c>
      <c r="GZ61" s="56" t="s">
        <v>180</v>
      </c>
      <c r="HA61" s="54" t="s">
        <v>180</v>
      </c>
      <c r="HB61" s="55" t="s">
        <v>180</v>
      </c>
      <c r="HC61" s="56" t="s">
        <v>180</v>
      </c>
      <c r="HD61" s="54" t="s">
        <v>180</v>
      </c>
      <c r="HE61" s="55" t="s">
        <v>180</v>
      </c>
      <c r="HF61" s="54" t="s">
        <v>180</v>
      </c>
      <c r="HG61" s="54" t="s">
        <v>180</v>
      </c>
      <c r="HH61" s="55" t="s">
        <v>180</v>
      </c>
      <c r="HI61" s="54" t="s">
        <v>180</v>
      </c>
      <c r="HJ61" s="54" t="s">
        <v>180</v>
      </c>
      <c r="HK61" s="55" t="s">
        <v>180</v>
      </c>
      <c r="HL61" s="56" t="s">
        <v>180</v>
      </c>
      <c r="HM61" s="54" t="s">
        <v>180</v>
      </c>
      <c r="HN61" s="55" t="s">
        <v>180</v>
      </c>
      <c r="HO61" s="56" t="s">
        <v>180</v>
      </c>
      <c r="HP61" s="54" t="s">
        <v>180</v>
      </c>
      <c r="HQ61" s="55" t="s">
        <v>180</v>
      </c>
      <c r="HR61" s="56" t="s">
        <v>180</v>
      </c>
      <c r="HS61" s="54" t="s">
        <v>180</v>
      </c>
      <c r="HT61" s="55" t="s">
        <v>180</v>
      </c>
      <c r="HU61" s="56" t="s">
        <v>180</v>
      </c>
      <c r="HV61" s="54" t="s">
        <v>180</v>
      </c>
      <c r="HW61" s="55" t="s">
        <v>180</v>
      </c>
      <c r="HX61" s="56" t="s">
        <v>180</v>
      </c>
      <c r="HY61" s="54" t="s">
        <v>180</v>
      </c>
      <c r="HZ61" s="55" t="s">
        <v>180</v>
      </c>
      <c r="IA61" s="56" t="s">
        <v>180</v>
      </c>
      <c r="IB61" s="54" t="s">
        <v>180</v>
      </c>
      <c r="IC61" s="55" t="s">
        <v>180</v>
      </c>
    </row>
    <row r="62" spans="1:237">
      <c r="A62" s="20">
        <v>1992</v>
      </c>
      <c r="B62" s="20">
        <v>1</v>
      </c>
      <c r="C62" s="20">
        <v>1</v>
      </c>
      <c r="D62" s="54">
        <v>162.5</v>
      </c>
      <c r="E62" s="54">
        <v>160.5</v>
      </c>
      <c r="F62" s="55">
        <v>161.75</v>
      </c>
      <c r="G62" s="56">
        <v>135.25</v>
      </c>
      <c r="H62" s="54">
        <v>133</v>
      </c>
      <c r="I62" s="55">
        <v>134.5</v>
      </c>
      <c r="J62" s="56">
        <v>144.66666666666666</v>
      </c>
      <c r="K62" s="54">
        <v>144.33333333333334</v>
      </c>
      <c r="L62" s="55">
        <v>144.66666666666666</v>
      </c>
      <c r="M62" s="56" t="s">
        <v>180</v>
      </c>
      <c r="N62" s="54" t="s">
        <v>180</v>
      </c>
      <c r="O62" s="55" t="s">
        <v>180</v>
      </c>
      <c r="P62" s="56">
        <v>160.5</v>
      </c>
      <c r="Q62" s="54">
        <v>158</v>
      </c>
      <c r="R62" s="55">
        <v>159.25</v>
      </c>
      <c r="S62" s="56">
        <v>160</v>
      </c>
      <c r="T62" s="54">
        <v>155</v>
      </c>
      <c r="U62" s="55">
        <v>158</v>
      </c>
      <c r="V62" s="54" t="s">
        <v>180</v>
      </c>
      <c r="W62" s="54" t="s">
        <v>180</v>
      </c>
      <c r="X62" s="55" t="s">
        <v>180</v>
      </c>
      <c r="Y62" s="54" t="s">
        <v>180</v>
      </c>
      <c r="Z62" s="54" t="s">
        <v>180</v>
      </c>
      <c r="AA62" s="55" t="s">
        <v>180</v>
      </c>
      <c r="AB62" s="54" t="s">
        <v>180</v>
      </c>
      <c r="AC62" s="54" t="s">
        <v>180</v>
      </c>
      <c r="AD62" s="55" t="s">
        <v>180</v>
      </c>
      <c r="AE62" s="54" t="s">
        <v>180</v>
      </c>
      <c r="AF62" s="54" t="s">
        <v>180</v>
      </c>
      <c r="AG62" s="55" t="s">
        <v>180</v>
      </c>
      <c r="AH62" s="56" t="s">
        <v>180</v>
      </c>
      <c r="AI62" s="54" t="s">
        <v>180</v>
      </c>
      <c r="AJ62" s="55" t="s">
        <v>180</v>
      </c>
      <c r="AK62" s="56" t="s">
        <v>180</v>
      </c>
      <c r="AL62" s="54" t="s">
        <v>180</v>
      </c>
      <c r="AM62" s="55" t="s">
        <v>180</v>
      </c>
      <c r="AN62" s="56" t="s">
        <v>180</v>
      </c>
      <c r="AO62" s="54" t="s">
        <v>180</v>
      </c>
      <c r="AP62" s="55" t="s">
        <v>180</v>
      </c>
      <c r="AQ62" s="56" t="s">
        <v>180</v>
      </c>
      <c r="AR62" s="54" t="s">
        <v>180</v>
      </c>
      <c r="AS62" s="55" t="s">
        <v>180</v>
      </c>
      <c r="AT62" s="56" t="s">
        <v>180</v>
      </c>
      <c r="AU62" s="54" t="s">
        <v>180</v>
      </c>
      <c r="AV62" s="55" t="s">
        <v>180</v>
      </c>
      <c r="AW62" s="56" t="s">
        <v>180</v>
      </c>
      <c r="AX62" s="54" t="s">
        <v>180</v>
      </c>
      <c r="AY62" s="55" t="s">
        <v>180</v>
      </c>
      <c r="AZ62" s="56">
        <v>184.2</v>
      </c>
      <c r="BA62" s="54">
        <v>179</v>
      </c>
      <c r="BB62" s="55">
        <v>181.8</v>
      </c>
      <c r="BC62" s="56" t="s">
        <v>180</v>
      </c>
      <c r="BD62" s="54" t="s">
        <v>180</v>
      </c>
      <c r="BE62" s="55" t="s">
        <v>180</v>
      </c>
      <c r="BF62" s="56">
        <v>184.2</v>
      </c>
      <c r="BG62" s="54">
        <v>179</v>
      </c>
      <c r="BH62" s="55">
        <v>181.8</v>
      </c>
      <c r="BI62" s="56">
        <v>200</v>
      </c>
      <c r="BJ62" s="54">
        <v>195</v>
      </c>
      <c r="BK62" s="55">
        <v>198</v>
      </c>
      <c r="BL62" s="56" t="s">
        <v>180</v>
      </c>
      <c r="BM62" s="54" t="s">
        <v>180</v>
      </c>
      <c r="BN62" s="55" t="s">
        <v>180</v>
      </c>
      <c r="BO62" s="56" t="s">
        <v>180</v>
      </c>
      <c r="BP62" s="54" t="s">
        <v>180</v>
      </c>
      <c r="BQ62" s="55" t="s">
        <v>180</v>
      </c>
      <c r="BR62" s="56" t="s">
        <v>180</v>
      </c>
      <c r="BS62" s="54" t="s">
        <v>180</v>
      </c>
      <c r="BT62" s="55" t="s">
        <v>180</v>
      </c>
      <c r="BU62" s="56" t="s">
        <v>180</v>
      </c>
      <c r="BV62" s="54" t="s">
        <v>180</v>
      </c>
      <c r="BW62" s="55" t="s">
        <v>180</v>
      </c>
      <c r="BX62" s="56" t="s">
        <v>180</v>
      </c>
      <c r="BY62" s="54" t="s">
        <v>180</v>
      </c>
      <c r="BZ62" s="55" t="s">
        <v>180</v>
      </c>
      <c r="CA62" s="56" t="s">
        <v>180</v>
      </c>
      <c r="CB62" s="54" t="s">
        <v>180</v>
      </c>
      <c r="CC62" s="55" t="s">
        <v>180</v>
      </c>
      <c r="CD62" s="56" t="s">
        <v>180</v>
      </c>
      <c r="CE62" s="54" t="s">
        <v>180</v>
      </c>
      <c r="CF62" s="55" t="s">
        <v>180</v>
      </c>
      <c r="CG62" s="56" t="s">
        <v>180</v>
      </c>
      <c r="CH62" s="54" t="s">
        <v>180</v>
      </c>
      <c r="CI62" s="55" t="s">
        <v>180</v>
      </c>
      <c r="CJ62" s="56" t="s">
        <v>180</v>
      </c>
      <c r="CK62" s="54" t="s">
        <v>180</v>
      </c>
      <c r="CL62" s="55" t="s">
        <v>180</v>
      </c>
      <c r="CM62" s="56" t="s">
        <v>180</v>
      </c>
      <c r="CN62" s="54" t="s">
        <v>180</v>
      </c>
      <c r="CO62" s="55" t="s">
        <v>180</v>
      </c>
      <c r="CP62" s="56">
        <v>199</v>
      </c>
      <c r="CQ62" s="54">
        <v>194.8</v>
      </c>
      <c r="CR62" s="55">
        <v>197.4</v>
      </c>
      <c r="CS62" s="56">
        <v>215</v>
      </c>
      <c r="CT62" s="54">
        <v>205</v>
      </c>
      <c r="CU62" s="55">
        <v>210</v>
      </c>
      <c r="CV62" s="56">
        <v>185</v>
      </c>
      <c r="CW62" s="54">
        <v>175</v>
      </c>
      <c r="CX62" s="55">
        <v>180</v>
      </c>
      <c r="CY62" s="54" t="s">
        <v>180</v>
      </c>
      <c r="CZ62" s="54" t="s">
        <v>180</v>
      </c>
      <c r="DA62" s="55" t="s">
        <v>180</v>
      </c>
      <c r="DB62" s="54" t="s">
        <v>180</v>
      </c>
      <c r="DC62" s="54" t="s">
        <v>180</v>
      </c>
      <c r="DD62" s="55" t="s">
        <v>180</v>
      </c>
      <c r="DE62" s="54" t="s">
        <v>180</v>
      </c>
      <c r="DF62" s="54" t="s">
        <v>180</v>
      </c>
      <c r="DG62" s="55" t="s">
        <v>180</v>
      </c>
      <c r="DH62" s="54" t="s">
        <v>180</v>
      </c>
      <c r="DI62" s="54" t="s">
        <v>180</v>
      </c>
      <c r="DJ62" s="55" t="s">
        <v>180</v>
      </c>
      <c r="DK62" s="56" t="s">
        <v>180</v>
      </c>
      <c r="DL62" s="54" t="s">
        <v>180</v>
      </c>
      <c r="DM62" s="55" t="s">
        <v>180</v>
      </c>
      <c r="DN62" s="54" t="s">
        <v>180</v>
      </c>
      <c r="DO62" s="54" t="s">
        <v>180</v>
      </c>
      <c r="DP62" s="55" t="s">
        <v>180</v>
      </c>
      <c r="DQ62" s="54" t="s">
        <v>180</v>
      </c>
      <c r="DR62" s="54" t="s">
        <v>180</v>
      </c>
      <c r="DS62" s="55" t="s">
        <v>180</v>
      </c>
      <c r="DT62" s="54">
        <v>148.5</v>
      </c>
      <c r="DU62" s="54">
        <v>144.75</v>
      </c>
      <c r="DV62" s="55">
        <v>147</v>
      </c>
      <c r="DW62" s="56" t="s">
        <v>180</v>
      </c>
      <c r="DX62" s="54" t="s">
        <v>180</v>
      </c>
      <c r="DY62" s="55" t="s">
        <v>180</v>
      </c>
      <c r="DZ62" s="56" t="s">
        <v>180</v>
      </c>
      <c r="EA62" s="54" t="s">
        <v>180</v>
      </c>
      <c r="EB62" s="55" t="s">
        <v>180</v>
      </c>
      <c r="EC62" s="56" t="s">
        <v>180</v>
      </c>
      <c r="ED62" s="54" t="s">
        <v>180</v>
      </c>
      <c r="EE62" s="55" t="s">
        <v>180</v>
      </c>
      <c r="EF62" s="56" t="s">
        <v>180</v>
      </c>
      <c r="EG62" s="54" t="s">
        <v>180</v>
      </c>
      <c r="EH62" s="55" t="s">
        <v>180</v>
      </c>
      <c r="EI62" s="56" t="s">
        <v>180</v>
      </c>
      <c r="EJ62" s="54" t="s">
        <v>180</v>
      </c>
      <c r="EK62" s="55" t="s">
        <v>180</v>
      </c>
      <c r="EL62" s="56" t="s">
        <v>180</v>
      </c>
      <c r="EM62" s="54" t="s">
        <v>180</v>
      </c>
      <c r="EN62" s="55" t="s">
        <v>180</v>
      </c>
      <c r="EO62" s="56" t="s">
        <v>180</v>
      </c>
      <c r="EP62" s="54" t="s">
        <v>180</v>
      </c>
      <c r="EQ62" s="55" t="s">
        <v>180</v>
      </c>
      <c r="ER62" s="56" t="s">
        <v>180</v>
      </c>
      <c r="ES62" s="54" t="s">
        <v>180</v>
      </c>
      <c r="ET62" s="55" t="s">
        <v>180</v>
      </c>
      <c r="EU62" s="54" t="s">
        <v>180</v>
      </c>
      <c r="EV62" s="54" t="s">
        <v>180</v>
      </c>
      <c r="EW62" s="55" t="s">
        <v>180</v>
      </c>
      <c r="EX62" s="54" t="s">
        <v>180</v>
      </c>
      <c r="EY62" s="54" t="s">
        <v>180</v>
      </c>
      <c r="EZ62" s="55" t="s">
        <v>180</v>
      </c>
      <c r="FA62" s="56" t="s">
        <v>180</v>
      </c>
      <c r="FB62" s="54" t="s">
        <v>180</v>
      </c>
      <c r="FC62" s="55" t="s">
        <v>180</v>
      </c>
      <c r="FD62" s="56" t="s">
        <v>180</v>
      </c>
      <c r="FE62" s="54" t="s">
        <v>180</v>
      </c>
      <c r="FF62" s="55" t="s">
        <v>180</v>
      </c>
      <c r="FG62" s="56" t="s">
        <v>180</v>
      </c>
      <c r="FH62" s="54" t="s">
        <v>180</v>
      </c>
      <c r="FI62" s="55" t="s">
        <v>180</v>
      </c>
      <c r="FJ62" s="56">
        <v>143</v>
      </c>
      <c r="FK62" s="54">
        <v>138</v>
      </c>
      <c r="FL62" s="55">
        <v>141</v>
      </c>
      <c r="FM62" s="56" t="s">
        <v>180</v>
      </c>
      <c r="FN62" s="54" t="s">
        <v>180</v>
      </c>
      <c r="FO62" s="55" t="s">
        <v>180</v>
      </c>
      <c r="FP62" s="56">
        <v>108</v>
      </c>
      <c r="FQ62" s="54">
        <v>106</v>
      </c>
      <c r="FR62" s="55">
        <v>107</v>
      </c>
      <c r="FS62" s="56">
        <v>122</v>
      </c>
      <c r="FT62" s="54">
        <v>118</v>
      </c>
      <c r="FU62" s="55">
        <v>120</v>
      </c>
      <c r="FV62" s="56" t="s">
        <v>180</v>
      </c>
      <c r="FW62" s="54" t="s">
        <v>180</v>
      </c>
      <c r="FX62" s="55" t="s">
        <v>180</v>
      </c>
      <c r="FY62" s="56" t="s">
        <v>180</v>
      </c>
      <c r="FZ62" s="54" t="s">
        <v>180</v>
      </c>
      <c r="GA62" s="55" t="s">
        <v>180</v>
      </c>
      <c r="GB62" s="56">
        <v>305</v>
      </c>
      <c r="GC62" s="54">
        <v>296</v>
      </c>
      <c r="GD62" s="55">
        <v>300.60000000000002</v>
      </c>
      <c r="GE62" s="56">
        <v>405</v>
      </c>
      <c r="GF62" s="54">
        <v>405</v>
      </c>
      <c r="GG62" s="55">
        <v>405</v>
      </c>
      <c r="GH62" s="56">
        <v>358</v>
      </c>
      <c r="GI62" s="54">
        <v>348</v>
      </c>
      <c r="GJ62" s="55">
        <v>353</v>
      </c>
      <c r="GK62" s="56" t="s">
        <v>180</v>
      </c>
      <c r="GL62" s="54" t="s">
        <v>180</v>
      </c>
      <c r="GM62" s="55" t="s">
        <v>180</v>
      </c>
      <c r="GN62" s="56" t="s">
        <v>180</v>
      </c>
      <c r="GO62" s="54" t="s">
        <v>180</v>
      </c>
      <c r="GP62" s="55" t="s">
        <v>180</v>
      </c>
      <c r="GQ62" s="56" t="s">
        <v>180</v>
      </c>
      <c r="GR62" s="54" t="s">
        <v>180</v>
      </c>
      <c r="GS62" s="55" t="s">
        <v>180</v>
      </c>
      <c r="GT62" s="56" t="s">
        <v>180</v>
      </c>
      <c r="GU62" s="54" t="s">
        <v>180</v>
      </c>
      <c r="GV62" s="55" t="s">
        <v>180</v>
      </c>
      <c r="GW62" s="56">
        <v>279</v>
      </c>
      <c r="GX62" s="54">
        <v>274</v>
      </c>
      <c r="GY62" s="55">
        <v>277</v>
      </c>
      <c r="GZ62" s="56" t="s">
        <v>180</v>
      </c>
      <c r="HA62" s="54" t="s">
        <v>180</v>
      </c>
      <c r="HB62" s="55" t="s">
        <v>180</v>
      </c>
      <c r="HC62" s="56" t="s">
        <v>180</v>
      </c>
      <c r="HD62" s="54" t="s">
        <v>180</v>
      </c>
      <c r="HE62" s="55" t="s">
        <v>180</v>
      </c>
      <c r="HF62" s="54" t="s">
        <v>180</v>
      </c>
      <c r="HG62" s="54" t="s">
        <v>180</v>
      </c>
      <c r="HH62" s="55" t="s">
        <v>180</v>
      </c>
      <c r="HI62" s="54" t="s">
        <v>180</v>
      </c>
      <c r="HJ62" s="54" t="s">
        <v>180</v>
      </c>
      <c r="HK62" s="55" t="s">
        <v>180</v>
      </c>
      <c r="HL62" s="56" t="s">
        <v>180</v>
      </c>
      <c r="HM62" s="54" t="s">
        <v>180</v>
      </c>
      <c r="HN62" s="55" t="s">
        <v>180</v>
      </c>
      <c r="HO62" s="56" t="s">
        <v>180</v>
      </c>
      <c r="HP62" s="54" t="s">
        <v>180</v>
      </c>
      <c r="HQ62" s="55" t="s">
        <v>180</v>
      </c>
      <c r="HR62" s="56" t="s">
        <v>180</v>
      </c>
      <c r="HS62" s="54" t="s">
        <v>180</v>
      </c>
      <c r="HT62" s="55" t="s">
        <v>180</v>
      </c>
      <c r="HU62" s="56" t="s">
        <v>180</v>
      </c>
      <c r="HV62" s="54" t="s">
        <v>180</v>
      </c>
      <c r="HW62" s="55" t="s">
        <v>180</v>
      </c>
      <c r="HX62" s="56" t="s">
        <v>180</v>
      </c>
      <c r="HY62" s="54" t="s">
        <v>180</v>
      </c>
      <c r="HZ62" s="55" t="s">
        <v>180</v>
      </c>
      <c r="IA62" s="56" t="s">
        <v>180</v>
      </c>
      <c r="IB62" s="54" t="s">
        <v>180</v>
      </c>
      <c r="IC62" s="55" t="s">
        <v>180</v>
      </c>
    </row>
    <row r="63" spans="1:237">
      <c r="A63" s="20">
        <v>1992</v>
      </c>
      <c r="B63" s="20">
        <v>1</v>
      </c>
      <c r="C63" s="20">
        <v>2</v>
      </c>
      <c r="D63" s="54">
        <v>164</v>
      </c>
      <c r="E63" s="54">
        <v>161.75</v>
      </c>
      <c r="F63" s="55">
        <v>163</v>
      </c>
      <c r="G63" s="56">
        <v>140</v>
      </c>
      <c r="H63" s="54">
        <v>138</v>
      </c>
      <c r="I63" s="55">
        <v>139</v>
      </c>
      <c r="J63" s="56">
        <v>148.5</v>
      </c>
      <c r="K63" s="54">
        <v>146.5</v>
      </c>
      <c r="L63" s="55">
        <v>147.5</v>
      </c>
      <c r="M63" s="56" t="s">
        <v>180</v>
      </c>
      <c r="N63" s="54" t="s">
        <v>180</v>
      </c>
      <c r="O63" s="55" t="s">
        <v>180</v>
      </c>
      <c r="P63" s="56">
        <v>162</v>
      </c>
      <c r="Q63" s="54">
        <v>158</v>
      </c>
      <c r="R63" s="55">
        <v>160</v>
      </c>
      <c r="S63" s="56">
        <v>160</v>
      </c>
      <c r="T63" s="54">
        <v>155</v>
      </c>
      <c r="U63" s="55">
        <v>158</v>
      </c>
      <c r="V63" s="54" t="s">
        <v>180</v>
      </c>
      <c r="W63" s="54" t="s">
        <v>180</v>
      </c>
      <c r="X63" s="55" t="s">
        <v>180</v>
      </c>
      <c r="Y63" s="54" t="s">
        <v>180</v>
      </c>
      <c r="Z63" s="54" t="s">
        <v>180</v>
      </c>
      <c r="AA63" s="55" t="s">
        <v>180</v>
      </c>
      <c r="AB63" s="54" t="s">
        <v>180</v>
      </c>
      <c r="AC63" s="54" t="s">
        <v>180</v>
      </c>
      <c r="AD63" s="55" t="s">
        <v>180</v>
      </c>
      <c r="AE63" s="54" t="s">
        <v>180</v>
      </c>
      <c r="AF63" s="54" t="s">
        <v>180</v>
      </c>
      <c r="AG63" s="55" t="s">
        <v>180</v>
      </c>
      <c r="AH63" s="56" t="s">
        <v>180</v>
      </c>
      <c r="AI63" s="54" t="s">
        <v>180</v>
      </c>
      <c r="AJ63" s="55" t="s">
        <v>180</v>
      </c>
      <c r="AK63" s="56" t="s">
        <v>180</v>
      </c>
      <c r="AL63" s="54" t="s">
        <v>180</v>
      </c>
      <c r="AM63" s="55" t="s">
        <v>180</v>
      </c>
      <c r="AN63" s="56" t="s">
        <v>180</v>
      </c>
      <c r="AO63" s="54" t="s">
        <v>180</v>
      </c>
      <c r="AP63" s="55" t="s">
        <v>180</v>
      </c>
      <c r="AQ63" s="56" t="s">
        <v>180</v>
      </c>
      <c r="AR63" s="54" t="s">
        <v>180</v>
      </c>
      <c r="AS63" s="55" t="s">
        <v>180</v>
      </c>
      <c r="AT63" s="56" t="s">
        <v>180</v>
      </c>
      <c r="AU63" s="54" t="s">
        <v>180</v>
      </c>
      <c r="AV63" s="55" t="s">
        <v>180</v>
      </c>
      <c r="AW63" s="56" t="s">
        <v>180</v>
      </c>
      <c r="AX63" s="54" t="s">
        <v>180</v>
      </c>
      <c r="AY63" s="55" t="s">
        <v>180</v>
      </c>
      <c r="AZ63" s="56">
        <v>186</v>
      </c>
      <c r="BA63" s="54">
        <v>175</v>
      </c>
      <c r="BB63" s="55">
        <v>180.5</v>
      </c>
      <c r="BC63" s="56" t="s">
        <v>180</v>
      </c>
      <c r="BD63" s="54" t="s">
        <v>180</v>
      </c>
      <c r="BE63" s="55" t="s">
        <v>180</v>
      </c>
      <c r="BF63" s="56">
        <v>186</v>
      </c>
      <c r="BG63" s="54">
        <v>175</v>
      </c>
      <c r="BH63" s="55">
        <v>180.5</v>
      </c>
      <c r="BI63" s="56">
        <v>197.5</v>
      </c>
      <c r="BJ63" s="54">
        <v>192.5</v>
      </c>
      <c r="BK63" s="55">
        <v>195.5</v>
      </c>
      <c r="BL63" s="56" t="s">
        <v>180</v>
      </c>
      <c r="BM63" s="54" t="s">
        <v>180</v>
      </c>
      <c r="BN63" s="55" t="s">
        <v>180</v>
      </c>
      <c r="BO63" s="56" t="s">
        <v>180</v>
      </c>
      <c r="BP63" s="54" t="s">
        <v>180</v>
      </c>
      <c r="BQ63" s="55" t="s">
        <v>180</v>
      </c>
      <c r="BR63" s="56" t="s">
        <v>180</v>
      </c>
      <c r="BS63" s="54" t="s">
        <v>180</v>
      </c>
      <c r="BT63" s="55" t="s">
        <v>180</v>
      </c>
      <c r="BU63" s="56" t="s">
        <v>180</v>
      </c>
      <c r="BV63" s="54" t="s">
        <v>180</v>
      </c>
      <c r="BW63" s="55" t="s">
        <v>180</v>
      </c>
      <c r="BX63" s="56" t="s">
        <v>180</v>
      </c>
      <c r="BY63" s="54" t="s">
        <v>180</v>
      </c>
      <c r="BZ63" s="55" t="s">
        <v>180</v>
      </c>
      <c r="CA63" s="56" t="s">
        <v>180</v>
      </c>
      <c r="CB63" s="54" t="s">
        <v>180</v>
      </c>
      <c r="CC63" s="55" t="s">
        <v>180</v>
      </c>
      <c r="CD63" s="56" t="s">
        <v>180</v>
      </c>
      <c r="CE63" s="54" t="s">
        <v>180</v>
      </c>
      <c r="CF63" s="55" t="s">
        <v>180</v>
      </c>
      <c r="CG63" s="56" t="s">
        <v>180</v>
      </c>
      <c r="CH63" s="54" t="s">
        <v>180</v>
      </c>
      <c r="CI63" s="55" t="s">
        <v>180</v>
      </c>
      <c r="CJ63" s="56" t="s">
        <v>180</v>
      </c>
      <c r="CK63" s="54" t="s">
        <v>180</v>
      </c>
      <c r="CL63" s="55" t="s">
        <v>180</v>
      </c>
      <c r="CM63" s="56" t="s">
        <v>180</v>
      </c>
      <c r="CN63" s="54" t="s">
        <v>180</v>
      </c>
      <c r="CO63" s="55" t="s">
        <v>180</v>
      </c>
      <c r="CP63" s="56">
        <v>203.5</v>
      </c>
      <c r="CQ63" s="54">
        <v>200</v>
      </c>
      <c r="CR63" s="55">
        <v>202</v>
      </c>
      <c r="CS63" s="56">
        <v>215</v>
      </c>
      <c r="CT63" s="54">
        <v>205</v>
      </c>
      <c r="CU63" s="55">
        <v>210</v>
      </c>
      <c r="CV63" s="56">
        <v>186.25</v>
      </c>
      <c r="CW63" s="54">
        <v>176.25</v>
      </c>
      <c r="CX63" s="55">
        <v>181.25</v>
      </c>
      <c r="CY63" s="54" t="s">
        <v>180</v>
      </c>
      <c r="CZ63" s="54" t="s">
        <v>180</v>
      </c>
      <c r="DA63" s="55" t="s">
        <v>180</v>
      </c>
      <c r="DB63" s="54" t="s">
        <v>180</v>
      </c>
      <c r="DC63" s="54" t="s">
        <v>180</v>
      </c>
      <c r="DD63" s="55" t="s">
        <v>180</v>
      </c>
      <c r="DE63" s="54" t="s">
        <v>180</v>
      </c>
      <c r="DF63" s="54" t="s">
        <v>180</v>
      </c>
      <c r="DG63" s="55" t="s">
        <v>180</v>
      </c>
      <c r="DH63" s="54" t="s">
        <v>180</v>
      </c>
      <c r="DI63" s="54" t="s">
        <v>180</v>
      </c>
      <c r="DJ63" s="55" t="s">
        <v>180</v>
      </c>
      <c r="DK63" s="56" t="s">
        <v>180</v>
      </c>
      <c r="DL63" s="54" t="s">
        <v>180</v>
      </c>
      <c r="DM63" s="55" t="s">
        <v>180</v>
      </c>
      <c r="DN63" s="54" t="s">
        <v>180</v>
      </c>
      <c r="DO63" s="54" t="s">
        <v>180</v>
      </c>
      <c r="DP63" s="55" t="s">
        <v>180</v>
      </c>
      <c r="DQ63" s="54" t="s">
        <v>180</v>
      </c>
      <c r="DR63" s="54" t="s">
        <v>180</v>
      </c>
      <c r="DS63" s="55" t="s">
        <v>180</v>
      </c>
      <c r="DT63" s="54">
        <v>146</v>
      </c>
      <c r="DU63" s="54">
        <v>144</v>
      </c>
      <c r="DV63" s="55">
        <v>145</v>
      </c>
      <c r="DW63" s="56" t="s">
        <v>180</v>
      </c>
      <c r="DX63" s="54" t="s">
        <v>180</v>
      </c>
      <c r="DY63" s="55" t="s">
        <v>180</v>
      </c>
      <c r="DZ63" s="56" t="s">
        <v>180</v>
      </c>
      <c r="EA63" s="54" t="s">
        <v>180</v>
      </c>
      <c r="EB63" s="55" t="s">
        <v>180</v>
      </c>
      <c r="EC63" s="56" t="s">
        <v>180</v>
      </c>
      <c r="ED63" s="54" t="s">
        <v>180</v>
      </c>
      <c r="EE63" s="55" t="s">
        <v>180</v>
      </c>
      <c r="EF63" s="56" t="s">
        <v>180</v>
      </c>
      <c r="EG63" s="54" t="s">
        <v>180</v>
      </c>
      <c r="EH63" s="55" t="s">
        <v>180</v>
      </c>
      <c r="EI63" s="56" t="s">
        <v>180</v>
      </c>
      <c r="EJ63" s="54" t="s">
        <v>180</v>
      </c>
      <c r="EK63" s="55" t="s">
        <v>180</v>
      </c>
      <c r="EL63" s="56" t="s">
        <v>180</v>
      </c>
      <c r="EM63" s="54" t="s">
        <v>180</v>
      </c>
      <c r="EN63" s="55" t="s">
        <v>180</v>
      </c>
      <c r="EO63" s="56" t="s">
        <v>180</v>
      </c>
      <c r="EP63" s="54" t="s">
        <v>180</v>
      </c>
      <c r="EQ63" s="55" t="s">
        <v>180</v>
      </c>
      <c r="ER63" s="56" t="s">
        <v>180</v>
      </c>
      <c r="ES63" s="54" t="s">
        <v>180</v>
      </c>
      <c r="ET63" s="55" t="s">
        <v>180</v>
      </c>
      <c r="EU63" s="54" t="s">
        <v>180</v>
      </c>
      <c r="EV63" s="54" t="s">
        <v>180</v>
      </c>
      <c r="EW63" s="55" t="s">
        <v>180</v>
      </c>
      <c r="EX63" s="54" t="s">
        <v>180</v>
      </c>
      <c r="EY63" s="54" t="s">
        <v>180</v>
      </c>
      <c r="EZ63" s="55" t="s">
        <v>180</v>
      </c>
      <c r="FA63" s="56" t="s">
        <v>180</v>
      </c>
      <c r="FB63" s="54" t="s">
        <v>180</v>
      </c>
      <c r="FC63" s="55" t="s">
        <v>180</v>
      </c>
      <c r="FD63" s="56" t="s">
        <v>180</v>
      </c>
      <c r="FE63" s="54" t="s">
        <v>180</v>
      </c>
      <c r="FF63" s="55" t="s">
        <v>180</v>
      </c>
      <c r="FG63" s="56" t="s">
        <v>180</v>
      </c>
      <c r="FH63" s="54" t="s">
        <v>180</v>
      </c>
      <c r="FI63" s="55" t="s">
        <v>180</v>
      </c>
      <c r="FJ63" s="56">
        <v>143</v>
      </c>
      <c r="FK63" s="54">
        <v>138</v>
      </c>
      <c r="FL63" s="55">
        <v>141</v>
      </c>
      <c r="FM63" s="56" t="s">
        <v>180</v>
      </c>
      <c r="FN63" s="54" t="s">
        <v>180</v>
      </c>
      <c r="FO63" s="55" t="s">
        <v>180</v>
      </c>
      <c r="FP63" s="56">
        <v>108</v>
      </c>
      <c r="FQ63" s="54">
        <v>106</v>
      </c>
      <c r="FR63" s="55">
        <v>107</v>
      </c>
      <c r="FS63" s="56">
        <v>122</v>
      </c>
      <c r="FT63" s="54">
        <v>118</v>
      </c>
      <c r="FU63" s="55">
        <v>120</v>
      </c>
      <c r="FV63" s="56" t="s">
        <v>180</v>
      </c>
      <c r="FW63" s="54" t="s">
        <v>180</v>
      </c>
      <c r="FX63" s="55" t="s">
        <v>180</v>
      </c>
      <c r="FY63" s="56" t="s">
        <v>180</v>
      </c>
      <c r="FZ63" s="54" t="s">
        <v>180</v>
      </c>
      <c r="GA63" s="55" t="s">
        <v>180</v>
      </c>
      <c r="GB63" s="56">
        <v>300</v>
      </c>
      <c r="GC63" s="54">
        <v>290</v>
      </c>
      <c r="GD63" s="55">
        <v>295</v>
      </c>
      <c r="GE63" s="56">
        <v>405</v>
      </c>
      <c r="GF63" s="54">
        <v>405</v>
      </c>
      <c r="GG63" s="55">
        <v>405</v>
      </c>
      <c r="GH63" s="56">
        <v>350</v>
      </c>
      <c r="GI63" s="54">
        <v>340</v>
      </c>
      <c r="GJ63" s="55">
        <v>345</v>
      </c>
      <c r="GK63" s="56" t="s">
        <v>180</v>
      </c>
      <c r="GL63" s="54" t="s">
        <v>180</v>
      </c>
      <c r="GM63" s="55" t="s">
        <v>180</v>
      </c>
      <c r="GN63" s="56" t="s">
        <v>180</v>
      </c>
      <c r="GO63" s="54" t="s">
        <v>180</v>
      </c>
      <c r="GP63" s="55" t="s">
        <v>180</v>
      </c>
      <c r="GQ63" s="56" t="s">
        <v>180</v>
      </c>
      <c r="GR63" s="54" t="s">
        <v>180</v>
      </c>
      <c r="GS63" s="55" t="s">
        <v>180</v>
      </c>
      <c r="GT63" s="56" t="s">
        <v>180</v>
      </c>
      <c r="GU63" s="54" t="s">
        <v>180</v>
      </c>
      <c r="GV63" s="55" t="s">
        <v>180</v>
      </c>
      <c r="GW63" s="56">
        <v>275</v>
      </c>
      <c r="GX63" s="54">
        <v>268.75</v>
      </c>
      <c r="GY63" s="55">
        <v>272.25</v>
      </c>
      <c r="GZ63" s="56" t="s">
        <v>180</v>
      </c>
      <c r="HA63" s="54" t="s">
        <v>180</v>
      </c>
      <c r="HB63" s="55" t="s">
        <v>180</v>
      </c>
      <c r="HC63" s="56" t="s">
        <v>180</v>
      </c>
      <c r="HD63" s="54" t="s">
        <v>180</v>
      </c>
      <c r="HE63" s="55" t="s">
        <v>180</v>
      </c>
      <c r="HF63" s="54" t="s">
        <v>180</v>
      </c>
      <c r="HG63" s="54" t="s">
        <v>180</v>
      </c>
      <c r="HH63" s="55" t="s">
        <v>180</v>
      </c>
      <c r="HI63" s="54" t="s">
        <v>180</v>
      </c>
      <c r="HJ63" s="54" t="s">
        <v>180</v>
      </c>
      <c r="HK63" s="55" t="s">
        <v>180</v>
      </c>
      <c r="HL63" s="56" t="s">
        <v>180</v>
      </c>
      <c r="HM63" s="54" t="s">
        <v>180</v>
      </c>
      <c r="HN63" s="55" t="s">
        <v>180</v>
      </c>
      <c r="HO63" s="56" t="s">
        <v>180</v>
      </c>
      <c r="HP63" s="54" t="s">
        <v>180</v>
      </c>
      <c r="HQ63" s="55" t="s">
        <v>180</v>
      </c>
      <c r="HR63" s="56" t="s">
        <v>180</v>
      </c>
      <c r="HS63" s="54" t="s">
        <v>180</v>
      </c>
      <c r="HT63" s="55" t="s">
        <v>180</v>
      </c>
      <c r="HU63" s="56" t="s">
        <v>180</v>
      </c>
      <c r="HV63" s="54" t="s">
        <v>180</v>
      </c>
      <c r="HW63" s="55" t="s">
        <v>180</v>
      </c>
      <c r="HX63" s="56" t="s">
        <v>180</v>
      </c>
      <c r="HY63" s="54" t="s">
        <v>180</v>
      </c>
      <c r="HZ63" s="55" t="s">
        <v>180</v>
      </c>
      <c r="IA63" s="56" t="s">
        <v>180</v>
      </c>
      <c r="IB63" s="54" t="s">
        <v>180</v>
      </c>
      <c r="IC63" s="55" t="s">
        <v>180</v>
      </c>
    </row>
    <row r="64" spans="1:237">
      <c r="A64" s="20">
        <v>1992</v>
      </c>
      <c r="B64" s="20">
        <v>1</v>
      </c>
      <c r="C64" s="20">
        <v>3</v>
      </c>
      <c r="D64" s="54">
        <v>156.25</v>
      </c>
      <c r="E64" s="54">
        <v>153.75</v>
      </c>
      <c r="F64" s="55">
        <v>155.25</v>
      </c>
      <c r="G64" s="56">
        <v>135.25</v>
      </c>
      <c r="H64" s="54">
        <v>133.5</v>
      </c>
      <c r="I64" s="55">
        <v>134.75</v>
      </c>
      <c r="J64" s="56">
        <v>144.75</v>
      </c>
      <c r="K64" s="54">
        <v>143.25</v>
      </c>
      <c r="L64" s="55">
        <v>144.5</v>
      </c>
      <c r="M64" s="56" t="s">
        <v>180</v>
      </c>
      <c r="N64" s="54" t="s">
        <v>180</v>
      </c>
      <c r="O64" s="55" t="s">
        <v>180</v>
      </c>
      <c r="P64" s="56">
        <v>165.75</v>
      </c>
      <c r="Q64" s="54">
        <v>161</v>
      </c>
      <c r="R64" s="55">
        <v>163.75</v>
      </c>
      <c r="S64" s="56">
        <v>166</v>
      </c>
      <c r="T64" s="54">
        <v>161</v>
      </c>
      <c r="U64" s="55">
        <v>163.75</v>
      </c>
      <c r="V64" s="54" t="s">
        <v>180</v>
      </c>
      <c r="W64" s="54" t="s">
        <v>180</v>
      </c>
      <c r="X64" s="55" t="s">
        <v>180</v>
      </c>
      <c r="Y64" s="54" t="s">
        <v>180</v>
      </c>
      <c r="Z64" s="54" t="s">
        <v>180</v>
      </c>
      <c r="AA64" s="55" t="s">
        <v>180</v>
      </c>
      <c r="AB64" s="54" t="s">
        <v>180</v>
      </c>
      <c r="AC64" s="54" t="s">
        <v>180</v>
      </c>
      <c r="AD64" s="55" t="s">
        <v>180</v>
      </c>
      <c r="AE64" s="54" t="s">
        <v>180</v>
      </c>
      <c r="AF64" s="54" t="s">
        <v>180</v>
      </c>
      <c r="AG64" s="55" t="s">
        <v>180</v>
      </c>
      <c r="AH64" s="56" t="s">
        <v>180</v>
      </c>
      <c r="AI64" s="54" t="s">
        <v>180</v>
      </c>
      <c r="AJ64" s="55" t="s">
        <v>180</v>
      </c>
      <c r="AK64" s="56" t="s">
        <v>180</v>
      </c>
      <c r="AL64" s="54" t="s">
        <v>180</v>
      </c>
      <c r="AM64" s="55" t="s">
        <v>180</v>
      </c>
      <c r="AN64" s="56" t="s">
        <v>180</v>
      </c>
      <c r="AO64" s="54" t="s">
        <v>180</v>
      </c>
      <c r="AP64" s="55" t="s">
        <v>180</v>
      </c>
      <c r="AQ64" s="56" t="s">
        <v>180</v>
      </c>
      <c r="AR64" s="54" t="s">
        <v>180</v>
      </c>
      <c r="AS64" s="55" t="s">
        <v>180</v>
      </c>
      <c r="AT64" s="56" t="s">
        <v>180</v>
      </c>
      <c r="AU64" s="54" t="s">
        <v>180</v>
      </c>
      <c r="AV64" s="55" t="s">
        <v>180</v>
      </c>
      <c r="AW64" s="56" t="s">
        <v>180</v>
      </c>
      <c r="AX64" s="54" t="s">
        <v>180</v>
      </c>
      <c r="AY64" s="55" t="s">
        <v>180</v>
      </c>
      <c r="AZ64" s="56">
        <v>184.25</v>
      </c>
      <c r="BA64" s="54">
        <v>160</v>
      </c>
      <c r="BB64" s="55">
        <v>172.25</v>
      </c>
      <c r="BC64" s="56" t="s">
        <v>180</v>
      </c>
      <c r="BD64" s="54" t="s">
        <v>180</v>
      </c>
      <c r="BE64" s="55" t="s">
        <v>180</v>
      </c>
      <c r="BF64" s="56">
        <v>184.25</v>
      </c>
      <c r="BG64" s="54">
        <v>160</v>
      </c>
      <c r="BH64" s="55">
        <v>172.25</v>
      </c>
      <c r="BI64" s="56">
        <v>193.75</v>
      </c>
      <c r="BJ64" s="54">
        <v>188.75</v>
      </c>
      <c r="BK64" s="55">
        <v>191.75</v>
      </c>
      <c r="BL64" s="56" t="s">
        <v>180</v>
      </c>
      <c r="BM64" s="54" t="s">
        <v>180</v>
      </c>
      <c r="BN64" s="55" t="s">
        <v>180</v>
      </c>
      <c r="BO64" s="56" t="s">
        <v>180</v>
      </c>
      <c r="BP64" s="54" t="s">
        <v>180</v>
      </c>
      <c r="BQ64" s="55" t="s">
        <v>180</v>
      </c>
      <c r="BR64" s="56" t="s">
        <v>180</v>
      </c>
      <c r="BS64" s="54" t="s">
        <v>180</v>
      </c>
      <c r="BT64" s="55" t="s">
        <v>180</v>
      </c>
      <c r="BU64" s="56" t="s">
        <v>180</v>
      </c>
      <c r="BV64" s="54" t="s">
        <v>180</v>
      </c>
      <c r="BW64" s="55" t="s">
        <v>180</v>
      </c>
      <c r="BX64" s="56" t="s">
        <v>180</v>
      </c>
      <c r="BY64" s="54" t="s">
        <v>180</v>
      </c>
      <c r="BZ64" s="55" t="s">
        <v>180</v>
      </c>
      <c r="CA64" s="56" t="s">
        <v>180</v>
      </c>
      <c r="CB64" s="54" t="s">
        <v>180</v>
      </c>
      <c r="CC64" s="55" t="s">
        <v>180</v>
      </c>
      <c r="CD64" s="56" t="s">
        <v>180</v>
      </c>
      <c r="CE64" s="54" t="s">
        <v>180</v>
      </c>
      <c r="CF64" s="55" t="s">
        <v>180</v>
      </c>
      <c r="CG64" s="56" t="s">
        <v>180</v>
      </c>
      <c r="CH64" s="54" t="s">
        <v>180</v>
      </c>
      <c r="CI64" s="55" t="s">
        <v>180</v>
      </c>
      <c r="CJ64" s="56" t="s">
        <v>180</v>
      </c>
      <c r="CK64" s="54" t="s">
        <v>180</v>
      </c>
      <c r="CL64" s="55" t="s">
        <v>180</v>
      </c>
      <c r="CM64" s="56" t="s">
        <v>180</v>
      </c>
      <c r="CN64" s="54" t="s">
        <v>180</v>
      </c>
      <c r="CO64" s="55" t="s">
        <v>180</v>
      </c>
      <c r="CP64" s="56">
        <v>200.5</v>
      </c>
      <c r="CQ64" s="54">
        <v>198.5</v>
      </c>
      <c r="CR64" s="55">
        <v>199.5</v>
      </c>
      <c r="CS64" s="56">
        <v>215</v>
      </c>
      <c r="CT64" s="54">
        <v>205</v>
      </c>
      <c r="CU64" s="55">
        <v>210</v>
      </c>
      <c r="CV64" s="56">
        <v>188.75</v>
      </c>
      <c r="CW64" s="54">
        <v>178.75</v>
      </c>
      <c r="CX64" s="55">
        <v>183.75</v>
      </c>
      <c r="CY64" s="54" t="s">
        <v>180</v>
      </c>
      <c r="CZ64" s="54" t="s">
        <v>180</v>
      </c>
      <c r="DA64" s="55" t="s">
        <v>180</v>
      </c>
      <c r="DB64" s="54" t="s">
        <v>180</v>
      </c>
      <c r="DC64" s="54" t="s">
        <v>180</v>
      </c>
      <c r="DD64" s="55" t="s">
        <v>180</v>
      </c>
      <c r="DE64" s="54" t="s">
        <v>180</v>
      </c>
      <c r="DF64" s="54" t="s">
        <v>180</v>
      </c>
      <c r="DG64" s="55" t="s">
        <v>180</v>
      </c>
      <c r="DH64" s="54" t="s">
        <v>180</v>
      </c>
      <c r="DI64" s="54" t="s">
        <v>180</v>
      </c>
      <c r="DJ64" s="55" t="s">
        <v>180</v>
      </c>
      <c r="DK64" s="56" t="s">
        <v>180</v>
      </c>
      <c r="DL64" s="54" t="s">
        <v>180</v>
      </c>
      <c r="DM64" s="55" t="s">
        <v>180</v>
      </c>
      <c r="DN64" s="54" t="s">
        <v>180</v>
      </c>
      <c r="DO64" s="54" t="s">
        <v>180</v>
      </c>
      <c r="DP64" s="55" t="s">
        <v>180</v>
      </c>
      <c r="DQ64" s="54" t="s">
        <v>180</v>
      </c>
      <c r="DR64" s="54" t="s">
        <v>180</v>
      </c>
      <c r="DS64" s="55" t="s">
        <v>180</v>
      </c>
      <c r="DT64" s="54">
        <v>142.75</v>
      </c>
      <c r="DU64" s="54">
        <v>140.75</v>
      </c>
      <c r="DV64" s="55">
        <v>142</v>
      </c>
      <c r="DW64" s="56" t="s">
        <v>180</v>
      </c>
      <c r="DX64" s="54" t="s">
        <v>180</v>
      </c>
      <c r="DY64" s="55" t="s">
        <v>180</v>
      </c>
      <c r="DZ64" s="56" t="s">
        <v>180</v>
      </c>
      <c r="EA64" s="54" t="s">
        <v>180</v>
      </c>
      <c r="EB64" s="55" t="s">
        <v>180</v>
      </c>
      <c r="EC64" s="56" t="s">
        <v>180</v>
      </c>
      <c r="ED64" s="54" t="s">
        <v>180</v>
      </c>
      <c r="EE64" s="55" t="s">
        <v>180</v>
      </c>
      <c r="EF64" s="56" t="s">
        <v>180</v>
      </c>
      <c r="EG64" s="54" t="s">
        <v>180</v>
      </c>
      <c r="EH64" s="55" t="s">
        <v>180</v>
      </c>
      <c r="EI64" s="56" t="s">
        <v>180</v>
      </c>
      <c r="EJ64" s="54" t="s">
        <v>180</v>
      </c>
      <c r="EK64" s="55" t="s">
        <v>180</v>
      </c>
      <c r="EL64" s="56" t="s">
        <v>180</v>
      </c>
      <c r="EM64" s="54" t="s">
        <v>180</v>
      </c>
      <c r="EN64" s="55" t="s">
        <v>180</v>
      </c>
      <c r="EO64" s="56" t="s">
        <v>180</v>
      </c>
      <c r="EP64" s="54" t="s">
        <v>180</v>
      </c>
      <c r="EQ64" s="55" t="s">
        <v>180</v>
      </c>
      <c r="ER64" s="56" t="s">
        <v>180</v>
      </c>
      <c r="ES64" s="54" t="s">
        <v>180</v>
      </c>
      <c r="ET64" s="55" t="s">
        <v>180</v>
      </c>
      <c r="EU64" s="54" t="s">
        <v>180</v>
      </c>
      <c r="EV64" s="54" t="s">
        <v>180</v>
      </c>
      <c r="EW64" s="55" t="s">
        <v>180</v>
      </c>
      <c r="EX64" s="54" t="s">
        <v>180</v>
      </c>
      <c r="EY64" s="54" t="s">
        <v>180</v>
      </c>
      <c r="EZ64" s="55" t="s">
        <v>180</v>
      </c>
      <c r="FA64" s="56" t="s">
        <v>180</v>
      </c>
      <c r="FB64" s="54" t="s">
        <v>180</v>
      </c>
      <c r="FC64" s="55" t="s">
        <v>180</v>
      </c>
      <c r="FD64" s="56" t="s">
        <v>180</v>
      </c>
      <c r="FE64" s="54" t="s">
        <v>180</v>
      </c>
      <c r="FF64" s="55" t="s">
        <v>180</v>
      </c>
      <c r="FG64" s="56" t="s">
        <v>180</v>
      </c>
      <c r="FH64" s="54" t="s">
        <v>180</v>
      </c>
      <c r="FI64" s="55" t="s">
        <v>180</v>
      </c>
      <c r="FJ64" s="56">
        <v>140</v>
      </c>
      <c r="FK64" s="54">
        <v>129</v>
      </c>
      <c r="FL64" s="55">
        <v>135</v>
      </c>
      <c r="FM64" s="56" t="s">
        <v>180</v>
      </c>
      <c r="FN64" s="54" t="s">
        <v>180</v>
      </c>
      <c r="FO64" s="55" t="s">
        <v>180</v>
      </c>
      <c r="FP64" s="56">
        <v>108</v>
      </c>
      <c r="FQ64" s="54">
        <v>106</v>
      </c>
      <c r="FR64" s="55">
        <v>107</v>
      </c>
      <c r="FS64" s="56">
        <v>122</v>
      </c>
      <c r="FT64" s="54">
        <v>118</v>
      </c>
      <c r="FU64" s="55">
        <v>120</v>
      </c>
      <c r="FV64" s="56" t="s">
        <v>180</v>
      </c>
      <c r="FW64" s="54" t="s">
        <v>180</v>
      </c>
      <c r="FX64" s="55" t="s">
        <v>180</v>
      </c>
      <c r="FY64" s="56" t="s">
        <v>180</v>
      </c>
      <c r="FZ64" s="54" t="s">
        <v>180</v>
      </c>
      <c r="GA64" s="55" t="s">
        <v>180</v>
      </c>
      <c r="GB64" s="56">
        <v>300</v>
      </c>
      <c r="GC64" s="54">
        <v>289</v>
      </c>
      <c r="GD64" s="55">
        <v>294.5</v>
      </c>
      <c r="GE64" s="56">
        <v>395</v>
      </c>
      <c r="GF64" s="54">
        <v>392</v>
      </c>
      <c r="GG64" s="55">
        <v>393.75</v>
      </c>
      <c r="GH64" s="56">
        <v>350</v>
      </c>
      <c r="GI64" s="54">
        <v>340</v>
      </c>
      <c r="GJ64" s="55">
        <v>345</v>
      </c>
      <c r="GK64" s="56" t="s">
        <v>180</v>
      </c>
      <c r="GL64" s="54" t="s">
        <v>180</v>
      </c>
      <c r="GM64" s="55" t="s">
        <v>180</v>
      </c>
      <c r="GN64" s="56" t="s">
        <v>180</v>
      </c>
      <c r="GO64" s="54" t="s">
        <v>180</v>
      </c>
      <c r="GP64" s="55" t="s">
        <v>180</v>
      </c>
      <c r="GQ64" s="56" t="s">
        <v>180</v>
      </c>
      <c r="GR64" s="54" t="s">
        <v>180</v>
      </c>
      <c r="GS64" s="55" t="s">
        <v>180</v>
      </c>
      <c r="GT64" s="56" t="s">
        <v>180</v>
      </c>
      <c r="GU64" s="54" t="s">
        <v>180</v>
      </c>
      <c r="GV64" s="55" t="s">
        <v>180</v>
      </c>
      <c r="GW64" s="56">
        <v>275</v>
      </c>
      <c r="GX64" s="54">
        <v>265</v>
      </c>
      <c r="GY64" s="55">
        <v>270</v>
      </c>
      <c r="GZ64" s="56" t="s">
        <v>180</v>
      </c>
      <c r="HA64" s="54" t="s">
        <v>180</v>
      </c>
      <c r="HB64" s="55" t="s">
        <v>180</v>
      </c>
      <c r="HC64" s="56" t="s">
        <v>180</v>
      </c>
      <c r="HD64" s="54" t="s">
        <v>180</v>
      </c>
      <c r="HE64" s="55" t="s">
        <v>180</v>
      </c>
      <c r="HF64" s="54" t="s">
        <v>180</v>
      </c>
      <c r="HG64" s="54" t="s">
        <v>180</v>
      </c>
      <c r="HH64" s="55" t="s">
        <v>180</v>
      </c>
      <c r="HI64" s="54" t="s">
        <v>180</v>
      </c>
      <c r="HJ64" s="54" t="s">
        <v>180</v>
      </c>
      <c r="HK64" s="55" t="s">
        <v>180</v>
      </c>
      <c r="HL64" s="56" t="s">
        <v>180</v>
      </c>
      <c r="HM64" s="54" t="s">
        <v>180</v>
      </c>
      <c r="HN64" s="55" t="s">
        <v>180</v>
      </c>
      <c r="HO64" s="56" t="s">
        <v>180</v>
      </c>
      <c r="HP64" s="54" t="s">
        <v>180</v>
      </c>
      <c r="HQ64" s="55" t="s">
        <v>180</v>
      </c>
      <c r="HR64" s="56" t="s">
        <v>180</v>
      </c>
      <c r="HS64" s="54" t="s">
        <v>180</v>
      </c>
      <c r="HT64" s="55" t="s">
        <v>180</v>
      </c>
      <c r="HU64" s="56" t="s">
        <v>180</v>
      </c>
      <c r="HV64" s="54" t="s">
        <v>180</v>
      </c>
      <c r="HW64" s="55" t="s">
        <v>180</v>
      </c>
      <c r="HX64" s="56" t="s">
        <v>180</v>
      </c>
      <c r="HY64" s="54" t="s">
        <v>180</v>
      </c>
      <c r="HZ64" s="55" t="s">
        <v>180</v>
      </c>
      <c r="IA64" s="56" t="s">
        <v>180</v>
      </c>
      <c r="IB64" s="54" t="s">
        <v>180</v>
      </c>
      <c r="IC64" s="55" t="s">
        <v>180</v>
      </c>
    </row>
    <row r="65" spans="1:237">
      <c r="A65" s="20">
        <v>1992</v>
      </c>
      <c r="B65" s="20">
        <v>2</v>
      </c>
      <c r="C65" s="20">
        <v>4</v>
      </c>
      <c r="D65" s="54">
        <v>152.19999999999999</v>
      </c>
      <c r="E65" s="54">
        <v>149.6</v>
      </c>
      <c r="F65" s="55">
        <v>151.19999999999999</v>
      </c>
      <c r="G65" s="56">
        <v>131.4</v>
      </c>
      <c r="H65" s="54">
        <v>129.6</v>
      </c>
      <c r="I65" s="55">
        <v>130.80000000000001</v>
      </c>
      <c r="J65" s="56">
        <v>144.19999999999999</v>
      </c>
      <c r="K65" s="54">
        <v>141.80000000000001</v>
      </c>
      <c r="L65" s="55">
        <v>143.19999999999999</v>
      </c>
      <c r="M65" s="56" t="s">
        <v>180</v>
      </c>
      <c r="N65" s="54" t="s">
        <v>180</v>
      </c>
      <c r="O65" s="55" t="s">
        <v>180</v>
      </c>
      <c r="P65" s="56">
        <v>165.8</v>
      </c>
      <c r="Q65" s="54">
        <v>158</v>
      </c>
      <c r="R65" s="55">
        <v>162.4</v>
      </c>
      <c r="S65" s="56">
        <v>166.2</v>
      </c>
      <c r="T65" s="54">
        <v>160</v>
      </c>
      <c r="U65" s="55">
        <v>163.4</v>
      </c>
      <c r="V65" s="54" t="s">
        <v>180</v>
      </c>
      <c r="W65" s="54" t="s">
        <v>180</v>
      </c>
      <c r="X65" s="55" t="s">
        <v>180</v>
      </c>
      <c r="Y65" s="54" t="s">
        <v>180</v>
      </c>
      <c r="Z65" s="54" t="s">
        <v>180</v>
      </c>
      <c r="AA65" s="55" t="s">
        <v>180</v>
      </c>
      <c r="AB65" s="54" t="s">
        <v>180</v>
      </c>
      <c r="AC65" s="54" t="s">
        <v>180</v>
      </c>
      <c r="AD65" s="55" t="s">
        <v>180</v>
      </c>
      <c r="AE65" s="54" t="s">
        <v>180</v>
      </c>
      <c r="AF65" s="54" t="s">
        <v>180</v>
      </c>
      <c r="AG65" s="55" t="s">
        <v>180</v>
      </c>
      <c r="AH65" s="56" t="s">
        <v>180</v>
      </c>
      <c r="AI65" s="54" t="s">
        <v>180</v>
      </c>
      <c r="AJ65" s="55" t="s">
        <v>180</v>
      </c>
      <c r="AK65" s="56" t="s">
        <v>180</v>
      </c>
      <c r="AL65" s="54" t="s">
        <v>180</v>
      </c>
      <c r="AM65" s="55" t="s">
        <v>180</v>
      </c>
      <c r="AN65" s="56" t="s">
        <v>180</v>
      </c>
      <c r="AO65" s="54" t="s">
        <v>180</v>
      </c>
      <c r="AP65" s="55" t="s">
        <v>180</v>
      </c>
      <c r="AQ65" s="56" t="s">
        <v>180</v>
      </c>
      <c r="AR65" s="54" t="s">
        <v>180</v>
      </c>
      <c r="AS65" s="55" t="s">
        <v>180</v>
      </c>
      <c r="AT65" s="56" t="s">
        <v>180</v>
      </c>
      <c r="AU65" s="54" t="s">
        <v>180</v>
      </c>
      <c r="AV65" s="55" t="s">
        <v>180</v>
      </c>
      <c r="AW65" s="56" t="s">
        <v>180</v>
      </c>
      <c r="AX65" s="54" t="s">
        <v>180</v>
      </c>
      <c r="AY65" s="55" t="s">
        <v>180</v>
      </c>
      <c r="AZ65" s="56">
        <v>180</v>
      </c>
      <c r="BA65" s="54">
        <v>165</v>
      </c>
      <c r="BB65" s="55">
        <v>173</v>
      </c>
      <c r="BC65" s="56" t="s">
        <v>180</v>
      </c>
      <c r="BD65" s="54" t="s">
        <v>180</v>
      </c>
      <c r="BE65" s="55" t="s">
        <v>180</v>
      </c>
      <c r="BF65" s="56">
        <v>180</v>
      </c>
      <c r="BG65" s="54">
        <v>165</v>
      </c>
      <c r="BH65" s="55">
        <v>173</v>
      </c>
      <c r="BI65" s="56">
        <v>180</v>
      </c>
      <c r="BJ65" s="54">
        <v>170</v>
      </c>
      <c r="BK65" s="55">
        <v>175</v>
      </c>
      <c r="BL65" s="56" t="s">
        <v>180</v>
      </c>
      <c r="BM65" s="54" t="s">
        <v>180</v>
      </c>
      <c r="BN65" s="55" t="s">
        <v>180</v>
      </c>
      <c r="BO65" s="56" t="s">
        <v>180</v>
      </c>
      <c r="BP65" s="54" t="s">
        <v>180</v>
      </c>
      <c r="BQ65" s="55" t="s">
        <v>180</v>
      </c>
      <c r="BR65" s="56" t="s">
        <v>180</v>
      </c>
      <c r="BS65" s="54" t="s">
        <v>180</v>
      </c>
      <c r="BT65" s="55" t="s">
        <v>180</v>
      </c>
      <c r="BU65" s="56" t="s">
        <v>180</v>
      </c>
      <c r="BV65" s="54" t="s">
        <v>180</v>
      </c>
      <c r="BW65" s="55" t="s">
        <v>180</v>
      </c>
      <c r="BX65" s="56" t="s">
        <v>180</v>
      </c>
      <c r="BY65" s="54" t="s">
        <v>180</v>
      </c>
      <c r="BZ65" s="55" t="s">
        <v>180</v>
      </c>
      <c r="CA65" s="56" t="s">
        <v>180</v>
      </c>
      <c r="CB65" s="54" t="s">
        <v>180</v>
      </c>
      <c r="CC65" s="55" t="s">
        <v>180</v>
      </c>
      <c r="CD65" s="56" t="s">
        <v>180</v>
      </c>
      <c r="CE65" s="54" t="s">
        <v>180</v>
      </c>
      <c r="CF65" s="55" t="s">
        <v>180</v>
      </c>
      <c r="CG65" s="56" t="s">
        <v>180</v>
      </c>
      <c r="CH65" s="54" t="s">
        <v>180</v>
      </c>
      <c r="CI65" s="55" t="s">
        <v>180</v>
      </c>
      <c r="CJ65" s="56" t="s">
        <v>180</v>
      </c>
      <c r="CK65" s="54" t="s">
        <v>180</v>
      </c>
      <c r="CL65" s="55" t="s">
        <v>180</v>
      </c>
      <c r="CM65" s="56" t="s">
        <v>180</v>
      </c>
      <c r="CN65" s="54" t="s">
        <v>180</v>
      </c>
      <c r="CO65" s="55" t="s">
        <v>180</v>
      </c>
      <c r="CP65" s="56">
        <v>198</v>
      </c>
      <c r="CQ65" s="54">
        <v>196</v>
      </c>
      <c r="CR65" s="55">
        <v>197</v>
      </c>
      <c r="CS65" s="56">
        <v>215</v>
      </c>
      <c r="CT65" s="54">
        <v>205</v>
      </c>
      <c r="CU65" s="55">
        <v>210</v>
      </c>
      <c r="CV65" s="56">
        <v>181</v>
      </c>
      <c r="CW65" s="54">
        <v>171</v>
      </c>
      <c r="CX65" s="55">
        <v>176</v>
      </c>
      <c r="CY65" s="54" t="s">
        <v>180</v>
      </c>
      <c r="CZ65" s="54" t="s">
        <v>180</v>
      </c>
      <c r="DA65" s="55" t="s">
        <v>180</v>
      </c>
      <c r="DB65" s="54" t="s">
        <v>180</v>
      </c>
      <c r="DC65" s="54" t="s">
        <v>180</v>
      </c>
      <c r="DD65" s="55" t="s">
        <v>180</v>
      </c>
      <c r="DE65" s="54" t="s">
        <v>180</v>
      </c>
      <c r="DF65" s="54" t="s">
        <v>180</v>
      </c>
      <c r="DG65" s="55" t="s">
        <v>180</v>
      </c>
      <c r="DH65" s="54" t="s">
        <v>180</v>
      </c>
      <c r="DI65" s="54" t="s">
        <v>180</v>
      </c>
      <c r="DJ65" s="55" t="s">
        <v>180</v>
      </c>
      <c r="DK65" s="56" t="s">
        <v>180</v>
      </c>
      <c r="DL65" s="54" t="s">
        <v>180</v>
      </c>
      <c r="DM65" s="55" t="s">
        <v>180</v>
      </c>
      <c r="DN65" s="54" t="s">
        <v>180</v>
      </c>
      <c r="DO65" s="54" t="s">
        <v>180</v>
      </c>
      <c r="DP65" s="55" t="s">
        <v>180</v>
      </c>
      <c r="DQ65" s="54" t="s">
        <v>180</v>
      </c>
      <c r="DR65" s="54" t="s">
        <v>180</v>
      </c>
      <c r="DS65" s="55" t="s">
        <v>180</v>
      </c>
      <c r="DT65" s="54">
        <v>137.6</v>
      </c>
      <c r="DU65" s="54">
        <v>136.6</v>
      </c>
      <c r="DV65" s="55">
        <v>137.6</v>
      </c>
      <c r="DW65" s="56" t="s">
        <v>180</v>
      </c>
      <c r="DX65" s="54" t="s">
        <v>180</v>
      </c>
      <c r="DY65" s="55" t="s">
        <v>180</v>
      </c>
      <c r="DZ65" s="56" t="s">
        <v>180</v>
      </c>
      <c r="EA65" s="54" t="s">
        <v>180</v>
      </c>
      <c r="EB65" s="55" t="s">
        <v>180</v>
      </c>
      <c r="EC65" s="56" t="s">
        <v>180</v>
      </c>
      <c r="ED65" s="54" t="s">
        <v>180</v>
      </c>
      <c r="EE65" s="55" t="s">
        <v>180</v>
      </c>
      <c r="EF65" s="56" t="s">
        <v>180</v>
      </c>
      <c r="EG65" s="54" t="s">
        <v>180</v>
      </c>
      <c r="EH65" s="55" t="s">
        <v>180</v>
      </c>
      <c r="EI65" s="56" t="s">
        <v>180</v>
      </c>
      <c r="EJ65" s="54" t="s">
        <v>180</v>
      </c>
      <c r="EK65" s="55" t="s">
        <v>180</v>
      </c>
      <c r="EL65" s="56" t="s">
        <v>180</v>
      </c>
      <c r="EM65" s="54" t="s">
        <v>180</v>
      </c>
      <c r="EN65" s="55" t="s">
        <v>180</v>
      </c>
      <c r="EO65" s="56" t="s">
        <v>180</v>
      </c>
      <c r="EP65" s="54" t="s">
        <v>180</v>
      </c>
      <c r="EQ65" s="55" t="s">
        <v>180</v>
      </c>
      <c r="ER65" s="56" t="s">
        <v>180</v>
      </c>
      <c r="ES65" s="54" t="s">
        <v>180</v>
      </c>
      <c r="ET65" s="55" t="s">
        <v>180</v>
      </c>
      <c r="EU65" s="54" t="s">
        <v>180</v>
      </c>
      <c r="EV65" s="54" t="s">
        <v>180</v>
      </c>
      <c r="EW65" s="55" t="s">
        <v>180</v>
      </c>
      <c r="EX65" s="54" t="s">
        <v>180</v>
      </c>
      <c r="EY65" s="54" t="s">
        <v>180</v>
      </c>
      <c r="EZ65" s="55" t="s">
        <v>180</v>
      </c>
      <c r="FA65" s="56" t="s">
        <v>180</v>
      </c>
      <c r="FB65" s="54" t="s">
        <v>180</v>
      </c>
      <c r="FC65" s="55" t="s">
        <v>180</v>
      </c>
      <c r="FD65" s="56" t="s">
        <v>180</v>
      </c>
      <c r="FE65" s="54" t="s">
        <v>180</v>
      </c>
      <c r="FF65" s="55" t="s">
        <v>180</v>
      </c>
      <c r="FG65" s="56" t="s">
        <v>180</v>
      </c>
      <c r="FH65" s="54" t="s">
        <v>180</v>
      </c>
      <c r="FI65" s="55" t="s">
        <v>180</v>
      </c>
      <c r="FJ65" s="56">
        <v>140</v>
      </c>
      <c r="FK65" s="54">
        <v>131.4</v>
      </c>
      <c r="FL65" s="55">
        <v>136.19999999999999</v>
      </c>
      <c r="FM65" s="56" t="s">
        <v>180</v>
      </c>
      <c r="FN65" s="54" t="s">
        <v>180</v>
      </c>
      <c r="FO65" s="55" t="s">
        <v>180</v>
      </c>
      <c r="FP65" s="56">
        <v>109.2</v>
      </c>
      <c r="FQ65" s="54">
        <v>107.6</v>
      </c>
      <c r="FR65" s="55">
        <v>108.4</v>
      </c>
      <c r="FS65" s="56">
        <v>122.4</v>
      </c>
      <c r="FT65" s="54">
        <v>118</v>
      </c>
      <c r="FU65" s="55">
        <v>120.4</v>
      </c>
      <c r="FV65" s="56" t="s">
        <v>180</v>
      </c>
      <c r="FW65" s="54" t="s">
        <v>180</v>
      </c>
      <c r="FX65" s="55" t="s">
        <v>180</v>
      </c>
      <c r="FY65" s="56" t="s">
        <v>180</v>
      </c>
      <c r="FZ65" s="54" t="s">
        <v>180</v>
      </c>
      <c r="GA65" s="55" t="s">
        <v>180</v>
      </c>
      <c r="GB65" s="56">
        <v>300</v>
      </c>
      <c r="GC65" s="54">
        <v>290</v>
      </c>
      <c r="GD65" s="55">
        <v>295</v>
      </c>
      <c r="GE65" s="56">
        <v>366</v>
      </c>
      <c r="GF65" s="54">
        <v>365</v>
      </c>
      <c r="GG65" s="55">
        <v>366</v>
      </c>
      <c r="GH65" s="56">
        <v>349</v>
      </c>
      <c r="GI65" s="54">
        <v>339</v>
      </c>
      <c r="GJ65" s="55">
        <v>344</v>
      </c>
      <c r="GK65" s="56" t="s">
        <v>180</v>
      </c>
      <c r="GL65" s="54" t="s">
        <v>180</v>
      </c>
      <c r="GM65" s="55" t="s">
        <v>180</v>
      </c>
      <c r="GN65" s="56" t="s">
        <v>180</v>
      </c>
      <c r="GO65" s="54" t="s">
        <v>180</v>
      </c>
      <c r="GP65" s="55" t="s">
        <v>180</v>
      </c>
      <c r="GQ65" s="56" t="s">
        <v>180</v>
      </c>
      <c r="GR65" s="54" t="s">
        <v>180</v>
      </c>
      <c r="GS65" s="55" t="s">
        <v>180</v>
      </c>
      <c r="GT65" s="56" t="s">
        <v>180</v>
      </c>
      <c r="GU65" s="54" t="s">
        <v>180</v>
      </c>
      <c r="GV65" s="55" t="s">
        <v>180</v>
      </c>
      <c r="GW65" s="56">
        <v>275</v>
      </c>
      <c r="GX65" s="54">
        <v>262</v>
      </c>
      <c r="GY65" s="55">
        <v>269</v>
      </c>
      <c r="GZ65" s="56" t="s">
        <v>180</v>
      </c>
      <c r="HA65" s="54" t="s">
        <v>180</v>
      </c>
      <c r="HB65" s="55" t="s">
        <v>180</v>
      </c>
      <c r="HC65" s="56" t="s">
        <v>180</v>
      </c>
      <c r="HD65" s="54" t="s">
        <v>180</v>
      </c>
      <c r="HE65" s="55" t="s">
        <v>180</v>
      </c>
      <c r="HF65" s="54" t="s">
        <v>180</v>
      </c>
      <c r="HG65" s="54" t="s">
        <v>180</v>
      </c>
      <c r="HH65" s="55" t="s">
        <v>180</v>
      </c>
      <c r="HI65" s="54" t="s">
        <v>180</v>
      </c>
      <c r="HJ65" s="54" t="s">
        <v>180</v>
      </c>
      <c r="HK65" s="55" t="s">
        <v>180</v>
      </c>
      <c r="HL65" s="56" t="s">
        <v>180</v>
      </c>
      <c r="HM65" s="54" t="s">
        <v>180</v>
      </c>
      <c r="HN65" s="55" t="s">
        <v>180</v>
      </c>
      <c r="HO65" s="56" t="s">
        <v>180</v>
      </c>
      <c r="HP65" s="54" t="s">
        <v>180</v>
      </c>
      <c r="HQ65" s="55" t="s">
        <v>180</v>
      </c>
      <c r="HR65" s="56" t="s">
        <v>180</v>
      </c>
      <c r="HS65" s="54" t="s">
        <v>180</v>
      </c>
      <c r="HT65" s="55" t="s">
        <v>180</v>
      </c>
      <c r="HU65" s="56" t="s">
        <v>180</v>
      </c>
      <c r="HV65" s="54" t="s">
        <v>180</v>
      </c>
      <c r="HW65" s="55" t="s">
        <v>180</v>
      </c>
      <c r="HX65" s="56" t="s">
        <v>180</v>
      </c>
      <c r="HY65" s="54" t="s">
        <v>180</v>
      </c>
      <c r="HZ65" s="55" t="s">
        <v>180</v>
      </c>
      <c r="IA65" s="56" t="s">
        <v>180</v>
      </c>
      <c r="IB65" s="54" t="s">
        <v>180</v>
      </c>
      <c r="IC65" s="55" t="s">
        <v>180</v>
      </c>
    </row>
    <row r="66" spans="1:237">
      <c r="A66" s="20">
        <v>1992</v>
      </c>
      <c r="B66" s="20">
        <v>2</v>
      </c>
      <c r="C66" s="20">
        <v>5</v>
      </c>
      <c r="D66" s="54">
        <v>152</v>
      </c>
      <c r="E66" s="54">
        <v>149.5</v>
      </c>
      <c r="F66" s="55">
        <v>151</v>
      </c>
      <c r="G66" s="56">
        <v>128.25</v>
      </c>
      <c r="H66" s="54">
        <v>125.75</v>
      </c>
      <c r="I66" s="55">
        <v>127.25</v>
      </c>
      <c r="J66" s="56">
        <v>141.25</v>
      </c>
      <c r="K66" s="54">
        <v>138.75</v>
      </c>
      <c r="L66" s="55">
        <v>140.25</v>
      </c>
      <c r="M66" s="56" t="s">
        <v>180</v>
      </c>
      <c r="N66" s="54" t="s">
        <v>180</v>
      </c>
      <c r="O66" s="55" t="s">
        <v>180</v>
      </c>
      <c r="P66" s="56">
        <v>165</v>
      </c>
      <c r="Q66" s="54">
        <v>158</v>
      </c>
      <c r="R66" s="55">
        <v>162</v>
      </c>
      <c r="S66" s="56">
        <v>165</v>
      </c>
      <c r="T66" s="54">
        <v>160</v>
      </c>
      <c r="U66" s="55">
        <v>163</v>
      </c>
      <c r="V66" s="54" t="s">
        <v>180</v>
      </c>
      <c r="W66" s="54" t="s">
        <v>180</v>
      </c>
      <c r="X66" s="55" t="s">
        <v>180</v>
      </c>
      <c r="Y66" s="54" t="s">
        <v>180</v>
      </c>
      <c r="Z66" s="54" t="s">
        <v>180</v>
      </c>
      <c r="AA66" s="55" t="s">
        <v>180</v>
      </c>
      <c r="AB66" s="54" t="s">
        <v>180</v>
      </c>
      <c r="AC66" s="54" t="s">
        <v>180</v>
      </c>
      <c r="AD66" s="55" t="s">
        <v>180</v>
      </c>
      <c r="AE66" s="54" t="s">
        <v>180</v>
      </c>
      <c r="AF66" s="54" t="s">
        <v>180</v>
      </c>
      <c r="AG66" s="55" t="s">
        <v>180</v>
      </c>
      <c r="AH66" s="56" t="s">
        <v>180</v>
      </c>
      <c r="AI66" s="54" t="s">
        <v>180</v>
      </c>
      <c r="AJ66" s="55" t="s">
        <v>180</v>
      </c>
      <c r="AK66" s="56" t="s">
        <v>180</v>
      </c>
      <c r="AL66" s="54" t="s">
        <v>180</v>
      </c>
      <c r="AM66" s="55" t="s">
        <v>180</v>
      </c>
      <c r="AN66" s="56" t="s">
        <v>180</v>
      </c>
      <c r="AO66" s="54" t="s">
        <v>180</v>
      </c>
      <c r="AP66" s="55" t="s">
        <v>180</v>
      </c>
      <c r="AQ66" s="56" t="s">
        <v>180</v>
      </c>
      <c r="AR66" s="54" t="s">
        <v>180</v>
      </c>
      <c r="AS66" s="55" t="s">
        <v>180</v>
      </c>
      <c r="AT66" s="56" t="s">
        <v>180</v>
      </c>
      <c r="AU66" s="54" t="s">
        <v>180</v>
      </c>
      <c r="AV66" s="55" t="s">
        <v>180</v>
      </c>
      <c r="AW66" s="56" t="s">
        <v>180</v>
      </c>
      <c r="AX66" s="54" t="s">
        <v>180</v>
      </c>
      <c r="AY66" s="55" t="s">
        <v>180</v>
      </c>
      <c r="AZ66" s="56">
        <v>178.33333333333334</v>
      </c>
      <c r="BA66" s="54">
        <v>165</v>
      </c>
      <c r="BB66" s="55">
        <v>172</v>
      </c>
      <c r="BC66" s="56" t="s">
        <v>180</v>
      </c>
      <c r="BD66" s="54" t="s">
        <v>180</v>
      </c>
      <c r="BE66" s="55" t="s">
        <v>180</v>
      </c>
      <c r="BF66" s="56">
        <v>178.33333333333334</v>
      </c>
      <c r="BG66" s="54">
        <v>165</v>
      </c>
      <c r="BH66" s="55">
        <v>172</v>
      </c>
      <c r="BI66" s="56">
        <v>180</v>
      </c>
      <c r="BJ66" s="54">
        <v>170</v>
      </c>
      <c r="BK66" s="55">
        <v>175</v>
      </c>
      <c r="BL66" s="56" t="s">
        <v>180</v>
      </c>
      <c r="BM66" s="54" t="s">
        <v>180</v>
      </c>
      <c r="BN66" s="55" t="s">
        <v>180</v>
      </c>
      <c r="BO66" s="56" t="s">
        <v>180</v>
      </c>
      <c r="BP66" s="54" t="s">
        <v>180</v>
      </c>
      <c r="BQ66" s="55" t="s">
        <v>180</v>
      </c>
      <c r="BR66" s="56" t="s">
        <v>180</v>
      </c>
      <c r="BS66" s="54" t="s">
        <v>180</v>
      </c>
      <c r="BT66" s="55" t="s">
        <v>180</v>
      </c>
      <c r="BU66" s="56" t="s">
        <v>180</v>
      </c>
      <c r="BV66" s="54" t="s">
        <v>180</v>
      </c>
      <c r="BW66" s="55" t="s">
        <v>180</v>
      </c>
      <c r="BX66" s="56" t="s">
        <v>180</v>
      </c>
      <c r="BY66" s="54" t="s">
        <v>180</v>
      </c>
      <c r="BZ66" s="55" t="s">
        <v>180</v>
      </c>
      <c r="CA66" s="56" t="s">
        <v>180</v>
      </c>
      <c r="CB66" s="54" t="s">
        <v>180</v>
      </c>
      <c r="CC66" s="55" t="s">
        <v>180</v>
      </c>
      <c r="CD66" s="56" t="s">
        <v>180</v>
      </c>
      <c r="CE66" s="54" t="s">
        <v>180</v>
      </c>
      <c r="CF66" s="55" t="s">
        <v>180</v>
      </c>
      <c r="CG66" s="56" t="s">
        <v>180</v>
      </c>
      <c r="CH66" s="54" t="s">
        <v>180</v>
      </c>
      <c r="CI66" s="55" t="s">
        <v>180</v>
      </c>
      <c r="CJ66" s="56" t="s">
        <v>180</v>
      </c>
      <c r="CK66" s="54" t="s">
        <v>180</v>
      </c>
      <c r="CL66" s="55" t="s">
        <v>180</v>
      </c>
      <c r="CM66" s="56" t="s">
        <v>180</v>
      </c>
      <c r="CN66" s="54" t="s">
        <v>180</v>
      </c>
      <c r="CO66" s="55" t="s">
        <v>180</v>
      </c>
      <c r="CP66" s="56">
        <v>198</v>
      </c>
      <c r="CQ66" s="54">
        <v>196</v>
      </c>
      <c r="CR66" s="55">
        <v>197</v>
      </c>
      <c r="CS66" s="56">
        <v>215</v>
      </c>
      <c r="CT66" s="54">
        <v>205</v>
      </c>
      <c r="CU66" s="55">
        <v>210</v>
      </c>
      <c r="CV66" s="56">
        <v>172.5</v>
      </c>
      <c r="CW66" s="54">
        <v>165</v>
      </c>
      <c r="CX66" s="55">
        <v>169</v>
      </c>
      <c r="CY66" s="54" t="s">
        <v>180</v>
      </c>
      <c r="CZ66" s="54" t="s">
        <v>180</v>
      </c>
      <c r="DA66" s="55" t="s">
        <v>180</v>
      </c>
      <c r="DB66" s="54" t="s">
        <v>180</v>
      </c>
      <c r="DC66" s="54" t="s">
        <v>180</v>
      </c>
      <c r="DD66" s="55" t="s">
        <v>180</v>
      </c>
      <c r="DE66" s="54" t="s">
        <v>180</v>
      </c>
      <c r="DF66" s="54" t="s">
        <v>180</v>
      </c>
      <c r="DG66" s="55" t="s">
        <v>180</v>
      </c>
      <c r="DH66" s="54" t="s">
        <v>180</v>
      </c>
      <c r="DI66" s="54" t="s">
        <v>180</v>
      </c>
      <c r="DJ66" s="55" t="s">
        <v>180</v>
      </c>
      <c r="DK66" s="56" t="s">
        <v>180</v>
      </c>
      <c r="DL66" s="54" t="s">
        <v>180</v>
      </c>
      <c r="DM66" s="55" t="s">
        <v>180</v>
      </c>
      <c r="DN66" s="54" t="s">
        <v>180</v>
      </c>
      <c r="DO66" s="54" t="s">
        <v>180</v>
      </c>
      <c r="DP66" s="55" t="s">
        <v>180</v>
      </c>
      <c r="DQ66" s="54" t="s">
        <v>180</v>
      </c>
      <c r="DR66" s="54" t="s">
        <v>180</v>
      </c>
      <c r="DS66" s="55" t="s">
        <v>180</v>
      </c>
      <c r="DT66" s="54">
        <v>136</v>
      </c>
      <c r="DU66" s="54">
        <v>132.5</v>
      </c>
      <c r="DV66" s="55">
        <v>134.25</v>
      </c>
      <c r="DW66" s="56" t="s">
        <v>180</v>
      </c>
      <c r="DX66" s="54" t="s">
        <v>180</v>
      </c>
      <c r="DY66" s="55" t="s">
        <v>180</v>
      </c>
      <c r="DZ66" s="56" t="s">
        <v>180</v>
      </c>
      <c r="EA66" s="54" t="s">
        <v>180</v>
      </c>
      <c r="EB66" s="55" t="s">
        <v>180</v>
      </c>
      <c r="EC66" s="56" t="s">
        <v>180</v>
      </c>
      <c r="ED66" s="54" t="s">
        <v>180</v>
      </c>
      <c r="EE66" s="55" t="s">
        <v>180</v>
      </c>
      <c r="EF66" s="56" t="s">
        <v>180</v>
      </c>
      <c r="EG66" s="54" t="s">
        <v>180</v>
      </c>
      <c r="EH66" s="55" t="s">
        <v>180</v>
      </c>
      <c r="EI66" s="56" t="s">
        <v>180</v>
      </c>
      <c r="EJ66" s="54" t="s">
        <v>180</v>
      </c>
      <c r="EK66" s="55" t="s">
        <v>180</v>
      </c>
      <c r="EL66" s="56" t="s">
        <v>180</v>
      </c>
      <c r="EM66" s="54" t="s">
        <v>180</v>
      </c>
      <c r="EN66" s="55" t="s">
        <v>180</v>
      </c>
      <c r="EO66" s="56" t="s">
        <v>180</v>
      </c>
      <c r="EP66" s="54" t="s">
        <v>180</v>
      </c>
      <c r="EQ66" s="55" t="s">
        <v>180</v>
      </c>
      <c r="ER66" s="56" t="s">
        <v>180</v>
      </c>
      <c r="ES66" s="54" t="s">
        <v>180</v>
      </c>
      <c r="ET66" s="55" t="s">
        <v>180</v>
      </c>
      <c r="EU66" s="54" t="s">
        <v>180</v>
      </c>
      <c r="EV66" s="54" t="s">
        <v>180</v>
      </c>
      <c r="EW66" s="55" t="s">
        <v>180</v>
      </c>
      <c r="EX66" s="54" t="s">
        <v>180</v>
      </c>
      <c r="EY66" s="54" t="s">
        <v>180</v>
      </c>
      <c r="EZ66" s="55" t="s">
        <v>180</v>
      </c>
      <c r="FA66" s="56" t="s">
        <v>180</v>
      </c>
      <c r="FB66" s="54" t="s">
        <v>180</v>
      </c>
      <c r="FC66" s="55" t="s">
        <v>180</v>
      </c>
      <c r="FD66" s="56" t="s">
        <v>180</v>
      </c>
      <c r="FE66" s="54" t="s">
        <v>180</v>
      </c>
      <c r="FF66" s="55" t="s">
        <v>180</v>
      </c>
      <c r="FG66" s="56" t="s">
        <v>180</v>
      </c>
      <c r="FH66" s="54" t="s">
        <v>180</v>
      </c>
      <c r="FI66" s="55" t="s">
        <v>180</v>
      </c>
      <c r="FJ66" s="56">
        <v>140</v>
      </c>
      <c r="FK66" s="54">
        <v>135</v>
      </c>
      <c r="FL66" s="55">
        <v>138</v>
      </c>
      <c r="FM66" s="56" t="s">
        <v>180</v>
      </c>
      <c r="FN66" s="54" t="s">
        <v>180</v>
      </c>
      <c r="FO66" s="55" t="s">
        <v>180</v>
      </c>
      <c r="FP66" s="56">
        <v>110</v>
      </c>
      <c r="FQ66" s="54">
        <v>106</v>
      </c>
      <c r="FR66" s="55">
        <v>108.5</v>
      </c>
      <c r="FS66" s="56">
        <v>123</v>
      </c>
      <c r="FT66" s="54">
        <v>118</v>
      </c>
      <c r="FU66" s="55">
        <v>121</v>
      </c>
      <c r="FV66" s="56" t="s">
        <v>180</v>
      </c>
      <c r="FW66" s="54" t="s">
        <v>180</v>
      </c>
      <c r="FX66" s="55" t="s">
        <v>180</v>
      </c>
      <c r="FY66" s="56" t="s">
        <v>180</v>
      </c>
      <c r="FZ66" s="54" t="s">
        <v>180</v>
      </c>
      <c r="GA66" s="55" t="s">
        <v>180</v>
      </c>
      <c r="GB66" s="56">
        <v>300</v>
      </c>
      <c r="GC66" s="54">
        <v>290</v>
      </c>
      <c r="GD66" s="55">
        <v>295</v>
      </c>
      <c r="GE66" s="56">
        <v>366</v>
      </c>
      <c r="GF66" s="54">
        <v>365</v>
      </c>
      <c r="GG66" s="55">
        <v>366</v>
      </c>
      <c r="GH66" s="56">
        <v>345</v>
      </c>
      <c r="GI66" s="54">
        <v>335</v>
      </c>
      <c r="GJ66" s="55">
        <v>340</v>
      </c>
      <c r="GK66" s="56" t="s">
        <v>180</v>
      </c>
      <c r="GL66" s="54" t="s">
        <v>180</v>
      </c>
      <c r="GM66" s="55" t="s">
        <v>180</v>
      </c>
      <c r="GN66" s="56" t="s">
        <v>180</v>
      </c>
      <c r="GO66" s="54" t="s">
        <v>180</v>
      </c>
      <c r="GP66" s="55" t="s">
        <v>180</v>
      </c>
      <c r="GQ66" s="56" t="s">
        <v>180</v>
      </c>
      <c r="GR66" s="54" t="s">
        <v>180</v>
      </c>
      <c r="GS66" s="55" t="s">
        <v>180</v>
      </c>
      <c r="GT66" s="56" t="s">
        <v>180</v>
      </c>
      <c r="GU66" s="54" t="s">
        <v>180</v>
      </c>
      <c r="GV66" s="55" t="s">
        <v>180</v>
      </c>
      <c r="GW66" s="56">
        <v>275</v>
      </c>
      <c r="GX66" s="54">
        <v>262</v>
      </c>
      <c r="GY66" s="55">
        <v>269</v>
      </c>
      <c r="GZ66" s="56" t="s">
        <v>180</v>
      </c>
      <c r="HA66" s="54" t="s">
        <v>180</v>
      </c>
      <c r="HB66" s="55" t="s">
        <v>180</v>
      </c>
      <c r="HC66" s="56" t="s">
        <v>180</v>
      </c>
      <c r="HD66" s="54" t="s">
        <v>180</v>
      </c>
      <c r="HE66" s="55" t="s">
        <v>180</v>
      </c>
      <c r="HF66" s="54" t="s">
        <v>180</v>
      </c>
      <c r="HG66" s="54" t="s">
        <v>180</v>
      </c>
      <c r="HH66" s="55" t="s">
        <v>180</v>
      </c>
      <c r="HI66" s="54" t="s">
        <v>180</v>
      </c>
      <c r="HJ66" s="54" t="s">
        <v>180</v>
      </c>
      <c r="HK66" s="55" t="s">
        <v>180</v>
      </c>
      <c r="HL66" s="56" t="s">
        <v>180</v>
      </c>
      <c r="HM66" s="54" t="s">
        <v>180</v>
      </c>
      <c r="HN66" s="55" t="s">
        <v>180</v>
      </c>
      <c r="HO66" s="56" t="s">
        <v>180</v>
      </c>
      <c r="HP66" s="54" t="s">
        <v>180</v>
      </c>
      <c r="HQ66" s="55" t="s">
        <v>180</v>
      </c>
      <c r="HR66" s="56" t="s">
        <v>180</v>
      </c>
      <c r="HS66" s="54" t="s">
        <v>180</v>
      </c>
      <c r="HT66" s="55" t="s">
        <v>180</v>
      </c>
      <c r="HU66" s="56" t="s">
        <v>180</v>
      </c>
      <c r="HV66" s="54" t="s">
        <v>180</v>
      </c>
      <c r="HW66" s="55" t="s">
        <v>180</v>
      </c>
      <c r="HX66" s="56" t="s">
        <v>180</v>
      </c>
      <c r="HY66" s="54" t="s">
        <v>180</v>
      </c>
      <c r="HZ66" s="55" t="s">
        <v>180</v>
      </c>
      <c r="IA66" s="56" t="s">
        <v>180</v>
      </c>
      <c r="IB66" s="54" t="s">
        <v>180</v>
      </c>
      <c r="IC66" s="55" t="s">
        <v>180</v>
      </c>
    </row>
    <row r="67" spans="1:237">
      <c r="A67" s="20">
        <v>1992</v>
      </c>
      <c r="B67" s="20">
        <v>2</v>
      </c>
      <c r="C67" s="20">
        <v>6</v>
      </c>
      <c r="D67" s="54">
        <v>146.75</v>
      </c>
      <c r="E67" s="54">
        <v>143.75</v>
      </c>
      <c r="F67" s="55">
        <v>145.5</v>
      </c>
      <c r="G67" s="56">
        <v>126</v>
      </c>
      <c r="H67" s="54">
        <v>124</v>
      </c>
      <c r="I67" s="55">
        <v>125</v>
      </c>
      <c r="J67" s="56">
        <v>137.5</v>
      </c>
      <c r="K67" s="54">
        <v>133.75</v>
      </c>
      <c r="L67" s="55">
        <v>136</v>
      </c>
      <c r="M67" s="56" t="s">
        <v>180</v>
      </c>
      <c r="N67" s="54" t="s">
        <v>180</v>
      </c>
      <c r="O67" s="55" t="s">
        <v>180</v>
      </c>
      <c r="P67" s="56">
        <v>165</v>
      </c>
      <c r="Q67" s="54">
        <v>158</v>
      </c>
      <c r="R67" s="55">
        <v>162</v>
      </c>
      <c r="S67" s="56">
        <v>165</v>
      </c>
      <c r="T67" s="54">
        <v>160</v>
      </c>
      <c r="U67" s="55">
        <v>163</v>
      </c>
      <c r="V67" s="54" t="s">
        <v>180</v>
      </c>
      <c r="W67" s="54" t="s">
        <v>180</v>
      </c>
      <c r="X67" s="55" t="s">
        <v>180</v>
      </c>
      <c r="Y67" s="54" t="s">
        <v>180</v>
      </c>
      <c r="Z67" s="54" t="s">
        <v>180</v>
      </c>
      <c r="AA67" s="55" t="s">
        <v>180</v>
      </c>
      <c r="AB67" s="54" t="s">
        <v>180</v>
      </c>
      <c r="AC67" s="54" t="s">
        <v>180</v>
      </c>
      <c r="AD67" s="55" t="s">
        <v>180</v>
      </c>
      <c r="AE67" s="54" t="s">
        <v>180</v>
      </c>
      <c r="AF67" s="54" t="s">
        <v>180</v>
      </c>
      <c r="AG67" s="55" t="s">
        <v>180</v>
      </c>
      <c r="AH67" s="56" t="s">
        <v>180</v>
      </c>
      <c r="AI67" s="54" t="s">
        <v>180</v>
      </c>
      <c r="AJ67" s="55" t="s">
        <v>180</v>
      </c>
      <c r="AK67" s="56" t="s">
        <v>180</v>
      </c>
      <c r="AL67" s="54" t="s">
        <v>180</v>
      </c>
      <c r="AM67" s="55" t="s">
        <v>180</v>
      </c>
      <c r="AN67" s="56" t="s">
        <v>180</v>
      </c>
      <c r="AO67" s="54" t="s">
        <v>180</v>
      </c>
      <c r="AP67" s="55" t="s">
        <v>180</v>
      </c>
      <c r="AQ67" s="56" t="s">
        <v>180</v>
      </c>
      <c r="AR67" s="54" t="s">
        <v>180</v>
      </c>
      <c r="AS67" s="55" t="s">
        <v>180</v>
      </c>
      <c r="AT67" s="56" t="s">
        <v>180</v>
      </c>
      <c r="AU67" s="54" t="s">
        <v>180</v>
      </c>
      <c r="AV67" s="55" t="s">
        <v>180</v>
      </c>
      <c r="AW67" s="56" t="s">
        <v>180</v>
      </c>
      <c r="AX67" s="54" t="s">
        <v>180</v>
      </c>
      <c r="AY67" s="55" t="s">
        <v>180</v>
      </c>
      <c r="AZ67" s="56">
        <v>175</v>
      </c>
      <c r="BA67" s="54">
        <v>165</v>
      </c>
      <c r="BB67" s="55">
        <v>170</v>
      </c>
      <c r="BC67" s="56" t="s">
        <v>180</v>
      </c>
      <c r="BD67" s="54" t="s">
        <v>180</v>
      </c>
      <c r="BE67" s="55" t="s">
        <v>180</v>
      </c>
      <c r="BF67" s="56">
        <v>175</v>
      </c>
      <c r="BG67" s="54">
        <v>165</v>
      </c>
      <c r="BH67" s="55">
        <v>170</v>
      </c>
      <c r="BI67" s="56">
        <v>180</v>
      </c>
      <c r="BJ67" s="54">
        <v>170</v>
      </c>
      <c r="BK67" s="55">
        <v>175</v>
      </c>
      <c r="BL67" s="56" t="s">
        <v>180</v>
      </c>
      <c r="BM67" s="54" t="s">
        <v>180</v>
      </c>
      <c r="BN67" s="55" t="s">
        <v>180</v>
      </c>
      <c r="BO67" s="56" t="s">
        <v>180</v>
      </c>
      <c r="BP67" s="54" t="s">
        <v>180</v>
      </c>
      <c r="BQ67" s="55" t="s">
        <v>180</v>
      </c>
      <c r="BR67" s="56" t="s">
        <v>180</v>
      </c>
      <c r="BS67" s="54" t="s">
        <v>180</v>
      </c>
      <c r="BT67" s="55" t="s">
        <v>180</v>
      </c>
      <c r="BU67" s="56" t="s">
        <v>180</v>
      </c>
      <c r="BV67" s="54" t="s">
        <v>180</v>
      </c>
      <c r="BW67" s="55" t="s">
        <v>180</v>
      </c>
      <c r="BX67" s="56" t="s">
        <v>180</v>
      </c>
      <c r="BY67" s="54" t="s">
        <v>180</v>
      </c>
      <c r="BZ67" s="55" t="s">
        <v>180</v>
      </c>
      <c r="CA67" s="56" t="s">
        <v>180</v>
      </c>
      <c r="CB67" s="54" t="s">
        <v>180</v>
      </c>
      <c r="CC67" s="55" t="s">
        <v>180</v>
      </c>
      <c r="CD67" s="56" t="s">
        <v>180</v>
      </c>
      <c r="CE67" s="54" t="s">
        <v>180</v>
      </c>
      <c r="CF67" s="55" t="s">
        <v>180</v>
      </c>
      <c r="CG67" s="56" t="s">
        <v>180</v>
      </c>
      <c r="CH67" s="54" t="s">
        <v>180</v>
      </c>
      <c r="CI67" s="55" t="s">
        <v>180</v>
      </c>
      <c r="CJ67" s="56" t="s">
        <v>180</v>
      </c>
      <c r="CK67" s="54" t="s">
        <v>180</v>
      </c>
      <c r="CL67" s="55" t="s">
        <v>180</v>
      </c>
      <c r="CM67" s="56" t="s">
        <v>180</v>
      </c>
      <c r="CN67" s="54" t="s">
        <v>180</v>
      </c>
      <c r="CO67" s="55" t="s">
        <v>180</v>
      </c>
      <c r="CP67" s="56">
        <v>198</v>
      </c>
      <c r="CQ67" s="54">
        <v>196</v>
      </c>
      <c r="CR67" s="55">
        <v>197</v>
      </c>
      <c r="CS67" s="56">
        <v>220</v>
      </c>
      <c r="CT67" s="54">
        <v>205</v>
      </c>
      <c r="CU67" s="55">
        <v>213</v>
      </c>
      <c r="CV67" s="56">
        <v>175</v>
      </c>
      <c r="CW67" s="54">
        <v>170</v>
      </c>
      <c r="CX67" s="55">
        <v>173</v>
      </c>
      <c r="CY67" s="54" t="s">
        <v>180</v>
      </c>
      <c r="CZ67" s="54" t="s">
        <v>180</v>
      </c>
      <c r="DA67" s="55" t="s">
        <v>180</v>
      </c>
      <c r="DB67" s="54" t="s">
        <v>180</v>
      </c>
      <c r="DC67" s="54" t="s">
        <v>180</v>
      </c>
      <c r="DD67" s="55" t="s">
        <v>180</v>
      </c>
      <c r="DE67" s="54" t="s">
        <v>180</v>
      </c>
      <c r="DF67" s="54" t="s">
        <v>180</v>
      </c>
      <c r="DG67" s="55" t="s">
        <v>180</v>
      </c>
      <c r="DH67" s="54" t="s">
        <v>180</v>
      </c>
      <c r="DI67" s="54" t="s">
        <v>180</v>
      </c>
      <c r="DJ67" s="55" t="s">
        <v>180</v>
      </c>
      <c r="DK67" s="56" t="s">
        <v>180</v>
      </c>
      <c r="DL67" s="54" t="s">
        <v>180</v>
      </c>
      <c r="DM67" s="55" t="s">
        <v>180</v>
      </c>
      <c r="DN67" s="54" t="s">
        <v>180</v>
      </c>
      <c r="DO67" s="54" t="s">
        <v>180</v>
      </c>
      <c r="DP67" s="55" t="s">
        <v>180</v>
      </c>
      <c r="DQ67" s="54" t="s">
        <v>180</v>
      </c>
      <c r="DR67" s="54" t="s">
        <v>180</v>
      </c>
      <c r="DS67" s="55" t="s">
        <v>180</v>
      </c>
      <c r="DT67" s="54">
        <v>136</v>
      </c>
      <c r="DU67" s="54">
        <v>131</v>
      </c>
      <c r="DV67" s="55">
        <v>134</v>
      </c>
      <c r="DW67" s="56" t="s">
        <v>180</v>
      </c>
      <c r="DX67" s="54" t="s">
        <v>180</v>
      </c>
      <c r="DY67" s="55" t="s">
        <v>180</v>
      </c>
      <c r="DZ67" s="56" t="s">
        <v>180</v>
      </c>
      <c r="EA67" s="54" t="s">
        <v>180</v>
      </c>
      <c r="EB67" s="55" t="s">
        <v>180</v>
      </c>
      <c r="EC67" s="56" t="s">
        <v>180</v>
      </c>
      <c r="ED67" s="54" t="s">
        <v>180</v>
      </c>
      <c r="EE67" s="55" t="s">
        <v>180</v>
      </c>
      <c r="EF67" s="56" t="s">
        <v>180</v>
      </c>
      <c r="EG67" s="54" t="s">
        <v>180</v>
      </c>
      <c r="EH67" s="55" t="s">
        <v>180</v>
      </c>
      <c r="EI67" s="56" t="s">
        <v>180</v>
      </c>
      <c r="EJ67" s="54" t="s">
        <v>180</v>
      </c>
      <c r="EK67" s="55" t="s">
        <v>180</v>
      </c>
      <c r="EL67" s="56" t="s">
        <v>180</v>
      </c>
      <c r="EM67" s="54" t="s">
        <v>180</v>
      </c>
      <c r="EN67" s="55" t="s">
        <v>180</v>
      </c>
      <c r="EO67" s="56" t="s">
        <v>180</v>
      </c>
      <c r="EP67" s="54" t="s">
        <v>180</v>
      </c>
      <c r="EQ67" s="55" t="s">
        <v>180</v>
      </c>
      <c r="ER67" s="56" t="s">
        <v>180</v>
      </c>
      <c r="ES67" s="54" t="s">
        <v>180</v>
      </c>
      <c r="ET67" s="55" t="s">
        <v>180</v>
      </c>
      <c r="EU67" s="54" t="s">
        <v>180</v>
      </c>
      <c r="EV67" s="54" t="s">
        <v>180</v>
      </c>
      <c r="EW67" s="55" t="s">
        <v>180</v>
      </c>
      <c r="EX67" s="54" t="s">
        <v>180</v>
      </c>
      <c r="EY67" s="54" t="s">
        <v>180</v>
      </c>
      <c r="EZ67" s="55" t="s">
        <v>180</v>
      </c>
      <c r="FA67" s="56" t="s">
        <v>180</v>
      </c>
      <c r="FB67" s="54" t="s">
        <v>180</v>
      </c>
      <c r="FC67" s="55" t="s">
        <v>180</v>
      </c>
      <c r="FD67" s="56" t="s">
        <v>180</v>
      </c>
      <c r="FE67" s="54" t="s">
        <v>180</v>
      </c>
      <c r="FF67" s="55" t="s">
        <v>180</v>
      </c>
      <c r="FG67" s="56" t="s">
        <v>180</v>
      </c>
      <c r="FH67" s="54" t="s">
        <v>180</v>
      </c>
      <c r="FI67" s="55" t="s">
        <v>180</v>
      </c>
      <c r="FJ67" s="56">
        <v>140</v>
      </c>
      <c r="FK67" s="54">
        <v>135</v>
      </c>
      <c r="FL67" s="55">
        <v>138</v>
      </c>
      <c r="FM67" s="56" t="s">
        <v>180</v>
      </c>
      <c r="FN67" s="54" t="s">
        <v>180</v>
      </c>
      <c r="FO67" s="55" t="s">
        <v>180</v>
      </c>
      <c r="FP67" s="56">
        <v>110</v>
      </c>
      <c r="FQ67" s="54">
        <v>105</v>
      </c>
      <c r="FR67" s="55">
        <v>108</v>
      </c>
      <c r="FS67" s="56">
        <v>123</v>
      </c>
      <c r="FT67" s="54">
        <v>118</v>
      </c>
      <c r="FU67" s="55">
        <v>121</v>
      </c>
      <c r="FV67" s="56" t="s">
        <v>180</v>
      </c>
      <c r="FW67" s="54" t="s">
        <v>180</v>
      </c>
      <c r="FX67" s="55" t="s">
        <v>180</v>
      </c>
      <c r="FY67" s="56" t="s">
        <v>180</v>
      </c>
      <c r="FZ67" s="54" t="s">
        <v>180</v>
      </c>
      <c r="GA67" s="55" t="s">
        <v>180</v>
      </c>
      <c r="GB67" s="56">
        <v>297.5</v>
      </c>
      <c r="GC67" s="54">
        <v>287.5</v>
      </c>
      <c r="GD67" s="55">
        <v>292.5</v>
      </c>
      <c r="GE67" s="56">
        <v>363</v>
      </c>
      <c r="GF67" s="54">
        <v>360</v>
      </c>
      <c r="GG67" s="55">
        <v>362</v>
      </c>
      <c r="GH67" s="56">
        <v>330</v>
      </c>
      <c r="GI67" s="54">
        <v>325</v>
      </c>
      <c r="GJ67" s="55">
        <v>328</v>
      </c>
      <c r="GK67" s="56" t="s">
        <v>180</v>
      </c>
      <c r="GL67" s="54" t="s">
        <v>180</v>
      </c>
      <c r="GM67" s="55" t="s">
        <v>180</v>
      </c>
      <c r="GN67" s="56" t="s">
        <v>180</v>
      </c>
      <c r="GO67" s="54" t="s">
        <v>180</v>
      </c>
      <c r="GP67" s="55" t="s">
        <v>180</v>
      </c>
      <c r="GQ67" s="56" t="s">
        <v>180</v>
      </c>
      <c r="GR67" s="54" t="s">
        <v>180</v>
      </c>
      <c r="GS67" s="55" t="s">
        <v>180</v>
      </c>
      <c r="GT67" s="56" t="s">
        <v>180</v>
      </c>
      <c r="GU67" s="54" t="s">
        <v>180</v>
      </c>
      <c r="GV67" s="55" t="s">
        <v>180</v>
      </c>
      <c r="GW67" s="56">
        <v>275</v>
      </c>
      <c r="GX67" s="54">
        <v>262</v>
      </c>
      <c r="GY67" s="55">
        <v>269</v>
      </c>
      <c r="GZ67" s="56" t="s">
        <v>180</v>
      </c>
      <c r="HA67" s="54" t="s">
        <v>180</v>
      </c>
      <c r="HB67" s="55" t="s">
        <v>180</v>
      </c>
      <c r="HC67" s="56" t="s">
        <v>180</v>
      </c>
      <c r="HD67" s="54" t="s">
        <v>180</v>
      </c>
      <c r="HE67" s="55" t="s">
        <v>180</v>
      </c>
      <c r="HF67" s="54" t="s">
        <v>180</v>
      </c>
      <c r="HG67" s="54" t="s">
        <v>180</v>
      </c>
      <c r="HH67" s="55" t="s">
        <v>180</v>
      </c>
      <c r="HI67" s="54" t="s">
        <v>180</v>
      </c>
      <c r="HJ67" s="54" t="s">
        <v>180</v>
      </c>
      <c r="HK67" s="55" t="s">
        <v>180</v>
      </c>
      <c r="HL67" s="56" t="s">
        <v>180</v>
      </c>
      <c r="HM67" s="54" t="s">
        <v>180</v>
      </c>
      <c r="HN67" s="55" t="s">
        <v>180</v>
      </c>
      <c r="HO67" s="56" t="s">
        <v>180</v>
      </c>
      <c r="HP67" s="54" t="s">
        <v>180</v>
      </c>
      <c r="HQ67" s="55" t="s">
        <v>180</v>
      </c>
      <c r="HR67" s="56" t="s">
        <v>180</v>
      </c>
      <c r="HS67" s="54" t="s">
        <v>180</v>
      </c>
      <c r="HT67" s="55" t="s">
        <v>180</v>
      </c>
      <c r="HU67" s="56" t="s">
        <v>180</v>
      </c>
      <c r="HV67" s="54" t="s">
        <v>180</v>
      </c>
      <c r="HW67" s="55" t="s">
        <v>180</v>
      </c>
      <c r="HX67" s="56" t="s">
        <v>180</v>
      </c>
      <c r="HY67" s="54" t="s">
        <v>180</v>
      </c>
      <c r="HZ67" s="55" t="s">
        <v>180</v>
      </c>
      <c r="IA67" s="56" t="s">
        <v>180</v>
      </c>
      <c r="IB67" s="54" t="s">
        <v>180</v>
      </c>
      <c r="IC67" s="55" t="s">
        <v>180</v>
      </c>
    </row>
    <row r="68" spans="1:237">
      <c r="A68" s="20">
        <v>1992</v>
      </c>
      <c r="B68" s="20">
        <v>3</v>
      </c>
      <c r="C68" s="20">
        <v>7</v>
      </c>
      <c r="D68" s="54">
        <v>139.6</v>
      </c>
      <c r="E68" s="54">
        <v>136.80000000000001</v>
      </c>
      <c r="F68" s="55">
        <v>138.4</v>
      </c>
      <c r="G68" s="56">
        <v>122</v>
      </c>
      <c r="H68" s="54">
        <v>119.6</v>
      </c>
      <c r="I68" s="55">
        <v>120.8</v>
      </c>
      <c r="J68" s="56">
        <v>131.75</v>
      </c>
      <c r="K68" s="54">
        <v>130.25</v>
      </c>
      <c r="L68" s="55">
        <v>131.25</v>
      </c>
      <c r="M68" s="56" t="s">
        <v>180</v>
      </c>
      <c r="N68" s="54" t="s">
        <v>180</v>
      </c>
      <c r="O68" s="55" t="s">
        <v>180</v>
      </c>
      <c r="P68" s="56">
        <v>159</v>
      </c>
      <c r="Q68" s="54">
        <v>153.19999999999999</v>
      </c>
      <c r="R68" s="55">
        <v>156.6</v>
      </c>
      <c r="S68" s="56">
        <v>159.4</v>
      </c>
      <c r="T68" s="54">
        <v>154</v>
      </c>
      <c r="U68" s="55">
        <v>157.19999999999999</v>
      </c>
      <c r="V68" s="54" t="s">
        <v>180</v>
      </c>
      <c r="W68" s="54" t="s">
        <v>180</v>
      </c>
      <c r="X68" s="55" t="s">
        <v>180</v>
      </c>
      <c r="Y68" s="54" t="s">
        <v>180</v>
      </c>
      <c r="Z68" s="54" t="s">
        <v>180</v>
      </c>
      <c r="AA68" s="55" t="s">
        <v>180</v>
      </c>
      <c r="AB68" s="54" t="s">
        <v>180</v>
      </c>
      <c r="AC68" s="54" t="s">
        <v>180</v>
      </c>
      <c r="AD68" s="55" t="s">
        <v>180</v>
      </c>
      <c r="AE68" s="54" t="s">
        <v>180</v>
      </c>
      <c r="AF68" s="54" t="s">
        <v>180</v>
      </c>
      <c r="AG68" s="55" t="s">
        <v>180</v>
      </c>
      <c r="AH68" s="56" t="s">
        <v>180</v>
      </c>
      <c r="AI68" s="54" t="s">
        <v>180</v>
      </c>
      <c r="AJ68" s="55" t="s">
        <v>180</v>
      </c>
      <c r="AK68" s="56" t="s">
        <v>180</v>
      </c>
      <c r="AL68" s="54" t="s">
        <v>180</v>
      </c>
      <c r="AM68" s="55" t="s">
        <v>180</v>
      </c>
      <c r="AN68" s="56" t="s">
        <v>180</v>
      </c>
      <c r="AO68" s="54" t="s">
        <v>180</v>
      </c>
      <c r="AP68" s="55" t="s">
        <v>180</v>
      </c>
      <c r="AQ68" s="56" t="s">
        <v>180</v>
      </c>
      <c r="AR68" s="54" t="s">
        <v>180</v>
      </c>
      <c r="AS68" s="55" t="s">
        <v>180</v>
      </c>
      <c r="AT68" s="56" t="s">
        <v>180</v>
      </c>
      <c r="AU68" s="54" t="s">
        <v>180</v>
      </c>
      <c r="AV68" s="55" t="s">
        <v>180</v>
      </c>
      <c r="AW68" s="56" t="s">
        <v>180</v>
      </c>
      <c r="AX68" s="54" t="s">
        <v>180</v>
      </c>
      <c r="AY68" s="55" t="s">
        <v>180</v>
      </c>
      <c r="AZ68" s="56">
        <v>169</v>
      </c>
      <c r="BA68" s="54">
        <v>161</v>
      </c>
      <c r="BB68" s="55">
        <v>165.2</v>
      </c>
      <c r="BC68" s="56" t="s">
        <v>180</v>
      </c>
      <c r="BD68" s="54" t="s">
        <v>180</v>
      </c>
      <c r="BE68" s="55" t="s">
        <v>180</v>
      </c>
      <c r="BF68" s="56">
        <v>169</v>
      </c>
      <c r="BG68" s="54">
        <v>161</v>
      </c>
      <c r="BH68" s="55">
        <v>165.2</v>
      </c>
      <c r="BI68" s="56">
        <v>176</v>
      </c>
      <c r="BJ68" s="54">
        <v>167</v>
      </c>
      <c r="BK68" s="55">
        <v>171.6</v>
      </c>
      <c r="BL68" s="56" t="s">
        <v>180</v>
      </c>
      <c r="BM68" s="54" t="s">
        <v>180</v>
      </c>
      <c r="BN68" s="55" t="s">
        <v>180</v>
      </c>
      <c r="BO68" s="56" t="s">
        <v>180</v>
      </c>
      <c r="BP68" s="54" t="s">
        <v>180</v>
      </c>
      <c r="BQ68" s="55" t="s">
        <v>180</v>
      </c>
      <c r="BR68" s="56" t="s">
        <v>180</v>
      </c>
      <c r="BS68" s="54" t="s">
        <v>180</v>
      </c>
      <c r="BT68" s="55" t="s">
        <v>180</v>
      </c>
      <c r="BU68" s="56" t="s">
        <v>180</v>
      </c>
      <c r="BV68" s="54" t="s">
        <v>180</v>
      </c>
      <c r="BW68" s="55" t="s">
        <v>180</v>
      </c>
      <c r="BX68" s="56" t="s">
        <v>180</v>
      </c>
      <c r="BY68" s="54" t="s">
        <v>180</v>
      </c>
      <c r="BZ68" s="55" t="s">
        <v>180</v>
      </c>
      <c r="CA68" s="56" t="s">
        <v>180</v>
      </c>
      <c r="CB68" s="54" t="s">
        <v>180</v>
      </c>
      <c r="CC68" s="55" t="s">
        <v>180</v>
      </c>
      <c r="CD68" s="56" t="s">
        <v>180</v>
      </c>
      <c r="CE68" s="54" t="s">
        <v>180</v>
      </c>
      <c r="CF68" s="55" t="s">
        <v>180</v>
      </c>
      <c r="CG68" s="56" t="s">
        <v>180</v>
      </c>
      <c r="CH68" s="54" t="s">
        <v>180</v>
      </c>
      <c r="CI68" s="55" t="s">
        <v>180</v>
      </c>
      <c r="CJ68" s="56" t="s">
        <v>180</v>
      </c>
      <c r="CK68" s="54" t="s">
        <v>180</v>
      </c>
      <c r="CL68" s="55" t="s">
        <v>180</v>
      </c>
      <c r="CM68" s="56" t="s">
        <v>180</v>
      </c>
      <c r="CN68" s="54" t="s">
        <v>180</v>
      </c>
      <c r="CO68" s="55" t="s">
        <v>180</v>
      </c>
      <c r="CP68" s="56">
        <v>194.8</v>
      </c>
      <c r="CQ68" s="54">
        <v>191.6</v>
      </c>
      <c r="CR68" s="55">
        <v>193.4</v>
      </c>
      <c r="CS68" s="56">
        <v>205</v>
      </c>
      <c r="CT68" s="54">
        <v>195</v>
      </c>
      <c r="CU68" s="55">
        <v>200</v>
      </c>
      <c r="CV68" s="56">
        <v>180</v>
      </c>
      <c r="CW68" s="54">
        <v>175</v>
      </c>
      <c r="CX68" s="55">
        <v>178</v>
      </c>
      <c r="CY68" s="54" t="s">
        <v>180</v>
      </c>
      <c r="CZ68" s="54" t="s">
        <v>180</v>
      </c>
      <c r="DA68" s="55" t="s">
        <v>180</v>
      </c>
      <c r="DB68" s="54" t="s">
        <v>180</v>
      </c>
      <c r="DC68" s="54" t="s">
        <v>180</v>
      </c>
      <c r="DD68" s="55" t="s">
        <v>180</v>
      </c>
      <c r="DE68" s="54" t="s">
        <v>180</v>
      </c>
      <c r="DF68" s="54" t="s">
        <v>180</v>
      </c>
      <c r="DG68" s="55" t="s">
        <v>180</v>
      </c>
      <c r="DH68" s="54" t="s">
        <v>180</v>
      </c>
      <c r="DI68" s="54" t="s">
        <v>180</v>
      </c>
      <c r="DJ68" s="55" t="s">
        <v>180</v>
      </c>
      <c r="DK68" s="56" t="s">
        <v>180</v>
      </c>
      <c r="DL68" s="54" t="s">
        <v>180</v>
      </c>
      <c r="DM68" s="55" t="s">
        <v>180</v>
      </c>
      <c r="DN68" s="54" t="s">
        <v>180</v>
      </c>
      <c r="DO68" s="54" t="s">
        <v>180</v>
      </c>
      <c r="DP68" s="55" t="s">
        <v>180</v>
      </c>
      <c r="DQ68" s="54" t="s">
        <v>180</v>
      </c>
      <c r="DR68" s="54" t="s">
        <v>180</v>
      </c>
      <c r="DS68" s="55" t="s">
        <v>180</v>
      </c>
      <c r="DT68" s="54">
        <v>131.19999999999999</v>
      </c>
      <c r="DU68" s="54">
        <v>127.6</v>
      </c>
      <c r="DV68" s="55">
        <v>129.80000000000001</v>
      </c>
      <c r="DW68" s="56" t="s">
        <v>180</v>
      </c>
      <c r="DX68" s="54" t="s">
        <v>180</v>
      </c>
      <c r="DY68" s="55" t="s">
        <v>180</v>
      </c>
      <c r="DZ68" s="56" t="s">
        <v>180</v>
      </c>
      <c r="EA68" s="54" t="s">
        <v>180</v>
      </c>
      <c r="EB68" s="55" t="s">
        <v>180</v>
      </c>
      <c r="EC68" s="56" t="s">
        <v>180</v>
      </c>
      <c r="ED68" s="54" t="s">
        <v>180</v>
      </c>
      <c r="EE68" s="55" t="s">
        <v>180</v>
      </c>
      <c r="EF68" s="56" t="s">
        <v>180</v>
      </c>
      <c r="EG68" s="54" t="s">
        <v>180</v>
      </c>
      <c r="EH68" s="55" t="s">
        <v>180</v>
      </c>
      <c r="EI68" s="56" t="s">
        <v>180</v>
      </c>
      <c r="EJ68" s="54" t="s">
        <v>180</v>
      </c>
      <c r="EK68" s="55" t="s">
        <v>180</v>
      </c>
      <c r="EL68" s="56" t="s">
        <v>180</v>
      </c>
      <c r="EM68" s="54" t="s">
        <v>180</v>
      </c>
      <c r="EN68" s="55" t="s">
        <v>180</v>
      </c>
      <c r="EO68" s="56" t="s">
        <v>180</v>
      </c>
      <c r="EP68" s="54" t="s">
        <v>180</v>
      </c>
      <c r="EQ68" s="55" t="s">
        <v>180</v>
      </c>
      <c r="ER68" s="56" t="s">
        <v>180</v>
      </c>
      <c r="ES68" s="54" t="s">
        <v>180</v>
      </c>
      <c r="ET68" s="55" t="s">
        <v>180</v>
      </c>
      <c r="EU68" s="54" t="s">
        <v>180</v>
      </c>
      <c r="EV68" s="54" t="s">
        <v>180</v>
      </c>
      <c r="EW68" s="55" t="s">
        <v>180</v>
      </c>
      <c r="EX68" s="54" t="s">
        <v>180</v>
      </c>
      <c r="EY68" s="54" t="s">
        <v>180</v>
      </c>
      <c r="EZ68" s="55" t="s">
        <v>180</v>
      </c>
      <c r="FA68" s="56" t="s">
        <v>180</v>
      </c>
      <c r="FB68" s="54" t="s">
        <v>180</v>
      </c>
      <c r="FC68" s="55" t="s">
        <v>180</v>
      </c>
      <c r="FD68" s="56" t="s">
        <v>180</v>
      </c>
      <c r="FE68" s="54" t="s">
        <v>180</v>
      </c>
      <c r="FF68" s="55" t="s">
        <v>180</v>
      </c>
      <c r="FG68" s="56" t="s">
        <v>180</v>
      </c>
      <c r="FH68" s="54" t="s">
        <v>180</v>
      </c>
      <c r="FI68" s="55" t="s">
        <v>180</v>
      </c>
      <c r="FJ68" s="56">
        <v>140</v>
      </c>
      <c r="FK68" s="54">
        <v>135</v>
      </c>
      <c r="FL68" s="55">
        <v>138</v>
      </c>
      <c r="FM68" s="56" t="s">
        <v>180</v>
      </c>
      <c r="FN68" s="54" t="s">
        <v>180</v>
      </c>
      <c r="FO68" s="55" t="s">
        <v>180</v>
      </c>
      <c r="FP68" s="56">
        <v>108.6</v>
      </c>
      <c r="FQ68" s="54">
        <v>103.8</v>
      </c>
      <c r="FR68" s="55">
        <v>106.6</v>
      </c>
      <c r="FS68" s="56">
        <v>123</v>
      </c>
      <c r="FT68" s="54">
        <v>118</v>
      </c>
      <c r="FU68" s="55">
        <v>121</v>
      </c>
      <c r="FV68" s="56" t="s">
        <v>180</v>
      </c>
      <c r="FW68" s="54" t="s">
        <v>180</v>
      </c>
      <c r="FX68" s="55" t="s">
        <v>180</v>
      </c>
      <c r="FY68" s="56" t="s">
        <v>180</v>
      </c>
      <c r="FZ68" s="54" t="s">
        <v>180</v>
      </c>
      <c r="GA68" s="55" t="s">
        <v>180</v>
      </c>
      <c r="GB68" s="56">
        <v>295</v>
      </c>
      <c r="GC68" s="54">
        <v>285</v>
      </c>
      <c r="GD68" s="55">
        <v>290</v>
      </c>
      <c r="GE68" s="56">
        <v>360</v>
      </c>
      <c r="GF68" s="54">
        <v>355</v>
      </c>
      <c r="GG68" s="55">
        <v>358</v>
      </c>
      <c r="GH68" s="56">
        <v>320</v>
      </c>
      <c r="GI68" s="54">
        <v>315</v>
      </c>
      <c r="GJ68" s="55">
        <v>318</v>
      </c>
      <c r="GK68" s="56" t="s">
        <v>180</v>
      </c>
      <c r="GL68" s="54" t="s">
        <v>180</v>
      </c>
      <c r="GM68" s="55" t="s">
        <v>180</v>
      </c>
      <c r="GN68" s="56" t="s">
        <v>180</v>
      </c>
      <c r="GO68" s="54" t="s">
        <v>180</v>
      </c>
      <c r="GP68" s="55" t="s">
        <v>180</v>
      </c>
      <c r="GQ68" s="56" t="s">
        <v>180</v>
      </c>
      <c r="GR68" s="54" t="s">
        <v>180</v>
      </c>
      <c r="GS68" s="55" t="s">
        <v>180</v>
      </c>
      <c r="GT68" s="56" t="s">
        <v>180</v>
      </c>
      <c r="GU68" s="54" t="s">
        <v>180</v>
      </c>
      <c r="GV68" s="55" t="s">
        <v>180</v>
      </c>
      <c r="GW68" s="56">
        <v>275</v>
      </c>
      <c r="GX68" s="54">
        <v>262</v>
      </c>
      <c r="GY68" s="55">
        <v>269</v>
      </c>
      <c r="GZ68" s="56" t="s">
        <v>180</v>
      </c>
      <c r="HA68" s="54" t="s">
        <v>180</v>
      </c>
      <c r="HB68" s="55" t="s">
        <v>180</v>
      </c>
      <c r="HC68" s="56" t="s">
        <v>180</v>
      </c>
      <c r="HD68" s="54" t="s">
        <v>180</v>
      </c>
      <c r="HE68" s="55" t="s">
        <v>180</v>
      </c>
      <c r="HF68" s="54" t="s">
        <v>180</v>
      </c>
      <c r="HG68" s="54" t="s">
        <v>180</v>
      </c>
      <c r="HH68" s="55" t="s">
        <v>180</v>
      </c>
      <c r="HI68" s="54" t="s">
        <v>180</v>
      </c>
      <c r="HJ68" s="54" t="s">
        <v>180</v>
      </c>
      <c r="HK68" s="55" t="s">
        <v>180</v>
      </c>
      <c r="HL68" s="56" t="s">
        <v>180</v>
      </c>
      <c r="HM68" s="54" t="s">
        <v>180</v>
      </c>
      <c r="HN68" s="55" t="s">
        <v>180</v>
      </c>
      <c r="HO68" s="56" t="s">
        <v>180</v>
      </c>
      <c r="HP68" s="54" t="s">
        <v>180</v>
      </c>
      <c r="HQ68" s="55" t="s">
        <v>180</v>
      </c>
      <c r="HR68" s="56" t="s">
        <v>180</v>
      </c>
      <c r="HS68" s="54" t="s">
        <v>180</v>
      </c>
      <c r="HT68" s="55" t="s">
        <v>180</v>
      </c>
      <c r="HU68" s="56" t="s">
        <v>180</v>
      </c>
      <c r="HV68" s="54" t="s">
        <v>180</v>
      </c>
      <c r="HW68" s="55" t="s">
        <v>180</v>
      </c>
      <c r="HX68" s="56" t="s">
        <v>180</v>
      </c>
      <c r="HY68" s="54" t="s">
        <v>180</v>
      </c>
      <c r="HZ68" s="55" t="s">
        <v>180</v>
      </c>
      <c r="IA68" s="56" t="s">
        <v>180</v>
      </c>
      <c r="IB68" s="54" t="s">
        <v>180</v>
      </c>
      <c r="IC68" s="55" t="s">
        <v>180</v>
      </c>
    </row>
    <row r="69" spans="1:237">
      <c r="A69" s="20">
        <v>1992</v>
      </c>
      <c r="B69" s="20">
        <v>3</v>
      </c>
      <c r="C69" s="20">
        <v>8</v>
      </c>
      <c r="D69" s="54">
        <v>139.25</v>
      </c>
      <c r="E69" s="54">
        <v>138.25</v>
      </c>
      <c r="F69" s="55">
        <v>139</v>
      </c>
      <c r="G69" s="56">
        <v>122</v>
      </c>
      <c r="H69" s="54">
        <v>119.5</v>
      </c>
      <c r="I69" s="55">
        <v>120.75</v>
      </c>
      <c r="J69" s="56">
        <v>132</v>
      </c>
      <c r="K69" s="54">
        <v>130.25</v>
      </c>
      <c r="L69" s="55">
        <v>131</v>
      </c>
      <c r="M69" s="56" t="s">
        <v>180</v>
      </c>
      <c r="N69" s="54" t="s">
        <v>180</v>
      </c>
      <c r="O69" s="55" t="s">
        <v>180</v>
      </c>
      <c r="P69" s="56">
        <v>152.25</v>
      </c>
      <c r="Q69" s="54">
        <v>142.5</v>
      </c>
      <c r="R69" s="55">
        <v>147.5</v>
      </c>
      <c r="S69" s="56">
        <v>151.25</v>
      </c>
      <c r="T69" s="54">
        <v>145</v>
      </c>
      <c r="U69" s="55">
        <v>148.5</v>
      </c>
      <c r="V69" s="54" t="s">
        <v>180</v>
      </c>
      <c r="W69" s="54" t="s">
        <v>180</v>
      </c>
      <c r="X69" s="55" t="s">
        <v>180</v>
      </c>
      <c r="Y69" s="54" t="s">
        <v>180</v>
      </c>
      <c r="Z69" s="54" t="s">
        <v>180</v>
      </c>
      <c r="AA69" s="55" t="s">
        <v>180</v>
      </c>
      <c r="AB69" s="54" t="s">
        <v>180</v>
      </c>
      <c r="AC69" s="54" t="s">
        <v>180</v>
      </c>
      <c r="AD69" s="55" t="s">
        <v>180</v>
      </c>
      <c r="AE69" s="54" t="s">
        <v>180</v>
      </c>
      <c r="AF69" s="54" t="s">
        <v>180</v>
      </c>
      <c r="AG69" s="55" t="s">
        <v>180</v>
      </c>
      <c r="AH69" s="56" t="s">
        <v>180</v>
      </c>
      <c r="AI69" s="54" t="s">
        <v>180</v>
      </c>
      <c r="AJ69" s="55" t="s">
        <v>180</v>
      </c>
      <c r="AK69" s="56" t="s">
        <v>180</v>
      </c>
      <c r="AL69" s="54" t="s">
        <v>180</v>
      </c>
      <c r="AM69" s="55" t="s">
        <v>180</v>
      </c>
      <c r="AN69" s="56" t="s">
        <v>180</v>
      </c>
      <c r="AO69" s="54" t="s">
        <v>180</v>
      </c>
      <c r="AP69" s="55" t="s">
        <v>180</v>
      </c>
      <c r="AQ69" s="56" t="s">
        <v>180</v>
      </c>
      <c r="AR69" s="54" t="s">
        <v>180</v>
      </c>
      <c r="AS69" s="55" t="s">
        <v>180</v>
      </c>
      <c r="AT69" s="56" t="s">
        <v>180</v>
      </c>
      <c r="AU69" s="54" t="s">
        <v>180</v>
      </c>
      <c r="AV69" s="55" t="s">
        <v>180</v>
      </c>
      <c r="AW69" s="56" t="s">
        <v>180</v>
      </c>
      <c r="AX69" s="54" t="s">
        <v>180</v>
      </c>
      <c r="AY69" s="55" t="s">
        <v>180</v>
      </c>
      <c r="AZ69" s="56">
        <v>165</v>
      </c>
      <c r="BA69" s="54">
        <v>155</v>
      </c>
      <c r="BB69" s="55">
        <v>160</v>
      </c>
      <c r="BC69" s="56" t="s">
        <v>180</v>
      </c>
      <c r="BD69" s="54" t="s">
        <v>180</v>
      </c>
      <c r="BE69" s="55" t="s">
        <v>180</v>
      </c>
      <c r="BF69" s="56">
        <v>165</v>
      </c>
      <c r="BG69" s="54">
        <v>155</v>
      </c>
      <c r="BH69" s="55">
        <v>160</v>
      </c>
      <c r="BI69" s="56">
        <v>165</v>
      </c>
      <c r="BJ69" s="54">
        <v>155</v>
      </c>
      <c r="BK69" s="55">
        <v>160</v>
      </c>
      <c r="BL69" s="56" t="s">
        <v>180</v>
      </c>
      <c r="BM69" s="54" t="s">
        <v>180</v>
      </c>
      <c r="BN69" s="55" t="s">
        <v>180</v>
      </c>
      <c r="BO69" s="56" t="s">
        <v>180</v>
      </c>
      <c r="BP69" s="54" t="s">
        <v>180</v>
      </c>
      <c r="BQ69" s="55" t="s">
        <v>180</v>
      </c>
      <c r="BR69" s="56" t="s">
        <v>180</v>
      </c>
      <c r="BS69" s="54" t="s">
        <v>180</v>
      </c>
      <c r="BT69" s="55" t="s">
        <v>180</v>
      </c>
      <c r="BU69" s="56" t="s">
        <v>180</v>
      </c>
      <c r="BV69" s="54" t="s">
        <v>180</v>
      </c>
      <c r="BW69" s="55" t="s">
        <v>180</v>
      </c>
      <c r="BX69" s="56" t="s">
        <v>180</v>
      </c>
      <c r="BY69" s="54" t="s">
        <v>180</v>
      </c>
      <c r="BZ69" s="55" t="s">
        <v>180</v>
      </c>
      <c r="CA69" s="56" t="s">
        <v>180</v>
      </c>
      <c r="CB69" s="54" t="s">
        <v>180</v>
      </c>
      <c r="CC69" s="55" t="s">
        <v>180</v>
      </c>
      <c r="CD69" s="56" t="s">
        <v>180</v>
      </c>
      <c r="CE69" s="54" t="s">
        <v>180</v>
      </c>
      <c r="CF69" s="55" t="s">
        <v>180</v>
      </c>
      <c r="CG69" s="56" t="s">
        <v>180</v>
      </c>
      <c r="CH69" s="54" t="s">
        <v>180</v>
      </c>
      <c r="CI69" s="55" t="s">
        <v>180</v>
      </c>
      <c r="CJ69" s="56" t="s">
        <v>180</v>
      </c>
      <c r="CK69" s="54" t="s">
        <v>180</v>
      </c>
      <c r="CL69" s="55" t="s">
        <v>180</v>
      </c>
      <c r="CM69" s="56" t="s">
        <v>180</v>
      </c>
      <c r="CN69" s="54" t="s">
        <v>180</v>
      </c>
      <c r="CO69" s="55" t="s">
        <v>180</v>
      </c>
      <c r="CP69" s="56">
        <v>180</v>
      </c>
      <c r="CQ69" s="54">
        <v>175</v>
      </c>
      <c r="CR69" s="55">
        <v>178</v>
      </c>
      <c r="CS69" s="56">
        <v>202.5</v>
      </c>
      <c r="CT69" s="54">
        <v>192.5</v>
      </c>
      <c r="CU69" s="55">
        <v>197.5</v>
      </c>
      <c r="CV69" s="56">
        <v>180</v>
      </c>
      <c r="CW69" s="54">
        <v>175</v>
      </c>
      <c r="CX69" s="55">
        <v>178</v>
      </c>
      <c r="CY69" s="54" t="s">
        <v>180</v>
      </c>
      <c r="CZ69" s="54" t="s">
        <v>180</v>
      </c>
      <c r="DA69" s="55" t="s">
        <v>180</v>
      </c>
      <c r="DB69" s="54" t="s">
        <v>180</v>
      </c>
      <c r="DC69" s="54" t="s">
        <v>180</v>
      </c>
      <c r="DD69" s="55" t="s">
        <v>180</v>
      </c>
      <c r="DE69" s="54" t="s">
        <v>180</v>
      </c>
      <c r="DF69" s="54" t="s">
        <v>180</v>
      </c>
      <c r="DG69" s="55" t="s">
        <v>180</v>
      </c>
      <c r="DH69" s="54" t="s">
        <v>180</v>
      </c>
      <c r="DI69" s="54" t="s">
        <v>180</v>
      </c>
      <c r="DJ69" s="55" t="s">
        <v>180</v>
      </c>
      <c r="DK69" s="56" t="s">
        <v>180</v>
      </c>
      <c r="DL69" s="54" t="s">
        <v>180</v>
      </c>
      <c r="DM69" s="55" t="s">
        <v>180</v>
      </c>
      <c r="DN69" s="54" t="s">
        <v>180</v>
      </c>
      <c r="DO69" s="54" t="s">
        <v>180</v>
      </c>
      <c r="DP69" s="55" t="s">
        <v>180</v>
      </c>
      <c r="DQ69" s="54" t="s">
        <v>180</v>
      </c>
      <c r="DR69" s="54" t="s">
        <v>180</v>
      </c>
      <c r="DS69" s="55" t="s">
        <v>180</v>
      </c>
      <c r="DT69" s="54">
        <v>127.5</v>
      </c>
      <c r="DU69" s="54">
        <v>125.75</v>
      </c>
      <c r="DV69" s="55">
        <v>126.75</v>
      </c>
      <c r="DW69" s="56" t="s">
        <v>180</v>
      </c>
      <c r="DX69" s="54" t="s">
        <v>180</v>
      </c>
      <c r="DY69" s="55" t="s">
        <v>180</v>
      </c>
      <c r="DZ69" s="56" t="s">
        <v>180</v>
      </c>
      <c r="EA69" s="54" t="s">
        <v>180</v>
      </c>
      <c r="EB69" s="55" t="s">
        <v>180</v>
      </c>
      <c r="EC69" s="56" t="s">
        <v>180</v>
      </c>
      <c r="ED69" s="54" t="s">
        <v>180</v>
      </c>
      <c r="EE69" s="55" t="s">
        <v>180</v>
      </c>
      <c r="EF69" s="56" t="s">
        <v>180</v>
      </c>
      <c r="EG69" s="54" t="s">
        <v>180</v>
      </c>
      <c r="EH69" s="55" t="s">
        <v>180</v>
      </c>
      <c r="EI69" s="56" t="s">
        <v>180</v>
      </c>
      <c r="EJ69" s="54" t="s">
        <v>180</v>
      </c>
      <c r="EK69" s="55" t="s">
        <v>180</v>
      </c>
      <c r="EL69" s="56" t="s">
        <v>180</v>
      </c>
      <c r="EM69" s="54" t="s">
        <v>180</v>
      </c>
      <c r="EN69" s="55" t="s">
        <v>180</v>
      </c>
      <c r="EO69" s="56" t="s">
        <v>180</v>
      </c>
      <c r="EP69" s="54" t="s">
        <v>180</v>
      </c>
      <c r="EQ69" s="55" t="s">
        <v>180</v>
      </c>
      <c r="ER69" s="56" t="s">
        <v>180</v>
      </c>
      <c r="ES69" s="54" t="s">
        <v>180</v>
      </c>
      <c r="ET69" s="55" t="s">
        <v>180</v>
      </c>
      <c r="EU69" s="54" t="s">
        <v>180</v>
      </c>
      <c r="EV69" s="54" t="s">
        <v>180</v>
      </c>
      <c r="EW69" s="55" t="s">
        <v>180</v>
      </c>
      <c r="EX69" s="54" t="s">
        <v>180</v>
      </c>
      <c r="EY69" s="54" t="s">
        <v>180</v>
      </c>
      <c r="EZ69" s="55" t="s">
        <v>180</v>
      </c>
      <c r="FA69" s="56" t="s">
        <v>180</v>
      </c>
      <c r="FB69" s="54" t="s">
        <v>180</v>
      </c>
      <c r="FC69" s="55" t="s">
        <v>180</v>
      </c>
      <c r="FD69" s="56" t="s">
        <v>180</v>
      </c>
      <c r="FE69" s="54" t="s">
        <v>180</v>
      </c>
      <c r="FF69" s="55" t="s">
        <v>180</v>
      </c>
      <c r="FG69" s="56" t="s">
        <v>180</v>
      </c>
      <c r="FH69" s="54" t="s">
        <v>180</v>
      </c>
      <c r="FI69" s="55" t="s">
        <v>180</v>
      </c>
      <c r="FJ69" s="56">
        <v>140</v>
      </c>
      <c r="FK69" s="54">
        <v>135</v>
      </c>
      <c r="FL69" s="55">
        <v>138</v>
      </c>
      <c r="FM69" s="56" t="s">
        <v>180</v>
      </c>
      <c r="FN69" s="54" t="s">
        <v>180</v>
      </c>
      <c r="FO69" s="55" t="s">
        <v>180</v>
      </c>
      <c r="FP69" s="56">
        <v>107</v>
      </c>
      <c r="FQ69" s="54">
        <v>102.25</v>
      </c>
      <c r="FR69" s="55">
        <v>105</v>
      </c>
      <c r="FS69" s="56">
        <v>123</v>
      </c>
      <c r="FT69" s="54">
        <v>118.5</v>
      </c>
      <c r="FU69" s="55">
        <v>121.25</v>
      </c>
      <c r="FV69" s="56" t="s">
        <v>180</v>
      </c>
      <c r="FW69" s="54" t="s">
        <v>180</v>
      </c>
      <c r="FX69" s="55" t="s">
        <v>180</v>
      </c>
      <c r="FY69" s="56" t="s">
        <v>180</v>
      </c>
      <c r="FZ69" s="54" t="s">
        <v>180</v>
      </c>
      <c r="GA69" s="55" t="s">
        <v>180</v>
      </c>
      <c r="GB69" s="56">
        <v>295</v>
      </c>
      <c r="GC69" s="54">
        <v>285</v>
      </c>
      <c r="GD69" s="55">
        <v>290</v>
      </c>
      <c r="GE69" s="56">
        <v>360</v>
      </c>
      <c r="GF69" s="54">
        <v>355</v>
      </c>
      <c r="GG69" s="55">
        <v>358</v>
      </c>
      <c r="GH69" s="56">
        <v>320</v>
      </c>
      <c r="GI69" s="54">
        <v>315</v>
      </c>
      <c r="GJ69" s="55">
        <v>318</v>
      </c>
      <c r="GK69" s="56" t="s">
        <v>180</v>
      </c>
      <c r="GL69" s="54" t="s">
        <v>180</v>
      </c>
      <c r="GM69" s="55" t="s">
        <v>180</v>
      </c>
      <c r="GN69" s="56" t="s">
        <v>180</v>
      </c>
      <c r="GO69" s="54" t="s">
        <v>180</v>
      </c>
      <c r="GP69" s="55" t="s">
        <v>180</v>
      </c>
      <c r="GQ69" s="56" t="s">
        <v>180</v>
      </c>
      <c r="GR69" s="54" t="s">
        <v>180</v>
      </c>
      <c r="GS69" s="55" t="s">
        <v>180</v>
      </c>
      <c r="GT69" s="56" t="s">
        <v>180</v>
      </c>
      <c r="GU69" s="54" t="s">
        <v>180</v>
      </c>
      <c r="GV69" s="55" t="s">
        <v>180</v>
      </c>
      <c r="GW69" s="56">
        <v>275</v>
      </c>
      <c r="GX69" s="54">
        <v>261</v>
      </c>
      <c r="GY69" s="55">
        <v>268.5</v>
      </c>
      <c r="GZ69" s="56" t="s">
        <v>180</v>
      </c>
      <c r="HA69" s="54" t="s">
        <v>180</v>
      </c>
      <c r="HB69" s="55" t="s">
        <v>180</v>
      </c>
      <c r="HC69" s="56" t="s">
        <v>180</v>
      </c>
      <c r="HD69" s="54" t="s">
        <v>180</v>
      </c>
      <c r="HE69" s="55" t="s">
        <v>180</v>
      </c>
      <c r="HF69" s="54" t="s">
        <v>180</v>
      </c>
      <c r="HG69" s="54" t="s">
        <v>180</v>
      </c>
      <c r="HH69" s="55" t="s">
        <v>180</v>
      </c>
      <c r="HI69" s="54" t="s">
        <v>180</v>
      </c>
      <c r="HJ69" s="54" t="s">
        <v>180</v>
      </c>
      <c r="HK69" s="55" t="s">
        <v>180</v>
      </c>
      <c r="HL69" s="56" t="s">
        <v>180</v>
      </c>
      <c r="HM69" s="54" t="s">
        <v>180</v>
      </c>
      <c r="HN69" s="55" t="s">
        <v>180</v>
      </c>
      <c r="HO69" s="56" t="s">
        <v>180</v>
      </c>
      <c r="HP69" s="54" t="s">
        <v>180</v>
      </c>
      <c r="HQ69" s="55" t="s">
        <v>180</v>
      </c>
      <c r="HR69" s="56" t="s">
        <v>180</v>
      </c>
      <c r="HS69" s="54" t="s">
        <v>180</v>
      </c>
      <c r="HT69" s="55" t="s">
        <v>180</v>
      </c>
      <c r="HU69" s="56" t="s">
        <v>180</v>
      </c>
      <c r="HV69" s="54" t="s">
        <v>180</v>
      </c>
      <c r="HW69" s="55" t="s">
        <v>180</v>
      </c>
      <c r="HX69" s="56" t="s">
        <v>180</v>
      </c>
      <c r="HY69" s="54" t="s">
        <v>180</v>
      </c>
      <c r="HZ69" s="55" t="s">
        <v>180</v>
      </c>
      <c r="IA69" s="56" t="s">
        <v>180</v>
      </c>
      <c r="IB69" s="54" t="s">
        <v>180</v>
      </c>
      <c r="IC69" s="55" t="s">
        <v>180</v>
      </c>
    </row>
    <row r="70" spans="1:237">
      <c r="A70" s="20">
        <v>1992</v>
      </c>
      <c r="B70" s="20">
        <v>3</v>
      </c>
      <c r="C70" s="20">
        <v>9</v>
      </c>
      <c r="D70" s="54">
        <v>137</v>
      </c>
      <c r="E70" s="54">
        <v>134.5</v>
      </c>
      <c r="F70" s="55">
        <v>136</v>
      </c>
      <c r="G70" s="56">
        <v>120.5</v>
      </c>
      <c r="H70" s="54">
        <v>119</v>
      </c>
      <c r="I70" s="55">
        <v>120</v>
      </c>
      <c r="J70" s="56">
        <v>131.5</v>
      </c>
      <c r="K70" s="54">
        <v>130.75</v>
      </c>
      <c r="L70" s="55">
        <v>131.5</v>
      </c>
      <c r="M70" s="56" t="s">
        <v>180</v>
      </c>
      <c r="N70" s="54" t="s">
        <v>180</v>
      </c>
      <c r="O70" s="55" t="s">
        <v>180</v>
      </c>
      <c r="P70" s="56">
        <v>152.75</v>
      </c>
      <c r="Q70" s="54">
        <v>143.75</v>
      </c>
      <c r="R70" s="55">
        <v>148.5</v>
      </c>
      <c r="S70" s="56">
        <v>150</v>
      </c>
      <c r="T70" s="54">
        <v>145</v>
      </c>
      <c r="U70" s="55">
        <v>148</v>
      </c>
      <c r="V70" s="54" t="s">
        <v>180</v>
      </c>
      <c r="W70" s="54" t="s">
        <v>180</v>
      </c>
      <c r="X70" s="55" t="s">
        <v>180</v>
      </c>
      <c r="Y70" s="54" t="s">
        <v>180</v>
      </c>
      <c r="Z70" s="54" t="s">
        <v>180</v>
      </c>
      <c r="AA70" s="55" t="s">
        <v>180</v>
      </c>
      <c r="AB70" s="54" t="s">
        <v>180</v>
      </c>
      <c r="AC70" s="54" t="s">
        <v>180</v>
      </c>
      <c r="AD70" s="55" t="s">
        <v>180</v>
      </c>
      <c r="AE70" s="54" t="s">
        <v>180</v>
      </c>
      <c r="AF70" s="54" t="s">
        <v>180</v>
      </c>
      <c r="AG70" s="55" t="s">
        <v>180</v>
      </c>
      <c r="AH70" s="56" t="s">
        <v>180</v>
      </c>
      <c r="AI70" s="54" t="s">
        <v>180</v>
      </c>
      <c r="AJ70" s="55" t="s">
        <v>180</v>
      </c>
      <c r="AK70" s="56" t="s">
        <v>180</v>
      </c>
      <c r="AL70" s="54" t="s">
        <v>180</v>
      </c>
      <c r="AM70" s="55" t="s">
        <v>180</v>
      </c>
      <c r="AN70" s="56" t="s">
        <v>180</v>
      </c>
      <c r="AO70" s="54" t="s">
        <v>180</v>
      </c>
      <c r="AP70" s="55" t="s">
        <v>180</v>
      </c>
      <c r="AQ70" s="56" t="s">
        <v>180</v>
      </c>
      <c r="AR70" s="54" t="s">
        <v>180</v>
      </c>
      <c r="AS70" s="55" t="s">
        <v>180</v>
      </c>
      <c r="AT70" s="56" t="s">
        <v>180</v>
      </c>
      <c r="AU70" s="54" t="s">
        <v>180</v>
      </c>
      <c r="AV70" s="55" t="s">
        <v>180</v>
      </c>
      <c r="AW70" s="56" t="s">
        <v>180</v>
      </c>
      <c r="AX70" s="54" t="s">
        <v>180</v>
      </c>
      <c r="AY70" s="55" t="s">
        <v>180</v>
      </c>
      <c r="AZ70" s="56">
        <v>165</v>
      </c>
      <c r="BA70" s="54">
        <v>155</v>
      </c>
      <c r="BB70" s="55">
        <v>160</v>
      </c>
      <c r="BC70" s="56" t="s">
        <v>180</v>
      </c>
      <c r="BD70" s="54" t="s">
        <v>180</v>
      </c>
      <c r="BE70" s="55" t="s">
        <v>180</v>
      </c>
      <c r="BF70" s="56">
        <v>165</v>
      </c>
      <c r="BG70" s="54">
        <v>155</v>
      </c>
      <c r="BH70" s="55">
        <v>160</v>
      </c>
      <c r="BI70" s="56">
        <v>165</v>
      </c>
      <c r="BJ70" s="54">
        <v>155</v>
      </c>
      <c r="BK70" s="55">
        <v>160</v>
      </c>
      <c r="BL70" s="56" t="s">
        <v>180</v>
      </c>
      <c r="BM70" s="54" t="s">
        <v>180</v>
      </c>
      <c r="BN70" s="55" t="s">
        <v>180</v>
      </c>
      <c r="BO70" s="56" t="s">
        <v>180</v>
      </c>
      <c r="BP70" s="54" t="s">
        <v>180</v>
      </c>
      <c r="BQ70" s="55" t="s">
        <v>180</v>
      </c>
      <c r="BR70" s="56" t="s">
        <v>180</v>
      </c>
      <c r="BS70" s="54" t="s">
        <v>180</v>
      </c>
      <c r="BT70" s="55" t="s">
        <v>180</v>
      </c>
      <c r="BU70" s="56" t="s">
        <v>180</v>
      </c>
      <c r="BV70" s="54" t="s">
        <v>180</v>
      </c>
      <c r="BW70" s="55" t="s">
        <v>180</v>
      </c>
      <c r="BX70" s="56" t="s">
        <v>180</v>
      </c>
      <c r="BY70" s="54" t="s">
        <v>180</v>
      </c>
      <c r="BZ70" s="55" t="s">
        <v>180</v>
      </c>
      <c r="CA70" s="56" t="s">
        <v>180</v>
      </c>
      <c r="CB70" s="54" t="s">
        <v>180</v>
      </c>
      <c r="CC70" s="55" t="s">
        <v>180</v>
      </c>
      <c r="CD70" s="56" t="s">
        <v>180</v>
      </c>
      <c r="CE70" s="54" t="s">
        <v>180</v>
      </c>
      <c r="CF70" s="55" t="s">
        <v>180</v>
      </c>
      <c r="CG70" s="56" t="s">
        <v>180</v>
      </c>
      <c r="CH70" s="54" t="s">
        <v>180</v>
      </c>
      <c r="CI70" s="55" t="s">
        <v>180</v>
      </c>
      <c r="CJ70" s="56" t="s">
        <v>180</v>
      </c>
      <c r="CK70" s="54" t="s">
        <v>180</v>
      </c>
      <c r="CL70" s="55" t="s">
        <v>180</v>
      </c>
      <c r="CM70" s="56" t="s">
        <v>180</v>
      </c>
      <c r="CN70" s="54" t="s">
        <v>180</v>
      </c>
      <c r="CO70" s="55" t="s">
        <v>180</v>
      </c>
      <c r="CP70" s="56">
        <v>180</v>
      </c>
      <c r="CQ70" s="54">
        <v>175</v>
      </c>
      <c r="CR70" s="55">
        <v>178</v>
      </c>
      <c r="CS70" s="56">
        <v>195</v>
      </c>
      <c r="CT70" s="54">
        <v>185</v>
      </c>
      <c r="CU70" s="55">
        <v>190</v>
      </c>
      <c r="CV70" s="56">
        <v>180</v>
      </c>
      <c r="CW70" s="54">
        <v>175</v>
      </c>
      <c r="CX70" s="55">
        <v>178</v>
      </c>
      <c r="CY70" s="54" t="s">
        <v>180</v>
      </c>
      <c r="CZ70" s="54" t="s">
        <v>180</v>
      </c>
      <c r="DA70" s="55" t="s">
        <v>180</v>
      </c>
      <c r="DB70" s="54" t="s">
        <v>180</v>
      </c>
      <c r="DC70" s="54" t="s">
        <v>180</v>
      </c>
      <c r="DD70" s="55" t="s">
        <v>180</v>
      </c>
      <c r="DE70" s="54" t="s">
        <v>180</v>
      </c>
      <c r="DF70" s="54" t="s">
        <v>180</v>
      </c>
      <c r="DG70" s="55" t="s">
        <v>180</v>
      </c>
      <c r="DH70" s="54" t="s">
        <v>180</v>
      </c>
      <c r="DI70" s="54" t="s">
        <v>180</v>
      </c>
      <c r="DJ70" s="55" t="s">
        <v>180</v>
      </c>
      <c r="DK70" s="56" t="s">
        <v>180</v>
      </c>
      <c r="DL70" s="54" t="s">
        <v>180</v>
      </c>
      <c r="DM70" s="55" t="s">
        <v>180</v>
      </c>
      <c r="DN70" s="54" t="s">
        <v>180</v>
      </c>
      <c r="DO70" s="54" t="s">
        <v>180</v>
      </c>
      <c r="DP70" s="55" t="s">
        <v>180</v>
      </c>
      <c r="DQ70" s="54" t="s">
        <v>180</v>
      </c>
      <c r="DR70" s="54" t="s">
        <v>180</v>
      </c>
      <c r="DS70" s="55" t="s">
        <v>180</v>
      </c>
      <c r="DT70" s="54">
        <v>128</v>
      </c>
      <c r="DU70" s="54">
        <v>126</v>
      </c>
      <c r="DV70" s="55">
        <v>127</v>
      </c>
      <c r="DW70" s="56" t="s">
        <v>180</v>
      </c>
      <c r="DX70" s="54" t="s">
        <v>180</v>
      </c>
      <c r="DY70" s="55" t="s">
        <v>180</v>
      </c>
      <c r="DZ70" s="56" t="s">
        <v>180</v>
      </c>
      <c r="EA70" s="54" t="s">
        <v>180</v>
      </c>
      <c r="EB70" s="55" t="s">
        <v>180</v>
      </c>
      <c r="EC70" s="56" t="s">
        <v>180</v>
      </c>
      <c r="ED70" s="54" t="s">
        <v>180</v>
      </c>
      <c r="EE70" s="55" t="s">
        <v>180</v>
      </c>
      <c r="EF70" s="56" t="s">
        <v>180</v>
      </c>
      <c r="EG70" s="54" t="s">
        <v>180</v>
      </c>
      <c r="EH70" s="55" t="s">
        <v>180</v>
      </c>
      <c r="EI70" s="56" t="s">
        <v>180</v>
      </c>
      <c r="EJ70" s="54" t="s">
        <v>180</v>
      </c>
      <c r="EK70" s="55" t="s">
        <v>180</v>
      </c>
      <c r="EL70" s="56" t="s">
        <v>180</v>
      </c>
      <c r="EM70" s="54" t="s">
        <v>180</v>
      </c>
      <c r="EN70" s="55" t="s">
        <v>180</v>
      </c>
      <c r="EO70" s="56" t="s">
        <v>180</v>
      </c>
      <c r="EP70" s="54" t="s">
        <v>180</v>
      </c>
      <c r="EQ70" s="55" t="s">
        <v>180</v>
      </c>
      <c r="ER70" s="56" t="s">
        <v>180</v>
      </c>
      <c r="ES70" s="54" t="s">
        <v>180</v>
      </c>
      <c r="ET70" s="55" t="s">
        <v>180</v>
      </c>
      <c r="EU70" s="54" t="s">
        <v>180</v>
      </c>
      <c r="EV70" s="54" t="s">
        <v>180</v>
      </c>
      <c r="EW70" s="55" t="s">
        <v>180</v>
      </c>
      <c r="EX70" s="54" t="s">
        <v>180</v>
      </c>
      <c r="EY70" s="54" t="s">
        <v>180</v>
      </c>
      <c r="EZ70" s="55" t="s">
        <v>180</v>
      </c>
      <c r="FA70" s="56" t="s">
        <v>180</v>
      </c>
      <c r="FB70" s="54" t="s">
        <v>180</v>
      </c>
      <c r="FC70" s="55" t="s">
        <v>180</v>
      </c>
      <c r="FD70" s="56" t="s">
        <v>180</v>
      </c>
      <c r="FE70" s="54" t="s">
        <v>180</v>
      </c>
      <c r="FF70" s="55" t="s">
        <v>180</v>
      </c>
      <c r="FG70" s="56" t="s">
        <v>180</v>
      </c>
      <c r="FH70" s="54" t="s">
        <v>180</v>
      </c>
      <c r="FI70" s="55" t="s">
        <v>180</v>
      </c>
      <c r="FJ70" s="56">
        <v>140</v>
      </c>
      <c r="FK70" s="54">
        <v>135</v>
      </c>
      <c r="FL70" s="55">
        <v>138</v>
      </c>
      <c r="FM70" s="56" t="s">
        <v>180</v>
      </c>
      <c r="FN70" s="54" t="s">
        <v>180</v>
      </c>
      <c r="FO70" s="55" t="s">
        <v>180</v>
      </c>
      <c r="FP70" s="56">
        <v>107</v>
      </c>
      <c r="FQ70" s="54">
        <v>104</v>
      </c>
      <c r="FR70" s="55">
        <v>106</v>
      </c>
      <c r="FS70" s="56">
        <v>123</v>
      </c>
      <c r="FT70" s="54">
        <v>120</v>
      </c>
      <c r="FU70" s="55">
        <v>122</v>
      </c>
      <c r="FV70" s="56" t="s">
        <v>180</v>
      </c>
      <c r="FW70" s="54" t="s">
        <v>180</v>
      </c>
      <c r="FX70" s="55" t="s">
        <v>180</v>
      </c>
      <c r="FY70" s="56" t="s">
        <v>180</v>
      </c>
      <c r="FZ70" s="54" t="s">
        <v>180</v>
      </c>
      <c r="GA70" s="55" t="s">
        <v>180</v>
      </c>
      <c r="GB70" s="56">
        <v>297.5</v>
      </c>
      <c r="GC70" s="54">
        <v>287.5</v>
      </c>
      <c r="GD70" s="55">
        <v>292.5</v>
      </c>
      <c r="GE70" s="56">
        <v>360</v>
      </c>
      <c r="GF70" s="54">
        <v>355</v>
      </c>
      <c r="GG70" s="55">
        <v>358</v>
      </c>
      <c r="GH70" s="56">
        <v>325</v>
      </c>
      <c r="GI70" s="54">
        <v>315</v>
      </c>
      <c r="GJ70" s="55">
        <v>320.5</v>
      </c>
      <c r="GK70" s="56" t="s">
        <v>180</v>
      </c>
      <c r="GL70" s="54" t="s">
        <v>180</v>
      </c>
      <c r="GM70" s="55" t="s">
        <v>180</v>
      </c>
      <c r="GN70" s="56" t="s">
        <v>180</v>
      </c>
      <c r="GO70" s="54" t="s">
        <v>180</v>
      </c>
      <c r="GP70" s="55" t="s">
        <v>180</v>
      </c>
      <c r="GQ70" s="56" t="s">
        <v>180</v>
      </c>
      <c r="GR70" s="54" t="s">
        <v>180</v>
      </c>
      <c r="GS70" s="55" t="s">
        <v>180</v>
      </c>
      <c r="GT70" s="56" t="s">
        <v>180</v>
      </c>
      <c r="GU70" s="54" t="s">
        <v>180</v>
      </c>
      <c r="GV70" s="55" t="s">
        <v>180</v>
      </c>
      <c r="GW70" s="56">
        <v>272.5</v>
      </c>
      <c r="GX70" s="54">
        <v>258.5</v>
      </c>
      <c r="GY70" s="55">
        <v>266</v>
      </c>
      <c r="GZ70" s="56" t="s">
        <v>180</v>
      </c>
      <c r="HA70" s="54" t="s">
        <v>180</v>
      </c>
      <c r="HB70" s="55" t="s">
        <v>180</v>
      </c>
      <c r="HC70" s="56" t="s">
        <v>180</v>
      </c>
      <c r="HD70" s="54" t="s">
        <v>180</v>
      </c>
      <c r="HE70" s="55" t="s">
        <v>180</v>
      </c>
      <c r="HF70" s="54" t="s">
        <v>180</v>
      </c>
      <c r="HG70" s="54" t="s">
        <v>180</v>
      </c>
      <c r="HH70" s="55" t="s">
        <v>180</v>
      </c>
      <c r="HI70" s="54" t="s">
        <v>180</v>
      </c>
      <c r="HJ70" s="54" t="s">
        <v>180</v>
      </c>
      <c r="HK70" s="55" t="s">
        <v>180</v>
      </c>
      <c r="HL70" s="56" t="s">
        <v>180</v>
      </c>
      <c r="HM70" s="54" t="s">
        <v>180</v>
      </c>
      <c r="HN70" s="55" t="s">
        <v>180</v>
      </c>
      <c r="HO70" s="56" t="s">
        <v>180</v>
      </c>
      <c r="HP70" s="54" t="s">
        <v>180</v>
      </c>
      <c r="HQ70" s="55" t="s">
        <v>180</v>
      </c>
      <c r="HR70" s="56" t="s">
        <v>180</v>
      </c>
      <c r="HS70" s="54" t="s">
        <v>180</v>
      </c>
      <c r="HT70" s="55" t="s">
        <v>180</v>
      </c>
      <c r="HU70" s="56" t="s">
        <v>180</v>
      </c>
      <c r="HV70" s="54" t="s">
        <v>180</v>
      </c>
      <c r="HW70" s="55" t="s">
        <v>180</v>
      </c>
      <c r="HX70" s="56" t="s">
        <v>180</v>
      </c>
      <c r="HY70" s="54" t="s">
        <v>180</v>
      </c>
      <c r="HZ70" s="55" t="s">
        <v>180</v>
      </c>
      <c r="IA70" s="56" t="s">
        <v>180</v>
      </c>
      <c r="IB70" s="54" t="s">
        <v>180</v>
      </c>
      <c r="IC70" s="55" t="s">
        <v>180</v>
      </c>
    </row>
    <row r="71" spans="1:237">
      <c r="A71" s="20">
        <v>1992</v>
      </c>
      <c r="B71" s="20">
        <v>4</v>
      </c>
      <c r="C71" s="20">
        <v>10</v>
      </c>
      <c r="D71" s="54">
        <v>138.19999999999999</v>
      </c>
      <c r="E71" s="54">
        <v>134.6</v>
      </c>
      <c r="F71" s="55">
        <v>136.80000000000001</v>
      </c>
      <c r="G71" s="56">
        <v>120.4</v>
      </c>
      <c r="H71" s="54">
        <v>116.6</v>
      </c>
      <c r="I71" s="55">
        <v>118.8</v>
      </c>
      <c r="J71" s="56">
        <v>130.4</v>
      </c>
      <c r="K71" s="54">
        <v>128.80000000000001</v>
      </c>
      <c r="L71" s="55">
        <v>130</v>
      </c>
      <c r="M71" s="56" t="s">
        <v>180</v>
      </c>
      <c r="N71" s="54" t="s">
        <v>180</v>
      </c>
      <c r="O71" s="55" t="s">
        <v>180</v>
      </c>
      <c r="P71" s="56">
        <v>155</v>
      </c>
      <c r="Q71" s="54">
        <v>144.6</v>
      </c>
      <c r="R71" s="55">
        <v>149.80000000000001</v>
      </c>
      <c r="S71" s="56">
        <v>150</v>
      </c>
      <c r="T71" s="54">
        <v>142.6</v>
      </c>
      <c r="U71" s="55">
        <v>146.6</v>
      </c>
      <c r="V71" s="54" t="s">
        <v>180</v>
      </c>
      <c r="W71" s="54" t="s">
        <v>180</v>
      </c>
      <c r="X71" s="55" t="s">
        <v>180</v>
      </c>
      <c r="Y71" s="54" t="s">
        <v>180</v>
      </c>
      <c r="Z71" s="54" t="s">
        <v>180</v>
      </c>
      <c r="AA71" s="55" t="s">
        <v>180</v>
      </c>
      <c r="AB71" s="54" t="s">
        <v>180</v>
      </c>
      <c r="AC71" s="54" t="s">
        <v>180</v>
      </c>
      <c r="AD71" s="55" t="s">
        <v>180</v>
      </c>
      <c r="AE71" s="54" t="s">
        <v>180</v>
      </c>
      <c r="AF71" s="54" t="s">
        <v>180</v>
      </c>
      <c r="AG71" s="55" t="s">
        <v>180</v>
      </c>
      <c r="AH71" s="56" t="s">
        <v>180</v>
      </c>
      <c r="AI71" s="54" t="s">
        <v>180</v>
      </c>
      <c r="AJ71" s="55" t="s">
        <v>180</v>
      </c>
      <c r="AK71" s="56" t="s">
        <v>180</v>
      </c>
      <c r="AL71" s="54" t="s">
        <v>180</v>
      </c>
      <c r="AM71" s="55" t="s">
        <v>180</v>
      </c>
      <c r="AN71" s="56" t="s">
        <v>180</v>
      </c>
      <c r="AO71" s="54" t="s">
        <v>180</v>
      </c>
      <c r="AP71" s="55" t="s">
        <v>180</v>
      </c>
      <c r="AQ71" s="56" t="s">
        <v>180</v>
      </c>
      <c r="AR71" s="54" t="s">
        <v>180</v>
      </c>
      <c r="AS71" s="55" t="s">
        <v>180</v>
      </c>
      <c r="AT71" s="56" t="s">
        <v>180</v>
      </c>
      <c r="AU71" s="54" t="s">
        <v>180</v>
      </c>
      <c r="AV71" s="55" t="s">
        <v>180</v>
      </c>
      <c r="AW71" s="56" t="s">
        <v>180</v>
      </c>
      <c r="AX71" s="54" t="s">
        <v>180</v>
      </c>
      <c r="AY71" s="55" t="s">
        <v>180</v>
      </c>
      <c r="AZ71" s="56">
        <v>163</v>
      </c>
      <c r="BA71" s="54">
        <v>155</v>
      </c>
      <c r="BB71" s="55">
        <v>159.19999999999999</v>
      </c>
      <c r="BC71" s="56" t="s">
        <v>180</v>
      </c>
      <c r="BD71" s="54" t="s">
        <v>180</v>
      </c>
      <c r="BE71" s="55" t="s">
        <v>180</v>
      </c>
      <c r="BF71" s="56">
        <v>163</v>
      </c>
      <c r="BG71" s="54">
        <v>155</v>
      </c>
      <c r="BH71" s="55">
        <v>159.19999999999999</v>
      </c>
      <c r="BI71" s="56">
        <v>165</v>
      </c>
      <c r="BJ71" s="54">
        <v>155</v>
      </c>
      <c r="BK71" s="55">
        <v>160</v>
      </c>
      <c r="BL71" s="56" t="s">
        <v>180</v>
      </c>
      <c r="BM71" s="54" t="s">
        <v>180</v>
      </c>
      <c r="BN71" s="55" t="s">
        <v>180</v>
      </c>
      <c r="BO71" s="56" t="s">
        <v>180</v>
      </c>
      <c r="BP71" s="54" t="s">
        <v>180</v>
      </c>
      <c r="BQ71" s="55" t="s">
        <v>180</v>
      </c>
      <c r="BR71" s="56" t="s">
        <v>180</v>
      </c>
      <c r="BS71" s="54" t="s">
        <v>180</v>
      </c>
      <c r="BT71" s="55" t="s">
        <v>180</v>
      </c>
      <c r="BU71" s="56" t="s">
        <v>180</v>
      </c>
      <c r="BV71" s="54" t="s">
        <v>180</v>
      </c>
      <c r="BW71" s="55" t="s">
        <v>180</v>
      </c>
      <c r="BX71" s="56" t="s">
        <v>180</v>
      </c>
      <c r="BY71" s="54" t="s">
        <v>180</v>
      </c>
      <c r="BZ71" s="55" t="s">
        <v>180</v>
      </c>
      <c r="CA71" s="56" t="s">
        <v>180</v>
      </c>
      <c r="CB71" s="54" t="s">
        <v>180</v>
      </c>
      <c r="CC71" s="55" t="s">
        <v>180</v>
      </c>
      <c r="CD71" s="56" t="s">
        <v>180</v>
      </c>
      <c r="CE71" s="54" t="s">
        <v>180</v>
      </c>
      <c r="CF71" s="55" t="s">
        <v>180</v>
      </c>
      <c r="CG71" s="56" t="s">
        <v>180</v>
      </c>
      <c r="CH71" s="54" t="s">
        <v>180</v>
      </c>
      <c r="CI71" s="55" t="s">
        <v>180</v>
      </c>
      <c r="CJ71" s="56" t="s">
        <v>180</v>
      </c>
      <c r="CK71" s="54" t="s">
        <v>180</v>
      </c>
      <c r="CL71" s="55" t="s">
        <v>180</v>
      </c>
      <c r="CM71" s="56" t="s">
        <v>180</v>
      </c>
      <c r="CN71" s="54" t="s">
        <v>180</v>
      </c>
      <c r="CO71" s="55" t="s">
        <v>180</v>
      </c>
      <c r="CP71" s="56">
        <v>180</v>
      </c>
      <c r="CQ71" s="54">
        <v>175</v>
      </c>
      <c r="CR71" s="55">
        <v>178</v>
      </c>
      <c r="CS71" s="56">
        <v>195</v>
      </c>
      <c r="CT71" s="54">
        <v>185</v>
      </c>
      <c r="CU71" s="55">
        <v>190</v>
      </c>
      <c r="CV71" s="56">
        <v>180</v>
      </c>
      <c r="CW71" s="54">
        <v>175</v>
      </c>
      <c r="CX71" s="55">
        <v>178</v>
      </c>
      <c r="CY71" s="54" t="s">
        <v>180</v>
      </c>
      <c r="CZ71" s="54" t="s">
        <v>180</v>
      </c>
      <c r="DA71" s="55" t="s">
        <v>180</v>
      </c>
      <c r="DB71" s="54" t="s">
        <v>180</v>
      </c>
      <c r="DC71" s="54" t="s">
        <v>180</v>
      </c>
      <c r="DD71" s="55" t="s">
        <v>180</v>
      </c>
      <c r="DE71" s="54" t="s">
        <v>180</v>
      </c>
      <c r="DF71" s="54" t="s">
        <v>180</v>
      </c>
      <c r="DG71" s="55" t="s">
        <v>180</v>
      </c>
      <c r="DH71" s="54" t="s">
        <v>180</v>
      </c>
      <c r="DI71" s="54" t="s">
        <v>180</v>
      </c>
      <c r="DJ71" s="55" t="s">
        <v>180</v>
      </c>
      <c r="DK71" s="56" t="s">
        <v>180</v>
      </c>
      <c r="DL71" s="54" t="s">
        <v>180</v>
      </c>
      <c r="DM71" s="55" t="s">
        <v>180</v>
      </c>
      <c r="DN71" s="54" t="s">
        <v>180</v>
      </c>
      <c r="DO71" s="54" t="s">
        <v>180</v>
      </c>
      <c r="DP71" s="55" t="s">
        <v>180</v>
      </c>
      <c r="DQ71" s="54" t="s">
        <v>180</v>
      </c>
      <c r="DR71" s="54" t="s">
        <v>180</v>
      </c>
      <c r="DS71" s="55" t="s">
        <v>180</v>
      </c>
      <c r="DT71" s="54">
        <v>127.2</v>
      </c>
      <c r="DU71" s="54">
        <v>126</v>
      </c>
      <c r="DV71" s="55">
        <v>126.6</v>
      </c>
      <c r="DW71" s="56" t="s">
        <v>180</v>
      </c>
      <c r="DX71" s="54" t="s">
        <v>180</v>
      </c>
      <c r="DY71" s="55" t="s">
        <v>180</v>
      </c>
      <c r="DZ71" s="56" t="s">
        <v>180</v>
      </c>
      <c r="EA71" s="54" t="s">
        <v>180</v>
      </c>
      <c r="EB71" s="55" t="s">
        <v>180</v>
      </c>
      <c r="EC71" s="56" t="s">
        <v>180</v>
      </c>
      <c r="ED71" s="54" t="s">
        <v>180</v>
      </c>
      <c r="EE71" s="55" t="s">
        <v>180</v>
      </c>
      <c r="EF71" s="56" t="s">
        <v>180</v>
      </c>
      <c r="EG71" s="54" t="s">
        <v>180</v>
      </c>
      <c r="EH71" s="55" t="s">
        <v>180</v>
      </c>
      <c r="EI71" s="56" t="s">
        <v>180</v>
      </c>
      <c r="EJ71" s="54" t="s">
        <v>180</v>
      </c>
      <c r="EK71" s="55" t="s">
        <v>180</v>
      </c>
      <c r="EL71" s="56" t="s">
        <v>180</v>
      </c>
      <c r="EM71" s="54" t="s">
        <v>180</v>
      </c>
      <c r="EN71" s="55" t="s">
        <v>180</v>
      </c>
      <c r="EO71" s="56" t="s">
        <v>180</v>
      </c>
      <c r="EP71" s="54" t="s">
        <v>180</v>
      </c>
      <c r="EQ71" s="55" t="s">
        <v>180</v>
      </c>
      <c r="ER71" s="56" t="s">
        <v>180</v>
      </c>
      <c r="ES71" s="54" t="s">
        <v>180</v>
      </c>
      <c r="ET71" s="55" t="s">
        <v>180</v>
      </c>
      <c r="EU71" s="54" t="s">
        <v>180</v>
      </c>
      <c r="EV71" s="54" t="s">
        <v>180</v>
      </c>
      <c r="EW71" s="55" t="s">
        <v>180</v>
      </c>
      <c r="EX71" s="54" t="s">
        <v>180</v>
      </c>
      <c r="EY71" s="54" t="s">
        <v>180</v>
      </c>
      <c r="EZ71" s="55" t="s">
        <v>180</v>
      </c>
      <c r="FA71" s="56" t="s">
        <v>180</v>
      </c>
      <c r="FB71" s="54" t="s">
        <v>180</v>
      </c>
      <c r="FC71" s="55" t="s">
        <v>180</v>
      </c>
      <c r="FD71" s="56" t="s">
        <v>180</v>
      </c>
      <c r="FE71" s="54" t="s">
        <v>180</v>
      </c>
      <c r="FF71" s="55" t="s">
        <v>180</v>
      </c>
      <c r="FG71" s="56" t="s">
        <v>180</v>
      </c>
      <c r="FH71" s="54" t="s">
        <v>180</v>
      </c>
      <c r="FI71" s="55" t="s">
        <v>180</v>
      </c>
      <c r="FJ71" s="56">
        <v>140</v>
      </c>
      <c r="FK71" s="54">
        <v>135</v>
      </c>
      <c r="FL71" s="55">
        <v>138</v>
      </c>
      <c r="FM71" s="56" t="s">
        <v>180</v>
      </c>
      <c r="FN71" s="54" t="s">
        <v>180</v>
      </c>
      <c r="FO71" s="55" t="s">
        <v>180</v>
      </c>
      <c r="FP71" s="56">
        <v>107</v>
      </c>
      <c r="FQ71" s="54">
        <v>103.2</v>
      </c>
      <c r="FR71" s="55">
        <v>105.6</v>
      </c>
      <c r="FS71" s="56">
        <v>123</v>
      </c>
      <c r="FT71" s="54">
        <v>120</v>
      </c>
      <c r="FU71" s="55">
        <v>122</v>
      </c>
      <c r="FV71" s="56" t="s">
        <v>180</v>
      </c>
      <c r="FW71" s="54" t="s">
        <v>180</v>
      </c>
      <c r="FX71" s="55" t="s">
        <v>180</v>
      </c>
      <c r="FY71" s="56" t="s">
        <v>180</v>
      </c>
      <c r="FZ71" s="54" t="s">
        <v>180</v>
      </c>
      <c r="GA71" s="55" t="s">
        <v>180</v>
      </c>
      <c r="GB71" s="56">
        <v>300</v>
      </c>
      <c r="GC71" s="54">
        <v>290</v>
      </c>
      <c r="GD71" s="55">
        <v>295</v>
      </c>
      <c r="GE71" s="56">
        <v>360</v>
      </c>
      <c r="GF71" s="54">
        <v>355</v>
      </c>
      <c r="GG71" s="55">
        <v>358</v>
      </c>
      <c r="GH71" s="56">
        <v>330</v>
      </c>
      <c r="GI71" s="54">
        <v>315</v>
      </c>
      <c r="GJ71" s="55">
        <v>323</v>
      </c>
      <c r="GK71" s="56" t="s">
        <v>180</v>
      </c>
      <c r="GL71" s="54" t="s">
        <v>180</v>
      </c>
      <c r="GM71" s="55" t="s">
        <v>180</v>
      </c>
      <c r="GN71" s="56" t="s">
        <v>180</v>
      </c>
      <c r="GO71" s="54" t="s">
        <v>180</v>
      </c>
      <c r="GP71" s="55" t="s">
        <v>180</v>
      </c>
      <c r="GQ71" s="56" t="s">
        <v>180</v>
      </c>
      <c r="GR71" s="54" t="s">
        <v>180</v>
      </c>
      <c r="GS71" s="55" t="s">
        <v>180</v>
      </c>
      <c r="GT71" s="56" t="s">
        <v>180</v>
      </c>
      <c r="GU71" s="54" t="s">
        <v>180</v>
      </c>
      <c r="GV71" s="55" t="s">
        <v>180</v>
      </c>
      <c r="GW71" s="56">
        <v>270</v>
      </c>
      <c r="GX71" s="54">
        <v>255</v>
      </c>
      <c r="GY71" s="55">
        <v>263</v>
      </c>
      <c r="GZ71" s="56" t="s">
        <v>180</v>
      </c>
      <c r="HA71" s="54" t="s">
        <v>180</v>
      </c>
      <c r="HB71" s="55" t="s">
        <v>180</v>
      </c>
      <c r="HC71" s="56" t="s">
        <v>180</v>
      </c>
      <c r="HD71" s="54" t="s">
        <v>180</v>
      </c>
      <c r="HE71" s="55" t="s">
        <v>180</v>
      </c>
      <c r="HF71" s="54" t="s">
        <v>180</v>
      </c>
      <c r="HG71" s="54" t="s">
        <v>180</v>
      </c>
      <c r="HH71" s="55" t="s">
        <v>180</v>
      </c>
      <c r="HI71" s="54" t="s">
        <v>180</v>
      </c>
      <c r="HJ71" s="54" t="s">
        <v>180</v>
      </c>
      <c r="HK71" s="55" t="s">
        <v>180</v>
      </c>
      <c r="HL71" s="56" t="s">
        <v>180</v>
      </c>
      <c r="HM71" s="54" t="s">
        <v>180</v>
      </c>
      <c r="HN71" s="55" t="s">
        <v>180</v>
      </c>
      <c r="HO71" s="56" t="s">
        <v>180</v>
      </c>
      <c r="HP71" s="54" t="s">
        <v>180</v>
      </c>
      <c r="HQ71" s="55" t="s">
        <v>180</v>
      </c>
      <c r="HR71" s="56" t="s">
        <v>180</v>
      </c>
      <c r="HS71" s="54" t="s">
        <v>180</v>
      </c>
      <c r="HT71" s="55" t="s">
        <v>180</v>
      </c>
      <c r="HU71" s="56" t="s">
        <v>180</v>
      </c>
      <c r="HV71" s="54" t="s">
        <v>180</v>
      </c>
      <c r="HW71" s="55" t="s">
        <v>180</v>
      </c>
      <c r="HX71" s="56" t="s">
        <v>180</v>
      </c>
      <c r="HY71" s="54" t="s">
        <v>180</v>
      </c>
      <c r="HZ71" s="55" t="s">
        <v>180</v>
      </c>
      <c r="IA71" s="56" t="s">
        <v>180</v>
      </c>
      <c r="IB71" s="54" t="s">
        <v>180</v>
      </c>
      <c r="IC71" s="55" t="s">
        <v>180</v>
      </c>
    </row>
    <row r="72" spans="1:237">
      <c r="A72" s="20">
        <v>1992</v>
      </c>
      <c r="B72" s="20">
        <v>4</v>
      </c>
      <c r="C72" s="20">
        <v>11</v>
      </c>
      <c r="D72" s="54">
        <v>137</v>
      </c>
      <c r="E72" s="54">
        <v>133</v>
      </c>
      <c r="F72" s="55">
        <v>135.25</v>
      </c>
      <c r="G72" s="56">
        <v>116.5</v>
      </c>
      <c r="H72" s="54">
        <v>112.75</v>
      </c>
      <c r="I72" s="55">
        <v>114.75</v>
      </c>
      <c r="J72" s="56">
        <v>128</v>
      </c>
      <c r="K72" s="54">
        <v>126</v>
      </c>
      <c r="L72" s="55">
        <v>127</v>
      </c>
      <c r="M72" s="56" t="s">
        <v>180</v>
      </c>
      <c r="N72" s="54" t="s">
        <v>180</v>
      </c>
      <c r="O72" s="55" t="s">
        <v>180</v>
      </c>
      <c r="P72" s="56">
        <v>155</v>
      </c>
      <c r="Q72" s="54">
        <v>143</v>
      </c>
      <c r="R72" s="55">
        <v>149</v>
      </c>
      <c r="S72" s="56">
        <v>150</v>
      </c>
      <c r="T72" s="54">
        <v>142</v>
      </c>
      <c r="U72" s="55">
        <v>146</v>
      </c>
      <c r="V72" s="54" t="s">
        <v>180</v>
      </c>
      <c r="W72" s="54" t="s">
        <v>180</v>
      </c>
      <c r="X72" s="55" t="s">
        <v>180</v>
      </c>
      <c r="Y72" s="54" t="s">
        <v>180</v>
      </c>
      <c r="Z72" s="54" t="s">
        <v>180</v>
      </c>
      <c r="AA72" s="55" t="s">
        <v>180</v>
      </c>
      <c r="AB72" s="54" t="s">
        <v>180</v>
      </c>
      <c r="AC72" s="54" t="s">
        <v>180</v>
      </c>
      <c r="AD72" s="55" t="s">
        <v>180</v>
      </c>
      <c r="AE72" s="54" t="s">
        <v>180</v>
      </c>
      <c r="AF72" s="54" t="s">
        <v>180</v>
      </c>
      <c r="AG72" s="55" t="s">
        <v>180</v>
      </c>
      <c r="AH72" s="56" t="s">
        <v>180</v>
      </c>
      <c r="AI72" s="54" t="s">
        <v>180</v>
      </c>
      <c r="AJ72" s="55" t="s">
        <v>180</v>
      </c>
      <c r="AK72" s="56" t="s">
        <v>180</v>
      </c>
      <c r="AL72" s="54" t="s">
        <v>180</v>
      </c>
      <c r="AM72" s="55" t="s">
        <v>180</v>
      </c>
      <c r="AN72" s="56" t="s">
        <v>180</v>
      </c>
      <c r="AO72" s="54" t="s">
        <v>180</v>
      </c>
      <c r="AP72" s="55" t="s">
        <v>180</v>
      </c>
      <c r="AQ72" s="56" t="s">
        <v>180</v>
      </c>
      <c r="AR72" s="54" t="s">
        <v>180</v>
      </c>
      <c r="AS72" s="55" t="s">
        <v>180</v>
      </c>
      <c r="AT72" s="56" t="s">
        <v>180</v>
      </c>
      <c r="AU72" s="54" t="s">
        <v>180</v>
      </c>
      <c r="AV72" s="55" t="s">
        <v>180</v>
      </c>
      <c r="AW72" s="56" t="s">
        <v>180</v>
      </c>
      <c r="AX72" s="54" t="s">
        <v>180</v>
      </c>
      <c r="AY72" s="55" t="s">
        <v>180</v>
      </c>
      <c r="AZ72" s="56">
        <v>162</v>
      </c>
      <c r="BA72" s="54">
        <v>158</v>
      </c>
      <c r="BB72" s="55">
        <v>160</v>
      </c>
      <c r="BC72" s="56" t="s">
        <v>180</v>
      </c>
      <c r="BD72" s="54" t="s">
        <v>180</v>
      </c>
      <c r="BE72" s="55" t="s">
        <v>180</v>
      </c>
      <c r="BF72" s="56">
        <v>162</v>
      </c>
      <c r="BG72" s="54">
        <v>158</v>
      </c>
      <c r="BH72" s="55">
        <v>160</v>
      </c>
      <c r="BI72" s="56">
        <v>165</v>
      </c>
      <c r="BJ72" s="54">
        <v>155</v>
      </c>
      <c r="BK72" s="55">
        <v>160</v>
      </c>
      <c r="BL72" s="56" t="s">
        <v>180</v>
      </c>
      <c r="BM72" s="54" t="s">
        <v>180</v>
      </c>
      <c r="BN72" s="55" t="s">
        <v>180</v>
      </c>
      <c r="BO72" s="56" t="s">
        <v>180</v>
      </c>
      <c r="BP72" s="54" t="s">
        <v>180</v>
      </c>
      <c r="BQ72" s="55" t="s">
        <v>180</v>
      </c>
      <c r="BR72" s="56" t="s">
        <v>180</v>
      </c>
      <c r="BS72" s="54" t="s">
        <v>180</v>
      </c>
      <c r="BT72" s="55" t="s">
        <v>180</v>
      </c>
      <c r="BU72" s="56" t="s">
        <v>180</v>
      </c>
      <c r="BV72" s="54" t="s">
        <v>180</v>
      </c>
      <c r="BW72" s="55" t="s">
        <v>180</v>
      </c>
      <c r="BX72" s="56" t="s">
        <v>180</v>
      </c>
      <c r="BY72" s="54" t="s">
        <v>180</v>
      </c>
      <c r="BZ72" s="55" t="s">
        <v>180</v>
      </c>
      <c r="CA72" s="56" t="s">
        <v>180</v>
      </c>
      <c r="CB72" s="54" t="s">
        <v>180</v>
      </c>
      <c r="CC72" s="55" t="s">
        <v>180</v>
      </c>
      <c r="CD72" s="56" t="s">
        <v>180</v>
      </c>
      <c r="CE72" s="54" t="s">
        <v>180</v>
      </c>
      <c r="CF72" s="55" t="s">
        <v>180</v>
      </c>
      <c r="CG72" s="56" t="s">
        <v>180</v>
      </c>
      <c r="CH72" s="54" t="s">
        <v>180</v>
      </c>
      <c r="CI72" s="55" t="s">
        <v>180</v>
      </c>
      <c r="CJ72" s="56" t="s">
        <v>180</v>
      </c>
      <c r="CK72" s="54" t="s">
        <v>180</v>
      </c>
      <c r="CL72" s="55" t="s">
        <v>180</v>
      </c>
      <c r="CM72" s="56" t="s">
        <v>180</v>
      </c>
      <c r="CN72" s="54" t="s">
        <v>180</v>
      </c>
      <c r="CO72" s="55" t="s">
        <v>180</v>
      </c>
      <c r="CP72" s="56">
        <v>180</v>
      </c>
      <c r="CQ72" s="54">
        <v>175</v>
      </c>
      <c r="CR72" s="55">
        <v>178</v>
      </c>
      <c r="CS72" s="56">
        <v>195</v>
      </c>
      <c r="CT72" s="54">
        <v>185</v>
      </c>
      <c r="CU72" s="55">
        <v>190</v>
      </c>
      <c r="CV72" s="56">
        <v>180</v>
      </c>
      <c r="CW72" s="54">
        <v>175</v>
      </c>
      <c r="CX72" s="55">
        <v>178</v>
      </c>
      <c r="CY72" s="54" t="s">
        <v>180</v>
      </c>
      <c r="CZ72" s="54" t="s">
        <v>180</v>
      </c>
      <c r="DA72" s="55" t="s">
        <v>180</v>
      </c>
      <c r="DB72" s="54" t="s">
        <v>180</v>
      </c>
      <c r="DC72" s="54" t="s">
        <v>180</v>
      </c>
      <c r="DD72" s="55" t="s">
        <v>180</v>
      </c>
      <c r="DE72" s="54" t="s">
        <v>180</v>
      </c>
      <c r="DF72" s="54" t="s">
        <v>180</v>
      </c>
      <c r="DG72" s="55" t="s">
        <v>180</v>
      </c>
      <c r="DH72" s="54" t="s">
        <v>180</v>
      </c>
      <c r="DI72" s="54" t="s">
        <v>180</v>
      </c>
      <c r="DJ72" s="55" t="s">
        <v>180</v>
      </c>
      <c r="DK72" s="56" t="s">
        <v>180</v>
      </c>
      <c r="DL72" s="54" t="s">
        <v>180</v>
      </c>
      <c r="DM72" s="55" t="s">
        <v>180</v>
      </c>
      <c r="DN72" s="54" t="s">
        <v>180</v>
      </c>
      <c r="DO72" s="54" t="s">
        <v>180</v>
      </c>
      <c r="DP72" s="55" t="s">
        <v>180</v>
      </c>
      <c r="DQ72" s="54" t="s">
        <v>180</v>
      </c>
      <c r="DR72" s="54" t="s">
        <v>180</v>
      </c>
      <c r="DS72" s="55" t="s">
        <v>180</v>
      </c>
      <c r="DT72" s="54">
        <v>124</v>
      </c>
      <c r="DU72" s="54">
        <v>124</v>
      </c>
      <c r="DV72" s="55">
        <v>124</v>
      </c>
      <c r="DW72" s="56" t="s">
        <v>180</v>
      </c>
      <c r="DX72" s="54" t="s">
        <v>180</v>
      </c>
      <c r="DY72" s="55" t="s">
        <v>180</v>
      </c>
      <c r="DZ72" s="56" t="s">
        <v>180</v>
      </c>
      <c r="EA72" s="54" t="s">
        <v>180</v>
      </c>
      <c r="EB72" s="55" t="s">
        <v>180</v>
      </c>
      <c r="EC72" s="56" t="s">
        <v>180</v>
      </c>
      <c r="ED72" s="54" t="s">
        <v>180</v>
      </c>
      <c r="EE72" s="55" t="s">
        <v>180</v>
      </c>
      <c r="EF72" s="56" t="s">
        <v>180</v>
      </c>
      <c r="EG72" s="54" t="s">
        <v>180</v>
      </c>
      <c r="EH72" s="55" t="s">
        <v>180</v>
      </c>
      <c r="EI72" s="56" t="s">
        <v>180</v>
      </c>
      <c r="EJ72" s="54" t="s">
        <v>180</v>
      </c>
      <c r="EK72" s="55" t="s">
        <v>180</v>
      </c>
      <c r="EL72" s="56" t="s">
        <v>180</v>
      </c>
      <c r="EM72" s="54" t="s">
        <v>180</v>
      </c>
      <c r="EN72" s="55" t="s">
        <v>180</v>
      </c>
      <c r="EO72" s="56" t="s">
        <v>180</v>
      </c>
      <c r="EP72" s="54" t="s">
        <v>180</v>
      </c>
      <c r="EQ72" s="55" t="s">
        <v>180</v>
      </c>
      <c r="ER72" s="56" t="s">
        <v>180</v>
      </c>
      <c r="ES72" s="54" t="s">
        <v>180</v>
      </c>
      <c r="ET72" s="55" t="s">
        <v>180</v>
      </c>
      <c r="EU72" s="54" t="s">
        <v>180</v>
      </c>
      <c r="EV72" s="54" t="s">
        <v>180</v>
      </c>
      <c r="EW72" s="55" t="s">
        <v>180</v>
      </c>
      <c r="EX72" s="54" t="s">
        <v>180</v>
      </c>
      <c r="EY72" s="54" t="s">
        <v>180</v>
      </c>
      <c r="EZ72" s="55" t="s">
        <v>180</v>
      </c>
      <c r="FA72" s="56" t="s">
        <v>180</v>
      </c>
      <c r="FB72" s="54" t="s">
        <v>180</v>
      </c>
      <c r="FC72" s="55" t="s">
        <v>180</v>
      </c>
      <c r="FD72" s="56" t="s">
        <v>180</v>
      </c>
      <c r="FE72" s="54" t="s">
        <v>180</v>
      </c>
      <c r="FF72" s="55" t="s">
        <v>180</v>
      </c>
      <c r="FG72" s="56" t="s">
        <v>180</v>
      </c>
      <c r="FH72" s="54" t="s">
        <v>180</v>
      </c>
      <c r="FI72" s="55" t="s">
        <v>180</v>
      </c>
      <c r="FJ72" s="56">
        <v>140</v>
      </c>
      <c r="FK72" s="54">
        <v>135</v>
      </c>
      <c r="FL72" s="55">
        <v>138</v>
      </c>
      <c r="FM72" s="56" t="s">
        <v>180</v>
      </c>
      <c r="FN72" s="54" t="s">
        <v>180</v>
      </c>
      <c r="FO72" s="55" t="s">
        <v>180</v>
      </c>
      <c r="FP72" s="56">
        <v>106</v>
      </c>
      <c r="FQ72" s="54">
        <v>102</v>
      </c>
      <c r="FR72" s="55">
        <v>104.25</v>
      </c>
      <c r="FS72" s="56">
        <v>123</v>
      </c>
      <c r="FT72" s="54">
        <v>120</v>
      </c>
      <c r="FU72" s="55">
        <v>122</v>
      </c>
      <c r="FV72" s="56" t="s">
        <v>180</v>
      </c>
      <c r="FW72" s="54" t="s">
        <v>180</v>
      </c>
      <c r="FX72" s="55" t="s">
        <v>180</v>
      </c>
      <c r="FY72" s="56" t="s">
        <v>180</v>
      </c>
      <c r="FZ72" s="54" t="s">
        <v>180</v>
      </c>
      <c r="GA72" s="55" t="s">
        <v>180</v>
      </c>
      <c r="GB72" s="56">
        <v>300</v>
      </c>
      <c r="GC72" s="54">
        <v>290</v>
      </c>
      <c r="GD72" s="55">
        <v>295</v>
      </c>
      <c r="GE72" s="56">
        <v>342</v>
      </c>
      <c r="GF72" s="54">
        <v>340.75</v>
      </c>
      <c r="GG72" s="55">
        <v>341.5</v>
      </c>
      <c r="GH72" s="56">
        <v>330</v>
      </c>
      <c r="GI72" s="54">
        <v>315</v>
      </c>
      <c r="GJ72" s="55">
        <v>323</v>
      </c>
      <c r="GK72" s="56" t="s">
        <v>180</v>
      </c>
      <c r="GL72" s="54" t="s">
        <v>180</v>
      </c>
      <c r="GM72" s="55" t="s">
        <v>180</v>
      </c>
      <c r="GN72" s="56" t="s">
        <v>180</v>
      </c>
      <c r="GO72" s="54" t="s">
        <v>180</v>
      </c>
      <c r="GP72" s="55" t="s">
        <v>180</v>
      </c>
      <c r="GQ72" s="56" t="s">
        <v>180</v>
      </c>
      <c r="GR72" s="54" t="s">
        <v>180</v>
      </c>
      <c r="GS72" s="55" t="s">
        <v>180</v>
      </c>
      <c r="GT72" s="56" t="s">
        <v>180</v>
      </c>
      <c r="GU72" s="54" t="s">
        <v>180</v>
      </c>
      <c r="GV72" s="55" t="s">
        <v>180</v>
      </c>
      <c r="GW72" s="56">
        <v>270</v>
      </c>
      <c r="GX72" s="54">
        <v>255</v>
      </c>
      <c r="GY72" s="55">
        <v>263</v>
      </c>
      <c r="GZ72" s="56" t="s">
        <v>180</v>
      </c>
      <c r="HA72" s="54" t="s">
        <v>180</v>
      </c>
      <c r="HB72" s="55" t="s">
        <v>180</v>
      </c>
      <c r="HC72" s="56" t="s">
        <v>180</v>
      </c>
      <c r="HD72" s="54" t="s">
        <v>180</v>
      </c>
      <c r="HE72" s="55" t="s">
        <v>180</v>
      </c>
      <c r="HF72" s="54" t="s">
        <v>180</v>
      </c>
      <c r="HG72" s="54" t="s">
        <v>180</v>
      </c>
      <c r="HH72" s="55" t="s">
        <v>180</v>
      </c>
      <c r="HI72" s="54" t="s">
        <v>180</v>
      </c>
      <c r="HJ72" s="54" t="s">
        <v>180</v>
      </c>
      <c r="HK72" s="55" t="s">
        <v>180</v>
      </c>
      <c r="HL72" s="56" t="s">
        <v>180</v>
      </c>
      <c r="HM72" s="54" t="s">
        <v>180</v>
      </c>
      <c r="HN72" s="55" t="s">
        <v>180</v>
      </c>
      <c r="HO72" s="56" t="s">
        <v>180</v>
      </c>
      <c r="HP72" s="54" t="s">
        <v>180</v>
      </c>
      <c r="HQ72" s="55" t="s">
        <v>180</v>
      </c>
      <c r="HR72" s="56" t="s">
        <v>180</v>
      </c>
      <c r="HS72" s="54" t="s">
        <v>180</v>
      </c>
      <c r="HT72" s="55" t="s">
        <v>180</v>
      </c>
      <c r="HU72" s="56" t="s">
        <v>180</v>
      </c>
      <c r="HV72" s="54" t="s">
        <v>180</v>
      </c>
      <c r="HW72" s="55" t="s">
        <v>180</v>
      </c>
      <c r="HX72" s="56" t="s">
        <v>180</v>
      </c>
      <c r="HY72" s="54" t="s">
        <v>180</v>
      </c>
      <c r="HZ72" s="55" t="s">
        <v>180</v>
      </c>
      <c r="IA72" s="56" t="s">
        <v>180</v>
      </c>
      <c r="IB72" s="54" t="s">
        <v>180</v>
      </c>
      <c r="IC72" s="55" t="s">
        <v>180</v>
      </c>
    </row>
    <row r="73" spans="1:237">
      <c r="A73" s="20">
        <v>1992</v>
      </c>
      <c r="B73" s="20">
        <v>4</v>
      </c>
      <c r="C73" s="20">
        <v>12</v>
      </c>
      <c r="D73" s="54">
        <v>136.4</v>
      </c>
      <c r="E73" s="54">
        <v>133.80000000000001</v>
      </c>
      <c r="F73" s="55">
        <v>135.19999999999999</v>
      </c>
      <c r="G73" s="56">
        <v>113.2</v>
      </c>
      <c r="H73" s="54">
        <v>111</v>
      </c>
      <c r="I73" s="55">
        <v>112.4</v>
      </c>
      <c r="J73" s="56">
        <v>126</v>
      </c>
      <c r="K73" s="54">
        <v>124</v>
      </c>
      <c r="L73" s="55">
        <v>125</v>
      </c>
      <c r="M73" s="56" t="s">
        <v>180</v>
      </c>
      <c r="N73" s="54" t="s">
        <v>180</v>
      </c>
      <c r="O73" s="55" t="s">
        <v>180</v>
      </c>
      <c r="P73" s="56">
        <v>155</v>
      </c>
      <c r="Q73" s="54">
        <v>143</v>
      </c>
      <c r="R73" s="55">
        <v>149</v>
      </c>
      <c r="S73" s="56">
        <v>150</v>
      </c>
      <c r="T73" s="54">
        <v>142</v>
      </c>
      <c r="U73" s="55">
        <v>146</v>
      </c>
      <c r="V73" s="54" t="s">
        <v>180</v>
      </c>
      <c r="W73" s="54" t="s">
        <v>180</v>
      </c>
      <c r="X73" s="55" t="s">
        <v>180</v>
      </c>
      <c r="Y73" s="54" t="s">
        <v>180</v>
      </c>
      <c r="Z73" s="54" t="s">
        <v>180</v>
      </c>
      <c r="AA73" s="55" t="s">
        <v>180</v>
      </c>
      <c r="AB73" s="54" t="s">
        <v>180</v>
      </c>
      <c r="AC73" s="54" t="s">
        <v>180</v>
      </c>
      <c r="AD73" s="55" t="s">
        <v>180</v>
      </c>
      <c r="AE73" s="54" t="s">
        <v>180</v>
      </c>
      <c r="AF73" s="54" t="s">
        <v>180</v>
      </c>
      <c r="AG73" s="55" t="s">
        <v>180</v>
      </c>
      <c r="AH73" s="56" t="s">
        <v>180</v>
      </c>
      <c r="AI73" s="54" t="s">
        <v>180</v>
      </c>
      <c r="AJ73" s="55" t="s">
        <v>180</v>
      </c>
      <c r="AK73" s="56" t="s">
        <v>180</v>
      </c>
      <c r="AL73" s="54" t="s">
        <v>180</v>
      </c>
      <c r="AM73" s="55" t="s">
        <v>180</v>
      </c>
      <c r="AN73" s="56" t="s">
        <v>180</v>
      </c>
      <c r="AO73" s="54" t="s">
        <v>180</v>
      </c>
      <c r="AP73" s="55" t="s">
        <v>180</v>
      </c>
      <c r="AQ73" s="56" t="s">
        <v>180</v>
      </c>
      <c r="AR73" s="54" t="s">
        <v>180</v>
      </c>
      <c r="AS73" s="55" t="s">
        <v>180</v>
      </c>
      <c r="AT73" s="56" t="s">
        <v>180</v>
      </c>
      <c r="AU73" s="54" t="s">
        <v>180</v>
      </c>
      <c r="AV73" s="55" t="s">
        <v>180</v>
      </c>
      <c r="AW73" s="56" t="s">
        <v>180</v>
      </c>
      <c r="AX73" s="54" t="s">
        <v>180</v>
      </c>
      <c r="AY73" s="55" t="s">
        <v>180</v>
      </c>
      <c r="AZ73" s="56">
        <v>162</v>
      </c>
      <c r="BA73" s="54">
        <v>160</v>
      </c>
      <c r="BB73" s="55">
        <v>161</v>
      </c>
      <c r="BC73" s="56" t="s">
        <v>180</v>
      </c>
      <c r="BD73" s="54" t="s">
        <v>180</v>
      </c>
      <c r="BE73" s="55" t="s">
        <v>180</v>
      </c>
      <c r="BF73" s="56">
        <v>162</v>
      </c>
      <c r="BG73" s="54">
        <v>160</v>
      </c>
      <c r="BH73" s="55">
        <v>161</v>
      </c>
      <c r="BI73" s="56">
        <v>165</v>
      </c>
      <c r="BJ73" s="54">
        <v>155</v>
      </c>
      <c r="BK73" s="55">
        <v>160</v>
      </c>
      <c r="BL73" s="56" t="s">
        <v>180</v>
      </c>
      <c r="BM73" s="54" t="s">
        <v>180</v>
      </c>
      <c r="BN73" s="55" t="s">
        <v>180</v>
      </c>
      <c r="BO73" s="56" t="s">
        <v>180</v>
      </c>
      <c r="BP73" s="54" t="s">
        <v>180</v>
      </c>
      <c r="BQ73" s="55" t="s">
        <v>180</v>
      </c>
      <c r="BR73" s="56" t="s">
        <v>180</v>
      </c>
      <c r="BS73" s="54" t="s">
        <v>180</v>
      </c>
      <c r="BT73" s="55" t="s">
        <v>180</v>
      </c>
      <c r="BU73" s="56" t="s">
        <v>180</v>
      </c>
      <c r="BV73" s="54" t="s">
        <v>180</v>
      </c>
      <c r="BW73" s="55" t="s">
        <v>180</v>
      </c>
      <c r="BX73" s="56" t="s">
        <v>180</v>
      </c>
      <c r="BY73" s="54" t="s">
        <v>180</v>
      </c>
      <c r="BZ73" s="55" t="s">
        <v>180</v>
      </c>
      <c r="CA73" s="56" t="s">
        <v>180</v>
      </c>
      <c r="CB73" s="54" t="s">
        <v>180</v>
      </c>
      <c r="CC73" s="55" t="s">
        <v>180</v>
      </c>
      <c r="CD73" s="56" t="s">
        <v>180</v>
      </c>
      <c r="CE73" s="54" t="s">
        <v>180</v>
      </c>
      <c r="CF73" s="55" t="s">
        <v>180</v>
      </c>
      <c r="CG73" s="56" t="s">
        <v>180</v>
      </c>
      <c r="CH73" s="54" t="s">
        <v>180</v>
      </c>
      <c r="CI73" s="55" t="s">
        <v>180</v>
      </c>
      <c r="CJ73" s="56" t="s">
        <v>180</v>
      </c>
      <c r="CK73" s="54" t="s">
        <v>180</v>
      </c>
      <c r="CL73" s="55" t="s">
        <v>180</v>
      </c>
      <c r="CM73" s="56" t="s">
        <v>180</v>
      </c>
      <c r="CN73" s="54" t="s">
        <v>180</v>
      </c>
      <c r="CO73" s="55" t="s">
        <v>180</v>
      </c>
      <c r="CP73" s="56">
        <v>180</v>
      </c>
      <c r="CQ73" s="54">
        <v>175</v>
      </c>
      <c r="CR73" s="55">
        <v>178</v>
      </c>
      <c r="CS73" s="56">
        <v>195</v>
      </c>
      <c r="CT73" s="54">
        <v>185</v>
      </c>
      <c r="CU73" s="55">
        <v>190</v>
      </c>
      <c r="CV73" s="56">
        <v>180</v>
      </c>
      <c r="CW73" s="54">
        <v>175</v>
      </c>
      <c r="CX73" s="55">
        <v>178</v>
      </c>
      <c r="CY73" s="54" t="s">
        <v>180</v>
      </c>
      <c r="CZ73" s="54" t="s">
        <v>180</v>
      </c>
      <c r="DA73" s="55" t="s">
        <v>180</v>
      </c>
      <c r="DB73" s="54" t="s">
        <v>180</v>
      </c>
      <c r="DC73" s="54" t="s">
        <v>180</v>
      </c>
      <c r="DD73" s="55" t="s">
        <v>180</v>
      </c>
      <c r="DE73" s="54" t="s">
        <v>180</v>
      </c>
      <c r="DF73" s="54" t="s">
        <v>180</v>
      </c>
      <c r="DG73" s="55" t="s">
        <v>180</v>
      </c>
      <c r="DH73" s="54" t="s">
        <v>180</v>
      </c>
      <c r="DI73" s="54" t="s">
        <v>180</v>
      </c>
      <c r="DJ73" s="55" t="s">
        <v>180</v>
      </c>
      <c r="DK73" s="56" t="s">
        <v>180</v>
      </c>
      <c r="DL73" s="54" t="s">
        <v>180</v>
      </c>
      <c r="DM73" s="55" t="s">
        <v>180</v>
      </c>
      <c r="DN73" s="54" t="s">
        <v>180</v>
      </c>
      <c r="DO73" s="54" t="s">
        <v>180</v>
      </c>
      <c r="DP73" s="55" t="s">
        <v>180</v>
      </c>
      <c r="DQ73" s="54" t="s">
        <v>180</v>
      </c>
      <c r="DR73" s="54" t="s">
        <v>180</v>
      </c>
      <c r="DS73" s="55" t="s">
        <v>180</v>
      </c>
      <c r="DT73" s="54">
        <v>119.4</v>
      </c>
      <c r="DU73" s="54">
        <v>119.4</v>
      </c>
      <c r="DV73" s="55">
        <v>119.4</v>
      </c>
      <c r="DW73" s="56" t="s">
        <v>180</v>
      </c>
      <c r="DX73" s="54" t="s">
        <v>180</v>
      </c>
      <c r="DY73" s="55" t="s">
        <v>180</v>
      </c>
      <c r="DZ73" s="56" t="s">
        <v>180</v>
      </c>
      <c r="EA73" s="54" t="s">
        <v>180</v>
      </c>
      <c r="EB73" s="55" t="s">
        <v>180</v>
      </c>
      <c r="EC73" s="56" t="s">
        <v>180</v>
      </c>
      <c r="ED73" s="54" t="s">
        <v>180</v>
      </c>
      <c r="EE73" s="55" t="s">
        <v>180</v>
      </c>
      <c r="EF73" s="56" t="s">
        <v>180</v>
      </c>
      <c r="EG73" s="54" t="s">
        <v>180</v>
      </c>
      <c r="EH73" s="55" t="s">
        <v>180</v>
      </c>
      <c r="EI73" s="56" t="s">
        <v>180</v>
      </c>
      <c r="EJ73" s="54" t="s">
        <v>180</v>
      </c>
      <c r="EK73" s="55" t="s">
        <v>180</v>
      </c>
      <c r="EL73" s="56" t="s">
        <v>180</v>
      </c>
      <c r="EM73" s="54" t="s">
        <v>180</v>
      </c>
      <c r="EN73" s="55" t="s">
        <v>180</v>
      </c>
      <c r="EO73" s="56" t="s">
        <v>180</v>
      </c>
      <c r="EP73" s="54" t="s">
        <v>180</v>
      </c>
      <c r="EQ73" s="55" t="s">
        <v>180</v>
      </c>
      <c r="ER73" s="56" t="s">
        <v>180</v>
      </c>
      <c r="ES73" s="54" t="s">
        <v>180</v>
      </c>
      <c r="ET73" s="55" t="s">
        <v>180</v>
      </c>
      <c r="EU73" s="54" t="s">
        <v>180</v>
      </c>
      <c r="EV73" s="54" t="s">
        <v>180</v>
      </c>
      <c r="EW73" s="55" t="s">
        <v>180</v>
      </c>
      <c r="EX73" s="54" t="s">
        <v>180</v>
      </c>
      <c r="EY73" s="54" t="s">
        <v>180</v>
      </c>
      <c r="EZ73" s="55" t="s">
        <v>180</v>
      </c>
      <c r="FA73" s="56" t="s">
        <v>180</v>
      </c>
      <c r="FB73" s="54" t="s">
        <v>180</v>
      </c>
      <c r="FC73" s="55" t="s">
        <v>180</v>
      </c>
      <c r="FD73" s="56" t="s">
        <v>180</v>
      </c>
      <c r="FE73" s="54" t="s">
        <v>180</v>
      </c>
      <c r="FF73" s="55" t="s">
        <v>180</v>
      </c>
      <c r="FG73" s="56" t="s">
        <v>180</v>
      </c>
      <c r="FH73" s="54" t="s">
        <v>180</v>
      </c>
      <c r="FI73" s="55" t="s">
        <v>180</v>
      </c>
      <c r="FJ73" s="56">
        <v>140</v>
      </c>
      <c r="FK73" s="54">
        <v>135</v>
      </c>
      <c r="FL73" s="55">
        <v>138</v>
      </c>
      <c r="FM73" s="56" t="s">
        <v>180</v>
      </c>
      <c r="FN73" s="54" t="s">
        <v>180</v>
      </c>
      <c r="FO73" s="55" t="s">
        <v>180</v>
      </c>
      <c r="FP73" s="56">
        <v>105</v>
      </c>
      <c r="FQ73" s="54">
        <v>101.6</v>
      </c>
      <c r="FR73" s="55">
        <v>103.8</v>
      </c>
      <c r="FS73" s="56">
        <v>123.5</v>
      </c>
      <c r="FT73" s="54">
        <v>120.25</v>
      </c>
      <c r="FU73" s="55">
        <v>122.25</v>
      </c>
      <c r="FV73" s="56" t="s">
        <v>180</v>
      </c>
      <c r="FW73" s="54" t="s">
        <v>180</v>
      </c>
      <c r="FX73" s="55" t="s">
        <v>180</v>
      </c>
      <c r="FY73" s="56" t="s">
        <v>180</v>
      </c>
      <c r="FZ73" s="54" t="s">
        <v>180</v>
      </c>
      <c r="GA73" s="55" t="s">
        <v>180</v>
      </c>
      <c r="GB73" s="56">
        <v>300</v>
      </c>
      <c r="GC73" s="54">
        <v>280</v>
      </c>
      <c r="GD73" s="55">
        <v>290</v>
      </c>
      <c r="GE73" s="56">
        <v>332.4</v>
      </c>
      <c r="GF73" s="54">
        <v>329.4</v>
      </c>
      <c r="GG73" s="55">
        <v>331.2</v>
      </c>
      <c r="GH73" s="56">
        <v>330</v>
      </c>
      <c r="GI73" s="54">
        <v>315</v>
      </c>
      <c r="GJ73" s="55">
        <v>323</v>
      </c>
      <c r="GK73" s="56" t="s">
        <v>180</v>
      </c>
      <c r="GL73" s="54" t="s">
        <v>180</v>
      </c>
      <c r="GM73" s="55" t="s">
        <v>180</v>
      </c>
      <c r="GN73" s="56" t="s">
        <v>180</v>
      </c>
      <c r="GO73" s="54" t="s">
        <v>180</v>
      </c>
      <c r="GP73" s="55" t="s">
        <v>180</v>
      </c>
      <c r="GQ73" s="56" t="s">
        <v>180</v>
      </c>
      <c r="GR73" s="54" t="s">
        <v>180</v>
      </c>
      <c r="GS73" s="55" t="s">
        <v>180</v>
      </c>
      <c r="GT73" s="56" t="s">
        <v>180</v>
      </c>
      <c r="GU73" s="54" t="s">
        <v>180</v>
      </c>
      <c r="GV73" s="55" t="s">
        <v>180</v>
      </c>
      <c r="GW73" s="56">
        <v>270</v>
      </c>
      <c r="GX73" s="54">
        <v>255</v>
      </c>
      <c r="GY73" s="55">
        <v>263</v>
      </c>
      <c r="GZ73" s="56" t="s">
        <v>180</v>
      </c>
      <c r="HA73" s="54" t="s">
        <v>180</v>
      </c>
      <c r="HB73" s="55" t="s">
        <v>180</v>
      </c>
      <c r="HC73" s="56" t="s">
        <v>180</v>
      </c>
      <c r="HD73" s="54" t="s">
        <v>180</v>
      </c>
      <c r="HE73" s="55" t="s">
        <v>180</v>
      </c>
      <c r="HF73" s="54" t="s">
        <v>180</v>
      </c>
      <c r="HG73" s="54" t="s">
        <v>180</v>
      </c>
      <c r="HH73" s="55" t="s">
        <v>180</v>
      </c>
      <c r="HI73" s="54" t="s">
        <v>180</v>
      </c>
      <c r="HJ73" s="54" t="s">
        <v>180</v>
      </c>
      <c r="HK73" s="55" t="s">
        <v>180</v>
      </c>
      <c r="HL73" s="56" t="s">
        <v>180</v>
      </c>
      <c r="HM73" s="54" t="s">
        <v>180</v>
      </c>
      <c r="HN73" s="55" t="s">
        <v>180</v>
      </c>
      <c r="HO73" s="56" t="s">
        <v>180</v>
      </c>
      <c r="HP73" s="54" t="s">
        <v>180</v>
      </c>
      <c r="HQ73" s="55" t="s">
        <v>180</v>
      </c>
      <c r="HR73" s="56" t="s">
        <v>180</v>
      </c>
      <c r="HS73" s="54" t="s">
        <v>180</v>
      </c>
      <c r="HT73" s="55" t="s">
        <v>180</v>
      </c>
      <c r="HU73" s="56" t="s">
        <v>180</v>
      </c>
      <c r="HV73" s="54" t="s">
        <v>180</v>
      </c>
      <c r="HW73" s="55" t="s">
        <v>180</v>
      </c>
      <c r="HX73" s="56" t="s">
        <v>180</v>
      </c>
      <c r="HY73" s="54" t="s">
        <v>180</v>
      </c>
      <c r="HZ73" s="55" t="s">
        <v>180</v>
      </c>
      <c r="IA73" s="56" t="s">
        <v>180</v>
      </c>
      <c r="IB73" s="54" t="s">
        <v>180</v>
      </c>
      <c r="IC73" s="55" t="s">
        <v>180</v>
      </c>
    </row>
    <row r="74" spans="1:237">
      <c r="A74" s="20">
        <v>1993</v>
      </c>
      <c r="B74" s="20">
        <v>1</v>
      </c>
      <c r="C74" s="20">
        <v>1</v>
      </c>
      <c r="D74" s="54">
        <v>133.66666666666666</v>
      </c>
      <c r="E74" s="54">
        <v>131</v>
      </c>
      <c r="F74" s="55">
        <v>132.66666666666666</v>
      </c>
      <c r="G74" s="56">
        <v>111.33333333333333</v>
      </c>
      <c r="H74" s="54">
        <v>108.66666666666667</v>
      </c>
      <c r="I74" s="55">
        <v>110.33333333333333</v>
      </c>
      <c r="J74" s="56">
        <v>124</v>
      </c>
      <c r="K74" s="54">
        <v>122</v>
      </c>
      <c r="L74" s="55">
        <v>123</v>
      </c>
      <c r="M74" s="56" t="s">
        <v>180</v>
      </c>
      <c r="N74" s="54" t="s">
        <v>180</v>
      </c>
      <c r="O74" s="55" t="s">
        <v>180</v>
      </c>
      <c r="P74" s="56">
        <v>155</v>
      </c>
      <c r="Q74" s="54">
        <v>138</v>
      </c>
      <c r="R74" s="55">
        <v>147</v>
      </c>
      <c r="S74" s="56">
        <v>150</v>
      </c>
      <c r="T74" s="54">
        <v>142</v>
      </c>
      <c r="U74" s="55">
        <v>146</v>
      </c>
      <c r="V74" s="54" t="s">
        <v>180</v>
      </c>
      <c r="W74" s="54" t="s">
        <v>180</v>
      </c>
      <c r="X74" s="55" t="s">
        <v>180</v>
      </c>
      <c r="Y74" s="54" t="s">
        <v>180</v>
      </c>
      <c r="Z74" s="54" t="s">
        <v>180</v>
      </c>
      <c r="AA74" s="55" t="s">
        <v>180</v>
      </c>
      <c r="AB74" s="54" t="s">
        <v>180</v>
      </c>
      <c r="AC74" s="54" t="s">
        <v>180</v>
      </c>
      <c r="AD74" s="55" t="s">
        <v>180</v>
      </c>
      <c r="AE74" s="54" t="s">
        <v>180</v>
      </c>
      <c r="AF74" s="54" t="s">
        <v>180</v>
      </c>
      <c r="AG74" s="55" t="s">
        <v>180</v>
      </c>
      <c r="AH74" s="56" t="s">
        <v>180</v>
      </c>
      <c r="AI74" s="54" t="s">
        <v>180</v>
      </c>
      <c r="AJ74" s="55" t="s">
        <v>180</v>
      </c>
      <c r="AK74" s="56" t="s">
        <v>180</v>
      </c>
      <c r="AL74" s="54" t="s">
        <v>180</v>
      </c>
      <c r="AM74" s="55" t="s">
        <v>180</v>
      </c>
      <c r="AN74" s="56" t="s">
        <v>180</v>
      </c>
      <c r="AO74" s="54" t="s">
        <v>180</v>
      </c>
      <c r="AP74" s="55" t="s">
        <v>180</v>
      </c>
      <c r="AQ74" s="56" t="s">
        <v>180</v>
      </c>
      <c r="AR74" s="54" t="s">
        <v>180</v>
      </c>
      <c r="AS74" s="55" t="s">
        <v>180</v>
      </c>
      <c r="AT74" s="56" t="s">
        <v>180</v>
      </c>
      <c r="AU74" s="54" t="s">
        <v>180</v>
      </c>
      <c r="AV74" s="55" t="s">
        <v>180</v>
      </c>
      <c r="AW74" s="56" t="s">
        <v>180</v>
      </c>
      <c r="AX74" s="54" t="s">
        <v>180</v>
      </c>
      <c r="AY74" s="55" t="s">
        <v>180</v>
      </c>
      <c r="AZ74" s="56">
        <v>162</v>
      </c>
      <c r="BA74" s="54">
        <v>160</v>
      </c>
      <c r="BB74" s="55">
        <v>161</v>
      </c>
      <c r="BC74" s="56" t="s">
        <v>180</v>
      </c>
      <c r="BD74" s="54" t="s">
        <v>180</v>
      </c>
      <c r="BE74" s="55" t="s">
        <v>180</v>
      </c>
      <c r="BF74" s="56">
        <v>162</v>
      </c>
      <c r="BG74" s="54">
        <v>160</v>
      </c>
      <c r="BH74" s="55">
        <v>161</v>
      </c>
      <c r="BI74" s="56">
        <v>163.75</v>
      </c>
      <c r="BJ74" s="54">
        <v>155</v>
      </c>
      <c r="BK74" s="55">
        <v>159.5</v>
      </c>
      <c r="BL74" s="56" t="s">
        <v>180</v>
      </c>
      <c r="BM74" s="54" t="s">
        <v>180</v>
      </c>
      <c r="BN74" s="55" t="s">
        <v>180</v>
      </c>
      <c r="BO74" s="56" t="s">
        <v>180</v>
      </c>
      <c r="BP74" s="54" t="s">
        <v>180</v>
      </c>
      <c r="BQ74" s="55" t="s">
        <v>180</v>
      </c>
      <c r="BR74" s="56" t="s">
        <v>180</v>
      </c>
      <c r="BS74" s="54" t="s">
        <v>180</v>
      </c>
      <c r="BT74" s="55" t="s">
        <v>180</v>
      </c>
      <c r="BU74" s="56" t="s">
        <v>180</v>
      </c>
      <c r="BV74" s="54" t="s">
        <v>180</v>
      </c>
      <c r="BW74" s="55" t="s">
        <v>180</v>
      </c>
      <c r="BX74" s="56" t="s">
        <v>180</v>
      </c>
      <c r="BY74" s="54" t="s">
        <v>180</v>
      </c>
      <c r="BZ74" s="55" t="s">
        <v>180</v>
      </c>
      <c r="CA74" s="56" t="s">
        <v>180</v>
      </c>
      <c r="CB74" s="54" t="s">
        <v>180</v>
      </c>
      <c r="CC74" s="55" t="s">
        <v>180</v>
      </c>
      <c r="CD74" s="56" t="s">
        <v>180</v>
      </c>
      <c r="CE74" s="54" t="s">
        <v>180</v>
      </c>
      <c r="CF74" s="55" t="s">
        <v>180</v>
      </c>
      <c r="CG74" s="56" t="s">
        <v>180</v>
      </c>
      <c r="CH74" s="54" t="s">
        <v>180</v>
      </c>
      <c r="CI74" s="55" t="s">
        <v>180</v>
      </c>
      <c r="CJ74" s="56" t="s">
        <v>180</v>
      </c>
      <c r="CK74" s="54" t="s">
        <v>180</v>
      </c>
      <c r="CL74" s="55" t="s">
        <v>180</v>
      </c>
      <c r="CM74" s="56" t="s">
        <v>180</v>
      </c>
      <c r="CN74" s="54" t="s">
        <v>180</v>
      </c>
      <c r="CO74" s="55" t="s">
        <v>180</v>
      </c>
      <c r="CP74" s="56">
        <v>176.25</v>
      </c>
      <c r="CQ74" s="54">
        <v>171.25</v>
      </c>
      <c r="CR74" s="55">
        <v>174.25</v>
      </c>
      <c r="CS74" s="56">
        <v>192.5</v>
      </c>
      <c r="CT74" s="54">
        <v>182.5</v>
      </c>
      <c r="CU74" s="55">
        <v>187.5</v>
      </c>
      <c r="CV74" s="56">
        <v>180</v>
      </c>
      <c r="CW74" s="54">
        <v>175</v>
      </c>
      <c r="CX74" s="55">
        <v>178</v>
      </c>
      <c r="CY74" s="54" t="s">
        <v>180</v>
      </c>
      <c r="CZ74" s="54" t="s">
        <v>180</v>
      </c>
      <c r="DA74" s="55" t="s">
        <v>180</v>
      </c>
      <c r="DB74" s="54" t="s">
        <v>180</v>
      </c>
      <c r="DC74" s="54" t="s">
        <v>180</v>
      </c>
      <c r="DD74" s="55" t="s">
        <v>180</v>
      </c>
      <c r="DE74" s="54" t="s">
        <v>180</v>
      </c>
      <c r="DF74" s="54" t="s">
        <v>180</v>
      </c>
      <c r="DG74" s="55" t="s">
        <v>180</v>
      </c>
      <c r="DH74" s="54" t="s">
        <v>180</v>
      </c>
      <c r="DI74" s="54" t="s">
        <v>180</v>
      </c>
      <c r="DJ74" s="55" t="s">
        <v>180</v>
      </c>
      <c r="DK74" s="56" t="s">
        <v>180</v>
      </c>
      <c r="DL74" s="54" t="s">
        <v>180</v>
      </c>
      <c r="DM74" s="55" t="s">
        <v>180</v>
      </c>
      <c r="DN74" s="54" t="s">
        <v>180</v>
      </c>
      <c r="DO74" s="54" t="s">
        <v>180</v>
      </c>
      <c r="DP74" s="55" t="s">
        <v>180</v>
      </c>
      <c r="DQ74" s="54" t="s">
        <v>180</v>
      </c>
      <c r="DR74" s="54" t="s">
        <v>180</v>
      </c>
      <c r="DS74" s="55" t="s">
        <v>180</v>
      </c>
      <c r="DT74" s="54">
        <v>119</v>
      </c>
      <c r="DU74" s="54">
        <v>118</v>
      </c>
      <c r="DV74" s="55">
        <v>118.5</v>
      </c>
      <c r="DW74" s="56" t="s">
        <v>180</v>
      </c>
      <c r="DX74" s="54" t="s">
        <v>180</v>
      </c>
      <c r="DY74" s="55" t="s">
        <v>180</v>
      </c>
      <c r="DZ74" s="56" t="s">
        <v>180</v>
      </c>
      <c r="EA74" s="54" t="s">
        <v>180</v>
      </c>
      <c r="EB74" s="55" t="s">
        <v>180</v>
      </c>
      <c r="EC74" s="56" t="s">
        <v>180</v>
      </c>
      <c r="ED74" s="54" t="s">
        <v>180</v>
      </c>
      <c r="EE74" s="55" t="s">
        <v>180</v>
      </c>
      <c r="EF74" s="56" t="s">
        <v>180</v>
      </c>
      <c r="EG74" s="54" t="s">
        <v>180</v>
      </c>
      <c r="EH74" s="55" t="s">
        <v>180</v>
      </c>
      <c r="EI74" s="56" t="s">
        <v>180</v>
      </c>
      <c r="EJ74" s="54" t="s">
        <v>180</v>
      </c>
      <c r="EK74" s="55" t="s">
        <v>180</v>
      </c>
      <c r="EL74" s="56" t="s">
        <v>180</v>
      </c>
      <c r="EM74" s="54" t="s">
        <v>180</v>
      </c>
      <c r="EN74" s="55" t="s">
        <v>180</v>
      </c>
      <c r="EO74" s="56" t="s">
        <v>180</v>
      </c>
      <c r="EP74" s="54" t="s">
        <v>180</v>
      </c>
      <c r="EQ74" s="55" t="s">
        <v>180</v>
      </c>
      <c r="ER74" s="56" t="s">
        <v>180</v>
      </c>
      <c r="ES74" s="54" t="s">
        <v>180</v>
      </c>
      <c r="ET74" s="55" t="s">
        <v>180</v>
      </c>
      <c r="EU74" s="54" t="s">
        <v>180</v>
      </c>
      <c r="EV74" s="54" t="s">
        <v>180</v>
      </c>
      <c r="EW74" s="55" t="s">
        <v>180</v>
      </c>
      <c r="EX74" s="54" t="s">
        <v>180</v>
      </c>
      <c r="EY74" s="54" t="s">
        <v>180</v>
      </c>
      <c r="EZ74" s="55" t="s">
        <v>180</v>
      </c>
      <c r="FA74" s="56" t="s">
        <v>180</v>
      </c>
      <c r="FB74" s="54" t="s">
        <v>180</v>
      </c>
      <c r="FC74" s="55" t="s">
        <v>180</v>
      </c>
      <c r="FD74" s="56" t="s">
        <v>180</v>
      </c>
      <c r="FE74" s="54" t="s">
        <v>180</v>
      </c>
      <c r="FF74" s="55" t="s">
        <v>180</v>
      </c>
      <c r="FG74" s="56" t="s">
        <v>180</v>
      </c>
      <c r="FH74" s="54" t="s">
        <v>180</v>
      </c>
      <c r="FI74" s="55" t="s">
        <v>180</v>
      </c>
      <c r="FJ74" s="56">
        <v>140</v>
      </c>
      <c r="FK74" s="54">
        <v>135</v>
      </c>
      <c r="FL74" s="55">
        <v>138</v>
      </c>
      <c r="FM74" s="56" t="s">
        <v>180</v>
      </c>
      <c r="FN74" s="54" t="s">
        <v>180</v>
      </c>
      <c r="FO74" s="55" t="s">
        <v>180</v>
      </c>
      <c r="FP74" s="56">
        <v>105</v>
      </c>
      <c r="FQ74" s="54">
        <v>100</v>
      </c>
      <c r="FR74" s="55">
        <v>103</v>
      </c>
      <c r="FS74" s="56">
        <v>123.5</v>
      </c>
      <c r="FT74" s="54">
        <v>120.25</v>
      </c>
      <c r="FU74" s="55">
        <v>122.25</v>
      </c>
      <c r="FV74" s="56" t="s">
        <v>180</v>
      </c>
      <c r="FW74" s="54" t="s">
        <v>180</v>
      </c>
      <c r="FX74" s="55" t="s">
        <v>180</v>
      </c>
      <c r="FY74" s="56" t="s">
        <v>180</v>
      </c>
      <c r="FZ74" s="54" t="s">
        <v>180</v>
      </c>
      <c r="GA74" s="55" t="s">
        <v>180</v>
      </c>
      <c r="GB74" s="56">
        <v>300</v>
      </c>
      <c r="GC74" s="54">
        <v>270</v>
      </c>
      <c r="GD74" s="55">
        <v>285</v>
      </c>
      <c r="GE74" s="56">
        <v>330</v>
      </c>
      <c r="GF74" s="54">
        <v>325</v>
      </c>
      <c r="GG74" s="55">
        <v>328</v>
      </c>
      <c r="GH74" s="56">
        <v>330</v>
      </c>
      <c r="GI74" s="54">
        <v>315</v>
      </c>
      <c r="GJ74" s="55">
        <v>323</v>
      </c>
      <c r="GK74" s="56" t="s">
        <v>180</v>
      </c>
      <c r="GL74" s="54" t="s">
        <v>180</v>
      </c>
      <c r="GM74" s="55" t="s">
        <v>180</v>
      </c>
      <c r="GN74" s="56" t="s">
        <v>180</v>
      </c>
      <c r="GO74" s="54" t="s">
        <v>180</v>
      </c>
      <c r="GP74" s="55" t="s">
        <v>180</v>
      </c>
      <c r="GQ74" s="56">
        <v>270</v>
      </c>
      <c r="GR74" s="54">
        <v>255</v>
      </c>
      <c r="GS74" s="55">
        <v>263</v>
      </c>
      <c r="GT74" s="56" t="s">
        <v>180</v>
      </c>
      <c r="GU74" s="54" t="s">
        <v>180</v>
      </c>
      <c r="GV74" s="55" t="s">
        <v>180</v>
      </c>
      <c r="GW74" s="56">
        <v>270</v>
      </c>
      <c r="GX74" s="54">
        <v>255</v>
      </c>
      <c r="GY74" s="55">
        <v>263</v>
      </c>
      <c r="GZ74" s="56" t="s">
        <v>180</v>
      </c>
      <c r="HA74" s="54" t="s">
        <v>180</v>
      </c>
      <c r="HB74" s="55" t="s">
        <v>180</v>
      </c>
      <c r="HC74" s="56" t="s">
        <v>180</v>
      </c>
      <c r="HD74" s="54" t="s">
        <v>180</v>
      </c>
      <c r="HE74" s="55" t="s">
        <v>180</v>
      </c>
      <c r="HF74" s="54" t="s">
        <v>180</v>
      </c>
      <c r="HG74" s="54" t="s">
        <v>180</v>
      </c>
      <c r="HH74" s="55" t="s">
        <v>180</v>
      </c>
      <c r="HI74" s="54" t="s">
        <v>180</v>
      </c>
      <c r="HJ74" s="54" t="s">
        <v>180</v>
      </c>
      <c r="HK74" s="55" t="s">
        <v>180</v>
      </c>
      <c r="HL74" s="56" t="s">
        <v>180</v>
      </c>
      <c r="HM74" s="54" t="s">
        <v>180</v>
      </c>
      <c r="HN74" s="55" t="s">
        <v>180</v>
      </c>
      <c r="HO74" s="56" t="s">
        <v>180</v>
      </c>
      <c r="HP74" s="54" t="s">
        <v>180</v>
      </c>
      <c r="HQ74" s="55" t="s">
        <v>180</v>
      </c>
      <c r="HR74" s="56" t="s">
        <v>180</v>
      </c>
      <c r="HS74" s="54" t="s">
        <v>180</v>
      </c>
      <c r="HT74" s="55" t="s">
        <v>180</v>
      </c>
      <c r="HU74" s="56" t="s">
        <v>180</v>
      </c>
      <c r="HV74" s="54" t="s">
        <v>180</v>
      </c>
      <c r="HW74" s="55" t="s">
        <v>180</v>
      </c>
      <c r="HX74" s="56" t="s">
        <v>180</v>
      </c>
      <c r="HY74" s="54" t="s">
        <v>180</v>
      </c>
      <c r="HZ74" s="55" t="s">
        <v>180</v>
      </c>
      <c r="IA74" s="56" t="s">
        <v>180</v>
      </c>
      <c r="IB74" s="54" t="s">
        <v>180</v>
      </c>
      <c r="IC74" s="55" t="s">
        <v>180</v>
      </c>
    </row>
    <row r="75" spans="1:237">
      <c r="A75" s="20">
        <v>1993</v>
      </c>
      <c r="B75" s="20">
        <v>1</v>
      </c>
      <c r="C75" s="20">
        <v>2</v>
      </c>
      <c r="D75" s="54">
        <v>127.75</v>
      </c>
      <c r="E75" s="54">
        <v>125.5</v>
      </c>
      <c r="F75" s="55">
        <v>126.75</v>
      </c>
      <c r="G75" s="56">
        <v>111.25</v>
      </c>
      <c r="H75" s="54">
        <v>109</v>
      </c>
      <c r="I75" s="55">
        <v>110.25</v>
      </c>
      <c r="J75" s="56">
        <v>121</v>
      </c>
      <c r="K75" s="54">
        <v>119</v>
      </c>
      <c r="L75" s="55">
        <v>120.25</v>
      </c>
      <c r="M75" s="56" t="s">
        <v>180</v>
      </c>
      <c r="N75" s="54" t="s">
        <v>180</v>
      </c>
      <c r="O75" s="55" t="s">
        <v>180</v>
      </c>
      <c r="P75" s="56">
        <v>151.25</v>
      </c>
      <c r="Q75" s="54">
        <v>135.75</v>
      </c>
      <c r="R75" s="55">
        <v>144</v>
      </c>
      <c r="S75" s="56">
        <v>150</v>
      </c>
      <c r="T75" s="54">
        <v>142</v>
      </c>
      <c r="U75" s="55">
        <v>146</v>
      </c>
      <c r="V75" s="54" t="s">
        <v>180</v>
      </c>
      <c r="W75" s="54" t="s">
        <v>180</v>
      </c>
      <c r="X75" s="55" t="s">
        <v>180</v>
      </c>
      <c r="Y75" s="54" t="s">
        <v>180</v>
      </c>
      <c r="Z75" s="54" t="s">
        <v>180</v>
      </c>
      <c r="AA75" s="55" t="s">
        <v>180</v>
      </c>
      <c r="AB75" s="54" t="s">
        <v>180</v>
      </c>
      <c r="AC75" s="54" t="s">
        <v>180</v>
      </c>
      <c r="AD75" s="55" t="s">
        <v>180</v>
      </c>
      <c r="AE75" s="54" t="s">
        <v>180</v>
      </c>
      <c r="AF75" s="54" t="s">
        <v>180</v>
      </c>
      <c r="AG75" s="55" t="s">
        <v>180</v>
      </c>
      <c r="AH75" s="56" t="s">
        <v>180</v>
      </c>
      <c r="AI75" s="54" t="s">
        <v>180</v>
      </c>
      <c r="AJ75" s="55" t="s">
        <v>180</v>
      </c>
      <c r="AK75" s="56" t="s">
        <v>180</v>
      </c>
      <c r="AL75" s="54" t="s">
        <v>180</v>
      </c>
      <c r="AM75" s="55" t="s">
        <v>180</v>
      </c>
      <c r="AN75" s="56" t="s">
        <v>180</v>
      </c>
      <c r="AO75" s="54" t="s">
        <v>180</v>
      </c>
      <c r="AP75" s="55" t="s">
        <v>180</v>
      </c>
      <c r="AQ75" s="56" t="s">
        <v>180</v>
      </c>
      <c r="AR75" s="54" t="s">
        <v>180</v>
      </c>
      <c r="AS75" s="55" t="s">
        <v>180</v>
      </c>
      <c r="AT75" s="56" t="s">
        <v>180</v>
      </c>
      <c r="AU75" s="54" t="s">
        <v>180</v>
      </c>
      <c r="AV75" s="55" t="s">
        <v>180</v>
      </c>
      <c r="AW75" s="56" t="s">
        <v>180</v>
      </c>
      <c r="AX75" s="54" t="s">
        <v>180</v>
      </c>
      <c r="AY75" s="55" t="s">
        <v>180</v>
      </c>
      <c r="AZ75" s="56">
        <v>156.75</v>
      </c>
      <c r="BA75" s="54">
        <v>148.75</v>
      </c>
      <c r="BB75" s="55">
        <v>152.75</v>
      </c>
      <c r="BC75" s="56" t="s">
        <v>180</v>
      </c>
      <c r="BD75" s="54" t="s">
        <v>180</v>
      </c>
      <c r="BE75" s="55" t="s">
        <v>180</v>
      </c>
      <c r="BF75" s="56">
        <v>156.75</v>
      </c>
      <c r="BG75" s="54">
        <v>148.75</v>
      </c>
      <c r="BH75" s="55">
        <v>152.75</v>
      </c>
      <c r="BI75" s="56">
        <v>160</v>
      </c>
      <c r="BJ75" s="54">
        <v>155</v>
      </c>
      <c r="BK75" s="55">
        <v>158</v>
      </c>
      <c r="BL75" s="56" t="s">
        <v>180</v>
      </c>
      <c r="BM75" s="54" t="s">
        <v>180</v>
      </c>
      <c r="BN75" s="55" t="s">
        <v>180</v>
      </c>
      <c r="BO75" s="56" t="s">
        <v>180</v>
      </c>
      <c r="BP75" s="54" t="s">
        <v>180</v>
      </c>
      <c r="BQ75" s="55" t="s">
        <v>180</v>
      </c>
      <c r="BR75" s="56" t="s">
        <v>180</v>
      </c>
      <c r="BS75" s="54" t="s">
        <v>180</v>
      </c>
      <c r="BT75" s="55" t="s">
        <v>180</v>
      </c>
      <c r="BU75" s="56" t="s">
        <v>180</v>
      </c>
      <c r="BV75" s="54" t="s">
        <v>180</v>
      </c>
      <c r="BW75" s="55" t="s">
        <v>180</v>
      </c>
      <c r="BX75" s="56" t="s">
        <v>180</v>
      </c>
      <c r="BY75" s="54" t="s">
        <v>180</v>
      </c>
      <c r="BZ75" s="55" t="s">
        <v>180</v>
      </c>
      <c r="CA75" s="56" t="s">
        <v>180</v>
      </c>
      <c r="CB75" s="54" t="s">
        <v>180</v>
      </c>
      <c r="CC75" s="55" t="s">
        <v>180</v>
      </c>
      <c r="CD75" s="56" t="s">
        <v>180</v>
      </c>
      <c r="CE75" s="54" t="s">
        <v>180</v>
      </c>
      <c r="CF75" s="55" t="s">
        <v>180</v>
      </c>
      <c r="CG75" s="56" t="s">
        <v>180</v>
      </c>
      <c r="CH75" s="54" t="s">
        <v>180</v>
      </c>
      <c r="CI75" s="55" t="s">
        <v>180</v>
      </c>
      <c r="CJ75" s="56" t="s">
        <v>180</v>
      </c>
      <c r="CK75" s="54" t="s">
        <v>180</v>
      </c>
      <c r="CL75" s="55" t="s">
        <v>180</v>
      </c>
      <c r="CM75" s="56" t="s">
        <v>180</v>
      </c>
      <c r="CN75" s="54" t="s">
        <v>180</v>
      </c>
      <c r="CO75" s="55" t="s">
        <v>180</v>
      </c>
      <c r="CP75" s="56">
        <v>174.25</v>
      </c>
      <c r="CQ75" s="54">
        <v>170</v>
      </c>
      <c r="CR75" s="55">
        <v>172.5</v>
      </c>
      <c r="CS75" s="56">
        <v>190</v>
      </c>
      <c r="CT75" s="54">
        <v>180</v>
      </c>
      <c r="CU75" s="55">
        <v>185</v>
      </c>
      <c r="CV75" s="56">
        <v>180</v>
      </c>
      <c r="CW75" s="54">
        <v>175</v>
      </c>
      <c r="CX75" s="55">
        <v>178</v>
      </c>
      <c r="CY75" s="54" t="s">
        <v>180</v>
      </c>
      <c r="CZ75" s="54" t="s">
        <v>180</v>
      </c>
      <c r="DA75" s="55" t="s">
        <v>180</v>
      </c>
      <c r="DB75" s="54" t="s">
        <v>180</v>
      </c>
      <c r="DC75" s="54" t="s">
        <v>180</v>
      </c>
      <c r="DD75" s="55" t="s">
        <v>180</v>
      </c>
      <c r="DE75" s="54" t="s">
        <v>180</v>
      </c>
      <c r="DF75" s="54" t="s">
        <v>180</v>
      </c>
      <c r="DG75" s="55" t="s">
        <v>180</v>
      </c>
      <c r="DH75" s="54" t="s">
        <v>180</v>
      </c>
      <c r="DI75" s="54" t="s">
        <v>180</v>
      </c>
      <c r="DJ75" s="55" t="s">
        <v>180</v>
      </c>
      <c r="DK75" s="56" t="s">
        <v>180</v>
      </c>
      <c r="DL75" s="54" t="s">
        <v>180</v>
      </c>
      <c r="DM75" s="55" t="s">
        <v>180</v>
      </c>
      <c r="DN75" s="54" t="s">
        <v>180</v>
      </c>
      <c r="DO75" s="54" t="s">
        <v>180</v>
      </c>
      <c r="DP75" s="55" t="s">
        <v>180</v>
      </c>
      <c r="DQ75" s="54" t="s">
        <v>180</v>
      </c>
      <c r="DR75" s="54" t="s">
        <v>180</v>
      </c>
      <c r="DS75" s="55" t="s">
        <v>180</v>
      </c>
      <c r="DT75" s="54">
        <v>117</v>
      </c>
      <c r="DU75" s="54">
        <v>115</v>
      </c>
      <c r="DV75" s="55">
        <v>116</v>
      </c>
      <c r="DW75" s="56" t="s">
        <v>180</v>
      </c>
      <c r="DX75" s="54" t="s">
        <v>180</v>
      </c>
      <c r="DY75" s="55" t="s">
        <v>180</v>
      </c>
      <c r="DZ75" s="56" t="s">
        <v>180</v>
      </c>
      <c r="EA75" s="54" t="s">
        <v>180</v>
      </c>
      <c r="EB75" s="55" t="s">
        <v>180</v>
      </c>
      <c r="EC75" s="56" t="s">
        <v>180</v>
      </c>
      <c r="ED75" s="54" t="s">
        <v>180</v>
      </c>
      <c r="EE75" s="55" t="s">
        <v>180</v>
      </c>
      <c r="EF75" s="56" t="s">
        <v>180</v>
      </c>
      <c r="EG75" s="54" t="s">
        <v>180</v>
      </c>
      <c r="EH75" s="55" t="s">
        <v>180</v>
      </c>
      <c r="EI75" s="56" t="s">
        <v>180</v>
      </c>
      <c r="EJ75" s="54" t="s">
        <v>180</v>
      </c>
      <c r="EK75" s="55" t="s">
        <v>180</v>
      </c>
      <c r="EL75" s="56" t="s">
        <v>180</v>
      </c>
      <c r="EM75" s="54" t="s">
        <v>180</v>
      </c>
      <c r="EN75" s="55" t="s">
        <v>180</v>
      </c>
      <c r="EO75" s="56" t="s">
        <v>180</v>
      </c>
      <c r="EP75" s="54" t="s">
        <v>180</v>
      </c>
      <c r="EQ75" s="55" t="s">
        <v>180</v>
      </c>
      <c r="ER75" s="56" t="s">
        <v>180</v>
      </c>
      <c r="ES75" s="54" t="s">
        <v>180</v>
      </c>
      <c r="ET75" s="55" t="s">
        <v>180</v>
      </c>
      <c r="EU75" s="54" t="s">
        <v>180</v>
      </c>
      <c r="EV75" s="54" t="s">
        <v>180</v>
      </c>
      <c r="EW75" s="55" t="s">
        <v>180</v>
      </c>
      <c r="EX75" s="54" t="s">
        <v>180</v>
      </c>
      <c r="EY75" s="54" t="s">
        <v>180</v>
      </c>
      <c r="EZ75" s="55" t="s">
        <v>180</v>
      </c>
      <c r="FA75" s="56" t="s">
        <v>180</v>
      </c>
      <c r="FB75" s="54" t="s">
        <v>180</v>
      </c>
      <c r="FC75" s="55" t="s">
        <v>180</v>
      </c>
      <c r="FD75" s="56" t="s">
        <v>180</v>
      </c>
      <c r="FE75" s="54" t="s">
        <v>180</v>
      </c>
      <c r="FF75" s="55" t="s">
        <v>180</v>
      </c>
      <c r="FG75" s="56" t="s">
        <v>180</v>
      </c>
      <c r="FH75" s="54" t="s">
        <v>180</v>
      </c>
      <c r="FI75" s="55" t="s">
        <v>180</v>
      </c>
      <c r="FJ75" s="56">
        <v>140</v>
      </c>
      <c r="FK75" s="54">
        <v>135</v>
      </c>
      <c r="FL75" s="55">
        <v>138</v>
      </c>
      <c r="FM75" s="56" t="s">
        <v>180</v>
      </c>
      <c r="FN75" s="54" t="s">
        <v>180</v>
      </c>
      <c r="FO75" s="55" t="s">
        <v>180</v>
      </c>
      <c r="FP75" s="56">
        <v>101</v>
      </c>
      <c r="FQ75" s="54">
        <v>96.5</v>
      </c>
      <c r="FR75" s="55">
        <v>99</v>
      </c>
      <c r="FS75" s="56">
        <v>123</v>
      </c>
      <c r="FT75" s="54">
        <v>120</v>
      </c>
      <c r="FU75" s="55">
        <v>122</v>
      </c>
      <c r="FV75" s="56" t="s">
        <v>180</v>
      </c>
      <c r="FW75" s="54" t="s">
        <v>180</v>
      </c>
      <c r="FX75" s="55" t="s">
        <v>180</v>
      </c>
      <c r="FY75" s="56" t="s">
        <v>180</v>
      </c>
      <c r="FZ75" s="54" t="s">
        <v>180</v>
      </c>
      <c r="GA75" s="55" t="s">
        <v>180</v>
      </c>
      <c r="GB75" s="56">
        <v>293.75</v>
      </c>
      <c r="GC75" s="54">
        <v>261.25</v>
      </c>
      <c r="GD75" s="55">
        <v>277.5</v>
      </c>
      <c r="GE75" s="56">
        <v>330</v>
      </c>
      <c r="GF75" s="54">
        <v>325</v>
      </c>
      <c r="GG75" s="55">
        <v>328</v>
      </c>
      <c r="GH75" s="56">
        <v>330</v>
      </c>
      <c r="GI75" s="54">
        <v>315</v>
      </c>
      <c r="GJ75" s="55">
        <v>323</v>
      </c>
      <c r="GK75" s="56" t="s">
        <v>180</v>
      </c>
      <c r="GL75" s="54" t="s">
        <v>180</v>
      </c>
      <c r="GM75" s="55" t="s">
        <v>180</v>
      </c>
      <c r="GN75" s="56" t="s">
        <v>180</v>
      </c>
      <c r="GO75" s="54" t="s">
        <v>180</v>
      </c>
      <c r="GP75" s="55" t="s">
        <v>180</v>
      </c>
      <c r="GQ75" s="56">
        <v>255</v>
      </c>
      <c r="GR75" s="54">
        <v>243.75</v>
      </c>
      <c r="GS75" s="55">
        <v>249.5</v>
      </c>
      <c r="GT75" s="56" t="s">
        <v>180</v>
      </c>
      <c r="GU75" s="54" t="s">
        <v>180</v>
      </c>
      <c r="GV75" s="55" t="s">
        <v>180</v>
      </c>
      <c r="GW75" s="56">
        <v>247.5</v>
      </c>
      <c r="GX75" s="54">
        <v>237.5</v>
      </c>
      <c r="GY75" s="55">
        <v>242.5</v>
      </c>
      <c r="GZ75" s="56" t="s">
        <v>180</v>
      </c>
      <c r="HA75" s="54" t="s">
        <v>180</v>
      </c>
      <c r="HB75" s="55" t="s">
        <v>180</v>
      </c>
      <c r="HC75" s="56" t="s">
        <v>180</v>
      </c>
      <c r="HD75" s="54" t="s">
        <v>180</v>
      </c>
      <c r="HE75" s="55" t="s">
        <v>180</v>
      </c>
      <c r="HF75" s="54" t="s">
        <v>180</v>
      </c>
      <c r="HG75" s="54" t="s">
        <v>180</v>
      </c>
      <c r="HH75" s="55" t="s">
        <v>180</v>
      </c>
      <c r="HI75" s="54" t="s">
        <v>180</v>
      </c>
      <c r="HJ75" s="54" t="s">
        <v>180</v>
      </c>
      <c r="HK75" s="55" t="s">
        <v>180</v>
      </c>
      <c r="HL75" s="56" t="s">
        <v>180</v>
      </c>
      <c r="HM75" s="54" t="s">
        <v>180</v>
      </c>
      <c r="HN75" s="55" t="s">
        <v>180</v>
      </c>
      <c r="HO75" s="56" t="s">
        <v>180</v>
      </c>
      <c r="HP75" s="54" t="s">
        <v>180</v>
      </c>
      <c r="HQ75" s="55" t="s">
        <v>180</v>
      </c>
      <c r="HR75" s="56" t="s">
        <v>180</v>
      </c>
      <c r="HS75" s="54" t="s">
        <v>180</v>
      </c>
      <c r="HT75" s="55" t="s">
        <v>180</v>
      </c>
      <c r="HU75" s="56" t="s">
        <v>180</v>
      </c>
      <c r="HV75" s="54" t="s">
        <v>180</v>
      </c>
      <c r="HW75" s="55" t="s">
        <v>180</v>
      </c>
      <c r="HX75" s="56" t="s">
        <v>180</v>
      </c>
      <c r="HY75" s="54" t="s">
        <v>180</v>
      </c>
      <c r="HZ75" s="55" t="s">
        <v>180</v>
      </c>
      <c r="IA75" s="56" t="s">
        <v>180</v>
      </c>
      <c r="IB75" s="54" t="s">
        <v>180</v>
      </c>
      <c r="IC75" s="55" t="s">
        <v>180</v>
      </c>
    </row>
    <row r="76" spans="1:237">
      <c r="A76" s="20">
        <v>1993</v>
      </c>
      <c r="B76" s="20">
        <v>1</v>
      </c>
      <c r="C76" s="20">
        <v>3</v>
      </c>
      <c r="D76" s="54">
        <v>117.25</v>
      </c>
      <c r="E76" s="54">
        <v>114</v>
      </c>
      <c r="F76" s="55">
        <v>115.75</v>
      </c>
      <c r="G76" s="56">
        <v>103.25</v>
      </c>
      <c r="H76" s="54">
        <v>100.25</v>
      </c>
      <c r="I76" s="55">
        <v>102</v>
      </c>
      <c r="J76" s="56">
        <v>114.25</v>
      </c>
      <c r="K76" s="54">
        <v>113.25</v>
      </c>
      <c r="L76" s="55">
        <v>114</v>
      </c>
      <c r="M76" s="56" t="s">
        <v>180</v>
      </c>
      <c r="N76" s="54" t="s">
        <v>180</v>
      </c>
      <c r="O76" s="55" t="s">
        <v>180</v>
      </c>
      <c r="P76" s="56">
        <v>142</v>
      </c>
      <c r="Q76" s="54">
        <v>133.75</v>
      </c>
      <c r="R76" s="55">
        <v>138.25</v>
      </c>
      <c r="S76" s="56">
        <v>142</v>
      </c>
      <c r="T76" s="54">
        <v>133.75</v>
      </c>
      <c r="U76" s="55">
        <v>138.25</v>
      </c>
      <c r="V76" s="54" t="s">
        <v>180</v>
      </c>
      <c r="W76" s="54" t="s">
        <v>180</v>
      </c>
      <c r="X76" s="55" t="s">
        <v>180</v>
      </c>
      <c r="Y76" s="54" t="s">
        <v>180</v>
      </c>
      <c r="Z76" s="54" t="s">
        <v>180</v>
      </c>
      <c r="AA76" s="55" t="s">
        <v>180</v>
      </c>
      <c r="AB76" s="54" t="s">
        <v>180</v>
      </c>
      <c r="AC76" s="54" t="s">
        <v>180</v>
      </c>
      <c r="AD76" s="55" t="s">
        <v>180</v>
      </c>
      <c r="AE76" s="54" t="s">
        <v>180</v>
      </c>
      <c r="AF76" s="54" t="s">
        <v>180</v>
      </c>
      <c r="AG76" s="55" t="s">
        <v>180</v>
      </c>
      <c r="AH76" s="56" t="s">
        <v>180</v>
      </c>
      <c r="AI76" s="54" t="s">
        <v>180</v>
      </c>
      <c r="AJ76" s="55" t="s">
        <v>180</v>
      </c>
      <c r="AK76" s="56" t="s">
        <v>180</v>
      </c>
      <c r="AL76" s="54" t="s">
        <v>180</v>
      </c>
      <c r="AM76" s="55" t="s">
        <v>180</v>
      </c>
      <c r="AN76" s="56" t="s">
        <v>180</v>
      </c>
      <c r="AO76" s="54" t="s">
        <v>180</v>
      </c>
      <c r="AP76" s="55" t="s">
        <v>180</v>
      </c>
      <c r="AQ76" s="56" t="s">
        <v>180</v>
      </c>
      <c r="AR76" s="54" t="s">
        <v>180</v>
      </c>
      <c r="AS76" s="55" t="s">
        <v>180</v>
      </c>
      <c r="AT76" s="56" t="s">
        <v>180</v>
      </c>
      <c r="AU76" s="54" t="s">
        <v>180</v>
      </c>
      <c r="AV76" s="55" t="s">
        <v>180</v>
      </c>
      <c r="AW76" s="56" t="s">
        <v>180</v>
      </c>
      <c r="AX76" s="54" t="s">
        <v>180</v>
      </c>
      <c r="AY76" s="55" t="s">
        <v>180</v>
      </c>
      <c r="AZ76" s="56">
        <v>150</v>
      </c>
      <c r="BA76" s="54">
        <v>130</v>
      </c>
      <c r="BB76" s="55">
        <v>140</v>
      </c>
      <c r="BC76" s="56" t="s">
        <v>180</v>
      </c>
      <c r="BD76" s="54" t="s">
        <v>180</v>
      </c>
      <c r="BE76" s="55" t="s">
        <v>180</v>
      </c>
      <c r="BF76" s="56">
        <v>150</v>
      </c>
      <c r="BG76" s="54">
        <v>130</v>
      </c>
      <c r="BH76" s="55">
        <v>140</v>
      </c>
      <c r="BI76" s="56">
        <v>155</v>
      </c>
      <c r="BJ76" s="54">
        <v>140</v>
      </c>
      <c r="BK76" s="55">
        <v>148</v>
      </c>
      <c r="BL76" s="56" t="s">
        <v>180</v>
      </c>
      <c r="BM76" s="54" t="s">
        <v>180</v>
      </c>
      <c r="BN76" s="55" t="s">
        <v>180</v>
      </c>
      <c r="BO76" s="56" t="s">
        <v>180</v>
      </c>
      <c r="BP76" s="54" t="s">
        <v>180</v>
      </c>
      <c r="BQ76" s="55" t="s">
        <v>180</v>
      </c>
      <c r="BR76" s="56" t="s">
        <v>180</v>
      </c>
      <c r="BS76" s="54" t="s">
        <v>180</v>
      </c>
      <c r="BT76" s="55" t="s">
        <v>180</v>
      </c>
      <c r="BU76" s="56" t="s">
        <v>180</v>
      </c>
      <c r="BV76" s="54" t="s">
        <v>180</v>
      </c>
      <c r="BW76" s="55" t="s">
        <v>180</v>
      </c>
      <c r="BX76" s="56" t="s">
        <v>180</v>
      </c>
      <c r="BY76" s="54" t="s">
        <v>180</v>
      </c>
      <c r="BZ76" s="55" t="s">
        <v>180</v>
      </c>
      <c r="CA76" s="56" t="s">
        <v>180</v>
      </c>
      <c r="CB76" s="54" t="s">
        <v>180</v>
      </c>
      <c r="CC76" s="55" t="s">
        <v>180</v>
      </c>
      <c r="CD76" s="56" t="s">
        <v>180</v>
      </c>
      <c r="CE76" s="54" t="s">
        <v>180</v>
      </c>
      <c r="CF76" s="55" t="s">
        <v>180</v>
      </c>
      <c r="CG76" s="56" t="s">
        <v>180</v>
      </c>
      <c r="CH76" s="54" t="s">
        <v>180</v>
      </c>
      <c r="CI76" s="55" t="s">
        <v>180</v>
      </c>
      <c r="CJ76" s="56" t="s">
        <v>180</v>
      </c>
      <c r="CK76" s="54" t="s">
        <v>180</v>
      </c>
      <c r="CL76" s="55" t="s">
        <v>180</v>
      </c>
      <c r="CM76" s="56" t="s">
        <v>180</v>
      </c>
      <c r="CN76" s="54" t="s">
        <v>180</v>
      </c>
      <c r="CO76" s="55" t="s">
        <v>180</v>
      </c>
      <c r="CP76" s="56">
        <v>170.5</v>
      </c>
      <c r="CQ76" s="54">
        <v>168.5</v>
      </c>
      <c r="CR76" s="55">
        <v>169.5</v>
      </c>
      <c r="CS76" s="56">
        <v>190</v>
      </c>
      <c r="CT76" s="54">
        <v>180</v>
      </c>
      <c r="CU76" s="55">
        <v>185</v>
      </c>
      <c r="CV76" s="56">
        <v>180</v>
      </c>
      <c r="CW76" s="54">
        <v>170</v>
      </c>
      <c r="CX76" s="55">
        <v>175</v>
      </c>
      <c r="CY76" s="54" t="s">
        <v>180</v>
      </c>
      <c r="CZ76" s="54" t="s">
        <v>180</v>
      </c>
      <c r="DA76" s="55" t="s">
        <v>180</v>
      </c>
      <c r="DB76" s="54" t="s">
        <v>180</v>
      </c>
      <c r="DC76" s="54" t="s">
        <v>180</v>
      </c>
      <c r="DD76" s="55" t="s">
        <v>180</v>
      </c>
      <c r="DE76" s="54" t="s">
        <v>180</v>
      </c>
      <c r="DF76" s="54" t="s">
        <v>180</v>
      </c>
      <c r="DG76" s="55" t="s">
        <v>180</v>
      </c>
      <c r="DH76" s="54" t="s">
        <v>180</v>
      </c>
      <c r="DI76" s="54" t="s">
        <v>180</v>
      </c>
      <c r="DJ76" s="55" t="s">
        <v>180</v>
      </c>
      <c r="DK76" s="56" t="s">
        <v>180</v>
      </c>
      <c r="DL76" s="54" t="s">
        <v>180</v>
      </c>
      <c r="DM76" s="55" t="s">
        <v>180</v>
      </c>
      <c r="DN76" s="54" t="s">
        <v>180</v>
      </c>
      <c r="DO76" s="54" t="s">
        <v>180</v>
      </c>
      <c r="DP76" s="55" t="s">
        <v>180</v>
      </c>
      <c r="DQ76" s="54" t="s">
        <v>180</v>
      </c>
      <c r="DR76" s="54" t="s">
        <v>180</v>
      </c>
      <c r="DS76" s="55" t="s">
        <v>180</v>
      </c>
      <c r="DT76" s="54">
        <v>110.75</v>
      </c>
      <c r="DU76" s="54">
        <v>107.75</v>
      </c>
      <c r="DV76" s="55">
        <v>109.75</v>
      </c>
      <c r="DW76" s="56" t="s">
        <v>180</v>
      </c>
      <c r="DX76" s="54" t="s">
        <v>180</v>
      </c>
      <c r="DY76" s="55" t="s">
        <v>180</v>
      </c>
      <c r="DZ76" s="56" t="s">
        <v>180</v>
      </c>
      <c r="EA76" s="54" t="s">
        <v>180</v>
      </c>
      <c r="EB76" s="55" t="s">
        <v>180</v>
      </c>
      <c r="EC76" s="56" t="s">
        <v>180</v>
      </c>
      <c r="ED76" s="54" t="s">
        <v>180</v>
      </c>
      <c r="EE76" s="55" t="s">
        <v>180</v>
      </c>
      <c r="EF76" s="56" t="s">
        <v>180</v>
      </c>
      <c r="EG76" s="54" t="s">
        <v>180</v>
      </c>
      <c r="EH76" s="55" t="s">
        <v>180</v>
      </c>
      <c r="EI76" s="56" t="s">
        <v>180</v>
      </c>
      <c r="EJ76" s="54" t="s">
        <v>180</v>
      </c>
      <c r="EK76" s="55" t="s">
        <v>180</v>
      </c>
      <c r="EL76" s="56" t="s">
        <v>180</v>
      </c>
      <c r="EM76" s="54" t="s">
        <v>180</v>
      </c>
      <c r="EN76" s="55" t="s">
        <v>180</v>
      </c>
      <c r="EO76" s="56" t="s">
        <v>180</v>
      </c>
      <c r="EP76" s="54" t="s">
        <v>180</v>
      </c>
      <c r="EQ76" s="55" t="s">
        <v>180</v>
      </c>
      <c r="ER76" s="56" t="s">
        <v>180</v>
      </c>
      <c r="ES76" s="54" t="s">
        <v>180</v>
      </c>
      <c r="ET76" s="55" t="s">
        <v>180</v>
      </c>
      <c r="EU76" s="54" t="s">
        <v>180</v>
      </c>
      <c r="EV76" s="54" t="s">
        <v>180</v>
      </c>
      <c r="EW76" s="55" t="s">
        <v>180</v>
      </c>
      <c r="EX76" s="54" t="s">
        <v>180</v>
      </c>
      <c r="EY76" s="54" t="s">
        <v>180</v>
      </c>
      <c r="EZ76" s="55" t="s">
        <v>180</v>
      </c>
      <c r="FA76" s="56" t="s">
        <v>180</v>
      </c>
      <c r="FB76" s="54" t="s">
        <v>180</v>
      </c>
      <c r="FC76" s="55" t="s">
        <v>180</v>
      </c>
      <c r="FD76" s="56" t="s">
        <v>180</v>
      </c>
      <c r="FE76" s="54" t="s">
        <v>180</v>
      </c>
      <c r="FF76" s="55" t="s">
        <v>180</v>
      </c>
      <c r="FG76" s="56" t="s">
        <v>180</v>
      </c>
      <c r="FH76" s="54" t="s">
        <v>180</v>
      </c>
      <c r="FI76" s="55" t="s">
        <v>180</v>
      </c>
      <c r="FJ76" s="56">
        <v>140</v>
      </c>
      <c r="FK76" s="54">
        <v>135</v>
      </c>
      <c r="FL76" s="55">
        <v>138</v>
      </c>
      <c r="FM76" s="56" t="s">
        <v>180</v>
      </c>
      <c r="FN76" s="54" t="s">
        <v>180</v>
      </c>
      <c r="FO76" s="55" t="s">
        <v>180</v>
      </c>
      <c r="FP76" s="56">
        <v>98</v>
      </c>
      <c r="FQ76" s="54">
        <v>94.5</v>
      </c>
      <c r="FR76" s="55">
        <v>96.75</v>
      </c>
      <c r="FS76" s="56">
        <v>112</v>
      </c>
      <c r="FT76" s="54">
        <v>110</v>
      </c>
      <c r="FU76" s="55">
        <v>111</v>
      </c>
      <c r="FV76" s="56" t="s">
        <v>180</v>
      </c>
      <c r="FW76" s="54" t="s">
        <v>180</v>
      </c>
      <c r="FX76" s="55" t="s">
        <v>180</v>
      </c>
      <c r="FY76" s="56" t="s">
        <v>180</v>
      </c>
      <c r="FZ76" s="54" t="s">
        <v>180</v>
      </c>
      <c r="GA76" s="55" t="s">
        <v>180</v>
      </c>
      <c r="GB76" s="56">
        <v>290</v>
      </c>
      <c r="GC76" s="54">
        <v>250</v>
      </c>
      <c r="GD76" s="55">
        <v>270</v>
      </c>
      <c r="GE76" s="56">
        <v>330</v>
      </c>
      <c r="GF76" s="54">
        <v>325</v>
      </c>
      <c r="GG76" s="55">
        <v>328</v>
      </c>
      <c r="GH76" s="56">
        <v>325</v>
      </c>
      <c r="GI76" s="54">
        <v>315</v>
      </c>
      <c r="GJ76" s="55">
        <v>320</v>
      </c>
      <c r="GK76" s="56" t="s">
        <v>180</v>
      </c>
      <c r="GL76" s="54" t="s">
        <v>180</v>
      </c>
      <c r="GM76" s="55" t="s">
        <v>180</v>
      </c>
      <c r="GN76" s="56" t="s">
        <v>180</v>
      </c>
      <c r="GO76" s="54" t="s">
        <v>180</v>
      </c>
      <c r="GP76" s="55" t="s">
        <v>180</v>
      </c>
      <c r="GQ76" s="56">
        <v>240</v>
      </c>
      <c r="GR76" s="54">
        <v>230</v>
      </c>
      <c r="GS76" s="55">
        <v>235</v>
      </c>
      <c r="GT76" s="56" t="s">
        <v>180</v>
      </c>
      <c r="GU76" s="54" t="s">
        <v>180</v>
      </c>
      <c r="GV76" s="55" t="s">
        <v>180</v>
      </c>
      <c r="GW76" s="56">
        <v>240</v>
      </c>
      <c r="GX76" s="54">
        <v>230</v>
      </c>
      <c r="GY76" s="55">
        <v>235</v>
      </c>
      <c r="GZ76" s="56" t="s">
        <v>180</v>
      </c>
      <c r="HA76" s="54" t="s">
        <v>180</v>
      </c>
      <c r="HB76" s="55" t="s">
        <v>180</v>
      </c>
      <c r="HC76" s="56" t="s">
        <v>180</v>
      </c>
      <c r="HD76" s="54" t="s">
        <v>180</v>
      </c>
      <c r="HE76" s="55" t="s">
        <v>180</v>
      </c>
      <c r="HF76" s="54" t="s">
        <v>180</v>
      </c>
      <c r="HG76" s="54" t="s">
        <v>180</v>
      </c>
      <c r="HH76" s="55" t="s">
        <v>180</v>
      </c>
      <c r="HI76" s="54" t="s">
        <v>180</v>
      </c>
      <c r="HJ76" s="54" t="s">
        <v>180</v>
      </c>
      <c r="HK76" s="55" t="s">
        <v>180</v>
      </c>
      <c r="HL76" s="56" t="s">
        <v>180</v>
      </c>
      <c r="HM76" s="54" t="s">
        <v>180</v>
      </c>
      <c r="HN76" s="55" t="s">
        <v>180</v>
      </c>
      <c r="HO76" s="56" t="s">
        <v>180</v>
      </c>
      <c r="HP76" s="54" t="s">
        <v>180</v>
      </c>
      <c r="HQ76" s="55" t="s">
        <v>180</v>
      </c>
      <c r="HR76" s="56" t="s">
        <v>180</v>
      </c>
      <c r="HS76" s="54" t="s">
        <v>180</v>
      </c>
      <c r="HT76" s="55" t="s">
        <v>180</v>
      </c>
      <c r="HU76" s="56" t="s">
        <v>180</v>
      </c>
      <c r="HV76" s="54" t="s">
        <v>180</v>
      </c>
      <c r="HW76" s="55" t="s">
        <v>180</v>
      </c>
      <c r="HX76" s="56" t="s">
        <v>180</v>
      </c>
      <c r="HY76" s="54" t="s">
        <v>180</v>
      </c>
      <c r="HZ76" s="55" t="s">
        <v>180</v>
      </c>
      <c r="IA76" s="56" t="s">
        <v>180</v>
      </c>
      <c r="IB76" s="54" t="s">
        <v>180</v>
      </c>
      <c r="IC76" s="55" t="s">
        <v>180</v>
      </c>
    </row>
    <row r="77" spans="1:237">
      <c r="A77" s="20">
        <v>1993</v>
      </c>
      <c r="B77" s="20">
        <v>2</v>
      </c>
      <c r="C77" s="20">
        <v>4</v>
      </c>
      <c r="D77" s="54">
        <v>156.4</v>
      </c>
      <c r="E77" s="54">
        <v>149</v>
      </c>
      <c r="F77" s="55">
        <v>152.80000000000001</v>
      </c>
      <c r="G77" s="56">
        <v>101.8</v>
      </c>
      <c r="H77" s="54">
        <v>97.6</v>
      </c>
      <c r="I77" s="55">
        <v>100.2</v>
      </c>
      <c r="J77" s="56">
        <v>155.4</v>
      </c>
      <c r="K77" s="54">
        <v>148.4</v>
      </c>
      <c r="L77" s="55">
        <v>152</v>
      </c>
      <c r="M77" s="56" t="s">
        <v>180</v>
      </c>
      <c r="N77" s="54" t="s">
        <v>180</v>
      </c>
      <c r="O77" s="55" t="s">
        <v>180</v>
      </c>
      <c r="P77" s="56">
        <v>140.4</v>
      </c>
      <c r="Q77" s="54">
        <v>127.6</v>
      </c>
      <c r="R77" s="55">
        <v>134.4</v>
      </c>
      <c r="S77" s="56">
        <v>140.4</v>
      </c>
      <c r="T77" s="54">
        <v>130</v>
      </c>
      <c r="U77" s="55">
        <v>135.19999999999999</v>
      </c>
      <c r="V77" s="54" t="s">
        <v>180</v>
      </c>
      <c r="W77" s="54" t="s">
        <v>180</v>
      </c>
      <c r="X77" s="55" t="s">
        <v>180</v>
      </c>
      <c r="Y77" s="54" t="s">
        <v>180</v>
      </c>
      <c r="Z77" s="54" t="s">
        <v>180</v>
      </c>
      <c r="AA77" s="55" t="s">
        <v>180</v>
      </c>
      <c r="AB77" s="54" t="s">
        <v>180</v>
      </c>
      <c r="AC77" s="54" t="s">
        <v>180</v>
      </c>
      <c r="AD77" s="55" t="s">
        <v>180</v>
      </c>
      <c r="AE77" s="54" t="s">
        <v>180</v>
      </c>
      <c r="AF77" s="54" t="s">
        <v>180</v>
      </c>
      <c r="AG77" s="55" t="s">
        <v>180</v>
      </c>
      <c r="AH77" s="56" t="s">
        <v>180</v>
      </c>
      <c r="AI77" s="54" t="s">
        <v>180</v>
      </c>
      <c r="AJ77" s="55" t="s">
        <v>180</v>
      </c>
      <c r="AK77" s="56" t="s">
        <v>180</v>
      </c>
      <c r="AL77" s="54" t="s">
        <v>180</v>
      </c>
      <c r="AM77" s="55" t="s">
        <v>180</v>
      </c>
      <c r="AN77" s="56" t="s">
        <v>180</v>
      </c>
      <c r="AO77" s="54" t="s">
        <v>180</v>
      </c>
      <c r="AP77" s="55" t="s">
        <v>180</v>
      </c>
      <c r="AQ77" s="56" t="s">
        <v>180</v>
      </c>
      <c r="AR77" s="54" t="s">
        <v>180</v>
      </c>
      <c r="AS77" s="55" t="s">
        <v>180</v>
      </c>
      <c r="AT77" s="56" t="s">
        <v>180</v>
      </c>
      <c r="AU77" s="54" t="s">
        <v>180</v>
      </c>
      <c r="AV77" s="55" t="s">
        <v>180</v>
      </c>
      <c r="AW77" s="56" t="s">
        <v>180</v>
      </c>
      <c r="AX77" s="54" t="s">
        <v>180</v>
      </c>
      <c r="AY77" s="55" t="s">
        <v>180</v>
      </c>
      <c r="AZ77" s="56">
        <v>143</v>
      </c>
      <c r="BA77" s="54">
        <v>130</v>
      </c>
      <c r="BB77" s="55">
        <v>136.80000000000001</v>
      </c>
      <c r="BC77" s="56" t="s">
        <v>180</v>
      </c>
      <c r="BD77" s="54" t="s">
        <v>180</v>
      </c>
      <c r="BE77" s="55" t="s">
        <v>180</v>
      </c>
      <c r="BF77" s="56">
        <v>143</v>
      </c>
      <c r="BG77" s="54">
        <v>130</v>
      </c>
      <c r="BH77" s="55">
        <v>136.80000000000001</v>
      </c>
      <c r="BI77" s="56">
        <v>140</v>
      </c>
      <c r="BJ77" s="54">
        <v>137</v>
      </c>
      <c r="BK77" s="55">
        <v>139</v>
      </c>
      <c r="BL77" s="56" t="s">
        <v>180</v>
      </c>
      <c r="BM77" s="54" t="s">
        <v>180</v>
      </c>
      <c r="BN77" s="55" t="s">
        <v>180</v>
      </c>
      <c r="BO77" s="56" t="s">
        <v>180</v>
      </c>
      <c r="BP77" s="54" t="s">
        <v>180</v>
      </c>
      <c r="BQ77" s="55" t="s">
        <v>180</v>
      </c>
      <c r="BR77" s="56" t="s">
        <v>180</v>
      </c>
      <c r="BS77" s="54" t="s">
        <v>180</v>
      </c>
      <c r="BT77" s="55" t="s">
        <v>180</v>
      </c>
      <c r="BU77" s="56" t="s">
        <v>180</v>
      </c>
      <c r="BV77" s="54" t="s">
        <v>180</v>
      </c>
      <c r="BW77" s="55" t="s">
        <v>180</v>
      </c>
      <c r="BX77" s="56" t="s">
        <v>180</v>
      </c>
      <c r="BY77" s="54" t="s">
        <v>180</v>
      </c>
      <c r="BZ77" s="55" t="s">
        <v>180</v>
      </c>
      <c r="CA77" s="56" t="s">
        <v>180</v>
      </c>
      <c r="CB77" s="54" t="s">
        <v>180</v>
      </c>
      <c r="CC77" s="55" t="s">
        <v>180</v>
      </c>
      <c r="CD77" s="56" t="s">
        <v>180</v>
      </c>
      <c r="CE77" s="54" t="s">
        <v>180</v>
      </c>
      <c r="CF77" s="55" t="s">
        <v>180</v>
      </c>
      <c r="CG77" s="56" t="s">
        <v>180</v>
      </c>
      <c r="CH77" s="54" t="s">
        <v>180</v>
      </c>
      <c r="CI77" s="55" t="s">
        <v>180</v>
      </c>
      <c r="CJ77" s="56" t="s">
        <v>180</v>
      </c>
      <c r="CK77" s="54" t="s">
        <v>180</v>
      </c>
      <c r="CL77" s="55" t="s">
        <v>180</v>
      </c>
      <c r="CM77" s="56" t="s">
        <v>180</v>
      </c>
      <c r="CN77" s="54" t="s">
        <v>180</v>
      </c>
      <c r="CO77" s="55" t="s">
        <v>180</v>
      </c>
      <c r="CP77" s="56">
        <v>164.4</v>
      </c>
      <c r="CQ77" s="54">
        <v>161.4</v>
      </c>
      <c r="CR77" s="55">
        <v>163</v>
      </c>
      <c r="CS77" s="56">
        <v>187</v>
      </c>
      <c r="CT77" s="54">
        <v>177</v>
      </c>
      <c r="CU77" s="55">
        <v>182</v>
      </c>
      <c r="CV77" s="56">
        <v>178</v>
      </c>
      <c r="CW77" s="54">
        <v>168</v>
      </c>
      <c r="CX77" s="55">
        <v>173</v>
      </c>
      <c r="CY77" s="54" t="s">
        <v>180</v>
      </c>
      <c r="CZ77" s="54" t="s">
        <v>180</v>
      </c>
      <c r="DA77" s="55" t="s">
        <v>180</v>
      </c>
      <c r="DB77" s="54" t="s">
        <v>180</v>
      </c>
      <c r="DC77" s="54" t="s">
        <v>180</v>
      </c>
      <c r="DD77" s="55" t="s">
        <v>180</v>
      </c>
      <c r="DE77" s="54" t="s">
        <v>180</v>
      </c>
      <c r="DF77" s="54" t="s">
        <v>180</v>
      </c>
      <c r="DG77" s="55" t="s">
        <v>180</v>
      </c>
      <c r="DH77" s="54" t="s">
        <v>180</v>
      </c>
      <c r="DI77" s="54" t="s">
        <v>180</v>
      </c>
      <c r="DJ77" s="55" t="s">
        <v>180</v>
      </c>
      <c r="DK77" s="56" t="s">
        <v>180</v>
      </c>
      <c r="DL77" s="54" t="s">
        <v>180</v>
      </c>
      <c r="DM77" s="55" t="s">
        <v>180</v>
      </c>
      <c r="DN77" s="54" t="s">
        <v>180</v>
      </c>
      <c r="DO77" s="54" t="s">
        <v>180</v>
      </c>
      <c r="DP77" s="55" t="s">
        <v>180</v>
      </c>
      <c r="DQ77" s="54" t="s">
        <v>180</v>
      </c>
      <c r="DR77" s="54" t="s">
        <v>180</v>
      </c>
      <c r="DS77" s="55" t="s">
        <v>180</v>
      </c>
      <c r="DT77" s="54">
        <v>108</v>
      </c>
      <c r="DU77" s="54">
        <v>105</v>
      </c>
      <c r="DV77" s="55">
        <v>107</v>
      </c>
      <c r="DW77" s="56" t="s">
        <v>180</v>
      </c>
      <c r="DX77" s="54" t="s">
        <v>180</v>
      </c>
      <c r="DY77" s="55" t="s">
        <v>180</v>
      </c>
      <c r="DZ77" s="56" t="s">
        <v>180</v>
      </c>
      <c r="EA77" s="54" t="s">
        <v>180</v>
      </c>
      <c r="EB77" s="55" t="s">
        <v>180</v>
      </c>
      <c r="EC77" s="56" t="s">
        <v>180</v>
      </c>
      <c r="ED77" s="54" t="s">
        <v>180</v>
      </c>
      <c r="EE77" s="55" t="s">
        <v>180</v>
      </c>
      <c r="EF77" s="56" t="s">
        <v>180</v>
      </c>
      <c r="EG77" s="54" t="s">
        <v>180</v>
      </c>
      <c r="EH77" s="55" t="s">
        <v>180</v>
      </c>
      <c r="EI77" s="56" t="s">
        <v>180</v>
      </c>
      <c r="EJ77" s="54" t="s">
        <v>180</v>
      </c>
      <c r="EK77" s="55" t="s">
        <v>180</v>
      </c>
      <c r="EL77" s="56" t="s">
        <v>180</v>
      </c>
      <c r="EM77" s="54" t="s">
        <v>180</v>
      </c>
      <c r="EN77" s="55" t="s">
        <v>180</v>
      </c>
      <c r="EO77" s="56" t="s">
        <v>180</v>
      </c>
      <c r="EP77" s="54" t="s">
        <v>180</v>
      </c>
      <c r="EQ77" s="55" t="s">
        <v>180</v>
      </c>
      <c r="ER77" s="56" t="s">
        <v>180</v>
      </c>
      <c r="ES77" s="54" t="s">
        <v>180</v>
      </c>
      <c r="ET77" s="55" t="s">
        <v>180</v>
      </c>
      <c r="EU77" s="54" t="s">
        <v>180</v>
      </c>
      <c r="EV77" s="54" t="s">
        <v>180</v>
      </c>
      <c r="EW77" s="55" t="s">
        <v>180</v>
      </c>
      <c r="EX77" s="54" t="s">
        <v>180</v>
      </c>
      <c r="EY77" s="54" t="s">
        <v>180</v>
      </c>
      <c r="EZ77" s="55" t="s">
        <v>180</v>
      </c>
      <c r="FA77" s="56" t="s">
        <v>180</v>
      </c>
      <c r="FB77" s="54" t="s">
        <v>180</v>
      </c>
      <c r="FC77" s="55" t="s">
        <v>180</v>
      </c>
      <c r="FD77" s="56" t="s">
        <v>180</v>
      </c>
      <c r="FE77" s="54" t="s">
        <v>180</v>
      </c>
      <c r="FF77" s="55" t="s">
        <v>180</v>
      </c>
      <c r="FG77" s="56" t="s">
        <v>180</v>
      </c>
      <c r="FH77" s="54" t="s">
        <v>180</v>
      </c>
      <c r="FI77" s="55" t="s">
        <v>180</v>
      </c>
      <c r="FJ77" s="56">
        <v>125</v>
      </c>
      <c r="FK77" s="54">
        <v>120</v>
      </c>
      <c r="FL77" s="55">
        <v>123</v>
      </c>
      <c r="FM77" s="56" t="s">
        <v>180</v>
      </c>
      <c r="FN77" s="54" t="s">
        <v>180</v>
      </c>
      <c r="FO77" s="55" t="s">
        <v>180</v>
      </c>
      <c r="FP77" s="56">
        <v>96</v>
      </c>
      <c r="FQ77" s="54">
        <v>93</v>
      </c>
      <c r="FR77" s="55">
        <v>95</v>
      </c>
      <c r="FS77" s="56">
        <v>111.2</v>
      </c>
      <c r="FT77" s="54">
        <v>108</v>
      </c>
      <c r="FU77" s="55">
        <v>109.8</v>
      </c>
      <c r="FV77" s="56" t="s">
        <v>180</v>
      </c>
      <c r="FW77" s="54" t="s">
        <v>180</v>
      </c>
      <c r="FX77" s="55" t="s">
        <v>180</v>
      </c>
      <c r="FY77" s="56" t="s">
        <v>180</v>
      </c>
      <c r="FZ77" s="54" t="s">
        <v>180</v>
      </c>
      <c r="GA77" s="55" t="s">
        <v>180</v>
      </c>
      <c r="GB77" s="56">
        <v>290</v>
      </c>
      <c r="GC77" s="54">
        <v>250</v>
      </c>
      <c r="GD77" s="55">
        <v>270</v>
      </c>
      <c r="GE77" s="56">
        <v>330</v>
      </c>
      <c r="GF77" s="54">
        <v>325</v>
      </c>
      <c r="GG77" s="55">
        <v>328</v>
      </c>
      <c r="GH77" s="56">
        <v>325</v>
      </c>
      <c r="GI77" s="54">
        <v>315</v>
      </c>
      <c r="GJ77" s="55">
        <v>320</v>
      </c>
      <c r="GK77" s="56" t="s">
        <v>180</v>
      </c>
      <c r="GL77" s="54" t="s">
        <v>180</v>
      </c>
      <c r="GM77" s="55" t="s">
        <v>180</v>
      </c>
      <c r="GN77" s="56" t="s">
        <v>180</v>
      </c>
      <c r="GO77" s="54" t="s">
        <v>180</v>
      </c>
      <c r="GP77" s="55" t="s">
        <v>180</v>
      </c>
      <c r="GQ77" s="56">
        <v>240</v>
      </c>
      <c r="GR77" s="54">
        <v>230</v>
      </c>
      <c r="GS77" s="55">
        <v>235</v>
      </c>
      <c r="GT77" s="56" t="s">
        <v>180</v>
      </c>
      <c r="GU77" s="54" t="s">
        <v>180</v>
      </c>
      <c r="GV77" s="55" t="s">
        <v>180</v>
      </c>
      <c r="GW77" s="56">
        <v>240</v>
      </c>
      <c r="GX77" s="54">
        <v>230</v>
      </c>
      <c r="GY77" s="55">
        <v>235</v>
      </c>
      <c r="GZ77" s="56" t="s">
        <v>180</v>
      </c>
      <c r="HA77" s="54" t="s">
        <v>180</v>
      </c>
      <c r="HB77" s="55" t="s">
        <v>180</v>
      </c>
      <c r="HC77" s="56" t="s">
        <v>180</v>
      </c>
      <c r="HD77" s="54" t="s">
        <v>180</v>
      </c>
      <c r="HE77" s="55" t="s">
        <v>180</v>
      </c>
      <c r="HF77" s="54" t="s">
        <v>180</v>
      </c>
      <c r="HG77" s="54" t="s">
        <v>180</v>
      </c>
      <c r="HH77" s="55" t="s">
        <v>180</v>
      </c>
      <c r="HI77" s="54" t="s">
        <v>180</v>
      </c>
      <c r="HJ77" s="54" t="s">
        <v>180</v>
      </c>
      <c r="HK77" s="55" t="s">
        <v>180</v>
      </c>
      <c r="HL77" s="56" t="s">
        <v>180</v>
      </c>
      <c r="HM77" s="54" t="s">
        <v>180</v>
      </c>
      <c r="HN77" s="55" t="s">
        <v>180</v>
      </c>
      <c r="HO77" s="56" t="s">
        <v>180</v>
      </c>
      <c r="HP77" s="54" t="s">
        <v>180</v>
      </c>
      <c r="HQ77" s="55" t="s">
        <v>180</v>
      </c>
      <c r="HR77" s="56" t="s">
        <v>180</v>
      </c>
      <c r="HS77" s="54" t="s">
        <v>180</v>
      </c>
      <c r="HT77" s="55" t="s">
        <v>180</v>
      </c>
      <c r="HU77" s="56" t="s">
        <v>180</v>
      </c>
      <c r="HV77" s="54" t="s">
        <v>180</v>
      </c>
      <c r="HW77" s="55" t="s">
        <v>180</v>
      </c>
      <c r="HX77" s="56" t="s">
        <v>180</v>
      </c>
      <c r="HY77" s="54" t="s">
        <v>180</v>
      </c>
      <c r="HZ77" s="55" t="s">
        <v>180</v>
      </c>
      <c r="IA77" s="56" t="s">
        <v>180</v>
      </c>
      <c r="IB77" s="54" t="s">
        <v>180</v>
      </c>
      <c r="IC77" s="55" t="s">
        <v>180</v>
      </c>
    </row>
    <row r="78" spans="1:237">
      <c r="A78" s="20">
        <v>1993</v>
      </c>
      <c r="B78" s="20">
        <v>2</v>
      </c>
      <c r="C78" s="20">
        <v>5</v>
      </c>
      <c r="D78" s="54">
        <v>185</v>
      </c>
      <c r="E78" s="54">
        <v>175</v>
      </c>
      <c r="F78" s="55">
        <v>180</v>
      </c>
      <c r="G78" s="56">
        <v>106</v>
      </c>
      <c r="H78" s="54">
        <v>102</v>
      </c>
      <c r="I78" s="55">
        <v>104.5</v>
      </c>
      <c r="J78" s="56">
        <v>185</v>
      </c>
      <c r="K78" s="54">
        <v>175</v>
      </c>
      <c r="L78" s="55">
        <v>180</v>
      </c>
      <c r="M78" s="56" t="s">
        <v>180</v>
      </c>
      <c r="N78" s="54" t="s">
        <v>180</v>
      </c>
      <c r="O78" s="55" t="s">
        <v>180</v>
      </c>
      <c r="P78" s="56">
        <v>141.25</v>
      </c>
      <c r="Q78" s="54">
        <v>129.25</v>
      </c>
      <c r="R78" s="55">
        <v>135.5</v>
      </c>
      <c r="S78" s="56">
        <v>138.75</v>
      </c>
      <c r="T78" s="54">
        <v>130</v>
      </c>
      <c r="U78" s="55">
        <v>134.5</v>
      </c>
      <c r="V78" s="54" t="s">
        <v>180</v>
      </c>
      <c r="W78" s="54" t="s">
        <v>180</v>
      </c>
      <c r="X78" s="55" t="s">
        <v>180</v>
      </c>
      <c r="Y78" s="54" t="s">
        <v>180</v>
      </c>
      <c r="Z78" s="54" t="s">
        <v>180</v>
      </c>
      <c r="AA78" s="55" t="s">
        <v>180</v>
      </c>
      <c r="AB78" s="54" t="s">
        <v>180</v>
      </c>
      <c r="AC78" s="54" t="s">
        <v>180</v>
      </c>
      <c r="AD78" s="55" t="s">
        <v>180</v>
      </c>
      <c r="AE78" s="54" t="s">
        <v>180</v>
      </c>
      <c r="AF78" s="54" t="s">
        <v>180</v>
      </c>
      <c r="AG78" s="55" t="s">
        <v>180</v>
      </c>
      <c r="AH78" s="56" t="s">
        <v>180</v>
      </c>
      <c r="AI78" s="54" t="s">
        <v>180</v>
      </c>
      <c r="AJ78" s="55" t="s">
        <v>180</v>
      </c>
      <c r="AK78" s="56" t="s">
        <v>180</v>
      </c>
      <c r="AL78" s="54" t="s">
        <v>180</v>
      </c>
      <c r="AM78" s="55" t="s">
        <v>180</v>
      </c>
      <c r="AN78" s="56" t="s">
        <v>180</v>
      </c>
      <c r="AO78" s="54" t="s">
        <v>180</v>
      </c>
      <c r="AP78" s="55" t="s">
        <v>180</v>
      </c>
      <c r="AQ78" s="56" t="s">
        <v>180</v>
      </c>
      <c r="AR78" s="54" t="s">
        <v>180</v>
      </c>
      <c r="AS78" s="55" t="s">
        <v>180</v>
      </c>
      <c r="AT78" s="56" t="s">
        <v>180</v>
      </c>
      <c r="AU78" s="54" t="s">
        <v>180</v>
      </c>
      <c r="AV78" s="55" t="s">
        <v>180</v>
      </c>
      <c r="AW78" s="56" t="s">
        <v>180</v>
      </c>
      <c r="AX78" s="54" t="s">
        <v>180</v>
      </c>
      <c r="AY78" s="55" t="s">
        <v>180</v>
      </c>
      <c r="AZ78" s="56">
        <v>140</v>
      </c>
      <c r="BA78" s="54">
        <v>130</v>
      </c>
      <c r="BB78" s="55">
        <v>135</v>
      </c>
      <c r="BC78" s="56" t="s">
        <v>180</v>
      </c>
      <c r="BD78" s="54" t="s">
        <v>180</v>
      </c>
      <c r="BE78" s="55" t="s">
        <v>180</v>
      </c>
      <c r="BF78" s="56">
        <v>140</v>
      </c>
      <c r="BG78" s="54">
        <v>130</v>
      </c>
      <c r="BH78" s="55">
        <v>135</v>
      </c>
      <c r="BI78" s="56">
        <v>142.33333333333334</v>
      </c>
      <c r="BJ78" s="54">
        <v>138</v>
      </c>
      <c r="BK78" s="55">
        <v>140.66666666666666</v>
      </c>
      <c r="BL78" s="56" t="s">
        <v>180</v>
      </c>
      <c r="BM78" s="54" t="s">
        <v>180</v>
      </c>
      <c r="BN78" s="55" t="s">
        <v>180</v>
      </c>
      <c r="BO78" s="56" t="s">
        <v>180</v>
      </c>
      <c r="BP78" s="54" t="s">
        <v>180</v>
      </c>
      <c r="BQ78" s="55" t="s">
        <v>180</v>
      </c>
      <c r="BR78" s="56" t="s">
        <v>180</v>
      </c>
      <c r="BS78" s="54" t="s">
        <v>180</v>
      </c>
      <c r="BT78" s="55" t="s">
        <v>180</v>
      </c>
      <c r="BU78" s="56" t="s">
        <v>180</v>
      </c>
      <c r="BV78" s="54" t="s">
        <v>180</v>
      </c>
      <c r="BW78" s="55" t="s">
        <v>180</v>
      </c>
      <c r="BX78" s="56" t="s">
        <v>180</v>
      </c>
      <c r="BY78" s="54" t="s">
        <v>180</v>
      </c>
      <c r="BZ78" s="55" t="s">
        <v>180</v>
      </c>
      <c r="CA78" s="56" t="s">
        <v>180</v>
      </c>
      <c r="CB78" s="54" t="s">
        <v>180</v>
      </c>
      <c r="CC78" s="55" t="s">
        <v>180</v>
      </c>
      <c r="CD78" s="56" t="s">
        <v>180</v>
      </c>
      <c r="CE78" s="54" t="s">
        <v>180</v>
      </c>
      <c r="CF78" s="55" t="s">
        <v>180</v>
      </c>
      <c r="CG78" s="56" t="s">
        <v>180</v>
      </c>
      <c r="CH78" s="54" t="s">
        <v>180</v>
      </c>
      <c r="CI78" s="55" t="s">
        <v>180</v>
      </c>
      <c r="CJ78" s="56" t="s">
        <v>180</v>
      </c>
      <c r="CK78" s="54" t="s">
        <v>180</v>
      </c>
      <c r="CL78" s="55" t="s">
        <v>180</v>
      </c>
      <c r="CM78" s="56" t="s">
        <v>180</v>
      </c>
      <c r="CN78" s="54" t="s">
        <v>180</v>
      </c>
      <c r="CO78" s="55" t="s">
        <v>180</v>
      </c>
      <c r="CP78" s="56">
        <v>160.66666666666666</v>
      </c>
      <c r="CQ78" s="54">
        <v>152.66666666666666</v>
      </c>
      <c r="CR78" s="55">
        <v>156.66666666666666</v>
      </c>
      <c r="CS78" s="56">
        <v>185</v>
      </c>
      <c r="CT78" s="54">
        <v>175</v>
      </c>
      <c r="CU78" s="55">
        <v>180</v>
      </c>
      <c r="CV78" s="56">
        <v>170</v>
      </c>
      <c r="CW78" s="54">
        <v>160</v>
      </c>
      <c r="CX78" s="55">
        <v>165</v>
      </c>
      <c r="CY78" s="54" t="s">
        <v>180</v>
      </c>
      <c r="CZ78" s="54" t="s">
        <v>180</v>
      </c>
      <c r="DA78" s="55" t="s">
        <v>180</v>
      </c>
      <c r="DB78" s="54" t="s">
        <v>180</v>
      </c>
      <c r="DC78" s="54" t="s">
        <v>180</v>
      </c>
      <c r="DD78" s="55" t="s">
        <v>180</v>
      </c>
      <c r="DE78" s="54" t="s">
        <v>180</v>
      </c>
      <c r="DF78" s="54" t="s">
        <v>180</v>
      </c>
      <c r="DG78" s="55" t="s">
        <v>180</v>
      </c>
      <c r="DH78" s="54" t="s">
        <v>180</v>
      </c>
      <c r="DI78" s="54" t="s">
        <v>180</v>
      </c>
      <c r="DJ78" s="55" t="s">
        <v>180</v>
      </c>
      <c r="DK78" s="56" t="s">
        <v>180</v>
      </c>
      <c r="DL78" s="54" t="s">
        <v>180</v>
      </c>
      <c r="DM78" s="55" t="s">
        <v>180</v>
      </c>
      <c r="DN78" s="54" t="s">
        <v>180</v>
      </c>
      <c r="DO78" s="54" t="s">
        <v>180</v>
      </c>
      <c r="DP78" s="55" t="s">
        <v>180</v>
      </c>
      <c r="DQ78" s="54" t="s">
        <v>180</v>
      </c>
      <c r="DR78" s="54" t="s">
        <v>180</v>
      </c>
      <c r="DS78" s="55" t="s">
        <v>180</v>
      </c>
      <c r="DT78" s="54">
        <v>109.5</v>
      </c>
      <c r="DU78" s="54">
        <v>106.5</v>
      </c>
      <c r="DV78" s="55">
        <v>108.5</v>
      </c>
      <c r="DW78" s="56" t="s">
        <v>180</v>
      </c>
      <c r="DX78" s="54" t="s">
        <v>180</v>
      </c>
      <c r="DY78" s="55" t="s">
        <v>180</v>
      </c>
      <c r="DZ78" s="56" t="s">
        <v>180</v>
      </c>
      <c r="EA78" s="54" t="s">
        <v>180</v>
      </c>
      <c r="EB78" s="55" t="s">
        <v>180</v>
      </c>
      <c r="EC78" s="56" t="s">
        <v>180</v>
      </c>
      <c r="ED78" s="54" t="s">
        <v>180</v>
      </c>
      <c r="EE78" s="55" t="s">
        <v>180</v>
      </c>
      <c r="EF78" s="56" t="s">
        <v>180</v>
      </c>
      <c r="EG78" s="54" t="s">
        <v>180</v>
      </c>
      <c r="EH78" s="55" t="s">
        <v>180</v>
      </c>
      <c r="EI78" s="56" t="s">
        <v>180</v>
      </c>
      <c r="EJ78" s="54" t="s">
        <v>180</v>
      </c>
      <c r="EK78" s="55" t="s">
        <v>180</v>
      </c>
      <c r="EL78" s="56" t="s">
        <v>180</v>
      </c>
      <c r="EM78" s="54" t="s">
        <v>180</v>
      </c>
      <c r="EN78" s="55" t="s">
        <v>180</v>
      </c>
      <c r="EO78" s="56" t="s">
        <v>180</v>
      </c>
      <c r="EP78" s="54" t="s">
        <v>180</v>
      </c>
      <c r="EQ78" s="55" t="s">
        <v>180</v>
      </c>
      <c r="ER78" s="56" t="s">
        <v>180</v>
      </c>
      <c r="ES78" s="54" t="s">
        <v>180</v>
      </c>
      <c r="ET78" s="55" t="s">
        <v>180</v>
      </c>
      <c r="EU78" s="54" t="s">
        <v>180</v>
      </c>
      <c r="EV78" s="54" t="s">
        <v>180</v>
      </c>
      <c r="EW78" s="55" t="s">
        <v>180</v>
      </c>
      <c r="EX78" s="54" t="s">
        <v>180</v>
      </c>
      <c r="EY78" s="54" t="s">
        <v>180</v>
      </c>
      <c r="EZ78" s="55" t="s">
        <v>180</v>
      </c>
      <c r="FA78" s="56" t="s">
        <v>180</v>
      </c>
      <c r="FB78" s="54" t="s">
        <v>180</v>
      </c>
      <c r="FC78" s="55" t="s">
        <v>180</v>
      </c>
      <c r="FD78" s="56" t="s">
        <v>180</v>
      </c>
      <c r="FE78" s="54" t="s">
        <v>180</v>
      </c>
      <c r="FF78" s="55" t="s">
        <v>180</v>
      </c>
      <c r="FG78" s="56" t="s">
        <v>180</v>
      </c>
      <c r="FH78" s="54" t="s">
        <v>180</v>
      </c>
      <c r="FI78" s="55" t="s">
        <v>180</v>
      </c>
      <c r="FJ78" s="56">
        <v>125</v>
      </c>
      <c r="FK78" s="54">
        <v>119.33333333333333</v>
      </c>
      <c r="FL78" s="55">
        <v>122.66666666666667</v>
      </c>
      <c r="FM78" s="56" t="s">
        <v>180</v>
      </c>
      <c r="FN78" s="54" t="s">
        <v>180</v>
      </c>
      <c r="FO78" s="55" t="s">
        <v>180</v>
      </c>
      <c r="FP78" s="56">
        <v>92</v>
      </c>
      <c r="FQ78" s="54">
        <v>88</v>
      </c>
      <c r="FR78" s="55">
        <v>90</v>
      </c>
      <c r="FS78" s="56">
        <v>110</v>
      </c>
      <c r="FT78" s="54">
        <v>105</v>
      </c>
      <c r="FU78" s="55">
        <v>108</v>
      </c>
      <c r="FV78" s="56" t="s">
        <v>180</v>
      </c>
      <c r="FW78" s="54" t="s">
        <v>180</v>
      </c>
      <c r="FX78" s="55" t="s">
        <v>180</v>
      </c>
      <c r="FY78" s="56" t="s">
        <v>180</v>
      </c>
      <c r="FZ78" s="54" t="s">
        <v>180</v>
      </c>
      <c r="GA78" s="55" t="s">
        <v>180</v>
      </c>
      <c r="GB78" s="56">
        <v>290</v>
      </c>
      <c r="GC78" s="54">
        <v>250</v>
      </c>
      <c r="GD78" s="55">
        <v>270</v>
      </c>
      <c r="GE78" s="56">
        <v>330</v>
      </c>
      <c r="GF78" s="54">
        <v>325</v>
      </c>
      <c r="GG78" s="55">
        <v>328</v>
      </c>
      <c r="GH78" s="56">
        <v>325</v>
      </c>
      <c r="GI78" s="54">
        <v>315</v>
      </c>
      <c r="GJ78" s="55">
        <v>320</v>
      </c>
      <c r="GK78" s="56" t="s">
        <v>180</v>
      </c>
      <c r="GL78" s="54" t="s">
        <v>180</v>
      </c>
      <c r="GM78" s="55" t="s">
        <v>180</v>
      </c>
      <c r="GN78" s="56" t="s">
        <v>180</v>
      </c>
      <c r="GO78" s="54" t="s">
        <v>180</v>
      </c>
      <c r="GP78" s="55" t="s">
        <v>180</v>
      </c>
      <c r="GQ78" s="56">
        <v>240</v>
      </c>
      <c r="GR78" s="54">
        <v>230</v>
      </c>
      <c r="GS78" s="55">
        <v>235</v>
      </c>
      <c r="GT78" s="56" t="s">
        <v>180</v>
      </c>
      <c r="GU78" s="54" t="s">
        <v>180</v>
      </c>
      <c r="GV78" s="55" t="s">
        <v>180</v>
      </c>
      <c r="GW78" s="56">
        <v>240</v>
      </c>
      <c r="GX78" s="54">
        <v>230</v>
      </c>
      <c r="GY78" s="55">
        <v>235</v>
      </c>
      <c r="GZ78" s="56" t="s">
        <v>180</v>
      </c>
      <c r="HA78" s="54" t="s">
        <v>180</v>
      </c>
      <c r="HB78" s="55" t="s">
        <v>180</v>
      </c>
      <c r="HC78" s="56" t="s">
        <v>180</v>
      </c>
      <c r="HD78" s="54" t="s">
        <v>180</v>
      </c>
      <c r="HE78" s="55" t="s">
        <v>180</v>
      </c>
      <c r="HF78" s="54" t="s">
        <v>180</v>
      </c>
      <c r="HG78" s="54" t="s">
        <v>180</v>
      </c>
      <c r="HH78" s="55" t="s">
        <v>180</v>
      </c>
      <c r="HI78" s="54" t="s">
        <v>180</v>
      </c>
      <c r="HJ78" s="54" t="s">
        <v>180</v>
      </c>
      <c r="HK78" s="55" t="s">
        <v>180</v>
      </c>
      <c r="HL78" s="56" t="s">
        <v>180</v>
      </c>
      <c r="HM78" s="54" t="s">
        <v>180</v>
      </c>
      <c r="HN78" s="55" t="s">
        <v>180</v>
      </c>
      <c r="HO78" s="56" t="s">
        <v>180</v>
      </c>
      <c r="HP78" s="54" t="s">
        <v>180</v>
      </c>
      <c r="HQ78" s="55" t="s">
        <v>180</v>
      </c>
      <c r="HR78" s="56" t="s">
        <v>180</v>
      </c>
      <c r="HS78" s="54" t="s">
        <v>180</v>
      </c>
      <c r="HT78" s="55" t="s">
        <v>180</v>
      </c>
      <c r="HU78" s="56" t="s">
        <v>180</v>
      </c>
      <c r="HV78" s="54" t="s">
        <v>180</v>
      </c>
      <c r="HW78" s="55" t="s">
        <v>180</v>
      </c>
      <c r="HX78" s="56" t="s">
        <v>180</v>
      </c>
      <c r="HY78" s="54" t="s">
        <v>180</v>
      </c>
      <c r="HZ78" s="55" t="s">
        <v>180</v>
      </c>
      <c r="IA78" s="56" t="s">
        <v>180</v>
      </c>
      <c r="IB78" s="54" t="s">
        <v>180</v>
      </c>
      <c r="IC78" s="55" t="s">
        <v>180</v>
      </c>
    </row>
    <row r="79" spans="1:237">
      <c r="A79" s="20">
        <v>1993</v>
      </c>
      <c r="B79" s="20">
        <v>2</v>
      </c>
      <c r="C79" s="20">
        <v>6</v>
      </c>
      <c r="D79" s="54">
        <v>185</v>
      </c>
      <c r="E79" s="54">
        <v>175</v>
      </c>
      <c r="F79" s="55">
        <v>180</v>
      </c>
      <c r="G79" s="56">
        <v>105.5</v>
      </c>
      <c r="H79" s="54">
        <v>102.75</v>
      </c>
      <c r="I79" s="55">
        <v>104.5</v>
      </c>
      <c r="J79" s="56">
        <v>185</v>
      </c>
      <c r="K79" s="54">
        <v>175</v>
      </c>
      <c r="L79" s="55">
        <v>180</v>
      </c>
      <c r="M79" s="56" t="s">
        <v>180</v>
      </c>
      <c r="N79" s="54" t="s">
        <v>180</v>
      </c>
      <c r="O79" s="55" t="s">
        <v>180</v>
      </c>
      <c r="P79" s="56">
        <v>140.5</v>
      </c>
      <c r="Q79" s="54">
        <v>130</v>
      </c>
      <c r="R79" s="55">
        <v>135.25</v>
      </c>
      <c r="S79" s="56">
        <v>140</v>
      </c>
      <c r="T79" s="54">
        <v>130</v>
      </c>
      <c r="U79" s="55">
        <v>135</v>
      </c>
      <c r="V79" s="54" t="s">
        <v>180</v>
      </c>
      <c r="W79" s="54" t="s">
        <v>180</v>
      </c>
      <c r="X79" s="55" t="s">
        <v>180</v>
      </c>
      <c r="Y79" s="54" t="s">
        <v>180</v>
      </c>
      <c r="Z79" s="54" t="s">
        <v>180</v>
      </c>
      <c r="AA79" s="55" t="s">
        <v>180</v>
      </c>
      <c r="AB79" s="54" t="s">
        <v>180</v>
      </c>
      <c r="AC79" s="54" t="s">
        <v>180</v>
      </c>
      <c r="AD79" s="55" t="s">
        <v>180</v>
      </c>
      <c r="AE79" s="54" t="s">
        <v>180</v>
      </c>
      <c r="AF79" s="54" t="s">
        <v>180</v>
      </c>
      <c r="AG79" s="55" t="s">
        <v>180</v>
      </c>
      <c r="AH79" s="56" t="s">
        <v>180</v>
      </c>
      <c r="AI79" s="54" t="s">
        <v>180</v>
      </c>
      <c r="AJ79" s="55" t="s">
        <v>180</v>
      </c>
      <c r="AK79" s="56" t="s">
        <v>180</v>
      </c>
      <c r="AL79" s="54" t="s">
        <v>180</v>
      </c>
      <c r="AM79" s="55" t="s">
        <v>180</v>
      </c>
      <c r="AN79" s="56" t="s">
        <v>180</v>
      </c>
      <c r="AO79" s="54" t="s">
        <v>180</v>
      </c>
      <c r="AP79" s="55" t="s">
        <v>180</v>
      </c>
      <c r="AQ79" s="56" t="s">
        <v>180</v>
      </c>
      <c r="AR79" s="54" t="s">
        <v>180</v>
      </c>
      <c r="AS79" s="55" t="s">
        <v>180</v>
      </c>
      <c r="AT79" s="56" t="s">
        <v>180</v>
      </c>
      <c r="AU79" s="54" t="s">
        <v>180</v>
      </c>
      <c r="AV79" s="55" t="s">
        <v>180</v>
      </c>
      <c r="AW79" s="56" t="s">
        <v>180</v>
      </c>
      <c r="AX79" s="54" t="s">
        <v>180</v>
      </c>
      <c r="AY79" s="55" t="s">
        <v>180</v>
      </c>
      <c r="AZ79" s="56">
        <v>140</v>
      </c>
      <c r="BA79" s="54">
        <v>130</v>
      </c>
      <c r="BB79" s="55">
        <v>135</v>
      </c>
      <c r="BC79" s="56" t="s">
        <v>180</v>
      </c>
      <c r="BD79" s="54" t="s">
        <v>180</v>
      </c>
      <c r="BE79" s="55" t="s">
        <v>180</v>
      </c>
      <c r="BF79" s="56">
        <v>140</v>
      </c>
      <c r="BG79" s="54">
        <v>130</v>
      </c>
      <c r="BH79" s="55">
        <v>135</v>
      </c>
      <c r="BI79" s="56">
        <v>145</v>
      </c>
      <c r="BJ79" s="54">
        <v>140</v>
      </c>
      <c r="BK79" s="55">
        <v>143</v>
      </c>
      <c r="BL79" s="56" t="s">
        <v>180</v>
      </c>
      <c r="BM79" s="54" t="s">
        <v>180</v>
      </c>
      <c r="BN79" s="55" t="s">
        <v>180</v>
      </c>
      <c r="BO79" s="56" t="s">
        <v>180</v>
      </c>
      <c r="BP79" s="54" t="s">
        <v>180</v>
      </c>
      <c r="BQ79" s="55" t="s">
        <v>180</v>
      </c>
      <c r="BR79" s="56" t="s">
        <v>180</v>
      </c>
      <c r="BS79" s="54" t="s">
        <v>180</v>
      </c>
      <c r="BT79" s="55" t="s">
        <v>180</v>
      </c>
      <c r="BU79" s="56" t="s">
        <v>180</v>
      </c>
      <c r="BV79" s="54" t="s">
        <v>180</v>
      </c>
      <c r="BW79" s="55" t="s">
        <v>180</v>
      </c>
      <c r="BX79" s="56" t="s">
        <v>180</v>
      </c>
      <c r="BY79" s="54" t="s">
        <v>180</v>
      </c>
      <c r="BZ79" s="55" t="s">
        <v>180</v>
      </c>
      <c r="CA79" s="56" t="s">
        <v>180</v>
      </c>
      <c r="CB79" s="54" t="s">
        <v>180</v>
      </c>
      <c r="CC79" s="55" t="s">
        <v>180</v>
      </c>
      <c r="CD79" s="56" t="s">
        <v>180</v>
      </c>
      <c r="CE79" s="54" t="s">
        <v>180</v>
      </c>
      <c r="CF79" s="55" t="s">
        <v>180</v>
      </c>
      <c r="CG79" s="56" t="s">
        <v>180</v>
      </c>
      <c r="CH79" s="54" t="s">
        <v>180</v>
      </c>
      <c r="CI79" s="55" t="s">
        <v>180</v>
      </c>
      <c r="CJ79" s="56" t="s">
        <v>180</v>
      </c>
      <c r="CK79" s="54" t="s">
        <v>180</v>
      </c>
      <c r="CL79" s="55" t="s">
        <v>180</v>
      </c>
      <c r="CM79" s="56" t="s">
        <v>180</v>
      </c>
      <c r="CN79" s="54" t="s">
        <v>180</v>
      </c>
      <c r="CO79" s="55" t="s">
        <v>180</v>
      </c>
      <c r="CP79" s="56">
        <v>160</v>
      </c>
      <c r="CQ79" s="54">
        <v>150</v>
      </c>
      <c r="CR79" s="55">
        <v>155</v>
      </c>
      <c r="CS79" s="56">
        <v>185</v>
      </c>
      <c r="CT79" s="54">
        <v>175</v>
      </c>
      <c r="CU79" s="55">
        <v>180</v>
      </c>
      <c r="CV79" s="56">
        <v>170</v>
      </c>
      <c r="CW79" s="54">
        <v>160</v>
      </c>
      <c r="CX79" s="55">
        <v>165</v>
      </c>
      <c r="CY79" s="54" t="s">
        <v>180</v>
      </c>
      <c r="CZ79" s="54" t="s">
        <v>180</v>
      </c>
      <c r="DA79" s="55" t="s">
        <v>180</v>
      </c>
      <c r="DB79" s="54" t="s">
        <v>180</v>
      </c>
      <c r="DC79" s="54" t="s">
        <v>180</v>
      </c>
      <c r="DD79" s="55" t="s">
        <v>180</v>
      </c>
      <c r="DE79" s="54" t="s">
        <v>180</v>
      </c>
      <c r="DF79" s="54" t="s">
        <v>180</v>
      </c>
      <c r="DG79" s="55" t="s">
        <v>180</v>
      </c>
      <c r="DH79" s="54" t="s">
        <v>180</v>
      </c>
      <c r="DI79" s="54" t="s">
        <v>180</v>
      </c>
      <c r="DJ79" s="55" t="s">
        <v>180</v>
      </c>
      <c r="DK79" s="56" t="s">
        <v>180</v>
      </c>
      <c r="DL79" s="54" t="s">
        <v>180</v>
      </c>
      <c r="DM79" s="55" t="s">
        <v>180</v>
      </c>
      <c r="DN79" s="54" t="s">
        <v>180</v>
      </c>
      <c r="DO79" s="54" t="s">
        <v>180</v>
      </c>
      <c r="DP79" s="55" t="s">
        <v>180</v>
      </c>
      <c r="DQ79" s="54" t="s">
        <v>180</v>
      </c>
      <c r="DR79" s="54" t="s">
        <v>180</v>
      </c>
      <c r="DS79" s="55" t="s">
        <v>180</v>
      </c>
      <c r="DT79" s="54">
        <v>110</v>
      </c>
      <c r="DU79" s="54">
        <v>107</v>
      </c>
      <c r="DV79" s="55">
        <v>109</v>
      </c>
      <c r="DW79" s="56" t="s">
        <v>180</v>
      </c>
      <c r="DX79" s="54" t="s">
        <v>180</v>
      </c>
      <c r="DY79" s="55" t="s">
        <v>180</v>
      </c>
      <c r="DZ79" s="56" t="s">
        <v>180</v>
      </c>
      <c r="EA79" s="54" t="s">
        <v>180</v>
      </c>
      <c r="EB79" s="55" t="s">
        <v>180</v>
      </c>
      <c r="EC79" s="56" t="s">
        <v>180</v>
      </c>
      <c r="ED79" s="54" t="s">
        <v>180</v>
      </c>
      <c r="EE79" s="55" t="s">
        <v>180</v>
      </c>
      <c r="EF79" s="56" t="s">
        <v>180</v>
      </c>
      <c r="EG79" s="54" t="s">
        <v>180</v>
      </c>
      <c r="EH79" s="55" t="s">
        <v>180</v>
      </c>
      <c r="EI79" s="56" t="s">
        <v>180</v>
      </c>
      <c r="EJ79" s="54" t="s">
        <v>180</v>
      </c>
      <c r="EK79" s="55" t="s">
        <v>180</v>
      </c>
      <c r="EL79" s="56" t="s">
        <v>180</v>
      </c>
      <c r="EM79" s="54" t="s">
        <v>180</v>
      </c>
      <c r="EN79" s="55" t="s">
        <v>180</v>
      </c>
      <c r="EO79" s="56" t="s">
        <v>180</v>
      </c>
      <c r="EP79" s="54" t="s">
        <v>180</v>
      </c>
      <c r="EQ79" s="55" t="s">
        <v>180</v>
      </c>
      <c r="ER79" s="56" t="s">
        <v>180</v>
      </c>
      <c r="ES79" s="54" t="s">
        <v>180</v>
      </c>
      <c r="ET79" s="55" t="s">
        <v>180</v>
      </c>
      <c r="EU79" s="54" t="s">
        <v>180</v>
      </c>
      <c r="EV79" s="54" t="s">
        <v>180</v>
      </c>
      <c r="EW79" s="55" t="s">
        <v>180</v>
      </c>
      <c r="EX79" s="54" t="s">
        <v>180</v>
      </c>
      <c r="EY79" s="54" t="s">
        <v>180</v>
      </c>
      <c r="EZ79" s="55" t="s">
        <v>180</v>
      </c>
      <c r="FA79" s="56" t="s">
        <v>180</v>
      </c>
      <c r="FB79" s="54" t="s">
        <v>180</v>
      </c>
      <c r="FC79" s="55" t="s">
        <v>180</v>
      </c>
      <c r="FD79" s="56" t="s">
        <v>180</v>
      </c>
      <c r="FE79" s="54" t="s">
        <v>180</v>
      </c>
      <c r="FF79" s="55" t="s">
        <v>180</v>
      </c>
      <c r="FG79" s="56" t="s">
        <v>180</v>
      </c>
      <c r="FH79" s="54" t="s">
        <v>180</v>
      </c>
      <c r="FI79" s="55" t="s">
        <v>180</v>
      </c>
      <c r="FJ79" s="56">
        <v>114.5</v>
      </c>
      <c r="FK79" s="54">
        <v>109.25</v>
      </c>
      <c r="FL79" s="55">
        <v>112.25</v>
      </c>
      <c r="FM79" s="56" t="s">
        <v>180</v>
      </c>
      <c r="FN79" s="54" t="s">
        <v>180</v>
      </c>
      <c r="FO79" s="55" t="s">
        <v>180</v>
      </c>
      <c r="FP79" s="56">
        <v>92</v>
      </c>
      <c r="FQ79" s="54">
        <v>88</v>
      </c>
      <c r="FR79" s="55">
        <v>90</v>
      </c>
      <c r="FS79" s="56">
        <v>108.5</v>
      </c>
      <c r="FT79" s="54">
        <v>102.5</v>
      </c>
      <c r="FU79" s="55">
        <v>106</v>
      </c>
      <c r="FV79" s="56" t="s">
        <v>180</v>
      </c>
      <c r="FW79" s="54" t="s">
        <v>180</v>
      </c>
      <c r="FX79" s="55" t="s">
        <v>180</v>
      </c>
      <c r="FY79" s="56" t="s">
        <v>180</v>
      </c>
      <c r="FZ79" s="54" t="s">
        <v>180</v>
      </c>
      <c r="GA79" s="55" t="s">
        <v>180</v>
      </c>
      <c r="GB79" s="56">
        <v>290</v>
      </c>
      <c r="GC79" s="54">
        <v>250</v>
      </c>
      <c r="GD79" s="55">
        <v>270</v>
      </c>
      <c r="GE79" s="56">
        <v>295</v>
      </c>
      <c r="GF79" s="54">
        <v>290</v>
      </c>
      <c r="GG79" s="55">
        <v>293</v>
      </c>
      <c r="GH79" s="56">
        <v>325</v>
      </c>
      <c r="GI79" s="54">
        <v>315</v>
      </c>
      <c r="GJ79" s="55">
        <v>320</v>
      </c>
      <c r="GK79" s="56" t="s">
        <v>180</v>
      </c>
      <c r="GL79" s="54" t="s">
        <v>180</v>
      </c>
      <c r="GM79" s="55" t="s">
        <v>180</v>
      </c>
      <c r="GN79" s="56" t="s">
        <v>180</v>
      </c>
      <c r="GO79" s="54" t="s">
        <v>180</v>
      </c>
      <c r="GP79" s="55" t="s">
        <v>180</v>
      </c>
      <c r="GQ79" s="56">
        <v>237.5</v>
      </c>
      <c r="GR79" s="54">
        <v>227.5</v>
      </c>
      <c r="GS79" s="55">
        <v>232.5</v>
      </c>
      <c r="GT79" s="56" t="s">
        <v>180</v>
      </c>
      <c r="GU79" s="54" t="s">
        <v>180</v>
      </c>
      <c r="GV79" s="55" t="s">
        <v>180</v>
      </c>
      <c r="GW79" s="56">
        <v>232.5</v>
      </c>
      <c r="GX79" s="54">
        <v>222.5</v>
      </c>
      <c r="GY79" s="55">
        <v>227.5</v>
      </c>
      <c r="GZ79" s="56" t="s">
        <v>180</v>
      </c>
      <c r="HA79" s="54" t="s">
        <v>180</v>
      </c>
      <c r="HB79" s="55" t="s">
        <v>180</v>
      </c>
      <c r="HC79" s="56" t="s">
        <v>180</v>
      </c>
      <c r="HD79" s="54" t="s">
        <v>180</v>
      </c>
      <c r="HE79" s="55" t="s">
        <v>180</v>
      </c>
      <c r="HF79" s="54" t="s">
        <v>180</v>
      </c>
      <c r="HG79" s="54" t="s">
        <v>180</v>
      </c>
      <c r="HH79" s="55" t="s">
        <v>180</v>
      </c>
      <c r="HI79" s="54" t="s">
        <v>180</v>
      </c>
      <c r="HJ79" s="54" t="s">
        <v>180</v>
      </c>
      <c r="HK79" s="55" t="s">
        <v>180</v>
      </c>
      <c r="HL79" s="56" t="s">
        <v>180</v>
      </c>
      <c r="HM79" s="54" t="s">
        <v>180</v>
      </c>
      <c r="HN79" s="55" t="s">
        <v>180</v>
      </c>
      <c r="HO79" s="56" t="s">
        <v>180</v>
      </c>
      <c r="HP79" s="54" t="s">
        <v>180</v>
      </c>
      <c r="HQ79" s="55" t="s">
        <v>180</v>
      </c>
      <c r="HR79" s="56" t="s">
        <v>180</v>
      </c>
      <c r="HS79" s="54" t="s">
        <v>180</v>
      </c>
      <c r="HT79" s="55" t="s">
        <v>180</v>
      </c>
      <c r="HU79" s="56" t="s">
        <v>180</v>
      </c>
      <c r="HV79" s="54" t="s">
        <v>180</v>
      </c>
      <c r="HW79" s="55" t="s">
        <v>180</v>
      </c>
      <c r="HX79" s="56" t="s">
        <v>180</v>
      </c>
      <c r="HY79" s="54" t="s">
        <v>180</v>
      </c>
      <c r="HZ79" s="55" t="s">
        <v>180</v>
      </c>
      <c r="IA79" s="56" t="s">
        <v>180</v>
      </c>
      <c r="IB79" s="54" t="s">
        <v>180</v>
      </c>
      <c r="IC79" s="55" t="s">
        <v>180</v>
      </c>
    </row>
    <row r="80" spans="1:237">
      <c r="A80" s="20">
        <v>1993</v>
      </c>
      <c r="B80" s="20">
        <v>3</v>
      </c>
      <c r="C80" s="20">
        <v>7</v>
      </c>
      <c r="D80" s="54">
        <v>185</v>
      </c>
      <c r="E80" s="54">
        <v>175</v>
      </c>
      <c r="F80" s="55">
        <v>180</v>
      </c>
      <c r="G80" s="56">
        <v>104.6</v>
      </c>
      <c r="H80" s="54">
        <v>101.4</v>
      </c>
      <c r="I80" s="55">
        <v>103.4</v>
      </c>
      <c r="J80" s="56">
        <v>185</v>
      </c>
      <c r="K80" s="54">
        <v>175</v>
      </c>
      <c r="L80" s="55">
        <v>180</v>
      </c>
      <c r="M80" s="56" t="s">
        <v>180</v>
      </c>
      <c r="N80" s="54" t="s">
        <v>180</v>
      </c>
      <c r="O80" s="55" t="s">
        <v>180</v>
      </c>
      <c r="P80" s="56">
        <v>137.6</v>
      </c>
      <c r="Q80" s="54">
        <v>127.6</v>
      </c>
      <c r="R80" s="55">
        <v>132.6</v>
      </c>
      <c r="S80" s="56">
        <v>137.6</v>
      </c>
      <c r="T80" s="54">
        <v>127.6</v>
      </c>
      <c r="U80" s="55">
        <v>132.6</v>
      </c>
      <c r="V80" s="54" t="s">
        <v>180</v>
      </c>
      <c r="W80" s="54" t="s">
        <v>180</v>
      </c>
      <c r="X80" s="55" t="s">
        <v>180</v>
      </c>
      <c r="Y80" s="54" t="s">
        <v>180</v>
      </c>
      <c r="Z80" s="54" t="s">
        <v>180</v>
      </c>
      <c r="AA80" s="55" t="s">
        <v>180</v>
      </c>
      <c r="AB80" s="54" t="s">
        <v>180</v>
      </c>
      <c r="AC80" s="54" t="s">
        <v>180</v>
      </c>
      <c r="AD80" s="55" t="s">
        <v>180</v>
      </c>
      <c r="AE80" s="54" t="s">
        <v>180</v>
      </c>
      <c r="AF80" s="54" t="s">
        <v>180</v>
      </c>
      <c r="AG80" s="55" t="s">
        <v>180</v>
      </c>
      <c r="AH80" s="56" t="s">
        <v>180</v>
      </c>
      <c r="AI80" s="54" t="s">
        <v>180</v>
      </c>
      <c r="AJ80" s="55" t="s">
        <v>180</v>
      </c>
      <c r="AK80" s="56" t="s">
        <v>180</v>
      </c>
      <c r="AL80" s="54" t="s">
        <v>180</v>
      </c>
      <c r="AM80" s="55" t="s">
        <v>180</v>
      </c>
      <c r="AN80" s="56" t="s">
        <v>180</v>
      </c>
      <c r="AO80" s="54" t="s">
        <v>180</v>
      </c>
      <c r="AP80" s="55" t="s">
        <v>180</v>
      </c>
      <c r="AQ80" s="56" t="s">
        <v>180</v>
      </c>
      <c r="AR80" s="54" t="s">
        <v>180</v>
      </c>
      <c r="AS80" s="55" t="s">
        <v>180</v>
      </c>
      <c r="AT80" s="56" t="s">
        <v>180</v>
      </c>
      <c r="AU80" s="54" t="s">
        <v>180</v>
      </c>
      <c r="AV80" s="55" t="s">
        <v>180</v>
      </c>
      <c r="AW80" s="56" t="s">
        <v>180</v>
      </c>
      <c r="AX80" s="54" t="s">
        <v>180</v>
      </c>
      <c r="AY80" s="55" t="s">
        <v>180</v>
      </c>
      <c r="AZ80" s="56">
        <v>140</v>
      </c>
      <c r="BA80" s="54">
        <v>130</v>
      </c>
      <c r="BB80" s="55">
        <v>135</v>
      </c>
      <c r="BC80" s="56" t="s">
        <v>180</v>
      </c>
      <c r="BD80" s="54" t="s">
        <v>180</v>
      </c>
      <c r="BE80" s="55" t="s">
        <v>180</v>
      </c>
      <c r="BF80" s="56">
        <v>140</v>
      </c>
      <c r="BG80" s="54">
        <v>130</v>
      </c>
      <c r="BH80" s="55">
        <v>135</v>
      </c>
      <c r="BI80" s="56">
        <v>145</v>
      </c>
      <c r="BJ80" s="54">
        <v>140</v>
      </c>
      <c r="BK80" s="55">
        <v>143</v>
      </c>
      <c r="BL80" s="56" t="s">
        <v>180</v>
      </c>
      <c r="BM80" s="54" t="s">
        <v>180</v>
      </c>
      <c r="BN80" s="55" t="s">
        <v>180</v>
      </c>
      <c r="BO80" s="56" t="s">
        <v>180</v>
      </c>
      <c r="BP80" s="54" t="s">
        <v>180</v>
      </c>
      <c r="BQ80" s="55" t="s">
        <v>180</v>
      </c>
      <c r="BR80" s="56" t="s">
        <v>180</v>
      </c>
      <c r="BS80" s="54" t="s">
        <v>180</v>
      </c>
      <c r="BT80" s="55" t="s">
        <v>180</v>
      </c>
      <c r="BU80" s="56" t="s">
        <v>180</v>
      </c>
      <c r="BV80" s="54" t="s">
        <v>180</v>
      </c>
      <c r="BW80" s="55" t="s">
        <v>180</v>
      </c>
      <c r="BX80" s="56" t="s">
        <v>180</v>
      </c>
      <c r="BY80" s="54" t="s">
        <v>180</v>
      </c>
      <c r="BZ80" s="55" t="s">
        <v>180</v>
      </c>
      <c r="CA80" s="56" t="s">
        <v>180</v>
      </c>
      <c r="CB80" s="54" t="s">
        <v>180</v>
      </c>
      <c r="CC80" s="55" t="s">
        <v>180</v>
      </c>
      <c r="CD80" s="56" t="s">
        <v>180</v>
      </c>
      <c r="CE80" s="54" t="s">
        <v>180</v>
      </c>
      <c r="CF80" s="55" t="s">
        <v>180</v>
      </c>
      <c r="CG80" s="56" t="s">
        <v>180</v>
      </c>
      <c r="CH80" s="54" t="s">
        <v>180</v>
      </c>
      <c r="CI80" s="55" t="s">
        <v>180</v>
      </c>
      <c r="CJ80" s="56" t="s">
        <v>180</v>
      </c>
      <c r="CK80" s="54" t="s">
        <v>180</v>
      </c>
      <c r="CL80" s="55" t="s">
        <v>180</v>
      </c>
      <c r="CM80" s="56" t="s">
        <v>180</v>
      </c>
      <c r="CN80" s="54" t="s">
        <v>180</v>
      </c>
      <c r="CO80" s="55" t="s">
        <v>180</v>
      </c>
      <c r="CP80" s="56">
        <v>158</v>
      </c>
      <c r="CQ80" s="54">
        <v>150</v>
      </c>
      <c r="CR80" s="55">
        <v>154.19999999999999</v>
      </c>
      <c r="CS80" s="56">
        <v>185</v>
      </c>
      <c r="CT80" s="54">
        <v>175</v>
      </c>
      <c r="CU80" s="55">
        <v>180</v>
      </c>
      <c r="CV80" s="56">
        <v>170</v>
      </c>
      <c r="CW80" s="54">
        <v>160</v>
      </c>
      <c r="CX80" s="55">
        <v>165</v>
      </c>
      <c r="CY80" s="54" t="s">
        <v>180</v>
      </c>
      <c r="CZ80" s="54" t="s">
        <v>180</v>
      </c>
      <c r="DA80" s="55" t="s">
        <v>180</v>
      </c>
      <c r="DB80" s="54" t="s">
        <v>180</v>
      </c>
      <c r="DC80" s="54" t="s">
        <v>180</v>
      </c>
      <c r="DD80" s="55" t="s">
        <v>180</v>
      </c>
      <c r="DE80" s="54" t="s">
        <v>180</v>
      </c>
      <c r="DF80" s="54" t="s">
        <v>180</v>
      </c>
      <c r="DG80" s="55" t="s">
        <v>180</v>
      </c>
      <c r="DH80" s="54" t="s">
        <v>180</v>
      </c>
      <c r="DI80" s="54" t="s">
        <v>180</v>
      </c>
      <c r="DJ80" s="55" t="s">
        <v>180</v>
      </c>
      <c r="DK80" s="56" t="s">
        <v>180</v>
      </c>
      <c r="DL80" s="54" t="s">
        <v>180</v>
      </c>
      <c r="DM80" s="55" t="s">
        <v>180</v>
      </c>
      <c r="DN80" s="54" t="s">
        <v>180</v>
      </c>
      <c r="DO80" s="54" t="s">
        <v>180</v>
      </c>
      <c r="DP80" s="55" t="s">
        <v>180</v>
      </c>
      <c r="DQ80" s="54" t="s">
        <v>180</v>
      </c>
      <c r="DR80" s="54" t="s">
        <v>180</v>
      </c>
      <c r="DS80" s="55" t="s">
        <v>180</v>
      </c>
      <c r="DT80" s="54">
        <v>110.8</v>
      </c>
      <c r="DU80" s="54">
        <v>107.4</v>
      </c>
      <c r="DV80" s="55">
        <v>109.4</v>
      </c>
      <c r="DW80" s="56" t="s">
        <v>180</v>
      </c>
      <c r="DX80" s="54" t="s">
        <v>180</v>
      </c>
      <c r="DY80" s="55" t="s">
        <v>180</v>
      </c>
      <c r="DZ80" s="56" t="s">
        <v>180</v>
      </c>
      <c r="EA80" s="54" t="s">
        <v>180</v>
      </c>
      <c r="EB80" s="55" t="s">
        <v>180</v>
      </c>
      <c r="EC80" s="56" t="s">
        <v>180</v>
      </c>
      <c r="ED80" s="54" t="s">
        <v>180</v>
      </c>
      <c r="EE80" s="55" t="s">
        <v>180</v>
      </c>
      <c r="EF80" s="56" t="s">
        <v>180</v>
      </c>
      <c r="EG80" s="54" t="s">
        <v>180</v>
      </c>
      <c r="EH80" s="55" t="s">
        <v>180</v>
      </c>
      <c r="EI80" s="56" t="s">
        <v>180</v>
      </c>
      <c r="EJ80" s="54" t="s">
        <v>180</v>
      </c>
      <c r="EK80" s="55" t="s">
        <v>180</v>
      </c>
      <c r="EL80" s="56" t="s">
        <v>180</v>
      </c>
      <c r="EM80" s="54" t="s">
        <v>180</v>
      </c>
      <c r="EN80" s="55" t="s">
        <v>180</v>
      </c>
      <c r="EO80" s="56" t="s">
        <v>180</v>
      </c>
      <c r="EP80" s="54" t="s">
        <v>180</v>
      </c>
      <c r="EQ80" s="55" t="s">
        <v>180</v>
      </c>
      <c r="ER80" s="56" t="s">
        <v>180</v>
      </c>
      <c r="ES80" s="54" t="s">
        <v>180</v>
      </c>
      <c r="ET80" s="55" t="s">
        <v>180</v>
      </c>
      <c r="EU80" s="54" t="s">
        <v>180</v>
      </c>
      <c r="EV80" s="54" t="s">
        <v>180</v>
      </c>
      <c r="EW80" s="55" t="s">
        <v>180</v>
      </c>
      <c r="EX80" s="54" t="s">
        <v>180</v>
      </c>
      <c r="EY80" s="54" t="s">
        <v>180</v>
      </c>
      <c r="EZ80" s="55" t="s">
        <v>180</v>
      </c>
      <c r="FA80" s="56" t="s">
        <v>180</v>
      </c>
      <c r="FB80" s="54" t="s">
        <v>180</v>
      </c>
      <c r="FC80" s="55" t="s">
        <v>180</v>
      </c>
      <c r="FD80" s="56" t="s">
        <v>180</v>
      </c>
      <c r="FE80" s="54" t="s">
        <v>180</v>
      </c>
      <c r="FF80" s="55" t="s">
        <v>180</v>
      </c>
      <c r="FG80" s="56" t="s">
        <v>180</v>
      </c>
      <c r="FH80" s="54" t="s">
        <v>180</v>
      </c>
      <c r="FI80" s="55" t="s">
        <v>180</v>
      </c>
      <c r="FJ80" s="56">
        <v>110</v>
      </c>
      <c r="FK80" s="54">
        <v>105</v>
      </c>
      <c r="FL80" s="55">
        <v>108</v>
      </c>
      <c r="FM80" s="56" t="s">
        <v>180</v>
      </c>
      <c r="FN80" s="54" t="s">
        <v>180</v>
      </c>
      <c r="FO80" s="55" t="s">
        <v>180</v>
      </c>
      <c r="FP80" s="56">
        <v>93.2</v>
      </c>
      <c r="FQ80" s="54">
        <v>88.8</v>
      </c>
      <c r="FR80" s="55">
        <v>91.2</v>
      </c>
      <c r="FS80" s="56">
        <v>108.2</v>
      </c>
      <c r="FT80" s="54">
        <v>102</v>
      </c>
      <c r="FU80" s="55">
        <v>105.6</v>
      </c>
      <c r="FV80" s="56" t="s">
        <v>180</v>
      </c>
      <c r="FW80" s="54" t="s">
        <v>180</v>
      </c>
      <c r="FX80" s="55" t="s">
        <v>180</v>
      </c>
      <c r="FY80" s="56" t="s">
        <v>180</v>
      </c>
      <c r="FZ80" s="54" t="s">
        <v>180</v>
      </c>
      <c r="GA80" s="55" t="s">
        <v>180</v>
      </c>
      <c r="GB80" s="56">
        <v>282</v>
      </c>
      <c r="GC80" s="54">
        <v>244</v>
      </c>
      <c r="GD80" s="55">
        <v>263.2</v>
      </c>
      <c r="GE80" s="56">
        <v>295</v>
      </c>
      <c r="GF80" s="54">
        <v>295</v>
      </c>
      <c r="GG80" s="55">
        <v>295</v>
      </c>
      <c r="GH80" s="56">
        <v>321</v>
      </c>
      <c r="GI80" s="54">
        <v>309</v>
      </c>
      <c r="GJ80" s="55">
        <v>315.2</v>
      </c>
      <c r="GK80" s="56" t="s">
        <v>180</v>
      </c>
      <c r="GL80" s="54" t="s">
        <v>180</v>
      </c>
      <c r="GM80" s="55" t="s">
        <v>180</v>
      </c>
      <c r="GN80" s="56" t="s">
        <v>180</v>
      </c>
      <c r="GO80" s="54" t="s">
        <v>180</v>
      </c>
      <c r="GP80" s="55" t="s">
        <v>180</v>
      </c>
      <c r="GQ80" s="56">
        <v>230</v>
      </c>
      <c r="GR80" s="54">
        <v>220</v>
      </c>
      <c r="GS80" s="55">
        <v>225</v>
      </c>
      <c r="GT80" s="56" t="s">
        <v>180</v>
      </c>
      <c r="GU80" s="54" t="s">
        <v>180</v>
      </c>
      <c r="GV80" s="55" t="s">
        <v>180</v>
      </c>
      <c r="GW80" s="56">
        <v>230</v>
      </c>
      <c r="GX80" s="54">
        <v>220</v>
      </c>
      <c r="GY80" s="55">
        <v>225</v>
      </c>
      <c r="GZ80" s="56" t="s">
        <v>180</v>
      </c>
      <c r="HA80" s="54" t="s">
        <v>180</v>
      </c>
      <c r="HB80" s="55" t="s">
        <v>180</v>
      </c>
      <c r="HC80" s="56" t="s">
        <v>180</v>
      </c>
      <c r="HD80" s="54" t="s">
        <v>180</v>
      </c>
      <c r="HE80" s="55" t="s">
        <v>180</v>
      </c>
      <c r="HF80" s="54" t="s">
        <v>180</v>
      </c>
      <c r="HG80" s="54" t="s">
        <v>180</v>
      </c>
      <c r="HH80" s="55" t="s">
        <v>180</v>
      </c>
      <c r="HI80" s="54" t="s">
        <v>180</v>
      </c>
      <c r="HJ80" s="54" t="s">
        <v>180</v>
      </c>
      <c r="HK80" s="55" t="s">
        <v>180</v>
      </c>
      <c r="HL80" s="56" t="s">
        <v>180</v>
      </c>
      <c r="HM80" s="54" t="s">
        <v>180</v>
      </c>
      <c r="HN80" s="55" t="s">
        <v>180</v>
      </c>
      <c r="HO80" s="56" t="s">
        <v>180</v>
      </c>
      <c r="HP80" s="54" t="s">
        <v>180</v>
      </c>
      <c r="HQ80" s="55" t="s">
        <v>180</v>
      </c>
      <c r="HR80" s="56" t="s">
        <v>180</v>
      </c>
      <c r="HS80" s="54" t="s">
        <v>180</v>
      </c>
      <c r="HT80" s="55" t="s">
        <v>180</v>
      </c>
      <c r="HU80" s="56" t="s">
        <v>180</v>
      </c>
      <c r="HV80" s="54" t="s">
        <v>180</v>
      </c>
      <c r="HW80" s="55" t="s">
        <v>180</v>
      </c>
      <c r="HX80" s="56" t="s">
        <v>180</v>
      </c>
      <c r="HY80" s="54" t="s">
        <v>180</v>
      </c>
      <c r="HZ80" s="55" t="s">
        <v>180</v>
      </c>
      <c r="IA80" s="56" t="s">
        <v>180</v>
      </c>
      <c r="IB80" s="54" t="s">
        <v>180</v>
      </c>
      <c r="IC80" s="55" t="s">
        <v>180</v>
      </c>
    </row>
    <row r="81" spans="1:237">
      <c r="A81" s="20">
        <v>1993</v>
      </c>
      <c r="B81" s="20">
        <v>3</v>
      </c>
      <c r="C81" s="20">
        <v>8</v>
      </c>
      <c r="D81" s="54">
        <v>185</v>
      </c>
      <c r="E81" s="54">
        <v>175</v>
      </c>
      <c r="F81" s="55">
        <v>180</v>
      </c>
      <c r="G81" s="56">
        <v>104.75</v>
      </c>
      <c r="H81" s="54">
        <v>101.25</v>
      </c>
      <c r="I81" s="55">
        <v>103.25</v>
      </c>
      <c r="J81" s="56">
        <v>185</v>
      </c>
      <c r="K81" s="54">
        <v>175</v>
      </c>
      <c r="L81" s="55">
        <v>180</v>
      </c>
      <c r="M81" s="56" t="s">
        <v>180</v>
      </c>
      <c r="N81" s="54" t="s">
        <v>180</v>
      </c>
      <c r="O81" s="55" t="s">
        <v>180</v>
      </c>
      <c r="P81" s="56">
        <v>136.5</v>
      </c>
      <c r="Q81" s="54">
        <v>125.75</v>
      </c>
      <c r="R81" s="55">
        <v>131.25</v>
      </c>
      <c r="S81" s="56">
        <v>136.5</v>
      </c>
      <c r="T81" s="54">
        <v>125.75</v>
      </c>
      <c r="U81" s="55">
        <v>131.25</v>
      </c>
      <c r="V81" s="54" t="s">
        <v>180</v>
      </c>
      <c r="W81" s="54" t="s">
        <v>180</v>
      </c>
      <c r="X81" s="55" t="s">
        <v>180</v>
      </c>
      <c r="Y81" s="54" t="s">
        <v>180</v>
      </c>
      <c r="Z81" s="54" t="s">
        <v>180</v>
      </c>
      <c r="AA81" s="55" t="s">
        <v>180</v>
      </c>
      <c r="AB81" s="54" t="s">
        <v>180</v>
      </c>
      <c r="AC81" s="54" t="s">
        <v>180</v>
      </c>
      <c r="AD81" s="55" t="s">
        <v>180</v>
      </c>
      <c r="AE81" s="54" t="s">
        <v>180</v>
      </c>
      <c r="AF81" s="54" t="s">
        <v>180</v>
      </c>
      <c r="AG81" s="55" t="s">
        <v>180</v>
      </c>
      <c r="AH81" s="56" t="s">
        <v>180</v>
      </c>
      <c r="AI81" s="54" t="s">
        <v>180</v>
      </c>
      <c r="AJ81" s="55" t="s">
        <v>180</v>
      </c>
      <c r="AK81" s="56" t="s">
        <v>180</v>
      </c>
      <c r="AL81" s="54" t="s">
        <v>180</v>
      </c>
      <c r="AM81" s="55" t="s">
        <v>180</v>
      </c>
      <c r="AN81" s="56" t="s">
        <v>180</v>
      </c>
      <c r="AO81" s="54" t="s">
        <v>180</v>
      </c>
      <c r="AP81" s="55" t="s">
        <v>180</v>
      </c>
      <c r="AQ81" s="56" t="s">
        <v>180</v>
      </c>
      <c r="AR81" s="54" t="s">
        <v>180</v>
      </c>
      <c r="AS81" s="55" t="s">
        <v>180</v>
      </c>
      <c r="AT81" s="56" t="s">
        <v>180</v>
      </c>
      <c r="AU81" s="54" t="s">
        <v>180</v>
      </c>
      <c r="AV81" s="55" t="s">
        <v>180</v>
      </c>
      <c r="AW81" s="56" t="s">
        <v>180</v>
      </c>
      <c r="AX81" s="54" t="s">
        <v>180</v>
      </c>
      <c r="AY81" s="55" t="s">
        <v>180</v>
      </c>
      <c r="AZ81" s="56">
        <v>140</v>
      </c>
      <c r="BA81" s="54">
        <v>120</v>
      </c>
      <c r="BB81" s="55">
        <v>130</v>
      </c>
      <c r="BC81" s="56" t="s">
        <v>180</v>
      </c>
      <c r="BD81" s="54" t="s">
        <v>180</v>
      </c>
      <c r="BE81" s="55" t="s">
        <v>180</v>
      </c>
      <c r="BF81" s="56">
        <v>140</v>
      </c>
      <c r="BG81" s="54">
        <v>120</v>
      </c>
      <c r="BH81" s="55">
        <v>130</v>
      </c>
      <c r="BI81" s="56">
        <v>145</v>
      </c>
      <c r="BJ81" s="54">
        <v>140</v>
      </c>
      <c r="BK81" s="55">
        <v>143</v>
      </c>
      <c r="BL81" s="56" t="s">
        <v>180</v>
      </c>
      <c r="BM81" s="54" t="s">
        <v>180</v>
      </c>
      <c r="BN81" s="55" t="s">
        <v>180</v>
      </c>
      <c r="BO81" s="56" t="s">
        <v>180</v>
      </c>
      <c r="BP81" s="54" t="s">
        <v>180</v>
      </c>
      <c r="BQ81" s="55" t="s">
        <v>180</v>
      </c>
      <c r="BR81" s="56" t="s">
        <v>180</v>
      </c>
      <c r="BS81" s="54" t="s">
        <v>180</v>
      </c>
      <c r="BT81" s="55" t="s">
        <v>180</v>
      </c>
      <c r="BU81" s="56" t="s">
        <v>180</v>
      </c>
      <c r="BV81" s="54" t="s">
        <v>180</v>
      </c>
      <c r="BW81" s="55" t="s">
        <v>180</v>
      </c>
      <c r="BX81" s="56" t="s">
        <v>180</v>
      </c>
      <c r="BY81" s="54" t="s">
        <v>180</v>
      </c>
      <c r="BZ81" s="55" t="s">
        <v>180</v>
      </c>
      <c r="CA81" s="56" t="s">
        <v>180</v>
      </c>
      <c r="CB81" s="54" t="s">
        <v>180</v>
      </c>
      <c r="CC81" s="55" t="s">
        <v>180</v>
      </c>
      <c r="CD81" s="56" t="s">
        <v>180</v>
      </c>
      <c r="CE81" s="54" t="s">
        <v>180</v>
      </c>
      <c r="CF81" s="55" t="s">
        <v>180</v>
      </c>
      <c r="CG81" s="56" t="s">
        <v>180</v>
      </c>
      <c r="CH81" s="54" t="s">
        <v>180</v>
      </c>
      <c r="CI81" s="55" t="s">
        <v>180</v>
      </c>
      <c r="CJ81" s="56" t="s">
        <v>180</v>
      </c>
      <c r="CK81" s="54" t="s">
        <v>180</v>
      </c>
      <c r="CL81" s="55" t="s">
        <v>180</v>
      </c>
      <c r="CM81" s="56" t="s">
        <v>180</v>
      </c>
      <c r="CN81" s="54" t="s">
        <v>180</v>
      </c>
      <c r="CO81" s="55" t="s">
        <v>180</v>
      </c>
      <c r="CP81" s="56">
        <v>155</v>
      </c>
      <c r="CQ81" s="54">
        <v>150</v>
      </c>
      <c r="CR81" s="55">
        <v>153</v>
      </c>
      <c r="CS81" s="56">
        <v>185</v>
      </c>
      <c r="CT81" s="54">
        <v>175</v>
      </c>
      <c r="CU81" s="55">
        <v>180</v>
      </c>
      <c r="CV81" s="56">
        <v>170</v>
      </c>
      <c r="CW81" s="54">
        <v>160</v>
      </c>
      <c r="CX81" s="55">
        <v>165</v>
      </c>
      <c r="CY81" s="54" t="s">
        <v>180</v>
      </c>
      <c r="CZ81" s="54" t="s">
        <v>180</v>
      </c>
      <c r="DA81" s="55" t="s">
        <v>180</v>
      </c>
      <c r="DB81" s="54" t="s">
        <v>180</v>
      </c>
      <c r="DC81" s="54" t="s">
        <v>180</v>
      </c>
      <c r="DD81" s="55" t="s">
        <v>180</v>
      </c>
      <c r="DE81" s="54" t="s">
        <v>180</v>
      </c>
      <c r="DF81" s="54" t="s">
        <v>180</v>
      </c>
      <c r="DG81" s="55" t="s">
        <v>180</v>
      </c>
      <c r="DH81" s="54" t="s">
        <v>180</v>
      </c>
      <c r="DI81" s="54" t="s">
        <v>180</v>
      </c>
      <c r="DJ81" s="55" t="s">
        <v>180</v>
      </c>
      <c r="DK81" s="56" t="s">
        <v>180</v>
      </c>
      <c r="DL81" s="54" t="s">
        <v>180</v>
      </c>
      <c r="DM81" s="55" t="s">
        <v>180</v>
      </c>
      <c r="DN81" s="54" t="s">
        <v>180</v>
      </c>
      <c r="DO81" s="54" t="s">
        <v>180</v>
      </c>
      <c r="DP81" s="55" t="s">
        <v>180</v>
      </c>
      <c r="DQ81" s="54" t="s">
        <v>180</v>
      </c>
      <c r="DR81" s="54" t="s">
        <v>180</v>
      </c>
      <c r="DS81" s="55" t="s">
        <v>180</v>
      </c>
      <c r="DT81" s="54">
        <v>114</v>
      </c>
      <c r="DU81" s="54">
        <v>108</v>
      </c>
      <c r="DV81" s="55">
        <v>111</v>
      </c>
      <c r="DW81" s="56" t="s">
        <v>180</v>
      </c>
      <c r="DX81" s="54" t="s">
        <v>180</v>
      </c>
      <c r="DY81" s="55" t="s">
        <v>180</v>
      </c>
      <c r="DZ81" s="56" t="s">
        <v>180</v>
      </c>
      <c r="EA81" s="54" t="s">
        <v>180</v>
      </c>
      <c r="EB81" s="55" t="s">
        <v>180</v>
      </c>
      <c r="EC81" s="56" t="s">
        <v>180</v>
      </c>
      <c r="ED81" s="54" t="s">
        <v>180</v>
      </c>
      <c r="EE81" s="55" t="s">
        <v>180</v>
      </c>
      <c r="EF81" s="56" t="s">
        <v>180</v>
      </c>
      <c r="EG81" s="54" t="s">
        <v>180</v>
      </c>
      <c r="EH81" s="55" t="s">
        <v>180</v>
      </c>
      <c r="EI81" s="56" t="s">
        <v>180</v>
      </c>
      <c r="EJ81" s="54" t="s">
        <v>180</v>
      </c>
      <c r="EK81" s="55" t="s">
        <v>180</v>
      </c>
      <c r="EL81" s="56" t="s">
        <v>180</v>
      </c>
      <c r="EM81" s="54" t="s">
        <v>180</v>
      </c>
      <c r="EN81" s="55" t="s">
        <v>180</v>
      </c>
      <c r="EO81" s="56" t="s">
        <v>180</v>
      </c>
      <c r="EP81" s="54" t="s">
        <v>180</v>
      </c>
      <c r="EQ81" s="55" t="s">
        <v>180</v>
      </c>
      <c r="ER81" s="56" t="s">
        <v>180</v>
      </c>
      <c r="ES81" s="54" t="s">
        <v>180</v>
      </c>
      <c r="ET81" s="55" t="s">
        <v>180</v>
      </c>
      <c r="EU81" s="54" t="s">
        <v>180</v>
      </c>
      <c r="EV81" s="54" t="s">
        <v>180</v>
      </c>
      <c r="EW81" s="55" t="s">
        <v>180</v>
      </c>
      <c r="EX81" s="54" t="s">
        <v>180</v>
      </c>
      <c r="EY81" s="54" t="s">
        <v>180</v>
      </c>
      <c r="EZ81" s="55" t="s">
        <v>180</v>
      </c>
      <c r="FA81" s="56" t="s">
        <v>180</v>
      </c>
      <c r="FB81" s="54" t="s">
        <v>180</v>
      </c>
      <c r="FC81" s="55" t="s">
        <v>180</v>
      </c>
      <c r="FD81" s="56" t="s">
        <v>180</v>
      </c>
      <c r="FE81" s="54" t="s">
        <v>180</v>
      </c>
      <c r="FF81" s="55" t="s">
        <v>180</v>
      </c>
      <c r="FG81" s="56" t="s">
        <v>180</v>
      </c>
      <c r="FH81" s="54" t="s">
        <v>180</v>
      </c>
      <c r="FI81" s="55" t="s">
        <v>180</v>
      </c>
      <c r="FJ81" s="56">
        <v>110</v>
      </c>
      <c r="FK81" s="54">
        <v>102.75</v>
      </c>
      <c r="FL81" s="55">
        <v>106.5</v>
      </c>
      <c r="FM81" s="56" t="s">
        <v>180</v>
      </c>
      <c r="FN81" s="54" t="s">
        <v>180</v>
      </c>
      <c r="FO81" s="55" t="s">
        <v>180</v>
      </c>
      <c r="FP81" s="56">
        <v>95</v>
      </c>
      <c r="FQ81" s="54">
        <v>88.5</v>
      </c>
      <c r="FR81" s="55">
        <v>92.25</v>
      </c>
      <c r="FS81" s="56">
        <v>110</v>
      </c>
      <c r="FT81" s="54">
        <v>105</v>
      </c>
      <c r="FU81" s="55">
        <v>108</v>
      </c>
      <c r="FV81" s="56" t="s">
        <v>180</v>
      </c>
      <c r="FW81" s="54" t="s">
        <v>180</v>
      </c>
      <c r="FX81" s="55" t="s">
        <v>180</v>
      </c>
      <c r="FY81" s="56" t="s">
        <v>180</v>
      </c>
      <c r="FZ81" s="54" t="s">
        <v>180</v>
      </c>
      <c r="GA81" s="55" t="s">
        <v>180</v>
      </c>
      <c r="GB81" s="56">
        <v>270</v>
      </c>
      <c r="GC81" s="54">
        <v>235</v>
      </c>
      <c r="GD81" s="55">
        <v>253</v>
      </c>
      <c r="GE81" s="56">
        <v>295</v>
      </c>
      <c r="GF81" s="54">
        <v>295</v>
      </c>
      <c r="GG81" s="55">
        <v>295</v>
      </c>
      <c r="GH81" s="56">
        <v>315</v>
      </c>
      <c r="GI81" s="54">
        <v>300</v>
      </c>
      <c r="GJ81" s="55">
        <v>308</v>
      </c>
      <c r="GK81" s="56" t="s">
        <v>180</v>
      </c>
      <c r="GL81" s="54" t="s">
        <v>180</v>
      </c>
      <c r="GM81" s="55" t="s">
        <v>180</v>
      </c>
      <c r="GN81" s="56">
        <v>290</v>
      </c>
      <c r="GO81" s="54">
        <v>280</v>
      </c>
      <c r="GP81" s="55">
        <v>285</v>
      </c>
      <c r="GQ81" s="56">
        <v>230</v>
      </c>
      <c r="GR81" s="54">
        <v>212.5</v>
      </c>
      <c r="GS81" s="55">
        <v>221.25</v>
      </c>
      <c r="GT81" s="56" t="s">
        <v>180</v>
      </c>
      <c r="GU81" s="54" t="s">
        <v>180</v>
      </c>
      <c r="GV81" s="55" t="s">
        <v>180</v>
      </c>
      <c r="GW81" s="56">
        <v>230</v>
      </c>
      <c r="GX81" s="54">
        <v>210</v>
      </c>
      <c r="GY81" s="55">
        <v>220</v>
      </c>
      <c r="GZ81" s="56" t="s">
        <v>180</v>
      </c>
      <c r="HA81" s="54" t="s">
        <v>180</v>
      </c>
      <c r="HB81" s="55" t="s">
        <v>180</v>
      </c>
      <c r="HC81" s="56" t="s">
        <v>180</v>
      </c>
      <c r="HD81" s="54" t="s">
        <v>180</v>
      </c>
      <c r="HE81" s="55" t="s">
        <v>180</v>
      </c>
      <c r="HF81" s="54" t="s">
        <v>180</v>
      </c>
      <c r="HG81" s="54" t="s">
        <v>180</v>
      </c>
      <c r="HH81" s="55" t="s">
        <v>180</v>
      </c>
      <c r="HI81" s="54" t="s">
        <v>180</v>
      </c>
      <c r="HJ81" s="54" t="s">
        <v>180</v>
      </c>
      <c r="HK81" s="55" t="s">
        <v>180</v>
      </c>
      <c r="HL81" s="56" t="s">
        <v>180</v>
      </c>
      <c r="HM81" s="54" t="s">
        <v>180</v>
      </c>
      <c r="HN81" s="55" t="s">
        <v>180</v>
      </c>
      <c r="HO81" s="56" t="s">
        <v>180</v>
      </c>
      <c r="HP81" s="54" t="s">
        <v>180</v>
      </c>
      <c r="HQ81" s="55" t="s">
        <v>180</v>
      </c>
      <c r="HR81" s="56" t="s">
        <v>180</v>
      </c>
      <c r="HS81" s="54" t="s">
        <v>180</v>
      </c>
      <c r="HT81" s="55" t="s">
        <v>180</v>
      </c>
      <c r="HU81" s="56" t="s">
        <v>180</v>
      </c>
      <c r="HV81" s="54" t="s">
        <v>180</v>
      </c>
      <c r="HW81" s="55" t="s">
        <v>180</v>
      </c>
      <c r="HX81" s="56" t="s">
        <v>180</v>
      </c>
      <c r="HY81" s="54" t="s">
        <v>180</v>
      </c>
      <c r="HZ81" s="55" t="s">
        <v>180</v>
      </c>
      <c r="IA81" s="56" t="s">
        <v>180</v>
      </c>
      <c r="IB81" s="54" t="s">
        <v>180</v>
      </c>
      <c r="IC81" s="55" t="s">
        <v>180</v>
      </c>
    </row>
    <row r="82" spans="1:237">
      <c r="A82" s="20">
        <v>1993</v>
      </c>
      <c r="B82" s="20">
        <v>3</v>
      </c>
      <c r="C82" s="20">
        <v>9</v>
      </c>
      <c r="D82" s="54">
        <v>175</v>
      </c>
      <c r="E82" s="54">
        <v>165</v>
      </c>
      <c r="F82" s="55">
        <v>170</v>
      </c>
      <c r="G82" s="56">
        <v>105.8</v>
      </c>
      <c r="H82" s="54">
        <v>104</v>
      </c>
      <c r="I82" s="55">
        <v>105</v>
      </c>
      <c r="J82" s="56">
        <v>175</v>
      </c>
      <c r="K82" s="54">
        <v>165</v>
      </c>
      <c r="L82" s="55">
        <v>170</v>
      </c>
      <c r="M82" s="56" t="s">
        <v>180</v>
      </c>
      <c r="N82" s="54" t="s">
        <v>180</v>
      </c>
      <c r="O82" s="55" t="s">
        <v>180</v>
      </c>
      <c r="P82" s="56">
        <v>136.6</v>
      </c>
      <c r="Q82" s="54">
        <v>123.2</v>
      </c>
      <c r="R82" s="55">
        <v>130.4</v>
      </c>
      <c r="S82" s="56">
        <v>136.19999999999999</v>
      </c>
      <c r="T82" s="54">
        <v>123.2</v>
      </c>
      <c r="U82" s="55">
        <v>130.19999999999999</v>
      </c>
      <c r="V82" s="54" t="s">
        <v>180</v>
      </c>
      <c r="W82" s="54" t="s">
        <v>180</v>
      </c>
      <c r="X82" s="55" t="s">
        <v>180</v>
      </c>
      <c r="Y82" s="54" t="s">
        <v>180</v>
      </c>
      <c r="Z82" s="54" t="s">
        <v>180</v>
      </c>
      <c r="AA82" s="55" t="s">
        <v>180</v>
      </c>
      <c r="AB82" s="54" t="s">
        <v>180</v>
      </c>
      <c r="AC82" s="54" t="s">
        <v>180</v>
      </c>
      <c r="AD82" s="55" t="s">
        <v>180</v>
      </c>
      <c r="AE82" s="54" t="s">
        <v>180</v>
      </c>
      <c r="AF82" s="54" t="s">
        <v>180</v>
      </c>
      <c r="AG82" s="55" t="s">
        <v>180</v>
      </c>
      <c r="AH82" s="56" t="s">
        <v>180</v>
      </c>
      <c r="AI82" s="54" t="s">
        <v>180</v>
      </c>
      <c r="AJ82" s="55" t="s">
        <v>180</v>
      </c>
      <c r="AK82" s="56" t="s">
        <v>180</v>
      </c>
      <c r="AL82" s="54" t="s">
        <v>180</v>
      </c>
      <c r="AM82" s="55" t="s">
        <v>180</v>
      </c>
      <c r="AN82" s="56" t="s">
        <v>180</v>
      </c>
      <c r="AO82" s="54" t="s">
        <v>180</v>
      </c>
      <c r="AP82" s="55" t="s">
        <v>180</v>
      </c>
      <c r="AQ82" s="56" t="s">
        <v>180</v>
      </c>
      <c r="AR82" s="54" t="s">
        <v>180</v>
      </c>
      <c r="AS82" s="55" t="s">
        <v>180</v>
      </c>
      <c r="AT82" s="56" t="s">
        <v>180</v>
      </c>
      <c r="AU82" s="54" t="s">
        <v>180</v>
      </c>
      <c r="AV82" s="55" t="s">
        <v>180</v>
      </c>
      <c r="AW82" s="56" t="s">
        <v>180</v>
      </c>
      <c r="AX82" s="54" t="s">
        <v>180</v>
      </c>
      <c r="AY82" s="55" t="s">
        <v>180</v>
      </c>
      <c r="AZ82" s="56">
        <v>147</v>
      </c>
      <c r="BA82" s="54">
        <v>140</v>
      </c>
      <c r="BB82" s="55">
        <v>143.80000000000001</v>
      </c>
      <c r="BC82" s="56" t="s">
        <v>180</v>
      </c>
      <c r="BD82" s="54" t="s">
        <v>180</v>
      </c>
      <c r="BE82" s="55" t="s">
        <v>180</v>
      </c>
      <c r="BF82" s="56">
        <v>147</v>
      </c>
      <c r="BG82" s="54">
        <v>140</v>
      </c>
      <c r="BH82" s="55">
        <v>143.80000000000001</v>
      </c>
      <c r="BI82" s="56">
        <v>145</v>
      </c>
      <c r="BJ82" s="54">
        <v>140</v>
      </c>
      <c r="BK82" s="55">
        <v>143</v>
      </c>
      <c r="BL82" s="56" t="s">
        <v>180</v>
      </c>
      <c r="BM82" s="54" t="s">
        <v>180</v>
      </c>
      <c r="BN82" s="55" t="s">
        <v>180</v>
      </c>
      <c r="BO82" s="56" t="s">
        <v>180</v>
      </c>
      <c r="BP82" s="54" t="s">
        <v>180</v>
      </c>
      <c r="BQ82" s="55" t="s">
        <v>180</v>
      </c>
      <c r="BR82" s="56" t="s">
        <v>180</v>
      </c>
      <c r="BS82" s="54" t="s">
        <v>180</v>
      </c>
      <c r="BT82" s="55" t="s">
        <v>180</v>
      </c>
      <c r="BU82" s="56" t="s">
        <v>180</v>
      </c>
      <c r="BV82" s="54" t="s">
        <v>180</v>
      </c>
      <c r="BW82" s="55" t="s">
        <v>180</v>
      </c>
      <c r="BX82" s="56" t="s">
        <v>180</v>
      </c>
      <c r="BY82" s="54" t="s">
        <v>180</v>
      </c>
      <c r="BZ82" s="55" t="s">
        <v>180</v>
      </c>
      <c r="CA82" s="56" t="s">
        <v>180</v>
      </c>
      <c r="CB82" s="54" t="s">
        <v>180</v>
      </c>
      <c r="CC82" s="55" t="s">
        <v>180</v>
      </c>
      <c r="CD82" s="56" t="s">
        <v>180</v>
      </c>
      <c r="CE82" s="54" t="s">
        <v>180</v>
      </c>
      <c r="CF82" s="55" t="s">
        <v>180</v>
      </c>
      <c r="CG82" s="56" t="s">
        <v>180</v>
      </c>
      <c r="CH82" s="54" t="s">
        <v>180</v>
      </c>
      <c r="CI82" s="55" t="s">
        <v>180</v>
      </c>
      <c r="CJ82" s="56" t="s">
        <v>180</v>
      </c>
      <c r="CK82" s="54" t="s">
        <v>180</v>
      </c>
      <c r="CL82" s="55" t="s">
        <v>180</v>
      </c>
      <c r="CM82" s="56" t="s">
        <v>180</v>
      </c>
      <c r="CN82" s="54" t="s">
        <v>180</v>
      </c>
      <c r="CO82" s="55" t="s">
        <v>180</v>
      </c>
      <c r="CP82" s="56">
        <v>165</v>
      </c>
      <c r="CQ82" s="54">
        <v>160</v>
      </c>
      <c r="CR82" s="55">
        <v>163</v>
      </c>
      <c r="CS82" s="56">
        <v>175</v>
      </c>
      <c r="CT82" s="54">
        <v>165</v>
      </c>
      <c r="CU82" s="55">
        <v>170</v>
      </c>
      <c r="CV82" s="56">
        <v>170</v>
      </c>
      <c r="CW82" s="54">
        <v>160</v>
      </c>
      <c r="CX82" s="55">
        <v>165</v>
      </c>
      <c r="CY82" s="54" t="s">
        <v>180</v>
      </c>
      <c r="CZ82" s="54" t="s">
        <v>180</v>
      </c>
      <c r="DA82" s="55" t="s">
        <v>180</v>
      </c>
      <c r="DB82" s="54" t="s">
        <v>180</v>
      </c>
      <c r="DC82" s="54" t="s">
        <v>180</v>
      </c>
      <c r="DD82" s="55" t="s">
        <v>180</v>
      </c>
      <c r="DE82" s="54" t="s">
        <v>180</v>
      </c>
      <c r="DF82" s="54" t="s">
        <v>180</v>
      </c>
      <c r="DG82" s="55" t="s">
        <v>180</v>
      </c>
      <c r="DH82" s="54" t="s">
        <v>180</v>
      </c>
      <c r="DI82" s="54" t="s">
        <v>180</v>
      </c>
      <c r="DJ82" s="55" t="s">
        <v>180</v>
      </c>
      <c r="DK82" s="56" t="s">
        <v>180</v>
      </c>
      <c r="DL82" s="54" t="s">
        <v>180</v>
      </c>
      <c r="DM82" s="55" t="s">
        <v>180</v>
      </c>
      <c r="DN82" s="54" t="s">
        <v>180</v>
      </c>
      <c r="DO82" s="54" t="s">
        <v>180</v>
      </c>
      <c r="DP82" s="55" t="s">
        <v>180</v>
      </c>
      <c r="DQ82" s="54" t="s">
        <v>180</v>
      </c>
      <c r="DR82" s="54" t="s">
        <v>180</v>
      </c>
      <c r="DS82" s="55" t="s">
        <v>180</v>
      </c>
      <c r="DT82" s="54">
        <v>112.8</v>
      </c>
      <c r="DU82" s="54">
        <v>108.4</v>
      </c>
      <c r="DV82" s="55">
        <v>110.6</v>
      </c>
      <c r="DW82" s="56" t="s">
        <v>180</v>
      </c>
      <c r="DX82" s="54" t="s">
        <v>180</v>
      </c>
      <c r="DY82" s="55" t="s">
        <v>180</v>
      </c>
      <c r="DZ82" s="56" t="s">
        <v>180</v>
      </c>
      <c r="EA82" s="54" t="s">
        <v>180</v>
      </c>
      <c r="EB82" s="55" t="s">
        <v>180</v>
      </c>
      <c r="EC82" s="56" t="s">
        <v>180</v>
      </c>
      <c r="ED82" s="54" t="s">
        <v>180</v>
      </c>
      <c r="EE82" s="55" t="s">
        <v>180</v>
      </c>
      <c r="EF82" s="56" t="s">
        <v>180</v>
      </c>
      <c r="EG82" s="54" t="s">
        <v>180</v>
      </c>
      <c r="EH82" s="55" t="s">
        <v>180</v>
      </c>
      <c r="EI82" s="56" t="s">
        <v>180</v>
      </c>
      <c r="EJ82" s="54" t="s">
        <v>180</v>
      </c>
      <c r="EK82" s="55" t="s">
        <v>180</v>
      </c>
      <c r="EL82" s="56" t="s">
        <v>180</v>
      </c>
      <c r="EM82" s="54" t="s">
        <v>180</v>
      </c>
      <c r="EN82" s="55" t="s">
        <v>180</v>
      </c>
      <c r="EO82" s="56" t="s">
        <v>180</v>
      </c>
      <c r="EP82" s="54" t="s">
        <v>180</v>
      </c>
      <c r="EQ82" s="55" t="s">
        <v>180</v>
      </c>
      <c r="ER82" s="56" t="s">
        <v>180</v>
      </c>
      <c r="ES82" s="54" t="s">
        <v>180</v>
      </c>
      <c r="ET82" s="55" t="s">
        <v>180</v>
      </c>
      <c r="EU82" s="54" t="s">
        <v>180</v>
      </c>
      <c r="EV82" s="54" t="s">
        <v>180</v>
      </c>
      <c r="EW82" s="55" t="s">
        <v>180</v>
      </c>
      <c r="EX82" s="54" t="s">
        <v>180</v>
      </c>
      <c r="EY82" s="54" t="s">
        <v>180</v>
      </c>
      <c r="EZ82" s="55" t="s">
        <v>180</v>
      </c>
      <c r="FA82" s="56" t="s">
        <v>180</v>
      </c>
      <c r="FB82" s="54" t="s">
        <v>180</v>
      </c>
      <c r="FC82" s="55" t="s">
        <v>180</v>
      </c>
      <c r="FD82" s="56" t="s">
        <v>180</v>
      </c>
      <c r="FE82" s="54" t="s">
        <v>180</v>
      </c>
      <c r="FF82" s="55" t="s">
        <v>180</v>
      </c>
      <c r="FG82" s="56" t="s">
        <v>180</v>
      </c>
      <c r="FH82" s="54" t="s">
        <v>180</v>
      </c>
      <c r="FI82" s="55" t="s">
        <v>180</v>
      </c>
      <c r="FJ82" s="56">
        <v>110.8</v>
      </c>
      <c r="FK82" s="54">
        <v>107.6</v>
      </c>
      <c r="FL82" s="55">
        <v>109.2</v>
      </c>
      <c r="FM82" s="56" t="s">
        <v>180</v>
      </c>
      <c r="FN82" s="54" t="s">
        <v>180</v>
      </c>
      <c r="FO82" s="55" t="s">
        <v>180</v>
      </c>
      <c r="FP82" s="56">
        <v>95</v>
      </c>
      <c r="FQ82" s="54">
        <v>88.6</v>
      </c>
      <c r="FR82" s="55">
        <v>92</v>
      </c>
      <c r="FS82" s="56">
        <v>110</v>
      </c>
      <c r="FT82" s="54">
        <v>114</v>
      </c>
      <c r="FU82" s="55">
        <v>112.4</v>
      </c>
      <c r="FV82" s="56" t="s">
        <v>180</v>
      </c>
      <c r="FW82" s="54" t="s">
        <v>180</v>
      </c>
      <c r="FX82" s="55" t="s">
        <v>180</v>
      </c>
      <c r="FY82" s="56" t="s">
        <v>180</v>
      </c>
      <c r="FZ82" s="54" t="s">
        <v>180</v>
      </c>
      <c r="GA82" s="55" t="s">
        <v>180</v>
      </c>
      <c r="GB82" s="56">
        <v>270</v>
      </c>
      <c r="GC82" s="54">
        <v>235</v>
      </c>
      <c r="GD82" s="55">
        <v>253</v>
      </c>
      <c r="GE82" s="56">
        <v>295</v>
      </c>
      <c r="GF82" s="54">
        <v>295</v>
      </c>
      <c r="GG82" s="55">
        <v>295</v>
      </c>
      <c r="GH82" s="56">
        <v>315</v>
      </c>
      <c r="GI82" s="54">
        <v>300</v>
      </c>
      <c r="GJ82" s="55">
        <v>308</v>
      </c>
      <c r="GK82" s="56" t="s">
        <v>180</v>
      </c>
      <c r="GL82" s="54" t="s">
        <v>180</v>
      </c>
      <c r="GM82" s="55" t="s">
        <v>180</v>
      </c>
      <c r="GN82" s="56">
        <v>281</v>
      </c>
      <c r="GO82" s="54">
        <v>271</v>
      </c>
      <c r="GP82" s="55">
        <v>276</v>
      </c>
      <c r="GQ82" s="56">
        <v>230</v>
      </c>
      <c r="GR82" s="54">
        <v>210</v>
      </c>
      <c r="GS82" s="55">
        <v>220</v>
      </c>
      <c r="GT82" s="56" t="s">
        <v>180</v>
      </c>
      <c r="GU82" s="54" t="s">
        <v>180</v>
      </c>
      <c r="GV82" s="55" t="s">
        <v>180</v>
      </c>
      <c r="GW82" s="56">
        <v>230</v>
      </c>
      <c r="GX82" s="54">
        <v>210</v>
      </c>
      <c r="GY82" s="55">
        <v>220</v>
      </c>
      <c r="GZ82" s="56" t="s">
        <v>180</v>
      </c>
      <c r="HA82" s="54" t="s">
        <v>180</v>
      </c>
      <c r="HB82" s="55" t="s">
        <v>180</v>
      </c>
      <c r="HC82" s="56" t="s">
        <v>180</v>
      </c>
      <c r="HD82" s="54" t="s">
        <v>180</v>
      </c>
      <c r="HE82" s="55" t="s">
        <v>180</v>
      </c>
      <c r="HF82" s="54" t="s">
        <v>180</v>
      </c>
      <c r="HG82" s="54" t="s">
        <v>180</v>
      </c>
      <c r="HH82" s="55" t="s">
        <v>180</v>
      </c>
      <c r="HI82" s="54" t="s">
        <v>180</v>
      </c>
      <c r="HJ82" s="54" t="s">
        <v>180</v>
      </c>
      <c r="HK82" s="55" t="s">
        <v>180</v>
      </c>
      <c r="HL82" s="56" t="s">
        <v>180</v>
      </c>
      <c r="HM82" s="54" t="s">
        <v>180</v>
      </c>
      <c r="HN82" s="55" t="s">
        <v>180</v>
      </c>
      <c r="HO82" s="56" t="s">
        <v>180</v>
      </c>
      <c r="HP82" s="54" t="s">
        <v>180</v>
      </c>
      <c r="HQ82" s="55" t="s">
        <v>180</v>
      </c>
      <c r="HR82" s="56" t="s">
        <v>180</v>
      </c>
      <c r="HS82" s="54" t="s">
        <v>180</v>
      </c>
      <c r="HT82" s="55" t="s">
        <v>180</v>
      </c>
      <c r="HU82" s="56" t="s">
        <v>180</v>
      </c>
      <c r="HV82" s="54" t="s">
        <v>180</v>
      </c>
      <c r="HW82" s="55" t="s">
        <v>180</v>
      </c>
      <c r="HX82" s="56" t="s">
        <v>180</v>
      </c>
      <c r="HY82" s="54" t="s">
        <v>180</v>
      </c>
      <c r="HZ82" s="55" t="s">
        <v>180</v>
      </c>
      <c r="IA82" s="56" t="s">
        <v>180</v>
      </c>
      <c r="IB82" s="54" t="s">
        <v>180</v>
      </c>
      <c r="IC82" s="55" t="s">
        <v>180</v>
      </c>
    </row>
    <row r="83" spans="1:237">
      <c r="A83" s="20">
        <v>1993</v>
      </c>
      <c r="B83" s="20">
        <v>4</v>
      </c>
      <c r="C83" s="20">
        <v>10</v>
      </c>
      <c r="D83" s="54">
        <v>175</v>
      </c>
      <c r="E83" s="54">
        <v>165</v>
      </c>
      <c r="F83" s="55">
        <v>170</v>
      </c>
      <c r="G83" s="56">
        <v>117.25</v>
      </c>
      <c r="H83" s="54">
        <v>113.75</v>
      </c>
      <c r="I83" s="55">
        <v>116</v>
      </c>
      <c r="J83" s="56">
        <v>175</v>
      </c>
      <c r="K83" s="54">
        <v>165</v>
      </c>
      <c r="L83" s="55">
        <v>170</v>
      </c>
      <c r="M83" s="56" t="s">
        <v>180</v>
      </c>
      <c r="N83" s="54" t="s">
        <v>180</v>
      </c>
      <c r="O83" s="55" t="s">
        <v>180</v>
      </c>
      <c r="P83" s="56">
        <v>147</v>
      </c>
      <c r="Q83" s="54">
        <v>135</v>
      </c>
      <c r="R83" s="55">
        <v>141.25</v>
      </c>
      <c r="S83" s="56">
        <v>145.25</v>
      </c>
      <c r="T83" s="54">
        <v>133.5</v>
      </c>
      <c r="U83" s="55">
        <v>139.75</v>
      </c>
      <c r="V83" s="54" t="s">
        <v>180</v>
      </c>
      <c r="W83" s="54" t="s">
        <v>180</v>
      </c>
      <c r="X83" s="55" t="s">
        <v>180</v>
      </c>
      <c r="Y83" s="54" t="s">
        <v>180</v>
      </c>
      <c r="Z83" s="54" t="s">
        <v>180</v>
      </c>
      <c r="AA83" s="55" t="s">
        <v>180</v>
      </c>
      <c r="AB83" s="54" t="s">
        <v>180</v>
      </c>
      <c r="AC83" s="54" t="s">
        <v>180</v>
      </c>
      <c r="AD83" s="55" t="s">
        <v>180</v>
      </c>
      <c r="AE83" s="54" t="s">
        <v>180</v>
      </c>
      <c r="AF83" s="54" t="s">
        <v>180</v>
      </c>
      <c r="AG83" s="55" t="s">
        <v>180</v>
      </c>
      <c r="AH83" s="56" t="s">
        <v>180</v>
      </c>
      <c r="AI83" s="54" t="s">
        <v>180</v>
      </c>
      <c r="AJ83" s="55" t="s">
        <v>180</v>
      </c>
      <c r="AK83" s="56" t="s">
        <v>180</v>
      </c>
      <c r="AL83" s="54" t="s">
        <v>180</v>
      </c>
      <c r="AM83" s="55" t="s">
        <v>180</v>
      </c>
      <c r="AN83" s="56" t="s">
        <v>180</v>
      </c>
      <c r="AO83" s="54" t="s">
        <v>180</v>
      </c>
      <c r="AP83" s="55" t="s">
        <v>180</v>
      </c>
      <c r="AQ83" s="56" t="s">
        <v>180</v>
      </c>
      <c r="AR83" s="54" t="s">
        <v>180</v>
      </c>
      <c r="AS83" s="55" t="s">
        <v>180</v>
      </c>
      <c r="AT83" s="56" t="s">
        <v>180</v>
      </c>
      <c r="AU83" s="54" t="s">
        <v>180</v>
      </c>
      <c r="AV83" s="55" t="s">
        <v>180</v>
      </c>
      <c r="AW83" s="56" t="s">
        <v>180</v>
      </c>
      <c r="AX83" s="54" t="s">
        <v>180</v>
      </c>
      <c r="AY83" s="55" t="s">
        <v>180</v>
      </c>
      <c r="AZ83" s="56">
        <v>156.25</v>
      </c>
      <c r="BA83" s="54">
        <v>151.25</v>
      </c>
      <c r="BB83" s="55">
        <v>154.25</v>
      </c>
      <c r="BC83" s="56" t="s">
        <v>180</v>
      </c>
      <c r="BD83" s="54" t="s">
        <v>180</v>
      </c>
      <c r="BE83" s="55" t="s">
        <v>180</v>
      </c>
      <c r="BF83" s="56">
        <v>156.25</v>
      </c>
      <c r="BG83" s="54">
        <v>151.25</v>
      </c>
      <c r="BH83" s="55">
        <v>154.25</v>
      </c>
      <c r="BI83" s="56" t="s">
        <v>180</v>
      </c>
      <c r="BJ83" s="54" t="s">
        <v>180</v>
      </c>
      <c r="BK83" s="55" t="s">
        <v>180</v>
      </c>
      <c r="BL83" s="56" t="s">
        <v>180</v>
      </c>
      <c r="BM83" s="54" t="s">
        <v>180</v>
      </c>
      <c r="BN83" s="55" t="s">
        <v>180</v>
      </c>
      <c r="BO83" s="56" t="s">
        <v>180</v>
      </c>
      <c r="BP83" s="54" t="s">
        <v>180</v>
      </c>
      <c r="BQ83" s="55" t="s">
        <v>180</v>
      </c>
      <c r="BR83" s="56" t="s">
        <v>180</v>
      </c>
      <c r="BS83" s="54" t="s">
        <v>180</v>
      </c>
      <c r="BT83" s="55" t="s">
        <v>180</v>
      </c>
      <c r="BU83" s="56" t="s">
        <v>180</v>
      </c>
      <c r="BV83" s="54" t="s">
        <v>180</v>
      </c>
      <c r="BW83" s="55" t="s">
        <v>180</v>
      </c>
      <c r="BX83" s="56" t="s">
        <v>180</v>
      </c>
      <c r="BY83" s="54" t="s">
        <v>180</v>
      </c>
      <c r="BZ83" s="55" t="s">
        <v>180</v>
      </c>
      <c r="CA83" s="56" t="s">
        <v>180</v>
      </c>
      <c r="CB83" s="54" t="s">
        <v>180</v>
      </c>
      <c r="CC83" s="55" t="s">
        <v>180</v>
      </c>
      <c r="CD83" s="56" t="s">
        <v>180</v>
      </c>
      <c r="CE83" s="54" t="s">
        <v>180</v>
      </c>
      <c r="CF83" s="55" t="s">
        <v>180</v>
      </c>
      <c r="CG83" s="56" t="s">
        <v>180</v>
      </c>
      <c r="CH83" s="54" t="s">
        <v>180</v>
      </c>
      <c r="CI83" s="55" t="s">
        <v>180</v>
      </c>
      <c r="CJ83" s="56" t="s">
        <v>180</v>
      </c>
      <c r="CK83" s="54" t="s">
        <v>180</v>
      </c>
      <c r="CL83" s="55" t="s">
        <v>180</v>
      </c>
      <c r="CM83" s="56" t="s">
        <v>180</v>
      </c>
      <c r="CN83" s="54" t="s">
        <v>180</v>
      </c>
      <c r="CO83" s="55" t="s">
        <v>180</v>
      </c>
      <c r="CP83" s="56">
        <v>177</v>
      </c>
      <c r="CQ83" s="54">
        <v>172</v>
      </c>
      <c r="CR83" s="55">
        <v>175</v>
      </c>
      <c r="CS83" s="56">
        <v>175</v>
      </c>
      <c r="CT83" s="54">
        <v>165</v>
      </c>
      <c r="CU83" s="55">
        <v>170</v>
      </c>
      <c r="CV83" s="56">
        <v>170</v>
      </c>
      <c r="CW83" s="54">
        <v>162.5</v>
      </c>
      <c r="CX83" s="55">
        <v>166.5</v>
      </c>
      <c r="CY83" s="54" t="s">
        <v>180</v>
      </c>
      <c r="CZ83" s="54" t="s">
        <v>180</v>
      </c>
      <c r="DA83" s="55" t="s">
        <v>180</v>
      </c>
      <c r="DB83" s="54" t="s">
        <v>180</v>
      </c>
      <c r="DC83" s="54" t="s">
        <v>180</v>
      </c>
      <c r="DD83" s="55" t="s">
        <v>180</v>
      </c>
      <c r="DE83" s="54" t="s">
        <v>180</v>
      </c>
      <c r="DF83" s="54" t="s">
        <v>180</v>
      </c>
      <c r="DG83" s="55" t="s">
        <v>180</v>
      </c>
      <c r="DH83" s="54" t="s">
        <v>180</v>
      </c>
      <c r="DI83" s="54" t="s">
        <v>180</v>
      </c>
      <c r="DJ83" s="55" t="s">
        <v>180</v>
      </c>
      <c r="DK83" s="56" t="s">
        <v>180</v>
      </c>
      <c r="DL83" s="54" t="s">
        <v>180</v>
      </c>
      <c r="DM83" s="55" t="s">
        <v>180</v>
      </c>
      <c r="DN83" s="54" t="s">
        <v>180</v>
      </c>
      <c r="DO83" s="54" t="s">
        <v>180</v>
      </c>
      <c r="DP83" s="55" t="s">
        <v>180</v>
      </c>
      <c r="DQ83" s="54" t="s">
        <v>180</v>
      </c>
      <c r="DR83" s="54" t="s">
        <v>180</v>
      </c>
      <c r="DS83" s="55" t="s">
        <v>180</v>
      </c>
      <c r="DT83" s="54">
        <v>121.5</v>
      </c>
      <c r="DU83" s="54">
        <v>118.25</v>
      </c>
      <c r="DV83" s="55">
        <v>120</v>
      </c>
      <c r="DW83" s="56" t="s">
        <v>180</v>
      </c>
      <c r="DX83" s="54" t="s">
        <v>180</v>
      </c>
      <c r="DY83" s="55" t="s">
        <v>180</v>
      </c>
      <c r="DZ83" s="56" t="s">
        <v>180</v>
      </c>
      <c r="EA83" s="54" t="s">
        <v>180</v>
      </c>
      <c r="EB83" s="55" t="s">
        <v>180</v>
      </c>
      <c r="EC83" s="56" t="s">
        <v>180</v>
      </c>
      <c r="ED83" s="54" t="s">
        <v>180</v>
      </c>
      <c r="EE83" s="55" t="s">
        <v>180</v>
      </c>
      <c r="EF83" s="56" t="s">
        <v>180</v>
      </c>
      <c r="EG83" s="54" t="s">
        <v>180</v>
      </c>
      <c r="EH83" s="55" t="s">
        <v>180</v>
      </c>
      <c r="EI83" s="56" t="s">
        <v>180</v>
      </c>
      <c r="EJ83" s="54" t="s">
        <v>180</v>
      </c>
      <c r="EK83" s="55" t="s">
        <v>180</v>
      </c>
      <c r="EL83" s="56" t="s">
        <v>180</v>
      </c>
      <c r="EM83" s="54" t="s">
        <v>180</v>
      </c>
      <c r="EN83" s="55" t="s">
        <v>180</v>
      </c>
      <c r="EO83" s="56" t="s">
        <v>180</v>
      </c>
      <c r="EP83" s="54" t="s">
        <v>180</v>
      </c>
      <c r="EQ83" s="55" t="s">
        <v>180</v>
      </c>
      <c r="ER83" s="56" t="s">
        <v>180</v>
      </c>
      <c r="ES83" s="54" t="s">
        <v>180</v>
      </c>
      <c r="ET83" s="55" t="s">
        <v>180</v>
      </c>
      <c r="EU83" s="54" t="s">
        <v>180</v>
      </c>
      <c r="EV83" s="54" t="s">
        <v>180</v>
      </c>
      <c r="EW83" s="55" t="s">
        <v>180</v>
      </c>
      <c r="EX83" s="54" t="s">
        <v>180</v>
      </c>
      <c r="EY83" s="54" t="s">
        <v>180</v>
      </c>
      <c r="EZ83" s="55" t="s">
        <v>180</v>
      </c>
      <c r="FA83" s="56" t="s">
        <v>180</v>
      </c>
      <c r="FB83" s="54" t="s">
        <v>180</v>
      </c>
      <c r="FC83" s="55" t="s">
        <v>180</v>
      </c>
      <c r="FD83" s="56" t="s">
        <v>180</v>
      </c>
      <c r="FE83" s="54" t="s">
        <v>180</v>
      </c>
      <c r="FF83" s="55" t="s">
        <v>180</v>
      </c>
      <c r="FG83" s="56" t="s">
        <v>180</v>
      </c>
      <c r="FH83" s="54" t="s">
        <v>180</v>
      </c>
      <c r="FI83" s="55" t="s">
        <v>180</v>
      </c>
      <c r="FJ83" s="56">
        <v>112.75</v>
      </c>
      <c r="FK83" s="54">
        <v>110.5</v>
      </c>
      <c r="FL83" s="55">
        <v>111.75</v>
      </c>
      <c r="FM83" s="56" t="s">
        <v>180</v>
      </c>
      <c r="FN83" s="54" t="s">
        <v>180</v>
      </c>
      <c r="FO83" s="55" t="s">
        <v>180</v>
      </c>
      <c r="FP83" s="56">
        <v>97.75</v>
      </c>
      <c r="FQ83" s="54">
        <v>92</v>
      </c>
      <c r="FR83" s="55">
        <v>95</v>
      </c>
      <c r="FS83" s="56">
        <v>113.75</v>
      </c>
      <c r="FT83" s="54">
        <v>108.75</v>
      </c>
      <c r="FU83" s="55">
        <v>111.75</v>
      </c>
      <c r="FV83" s="56" t="s">
        <v>180</v>
      </c>
      <c r="FW83" s="54" t="s">
        <v>180</v>
      </c>
      <c r="FX83" s="55" t="s">
        <v>180</v>
      </c>
      <c r="FY83" s="56" t="s">
        <v>180</v>
      </c>
      <c r="FZ83" s="54" t="s">
        <v>180</v>
      </c>
      <c r="GA83" s="55" t="s">
        <v>180</v>
      </c>
      <c r="GB83" s="56">
        <v>270</v>
      </c>
      <c r="GC83" s="54">
        <v>235</v>
      </c>
      <c r="GD83" s="55">
        <v>253</v>
      </c>
      <c r="GE83" s="56">
        <v>295</v>
      </c>
      <c r="GF83" s="54">
        <v>295</v>
      </c>
      <c r="GG83" s="55">
        <v>295</v>
      </c>
      <c r="GH83" s="56">
        <v>315</v>
      </c>
      <c r="GI83" s="54">
        <v>300</v>
      </c>
      <c r="GJ83" s="55">
        <v>308</v>
      </c>
      <c r="GK83" s="56" t="s">
        <v>180</v>
      </c>
      <c r="GL83" s="54" t="s">
        <v>180</v>
      </c>
      <c r="GM83" s="55" t="s">
        <v>180</v>
      </c>
      <c r="GN83" s="56">
        <v>282.5</v>
      </c>
      <c r="GO83" s="54">
        <v>265</v>
      </c>
      <c r="GP83" s="55">
        <v>273.75</v>
      </c>
      <c r="GQ83" s="56">
        <v>230</v>
      </c>
      <c r="GR83" s="54">
        <v>210</v>
      </c>
      <c r="GS83" s="55">
        <v>220</v>
      </c>
      <c r="GT83" s="56" t="s">
        <v>180</v>
      </c>
      <c r="GU83" s="54" t="s">
        <v>180</v>
      </c>
      <c r="GV83" s="55" t="s">
        <v>180</v>
      </c>
      <c r="GW83" s="56">
        <v>230</v>
      </c>
      <c r="GX83" s="54">
        <v>212.5</v>
      </c>
      <c r="GY83" s="55">
        <v>221.25</v>
      </c>
      <c r="GZ83" s="56" t="s">
        <v>180</v>
      </c>
      <c r="HA83" s="54" t="s">
        <v>180</v>
      </c>
      <c r="HB83" s="55" t="s">
        <v>180</v>
      </c>
      <c r="HC83" s="56" t="s">
        <v>180</v>
      </c>
      <c r="HD83" s="54" t="s">
        <v>180</v>
      </c>
      <c r="HE83" s="55" t="s">
        <v>180</v>
      </c>
      <c r="HF83" s="54" t="s">
        <v>180</v>
      </c>
      <c r="HG83" s="54" t="s">
        <v>180</v>
      </c>
      <c r="HH83" s="55" t="s">
        <v>180</v>
      </c>
      <c r="HI83" s="54" t="s">
        <v>180</v>
      </c>
      <c r="HJ83" s="54" t="s">
        <v>180</v>
      </c>
      <c r="HK83" s="55" t="s">
        <v>180</v>
      </c>
      <c r="HL83" s="56" t="s">
        <v>180</v>
      </c>
      <c r="HM83" s="54" t="s">
        <v>180</v>
      </c>
      <c r="HN83" s="55" t="s">
        <v>180</v>
      </c>
      <c r="HO83" s="56" t="s">
        <v>180</v>
      </c>
      <c r="HP83" s="54" t="s">
        <v>180</v>
      </c>
      <c r="HQ83" s="55" t="s">
        <v>180</v>
      </c>
      <c r="HR83" s="56" t="s">
        <v>180</v>
      </c>
      <c r="HS83" s="54" t="s">
        <v>180</v>
      </c>
      <c r="HT83" s="55" t="s">
        <v>180</v>
      </c>
      <c r="HU83" s="56" t="s">
        <v>180</v>
      </c>
      <c r="HV83" s="54" t="s">
        <v>180</v>
      </c>
      <c r="HW83" s="55" t="s">
        <v>180</v>
      </c>
      <c r="HX83" s="56" t="s">
        <v>180</v>
      </c>
      <c r="HY83" s="54" t="s">
        <v>180</v>
      </c>
      <c r="HZ83" s="55" t="s">
        <v>180</v>
      </c>
      <c r="IA83" s="56" t="s">
        <v>180</v>
      </c>
      <c r="IB83" s="54" t="s">
        <v>180</v>
      </c>
      <c r="IC83" s="55" t="s">
        <v>180</v>
      </c>
    </row>
    <row r="84" spans="1:237">
      <c r="A84" s="20">
        <v>1993</v>
      </c>
      <c r="B84" s="20">
        <v>4</v>
      </c>
      <c r="C84" s="20">
        <v>11</v>
      </c>
      <c r="D84" s="54">
        <v>180</v>
      </c>
      <c r="E84" s="54">
        <v>168.75</v>
      </c>
      <c r="F84" s="55">
        <v>174.5</v>
      </c>
      <c r="G84" s="56">
        <v>129.25</v>
      </c>
      <c r="H84" s="54">
        <v>128.25</v>
      </c>
      <c r="I84" s="55">
        <v>129</v>
      </c>
      <c r="J84" s="56">
        <v>180</v>
      </c>
      <c r="K84" s="54">
        <v>168.75</v>
      </c>
      <c r="L84" s="55">
        <v>174.5</v>
      </c>
      <c r="M84" s="56" t="s">
        <v>180</v>
      </c>
      <c r="N84" s="54" t="s">
        <v>180</v>
      </c>
      <c r="O84" s="55" t="s">
        <v>180</v>
      </c>
      <c r="P84" s="56">
        <v>157.25</v>
      </c>
      <c r="Q84" s="54">
        <v>146.25</v>
      </c>
      <c r="R84" s="55">
        <v>152</v>
      </c>
      <c r="S84" s="56">
        <v>157</v>
      </c>
      <c r="T84" s="54">
        <v>146.25</v>
      </c>
      <c r="U84" s="55">
        <v>151.75</v>
      </c>
      <c r="V84" s="54" t="s">
        <v>180</v>
      </c>
      <c r="W84" s="54" t="s">
        <v>180</v>
      </c>
      <c r="X84" s="55" t="s">
        <v>180</v>
      </c>
      <c r="Y84" s="54" t="s">
        <v>180</v>
      </c>
      <c r="Z84" s="54" t="s">
        <v>180</v>
      </c>
      <c r="AA84" s="55" t="s">
        <v>180</v>
      </c>
      <c r="AB84" s="54" t="s">
        <v>180</v>
      </c>
      <c r="AC84" s="54" t="s">
        <v>180</v>
      </c>
      <c r="AD84" s="55" t="s">
        <v>180</v>
      </c>
      <c r="AE84" s="54" t="s">
        <v>180</v>
      </c>
      <c r="AF84" s="54" t="s">
        <v>180</v>
      </c>
      <c r="AG84" s="55" t="s">
        <v>180</v>
      </c>
      <c r="AH84" s="56" t="s">
        <v>180</v>
      </c>
      <c r="AI84" s="54" t="s">
        <v>180</v>
      </c>
      <c r="AJ84" s="55" t="s">
        <v>180</v>
      </c>
      <c r="AK84" s="56" t="s">
        <v>180</v>
      </c>
      <c r="AL84" s="54" t="s">
        <v>180</v>
      </c>
      <c r="AM84" s="55" t="s">
        <v>180</v>
      </c>
      <c r="AN84" s="56" t="s">
        <v>180</v>
      </c>
      <c r="AO84" s="54" t="s">
        <v>180</v>
      </c>
      <c r="AP84" s="55" t="s">
        <v>180</v>
      </c>
      <c r="AQ84" s="56" t="s">
        <v>180</v>
      </c>
      <c r="AR84" s="54" t="s">
        <v>180</v>
      </c>
      <c r="AS84" s="55" t="s">
        <v>180</v>
      </c>
      <c r="AT84" s="56" t="s">
        <v>180</v>
      </c>
      <c r="AU84" s="54" t="s">
        <v>180</v>
      </c>
      <c r="AV84" s="55" t="s">
        <v>180</v>
      </c>
      <c r="AW84" s="56" t="s">
        <v>180</v>
      </c>
      <c r="AX84" s="54" t="s">
        <v>180</v>
      </c>
      <c r="AY84" s="55" t="s">
        <v>180</v>
      </c>
      <c r="AZ84" s="56">
        <v>161.25</v>
      </c>
      <c r="BA84" s="54">
        <v>155</v>
      </c>
      <c r="BB84" s="55">
        <v>158.5</v>
      </c>
      <c r="BC84" s="56" t="s">
        <v>180</v>
      </c>
      <c r="BD84" s="54" t="s">
        <v>180</v>
      </c>
      <c r="BE84" s="55" t="s">
        <v>180</v>
      </c>
      <c r="BF84" s="56">
        <v>161.25</v>
      </c>
      <c r="BG84" s="54">
        <v>155</v>
      </c>
      <c r="BH84" s="55">
        <v>158.5</v>
      </c>
      <c r="BI84" s="56" t="s">
        <v>180</v>
      </c>
      <c r="BJ84" s="54" t="s">
        <v>180</v>
      </c>
      <c r="BK84" s="55" t="s">
        <v>180</v>
      </c>
      <c r="BL84" s="56" t="s">
        <v>180</v>
      </c>
      <c r="BM84" s="54" t="s">
        <v>180</v>
      </c>
      <c r="BN84" s="55" t="s">
        <v>180</v>
      </c>
      <c r="BO84" s="56" t="s">
        <v>180</v>
      </c>
      <c r="BP84" s="54" t="s">
        <v>180</v>
      </c>
      <c r="BQ84" s="55" t="s">
        <v>180</v>
      </c>
      <c r="BR84" s="56" t="s">
        <v>180</v>
      </c>
      <c r="BS84" s="54" t="s">
        <v>180</v>
      </c>
      <c r="BT84" s="55" t="s">
        <v>180</v>
      </c>
      <c r="BU84" s="56" t="s">
        <v>180</v>
      </c>
      <c r="BV84" s="54" t="s">
        <v>180</v>
      </c>
      <c r="BW84" s="55" t="s">
        <v>180</v>
      </c>
      <c r="BX84" s="56" t="s">
        <v>180</v>
      </c>
      <c r="BY84" s="54" t="s">
        <v>180</v>
      </c>
      <c r="BZ84" s="55" t="s">
        <v>180</v>
      </c>
      <c r="CA84" s="56" t="s">
        <v>180</v>
      </c>
      <c r="CB84" s="54" t="s">
        <v>180</v>
      </c>
      <c r="CC84" s="55" t="s">
        <v>180</v>
      </c>
      <c r="CD84" s="56" t="s">
        <v>180</v>
      </c>
      <c r="CE84" s="54" t="s">
        <v>180</v>
      </c>
      <c r="CF84" s="55" t="s">
        <v>180</v>
      </c>
      <c r="CG84" s="56" t="s">
        <v>180</v>
      </c>
      <c r="CH84" s="54" t="s">
        <v>180</v>
      </c>
      <c r="CI84" s="55" t="s">
        <v>180</v>
      </c>
      <c r="CJ84" s="56" t="s">
        <v>180</v>
      </c>
      <c r="CK84" s="54" t="s">
        <v>180</v>
      </c>
      <c r="CL84" s="55" t="s">
        <v>180</v>
      </c>
      <c r="CM84" s="56" t="s">
        <v>180</v>
      </c>
      <c r="CN84" s="54" t="s">
        <v>180</v>
      </c>
      <c r="CO84" s="55" t="s">
        <v>180</v>
      </c>
      <c r="CP84" s="56">
        <v>176.75</v>
      </c>
      <c r="CQ84" s="54">
        <v>172.25</v>
      </c>
      <c r="CR84" s="55">
        <v>175</v>
      </c>
      <c r="CS84" s="56">
        <v>180</v>
      </c>
      <c r="CT84" s="54">
        <v>168.75</v>
      </c>
      <c r="CU84" s="55">
        <v>174.5</v>
      </c>
      <c r="CV84" s="56">
        <v>170</v>
      </c>
      <c r="CW84" s="54">
        <v>165</v>
      </c>
      <c r="CX84" s="55">
        <v>168</v>
      </c>
      <c r="CY84" s="54" t="s">
        <v>180</v>
      </c>
      <c r="CZ84" s="54" t="s">
        <v>180</v>
      </c>
      <c r="DA84" s="55" t="s">
        <v>180</v>
      </c>
      <c r="DB84" s="54" t="s">
        <v>180</v>
      </c>
      <c r="DC84" s="54" t="s">
        <v>180</v>
      </c>
      <c r="DD84" s="55" t="s">
        <v>180</v>
      </c>
      <c r="DE84" s="54" t="s">
        <v>180</v>
      </c>
      <c r="DF84" s="54" t="s">
        <v>180</v>
      </c>
      <c r="DG84" s="55" t="s">
        <v>180</v>
      </c>
      <c r="DH84" s="54" t="s">
        <v>180</v>
      </c>
      <c r="DI84" s="54" t="s">
        <v>180</v>
      </c>
      <c r="DJ84" s="55" t="s">
        <v>180</v>
      </c>
      <c r="DK84" s="56" t="s">
        <v>180</v>
      </c>
      <c r="DL84" s="54" t="s">
        <v>180</v>
      </c>
      <c r="DM84" s="55" t="s">
        <v>180</v>
      </c>
      <c r="DN84" s="54" t="s">
        <v>180</v>
      </c>
      <c r="DO84" s="54" t="s">
        <v>180</v>
      </c>
      <c r="DP84" s="55" t="s">
        <v>180</v>
      </c>
      <c r="DQ84" s="54" t="s">
        <v>180</v>
      </c>
      <c r="DR84" s="54" t="s">
        <v>180</v>
      </c>
      <c r="DS84" s="55" t="s">
        <v>180</v>
      </c>
      <c r="DT84" s="54">
        <v>133.5</v>
      </c>
      <c r="DU84" s="54">
        <v>132.25</v>
      </c>
      <c r="DV84" s="55">
        <v>133.25</v>
      </c>
      <c r="DW84" s="56" t="s">
        <v>180</v>
      </c>
      <c r="DX84" s="54" t="s">
        <v>180</v>
      </c>
      <c r="DY84" s="55" t="s">
        <v>180</v>
      </c>
      <c r="DZ84" s="56" t="s">
        <v>180</v>
      </c>
      <c r="EA84" s="54" t="s">
        <v>180</v>
      </c>
      <c r="EB84" s="55" t="s">
        <v>180</v>
      </c>
      <c r="EC84" s="56" t="s">
        <v>180</v>
      </c>
      <c r="ED84" s="54" t="s">
        <v>180</v>
      </c>
      <c r="EE84" s="55" t="s">
        <v>180</v>
      </c>
      <c r="EF84" s="56" t="s">
        <v>180</v>
      </c>
      <c r="EG84" s="54" t="s">
        <v>180</v>
      </c>
      <c r="EH84" s="55" t="s">
        <v>180</v>
      </c>
      <c r="EI84" s="56" t="s">
        <v>180</v>
      </c>
      <c r="EJ84" s="54" t="s">
        <v>180</v>
      </c>
      <c r="EK84" s="55" t="s">
        <v>180</v>
      </c>
      <c r="EL84" s="56" t="s">
        <v>180</v>
      </c>
      <c r="EM84" s="54" t="s">
        <v>180</v>
      </c>
      <c r="EN84" s="55" t="s">
        <v>180</v>
      </c>
      <c r="EO84" s="56" t="s">
        <v>180</v>
      </c>
      <c r="EP84" s="54" t="s">
        <v>180</v>
      </c>
      <c r="EQ84" s="55" t="s">
        <v>180</v>
      </c>
      <c r="ER84" s="56" t="s">
        <v>180</v>
      </c>
      <c r="ES84" s="54" t="s">
        <v>180</v>
      </c>
      <c r="ET84" s="55" t="s">
        <v>180</v>
      </c>
      <c r="EU84" s="54" t="s">
        <v>180</v>
      </c>
      <c r="EV84" s="54" t="s">
        <v>180</v>
      </c>
      <c r="EW84" s="55" t="s">
        <v>180</v>
      </c>
      <c r="EX84" s="54" t="s">
        <v>180</v>
      </c>
      <c r="EY84" s="54" t="s">
        <v>180</v>
      </c>
      <c r="EZ84" s="55" t="s">
        <v>180</v>
      </c>
      <c r="FA84" s="56" t="s">
        <v>180</v>
      </c>
      <c r="FB84" s="54" t="s">
        <v>180</v>
      </c>
      <c r="FC84" s="55" t="s">
        <v>180</v>
      </c>
      <c r="FD84" s="56" t="s">
        <v>180</v>
      </c>
      <c r="FE84" s="54" t="s">
        <v>180</v>
      </c>
      <c r="FF84" s="55" t="s">
        <v>180</v>
      </c>
      <c r="FG84" s="56" t="s">
        <v>180</v>
      </c>
      <c r="FH84" s="54" t="s">
        <v>180</v>
      </c>
      <c r="FI84" s="55" t="s">
        <v>180</v>
      </c>
      <c r="FJ84" s="56">
        <v>115</v>
      </c>
      <c r="FK84" s="54">
        <v>112</v>
      </c>
      <c r="FL84" s="55">
        <v>114</v>
      </c>
      <c r="FM84" s="56" t="s">
        <v>180</v>
      </c>
      <c r="FN84" s="54" t="s">
        <v>180</v>
      </c>
      <c r="FO84" s="55" t="s">
        <v>180</v>
      </c>
      <c r="FP84" s="56">
        <v>106.5</v>
      </c>
      <c r="FQ84" s="54">
        <v>103</v>
      </c>
      <c r="FR84" s="55">
        <v>105</v>
      </c>
      <c r="FS84" s="56">
        <v>115</v>
      </c>
      <c r="FT84" s="54">
        <v>110</v>
      </c>
      <c r="FU84" s="55">
        <v>113</v>
      </c>
      <c r="FV84" s="56" t="s">
        <v>180</v>
      </c>
      <c r="FW84" s="54" t="s">
        <v>180</v>
      </c>
      <c r="FX84" s="55" t="s">
        <v>180</v>
      </c>
      <c r="FY84" s="56" t="s">
        <v>180</v>
      </c>
      <c r="FZ84" s="54" t="s">
        <v>180</v>
      </c>
      <c r="GA84" s="55" t="s">
        <v>180</v>
      </c>
      <c r="GB84" s="56">
        <v>270</v>
      </c>
      <c r="GC84" s="54">
        <v>235</v>
      </c>
      <c r="GD84" s="55">
        <v>253</v>
      </c>
      <c r="GE84" s="56">
        <v>295</v>
      </c>
      <c r="GF84" s="54">
        <v>295</v>
      </c>
      <c r="GG84" s="55">
        <v>295</v>
      </c>
      <c r="GH84" s="56">
        <v>315</v>
      </c>
      <c r="GI84" s="54">
        <v>300</v>
      </c>
      <c r="GJ84" s="55">
        <v>308</v>
      </c>
      <c r="GK84" s="56" t="s">
        <v>180</v>
      </c>
      <c r="GL84" s="54" t="s">
        <v>180</v>
      </c>
      <c r="GM84" s="55" t="s">
        <v>180</v>
      </c>
      <c r="GN84" s="56">
        <v>285</v>
      </c>
      <c r="GO84" s="54">
        <v>265</v>
      </c>
      <c r="GP84" s="55">
        <v>275</v>
      </c>
      <c r="GQ84" s="56">
        <v>230</v>
      </c>
      <c r="GR84" s="54">
        <v>220</v>
      </c>
      <c r="GS84" s="55">
        <v>225</v>
      </c>
      <c r="GT84" s="56" t="s">
        <v>180</v>
      </c>
      <c r="GU84" s="54" t="s">
        <v>180</v>
      </c>
      <c r="GV84" s="55" t="s">
        <v>180</v>
      </c>
      <c r="GW84" s="56">
        <v>230</v>
      </c>
      <c r="GX84" s="54">
        <v>220</v>
      </c>
      <c r="GY84" s="55">
        <v>225</v>
      </c>
      <c r="GZ84" s="56" t="s">
        <v>180</v>
      </c>
      <c r="HA84" s="54" t="s">
        <v>180</v>
      </c>
      <c r="HB84" s="55" t="s">
        <v>180</v>
      </c>
      <c r="HC84" s="56" t="s">
        <v>180</v>
      </c>
      <c r="HD84" s="54" t="s">
        <v>180</v>
      </c>
      <c r="HE84" s="55" t="s">
        <v>180</v>
      </c>
      <c r="HF84" s="54" t="s">
        <v>180</v>
      </c>
      <c r="HG84" s="54" t="s">
        <v>180</v>
      </c>
      <c r="HH84" s="55" t="s">
        <v>180</v>
      </c>
      <c r="HI84" s="54" t="s">
        <v>180</v>
      </c>
      <c r="HJ84" s="54" t="s">
        <v>180</v>
      </c>
      <c r="HK84" s="55" t="s">
        <v>180</v>
      </c>
      <c r="HL84" s="56" t="s">
        <v>180</v>
      </c>
      <c r="HM84" s="54" t="s">
        <v>180</v>
      </c>
      <c r="HN84" s="55" t="s">
        <v>180</v>
      </c>
      <c r="HO84" s="56" t="s">
        <v>180</v>
      </c>
      <c r="HP84" s="54" t="s">
        <v>180</v>
      </c>
      <c r="HQ84" s="55" t="s">
        <v>180</v>
      </c>
      <c r="HR84" s="56" t="s">
        <v>180</v>
      </c>
      <c r="HS84" s="54" t="s">
        <v>180</v>
      </c>
      <c r="HT84" s="55" t="s">
        <v>180</v>
      </c>
      <c r="HU84" s="56" t="s">
        <v>180</v>
      </c>
      <c r="HV84" s="54" t="s">
        <v>180</v>
      </c>
      <c r="HW84" s="55" t="s">
        <v>180</v>
      </c>
      <c r="HX84" s="56" t="s">
        <v>180</v>
      </c>
      <c r="HY84" s="54" t="s">
        <v>180</v>
      </c>
      <c r="HZ84" s="55" t="s">
        <v>180</v>
      </c>
      <c r="IA84" s="56" t="s">
        <v>180</v>
      </c>
      <c r="IB84" s="54" t="s">
        <v>180</v>
      </c>
      <c r="IC84" s="55" t="s">
        <v>180</v>
      </c>
    </row>
    <row r="85" spans="1:237">
      <c r="A85" s="20">
        <v>1993</v>
      </c>
      <c r="B85" s="20">
        <v>4</v>
      </c>
      <c r="C85" s="20">
        <v>12</v>
      </c>
      <c r="D85" s="54">
        <v>195</v>
      </c>
      <c r="E85" s="54">
        <v>184</v>
      </c>
      <c r="F85" s="55">
        <v>189.6</v>
      </c>
      <c r="G85" s="56">
        <v>139</v>
      </c>
      <c r="H85" s="54">
        <v>138.4</v>
      </c>
      <c r="I85" s="55">
        <v>139</v>
      </c>
      <c r="J85" s="56">
        <v>195</v>
      </c>
      <c r="K85" s="54">
        <v>184</v>
      </c>
      <c r="L85" s="55">
        <v>189.6</v>
      </c>
      <c r="M85" s="56" t="s">
        <v>180</v>
      </c>
      <c r="N85" s="54" t="s">
        <v>180</v>
      </c>
      <c r="O85" s="55" t="s">
        <v>180</v>
      </c>
      <c r="P85" s="56">
        <v>167</v>
      </c>
      <c r="Q85" s="54">
        <v>159.80000000000001</v>
      </c>
      <c r="R85" s="55">
        <v>163.80000000000001</v>
      </c>
      <c r="S85" s="56">
        <v>167</v>
      </c>
      <c r="T85" s="54">
        <v>159.80000000000001</v>
      </c>
      <c r="U85" s="55">
        <v>163.80000000000001</v>
      </c>
      <c r="V85" s="54" t="s">
        <v>180</v>
      </c>
      <c r="W85" s="54" t="s">
        <v>180</v>
      </c>
      <c r="X85" s="55" t="s">
        <v>180</v>
      </c>
      <c r="Y85" s="54" t="s">
        <v>180</v>
      </c>
      <c r="Z85" s="54" t="s">
        <v>180</v>
      </c>
      <c r="AA85" s="55" t="s">
        <v>180</v>
      </c>
      <c r="AB85" s="54" t="s">
        <v>180</v>
      </c>
      <c r="AC85" s="54" t="s">
        <v>180</v>
      </c>
      <c r="AD85" s="55" t="s">
        <v>180</v>
      </c>
      <c r="AE85" s="54" t="s">
        <v>180</v>
      </c>
      <c r="AF85" s="54" t="s">
        <v>180</v>
      </c>
      <c r="AG85" s="55" t="s">
        <v>180</v>
      </c>
      <c r="AH85" s="56" t="s">
        <v>180</v>
      </c>
      <c r="AI85" s="54" t="s">
        <v>180</v>
      </c>
      <c r="AJ85" s="55" t="s">
        <v>180</v>
      </c>
      <c r="AK85" s="56" t="s">
        <v>180</v>
      </c>
      <c r="AL85" s="54" t="s">
        <v>180</v>
      </c>
      <c r="AM85" s="55" t="s">
        <v>180</v>
      </c>
      <c r="AN85" s="56" t="s">
        <v>180</v>
      </c>
      <c r="AO85" s="54" t="s">
        <v>180</v>
      </c>
      <c r="AP85" s="55" t="s">
        <v>180</v>
      </c>
      <c r="AQ85" s="56" t="s">
        <v>180</v>
      </c>
      <c r="AR85" s="54" t="s">
        <v>180</v>
      </c>
      <c r="AS85" s="55" t="s">
        <v>180</v>
      </c>
      <c r="AT85" s="56" t="s">
        <v>180</v>
      </c>
      <c r="AU85" s="54" t="s">
        <v>180</v>
      </c>
      <c r="AV85" s="55" t="s">
        <v>180</v>
      </c>
      <c r="AW85" s="56" t="s">
        <v>180</v>
      </c>
      <c r="AX85" s="54" t="s">
        <v>180</v>
      </c>
      <c r="AY85" s="55" t="s">
        <v>180</v>
      </c>
      <c r="AZ85" s="56">
        <v>170</v>
      </c>
      <c r="BA85" s="54">
        <v>160</v>
      </c>
      <c r="BB85" s="55">
        <v>165</v>
      </c>
      <c r="BC85" s="56" t="s">
        <v>180</v>
      </c>
      <c r="BD85" s="54" t="s">
        <v>180</v>
      </c>
      <c r="BE85" s="55" t="s">
        <v>180</v>
      </c>
      <c r="BF85" s="56">
        <v>170</v>
      </c>
      <c r="BG85" s="54">
        <v>160</v>
      </c>
      <c r="BH85" s="55">
        <v>165</v>
      </c>
      <c r="BI85" s="56">
        <v>175</v>
      </c>
      <c r="BJ85" s="54">
        <v>170</v>
      </c>
      <c r="BK85" s="55">
        <v>173</v>
      </c>
      <c r="BL85" s="56" t="s">
        <v>180</v>
      </c>
      <c r="BM85" s="54" t="s">
        <v>180</v>
      </c>
      <c r="BN85" s="55" t="s">
        <v>180</v>
      </c>
      <c r="BO85" s="56" t="s">
        <v>180</v>
      </c>
      <c r="BP85" s="54" t="s">
        <v>180</v>
      </c>
      <c r="BQ85" s="55" t="s">
        <v>180</v>
      </c>
      <c r="BR85" s="56" t="s">
        <v>180</v>
      </c>
      <c r="BS85" s="54" t="s">
        <v>180</v>
      </c>
      <c r="BT85" s="55" t="s">
        <v>180</v>
      </c>
      <c r="BU85" s="56" t="s">
        <v>180</v>
      </c>
      <c r="BV85" s="54" t="s">
        <v>180</v>
      </c>
      <c r="BW85" s="55" t="s">
        <v>180</v>
      </c>
      <c r="BX85" s="56" t="s">
        <v>180</v>
      </c>
      <c r="BY85" s="54" t="s">
        <v>180</v>
      </c>
      <c r="BZ85" s="55" t="s">
        <v>180</v>
      </c>
      <c r="CA85" s="56" t="s">
        <v>180</v>
      </c>
      <c r="CB85" s="54" t="s">
        <v>180</v>
      </c>
      <c r="CC85" s="55" t="s">
        <v>180</v>
      </c>
      <c r="CD85" s="56" t="s">
        <v>180</v>
      </c>
      <c r="CE85" s="54" t="s">
        <v>180</v>
      </c>
      <c r="CF85" s="55" t="s">
        <v>180</v>
      </c>
      <c r="CG85" s="56" t="s">
        <v>180</v>
      </c>
      <c r="CH85" s="54" t="s">
        <v>180</v>
      </c>
      <c r="CI85" s="55" t="s">
        <v>180</v>
      </c>
      <c r="CJ85" s="56" t="s">
        <v>180</v>
      </c>
      <c r="CK85" s="54" t="s">
        <v>180</v>
      </c>
      <c r="CL85" s="55" t="s">
        <v>180</v>
      </c>
      <c r="CM85" s="56" t="s">
        <v>180</v>
      </c>
      <c r="CN85" s="54" t="s">
        <v>180</v>
      </c>
      <c r="CO85" s="55" t="s">
        <v>180</v>
      </c>
      <c r="CP85" s="56">
        <v>185.75</v>
      </c>
      <c r="CQ85" s="54">
        <v>180.75</v>
      </c>
      <c r="CR85" s="55">
        <v>183.75</v>
      </c>
      <c r="CS85" s="56">
        <v>195</v>
      </c>
      <c r="CT85" s="54">
        <v>184</v>
      </c>
      <c r="CU85" s="55">
        <v>189.6</v>
      </c>
      <c r="CV85" s="56">
        <v>182</v>
      </c>
      <c r="CW85" s="54">
        <v>169</v>
      </c>
      <c r="CX85" s="55">
        <v>176</v>
      </c>
      <c r="CY85" s="54" t="s">
        <v>180</v>
      </c>
      <c r="CZ85" s="54" t="s">
        <v>180</v>
      </c>
      <c r="DA85" s="55" t="s">
        <v>180</v>
      </c>
      <c r="DB85" s="54" t="s">
        <v>180</v>
      </c>
      <c r="DC85" s="54" t="s">
        <v>180</v>
      </c>
      <c r="DD85" s="55" t="s">
        <v>180</v>
      </c>
      <c r="DE85" s="54" t="s">
        <v>180</v>
      </c>
      <c r="DF85" s="54" t="s">
        <v>180</v>
      </c>
      <c r="DG85" s="55" t="s">
        <v>180</v>
      </c>
      <c r="DH85" s="54" t="s">
        <v>180</v>
      </c>
      <c r="DI85" s="54" t="s">
        <v>180</v>
      </c>
      <c r="DJ85" s="55" t="s">
        <v>180</v>
      </c>
      <c r="DK85" s="56" t="s">
        <v>180</v>
      </c>
      <c r="DL85" s="54" t="s">
        <v>180</v>
      </c>
      <c r="DM85" s="55" t="s">
        <v>180</v>
      </c>
      <c r="DN85" s="54" t="s">
        <v>180</v>
      </c>
      <c r="DO85" s="54" t="s">
        <v>180</v>
      </c>
      <c r="DP85" s="55" t="s">
        <v>180</v>
      </c>
      <c r="DQ85" s="54" t="s">
        <v>180</v>
      </c>
      <c r="DR85" s="54" t="s">
        <v>180</v>
      </c>
      <c r="DS85" s="55" t="s">
        <v>180</v>
      </c>
      <c r="DT85" s="54">
        <v>143</v>
      </c>
      <c r="DU85" s="54">
        <v>141</v>
      </c>
      <c r="DV85" s="55">
        <v>142</v>
      </c>
      <c r="DW85" s="56" t="s">
        <v>180</v>
      </c>
      <c r="DX85" s="54" t="s">
        <v>180</v>
      </c>
      <c r="DY85" s="55" t="s">
        <v>180</v>
      </c>
      <c r="DZ85" s="56" t="s">
        <v>180</v>
      </c>
      <c r="EA85" s="54" t="s">
        <v>180</v>
      </c>
      <c r="EB85" s="55" t="s">
        <v>180</v>
      </c>
      <c r="EC85" s="56" t="s">
        <v>180</v>
      </c>
      <c r="ED85" s="54" t="s">
        <v>180</v>
      </c>
      <c r="EE85" s="55" t="s">
        <v>180</v>
      </c>
      <c r="EF85" s="56" t="s">
        <v>180</v>
      </c>
      <c r="EG85" s="54" t="s">
        <v>180</v>
      </c>
      <c r="EH85" s="55" t="s">
        <v>180</v>
      </c>
      <c r="EI85" s="56" t="s">
        <v>180</v>
      </c>
      <c r="EJ85" s="54" t="s">
        <v>180</v>
      </c>
      <c r="EK85" s="55" t="s">
        <v>180</v>
      </c>
      <c r="EL85" s="56" t="s">
        <v>180</v>
      </c>
      <c r="EM85" s="54" t="s">
        <v>180</v>
      </c>
      <c r="EN85" s="55" t="s">
        <v>180</v>
      </c>
      <c r="EO85" s="56" t="s">
        <v>180</v>
      </c>
      <c r="EP85" s="54" t="s">
        <v>180</v>
      </c>
      <c r="EQ85" s="55" t="s">
        <v>180</v>
      </c>
      <c r="ER85" s="56" t="s">
        <v>180</v>
      </c>
      <c r="ES85" s="54" t="s">
        <v>180</v>
      </c>
      <c r="ET85" s="55" t="s">
        <v>180</v>
      </c>
      <c r="EU85" s="54" t="s">
        <v>180</v>
      </c>
      <c r="EV85" s="54" t="s">
        <v>180</v>
      </c>
      <c r="EW85" s="55" t="s">
        <v>180</v>
      </c>
      <c r="EX85" s="54" t="s">
        <v>180</v>
      </c>
      <c r="EY85" s="54" t="s">
        <v>180</v>
      </c>
      <c r="EZ85" s="55" t="s">
        <v>180</v>
      </c>
      <c r="FA85" s="56" t="s">
        <v>180</v>
      </c>
      <c r="FB85" s="54" t="s">
        <v>180</v>
      </c>
      <c r="FC85" s="55" t="s">
        <v>180</v>
      </c>
      <c r="FD85" s="56" t="s">
        <v>180</v>
      </c>
      <c r="FE85" s="54" t="s">
        <v>180</v>
      </c>
      <c r="FF85" s="55" t="s">
        <v>180</v>
      </c>
      <c r="FG85" s="56" t="s">
        <v>180</v>
      </c>
      <c r="FH85" s="54" t="s">
        <v>180</v>
      </c>
      <c r="FI85" s="55" t="s">
        <v>180</v>
      </c>
      <c r="FJ85" s="56">
        <v>122.5</v>
      </c>
      <c r="FK85" s="54">
        <v>118.5</v>
      </c>
      <c r="FL85" s="55">
        <v>121</v>
      </c>
      <c r="FM85" s="56" t="s">
        <v>180</v>
      </c>
      <c r="FN85" s="54" t="s">
        <v>180</v>
      </c>
      <c r="FO85" s="55" t="s">
        <v>180</v>
      </c>
      <c r="FP85" s="56">
        <v>115.2</v>
      </c>
      <c r="FQ85" s="54">
        <v>112.4</v>
      </c>
      <c r="FR85" s="55">
        <v>113.8</v>
      </c>
      <c r="FS85" s="56">
        <v>125</v>
      </c>
      <c r="FT85" s="54">
        <v>120</v>
      </c>
      <c r="FU85" s="55">
        <v>123</v>
      </c>
      <c r="FV85" s="56" t="s">
        <v>180</v>
      </c>
      <c r="FW85" s="54" t="s">
        <v>180</v>
      </c>
      <c r="FX85" s="55" t="s">
        <v>180</v>
      </c>
      <c r="FY85" s="56" t="s">
        <v>180</v>
      </c>
      <c r="FZ85" s="54" t="s">
        <v>180</v>
      </c>
      <c r="GA85" s="55" t="s">
        <v>180</v>
      </c>
      <c r="GB85" s="56">
        <v>270</v>
      </c>
      <c r="GC85" s="54">
        <v>236.25</v>
      </c>
      <c r="GD85" s="55">
        <v>253.5</v>
      </c>
      <c r="GE85" s="56">
        <v>305.5</v>
      </c>
      <c r="GF85" s="54">
        <v>305.5</v>
      </c>
      <c r="GG85" s="55">
        <v>305.5</v>
      </c>
      <c r="GH85" s="56">
        <v>315</v>
      </c>
      <c r="GI85" s="54">
        <v>300</v>
      </c>
      <c r="GJ85" s="55">
        <v>308</v>
      </c>
      <c r="GK85" s="56" t="s">
        <v>180</v>
      </c>
      <c r="GL85" s="54" t="s">
        <v>180</v>
      </c>
      <c r="GM85" s="55" t="s">
        <v>180</v>
      </c>
      <c r="GN85" s="56">
        <v>285</v>
      </c>
      <c r="GO85" s="54">
        <v>265</v>
      </c>
      <c r="GP85" s="55">
        <v>275</v>
      </c>
      <c r="GQ85" s="56">
        <v>233</v>
      </c>
      <c r="GR85" s="54">
        <v>220</v>
      </c>
      <c r="GS85" s="55">
        <v>226.8</v>
      </c>
      <c r="GT85" s="56" t="s">
        <v>180</v>
      </c>
      <c r="GU85" s="54" t="s">
        <v>180</v>
      </c>
      <c r="GV85" s="55" t="s">
        <v>180</v>
      </c>
      <c r="GW85" s="56">
        <v>233.75</v>
      </c>
      <c r="GX85" s="54">
        <v>220</v>
      </c>
      <c r="GY85" s="55">
        <v>227.25</v>
      </c>
      <c r="GZ85" s="56" t="s">
        <v>180</v>
      </c>
      <c r="HA85" s="54" t="s">
        <v>180</v>
      </c>
      <c r="HB85" s="55" t="s">
        <v>180</v>
      </c>
      <c r="HC85" s="56" t="s">
        <v>180</v>
      </c>
      <c r="HD85" s="54" t="s">
        <v>180</v>
      </c>
      <c r="HE85" s="55" t="s">
        <v>180</v>
      </c>
      <c r="HF85" s="54" t="s">
        <v>180</v>
      </c>
      <c r="HG85" s="54" t="s">
        <v>180</v>
      </c>
      <c r="HH85" s="55" t="s">
        <v>180</v>
      </c>
      <c r="HI85" s="54" t="s">
        <v>180</v>
      </c>
      <c r="HJ85" s="54" t="s">
        <v>180</v>
      </c>
      <c r="HK85" s="55" t="s">
        <v>180</v>
      </c>
      <c r="HL85" s="56" t="s">
        <v>180</v>
      </c>
      <c r="HM85" s="54" t="s">
        <v>180</v>
      </c>
      <c r="HN85" s="55" t="s">
        <v>180</v>
      </c>
      <c r="HO85" s="56" t="s">
        <v>180</v>
      </c>
      <c r="HP85" s="54" t="s">
        <v>180</v>
      </c>
      <c r="HQ85" s="55" t="s">
        <v>180</v>
      </c>
      <c r="HR85" s="56" t="s">
        <v>180</v>
      </c>
      <c r="HS85" s="54" t="s">
        <v>180</v>
      </c>
      <c r="HT85" s="55" t="s">
        <v>180</v>
      </c>
      <c r="HU85" s="56" t="s">
        <v>180</v>
      </c>
      <c r="HV85" s="54" t="s">
        <v>180</v>
      </c>
      <c r="HW85" s="55" t="s">
        <v>180</v>
      </c>
      <c r="HX85" s="56" t="s">
        <v>180</v>
      </c>
      <c r="HY85" s="54" t="s">
        <v>180</v>
      </c>
      <c r="HZ85" s="55" t="s">
        <v>180</v>
      </c>
      <c r="IA85" s="56" t="s">
        <v>180</v>
      </c>
      <c r="IB85" s="54" t="s">
        <v>180</v>
      </c>
      <c r="IC85" s="55" t="s">
        <v>180</v>
      </c>
    </row>
    <row r="86" spans="1:237">
      <c r="A86" s="20">
        <v>1994</v>
      </c>
      <c r="B86" s="20">
        <v>1</v>
      </c>
      <c r="C86" s="20">
        <v>1</v>
      </c>
      <c r="D86" s="54">
        <v>195</v>
      </c>
      <c r="E86" s="54">
        <v>185</v>
      </c>
      <c r="F86" s="55">
        <v>190</v>
      </c>
      <c r="G86" s="56">
        <v>139</v>
      </c>
      <c r="H86" s="54">
        <v>138</v>
      </c>
      <c r="I86" s="55">
        <v>139</v>
      </c>
      <c r="J86" s="56">
        <v>195</v>
      </c>
      <c r="K86" s="54">
        <v>185</v>
      </c>
      <c r="L86" s="55">
        <v>190</v>
      </c>
      <c r="M86" s="56" t="s">
        <v>180</v>
      </c>
      <c r="N86" s="54" t="s">
        <v>180</v>
      </c>
      <c r="O86" s="55" t="s">
        <v>180</v>
      </c>
      <c r="P86" s="56">
        <v>170</v>
      </c>
      <c r="Q86" s="54">
        <v>163</v>
      </c>
      <c r="R86" s="55">
        <v>167</v>
      </c>
      <c r="S86" s="56">
        <v>168</v>
      </c>
      <c r="T86" s="54">
        <v>160</v>
      </c>
      <c r="U86" s="55">
        <v>164</v>
      </c>
      <c r="V86" s="54" t="s">
        <v>180</v>
      </c>
      <c r="W86" s="54" t="s">
        <v>180</v>
      </c>
      <c r="X86" s="55" t="s">
        <v>180</v>
      </c>
      <c r="Y86" s="54" t="s">
        <v>180</v>
      </c>
      <c r="Z86" s="54" t="s">
        <v>180</v>
      </c>
      <c r="AA86" s="55" t="s">
        <v>180</v>
      </c>
      <c r="AB86" s="54" t="s">
        <v>180</v>
      </c>
      <c r="AC86" s="54" t="s">
        <v>180</v>
      </c>
      <c r="AD86" s="55" t="s">
        <v>180</v>
      </c>
      <c r="AE86" s="54" t="s">
        <v>180</v>
      </c>
      <c r="AF86" s="54" t="s">
        <v>180</v>
      </c>
      <c r="AG86" s="55" t="s">
        <v>180</v>
      </c>
      <c r="AH86" s="56" t="s">
        <v>180</v>
      </c>
      <c r="AI86" s="54" t="s">
        <v>180</v>
      </c>
      <c r="AJ86" s="55" t="s">
        <v>180</v>
      </c>
      <c r="AK86" s="56" t="s">
        <v>180</v>
      </c>
      <c r="AL86" s="54" t="s">
        <v>180</v>
      </c>
      <c r="AM86" s="55" t="s">
        <v>180</v>
      </c>
      <c r="AN86" s="56" t="s">
        <v>180</v>
      </c>
      <c r="AO86" s="54" t="s">
        <v>180</v>
      </c>
      <c r="AP86" s="55" t="s">
        <v>180</v>
      </c>
      <c r="AQ86" s="56" t="s">
        <v>180</v>
      </c>
      <c r="AR86" s="54" t="s">
        <v>180</v>
      </c>
      <c r="AS86" s="55" t="s">
        <v>180</v>
      </c>
      <c r="AT86" s="56" t="s">
        <v>180</v>
      </c>
      <c r="AU86" s="54" t="s">
        <v>180</v>
      </c>
      <c r="AV86" s="55" t="s">
        <v>180</v>
      </c>
      <c r="AW86" s="56" t="s">
        <v>180</v>
      </c>
      <c r="AX86" s="54" t="s">
        <v>180</v>
      </c>
      <c r="AY86" s="55" t="s">
        <v>180</v>
      </c>
      <c r="AZ86" s="56">
        <v>170</v>
      </c>
      <c r="BA86" s="54">
        <v>162.5</v>
      </c>
      <c r="BB86" s="55">
        <v>166.5</v>
      </c>
      <c r="BC86" s="56" t="s">
        <v>180</v>
      </c>
      <c r="BD86" s="54" t="s">
        <v>180</v>
      </c>
      <c r="BE86" s="55" t="s">
        <v>180</v>
      </c>
      <c r="BF86" s="56">
        <v>170</v>
      </c>
      <c r="BG86" s="54">
        <v>162.5</v>
      </c>
      <c r="BH86" s="55">
        <v>166.5</v>
      </c>
      <c r="BI86" s="56">
        <v>176</v>
      </c>
      <c r="BJ86" s="54">
        <v>172.5</v>
      </c>
      <c r="BK86" s="55">
        <v>174.5</v>
      </c>
      <c r="BL86" s="56" t="s">
        <v>180</v>
      </c>
      <c r="BM86" s="54" t="s">
        <v>180</v>
      </c>
      <c r="BN86" s="55" t="s">
        <v>180</v>
      </c>
      <c r="BO86" s="56" t="s">
        <v>180</v>
      </c>
      <c r="BP86" s="54" t="s">
        <v>180</v>
      </c>
      <c r="BQ86" s="55" t="s">
        <v>180</v>
      </c>
      <c r="BR86" s="56" t="s">
        <v>180</v>
      </c>
      <c r="BS86" s="54" t="s">
        <v>180</v>
      </c>
      <c r="BT86" s="55" t="s">
        <v>180</v>
      </c>
      <c r="BU86" s="56" t="s">
        <v>180</v>
      </c>
      <c r="BV86" s="54" t="s">
        <v>180</v>
      </c>
      <c r="BW86" s="55" t="s">
        <v>180</v>
      </c>
      <c r="BX86" s="56" t="s">
        <v>180</v>
      </c>
      <c r="BY86" s="54" t="s">
        <v>180</v>
      </c>
      <c r="BZ86" s="55" t="s">
        <v>180</v>
      </c>
      <c r="CA86" s="56" t="s">
        <v>180</v>
      </c>
      <c r="CB86" s="54" t="s">
        <v>180</v>
      </c>
      <c r="CC86" s="55" t="s">
        <v>180</v>
      </c>
      <c r="CD86" s="56" t="s">
        <v>180</v>
      </c>
      <c r="CE86" s="54" t="s">
        <v>180</v>
      </c>
      <c r="CF86" s="55" t="s">
        <v>180</v>
      </c>
      <c r="CG86" s="56" t="s">
        <v>180</v>
      </c>
      <c r="CH86" s="54" t="s">
        <v>180</v>
      </c>
      <c r="CI86" s="55" t="s">
        <v>180</v>
      </c>
      <c r="CJ86" s="56" t="s">
        <v>180</v>
      </c>
      <c r="CK86" s="54" t="s">
        <v>180</v>
      </c>
      <c r="CL86" s="55" t="s">
        <v>180</v>
      </c>
      <c r="CM86" s="56" t="s">
        <v>180</v>
      </c>
      <c r="CN86" s="54" t="s">
        <v>180</v>
      </c>
      <c r="CO86" s="55" t="s">
        <v>180</v>
      </c>
      <c r="CP86" s="56">
        <v>187.5</v>
      </c>
      <c r="CQ86" s="54">
        <v>184</v>
      </c>
      <c r="CR86" s="55">
        <v>186.25</v>
      </c>
      <c r="CS86" s="56">
        <v>195</v>
      </c>
      <c r="CT86" s="54">
        <v>185</v>
      </c>
      <c r="CU86" s="55">
        <v>190</v>
      </c>
      <c r="CV86" s="56">
        <v>185</v>
      </c>
      <c r="CW86" s="54">
        <v>170</v>
      </c>
      <c r="CX86" s="55">
        <v>178</v>
      </c>
      <c r="CY86" s="54" t="s">
        <v>180</v>
      </c>
      <c r="CZ86" s="54" t="s">
        <v>180</v>
      </c>
      <c r="DA86" s="55" t="s">
        <v>180</v>
      </c>
      <c r="DB86" s="54" t="s">
        <v>180</v>
      </c>
      <c r="DC86" s="54" t="s">
        <v>180</v>
      </c>
      <c r="DD86" s="55" t="s">
        <v>180</v>
      </c>
      <c r="DE86" s="54" t="s">
        <v>180</v>
      </c>
      <c r="DF86" s="54" t="s">
        <v>180</v>
      </c>
      <c r="DG86" s="55" t="s">
        <v>180</v>
      </c>
      <c r="DH86" s="54" t="s">
        <v>180</v>
      </c>
      <c r="DI86" s="54" t="s">
        <v>180</v>
      </c>
      <c r="DJ86" s="55" t="s">
        <v>180</v>
      </c>
      <c r="DK86" s="56" t="s">
        <v>180</v>
      </c>
      <c r="DL86" s="54" t="s">
        <v>180</v>
      </c>
      <c r="DM86" s="55" t="s">
        <v>180</v>
      </c>
      <c r="DN86" s="54" t="s">
        <v>180</v>
      </c>
      <c r="DO86" s="54" t="s">
        <v>180</v>
      </c>
      <c r="DP86" s="55" t="s">
        <v>180</v>
      </c>
      <c r="DQ86" s="54" t="s">
        <v>180</v>
      </c>
      <c r="DR86" s="54" t="s">
        <v>180</v>
      </c>
      <c r="DS86" s="55" t="s">
        <v>180</v>
      </c>
      <c r="DT86" s="54">
        <v>146</v>
      </c>
      <c r="DU86" s="54">
        <v>142</v>
      </c>
      <c r="DV86" s="55">
        <v>144</v>
      </c>
      <c r="DW86" s="56" t="s">
        <v>180</v>
      </c>
      <c r="DX86" s="54" t="s">
        <v>180</v>
      </c>
      <c r="DY86" s="55" t="s">
        <v>180</v>
      </c>
      <c r="DZ86" s="56" t="s">
        <v>180</v>
      </c>
      <c r="EA86" s="54" t="s">
        <v>180</v>
      </c>
      <c r="EB86" s="55" t="s">
        <v>180</v>
      </c>
      <c r="EC86" s="56" t="s">
        <v>180</v>
      </c>
      <c r="ED86" s="54" t="s">
        <v>180</v>
      </c>
      <c r="EE86" s="55" t="s">
        <v>180</v>
      </c>
      <c r="EF86" s="56" t="s">
        <v>180</v>
      </c>
      <c r="EG86" s="54" t="s">
        <v>180</v>
      </c>
      <c r="EH86" s="55" t="s">
        <v>180</v>
      </c>
      <c r="EI86" s="56" t="s">
        <v>180</v>
      </c>
      <c r="EJ86" s="54" t="s">
        <v>180</v>
      </c>
      <c r="EK86" s="55" t="s">
        <v>180</v>
      </c>
      <c r="EL86" s="56" t="s">
        <v>180</v>
      </c>
      <c r="EM86" s="54" t="s">
        <v>180</v>
      </c>
      <c r="EN86" s="55" t="s">
        <v>180</v>
      </c>
      <c r="EO86" s="56" t="s">
        <v>180</v>
      </c>
      <c r="EP86" s="54" t="s">
        <v>180</v>
      </c>
      <c r="EQ86" s="55" t="s">
        <v>180</v>
      </c>
      <c r="ER86" s="56" t="s">
        <v>180</v>
      </c>
      <c r="ES86" s="54" t="s">
        <v>180</v>
      </c>
      <c r="ET86" s="55" t="s">
        <v>180</v>
      </c>
      <c r="EU86" s="54" t="s">
        <v>180</v>
      </c>
      <c r="EV86" s="54" t="s">
        <v>180</v>
      </c>
      <c r="EW86" s="55" t="s">
        <v>180</v>
      </c>
      <c r="EX86" s="54" t="s">
        <v>180</v>
      </c>
      <c r="EY86" s="54" t="s">
        <v>180</v>
      </c>
      <c r="EZ86" s="55" t="s">
        <v>180</v>
      </c>
      <c r="FA86" s="56" t="s">
        <v>180</v>
      </c>
      <c r="FB86" s="54" t="s">
        <v>180</v>
      </c>
      <c r="FC86" s="55" t="s">
        <v>180</v>
      </c>
      <c r="FD86" s="56" t="s">
        <v>180</v>
      </c>
      <c r="FE86" s="54" t="s">
        <v>180</v>
      </c>
      <c r="FF86" s="55" t="s">
        <v>180</v>
      </c>
      <c r="FG86" s="56" t="s">
        <v>180</v>
      </c>
      <c r="FH86" s="54" t="s">
        <v>180</v>
      </c>
      <c r="FI86" s="55" t="s">
        <v>180</v>
      </c>
      <c r="FJ86" s="56">
        <v>121.5</v>
      </c>
      <c r="FK86" s="54">
        <v>116.5</v>
      </c>
      <c r="FL86" s="55">
        <v>119.5</v>
      </c>
      <c r="FM86" s="56" t="s">
        <v>180</v>
      </c>
      <c r="FN86" s="54" t="s">
        <v>180</v>
      </c>
      <c r="FO86" s="55" t="s">
        <v>180</v>
      </c>
      <c r="FP86" s="56">
        <v>118</v>
      </c>
      <c r="FQ86" s="54">
        <v>114</v>
      </c>
      <c r="FR86" s="55">
        <v>116</v>
      </c>
      <c r="FS86" s="56">
        <v>130</v>
      </c>
      <c r="FT86" s="54">
        <v>120</v>
      </c>
      <c r="FU86" s="55">
        <v>125</v>
      </c>
      <c r="FV86" s="56" t="s">
        <v>180</v>
      </c>
      <c r="FW86" s="54" t="s">
        <v>180</v>
      </c>
      <c r="FX86" s="55" t="s">
        <v>180</v>
      </c>
      <c r="FY86" s="56" t="s">
        <v>180</v>
      </c>
      <c r="FZ86" s="54" t="s">
        <v>180</v>
      </c>
      <c r="GA86" s="55" t="s">
        <v>180</v>
      </c>
      <c r="GB86" s="56">
        <v>270</v>
      </c>
      <c r="GC86" s="54">
        <v>247.5</v>
      </c>
      <c r="GD86" s="55">
        <v>259</v>
      </c>
      <c r="GE86" s="56">
        <v>316</v>
      </c>
      <c r="GF86" s="54">
        <v>316</v>
      </c>
      <c r="GG86" s="55">
        <v>316</v>
      </c>
      <c r="GH86" s="56">
        <v>320</v>
      </c>
      <c r="GI86" s="54">
        <v>307.5</v>
      </c>
      <c r="GJ86" s="55">
        <v>314</v>
      </c>
      <c r="GK86" s="56" t="s">
        <v>180</v>
      </c>
      <c r="GL86" s="54" t="s">
        <v>180</v>
      </c>
      <c r="GM86" s="55" t="s">
        <v>180</v>
      </c>
      <c r="GN86" s="56">
        <v>287.5</v>
      </c>
      <c r="GO86" s="54">
        <v>275</v>
      </c>
      <c r="GP86" s="55">
        <v>281.5</v>
      </c>
      <c r="GQ86" s="56">
        <v>238.75</v>
      </c>
      <c r="GR86" s="54">
        <v>227.5</v>
      </c>
      <c r="GS86" s="55">
        <v>233.25</v>
      </c>
      <c r="GT86" s="56" t="s">
        <v>180</v>
      </c>
      <c r="GU86" s="54" t="s">
        <v>180</v>
      </c>
      <c r="GV86" s="55" t="s">
        <v>180</v>
      </c>
      <c r="GW86" s="56">
        <v>240</v>
      </c>
      <c r="GX86" s="54">
        <v>230</v>
      </c>
      <c r="GY86" s="55">
        <v>235</v>
      </c>
      <c r="GZ86" s="56" t="s">
        <v>180</v>
      </c>
      <c r="HA86" s="54" t="s">
        <v>180</v>
      </c>
      <c r="HB86" s="55" t="s">
        <v>180</v>
      </c>
      <c r="HC86" s="56">
        <v>60</v>
      </c>
      <c r="HD86" s="54">
        <v>56</v>
      </c>
      <c r="HE86" s="55">
        <v>58</v>
      </c>
      <c r="HF86" s="54" t="s">
        <v>180</v>
      </c>
      <c r="HG86" s="54" t="s">
        <v>180</v>
      </c>
      <c r="HH86" s="55" t="s">
        <v>180</v>
      </c>
      <c r="HI86" s="54" t="s">
        <v>180</v>
      </c>
      <c r="HJ86" s="54" t="s">
        <v>180</v>
      </c>
      <c r="HK86" s="55" t="s">
        <v>180</v>
      </c>
      <c r="HL86" s="56" t="s">
        <v>180</v>
      </c>
      <c r="HM86" s="54" t="s">
        <v>180</v>
      </c>
      <c r="HN86" s="55" t="s">
        <v>180</v>
      </c>
      <c r="HO86" s="56" t="s">
        <v>180</v>
      </c>
      <c r="HP86" s="54" t="s">
        <v>180</v>
      </c>
      <c r="HQ86" s="55" t="s">
        <v>180</v>
      </c>
      <c r="HR86" s="56" t="s">
        <v>180</v>
      </c>
      <c r="HS86" s="54" t="s">
        <v>180</v>
      </c>
      <c r="HT86" s="55" t="s">
        <v>180</v>
      </c>
      <c r="HU86" s="56" t="s">
        <v>180</v>
      </c>
      <c r="HV86" s="54" t="s">
        <v>180</v>
      </c>
      <c r="HW86" s="55" t="s">
        <v>180</v>
      </c>
      <c r="HX86" s="56" t="s">
        <v>180</v>
      </c>
      <c r="HY86" s="54" t="s">
        <v>180</v>
      </c>
      <c r="HZ86" s="55" t="s">
        <v>180</v>
      </c>
      <c r="IA86" s="56" t="s">
        <v>180</v>
      </c>
      <c r="IB86" s="54" t="s">
        <v>180</v>
      </c>
      <c r="IC86" s="55" t="s">
        <v>180</v>
      </c>
    </row>
    <row r="87" spans="1:237">
      <c r="A87" s="20">
        <v>1994</v>
      </c>
      <c r="B87" s="20">
        <v>1</v>
      </c>
      <c r="C87" s="20">
        <v>2</v>
      </c>
      <c r="D87" s="54">
        <v>195</v>
      </c>
      <c r="E87" s="54">
        <v>185</v>
      </c>
      <c r="F87" s="55">
        <v>190</v>
      </c>
      <c r="G87" s="56">
        <v>139.66666666666666</v>
      </c>
      <c r="H87" s="54">
        <v>138.33333333333334</v>
      </c>
      <c r="I87" s="55">
        <v>139.33333333333334</v>
      </c>
      <c r="J87" s="56">
        <v>183.75</v>
      </c>
      <c r="K87" s="54">
        <v>176</v>
      </c>
      <c r="L87" s="55">
        <v>180</v>
      </c>
      <c r="M87" s="56" t="s">
        <v>180</v>
      </c>
      <c r="N87" s="54" t="s">
        <v>180</v>
      </c>
      <c r="O87" s="55" t="s">
        <v>180</v>
      </c>
      <c r="P87" s="56">
        <v>170.75</v>
      </c>
      <c r="Q87" s="54">
        <v>164.5</v>
      </c>
      <c r="R87" s="55">
        <v>168</v>
      </c>
      <c r="S87" s="56">
        <v>168</v>
      </c>
      <c r="T87" s="54">
        <v>162.75</v>
      </c>
      <c r="U87" s="55">
        <v>165.75</v>
      </c>
      <c r="V87" s="54" t="s">
        <v>180</v>
      </c>
      <c r="W87" s="54" t="s">
        <v>180</v>
      </c>
      <c r="X87" s="55" t="s">
        <v>180</v>
      </c>
      <c r="Y87" s="54" t="s">
        <v>180</v>
      </c>
      <c r="Z87" s="54" t="s">
        <v>180</v>
      </c>
      <c r="AA87" s="55" t="s">
        <v>180</v>
      </c>
      <c r="AB87" s="54" t="s">
        <v>180</v>
      </c>
      <c r="AC87" s="54" t="s">
        <v>180</v>
      </c>
      <c r="AD87" s="55" t="s">
        <v>180</v>
      </c>
      <c r="AE87" s="54" t="s">
        <v>180</v>
      </c>
      <c r="AF87" s="54" t="s">
        <v>180</v>
      </c>
      <c r="AG87" s="55" t="s">
        <v>180</v>
      </c>
      <c r="AH87" s="56" t="s">
        <v>180</v>
      </c>
      <c r="AI87" s="54" t="s">
        <v>180</v>
      </c>
      <c r="AJ87" s="55" t="s">
        <v>180</v>
      </c>
      <c r="AK87" s="56" t="s">
        <v>180</v>
      </c>
      <c r="AL87" s="54" t="s">
        <v>180</v>
      </c>
      <c r="AM87" s="55" t="s">
        <v>180</v>
      </c>
      <c r="AN87" s="56" t="s">
        <v>180</v>
      </c>
      <c r="AO87" s="54" t="s">
        <v>180</v>
      </c>
      <c r="AP87" s="55" t="s">
        <v>180</v>
      </c>
      <c r="AQ87" s="56" t="s">
        <v>180</v>
      </c>
      <c r="AR87" s="54" t="s">
        <v>180</v>
      </c>
      <c r="AS87" s="55" t="s">
        <v>180</v>
      </c>
      <c r="AT87" s="56" t="s">
        <v>180</v>
      </c>
      <c r="AU87" s="54" t="s">
        <v>180</v>
      </c>
      <c r="AV87" s="55" t="s">
        <v>180</v>
      </c>
      <c r="AW87" s="56" t="s">
        <v>180</v>
      </c>
      <c r="AX87" s="54" t="s">
        <v>180</v>
      </c>
      <c r="AY87" s="55" t="s">
        <v>180</v>
      </c>
      <c r="AZ87" s="56">
        <v>173.75</v>
      </c>
      <c r="BA87" s="54">
        <v>169.5</v>
      </c>
      <c r="BB87" s="55">
        <v>172</v>
      </c>
      <c r="BC87" s="56" t="s">
        <v>180</v>
      </c>
      <c r="BD87" s="54" t="s">
        <v>180</v>
      </c>
      <c r="BE87" s="55" t="s">
        <v>180</v>
      </c>
      <c r="BF87" s="56">
        <v>173.75</v>
      </c>
      <c r="BG87" s="54">
        <v>169.5</v>
      </c>
      <c r="BH87" s="55">
        <v>172</v>
      </c>
      <c r="BI87" s="56">
        <v>178</v>
      </c>
      <c r="BJ87" s="54">
        <v>175.75</v>
      </c>
      <c r="BK87" s="55">
        <v>177</v>
      </c>
      <c r="BL87" s="56" t="s">
        <v>180</v>
      </c>
      <c r="BM87" s="54" t="s">
        <v>180</v>
      </c>
      <c r="BN87" s="55" t="s">
        <v>180</v>
      </c>
      <c r="BO87" s="56" t="s">
        <v>180</v>
      </c>
      <c r="BP87" s="54" t="s">
        <v>180</v>
      </c>
      <c r="BQ87" s="55" t="s">
        <v>180</v>
      </c>
      <c r="BR87" s="56" t="s">
        <v>180</v>
      </c>
      <c r="BS87" s="54" t="s">
        <v>180</v>
      </c>
      <c r="BT87" s="55" t="s">
        <v>180</v>
      </c>
      <c r="BU87" s="56" t="s">
        <v>180</v>
      </c>
      <c r="BV87" s="54" t="s">
        <v>180</v>
      </c>
      <c r="BW87" s="55" t="s">
        <v>180</v>
      </c>
      <c r="BX87" s="56" t="s">
        <v>180</v>
      </c>
      <c r="BY87" s="54" t="s">
        <v>180</v>
      </c>
      <c r="BZ87" s="55" t="s">
        <v>180</v>
      </c>
      <c r="CA87" s="56" t="s">
        <v>180</v>
      </c>
      <c r="CB87" s="54" t="s">
        <v>180</v>
      </c>
      <c r="CC87" s="55" t="s">
        <v>180</v>
      </c>
      <c r="CD87" s="56" t="s">
        <v>180</v>
      </c>
      <c r="CE87" s="54" t="s">
        <v>180</v>
      </c>
      <c r="CF87" s="55" t="s">
        <v>180</v>
      </c>
      <c r="CG87" s="56" t="s">
        <v>180</v>
      </c>
      <c r="CH87" s="54" t="s">
        <v>180</v>
      </c>
      <c r="CI87" s="55" t="s">
        <v>180</v>
      </c>
      <c r="CJ87" s="56" t="s">
        <v>180</v>
      </c>
      <c r="CK87" s="54" t="s">
        <v>180</v>
      </c>
      <c r="CL87" s="55" t="s">
        <v>180</v>
      </c>
      <c r="CM87" s="56" t="s">
        <v>180</v>
      </c>
      <c r="CN87" s="54" t="s">
        <v>180</v>
      </c>
      <c r="CO87" s="55" t="s">
        <v>180</v>
      </c>
      <c r="CP87" s="56">
        <v>185</v>
      </c>
      <c r="CQ87" s="54">
        <v>182</v>
      </c>
      <c r="CR87" s="55">
        <v>184</v>
      </c>
      <c r="CS87" s="56">
        <v>195</v>
      </c>
      <c r="CT87" s="54">
        <v>185</v>
      </c>
      <c r="CU87" s="55">
        <v>190</v>
      </c>
      <c r="CV87" s="56">
        <v>190</v>
      </c>
      <c r="CW87" s="54">
        <v>176.66666666666666</v>
      </c>
      <c r="CX87" s="55">
        <v>183.66666666666666</v>
      </c>
      <c r="CY87" s="54" t="s">
        <v>180</v>
      </c>
      <c r="CZ87" s="54" t="s">
        <v>180</v>
      </c>
      <c r="DA87" s="55" t="s">
        <v>180</v>
      </c>
      <c r="DB87" s="54" t="s">
        <v>180</v>
      </c>
      <c r="DC87" s="54" t="s">
        <v>180</v>
      </c>
      <c r="DD87" s="55" t="s">
        <v>180</v>
      </c>
      <c r="DE87" s="54" t="s">
        <v>180</v>
      </c>
      <c r="DF87" s="54" t="s">
        <v>180</v>
      </c>
      <c r="DG87" s="55" t="s">
        <v>180</v>
      </c>
      <c r="DH87" s="54" t="s">
        <v>180</v>
      </c>
      <c r="DI87" s="54" t="s">
        <v>180</v>
      </c>
      <c r="DJ87" s="55" t="s">
        <v>180</v>
      </c>
      <c r="DK87" s="56" t="s">
        <v>180</v>
      </c>
      <c r="DL87" s="54" t="s">
        <v>180</v>
      </c>
      <c r="DM87" s="55" t="s">
        <v>180</v>
      </c>
      <c r="DN87" s="54" t="s">
        <v>180</v>
      </c>
      <c r="DO87" s="54" t="s">
        <v>180</v>
      </c>
      <c r="DP87" s="55" t="s">
        <v>180</v>
      </c>
      <c r="DQ87" s="54" t="s">
        <v>180</v>
      </c>
      <c r="DR87" s="54" t="s">
        <v>180</v>
      </c>
      <c r="DS87" s="55" t="s">
        <v>180</v>
      </c>
      <c r="DT87" s="54">
        <v>146.5</v>
      </c>
      <c r="DU87" s="54">
        <v>144.5</v>
      </c>
      <c r="DV87" s="55">
        <v>145.5</v>
      </c>
      <c r="DW87" s="56" t="s">
        <v>180</v>
      </c>
      <c r="DX87" s="54" t="s">
        <v>180</v>
      </c>
      <c r="DY87" s="55" t="s">
        <v>180</v>
      </c>
      <c r="DZ87" s="56" t="s">
        <v>180</v>
      </c>
      <c r="EA87" s="54" t="s">
        <v>180</v>
      </c>
      <c r="EB87" s="55" t="s">
        <v>180</v>
      </c>
      <c r="EC87" s="56" t="s">
        <v>180</v>
      </c>
      <c r="ED87" s="54" t="s">
        <v>180</v>
      </c>
      <c r="EE87" s="55" t="s">
        <v>180</v>
      </c>
      <c r="EF87" s="56" t="s">
        <v>180</v>
      </c>
      <c r="EG87" s="54" t="s">
        <v>180</v>
      </c>
      <c r="EH87" s="55" t="s">
        <v>180</v>
      </c>
      <c r="EI87" s="56" t="s">
        <v>180</v>
      </c>
      <c r="EJ87" s="54" t="s">
        <v>180</v>
      </c>
      <c r="EK87" s="55" t="s">
        <v>180</v>
      </c>
      <c r="EL87" s="56" t="s">
        <v>180</v>
      </c>
      <c r="EM87" s="54" t="s">
        <v>180</v>
      </c>
      <c r="EN87" s="55" t="s">
        <v>180</v>
      </c>
      <c r="EO87" s="56" t="s">
        <v>180</v>
      </c>
      <c r="EP87" s="54" t="s">
        <v>180</v>
      </c>
      <c r="EQ87" s="55" t="s">
        <v>180</v>
      </c>
      <c r="ER87" s="56" t="s">
        <v>180</v>
      </c>
      <c r="ES87" s="54" t="s">
        <v>180</v>
      </c>
      <c r="ET87" s="55" t="s">
        <v>180</v>
      </c>
      <c r="EU87" s="54" t="s">
        <v>180</v>
      </c>
      <c r="EV87" s="54" t="s">
        <v>180</v>
      </c>
      <c r="EW87" s="55" t="s">
        <v>180</v>
      </c>
      <c r="EX87" s="54" t="s">
        <v>180</v>
      </c>
      <c r="EY87" s="54" t="s">
        <v>180</v>
      </c>
      <c r="EZ87" s="55" t="s">
        <v>180</v>
      </c>
      <c r="FA87" s="56" t="s">
        <v>180</v>
      </c>
      <c r="FB87" s="54" t="s">
        <v>180</v>
      </c>
      <c r="FC87" s="55" t="s">
        <v>180</v>
      </c>
      <c r="FD87" s="56" t="s">
        <v>180</v>
      </c>
      <c r="FE87" s="54" t="s">
        <v>180</v>
      </c>
      <c r="FF87" s="55" t="s">
        <v>180</v>
      </c>
      <c r="FG87" s="56" t="s">
        <v>180</v>
      </c>
      <c r="FH87" s="54" t="s">
        <v>180</v>
      </c>
      <c r="FI87" s="55" t="s">
        <v>180</v>
      </c>
      <c r="FJ87" s="56">
        <v>123.5</v>
      </c>
      <c r="FK87" s="54">
        <v>118.5</v>
      </c>
      <c r="FL87" s="55">
        <v>121.5</v>
      </c>
      <c r="FM87" s="56" t="s">
        <v>180</v>
      </c>
      <c r="FN87" s="54" t="s">
        <v>180</v>
      </c>
      <c r="FO87" s="55" t="s">
        <v>180</v>
      </c>
      <c r="FP87" s="56">
        <v>118.5</v>
      </c>
      <c r="FQ87" s="54">
        <v>116.75</v>
      </c>
      <c r="FR87" s="55">
        <v>117.75</v>
      </c>
      <c r="FS87" s="56">
        <v>130</v>
      </c>
      <c r="FT87" s="54">
        <v>121.25</v>
      </c>
      <c r="FU87" s="55">
        <v>125.75</v>
      </c>
      <c r="FV87" s="56" t="s">
        <v>180</v>
      </c>
      <c r="FW87" s="54" t="s">
        <v>180</v>
      </c>
      <c r="FX87" s="55" t="s">
        <v>180</v>
      </c>
      <c r="FY87" s="56" t="s">
        <v>180</v>
      </c>
      <c r="FZ87" s="54" t="s">
        <v>180</v>
      </c>
      <c r="GA87" s="55" t="s">
        <v>180</v>
      </c>
      <c r="GB87" s="56">
        <v>272.5</v>
      </c>
      <c r="GC87" s="54">
        <v>252.5</v>
      </c>
      <c r="GD87" s="55">
        <v>262.5</v>
      </c>
      <c r="GE87" s="56">
        <v>316</v>
      </c>
      <c r="GF87" s="54">
        <v>316</v>
      </c>
      <c r="GG87" s="55">
        <v>316</v>
      </c>
      <c r="GH87" s="56">
        <v>325</v>
      </c>
      <c r="GI87" s="54">
        <v>315</v>
      </c>
      <c r="GJ87" s="55">
        <v>320</v>
      </c>
      <c r="GK87" s="56" t="s">
        <v>180</v>
      </c>
      <c r="GL87" s="54" t="s">
        <v>180</v>
      </c>
      <c r="GM87" s="55" t="s">
        <v>180</v>
      </c>
      <c r="GN87" s="56">
        <v>297.5</v>
      </c>
      <c r="GO87" s="54">
        <v>285</v>
      </c>
      <c r="GP87" s="55">
        <v>291.5</v>
      </c>
      <c r="GQ87" s="56">
        <v>240</v>
      </c>
      <c r="GR87" s="54">
        <v>230</v>
      </c>
      <c r="GS87" s="55">
        <v>235</v>
      </c>
      <c r="GT87" s="56" t="s">
        <v>180</v>
      </c>
      <c r="GU87" s="54" t="s">
        <v>180</v>
      </c>
      <c r="GV87" s="55" t="s">
        <v>180</v>
      </c>
      <c r="GW87" s="56">
        <v>240</v>
      </c>
      <c r="GX87" s="54">
        <v>230</v>
      </c>
      <c r="GY87" s="55">
        <v>235</v>
      </c>
      <c r="GZ87" s="56" t="s">
        <v>180</v>
      </c>
      <c r="HA87" s="54" t="s">
        <v>180</v>
      </c>
      <c r="HB87" s="55" t="s">
        <v>180</v>
      </c>
      <c r="HC87" s="56">
        <v>59.25</v>
      </c>
      <c r="HD87" s="54">
        <v>55.25</v>
      </c>
      <c r="HE87" s="55">
        <v>57.25</v>
      </c>
      <c r="HF87" s="54" t="s">
        <v>180</v>
      </c>
      <c r="HG87" s="54" t="s">
        <v>180</v>
      </c>
      <c r="HH87" s="55" t="s">
        <v>180</v>
      </c>
      <c r="HI87" s="54" t="s">
        <v>180</v>
      </c>
      <c r="HJ87" s="54" t="s">
        <v>180</v>
      </c>
      <c r="HK87" s="55" t="s">
        <v>180</v>
      </c>
      <c r="HL87" s="56" t="s">
        <v>180</v>
      </c>
      <c r="HM87" s="54" t="s">
        <v>180</v>
      </c>
      <c r="HN87" s="55" t="s">
        <v>180</v>
      </c>
      <c r="HO87" s="56" t="s">
        <v>180</v>
      </c>
      <c r="HP87" s="54" t="s">
        <v>180</v>
      </c>
      <c r="HQ87" s="55" t="s">
        <v>180</v>
      </c>
      <c r="HR87" s="56" t="s">
        <v>180</v>
      </c>
      <c r="HS87" s="54" t="s">
        <v>180</v>
      </c>
      <c r="HT87" s="55" t="s">
        <v>180</v>
      </c>
      <c r="HU87" s="56" t="s">
        <v>180</v>
      </c>
      <c r="HV87" s="54" t="s">
        <v>180</v>
      </c>
      <c r="HW87" s="55" t="s">
        <v>180</v>
      </c>
      <c r="HX87" s="56" t="s">
        <v>180</v>
      </c>
      <c r="HY87" s="54" t="s">
        <v>180</v>
      </c>
      <c r="HZ87" s="55" t="s">
        <v>180</v>
      </c>
      <c r="IA87" s="56" t="s">
        <v>180</v>
      </c>
      <c r="IB87" s="54" t="s">
        <v>180</v>
      </c>
      <c r="IC87" s="55" t="s">
        <v>180</v>
      </c>
    </row>
    <row r="88" spans="1:237">
      <c r="A88" s="20">
        <v>1994</v>
      </c>
      <c r="B88" s="20">
        <v>1</v>
      </c>
      <c r="C88" s="20">
        <v>3</v>
      </c>
      <c r="D88" s="54">
        <v>195</v>
      </c>
      <c r="E88" s="54">
        <v>185</v>
      </c>
      <c r="F88" s="55">
        <v>190</v>
      </c>
      <c r="G88" s="56">
        <v>145.6</v>
      </c>
      <c r="H88" s="54">
        <v>143.4</v>
      </c>
      <c r="I88" s="55">
        <v>144.80000000000001</v>
      </c>
      <c r="J88" s="56">
        <v>195</v>
      </c>
      <c r="K88" s="54">
        <v>185</v>
      </c>
      <c r="L88" s="55">
        <v>190</v>
      </c>
      <c r="M88" s="56" t="s">
        <v>180</v>
      </c>
      <c r="N88" s="54" t="s">
        <v>180</v>
      </c>
      <c r="O88" s="55" t="s">
        <v>180</v>
      </c>
      <c r="P88" s="56">
        <v>174.2</v>
      </c>
      <c r="Q88" s="54">
        <v>166.2</v>
      </c>
      <c r="R88" s="55">
        <v>170.2</v>
      </c>
      <c r="S88" s="56">
        <v>171</v>
      </c>
      <c r="T88" s="54">
        <v>166.2</v>
      </c>
      <c r="U88" s="55">
        <v>169</v>
      </c>
      <c r="V88" s="54" t="s">
        <v>180</v>
      </c>
      <c r="W88" s="54" t="s">
        <v>180</v>
      </c>
      <c r="X88" s="55" t="s">
        <v>180</v>
      </c>
      <c r="Y88" s="54" t="s">
        <v>180</v>
      </c>
      <c r="Z88" s="54" t="s">
        <v>180</v>
      </c>
      <c r="AA88" s="55" t="s">
        <v>180</v>
      </c>
      <c r="AB88" s="54" t="s">
        <v>180</v>
      </c>
      <c r="AC88" s="54" t="s">
        <v>180</v>
      </c>
      <c r="AD88" s="55" t="s">
        <v>180</v>
      </c>
      <c r="AE88" s="54" t="s">
        <v>180</v>
      </c>
      <c r="AF88" s="54" t="s">
        <v>180</v>
      </c>
      <c r="AG88" s="55" t="s">
        <v>180</v>
      </c>
      <c r="AH88" s="56" t="s">
        <v>180</v>
      </c>
      <c r="AI88" s="54" t="s">
        <v>180</v>
      </c>
      <c r="AJ88" s="55" t="s">
        <v>180</v>
      </c>
      <c r="AK88" s="56" t="s">
        <v>180</v>
      </c>
      <c r="AL88" s="54" t="s">
        <v>180</v>
      </c>
      <c r="AM88" s="55" t="s">
        <v>180</v>
      </c>
      <c r="AN88" s="56" t="s">
        <v>180</v>
      </c>
      <c r="AO88" s="54" t="s">
        <v>180</v>
      </c>
      <c r="AP88" s="55" t="s">
        <v>180</v>
      </c>
      <c r="AQ88" s="56" t="s">
        <v>180</v>
      </c>
      <c r="AR88" s="54" t="s">
        <v>180</v>
      </c>
      <c r="AS88" s="55" t="s">
        <v>180</v>
      </c>
      <c r="AT88" s="56" t="s">
        <v>180</v>
      </c>
      <c r="AU88" s="54" t="s">
        <v>180</v>
      </c>
      <c r="AV88" s="55" t="s">
        <v>180</v>
      </c>
      <c r="AW88" s="56" t="s">
        <v>180</v>
      </c>
      <c r="AX88" s="54" t="s">
        <v>180</v>
      </c>
      <c r="AY88" s="55" t="s">
        <v>180</v>
      </c>
      <c r="AZ88" s="56">
        <v>178.2</v>
      </c>
      <c r="BA88" s="54">
        <v>173.8</v>
      </c>
      <c r="BB88" s="55">
        <v>176.2</v>
      </c>
      <c r="BC88" s="56" t="s">
        <v>180</v>
      </c>
      <c r="BD88" s="54" t="s">
        <v>180</v>
      </c>
      <c r="BE88" s="55" t="s">
        <v>180</v>
      </c>
      <c r="BF88" s="56">
        <v>178.2</v>
      </c>
      <c r="BG88" s="54">
        <v>173.8</v>
      </c>
      <c r="BH88" s="55">
        <v>176.2</v>
      </c>
      <c r="BI88" s="56">
        <v>181.4</v>
      </c>
      <c r="BJ88" s="54">
        <v>178.8</v>
      </c>
      <c r="BK88" s="55">
        <v>180.2</v>
      </c>
      <c r="BL88" s="56" t="s">
        <v>180</v>
      </c>
      <c r="BM88" s="54" t="s">
        <v>180</v>
      </c>
      <c r="BN88" s="55" t="s">
        <v>180</v>
      </c>
      <c r="BO88" s="56" t="s">
        <v>180</v>
      </c>
      <c r="BP88" s="54" t="s">
        <v>180</v>
      </c>
      <c r="BQ88" s="55" t="s">
        <v>180</v>
      </c>
      <c r="BR88" s="56" t="s">
        <v>180</v>
      </c>
      <c r="BS88" s="54" t="s">
        <v>180</v>
      </c>
      <c r="BT88" s="55" t="s">
        <v>180</v>
      </c>
      <c r="BU88" s="56" t="s">
        <v>180</v>
      </c>
      <c r="BV88" s="54" t="s">
        <v>180</v>
      </c>
      <c r="BW88" s="55" t="s">
        <v>180</v>
      </c>
      <c r="BX88" s="56" t="s">
        <v>180</v>
      </c>
      <c r="BY88" s="54" t="s">
        <v>180</v>
      </c>
      <c r="BZ88" s="55" t="s">
        <v>180</v>
      </c>
      <c r="CA88" s="56" t="s">
        <v>180</v>
      </c>
      <c r="CB88" s="54" t="s">
        <v>180</v>
      </c>
      <c r="CC88" s="55" t="s">
        <v>180</v>
      </c>
      <c r="CD88" s="56" t="s">
        <v>180</v>
      </c>
      <c r="CE88" s="54" t="s">
        <v>180</v>
      </c>
      <c r="CF88" s="55" t="s">
        <v>180</v>
      </c>
      <c r="CG88" s="56" t="s">
        <v>180</v>
      </c>
      <c r="CH88" s="54" t="s">
        <v>180</v>
      </c>
      <c r="CI88" s="55" t="s">
        <v>180</v>
      </c>
      <c r="CJ88" s="56" t="s">
        <v>180</v>
      </c>
      <c r="CK88" s="54" t="s">
        <v>180</v>
      </c>
      <c r="CL88" s="55" t="s">
        <v>180</v>
      </c>
      <c r="CM88" s="56" t="s">
        <v>180</v>
      </c>
      <c r="CN88" s="54" t="s">
        <v>180</v>
      </c>
      <c r="CO88" s="55" t="s">
        <v>180</v>
      </c>
      <c r="CP88" s="56">
        <v>187.6</v>
      </c>
      <c r="CQ88" s="54">
        <v>184.2</v>
      </c>
      <c r="CR88" s="55">
        <v>186.2</v>
      </c>
      <c r="CS88" s="56">
        <v>195</v>
      </c>
      <c r="CT88" s="54">
        <v>185</v>
      </c>
      <c r="CU88" s="55">
        <v>190</v>
      </c>
      <c r="CV88" s="56">
        <v>201</v>
      </c>
      <c r="CW88" s="54">
        <v>191</v>
      </c>
      <c r="CX88" s="55">
        <v>196</v>
      </c>
      <c r="CY88" s="54" t="s">
        <v>180</v>
      </c>
      <c r="CZ88" s="54" t="s">
        <v>180</v>
      </c>
      <c r="DA88" s="55" t="s">
        <v>180</v>
      </c>
      <c r="DB88" s="54" t="s">
        <v>180</v>
      </c>
      <c r="DC88" s="54" t="s">
        <v>180</v>
      </c>
      <c r="DD88" s="55" t="s">
        <v>180</v>
      </c>
      <c r="DE88" s="54" t="s">
        <v>180</v>
      </c>
      <c r="DF88" s="54" t="s">
        <v>180</v>
      </c>
      <c r="DG88" s="55" t="s">
        <v>180</v>
      </c>
      <c r="DH88" s="54" t="s">
        <v>180</v>
      </c>
      <c r="DI88" s="54" t="s">
        <v>180</v>
      </c>
      <c r="DJ88" s="55" t="s">
        <v>180</v>
      </c>
      <c r="DK88" s="56" t="s">
        <v>180</v>
      </c>
      <c r="DL88" s="54" t="s">
        <v>180</v>
      </c>
      <c r="DM88" s="55" t="s">
        <v>180</v>
      </c>
      <c r="DN88" s="54" t="s">
        <v>180</v>
      </c>
      <c r="DO88" s="54" t="s">
        <v>180</v>
      </c>
      <c r="DP88" s="55" t="s">
        <v>180</v>
      </c>
      <c r="DQ88" s="54" t="s">
        <v>180</v>
      </c>
      <c r="DR88" s="54" t="s">
        <v>180</v>
      </c>
      <c r="DS88" s="55" t="s">
        <v>180</v>
      </c>
      <c r="DT88" s="54">
        <v>151.6</v>
      </c>
      <c r="DU88" s="54">
        <v>149.4</v>
      </c>
      <c r="DV88" s="55">
        <v>150.6</v>
      </c>
      <c r="DW88" s="56" t="s">
        <v>180</v>
      </c>
      <c r="DX88" s="54" t="s">
        <v>180</v>
      </c>
      <c r="DY88" s="55" t="s">
        <v>180</v>
      </c>
      <c r="DZ88" s="56" t="s">
        <v>180</v>
      </c>
      <c r="EA88" s="54" t="s">
        <v>180</v>
      </c>
      <c r="EB88" s="55" t="s">
        <v>180</v>
      </c>
      <c r="EC88" s="56" t="s">
        <v>180</v>
      </c>
      <c r="ED88" s="54" t="s">
        <v>180</v>
      </c>
      <c r="EE88" s="55" t="s">
        <v>180</v>
      </c>
      <c r="EF88" s="56" t="s">
        <v>180</v>
      </c>
      <c r="EG88" s="54" t="s">
        <v>180</v>
      </c>
      <c r="EH88" s="55" t="s">
        <v>180</v>
      </c>
      <c r="EI88" s="56" t="s">
        <v>180</v>
      </c>
      <c r="EJ88" s="54" t="s">
        <v>180</v>
      </c>
      <c r="EK88" s="55" t="s">
        <v>180</v>
      </c>
      <c r="EL88" s="56" t="s">
        <v>180</v>
      </c>
      <c r="EM88" s="54" t="s">
        <v>180</v>
      </c>
      <c r="EN88" s="55" t="s">
        <v>180</v>
      </c>
      <c r="EO88" s="56" t="s">
        <v>180</v>
      </c>
      <c r="EP88" s="54" t="s">
        <v>180</v>
      </c>
      <c r="EQ88" s="55" t="s">
        <v>180</v>
      </c>
      <c r="ER88" s="56" t="s">
        <v>180</v>
      </c>
      <c r="ES88" s="54" t="s">
        <v>180</v>
      </c>
      <c r="ET88" s="55" t="s">
        <v>180</v>
      </c>
      <c r="EU88" s="54" t="s">
        <v>180</v>
      </c>
      <c r="EV88" s="54" t="s">
        <v>180</v>
      </c>
      <c r="EW88" s="55" t="s">
        <v>180</v>
      </c>
      <c r="EX88" s="54" t="s">
        <v>180</v>
      </c>
      <c r="EY88" s="54" t="s">
        <v>180</v>
      </c>
      <c r="EZ88" s="55" t="s">
        <v>180</v>
      </c>
      <c r="FA88" s="56" t="s">
        <v>180</v>
      </c>
      <c r="FB88" s="54" t="s">
        <v>180</v>
      </c>
      <c r="FC88" s="55" t="s">
        <v>180</v>
      </c>
      <c r="FD88" s="56" t="s">
        <v>180</v>
      </c>
      <c r="FE88" s="54" t="s">
        <v>180</v>
      </c>
      <c r="FF88" s="55" t="s">
        <v>180</v>
      </c>
      <c r="FG88" s="56" t="s">
        <v>180</v>
      </c>
      <c r="FH88" s="54" t="s">
        <v>180</v>
      </c>
      <c r="FI88" s="55" t="s">
        <v>180</v>
      </c>
      <c r="FJ88" s="56">
        <v>127.4</v>
      </c>
      <c r="FK88" s="54">
        <v>121.6</v>
      </c>
      <c r="FL88" s="55">
        <v>124.6</v>
      </c>
      <c r="FM88" s="56" t="s">
        <v>180</v>
      </c>
      <c r="FN88" s="54" t="s">
        <v>180</v>
      </c>
      <c r="FO88" s="55" t="s">
        <v>180</v>
      </c>
      <c r="FP88" s="56">
        <v>127</v>
      </c>
      <c r="FQ88" s="54">
        <v>122.2</v>
      </c>
      <c r="FR88" s="55">
        <v>124.8</v>
      </c>
      <c r="FS88" s="56">
        <v>130</v>
      </c>
      <c r="FT88" s="54">
        <v>125</v>
      </c>
      <c r="FU88" s="55">
        <v>128</v>
      </c>
      <c r="FV88" s="56" t="s">
        <v>180</v>
      </c>
      <c r="FW88" s="54" t="s">
        <v>180</v>
      </c>
      <c r="FX88" s="55" t="s">
        <v>180</v>
      </c>
      <c r="FY88" s="56" t="s">
        <v>180</v>
      </c>
      <c r="FZ88" s="54" t="s">
        <v>180</v>
      </c>
      <c r="GA88" s="55" t="s">
        <v>180</v>
      </c>
      <c r="GB88" s="56">
        <v>276</v>
      </c>
      <c r="GC88" s="54">
        <v>256</v>
      </c>
      <c r="GD88" s="55">
        <v>266</v>
      </c>
      <c r="GE88" s="56">
        <v>321.8</v>
      </c>
      <c r="GF88" s="54">
        <v>321.8</v>
      </c>
      <c r="GG88" s="55">
        <v>321.8</v>
      </c>
      <c r="GH88" s="56">
        <v>325</v>
      </c>
      <c r="GI88" s="54">
        <v>315</v>
      </c>
      <c r="GJ88" s="55">
        <v>320</v>
      </c>
      <c r="GK88" s="56" t="s">
        <v>180</v>
      </c>
      <c r="GL88" s="54" t="s">
        <v>180</v>
      </c>
      <c r="GM88" s="55" t="s">
        <v>180</v>
      </c>
      <c r="GN88" s="56">
        <v>305</v>
      </c>
      <c r="GO88" s="54">
        <v>290</v>
      </c>
      <c r="GP88" s="55">
        <v>298</v>
      </c>
      <c r="GQ88" s="56">
        <v>246</v>
      </c>
      <c r="GR88" s="54">
        <v>236</v>
      </c>
      <c r="GS88" s="55">
        <v>241</v>
      </c>
      <c r="GT88" s="56" t="s">
        <v>180</v>
      </c>
      <c r="GU88" s="54" t="s">
        <v>180</v>
      </c>
      <c r="GV88" s="55" t="s">
        <v>180</v>
      </c>
      <c r="GW88" s="56">
        <v>248</v>
      </c>
      <c r="GX88" s="54">
        <v>238</v>
      </c>
      <c r="GY88" s="55">
        <v>243</v>
      </c>
      <c r="GZ88" s="56" t="s">
        <v>180</v>
      </c>
      <c r="HA88" s="54" t="s">
        <v>180</v>
      </c>
      <c r="HB88" s="55" t="s">
        <v>180</v>
      </c>
      <c r="HC88" s="56">
        <v>59</v>
      </c>
      <c r="HD88" s="54">
        <v>53.8</v>
      </c>
      <c r="HE88" s="55">
        <v>56.4</v>
      </c>
      <c r="HF88" s="54" t="s">
        <v>180</v>
      </c>
      <c r="HG88" s="54" t="s">
        <v>180</v>
      </c>
      <c r="HH88" s="55" t="s">
        <v>180</v>
      </c>
      <c r="HI88" s="54" t="s">
        <v>180</v>
      </c>
      <c r="HJ88" s="54" t="s">
        <v>180</v>
      </c>
      <c r="HK88" s="55" t="s">
        <v>180</v>
      </c>
      <c r="HL88" s="56" t="s">
        <v>180</v>
      </c>
      <c r="HM88" s="54" t="s">
        <v>180</v>
      </c>
      <c r="HN88" s="55" t="s">
        <v>180</v>
      </c>
      <c r="HO88" s="56" t="s">
        <v>180</v>
      </c>
      <c r="HP88" s="54" t="s">
        <v>180</v>
      </c>
      <c r="HQ88" s="55" t="s">
        <v>180</v>
      </c>
      <c r="HR88" s="56" t="s">
        <v>180</v>
      </c>
      <c r="HS88" s="54" t="s">
        <v>180</v>
      </c>
      <c r="HT88" s="55" t="s">
        <v>180</v>
      </c>
      <c r="HU88" s="56" t="s">
        <v>180</v>
      </c>
      <c r="HV88" s="54" t="s">
        <v>180</v>
      </c>
      <c r="HW88" s="55" t="s">
        <v>180</v>
      </c>
      <c r="HX88" s="56" t="s">
        <v>180</v>
      </c>
      <c r="HY88" s="54" t="s">
        <v>180</v>
      </c>
      <c r="HZ88" s="55" t="s">
        <v>180</v>
      </c>
      <c r="IA88" s="56" t="s">
        <v>180</v>
      </c>
      <c r="IB88" s="54" t="s">
        <v>180</v>
      </c>
      <c r="IC88" s="55" t="s">
        <v>180</v>
      </c>
    </row>
    <row r="89" spans="1:237">
      <c r="A89" s="20">
        <v>1994</v>
      </c>
      <c r="B89" s="20">
        <v>2</v>
      </c>
      <c r="C89" s="20">
        <v>4</v>
      </c>
      <c r="D89" s="54">
        <v>195</v>
      </c>
      <c r="E89" s="54">
        <v>185</v>
      </c>
      <c r="F89" s="55">
        <v>190</v>
      </c>
      <c r="G89" s="56">
        <v>151.5</v>
      </c>
      <c r="H89" s="54">
        <v>148.5</v>
      </c>
      <c r="I89" s="55">
        <v>150.5</v>
      </c>
      <c r="J89" s="56">
        <v>195</v>
      </c>
      <c r="K89" s="54">
        <v>185</v>
      </c>
      <c r="L89" s="55">
        <v>190</v>
      </c>
      <c r="M89" s="56" t="s">
        <v>180</v>
      </c>
      <c r="N89" s="54" t="s">
        <v>180</v>
      </c>
      <c r="O89" s="55" t="s">
        <v>180</v>
      </c>
      <c r="P89" s="56">
        <v>181.25</v>
      </c>
      <c r="Q89" s="54">
        <v>173</v>
      </c>
      <c r="R89" s="55">
        <v>177.25</v>
      </c>
      <c r="S89" s="56">
        <v>181.5</v>
      </c>
      <c r="T89" s="54">
        <v>173</v>
      </c>
      <c r="U89" s="55">
        <v>177.5</v>
      </c>
      <c r="V89" s="54" t="s">
        <v>180</v>
      </c>
      <c r="W89" s="54" t="s">
        <v>180</v>
      </c>
      <c r="X89" s="55" t="s">
        <v>180</v>
      </c>
      <c r="Y89" s="54" t="s">
        <v>180</v>
      </c>
      <c r="Z89" s="54" t="s">
        <v>180</v>
      </c>
      <c r="AA89" s="55" t="s">
        <v>180</v>
      </c>
      <c r="AB89" s="54" t="s">
        <v>180</v>
      </c>
      <c r="AC89" s="54" t="s">
        <v>180</v>
      </c>
      <c r="AD89" s="55" t="s">
        <v>180</v>
      </c>
      <c r="AE89" s="54" t="s">
        <v>180</v>
      </c>
      <c r="AF89" s="54" t="s">
        <v>180</v>
      </c>
      <c r="AG89" s="55" t="s">
        <v>180</v>
      </c>
      <c r="AH89" s="56" t="s">
        <v>180</v>
      </c>
      <c r="AI89" s="54" t="s">
        <v>180</v>
      </c>
      <c r="AJ89" s="55" t="s">
        <v>180</v>
      </c>
      <c r="AK89" s="56" t="s">
        <v>180</v>
      </c>
      <c r="AL89" s="54" t="s">
        <v>180</v>
      </c>
      <c r="AM89" s="55" t="s">
        <v>180</v>
      </c>
      <c r="AN89" s="56" t="s">
        <v>180</v>
      </c>
      <c r="AO89" s="54" t="s">
        <v>180</v>
      </c>
      <c r="AP89" s="55" t="s">
        <v>180</v>
      </c>
      <c r="AQ89" s="56" t="s">
        <v>180</v>
      </c>
      <c r="AR89" s="54" t="s">
        <v>180</v>
      </c>
      <c r="AS89" s="55" t="s">
        <v>180</v>
      </c>
      <c r="AT89" s="56" t="s">
        <v>180</v>
      </c>
      <c r="AU89" s="54" t="s">
        <v>180</v>
      </c>
      <c r="AV89" s="55" t="s">
        <v>180</v>
      </c>
      <c r="AW89" s="56" t="s">
        <v>180</v>
      </c>
      <c r="AX89" s="54" t="s">
        <v>180</v>
      </c>
      <c r="AY89" s="55" t="s">
        <v>180</v>
      </c>
      <c r="AZ89" s="56">
        <v>180</v>
      </c>
      <c r="BA89" s="54">
        <v>175</v>
      </c>
      <c r="BB89" s="55">
        <v>178</v>
      </c>
      <c r="BC89" s="56" t="s">
        <v>180</v>
      </c>
      <c r="BD89" s="54" t="s">
        <v>180</v>
      </c>
      <c r="BE89" s="55" t="s">
        <v>180</v>
      </c>
      <c r="BF89" s="56">
        <v>180</v>
      </c>
      <c r="BG89" s="54">
        <v>175</v>
      </c>
      <c r="BH89" s="55">
        <v>178</v>
      </c>
      <c r="BI89" s="56">
        <v>185.75</v>
      </c>
      <c r="BJ89" s="54">
        <v>180</v>
      </c>
      <c r="BK89" s="55">
        <v>183.25</v>
      </c>
      <c r="BL89" s="56" t="s">
        <v>180</v>
      </c>
      <c r="BM89" s="54" t="s">
        <v>180</v>
      </c>
      <c r="BN89" s="55" t="s">
        <v>180</v>
      </c>
      <c r="BO89" s="56" t="s">
        <v>180</v>
      </c>
      <c r="BP89" s="54" t="s">
        <v>180</v>
      </c>
      <c r="BQ89" s="55" t="s">
        <v>180</v>
      </c>
      <c r="BR89" s="56" t="s">
        <v>180</v>
      </c>
      <c r="BS89" s="54" t="s">
        <v>180</v>
      </c>
      <c r="BT89" s="55" t="s">
        <v>180</v>
      </c>
      <c r="BU89" s="56" t="s">
        <v>180</v>
      </c>
      <c r="BV89" s="54" t="s">
        <v>180</v>
      </c>
      <c r="BW89" s="55" t="s">
        <v>180</v>
      </c>
      <c r="BX89" s="56" t="s">
        <v>180</v>
      </c>
      <c r="BY89" s="54" t="s">
        <v>180</v>
      </c>
      <c r="BZ89" s="55" t="s">
        <v>180</v>
      </c>
      <c r="CA89" s="56" t="s">
        <v>180</v>
      </c>
      <c r="CB89" s="54" t="s">
        <v>180</v>
      </c>
      <c r="CC89" s="55" t="s">
        <v>180</v>
      </c>
      <c r="CD89" s="56" t="s">
        <v>180</v>
      </c>
      <c r="CE89" s="54" t="s">
        <v>180</v>
      </c>
      <c r="CF89" s="55" t="s">
        <v>180</v>
      </c>
      <c r="CG89" s="56" t="s">
        <v>180</v>
      </c>
      <c r="CH89" s="54" t="s">
        <v>180</v>
      </c>
      <c r="CI89" s="55" t="s">
        <v>180</v>
      </c>
      <c r="CJ89" s="56" t="s">
        <v>180</v>
      </c>
      <c r="CK89" s="54" t="s">
        <v>180</v>
      </c>
      <c r="CL89" s="55" t="s">
        <v>180</v>
      </c>
      <c r="CM89" s="56" t="s">
        <v>180</v>
      </c>
      <c r="CN89" s="54" t="s">
        <v>180</v>
      </c>
      <c r="CO89" s="55" t="s">
        <v>180</v>
      </c>
      <c r="CP89" s="56">
        <v>185</v>
      </c>
      <c r="CQ89" s="54">
        <v>180</v>
      </c>
      <c r="CR89" s="55">
        <v>183</v>
      </c>
      <c r="CS89" s="56">
        <v>195</v>
      </c>
      <c r="CT89" s="54">
        <v>185</v>
      </c>
      <c r="CU89" s="55">
        <v>190</v>
      </c>
      <c r="CV89" s="56">
        <v>205</v>
      </c>
      <c r="CW89" s="54">
        <v>195</v>
      </c>
      <c r="CX89" s="55">
        <v>200</v>
      </c>
      <c r="CY89" s="54" t="s">
        <v>180</v>
      </c>
      <c r="CZ89" s="54" t="s">
        <v>180</v>
      </c>
      <c r="DA89" s="55" t="s">
        <v>180</v>
      </c>
      <c r="DB89" s="54" t="s">
        <v>180</v>
      </c>
      <c r="DC89" s="54" t="s">
        <v>180</v>
      </c>
      <c r="DD89" s="55" t="s">
        <v>180</v>
      </c>
      <c r="DE89" s="54" t="s">
        <v>180</v>
      </c>
      <c r="DF89" s="54" t="s">
        <v>180</v>
      </c>
      <c r="DG89" s="55" t="s">
        <v>180</v>
      </c>
      <c r="DH89" s="54" t="s">
        <v>180</v>
      </c>
      <c r="DI89" s="54" t="s">
        <v>180</v>
      </c>
      <c r="DJ89" s="55" t="s">
        <v>180</v>
      </c>
      <c r="DK89" s="56" t="s">
        <v>180</v>
      </c>
      <c r="DL89" s="54" t="s">
        <v>180</v>
      </c>
      <c r="DM89" s="55" t="s">
        <v>180</v>
      </c>
      <c r="DN89" s="54" t="s">
        <v>180</v>
      </c>
      <c r="DO89" s="54" t="s">
        <v>180</v>
      </c>
      <c r="DP89" s="55" t="s">
        <v>180</v>
      </c>
      <c r="DQ89" s="54" t="s">
        <v>180</v>
      </c>
      <c r="DR89" s="54" t="s">
        <v>180</v>
      </c>
      <c r="DS89" s="55" t="s">
        <v>180</v>
      </c>
      <c r="DT89" s="54">
        <v>157.5</v>
      </c>
      <c r="DU89" s="54">
        <v>154.5</v>
      </c>
      <c r="DV89" s="55">
        <v>156.5</v>
      </c>
      <c r="DW89" s="56" t="s">
        <v>180</v>
      </c>
      <c r="DX89" s="54" t="s">
        <v>180</v>
      </c>
      <c r="DY89" s="55" t="s">
        <v>180</v>
      </c>
      <c r="DZ89" s="56" t="s">
        <v>180</v>
      </c>
      <c r="EA89" s="54" t="s">
        <v>180</v>
      </c>
      <c r="EB89" s="55" t="s">
        <v>180</v>
      </c>
      <c r="EC89" s="56" t="s">
        <v>180</v>
      </c>
      <c r="ED89" s="54" t="s">
        <v>180</v>
      </c>
      <c r="EE89" s="55" t="s">
        <v>180</v>
      </c>
      <c r="EF89" s="56" t="s">
        <v>180</v>
      </c>
      <c r="EG89" s="54" t="s">
        <v>180</v>
      </c>
      <c r="EH89" s="55" t="s">
        <v>180</v>
      </c>
      <c r="EI89" s="56" t="s">
        <v>180</v>
      </c>
      <c r="EJ89" s="54" t="s">
        <v>180</v>
      </c>
      <c r="EK89" s="55" t="s">
        <v>180</v>
      </c>
      <c r="EL89" s="56" t="s">
        <v>180</v>
      </c>
      <c r="EM89" s="54" t="s">
        <v>180</v>
      </c>
      <c r="EN89" s="55" t="s">
        <v>180</v>
      </c>
      <c r="EO89" s="56" t="s">
        <v>180</v>
      </c>
      <c r="EP89" s="54" t="s">
        <v>180</v>
      </c>
      <c r="EQ89" s="55" t="s">
        <v>180</v>
      </c>
      <c r="ER89" s="56" t="s">
        <v>180</v>
      </c>
      <c r="ES89" s="54" t="s">
        <v>180</v>
      </c>
      <c r="ET89" s="55" t="s">
        <v>180</v>
      </c>
      <c r="EU89" s="54" t="s">
        <v>180</v>
      </c>
      <c r="EV89" s="54" t="s">
        <v>180</v>
      </c>
      <c r="EW89" s="55" t="s">
        <v>180</v>
      </c>
      <c r="EX89" s="54" t="s">
        <v>180</v>
      </c>
      <c r="EY89" s="54" t="s">
        <v>180</v>
      </c>
      <c r="EZ89" s="55" t="s">
        <v>180</v>
      </c>
      <c r="FA89" s="56" t="s">
        <v>180</v>
      </c>
      <c r="FB89" s="54" t="s">
        <v>180</v>
      </c>
      <c r="FC89" s="55" t="s">
        <v>180</v>
      </c>
      <c r="FD89" s="56" t="s">
        <v>180</v>
      </c>
      <c r="FE89" s="54" t="s">
        <v>180</v>
      </c>
      <c r="FF89" s="55" t="s">
        <v>180</v>
      </c>
      <c r="FG89" s="56" t="s">
        <v>180</v>
      </c>
      <c r="FH89" s="54" t="s">
        <v>180</v>
      </c>
      <c r="FI89" s="55" t="s">
        <v>180</v>
      </c>
      <c r="FJ89" s="56">
        <v>134</v>
      </c>
      <c r="FK89" s="54">
        <v>126.5</v>
      </c>
      <c r="FL89" s="55">
        <v>130.5</v>
      </c>
      <c r="FM89" s="56" t="s">
        <v>180</v>
      </c>
      <c r="FN89" s="54" t="s">
        <v>180</v>
      </c>
      <c r="FO89" s="55" t="s">
        <v>180</v>
      </c>
      <c r="FP89" s="56">
        <v>131.5</v>
      </c>
      <c r="FQ89" s="54">
        <v>128.5</v>
      </c>
      <c r="FR89" s="55">
        <v>130.5</v>
      </c>
      <c r="FS89" s="56">
        <v>132.5</v>
      </c>
      <c r="FT89" s="54">
        <v>127.5</v>
      </c>
      <c r="FU89" s="55">
        <v>130.5</v>
      </c>
      <c r="FV89" s="56" t="s">
        <v>180</v>
      </c>
      <c r="FW89" s="54" t="s">
        <v>180</v>
      </c>
      <c r="FX89" s="55" t="s">
        <v>180</v>
      </c>
      <c r="FY89" s="56" t="s">
        <v>180</v>
      </c>
      <c r="FZ89" s="54" t="s">
        <v>180</v>
      </c>
      <c r="GA89" s="55" t="s">
        <v>180</v>
      </c>
      <c r="GB89" s="56">
        <v>282.5</v>
      </c>
      <c r="GC89" s="54">
        <v>260</v>
      </c>
      <c r="GD89" s="55">
        <v>271.5</v>
      </c>
      <c r="GE89" s="56">
        <v>346</v>
      </c>
      <c r="GF89" s="54">
        <v>345</v>
      </c>
      <c r="GG89" s="55">
        <v>346</v>
      </c>
      <c r="GH89" s="56">
        <v>325</v>
      </c>
      <c r="GI89" s="54">
        <v>315</v>
      </c>
      <c r="GJ89" s="55">
        <v>320</v>
      </c>
      <c r="GK89" s="56" t="s">
        <v>180</v>
      </c>
      <c r="GL89" s="54" t="s">
        <v>180</v>
      </c>
      <c r="GM89" s="55" t="s">
        <v>180</v>
      </c>
      <c r="GN89" s="56">
        <v>307.5</v>
      </c>
      <c r="GO89" s="54">
        <v>292.5</v>
      </c>
      <c r="GP89" s="55">
        <v>300.5</v>
      </c>
      <c r="GQ89" s="56">
        <v>250</v>
      </c>
      <c r="GR89" s="54">
        <v>240</v>
      </c>
      <c r="GS89" s="55">
        <v>245</v>
      </c>
      <c r="GT89" s="56" t="s">
        <v>180</v>
      </c>
      <c r="GU89" s="54" t="s">
        <v>180</v>
      </c>
      <c r="GV89" s="55" t="s">
        <v>180</v>
      </c>
      <c r="GW89" s="56">
        <v>257.5</v>
      </c>
      <c r="GX89" s="54">
        <v>242.5</v>
      </c>
      <c r="GY89" s="55">
        <v>250</v>
      </c>
      <c r="GZ89" s="56" t="s">
        <v>180</v>
      </c>
      <c r="HA89" s="54" t="s">
        <v>180</v>
      </c>
      <c r="HB89" s="55" t="s">
        <v>180</v>
      </c>
      <c r="HC89" s="56">
        <v>59</v>
      </c>
      <c r="HD89" s="54">
        <v>53</v>
      </c>
      <c r="HE89" s="55">
        <v>56</v>
      </c>
      <c r="HF89" s="54" t="s">
        <v>180</v>
      </c>
      <c r="HG89" s="54" t="s">
        <v>180</v>
      </c>
      <c r="HH89" s="55" t="s">
        <v>180</v>
      </c>
      <c r="HI89" s="54" t="s">
        <v>180</v>
      </c>
      <c r="HJ89" s="54" t="s">
        <v>180</v>
      </c>
      <c r="HK89" s="55" t="s">
        <v>180</v>
      </c>
      <c r="HL89" s="56" t="s">
        <v>180</v>
      </c>
      <c r="HM89" s="54" t="s">
        <v>180</v>
      </c>
      <c r="HN89" s="55" t="s">
        <v>180</v>
      </c>
      <c r="HO89" s="56" t="s">
        <v>180</v>
      </c>
      <c r="HP89" s="54" t="s">
        <v>180</v>
      </c>
      <c r="HQ89" s="55" t="s">
        <v>180</v>
      </c>
      <c r="HR89" s="56" t="s">
        <v>180</v>
      </c>
      <c r="HS89" s="54" t="s">
        <v>180</v>
      </c>
      <c r="HT89" s="55" t="s">
        <v>180</v>
      </c>
      <c r="HU89" s="56" t="s">
        <v>180</v>
      </c>
      <c r="HV89" s="54" t="s">
        <v>180</v>
      </c>
      <c r="HW89" s="55" t="s">
        <v>180</v>
      </c>
      <c r="HX89" s="56" t="s">
        <v>180</v>
      </c>
      <c r="HY89" s="54" t="s">
        <v>180</v>
      </c>
      <c r="HZ89" s="55" t="s">
        <v>180</v>
      </c>
      <c r="IA89" s="56" t="s">
        <v>180</v>
      </c>
      <c r="IB89" s="54" t="s">
        <v>180</v>
      </c>
      <c r="IC89" s="55" t="s">
        <v>180</v>
      </c>
    </row>
    <row r="90" spans="1:237">
      <c r="A90" s="20">
        <v>1994</v>
      </c>
      <c r="B90" s="20">
        <v>2</v>
      </c>
      <c r="C90" s="20">
        <v>5</v>
      </c>
      <c r="D90" s="54">
        <v>210</v>
      </c>
      <c r="E90" s="54">
        <v>200</v>
      </c>
      <c r="F90" s="55">
        <v>205</v>
      </c>
      <c r="G90" s="56">
        <v>150.75</v>
      </c>
      <c r="H90" s="54">
        <v>149.25</v>
      </c>
      <c r="I90" s="55">
        <v>150.25</v>
      </c>
      <c r="J90" s="56">
        <v>210</v>
      </c>
      <c r="K90" s="54">
        <v>200</v>
      </c>
      <c r="L90" s="55">
        <v>205</v>
      </c>
      <c r="M90" s="56" t="s">
        <v>180</v>
      </c>
      <c r="N90" s="54" t="s">
        <v>180</v>
      </c>
      <c r="O90" s="55" t="s">
        <v>180</v>
      </c>
      <c r="P90" s="56">
        <v>181.5</v>
      </c>
      <c r="Q90" s="54">
        <v>170</v>
      </c>
      <c r="R90" s="55">
        <v>175.75</v>
      </c>
      <c r="S90" s="56">
        <v>181.75</v>
      </c>
      <c r="T90" s="54">
        <v>175.75</v>
      </c>
      <c r="U90" s="55">
        <v>179</v>
      </c>
      <c r="V90" s="54" t="s">
        <v>180</v>
      </c>
      <c r="W90" s="54" t="s">
        <v>180</v>
      </c>
      <c r="X90" s="55" t="s">
        <v>180</v>
      </c>
      <c r="Y90" s="54" t="s">
        <v>180</v>
      </c>
      <c r="Z90" s="54" t="s">
        <v>180</v>
      </c>
      <c r="AA90" s="55" t="s">
        <v>180</v>
      </c>
      <c r="AB90" s="54" t="s">
        <v>180</v>
      </c>
      <c r="AC90" s="54" t="s">
        <v>180</v>
      </c>
      <c r="AD90" s="55" t="s">
        <v>180</v>
      </c>
      <c r="AE90" s="54" t="s">
        <v>180</v>
      </c>
      <c r="AF90" s="54" t="s">
        <v>180</v>
      </c>
      <c r="AG90" s="55" t="s">
        <v>180</v>
      </c>
      <c r="AH90" s="56" t="s">
        <v>180</v>
      </c>
      <c r="AI90" s="54" t="s">
        <v>180</v>
      </c>
      <c r="AJ90" s="55" t="s">
        <v>180</v>
      </c>
      <c r="AK90" s="56" t="s">
        <v>180</v>
      </c>
      <c r="AL90" s="54" t="s">
        <v>180</v>
      </c>
      <c r="AM90" s="55" t="s">
        <v>180</v>
      </c>
      <c r="AN90" s="56" t="s">
        <v>180</v>
      </c>
      <c r="AO90" s="54" t="s">
        <v>180</v>
      </c>
      <c r="AP90" s="55" t="s">
        <v>180</v>
      </c>
      <c r="AQ90" s="56" t="s">
        <v>180</v>
      </c>
      <c r="AR90" s="54" t="s">
        <v>180</v>
      </c>
      <c r="AS90" s="55" t="s">
        <v>180</v>
      </c>
      <c r="AT90" s="56" t="s">
        <v>180</v>
      </c>
      <c r="AU90" s="54" t="s">
        <v>180</v>
      </c>
      <c r="AV90" s="55" t="s">
        <v>180</v>
      </c>
      <c r="AW90" s="56" t="s">
        <v>180</v>
      </c>
      <c r="AX90" s="54" t="s">
        <v>180</v>
      </c>
      <c r="AY90" s="55" t="s">
        <v>180</v>
      </c>
      <c r="AZ90" s="56">
        <v>180</v>
      </c>
      <c r="BA90" s="54">
        <v>175</v>
      </c>
      <c r="BB90" s="55">
        <v>178</v>
      </c>
      <c r="BC90" s="56" t="s">
        <v>180</v>
      </c>
      <c r="BD90" s="54" t="s">
        <v>180</v>
      </c>
      <c r="BE90" s="55" t="s">
        <v>180</v>
      </c>
      <c r="BF90" s="56">
        <v>180</v>
      </c>
      <c r="BG90" s="54">
        <v>175</v>
      </c>
      <c r="BH90" s="55">
        <v>178</v>
      </c>
      <c r="BI90" s="56">
        <v>188</v>
      </c>
      <c r="BJ90" s="54">
        <v>184.33333333333334</v>
      </c>
      <c r="BK90" s="55">
        <v>186.66666666666666</v>
      </c>
      <c r="BL90" s="56" t="s">
        <v>180</v>
      </c>
      <c r="BM90" s="54" t="s">
        <v>180</v>
      </c>
      <c r="BN90" s="55" t="s">
        <v>180</v>
      </c>
      <c r="BO90" s="56" t="s">
        <v>180</v>
      </c>
      <c r="BP90" s="54" t="s">
        <v>180</v>
      </c>
      <c r="BQ90" s="55" t="s">
        <v>180</v>
      </c>
      <c r="BR90" s="56" t="s">
        <v>180</v>
      </c>
      <c r="BS90" s="54" t="s">
        <v>180</v>
      </c>
      <c r="BT90" s="55" t="s">
        <v>180</v>
      </c>
      <c r="BU90" s="56" t="s">
        <v>180</v>
      </c>
      <c r="BV90" s="54" t="s">
        <v>180</v>
      </c>
      <c r="BW90" s="55" t="s">
        <v>180</v>
      </c>
      <c r="BX90" s="56" t="s">
        <v>180</v>
      </c>
      <c r="BY90" s="54" t="s">
        <v>180</v>
      </c>
      <c r="BZ90" s="55" t="s">
        <v>180</v>
      </c>
      <c r="CA90" s="56" t="s">
        <v>180</v>
      </c>
      <c r="CB90" s="54" t="s">
        <v>180</v>
      </c>
      <c r="CC90" s="55" t="s">
        <v>180</v>
      </c>
      <c r="CD90" s="56" t="s">
        <v>180</v>
      </c>
      <c r="CE90" s="54" t="s">
        <v>180</v>
      </c>
      <c r="CF90" s="55" t="s">
        <v>180</v>
      </c>
      <c r="CG90" s="56" t="s">
        <v>180</v>
      </c>
      <c r="CH90" s="54" t="s">
        <v>180</v>
      </c>
      <c r="CI90" s="55" t="s">
        <v>180</v>
      </c>
      <c r="CJ90" s="56" t="s">
        <v>180</v>
      </c>
      <c r="CK90" s="54" t="s">
        <v>180</v>
      </c>
      <c r="CL90" s="55" t="s">
        <v>180</v>
      </c>
      <c r="CM90" s="56" t="s">
        <v>180</v>
      </c>
      <c r="CN90" s="54" t="s">
        <v>180</v>
      </c>
      <c r="CO90" s="55" t="s">
        <v>180</v>
      </c>
      <c r="CP90" s="56">
        <v>185</v>
      </c>
      <c r="CQ90" s="54">
        <v>180</v>
      </c>
      <c r="CR90" s="55">
        <v>183</v>
      </c>
      <c r="CS90" s="56">
        <v>210</v>
      </c>
      <c r="CT90" s="54">
        <v>200</v>
      </c>
      <c r="CU90" s="55">
        <v>205</v>
      </c>
      <c r="CV90" s="56">
        <v>205</v>
      </c>
      <c r="CW90" s="54">
        <v>195</v>
      </c>
      <c r="CX90" s="55">
        <v>200</v>
      </c>
      <c r="CY90" s="54" t="s">
        <v>180</v>
      </c>
      <c r="CZ90" s="54" t="s">
        <v>180</v>
      </c>
      <c r="DA90" s="55" t="s">
        <v>180</v>
      </c>
      <c r="DB90" s="54" t="s">
        <v>180</v>
      </c>
      <c r="DC90" s="54" t="s">
        <v>180</v>
      </c>
      <c r="DD90" s="55" t="s">
        <v>180</v>
      </c>
      <c r="DE90" s="54" t="s">
        <v>180</v>
      </c>
      <c r="DF90" s="54" t="s">
        <v>180</v>
      </c>
      <c r="DG90" s="55" t="s">
        <v>180</v>
      </c>
      <c r="DH90" s="54" t="s">
        <v>180</v>
      </c>
      <c r="DI90" s="54" t="s">
        <v>180</v>
      </c>
      <c r="DJ90" s="55" t="s">
        <v>180</v>
      </c>
      <c r="DK90" s="56" t="s">
        <v>180</v>
      </c>
      <c r="DL90" s="54" t="s">
        <v>180</v>
      </c>
      <c r="DM90" s="55" t="s">
        <v>180</v>
      </c>
      <c r="DN90" s="54" t="s">
        <v>180</v>
      </c>
      <c r="DO90" s="54" t="s">
        <v>180</v>
      </c>
      <c r="DP90" s="55" t="s">
        <v>180</v>
      </c>
      <c r="DQ90" s="54" t="s">
        <v>180</v>
      </c>
      <c r="DR90" s="54" t="s">
        <v>180</v>
      </c>
      <c r="DS90" s="55" t="s">
        <v>180</v>
      </c>
      <c r="DT90" s="54">
        <v>157.25</v>
      </c>
      <c r="DU90" s="54">
        <v>155</v>
      </c>
      <c r="DV90" s="55">
        <v>156.5</v>
      </c>
      <c r="DW90" s="56" t="s">
        <v>180</v>
      </c>
      <c r="DX90" s="54" t="s">
        <v>180</v>
      </c>
      <c r="DY90" s="55" t="s">
        <v>180</v>
      </c>
      <c r="DZ90" s="56" t="s">
        <v>180</v>
      </c>
      <c r="EA90" s="54" t="s">
        <v>180</v>
      </c>
      <c r="EB90" s="55" t="s">
        <v>180</v>
      </c>
      <c r="EC90" s="56" t="s">
        <v>180</v>
      </c>
      <c r="ED90" s="54" t="s">
        <v>180</v>
      </c>
      <c r="EE90" s="55" t="s">
        <v>180</v>
      </c>
      <c r="EF90" s="56" t="s">
        <v>180</v>
      </c>
      <c r="EG90" s="54" t="s">
        <v>180</v>
      </c>
      <c r="EH90" s="55" t="s">
        <v>180</v>
      </c>
      <c r="EI90" s="56" t="s">
        <v>180</v>
      </c>
      <c r="EJ90" s="54" t="s">
        <v>180</v>
      </c>
      <c r="EK90" s="55" t="s">
        <v>180</v>
      </c>
      <c r="EL90" s="56" t="s">
        <v>180</v>
      </c>
      <c r="EM90" s="54" t="s">
        <v>180</v>
      </c>
      <c r="EN90" s="55" t="s">
        <v>180</v>
      </c>
      <c r="EO90" s="56" t="s">
        <v>180</v>
      </c>
      <c r="EP90" s="54" t="s">
        <v>180</v>
      </c>
      <c r="EQ90" s="55" t="s">
        <v>180</v>
      </c>
      <c r="ER90" s="56" t="s">
        <v>180</v>
      </c>
      <c r="ES90" s="54" t="s">
        <v>180</v>
      </c>
      <c r="ET90" s="55" t="s">
        <v>180</v>
      </c>
      <c r="EU90" s="54" t="s">
        <v>180</v>
      </c>
      <c r="EV90" s="54" t="s">
        <v>180</v>
      </c>
      <c r="EW90" s="55" t="s">
        <v>180</v>
      </c>
      <c r="EX90" s="54" t="s">
        <v>180</v>
      </c>
      <c r="EY90" s="54" t="s">
        <v>180</v>
      </c>
      <c r="EZ90" s="55" t="s">
        <v>180</v>
      </c>
      <c r="FA90" s="56" t="s">
        <v>180</v>
      </c>
      <c r="FB90" s="54" t="s">
        <v>180</v>
      </c>
      <c r="FC90" s="55" t="s">
        <v>180</v>
      </c>
      <c r="FD90" s="56" t="s">
        <v>180</v>
      </c>
      <c r="FE90" s="54" t="s">
        <v>180</v>
      </c>
      <c r="FF90" s="55" t="s">
        <v>180</v>
      </c>
      <c r="FG90" s="56" t="s">
        <v>180</v>
      </c>
      <c r="FH90" s="54" t="s">
        <v>180</v>
      </c>
      <c r="FI90" s="55" t="s">
        <v>180</v>
      </c>
      <c r="FJ90" s="56">
        <v>140</v>
      </c>
      <c r="FK90" s="54">
        <v>137</v>
      </c>
      <c r="FL90" s="55">
        <v>139</v>
      </c>
      <c r="FM90" s="56" t="s">
        <v>180</v>
      </c>
      <c r="FN90" s="54" t="s">
        <v>180</v>
      </c>
      <c r="FO90" s="55" t="s">
        <v>180</v>
      </c>
      <c r="FP90" s="56">
        <v>127</v>
      </c>
      <c r="FQ90" s="54">
        <v>124</v>
      </c>
      <c r="FR90" s="55">
        <v>126</v>
      </c>
      <c r="FS90" s="56">
        <v>135</v>
      </c>
      <c r="FT90" s="54">
        <v>130</v>
      </c>
      <c r="FU90" s="55">
        <v>133</v>
      </c>
      <c r="FV90" s="56" t="s">
        <v>180</v>
      </c>
      <c r="FW90" s="54" t="s">
        <v>180</v>
      </c>
      <c r="FX90" s="55" t="s">
        <v>180</v>
      </c>
      <c r="FY90" s="56" t="s">
        <v>180</v>
      </c>
      <c r="FZ90" s="54" t="s">
        <v>180</v>
      </c>
      <c r="GA90" s="55" t="s">
        <v>180</v>
      </c>
      <c r="GB90" s="56">
        <v>285</v>
      </c>
      <c r="GC90" s="54">
        <v>260</v>
      </c>
      <c r="GD90" s="55">
        <v>273</v>
      </c>
      <c r="GE90" s="56">
        <v>346</v>
      </c>
      <c r="GF90" s="54">
        <v>345</v>
      </c>
      <c r="GG90" s="55">
        <v>346</v>
      </c>
      <c r="GH90" s="56">
        <v>325</v>
      </c>
      <c r="GI90" s="54">
        <v>315</v>
      </c>
      <c r="GJ90" s="55">
        <v>320</v>
      </c>
      <c r="GK90" s="56" t="s">
        <v>180</v>
      </c>
      <c r="GL90" s="54" t="s">
        <v>180</v>
      </c>
      <c r="GM90" s="55" t="s">
        <v>180</v>
      </c>
      <c r="GN90" s="56">
        <v>315</v>
      </c>
      <c r="GO90" s="54">
        <v>300</v>
      </c>
      <c r="GP90" s="55">
        <v>308</v>
      </c>
      <c r="GQ90" s="56">
        <v>261.25</v>
      </c>
      <c r="GR90" s="54">
        <v>243.75</v>
      </c>
      <c r="GS90" s="55">
        <v>252.5</v>
      </c>
      <c r="GT90" s="56" t="s">
        <v>180</v>
      </c>
      <c r="GU90" s="54" t="s">
        <v>180</v>
      </c>
      <c r="GV90" s="55" t="s">
        <v>180</v>
      </c>
      <c r="GW90" s="56">
        <v>266.66666666666669</v>
      </c>
      <c r="GX90" s="54">
        <v>248.33333333333334</v>
      </c>
      <c r="GY90" s="55">
        <v>257.66666666666669</v>
      </c>
      <c r="GZ90" s="56" t="s">
        <v>180</v>
      </c>
      <c r="HA90" s="54" t="s">
        <v>180</v>
      </c>
      <c r="HB90" s="55" t="s">
        <v>180</v>
      </c>
      <c r="HC90" s="56">
        <v>59</v>
      </c>
      <c r="HD90" s="54">
        <v>53</v>
      </c>
      <c r="HE90" s="55">
        <v>56</v>
      </c>
      <c r="HF90" s="54" t="s">
        <v>180</v>
      </c>
      <c r="HG90" s="54" t="s">
        <v>180</v>
      </c>
      <c r="HH90" s="55" t="s">
        <v>180</v>
      </c>
      <c r="HI90" s="54" t="s">
        <v>180</v>
      </c>
      <c r="HJ90" s="54" t="s">
        <v>180</v>
      </c>
      <c r="HK90" s="55" t="s">
        <v>180</v>
      </c>
      <c r="HL90" s="56" t="s">
        <v>180</v>
      </c>
      <c r="HM90" s="54" t="s">
        <v>180</v>
      </c>
      <c r="HN90" s="55" t="s">
        <v>180</v>
      </c>
      <c r="HO90" s="56" t="s">
        <v>180</v>
      </c>
      <c r="HP90" s="54" t="s">
        <v>180</v>
      </c>
      <c r="HQ90" s="55" t="s">
        <v>180</v>
      </c>
      <c r="HR90" s="56" t="s">
        <v>180</v>
      </c>
      <c r="HS90" s="54" t="s">
        <v>180</v>
      </c>
      <c r="HT90" s="55" t="s">
        <v>180</v>
      </c>
      <c r="HU90" s="56" t="s">
        <v>180</v>
      </c>
      <c r="HV90" s="54" t="s">
        <v>180</v>
      </c>
      <c r="HW90" s="55" t="s">
        <v>180</v>
      </c>
      <c r="HX90" s="56" t="s">
        <v>180</v>
      </c>
      <c r="HY90" s="54" t="s">
        <v>180</v>
      </c>
      <c r="HZ90" s="55" t="s">
        <v>180</v>
      </c>
      <c r="IA90" s="56" t="s">
        <v>180</v>
      </c>
      <c r="IB90" s="54" t="s">
        <v>180</v>
      </c>
      <c r="IC90" s="55" t="s">
        <v>180</v>
      </c>
    </row>
    <row r="91" spans="1:237">
      <c r="A91" s="20">
        <v>1994</v>
      </c>
      <c r="B91" s="20">
        <v>2</v>
      </c>
      <c r="C91" s="20">
        <v>6</v>
      </c>
      <c r="D91" s="54">
        <v>215</v>
      </c>
      <c r="E91" s="54">
        <v>205</v>
      </c>
      <c r="F91" s="55">
        <v>210</v>
      </c>
      <c r="G91" s="56">
        <v>147.4</v>
      </c>
      <c r="H91" s="54">
        <v>145.19999999999999</v>
      </c>
      <c r="I91" s="55">
        <v>146.4</v>
      </c>
      <c r="J91" s="56">
        <v>215</v>
      </c>
      <c r="K91" s="54">
        <v>205</v>
      </c>
      <c r="L91" s="55">
        <v>210</v>
      </c>
      <c r="M91" s="56" t="s">
        <v>180</v>
      </c>
      <c r="N91" s="54" t="s">
        <v>180</v>
      </c>
      <c r="O91" s="55" t="s">
        <v>180</v>
      </c>
      <c r="P91" s="56">
        <v>180</v>
      </c>
      <c r="Q91" s="54">
        <v>170</v>
      </c>
      <c r="R91" s="55">
        <v>175</v>
      </c>
      <c r="S91" s="56">
        <v>180.2</v>
      </c>
      <c r="T91" s="54">
        <v>172.2</v>
      </c>
      <c r="U91" s="55">
        <v>176.2</v>
      </c>
      <c r="V91" s="54" t="s">
        <v>180</v>
      </c>
      <c r="W91" s="54" t="s">
        <v>180</v>
      </c>
      <c r="X91" s="55" t="s">
        <v>180</v>
      </c>
      <c r="Y91" s="54" t="s">
        <v>180</v>
      </c>
      <c r="Z91" s="54" t="s">
        <v>180</v>
      </c>
      <c r="AA91" s="55" t="s">
        <v>180</v>
      </c>
      <c r="AB91" s="54" t="s">
        <v>180</v>
      </c>
      <c r="AC91" s="54" t="s">
        <v>180</v>
      </c>
      <c r="AD91" s="55" t="s">
        <v>180</v>
      </c>
      <c r="AE91" s="54" t="s">
        <v>180</v>
      </c>
      <c r="AF91" s="54" t="s">
        <v>180</v>
      </c>
      <c r="AG91" s="55" t="s">
        <v>180</v>
      </c>
      <c r="AH91" s="56" t="s">
        <v>180</v>
      </c>
      <c r="AI91" s="54" t="s">
        <v>180</v>
      </c>
      <c r="AJ91" s="55" t="s">
        <v>180</v>
      </c>
      <c r="AK91" s="56" t="s">
        <v>180</v>
      </c>
      <c r="AL91" s="54" t="s">
        <v>180</v>
      </c>
      <c r="AM91" s="55" t="s">
        <v>180</v>
      </c>
      <c r="AN91" s="56" t="s">
        <v>180</v>
      </c>
      <c r="AO91" s="54" t="s">
        <v>180</v>
      </c>
      <c r="AP91" s="55" t="s">
        <v>180</v>
      </c>
      <c r="AQ91" s="56" t="s">
        <v>180</v>
      </c>
      <c r="AR91" s="54" t="s">
        <v>180</v>
      </c>
      <c r="AS91" s="55" t="s">
        <v>180</v>
      </c>
      <c r="AT91" s="56" t="s">
        <v>180</v>
      </c>
      <c r="AU91" s="54" t="s">
        <v>180</v>
      </c>
      <c r="AV91" s="55" t="s">
        <v>180</v>
      </c>
      <c r="AW91" s="56" t="s">
        <v>180</v>
      </c>
      <c r="AX91" s="54" t="s">
        <v>180</v>
      </c>
      <c r="AY91" s="55" t="s">
        <v>180</v>
      </c>
      <c r="AZ91" s="56">
        <v>181</v>
      </c>
      <c r="BA91" s="54">
        <v>175</v>
      </c>
      <c r="BB91" s="55">
        <v>178.4</v>
      </c>
      <c r="BC91" s="56" t="s">
        <v>180</v>
      </c>
      <c r="BD91" s="54" t="s">
        <v>180</v>
      </c>
      <c r="BE91" s="55" t="s">
        <v>180</v>
      </c>
      <c r="BF91" s="56">
        <v>181</v>
      </c>
      <c r="BG91" s="54">
        <v>175</v>
      </c>
      <c r="BH91" s="55">
        <v>178.4</v>
      </c>
      <c r="BI91" s="56">
        <v>188</v>
      </c>
      <c r="BJ91" s="54">
        <v>183.8</v>
      </c>
      <c r="BK91" s="55">
        <v>186.2</v>
      </c>
      <c r="BL91" s="56" t="s">
        <v>180</v>
      </c>
      <c r="BM91" s="54" t="s">
        <v>180</v>
      </c>
      <c r="BN91" s="55" t="s">
        <v>180</v>
      </c>
      <c r="BO91" s="56" t="s">
        <v>180</v>
      </c>
      <c r="BP91" s="54" t="s">
        <v>180</v>
      </c>
      <c r="BQ91" s="55" t="s">
        <v>180</v>
      </c>
      <c r="BR91" s="56" t="s">
        <v>180</v>
      </c>
      <c r="BS91" s="54" t="s">
        <v>180</v>
      </c>
      <c r="BT91" s="55" t="s">
        <v>180</v>
      </c>
      <c r="BU91" s="56" t="s">
        <v>180</v>
      </c>
      <c r="BV91" s="54" t="s">
        <v>180</v>
      </c>
      <c r="BW91" s="55" t="s">
        <v>180</v>
      </c>
      <c r="BX91" s="56" t="s">
        <v>180</v>
      </c>
      <c r="BY91" s="54" t="s">
        <v>180</v>
      </c>
      <c r="BZ91" s="55" t="s">
        <v>180</v>
      </c>
      <c r="CA91" s="56" t="s">
        <v>180</v>
      </c>
      <c r="CB91" s="54" t="s">
        <v>180</v>
      </c>
      <c r="CC91" s="55" t="s">
        <v>180</v>
      </c>
      <c r="CD91" s="56" t="s">
        <v>180</v>
      </c>
      <c r="CE91" s="54" t="s">
        <v>180</v>
      </c>
      <c r="CF91" s="55" t="s">
        <v>180</v>
      </c>
      <c r="CG91" s="56" t="s">
        <v>180</v>
      </c>
      <c r="CH91" s="54" t="s">
        <v>180</v>
      </c>
      <c r="CI91" s="55" t="s">
        <v>180</v>
      </c>
      <c r="CJ91" s="56" t="s">
        <v>180</v>
      </c>
      <c r="CK91" s="54" t="s">
        <v>180</v>
      </c>
      <c r="CL91" s="55" t="s">
        <v>180</v>
      </c>
      <c r="CM91" s="56" t="s">
        <v>180</v>
      </c>
      <c r="CN91" s="54" t="s">
        <v>180</v>
      </c>
      <c r="CO91" s="55" t="s">
        <v>180</v>
      </c>
      <c r="CP91" s="56">
        <v>185</v>
      </c>
      <c r="CQ91" s="54">
        <v>180</v>
      </c>
      <c r="CR91" s="55">
        <v>183</v>
      </c>
      <c r="CS91" s="56">
        <v>215</v>
      </c>
      <c r="CT91" s="54">
        <v>205</v>
      </c>
      <c r="CU91" s="55">
        <v>210</v>
      </c>
      <c r="CV91" s="56">
        <v>205</v>
      </c>
      <c r="CW91" s="54">
        <v>195</v>
      </c>
      <c r="CX91" s="55">
        <v>200</v>
      </c>
      <c r="CY91" s="54" t="s">
        <v>180</v>
      </c>
      <c r="CZ91" s="54" t="s">
        <v>180</v>
      </c>
      <c r="DA91" s="55" t="s">
        <v>180</v>
      </c>
      <c r="DB91" s="54" t="s">
        <v>180</v>
      </c>
      <c r="DC91" s="54" t="s">
        <v>180</v>
      </c>
      <c r="DD91" s="55" t="s">
        <v>180</v>
      </c>
      <c r="DE91" s="54" t="s">
        <v>180</v>
      </c>
      <c r="DF91" s="54" t="s">
        <v>180</v>
      </c>
      <c r="DG91" s="55" t="s">
        <v>180</v>
      </c>
      <c r="DH91" s="54" t="s">
        <v>180</v>
      </c>
      <c r="DI91" s="54" t="s">
        <v>180</v>
      </c>
      <c r="DJ91" s="55" t="s">
        <v>180</v>
      </c>
      <c r="DK91" s="56" t="s">
        <v>180</v>
      </c>
      <c r="DL91" s="54" t="s">
        <v>180</v>
      </c>
      <c r="DM91" s="55" t="s">
        <v>180</v>
      </c>
      <c r="DN91" s="54" t="s">
        <v>180</v>
      </c>
      <c r="DO91" s="54" t="s">
        <v>180</v>
      </c>
      <c r="DP91" s="55" t="s">
        <v>180</v>
      </c>
      <c r="DQ91" s="54" t="s">
        <v>180</v>
      </c>
      <c r="DR91" s="54" t="s">
        <v>180</v>
      </c>
      <c r="DS91" s="55" t="s">
        <v>180</v>
      </c>
      <c r="DT91" s="54">
        <v>156</v>
      </c>
      <c r="DU91" s="54">
        <v>152</v>
      </c>
      <c r="DV91" s="55">
        <v>154</v>
      </c>
      <c r="DW91" s="56" t="s">
        <v>180</v>
      </c>
      <c r="DX91" s="54" t="s">
        <v>180</v>
      </c>
      <c r="DY91" s="55" t="s">
        <v>180</v>
      </c>
      <c r="DZ91" s="56" t="s">
        <v>180</v>
      </c>
      <c r="EA91" s="54" t="s">
        <v>180</v>
      </c>
      <c r="EB91" s="55" t="s">
        <v>180</v>
      </c>
      <c r="EC91" s="56" t="s">
        <v>180</v>
      </c>
      <c r="ED91" s="54" t="s">
        <v>180</v>
      </c>
      <c r="EE91" s="55" t="s">
        <v>180</v>
      </c>
      <c r="EF91" s="56" t="s">
        <v>180</v>
      </c>
      <c r="EG91" s="54" t="s">
        <v>180</v>
      </c>
      <c r="EH91" s="55" t="s">
        <v>180</v>
      </c>
      <c r="EI91" s="56" t="s">
        <v>180</v>
      </c>
      <c r="EJ91" s="54" t="s">
        <v>180</v>
      </c>
      <c r="EK91" s="55" t="s">
        <v>180</v>
      </c>
      <c r="EL91" s="56" t="s">
        <v>180</v>
      </c>
      <c r="EM91" s="54" t="s">
        <v>180</v>
      </c>
      <c r="EN91" s="55" t="s">
        <v>180</v>
      </c>
      <c r="EO91" s="56" t="s">
        <v>180</v>
      </c>
      <c r="EP91" s="54" t="s">
        <v>180</v>
      </c>
      <c r="EQ91" s="55" t="s">
        <v>180</v>
      </c>
      <c r="ER91" s="56" t="s">
        <v>180</v>
      </c>
      <c r="ES91" s="54" t="s">
        <v>180</v>
      </c>
      <c r="ET91" s="55" t="s">
        <v>180</v>
      </c>
      <c r="EU91" s="54" t="s">
        <v>180</v>
      </c>
      <c r="EV91" s="54" t="s">
        <v>180</v>
      </c>
      <c r="EW91" s="55" t="s">
        <v>180</v>
      </c>
      <c r="EX91" s="54" t="s">
        <v>180</v>
      </c>
      <c r="EY91" s="54" t="s">
        <v>180</v>
      </c>
      <c r="EZ91" s="55" t="s">
        <v>180</v>
      </c>
      <c r="FA91" s="56" t="s">
        <v>180</v>
      </c>
      <c r="FB91" s="54" t="s">
        <v>180</v>
      </c>
      <c r="FC91" s="55" t="s">
        <v>180</v>
      </c>
      <c r="FD91" s="56" t="s">
        <v>180</v>
      </c>
      <c r="FE91" s="54" t="s">
        <v>180</v>
      </c>
      <c r="FF91" s="55" t="s">
        <v>180</v>
      </c>
      <c r="FG91" s="56" t="s">
        <v>180</v>
      </c>
      <c r="FH91" s="54" t="s">
        <v>180</v>
      </c>
      <c r="FI91" s="55" t="s">
        <v>180</v>
      </c>
      <c r="FJ91" s="56">
        <v>140.4</v>
      </c>
      <c r="FK91" s="54">
        <v>137</v>
      </c>
      <c r="FL91" s="55">
        <v>139.19999999999999</v>
      </c>
      <c r="FM91" s="56" t="s">
        <v>180</v>
      </c>
      <c r="FN91" s="54" t="s">
        <v>180</v>
      </c>
      <c r="FO91" s="55" t="s">
        <v>180</v>
      </c>
      <c r="FP91" s="56">
        <v>125</v>
      </c>
      <c r="FQ91" s="54">
        <v>122.2</v>
      </c>
      <c r="FR91" s="55">
        <v>124</v>
      </c>
      <c r="FS91" s="56">
        <v>135</v>
      </c>
      <c r="FT91" s="54">
        <v>130</v>
      </c>
      <c r="FU91" s="55">
        <v>133</v>
      </c>
      <c r="FV91" s="56" t="s">
        <v>180</v>
      </c>
      <c r="FW91" s="54" t="s">
        <v>180</v>
      </c>
      <c r="FX91" s="55" t="s">
        <v>180</v>
      </c>
      <c r="FY91" s="56" t="s">
        <v>180</v>
      </c>
      <c r="FZ91" s="54" t="s">
        <v>180</v>
      </c>
      <c r="GA91" s="55" t="s">
        <v>180</v>
      </c>
      <c r="GB91" s="56">
        <v>289</v>
      </c>
      <c r="GC91" s="54">
        <v>265</v>
      </c>
      <c r="GD91" s="55">
        <v>277</v>
      </c>
      <c r="GE91" s="56">
        <v>346</v>
      </c>
      <c r="GF91" s="54">
        <v>345</v>
      </c>
      <c r="GG91" s="55">
        <v>346</v>
      </c>
      <c r="GH91" s="56">
        <v>328</v>
      </c>
      <c r="GI91" s="54">
        <v>317</v>
      </c>
      <c r="GJ91" s="55">
        <v>322.60000000000002</v>
      </c>
      <c r="GK91" s="56" t="s">
        <v>180</v>
      </c>
      <c r="GL91" s="54" t="s">
        <v>180</v>
      </c>
      <c r="GM91" s="55" t="s">
        <v>180</v>
      </c>
      <c r="GN91" s="56">
        <v>319</v>
      </c>
      <c r="GO91" s="54">
        <v>305</v>
      </c>
      <c r="GP91" s="55">
        <v>312.39999999999998</v>
      </c>
      <c r="GQ91" s="56">
        <v>269</v>
      </c>
      <c r="GR91" s="54">
        <v>260</v>
      </c>
      <c r="GS91" s="55">
        <v>264.60000000000002</v>
      </c>
      <c r="GT91" s="56" t="s">
        <v>180</v>
      </c>
      <c r="GU91" s="54" t="s">
        <v>180</v>
      </c>
      <c r="GV91" s="55" t="s">
        <v>180</v>
      </c>
      <c r="GW91" s="56">
        <v>271</v>
      </c>
      <c r="GX91" s="54">
        <v>260</v>
      </c>
      <c r="GY91" s="55">
        <v>265.60000000000002</v>
      </c>
      <c r="GZ91" s="56" t="s">
        <v>180</v>
      </c>
      <c r="HA91" s="54" t="s">
        <v>180</v>
      </c>
      <c r="HB91" s="55" t="s">
        <v>180</v>
      </c>
      <c r="HC91" s="56">
        <v>59</v>
      </c>
      <c r="HD91" s="54">
        <v>53</v>
      </c>
      <c r="HE91" s="55">
        <v>56</v>
      </c>
      <c r="HF91" s="54" t="s">
        <v>180</v>
      </c>
      <c r="HG91" s="54" t="s">
        <v>180</v>
      </c>
      <c r="HH91" s="55" t="s">
        <v>180</v>
      </c>
      <c r="HI91" s="54" t="s">
        <v>180</v>
      </c>
      <c r="HJ91" s="54" t="s">
        <v>180</v>
      </c>
      <c r="HK91" s="55" t="s">
        <v>180</v>
      </c>
      <c r="HL91" s="56" t="s">
        <v>180</v>
      </c>
      <c r="HM91" s="54" t="s">
        <v>180</v>
      </c>
      <c r="HN91" s="55" t="s">
        <v>180</v>
      </c>
      <c r="HO91" s="56" t="s">
        <v>180</v>
      </c>
      <c r="HP91" s="54" t="s">
        <v>180</v>
      </c>
      <c r="HQ91" s="55" t="s">
        <v>180</v>
      </c>
      <c r="HR91" s="56" t="s">
        <v>180</v>
      </c>
      <c r="HS91" s="54" t="s">
        <v>180</v>
      </c>
      <c r="HT91" s="55" t="s">
        <v>180</v>
      </c>
      <c r="HU91" s="56" t="s">
        <v>180</v>
      </c>
      <c r="HV91" s="54" t="s">
        <v>180</v>
      </c>
      <c r="HW91" s="55" t="s">
        <v>180</v>
      </c>
      <c r="HX91" s="56" t="s">
        <v>180</v>
      </c>
      <c r="HY91" s="54" t="s">
        <v>180</v>
      </c>
      <c r="HZ91" s="55" t="s">
        <v>180</v>
      </c>
      <c r="IA91" s="56" t="s">
        <v>180</v>
      </c>
      <c r="IB91" s="54" t="s">
        <v>180</v>
      </c>
      <c r="IC91" s="55" t="s">
        <v>180</v>
      </c>
    </row>
    <row r="92" spans="1:237">
      <c r="A92" s="20">
        <v>1994</v>
      </c>
      <c r="B92" s="20">
        <v>3</v>
      </c>
      <c r="C92" s="20">
        <v>7</v>
      </c>
      <c r="D92" s="54">
        <v>212.5</v>
      </c>
      <c r="E92" s="54">
        <v>202.5</v>
      </c>
      <c r="F92" s="55">
        <v>207.5</v>
      </c>
      <c r="G92" s="56">
        <v>148.5</v>
      </c>
      <c r="H92" s="54">
        <v>147</v>
      </c>
      <c r="I92" s="55">
        <v>148.25</v>
      </c>
      <c r="J92" s="56">
        <v>212.5</v>
      </c>
      <c r="K92" s="54">
        <v>202.5</v>
      </c>
      <c r="L92" s="55">
        <v>207.5</v>
      </c>
      <c r="M92" s="56" t="s">
        <v>180</v>
      </c>
      <c r="N92" s="54" t="s">
        <v>180</v>
      </c>
      <c r="O92" s="55" t="s">
        <v>180</v>
      </c>
      <c r="P92" s="56">
        <v>180</v>
      </c>
      <c r="Q92" s="54">
        <v>170</v>
      </c>
      <c r="R92" s="55">
        <v>175</v>
      </c>
      <c r="S92" s="56">
        <v>179.5</v>
      </c>
      <c r="T92" s="54">
        <v>172</v>
      </c>
      <c r="U92" s="55">
        <v>175.75</v>
      </c>
      <c r="V92" s="54" t="s">
        <v>180</v>
      </c>
      <c r="W92" s="54" t="s">
        <v>180</v>
      </c>
      <c r="X92" s="55" t="s">
        <v>180</v>
      </c>
      <c r="Y92" s="54" t="s">
        <v>180</v>
      </c>
      <c r="Z92" s="54" t="s">
        <v>180</v>
      </c>
      <c r="AA92" s="55" t="s">
        <v>180</v>
      </c>
      <c r="AB92" s="54" t="s">
        <v>180</v>
      </c>
      <c r="AC92" s="54" t="s">
        <v>180</v>
      </c>
      <c r="AD92" s="55" t="s">
        <v>180</v>
      </c>
      <c r="AE92" s="54" t="s">
        <v>180</v>
      </c>
      <c r="AF92" s="54" t="s">
        <v>180</v>
      </c>
      <c r="AG92" s="55" t="s">
        <v>180</v>
      </c>
      <c r="AH92" s="56" t="s">
        <v>180</v>
      </c>
      <c r="AI92" s="54" t="s">
        <v>180</v>
      </c>
      <c r="AJ92" s="55" t="s">
        <v>180</v>
      </c>
      <c r="AK92" s="56" t="s">
        <v>180</v>
      </c>
      <c r="AL92" s="54" t="s">
        <v>180</v>
      </c>
      <c r="AM92" s="55" t="s">
        <v>180</v>
      </c>
      <c r="AN92" s="56" t="s">
        <v>180</v>
      </c>
      <c r="AO92" s="54" t="s">
        <v>180</v>
      </c>
      <c r="AP92" s="55" t="s">
        <v>180</v>
      </c>
      <c r="AQ92" s="56" t="s">
        <v>180</v>
      </c>
      <c r="AR92" s="54" t="s">
        <v>180</v>
      </c>
      <c r="AS92" s="55" t="s">
        <v>180</v>
      </c>
      <c r="AT92" s="56" t="s">
        <v>180</v>
      </c>
      <c r="AU92" s="54" t="s">
        <v>180</v>
      </c>
      <c r="AV92" s="55" t="s">
        <v>180</v>
      </c>
      <c r="AW92" s="56" t="s">
        <v>180</v>
      </c>
      <c r="AX92" s="54" t="s">
        <v>180</v>
      </c>
      <c r="AY92" s="55" t="s">
        <v>180</v>
      </c>
      <c r="AZ92" s="56">
        <v>186.25</v>
      </c>
      <c r="BA92" s="54">
        <v>176.5</v>
      </c>
      <c r="BB92" s="55">
        <v>181.5</v>
      </c>
      <c r="BC92" s="56" t="s">
        <v>180</v>
      </c>
      <c r="BD92" s="54" t="s">
        <v>180</v>
      </c>
      <c r="BE92" s="55" t="s">
        <v>180</v>
      </c>
      <c r="BF92" s="56">
        <v>186.25</v>
      </c>
      <c r="BG92" s="54">
        <v>176.5</v>
      </c>
      <c r="BH92" s="55">
        <v>181.5</v>
      </c>
      <c r="BI92" s="56">
        <v>187.5</v>
      </c>
      <c r="BJ92" s="54">
        <v>183.75</v>
      </c>
      <c r="BK92" s="55">
        <v>185.75</v>
      </c>
      <c r="BL92" s="56" t="s">
        <v>180</v>
      </c>
      <c r="BM92" s="54" t="s">
        <v>180</v>
      </c>
      <c r="BN92" s="55" t="s">
        <v>180</v>
      </c>
      <c r="BO92" s="56" t="s">
        <v>180</v>
      </c>
      <c r="BP92" s="54" t="s">
        <v>180</v>
      </c>
      <c r="BQ92" s="55" t="s">
        <v>180</v>
      </c>
      <c r="BR92" s="56" t="s">
        <v>180</v>
      </c>
      <c r="BS92" s="54" t="s">
        <v>180</v>
      </c>
      <c r="BT92" s="55" t="s">
        <v>180</v>
      </c>
      <c r="BU92" s="56" t="s">
        <v>180</v>
      </c>
      <c r="BV92" s="54" t="s">
        <v>180</v>
      </c>
      <c r="BW92" s="55" t="s">
        <v>180</v>
      </c>
      <c r="BX92" s="56" t="s">
        <v>180</v>
      </c>
      <c r="BY92" s="54" t="s">
        <v>180</v>
      </c>
      <c r="BZ92" s="55" t="s">
        <v>180</v>
      </c>
      <c r="CA92" s="56" t="s">
        <v>180</v>
      </c>
      <c r="CB92" s="54" t="s">
        <v>180</v>
      </c>
      <c r="CC92" s="55" t="s">
        <v>180</v>
      </c>
      <c r="CD92" s="56" t="s">
        <v>180</v>
      </c>
      <c r="CE92" s="54" t="s">
        <v>180</v>
      </c>
      <c r="CF92" s="55" t="s">
        <v>180</v>
      </c>
      <c r="CG92" s="56" t="s">
        <v>180</v>
      </c>
      <c r="CH92" s="54" t="s">
        <v>180</v>
      </c>
      <c r="CI92" s="55" t="s">
        <v>180</v>
      </c>
      <c r="CJ92" s="56" t="s">
        <v>180</v>
      </c>
      <c r="CK92" s="54" t="s">
        <v>180</v>
      </c>
      <c r="CL92" s="55" t="s">
        <v>180</v>
      </c>
      <c r="CM92" s="56" t="s">
        <v>180</v>
      </c>
      <c r="CN92" s="54" t="s">
        <v>180</v>
      </c>
      <c r="CO92" s="55" t="s">
        <v>180</v>
      </c>
      <c r="CP92" s="56">
        <v>199</v>
      </c>
      <c r="CQ92" s="54">
        <v>197.5</v>
      </c>
      <c r="CR92" s="55">
        <v>198.5</v>
      </c>
      <c r="CS92" s="56">
        <v>212.5</v>
      </c>
      <c r="CT92" s="54">
        <v>202.5</v>
      </c>
      <c r="CU92" s="55">
        <v>207.5</v>
      </c>
      <c r="CV92" s="56">
        <v>205</v>
      </c>
      <c r="CW92" s="54">
        <v>195</v>
      </c>
      <c r="CX92" s="55">
        <v>200</v>
      </c>
      <c r="CY92" s="54" t="s">
        <v>180</v>
      </c>
      <c r="CZ92" s="54" t="s">
        <v>180</v>
      </c>
      <c r="DA92" s="55" t="s">
        <v>180</v>
      </c>
      <c r="DB92" s="54" t="s">
        <v>180</v>
      </c>
      <c r="DC92" s="54" t="s">
        <v>180</v>
      </c>
      <c r="DD92" s="55" t="s">
        <v>180</v>
      </c>
      <c r="DE92" s="54" t="s">
        <v>180</v>
      </c>
      <c r="DF92" s="54" t="s">
        <v>180</v>
      </c>
      <c r="DG92" s="55" t="s">
        <v>180</v>
      </c>
      <c r="DH92" s="54" t="s">
        <v>180</v>
      </c>
      <c r="DI92" s="54" t="s">
        <v>180</v>
      </c>
      <c r="DJ92" s="55" t="s">
        <v>180</v>
      </c>
      <c r="DK92" s="56" t="s">
        <v>180</v>
      </c>
      <c r="DL92" s="54" t="s">
        <v>180</v>
      </c>
      <c r="DM92" s="55" t="s">
        <v>180</v>
      </c>
      <c r="DN92" s="54" t="s">
        <v>180</v>
      </c>
      <c r="DO92" s="54" t="s">
        <v>180</v>
      </c>
      <c r="DP92" s="55" t="s">
        <v>180</v>
      </c>
      <c r="DQ92" s="54" t="s">
        <v>180</v>
      </c>
      <c r="DR92" s="54" t="s">
        <v>180</v>
      </c>
      <c r="DS92" s="55" t="s">
        <v>180</v>
      </c>
      <c r="DT92" s="54">
        <v>156</v>
      </c>
      <c r="DU92" s="54">
        <v>152</v>
      </c>
      <c r="DV92" s="55">
        <v>154</v>
      </c>
      <c r="DW92" s="56" t="s">
        <v>180</v>
      </c>
      <c r="DX92" s="54" t="s">
        <v>180</v>
      </c>
      <c r="DY92" s="55" t="s">
        <v>180</v>
      </c>
      <c r="DZ92" s="56" t="s">
        <v>180</v>
      </c>
      <c r="EA92" s="54" t="s">
        <v>180</v>
      </c>
      <c r="EB92" s="55" t="s">
        <v>180</v>
      </c>
      <c r="EC92" s="56" t="s">
        <v>180</v>
      </c>
      <c r="ED92" s="54" t="s">
        <v>180</v>
      </c>
      <c r="EE92" s="55" t="s">
        <v>180</v>
      </c>
      <c r="EF92" s="56" t="s">
        <v>180</v>
      </c>
      <c r="EG92" s="54" t="s">
        <v>180</v>
      </c>
      <c r="EH92" s="55" t="s">
        <v>180</v>
      </c>
      <c r="EI92" s="56" t="s">
        <v>180</v>
      </c>
      <c r="EJ92" s="54" t="s">
        <v>180</v>
      </c>
      <c r="EK92" s="55" t="s">
        <v>180</v>
      </c>
      <c r="EL92" s="56" t="s">
        <v>180</v>
      </c>
      <c r="EM92" s="54" t="s">
        <v>180</v>
      </c>
      <c r="EN92" s="55" t="s">
        <v>180</v>
      </c>
      <c r="EO92" s="56" t="s">
        <v>180</v>
      </c>
      <c r="EP92" s="54" t="s">
        <v>180</v>
      </c>
      <c r="EQ92" s="55" t="s">
        <v>180</v>
      </c>
      <c r="ER92" s="56" t="s">
        <v>180</v>
      </c>
      <c r="ES92" s="54" t="s">
        <v>180</v>
      </c>
      <c r="ET92" s="55" t="s">
        <v>180</v>
      </c>
      <c r="EU92" s="54" t="s">
        <v>180</v>
      </c>
      <c r="EV92" s="54" t="s">
        <v>180</v>
      </c>
      <c r="EW92" s="55" t="s">
        <v>180</v>
      </c>
      <c r="EX92" s="54" t="s">
        <v>180</v>
      </c>
      <c r="EY92" s="54" t="s">
        <v>180</v>
      </c>
      <c r="EZ92" s="55" t="s">
        <v>180</v>
      </c>
      <c r="FA92" s="56" t="s">
        <v>180</v>
      </c>
      <c r="FB92" s="54" t="s">
        <v>180</v>
      </c>
      <c r="FC92" s="55" t="s">
        <v>180</v>
      </c>
      <c r="FD92" s="56" t="s">
        <v>180</v>
      </c>
      <c r="FE92" s="54" t="s">
        <v>180</v>
      </c>
      <c r="FF92" s="55" t="s">
        <v>180</v>
      </c>
      <c r="FG92" s="56" t="s">
        <v>180</v>
      </c>
      <c r="FH92" s="54" t="s">
        <v>180</v>
      </c>
      <c r="FI92" s="55" t="s">
        <v>180</v>
      </c>
      <c r="FJ92" s="56">
        <v>142</v>
      </c>
      <c r="FK92" s="54">
        <v>137</v>
      </c>
      <c r="FL92" s="55">
        <v>140</v>
      </c>
      <c r="FM92" s="56" t="s">
        <v>180</v>
      </c>
      <c r="FN92" s="54" t="s">
        <v>180</v>
      </c>
      <c r="FO92" s="55" t="s">
        <v>180</v>
      </c>
      <c r="FP92" s="56">
        <v>125</v>
      </c>
      <c r="FQ92" s="54">
        <v>123</v>
      </c>
      <c r="FR92" s="55">
        <v>124</v>
      </c>
      <c r="FS92" s="56">
        <v>135</v>
      </c>
      <c r="FT92" s="54">
        <v>130</v>
      </c>
      <c r="FU92" s="55">
        <v>133</v>
      </c>
      <c r="FV92" s="56" t="s">
        <v>180</v>
      </c>
      <c r="FW92" s="54" t="s">
        <v>180</v>
      </c>
      <c r="FX92" s="55" t="s">
        <v>180</v>
      </c>
      <c r="FY92" s="56" t="s">
        <v>180</v>
      </c>
      <c r="FZ92" s="54" t="s">
        <v>180</v>
      </c>
      <c r="GA92" s="55" t="s">
        <v>180</v>
      </c>
      <c r="GB92" s="56">
        <v>308.75</v>
      </c>
      <c r="GC92" s="54">
        <v>272.5</v>
      </c>
      <c r="GD92" s="55">
        <v>291</v>
      </c>
      <c r="GE92" s="56">
        <v>346</v>
      </c>
      <c r="GF92" s="54">
        <v>345</v>
      </c>
      <c r="GG92" s="55">
        <v>346</v>
      </c>
      <c r="GH92" s="56">
        <v>340</v>
      </c>
      <c r="GI92" s="54">
        <v>330</v>
      </c>
      <c r="GJ92" s="55">
        <v>335</v>
      </c>
      <c r="GK92" s="56" t="s">
        <v>180</v>
      </c>
      <c r="GL92" s="54" t="s">
        <v>180</v>
      </c>
      <c r="GM92" s="55" t="s">
        <v>180</v>
      </c>
      <c r="GN92" s="56">
        <v>335</v>
      </c>
      <c r="GO92" s="54">
        <v>326.25</v>
      </c>
      <c r="GP92" s="55">
        <v>330.75</v>
      </c>
      <c r="GQ92" s="56">
        <v>275</v>
      </c>
      <c r="GR92" s="54">
        <v>260</v>
      </c>
      <c r="GS92" s="55">
        <v>268</v>
      </c>
      <c r="GT92" s="56" t="s">
        <v>180</v>
      </c>
      <c r="GU92" s="54" t="s">
        <v>180</v>
      </c>
      <c r="GV92" s="55" t="s">
        <v>180</v>
      </c>
      <c r="GW92" s="56">
        <v>275</v>
      </c>
      <c r="GX92" s="54">
        <v>260</v>
      </c>
      <c r="GY92" s="55">
        <v>268</v>
      </c>
      <c r="GZ92" s="56" t="s">
        <v>180</v>
      </c>
      <c r="HA92" s="54" t="s">
        <v>180</v>
      </c>
      <c r="HB92" s="55" t="s">
        <v>180</v>
      </c>
      <c r="HC92" s="56">
        <v>59</v>
      </c>
      <c r="HD92" s="54">
        <v>53</v>
      </c>
      <c r="HE92" s="55">
        <v>56</v>
      </c>
      <c r="HF92" s="54" t="s">
        <v>180</v>
      </c>
      <c r="HG92" s="54" t="s">
        <v>180</v>
      </c>
      <c r="HH92" s="55" t="s">
        <v>180</v>
      </c>
      <c r="HI92" s="54" t="s">
        <v>180</v>
      </c>
      <c r="HJ92" s="54" t="s">
        <v>180</v>
      </c>
      <c r="HK92" s="55" t="s">
        <v>180</v>
      </c>
      <c r="HL92" s="56" t="s">
        <v>180</v>
      </c>
      <c r="HM92" s="54" t="s">
        <v>180</v>
      </c>
      <c r="HN92" s="55" t="s">
        <v>180</v>
      </c>
      <c r="HO92" s="56" t="s">
        <v>180</v>
      </c>
      <c r="HP92" s="54" t="s">
        <v>180</v>
      </c>
      <c r="HQ92" s="55" t="s">
        <v>180</v>
      </c>
      <c r="HR92" s="56" t="s">
        <v>180</v>
      </c>
      <c r="HS92" s="54" t="s">
        <v>180</v>
      </c>
      <c r="HT92" s="55" t="s">
        <v>180</v>
      </c>
      <c r="HU92" s="56" t="s">
        <v>180</v>
      </c>
      <c r="HV92" s="54" t="s">
        <v>180</v>
      </c>
      <c r="HW92" s="55" t="s">
        <v>180</v>
      </c>
      <c r="HX92" s="56" t="s">
        <v>180</v>
      </c>
      <c r="HY92" s="54" t="s">
        <v>180</v>
      </c>
      <c r="HZ92" s="55" t="s">
        <v>180</v>
      </c>
      <c r="IA92" s="56" t="s">
        <v>180</v>
      </c>
      <c r="IB92" s="54" t="s">
        <v>180</v>
      </c>
      <c r="IC92" s="55" t="s">
        <v>180</v>
      </c>
    </row>
    <row r="93" spans="1:237">
      <c r="A93" s="20">
        <v>1994</v>
      </c>
      <c r="B93" s="20">
        <v>3</v>
      </c>
      <c r="C93" s="20">
        <v>8</v>
      </c>
      <c r="D93" s="54">
        <v>205</v>
      </c>
      <c r="E93" s="54">
        <v>195</v>
      </c>
      <c r="F93" s="55">
        <v>200</v>
      </c>
      <c r="G93" s="56">
        <v>151.5</v>
      </c>
      <c r="H93" s="54">
        <v>148.75</v>
      </c>
      <c r="I93" s="55">
        <v>150.5</v>
      </c>
      <c r="J93" s="56">
        <v>205</v>
      </c>
      <c r="K93" s="54">
        <v>195</v>
      </c>
      <c r="L93" s="55">
        <v>200</v>
      </c>
      <c r="M93" s="56" t="s">
        <v>180</v>
      </c>
      <c r="N93" s="54" t="s">
        <v>180</v>
      </c>
      <c r="O93" s="55" t="s">
        <v>180</v>
      </c>
      <c r="P93" s="56">
        <v>180.25</v>
      </c>
      <c r="Q93" s="54">
        <v>170</v>
      </c>
      <c r="R93" s="55">
        <v>175.25</v>
      </c>
      <c r="S93" s="56">
        <v>178.75</v>
      </c>
      <c r="T93" s="54">
        <v>172</v>
      </c>
      <c r="U93" s="55">
        <v>175.5</v>
      </c>
      <c r="V93" s="54" t="s">
        <v>180</v>
      </c>
      <c r="W93" s="54" t="s">
        <v>180</v>
      </c>
      <c r="X93" s="55" t="s">
        <v>180</v>
      </c>
      <c r="Y93" s="54" t="s">
        <v>180</v>
      </c>
      <c r="Z93" s="54" t="s">
        <v>180</v>
      </c>
      <c r="AA93" s="55" t="s">
        <v>180</v>
      </c>
      <c r="AB93" s="54" t="s">
        <v>180</v>
      </c>
      <c r="AC93" s="54" t="s">
        <v>180</v>
      </c>
      <c r="AD93" s="55" t="s">
        <v>180</v>
      </c>
      <c r="AE93" s="54" t="s">
        <v>180</v>
      </c>
      <c r="AF93" s="54" t="s">
        <v>180</v>
      </c>
      <c r="AG93" s="55" t="s">
        <v>180</v>
      </c>
      <c r="AH93" s="56" t="s">
        <v>180</v>
      </c>
      <c r="AI93" s="54" t="s">
        <v>180</v>
      </c>
      <c r="AJ93" s="55" t="s">
        <v>180</v>
      </c>
      <c r="AK93" s="56" t="s">
        <v>180</v>
      </c>
      <c r="AL93" s="54" t="s">
        <v>180</v>
      </c>
      <c r="AM93" s="55" t="s">
        <v>180</v>
      </c>
      <c r="AN93" s="56" t="s">
        <v>180</v>
      </c>
      <c r="AO93" s="54" t="s">
        <v>180</v>
      </c>
      <c r="AP93" s="55" t="s">
        <v>180</v>
      </c>
      <c r="AQ93" s="56" t="s">
        <v>180</v>
      </c>
      <c r="AR93" s="54" t="s">
        <v>180</v>
      </c>
      <c r="AS93" s="55" t="s">
        <v>180</v>
      </c>
      <c r="AT93" s="56" t="s">
        <v>180</v>
      </c>
      <c r="AU93" s="54" t="s">
        <v>180</v>
      </c>
      <c r="AV93" s="55" t="s">
        <v>180</v>
      </c>
      <c r="AW93" s="56" t="s">
        <v>180</v>
      </c>
      <c r="AX93" s="54" t="s">
        <v>180</v>
      </c>
      <c r="AY93" s="55" t="s">
        <v>180</v>
      </c>
      <c r="AZ93" s="56">
        <v>192.25</v>
      </c>
      <c r="BA93" s="54">
        <v>183.25</v>
      </c>
      <c r="BB93" s="55">
        <v>188</v>
      </c>
      <c r="BC93" s="56" t="s">
        <v>180</v>
      </c>
      <c r="BD93" s="54" t="s">
        <v>180</v>
      </c>
      <c r="BE93" s="55" t="s">
        <v>180</v>
      </c>
      <c r="BF93" s="56">
        <v>192.25</v>
      </c>
      <c r="BG93" s="54">
        <v>183.25</v>
      </c>
      <c r="BH93" s="55">
        <v>188</v>
      </c>
      <c r="BI93" s="56">
        <v>188</v>
      </c>
      <c r="BJ93" s="54">
        <v>186</v>
      </c>
      <c r="BK93" s="55">
        <v>187</v>
      </c>
      <c r="BL93" s="56" t="s">
        <v>180</v>
      </c>
      <c r="BM93" s="54" t="s">
        <v>180</v>
      </c>
      <c r="BN93" s="55" t="s">
        <v>180</v>
      </c>
      <c r="BO93" s="56" t="s">
        <v>180</v>
      </c>
      <c r="BP93" s="54" t="s">
        <v>180</v>
      </c>
      <c r="BQ93" s="55" t="s">
        <v>180</v>
      </c>
      <c r="BR93" s="56" t="s">
        <v>180</v>
      </c>
      <c r="BS93" s="54" t="s">
        <v>180</v>
      </c>
      <c r="BT93" s="55" t="s">
        <v>180</v>
      </c>
      <c r="BU93" s="56" t="s">
        <v>180</v>
      </c>
      <c r="BV93" s="54" t="s">
        <v>180</v>
      </c>
      <c r="BW93" s="55" t="s">
        <v>180</v>
      </c>
      <c r="BX93" s="56" t="s">
        <v>180</v>
      </c>
      <c r="BY93" s="54" t="s">
        <v>180</v>
      </c>
      <c r="BZ93" s="55" t="s">
        <v>180</v>
      </c>
      <c r="CA93" s="56" t="s">
        <v>180</v>
      </c>
      <c r="CB93" s="54" t="s">
        <v>180</v>
      </c>
      <c r="CC93" s="55" t="s">
        <v>180</v>
      </c>
      <c r="CD93" s="56" t="s">
        <v>180</v>
      </c>
      <c r="CE93" s="54" t="s">
        <v>180</v>
      </c>
      <c r="CF93" s="55" t="s">
        <v>180</v>
      </c>
      <c r="CG93" s="56" t="s">
        <v>180</v>
      </c>
      <c r="CH93" s="54" t="s">
        <v>180</v>
      </c>
      <c r="CI93" s="55" t="s">
        <v>180</v>
      </c>
      <c r="CJ93" s="56" t="s">
        <v>180</v>
      </c>
      <c r="CK93" s="54" t="s">
        <v>180</v>
      </c>
      <c r="CL93" s="55" t="s">
        <v>180</v>
      </c>
      <c r="CM93" s="56" t="s">
        <v>180</v>
      </c>
      <c r="CN93" s="54" t="s">
        <v>180</v>
      </c>
      <c r="CO93" s="55" t="s">
        <v>180</v>
      </c>
      <c r="CP93" s="56">
        <v>204.5</v>
      </c>
      <c r="CQ93" s="54">
        <v>201.5</v>
      </c>
      <c r="CR93" s="55">
        <v>203</v>
      </c>
      <c r="CS93" s="56">
        <v>205</v>
      </c>
      <c r="CT93" s="54">
        <v>195</v>
      </c>
      <c r="CU93" s="55">
        <v>200</v>
      </c>
      <c r="CV93" s="56">
        <v>205</v>
      </c>
      <c r="CW93" s="54">
        <v>195</v>
      </c>
      <c r="CX93" s="55">
        <v>200</v>
      </c>
      <c r="CY93" s="54" t="s">
        <v>180</v>
      </c>
      <c r="CZ93" s="54" t="s">
        <v>180</v>
      </c>
      <c r="DA93" s="55" t="s">
        <v>180</v>
      </c>
      <c r="DB93" s="54" t="s">
        <v>180</v>
      </c>
      <c r="DC93" s="54" t="s">
        <v>180</v>
      </c>
      <c r="DD93" s="55" t="s">
        <v>180</v>
      </c>
      <c r="DE93" s="54" t="s">
        <v>180</v>
      </c>
      <c r="DF93" s="54" t="s">
        <v>180</v>
      </c>
      <c r="DG93" s="55" t="s">
        <v>180</v>
      </c>
      <c r="DH93" s="54" t="s">
        <v>180</v>
      </c>
      <c r="DI93" s="54" t="s">
        <v>180</v>
      </c>
      <c r="DJ93" s="55" t="s">
        <v>180</v>
      </c>
      <c r="DK93" s="56" t="s">
        <v>180</v>
      </c>
      <c r="DL93" s="54" t="s">
        <v>180</v>
      </c>
      <c r="DM93" s="55" t="s">
        <v>180</v>
      </c>
      <c r="DN93" s="54" t="s">
        <v>180</v>
      </c>
      <c r="DO93" s="54" t="s">
        <v>180</v>
      </c>
      <c r="DP93" s="55" t="s">
        <v>180</v>
      </c>
      <c r="DQ93" s="54" t="s">
        <v>180</v>
      </c>
      <c r="DR93" s="54" t="s">
        <v>180</v>
      </c>
      <c r="DS93" s="55" t="s">
        <v>180</v>
      </c>
      <c r="DT93" s="54">
        <v>157.5</v>
      </c>
      <c r="DU93" s="54">
        <v>154</v>
      </c>
      <c r="DV93" s="55">
        <v>156</v>
      </c>
      <c r="DW93" s="56" t="s">
        <v>180</v>
      </c>
      <c r="DX93" s="54" t="s">
        <v>180</v>
      </c>
      <c r="DY93" s="55" t="s">
        <v>180</v>
      </c>
      <c r="DZ93" s="56" t="s">
        <v>180</v>
      </c>
      <c r="EA93" s="54" t="s">
        <v>180</v>
      </c>
      <c r="EB93" s="55" t="s">
        <v>180</v>
      </c>
      <c r="EC93" s="56" t="s">
        <v>180</v>
      </c>
      <c r="ED93" s="54" t="s">
        <v>180</v>
      </c>
      <c r="EE93" s="55" t="s">
        <v>180</v>
      </c>
      <c r="EF93" s="56" t="s">
        <v>180</v>
      </c>
      <c r="EG93" s="54" t="s">
        <v>180</v>
      </c>
      <c r="EH93" s="55" t="s">
        <v>180</v>
      </c>
      <c r="EI93" s="56" t="s">
        <v>180</v>
      </c>
      <c r="EJ93" s="54" t="s">
        <v>180</v>
      </c>
      <c r="EK93" s="55" t="s">
        <v>180</v>
      </c>
      <c r="EL93" s="56" t="s">
        <v>180</v>
      </c>
      <c r="EM93" s="54" t="s">
        <v>180</v>
      </c>
      <c r="EN93" s="55" t="s">
        <v>180</v>
      </c>
      <c r="EO93" s="56" t="s">
        <v>180</v>
      </c>
      <c r="EP93" s="54" t="s">
        <v>180</v>
      </c>
      <c r="EQ93" s="55" t="s">
        <v>180</v>
      </c>
      <c r="ER93" s="56" t="s">
        <v>180</v>
      </c>
      <c r="ES93" s="54" t="s">
        <v>180</v>
      </c>
      <c r="ET93" s="55" t="s">
        <v>180</v>
      </c>
      <c r="EU93" s="54" t="s">
        <v>180</v>
      </c>
      <c r="EV93" s="54" t="s">
        <v>180</v>
      </c>
      <c r="EW93" s="55" t="s">
        <v>180</v>
      </c>
      <c r="EX93" s="54" t="s">
        <v>180</v>
      </c>
      <c r="EY93" s="54" t="s">
        <v>180</v>
      </c>
      <c r="EZ93" s="55" t="s">
        <v>180</v>
      </c>
      <c r="FA93" s="56" t="s">
        <v>180</v>
      </c>
      <c r="FB93" s="54" t="s">
        <v>180</v>
      </c>
      <c r="FC93" s="55" t="s">
        <v>180</v>
      </c>
      <c r="FD93" s="56" t="s">
        <v>180</v>
      </c>
      <c r="FE93" s="54" t="s">
        <v>180</v>
      </c>
      <c r="FF93" s="55" t="s">
        <v>180</v>
      </c>
      <c r="FG93" s="56" t="s">
        <v>180</v>
      </c>
      <c r="FH93" s="54" t="s">
        <v>180</v>
      </c>
      <c r="FI93" s="55" t="s">
        <v>180</v>
      </c>
      <c r="FJ93" s="56">
        <v>142</v>
      </c>
      <c r="FK93" s="54">
        <v>137</v>
      </c>
      <c r="FL93" s="55">
        <v>140</v>
      </c>
      <c r="FM93" s="56" t="s">
        <v>180</v>
      </c>
      <c r="FN93" s="54" t="s">
        <v>180</v>
      </c>
      <c r="FO93" s="55" t="s">
        <v>180</v>
      </c>
      <c r="FP93" s="56">
        <v>131</v>
      </c>
      <c r="FQ93" s="54">
        <v>127</v>
      </c>
      <c r="FR93" s="55">
        <v>129</v>
      </c>
      <c r="FS93" s="56">
        <v>135</v>
      </c>
      <c r="FT93" s="54">
        <v>130</v>
      </c>
      <c r="FU93" s="55">
        <v>133</v>
      </c>
      <c r="FV93" s="56" t="s">
        <v>180</v>
      </c>
      <c r="FW93" s="54" t="s">
        <v>180</v>
      </c>
      <c r="FX93" s="55" t="s">
        <v>180</v>
      </c>
      <c r="FY93" s="56" t="s">
        <v>180</v>
      </c>
      <c r="FZ93" s="54" t="s">
        <v>180</v>
      </c>
      <c r="GA93" s="55" t="s">
        <v>180</v>
      </c>
      <c r="GB93" s="56">
        <v>310</v>
      </c>
      <c r="GC93" s="54">
        <v>282.5</v>
      </c>
      <c r="GD93" s="55">
        <v>296.75</v>
      </c>
      <c r="GE93" s="56">
        <v>346</v>
      </c>
      <c r="GF93" s="54">
        <v>345</v>
      </c>
      <c r="GG93" s="55">
        <v>346</v>
      </c>
      <c r="GH93" s="56">
        <v>340</v>
      </c>
      <c r="GI93" s="54">
        <v>330</v>
      </c>
      <c r="GJ93" s="55">
        <v>335</v>
      </c>
      <c r="GK93" s="56" t="s">
        <v>180</v>
      </c>
      <c r="GL93" s="54" t="s">
        <v>180</v>
      </c>
      <c r="GM93" s="55" t="s">
        <v>180</v>
      </c>
      <c r="GN93" s="56">
        <v>335</v>
      </c>
      <c r="GO93" s="54">
        <v>330</v>
      </c>
      <c r="GP93" s="55">
        <v>333</v>
      </c>
      <c r="GQ93" s="56">
        <v>275</v>
      </c>
      <c r="GR93" s="54">
        <v>260</v>
      </c>
      <c r="GS93" s="55">
        <v>268</v>
      </c>
      <c r="GT93" s="56" t="s">
        <v>180</v>
      </c>
      <c r="GU93" s="54" t="s">
        <v>180</v>
      </c>
      <c r="GV93" s="55" t="s">
        <v>180</v>
      </c>
      <c r="GW93" s="56">
        <v>275</v>
      </c>
      <c r="GX93" s="54">
        <v>260</v>
      </c>
      <c r="GY93" s="55">
        <v>268</v>
      </c>
      <c r="GZ93" s="56" t="s">
        <v>180</v>
      </c>
      <c r="HA93" s="54" t="s">
        <v>180</v>
      </c>
      <c r="HB93" s="55" t="s">
        <v>180</v>
      </c>
      <c r="HC93" s="56">
        <v>59</v>
      </c>
      <c r="HD93" s="54">
        <v>53</v>
      </c>
      <c r="HE93" s="55">
        <v>56</v>
      </c>
      <c r="HF93" s="54" t="s">
        <v>180</v>
      </c>
      <c r="HG93" s="54" t="s">
        <v>180</v>
      </c>
      <c r="HH93" s="55" t="s">
        <v>180</v>
      </c>
      <c r="HI93" s="54" t="s">
        <v>180</v>
      </c>
      <c r="HJ93" s="54" t="s">
        <v>180</v>
      </c>
      <c r="HK93" s="55" t="s">
        <v>180</v>
      </c>
      <c r="HL93" s="56" t="s">
        <v>180</v>
      </c>
      <c r="HM93" s="54" t="s">
        <v>180</v>
      </c>
      <c r="HN93" s="55" t="s">
        <v>180</v>
      </c>
      <c r="HO93" s="56" t="s">
        <v>180</v>
      </c>
      <c r="HP93" s="54" t="s">
        <v>180</v>
      </c>
      <c r="HQ93" s="55" t="s">
        <v>180</v>
      </c>
      <c r="HR93" s="56" t="s">
        <v>180</v>
      </c>
      <c r="HS93" s="54" t="s">
        <v>180</v>
      </c>
      <c r="HT93" s="55" t="s">
        <v>180</v>
      </c>
      <c r="HU93" s="56" t="s">
        <v>180</v>
      </c>
      <c r="HV93" s="54" t="s">
        <v>180</v>
      </c>
      <c r="HW93" s="55" t="s">
        <v>180</v>
      </c>
      <c r="HX93" s="56" t="s">
        <v>180</v>
      </c>
      <c r="HY93" s="54" t="s">
        <v>180</v>
      </c>
      <c r="HZ93" s="55" t="s">
        <v>180</v>
      </c>
      <c r="IA93" s="56" t="s">
        <v>180</v>
      </c>
      <c r="IB93" s="54" t="s">
        <v>180</v>
      </c>
      <c r="IC93" s="55" t="s">
        <v>180</v>
      </c>
    </row>
    <row r="94" spans="1:237">
      <c r="A94" s="20">
        <v>1994</v>
      </c>
      <c r="B94" s="20">
        <v>3</v>
      </c>
      <c r="C94" s="20">
        <v>9</v>
      </c>
      <c r="D94" s="54">
        <v>206</v>
      </c>
      <c r="E94" s="54">
        <v>197</v>
      </c>
      <c r="F94" s="55">
        <v>202</v>
      </c>
      <c r="G94" s="56">
        <v>153.6</v>
      </c>
      <c r="H94" s="54">
        <v>150.4</v>
      </c>
      <c r="I94" s="55">
        <v>152.19999999999999</v>
      </c>
      <c r="J94" s="56">
        <v>206</v>
      </c>
      <c r="K94" s="54">
        <v>197</v>
      </c>
      <c r="L94" s="55">
        <v>202</v>
      </c>
      <c r="M94" s="56" t="s">
        <v>180</v>
      </c>
      <c r="N94" s="54" t="s">
        <v>180</v>
      </c>
      <c r="O94" s="55" t="s">
        <v>180</v>
      </c>
      <c r="P94" s="56">
        <v>182.6</v>
      </c>
      <c r="Q94" s="54">
        <v>175</v>
      </c>
      <c r="R94" s="55">
        <v>178.8</v>
      </c>
      <c r="S94" s="56">
        <v>182.6</v>
      </c>
      <c r="T94" s="54">
        <v>175</v>
      </c>
      <c r="U94" s="55">
        <v>178.8</v>
      </c>
      <c r="V94" s="54" t="s">
        <v>180</v>
      </c>
      <c r="W94" s="54" t="s">
        <v>180</v>
      </c>
      <c r="X94" s="55" t="s">
        <v>180</v>
      </c>
      <c r="Y94" s="54" t="s">
        <v>180</v>
      </c>
      <c r="Z94" s="54" t="s">
        <v>180</v>
      </c>
      <c r="AA94" s="55" t="s">
        <v>180</v>
      </c>
      <c r="AB94" s="54" t="s">
        <v>180</v>
      </c>
      <c r="AC94" s="54" t="s">
        <v>180</v>
      </c>
      <c r="AD94" s="55" t="s">
        <v>180</v>
      </c>
      <c r="AE94" s="54" t="s">
        <v>180</v>
      </c>
      <c r="AF94" s="54" t="s">
        <v>180</v>
      </c>
      <c r="AG94" s="55" t="s">
        <v>180</v>
      </c>
      <c r="AH94" s="56" t="s">
        <v>180</v>
      </c>
      <c r="AI94" s="54" t="s">
        <v>180</v>
      </c>
      <c r="AJ94" s="55" t="s">
        <v>180</v>
      </c>
      <c r="AK94" s="56" t="s">
        <v>180</v>
      </c>
      <c r="AL94" s="54" t="s">
        <v>180</v>
      </c>
      <c r="AM94" s="55" t="s">
        <v>180</v>
      </c>
      <c r="AN94" s="56" t="s">
        <v>180</v>
      </c>
      <c r="AO94" s="54" t="s">
        <v>180</v>
      </c>
      <c r="AP94" s="55" t="s">
        <v>180</v>
      </c>
      <c r="AQ94" s="56" t="s">
        <v>180</v>
      </c>
      <c r="AR94" s="54" t="s">
        <v>180</v>
      </c>
      <c r="AS94" s="55" t="s">
        <v>180</v>
      </c>
      <c r="AT94" s="56" t="s">
        <v>180</v>
      </c>
      <c r="AU94" s="54" t="s">
        <v>180</v>
      </c>
      <c r="AV94" s="55" t="s">
        <v>180</v>
      </c>
      <c r="AW94" s="56" t="s">
        <v>180</v>
      </c>
      <c r="AX94" s="54" t="s">
        <v>180</v>
      </c>
      <c r="AY94" s="55" t="s">
        <v>180</v>
      </c>
      <c r="AZ94" s="56">
        <v>199.4</v>
      </c>
      <c r="BA94" s="54">
        <v>192</v>
      </c>
      <c r="BB94" s="55">
        <v>196</v>
      </c>
      <c r="BC94" s="56" t="s">
        <v>180</v>
      </c>
      <c r="BD94" s="54" t="s">
        <v>180</v>
      </c>
      <c r="BE94" s="55" t="s">
        <v>180</v>
      </c>
      <c r="BF94" s="56">
        <v>199.4</v>
      </c>
      <c r="BG94" s="54">
        <v>192</v>
      </c>
      <c r="BH94" s="55">
        <v>196</v>
      </c>
      <c r="BI94" s="56">
        <v>189.6</v>
      </c>
      <c r="BJ94" s="54">
        <v>186.8</v>
      </c>
      <c r="BK94" s="55">
        <v>188.2</v>
      </c>
      <c r="BL94" s="56" t="s">
        <v>180</v>
      </c>
      <c r="BM94" s="54" t="s">
        <v>180</v>
      </c>
      <c r="BN94" s="55" t="s">
        <v>180</v>
      </c>
      <c r="BO94" s="56" t="s">
        <v>180</v>
      </c>
      <c r="BP94" s="54" t="s">
        <v>180</v>
      </c>
      <c r="BQ94" s="55" t="s">
        <v>180</v>
      </c>
      <c r="BR94" s="56" t="s">
        <v>180</v>
      </c>
      <c r="BS94" s="54" t="s">
        <v>180</v>
      </c>
      <c r="BT94" s="55" t="s">
        <v>180</v>
      </c>
      <c r="BU94" s="56" t="s">
        <v>180</v>
      </c>
      <c r="BV94" s="54" t="s">
        <v>180</v>
      </c>
      <c r="BW94" s="55" t="s">
        <v>180</v>
      </c>
      <c r="BX94" s="56" t="s">
        <v>180</v>
      </c>
      <c r="BY94" s="54" t="s">
        <v>180</v>
      </c>
      <c r="BZ94" s="55" t="s">
        <v>180</v>
      </c>
      <c r="CA94" s="56" t="s">
        <v>180</v>
      </c>
      <c r="CB94" s="54" t="s">
        <v>180</v>
      </c>
      <c r="CC94" s="55" t="s">
        <v>180</v>
      </c>
      <c r="CD94" s="56" t="s">
        <v>180</v>
      </c>
      <c r="CE94" s="54" t="s">
        <v>180</v>
      </c>
      <c r="CF94" s="55" t="s">
        <v>180</v>
      </c>
      <c r="CG94" s="56" t="s">
        <v>180</v>
      </c>
      <c r="CH94" s="54" t="s">
        <v>180</v>
      </c>
      <c r="CI94" s="55" t="s">
        <v>180</v>
      </c>
      <c r="CJ94" s="56" t="s">
        <v>180</v>
      </c>
      <c r="CK94" s="54" t="s">
        <v>180</v>
      </c>
      <c r="CL94" s="55" t="s">
        <v>180</v>
      </c>
      <c r="CM94" s="56" t="s">
        <v>180</v>
      </c>
      <c r="CN94" s="54" t="s">
        <v>180</v>
      </c>
      <c r="CO94" s="55" t="s">
        <v>180</v>
      </c>
      <c r="CP94" s="56">
        <v>215.8</v>
      </c>
      <c r="CQ94" s="54">
        <v>211.6</v>
      </c>
      <c r="CR94" s="55">
        <v>214</v>
      </c>
      <c r="CS94" s="56">
        <v>206</v>
      </c>
      <c r="CT94" s="54">
        <v>197</v>
      </c>
      <c r="CU94" s="55">
        <v>202</v>
      </c>
      <c r="CV94" s="56">
        <v>211</v>
      </c>
      <c r="CW94" s="54">
        <v>195</v>
      </c>
      <c r="CX94" s="55">
        <v>203</v>
      </c>
      <c r="CY94" s="54" t="s">
        <v>180</v>
      </c>
      <c r="CZ94" s="54" t="s">
        <v>180</v>
      </c>
      <c r="DA94" s="55" t="s">
        <v>180</v>
      </c>
      <c r="DB94" s="54" t="s">
        <v>180</v>
      </c>
      <c r="DC94" s="54" t="s">
        <v>180</v>
      </c>
      <c r="DD94" s="55" t="s">
        <v>180</v>
      </c>
      <c r="DE94" s="54" t="s">
        <v>180</v>
      </c>
      <c r="DF94" s="54" t="s">
        <v>180</v>
      </c>
      <c r="DG94" s="55" t="s">
        <v>180</v>
      </c>
      <c r="DH94" s="54" t="s">
        <v>180</v>
      </c>
      <c r="DI94" s="54" t="s">
        <v>180</v>
      </c>
      <c r="DJ94" s="55" t="s">
        <v>180</v>
      </c>
      <c r="DK94" s="56" t="s">
        <v>180</v>
      </c>
      <c r="DL94" s="54" t="s">
        <v>180</v>
      </c>
      <c r="DM94" s="55" t="s">
        <v>180</v>
      </c>
      <c r="DN94" s="54" t="s">
        <v>180</v>
      </c>
      <c r="DO94" s="54" t="s">
        <v>180</v>
      </c>
      <c r="DP94" s="55" t="s">
        <v>180</v>
      </c>
      <c r="DQ94" s="54" t="s">
        <v>180</v>
      </c>
      <c r="DR94" s="54" t="s">
        <v>180</v>
      </c>
      <c r="DS94" s="55" t="s">
        <v>180</v>
      </c>
      <c r="DT94" s="54">
        <v>159.80000000000001</v>
      </c>
      <c r="DU94" s="54">
        <v>154.4</v>
      </c>
      <c r="DV94" s="55">
        <v>157.4</v>
      </c>
      <c r="DW94" s="56" t="s">
        <v>180</v>
      </c>
      <c r="DX94" s="54" t="s">
        <v>180</v>
      </c>
      <c r="DY94" s="55" t="s">
        <v>180</v>
      </c>
      <c r="DZ94" s="56" t="s">
        <v>180</v>
      </c>
      <c r="EA94" s="54" t="s">
        <v>180</v>
      </c>
      <c r="EB94" s="55" t="s">
        <v>180</v>
      </c>
      <c r="EC94" s="56" t="s">
        <v>180</v>
      </c>
      <c r="ED94" s="54" t="s">
        <v>180</v>
      </c>
      <c r="EE94" s="55" t="s">
        <v>180</v>
      </c>
      <c r="EF94" s="56" t="s">
        <v>180</v>
      </c>
      <c r="EG94" s="54" t="s">
        <v>180</v>
      </c>
      <c r="EH94" s="55" t="s">
        <v>180</v>
      </c>
      <c r="EI94" s="56" t="s">
        <v>180</v>
      </c>
      <c r="EJ94" s="54" t="s">
        <v>180</v>
      </c>
      <c r="EK94" s="55" t="s">
        <v>180</v>
      </c>
      <c r="EL94" s="56" t="s">
        <v>180</v>
      </c>
      <c r="EM94" s="54" t="s">
        <v>180</v>
      </c>
      <c r="EN94" s="55" t="s">
        <v>180</v>
      </c>
      <c r="EO94" s="56" t="s">
        <v>180</v>
      </c>
      <c r="EP94" s="54" t="s">
        <v>180</v>
      </c>
      <c r="EQ94" s="55" t="s">
        <v>180</v>
      </c>
      <c r="ER94" s="56" t="s">
        <v>180</v>
      </c>
      <c r="ES94" s="54" t="s">
        <v>180</v>
      </c>
      <c r="ET94" s="55" t="s">
        <v>180</v>
      </c>
      <c r="EU94" s="54" t="s">
        <v>180</v>
      </c>
      <c r="EV94" s="54" t="s">
        <v>180</v>
      </c>
      <c r="EW94" s="55" t="s">
        <v>180</v>
      </c>
      <c r="EX94" s="54" t="s">
        <v>180</v>
      </c>
      <c r="EY94" s="54" t="s">
        <v>180</v>
      </c>
      <c r="EZ94" s="55" t="s">
        <v>180</v>
      </c>
      <c r="FA94" s="56" t="s">
        <v>180</v>
      </c>
      <c r="FB94" s="54" t="s">
        <v>180</v>
      </c>
      <c r="FC94" s="55" t="s">
        <v>180</v>
      </c>
      <c r="FD94" s="56" t="s">
        <v>180</v>
      </c>
      <c r="FE94" s="54" t="s">
        <v>180</v>
      </c>
      <c r="FF94" s="55" t="s">
        <v>180</v>
      </c>
      <c r="FG94" s="56" t="s">
        <v>180</v>
      </c>
      <c r="FH94" s="54" t="s">
        <v>180</v>
      </c>
      <c r="FI94" s="55" t="s">
        <v>180</v>
      </c>
      <c r="FJ94" s="56">
        <v>146.6</v>
      </c>
      <c r="FK94" s="54">
        <v>141.6</v>
      </c>
      <c r="FL94" s="55">
        <v>144.4</v>
      </c>
      <c r="FM94" s="56" t="s">
        <v>180</v>
      </c>
      <c r="FN94" s="54" t="s">
        <v>180</v>
      </c>
      <c r="FO94" s="55" t="s">
        <v>180</v>
      </c>
      <c r="FP94" s="56">
        <v>133</v>
      </c>
      <c r="FQ94" s="54">
        <v>127.2</v>
      </c>
      <c r="FR94" s="55">
        <v>130.19999999999999</v>
      </c>
      <c r="FS94" s="56">
        <v>135</v>
      </c>
      <c r="FT94" s="54">
        <v>130</v>
      </c>
      <c r="FU94" s="55">
        <v>133</v>
      </c>
      <c r="FV94" s="56" t="s">
        <v>180</v>
      </c>
      <c r="FW94" s="54" t="s">
        <v>180</v>
      </c>
      <c r="FX94" s="55" t="s">
        <v>180</v>
      </c>
      <c r="FY94" s="56" t="s">
        <v>180</v>
      </c>
      <c r="FZ94" s="54" t="s">
        <v>180</v>
      </c>
      <c r="GA94" s="55" t="s">
        <v>180</v>
      </c>
      <c r="GB94" s="56">
        <v>316</v>
      </c>
      <c r="GC94" s="54">
        <v>292</v>
      </c>
      <c r="GD94" s="55">
        <v>304.39999999999998</v>
      </c>
      <c r="GE94" s="56">
        <v>368.2</v>
      </c>
      <c r="GF94" s="54">
        <v>368</v>
      </c>
      <c r="GG94" s="55">
        <v>368.2</v>
      </c>
      <c r="GH94" s="56">
        <v>349</v>
      </c>
      <c r="GI94" s="54">
        <v>342</v>
      </c>
      <c r="GJ94" s="55">
        <v>345.8</v>
      </c>
      <c r="GK94" s="56" t="s">
        <v>180</v>
      </c>
      <c r="GL94" s="54" t="s">
        <v>180</v>
      </c>
      <c r="GM94" s="55" t="s">
        <v>180</v>
      </c>
      <c r="GN94" s="56">
        <v>344</v>
      </c>
      <c r="GO94" s="54">
        <v>336</v>
      </c>
      <c r="GP94" s="55">
        <v>340.2</v>
      </c>
      <c r="GQ94" s="56">
        <v>281</v>
      </c>
      <c r="GR94" s="54">
        <v>270</v>
      </c>
      <c r="GS94" s="55">
        <v>275.60000000000002</v>
      </c>
      <c r="GT94" s="56" t="s">
        <v>180</v>
      </c>
      <c r="GU94" s="54" t="s">
        <v>180</v>
      </c>
      <c r="GV94" s="55" t="s">
        <v>180</v>
      </c>
      <c r="GW94" s="56">
        <v>282</v>
      </c>
      <c r="GX94" s="54">
        <v>272</v>
      </c>
      <c r="GY94" s="55">
        <v>277</v>
      </c>
      <c r="GZ94" s="56" t="s">
        <v>180</v>
      </c>
      <c r="HA94" s="54" t="s">
        <v>180</v>
      </c>
      <c r="HB94" s="55" t="s">
        <v>180</v>
      </c>
      <c r="HC94" s="56">
        <v>59</v>
      </c>
      <c r="HD94" s="54">
        <v>53</v>
      </c>
      <c r="HE94" s="55">
        <v>56</v>
      </c>
      <c r="HF94" s="54" t="s">
        <v>180</v>
      </c>
      <c r="HG94" s="54" t="s">
        <v>180</v>
      </c>
      <c r="HH94" s="55" t="s">
        <v>180</v>
      </c>
      <c r="HI94" s="54" t="s">
        <v>180</v>
      </c>
      <c r="HJ94" s="54" t="s">
        <v>180</v>
      </c>
      <c r="HK94" s="55" t="s">
        <v>180</v>
      </c>
      <c r="HL94" s="56" t="s">
        <v>180</v>
      </c>
      <c r="HM94" s="54" t="s">
        <v>180</v>
      </c>
      <c r="HN94" s="55" t="s">
        <v>180</v>
      </c>
      <c r="HO94" s="56" t="s">
        <v>180</v>
      </c>
      <c r="HP94" s="54" t="s">
        <v>180</v>
      </c>
      <c r="HQ94" s="55" t="s">
        <v>180</v>
      </c>
      <c r="HR94" s="56" t="s">
        <v>180</v>
      </c>
      <c r="HS94" s="54" t="s">
        <v>180</v>
      </c>
      <c r="HT94" s="55" t="s">
        <v>180</v>
      </c>
      <c r="HU94" s="56" t="s">
        <v>180</v>
      </c>
      <c r="HV94" s="54" t="s">
        <v>180</v>
      </c>
      <c r="HW94" s="55" t="s">
        <v>180</v>
      </c>
      <c r="HX94" s="56" t="s">
        <v>180</v>
      </c>
      <c r="HY94" s="54" t="s">
        <v>180</v>
      </c>
      <c r="HZ94" s="55" t="s">
        <v>180</v>
      </c>
      <c r="IA94" s="56" t="s">
        <v>180</v>
      </c>
      <c r="IB94" s="54" t="s">
        <v>180</v>
      </c>
      <c r="IC94" s="55" t="s">
        <v>180</v>
      </c>
    </row>
    <row r="95" spans="1:237">
      <c r="A95" s="20">
        <v>1994</v>
      </c>
      <c r="B95" s="20">
        <v>4</v>
      </c>
      <c r="C95" s="20">
        <v>10</v>
      </c>
      <c r="D95" s="54">
        <v>212.25</v>
      </c>
      <c r="E95" s="54">
        <v>202.25</v>
      </c>
      <c r="F95" s="55">
        <v>207.25</v>
      </c>
      <c r="G95" s="56">
        <v>159</v>
      </c>
      <c r="H95" s="54">
        <v>155</v>
      </c>
      <c r="I95" s="55">
        <v>157</v>
      </c>
      <c r="J95" s="56">
        <v>212.25</v>
      </c>
      <c r="K95" s="54">
        <v>202.25</v>
      </c>
      <c r="L95" s="55">
        <v>207.25</v>
      </c>
      <c r="M95" s="56" t="s">
        <v>180</v>
      </c>
      <c r="N95" s="54" t="s">
        <v>180</v>
      </c>
      <c r="O95" s="55" t="s">
        <v>180</v>
      </c>
      <c r="P95" s="56">
        <v>194</v>
      </c>
      <c r="Q95" s="54">
        <v>180.75</v>
      </c>
      <c r="R95" s="55">
        <v>187.5</v>
      </c>
      <c r="S95" s="56">
        <v>194</v>
      </c>
      <c r="T95" s="54">
        <v>180.75</v>
      </c>
      <c r="U95" s="55">
        <v>187.5</v>
      </c>
      <c r="V95" s="54" t="s">
        <v>180</v>
      </c>
      <c r="W95" s="54" t="s">
        <v>180</v>
      </c>
      <c r="X95" s="55" t="s">
        <v>180</v>
      </c>
      <c r="Y95" s="54" t="s">
        <v>180</v>
      </c>
      <c r="Z95" s="54" t="s">
        <v>180</v>
      </c>
      <c r="AA95" s="55" t="s">
        <v>180</v>
      </c>
      <c r="AB95" s="54" t="s">
        <v>180</v>
      </c>
      <c r="AC95" s="54" t="s">
        <v>180</v>
      </c>
      <c r="AD95" s="55" t="s">
        <v>180</v>
      </c>
      <c r="AE95" s="54" t="s">
        <v>180</v>
      </c>
      <c r="AF95" s="54" t="s">
        <v>180</v>
      </c>
      <c r="AG95" s="55" t="s">
        <v>180</v>
      </c>
      <c r="AH95" s="56" t="s">
        <v>180</v>
      </c>
      <c r="AI95" s="54" t="s">
        <v>180</v>
      </c>
      <c r="AJ95" s="55" t="s">
        <v>180</v>
      </c>
      <c r="AK95" s="56" t="s">
        <v>180</v>
      </c>
      <c r="AL95" s="54" t="s">
        <v>180</v>
      </c>
      <c r="AM95" s="55" t="s">
        <v>180</v>
      </c>
      <c r="AN95" s="56" t="s">
        <v>180</v>
      </c>
      <c r="AO95" s="54" t="s">
        <v>180</v>
      </c>
      <c r="AP95" s="55" t="s">
        <v>180</v>
      </c>
      <c r="AQ95" s="56" t="s">
        <v>180</v>
      </c>
      <c r="AR95" s="54" t="s">
        <v>180</v>
      </c>
      <c r="AS95" s="55" t="s">
        <v>180</v>
      </c>
      <c r="AT95" s="56" t="s">
        <v>180</v>
      </c>
      <c r="AU95" s="54" t="s">
        <v>180</v>
      </c>
      <c r="AV95" s="55" t="s">
        <v>180</v>
      </c>
      <c r="AW95" s="56" t="s">
        <v>180</v>
      </c>
      <c r="AX95" s="54" t="s">
        <v>180</v>
      </c>
      <c r="AY95" s="55" t="s">
        <v>180</v>
      </c>
      <c r="AZ95" s="56">
        <v>207.75</v>
      </c>
      <c r="BA95" s="54">
        <v>200</v>
      </c>
      <c r="BB95" s="55">
        <v>204.25</v>
      </c>
      <c r="BC95" s="56" t="s">
        <v>180</v>
      </c>
      <c r="BD95" s="54" t="s">
        <v>180</v>
      </c>
      <c r="BE95" s="55" t="s">
        <v>180</v>
      </c>
      <c r="BF95" s="56">
        <v>207.75</v>
      </c>
      <c r="BG95" s="54">
        <v>200</v>
      </c>
      <c r="BH95" s="55">
        <v>204.25</v>
      </c>
      <c r="BI95" s="56">
        <v>205</v>
      </c>
      <c r="BJ95" s="54">
        <v>200</v>
      </c>
      <c r="BK95" s="55">
        <v>203</v>
      </c>
      <c r="BL95" s="56" t="s">
        <v>180</v>
      </c>
      <c r="BM95" s="54" t="s">
        <v>180</v>
      </c>
      <c r="BN95" s="55" t="s">
        <v>180</v>
      </c>
      <c r="BO95" s="56" t="s">
        <v>180</v>
      </c>
      <c r="BP95" s="54" t="s">
        <v>180</v>
      </c>
      <c r="BQ95" s="55" t="s">
        <v>180</v>
      </c>
      <c r="BR95" s="56" t="s">
        <v>180</v>
      </c>
      <c r="BS95" s="54" t="s">
        <v>180</v>
      </c>
      <c r="BT95" s="55" t="s">
        <v>180</v>
      </c>
      <c r="BU95" s="56" t="s">
        <v>180</v>
      </c>
      <c r="BV95" s="54" t="s">
        <v>180</v>
      </c>
      <c r="BW95" s="55" t="s">
        <v>180</v>
      </c>
      <c r="BX95" s="56" t="s">
        <v>180</v>
      </c>
      <c r="BY95" s="54" t="s">
        <v>180</v>
      </c>
      <c r="BZ95" s="55" t="s">
        <v>180</v>
      </c>
      <c r="CA95" s="56" t="s">
        <v>180</v>
      </c>
      <c r="CB95" s="54" t="s">
        <v>180</v>
      </c>
      <c r="CC95" s="55" t="s">
        <v>180</v>
      </c>
      <c r="CD95" s="56" t="s">
        <v>180</v>
      </c>
      <c r="CE95" s="54" t="s">
        <v>180</v>
      </c>
      <c r="CF95" s="55" t="s">
        <v>180</v>
      </c>
      <c r="CG95" s="56" t="s">
        <v>180</v>
      </c>
      <c r="CH95" s="54" t="s">
        <v>180</v>
      </c>
      <c r="CI95" s="55" t="s">
        <v>180</v>
      </c>
      <c r="CJ95" s="56" t="s">
        <v>180</v>
      </c>
      <c r="CK95" s="54" t="s">
        <v>180</v>
      </c>
      <c r="CL95" s="55" t="s">
        <v>180</v>
      </c>
      <c r="CM95" s="56" t="s">
        <v>180</v>
      </c>
      <c r="CN95" s="54" t="s">
        <v>180</v>
      </c>
      <c r="CO95" s="55" t="s">
        <v>180</v>
      </c>
      <c r="CP95" s="56">
        <v>226.5</v>
      </c>
      <c r="CQ95" s="54">
        <v>222.25</v>
      </c>
      <c r="CR95" s="55">
        <v>224.75</v>
      </c>
      <c r="CS95" s="56">
        <v>212.25</v>
      </c>
      <c r="CT95" s="54">
        <v>202.25</v>
      </c>
      <c r="CU95" s="55">
        <v>207.25</v>
      </c>
      <c r="CV95" s="56">
        <v>217</v>
      </c>
      <c r="CW95" s="54">
        <v>206.25</v>
      </c>
      <c r="CX95" s="55">
        <v>212</v>
      </c>
      <c r="CY95" s="54" t="s">
        <v>180</v>
      </c>
      <c r="CZ95" s="54" t="s">
        <v>180</v>
      </c>
      <c r="DA95" s="55" t="s">
        <v>180</v>
      </c>
      <c r="DB95" s="54" t="s">
        <v>180</v>
      </c>
      <c r="DC95" s="54" t="s">
        <v>180</v>
      </c>
      <c r="DD95" s="55" t="s">
        <v>180</v>
      </c>
      <c r="DE95" s="54" t="s">
        <v>180</v>
      </c>
      <c r="DF95" s="54" t="s">
        <v>180</v>
      </c>
      <c r="DG95" s="55" t="s">
        <v>180</v>
      </c>
      <c r="DH95" s="54" t="s">
        <v>180</v>
      </c>
      <c r="DI95" s="54" t="s">
        <v>180</v>
      </c>
      <c r="DJ95" s="55" t="s">
        <v>180</v>
      </c>
      <c r="DK95" s="56" t="s">
        <v>180</v>
      </c>
      <c r="DL95" s="54" t="s">
        <v>180</v>
      </c>
      <c r="DM95" s="55" t="s">
        <v>180</v>
      </c>
      <c r="DN95" s="54" t="s">
        <v>180</v>
      </c>
      <c r="DO95" s="54" t="s">
        <v>180</v>
      </c>
      <c r="DP95" s="55" t="s">
        <v>180</v>
      </c>
      <c r="DQ95" s="54" t="s">
        <v>180</v>
      </c>
      <c r="DR95" s="54" t="s">
        <v>180</v>
      </c>
      <c r="DS95" s="55" t="s">
        <v>180</v>
      </c>
      <c r="DT95" s="54">
        <v>162</v>
      </c>
      <c r="DU95" s="54">
        <v>159</v>
      </c>
      <c r="DV95" s="55">
        <v>160.5</v>
      </c>
      <c r="DW95" s="56" t="s">
        <v>180</v>
      </c>
      <c r="DX95" s="54" t="s">
        <v>180</v>
      </c>
      <c r="DY95" s="55" t="s">
        <v>180</v>
      </c>
      <c r="DZ95" s="56" t="s">
        <v>180</v>
      </c>
      <c r="EA95" s="54" t="s">
        <v>180</v>
      </c>
      <c r="EB95" s="55" t="s">
        <v>180</v>
      </c>
      <c r="EC95" s="56" t="s">
        <v>180</v>
      </c>
      <c r="ED95" s="54" t="s">
        <v>180</v>
      </c>
      <c r="EE95" s="55" t="s">
        <v>180</v>
      </c>
      <c r="EF95" s="56" t="s">
        <v>180</v>
      </c>
      <c r="EG95" s="54" t="s">
        <v>180</v>
      </c>
      <c r="EH95" s="55" t="s">
        <v>180</v>
      </c>
      <c r="EI95" s="56" t="s">
        <v>180</v>
      </c>
      <c r="EJ95" s="54" t="s">
        <v>180</v>
      </c>
      <c r="EK95" s="55" t="s">
        <v>180</v>
      </c>
      <c r="EL95" s="56" t="s">
        <v>180</v>
      </c>
      <c r="EM95" s="54" t="s">
        <v>180</v>
      </c>
      <c r="EN95" s="55" t="s">
        <v>180</v>
      </c>
      <c r="EO95" s="56" t="s">
        <v>180</v>
      </c>
      <c r="EP95" s="54" t="s">
        <v>180</v>
      </c>
      <c r="EQ95" s="55" t="s">
        <v>180</v>
      </c>
      <c r="ER95" s="56" t="s">
        <v>180</v>
      </c>
      <c r="ES95" s="54" t="s">
        <v>180</v>
      </c>
      <c r="ET95" s="55" t="s">
        <v>180</v>
      </c>
      <c r="EU95" s="54" t="s">
        <v>180</v>
      </c>
      <c r="EV95" s="54" t="s">
        <v>180</v>
      </c>
      <c r="EW95" s="55" t="s">
        <v>180</v>
      </c>
      <c r="EX95" s="54" t="s">
        <v>180</v>
      </c>
      <c r="EY95" s="54" t="s">
        <v>180</v>
      </c>
      <c r="EZ95" s="55" t="s">
        <v>180</v>
      </c>
      <c r="FA95" s="56" t="s">
        <v>180</v>
      </c>
      <c r="FB95" s="54" t="s">
        <v>180</v>
      </c>
      <c r="FC95" s="55" t="s">
        <v>180</v>
      </c>
      <c r="FD95" s="56" t="s">
        <v>180</v>
      </c>
      <c r="FE95" s="54" t="s">
        <v>180</v>
      </c>
      <c r="FF95" s="55" t="s">
        <v>180</v>
      </c>
      <c r="FG95" s="56" t="s">
        <v>180</v>
      </c>
      <c r="FH95" s="54" t="s">
        <v>180</v>
      </c>
      <c r="FI95" s="55" t="s">
        <v>180</v>
      </c>
      <c r="FJ95" s="56">
        <v>150</v>
      </c>
      <c r="FK95" s="54">
        <v>147</v>
      </c>
      <c r="FL95" s="55">
        <v>149</v>
      </c>
      <c r="FM95" s="56" t="s">
        <v>180</v>
      </c>
      <c r="FN95" s="54" t="s">
        <v>180</v>
      </c>
      <c r="FO95" s="55" t="s">
        <v>180</v>
      </c>
      <c r="FP95" s="56">
        <v>133</v>
      </c>
      <c r="FQ95" s="54">
        <v>128.75</v>
      </c>
      <c r="FR95" s="55">
        <v>131</v>
      </c>
      <c r="FS95" s="56">
        <v>138.75</v>
      </c>
      <c r="FT95" s="54">
        <v>134.5</v>
      </c>
      <c r="FU95" s="55">
        <v>137</v>
      </c>
      <c r="FV95" s="56" t="s">
        <v>180</v>
      </c>
      <c r="FW95" s="54" t="s">
        <v>180</v>
      </c>
      <c r="FX95" s="55" t="s">
        <v>180</v>
      </c>
      <c r="FY95" s="56" t="s">
        <v>180</v>
      </c>
      <c r="FZ95" s="54" t="s">
        <v>180</v>
      </c>
      <c r="GA95" s="55" t="s">
        <v>180</v>
      </c>
      <c r="GB95" s="56">
        <v>321.25</v>
      </c>
      <c r="GC95" s="54">
        <v>295</v>
      </c>
      <c r="GD95" s="55">
        <v>308.5</v>
      </c>
      <c r="GE95" s="56">
        <v>373</v>
      </c>
      <c r="GF95" s="54">
        <v>373</v>
      </c>
      <c r="GG95" s="55">
        <v>373</v>
      </c>
      <c r="GH95" s="56">
        <v>356.25</v>
      </c>
      <c r="GI95" s="54">
        <v>351.25</v>
      </c>
      <c r="GJ95" s="55">
        <v>354.25</v>
      </c>
      <c r="GK95" s="56" t="s">
        <v>180</v>
      </c>
      <c r="GL95" s="54" t="s">
        <v>180</v>
      </c>
      <c r="GM95" s="55" t="s">
        <v>180</v>
      </c>
      <c r="GN95" s="56">
        <v>351.25</v>
      </c>
      <c r="GO95" s="54">
        <v>341.25</v>
      </c>
      <c r="GP95" s="55">
        <v>346.25</v>
      </c>
      <c r="GQ95" s="56">
        <v>285</v>
      </c>
      <c r="GR95" s="54">
        <v>275</v>
      </c>
      <c r="GS95" s="55">
        <v>280</v>
      </c>
      <c r="GT95" s="56" t="s">
        <v>180</v>
      </c>
      <c r="GU95" s="54" t="s">
        <v>180</v>
      </c>
      <c r="GV95" s="55" t="s">
        <v>180</v>
      </c>
      <c r="GW95" s="56">
        <v>285</v>
      </c>
      <c r="GX95" s="54">
        <v>275</v>
      </c>
      <c r="GY95" s="55">
        <v>280</v>
      </c>
      <c r="GZ95" s="56" t="s">
        <v>180</v>
      </c>
      <c r="HA95" s="54" t="s">
        <v>180</v>
      </c>
      <c r="HB95" s="55" t="s">
        <v>180</v>
      </c>
      <c r="HC95" s="56">
        <v>59</v>
      </c>
      <c r="HD95" s="54">
        <v>56</v>
      </c>
      <c r="HE95" s="55">
        <v>58</v>
      </c>
      <c r="HF95" s="54" t="s">
        <v>180</v>
      </c>
      <c r="HG95" s="54" t="s">
        <v>180</v>
      </c>
      <c r="HH95" s="55" t="s">
        <v>180</v>
      </c>
      <c r="HI95" s="54" t="s">
        <v>180</v>
      </c>
      <c r="HJ95" s="54" t="s">
        <v>180</v>
      </c>
      <c r="HK95" s="55" t="s">
        <v>180</v>
      </c>
      <c r="HL95" s="56" t="s">
        <v>180</v>
      </c>
      <c r="HM95" s="54" t="s">
        <v>180</v>
      </c>
      <c r="HN95" s="55" t="s">
        <v>180</v>
      </c>
      <c r="HO95" s="56" t="s">
        <v>180</v>
      </c>
      <c r="HP95" s="54" t="s">
        <v>180</v>
      </c>
      <c r="HQ95" s="55" t="s">
        <v>180</v>
      </c>
      <c r="HR95" s="56" t="s">
        <v>180</v>
      </c>
      <c r="HS95" s="54" t="s">
        <v>180</v>
      </c>
      <c r="HT95" s="55" t="s">
        <v>180</v>
      </c>
      <c r="HU95" s="56" t="s">
        <v>180</v>
      </c>
      <c r="HV95" s="54" t="s">
        <v>180</v>
      </c>
      <c r="HW95" s="55" t="s">
        <v>180</v>
      </c>
      <c r="HX95" s="56" t="s">
        <v>180</v>
      </c>
      <c r="HY95" s="54" t="s">
        <v>180</v>
      </c>
      <c r="HZ95" s="55" t="s">
        <v>180</v>
      </c>
      <c r="IA95" s="56" t="s">
        <v>180</v>
      </c>
      <c r="IB95" s="54" t="s">
        <v>180</v>
      </c>
      <c r="IC95" s="55" t="s">
        <v>180</v>
      </c>
    </row>
    <row r="96" spans="1:237">
      <c r="A96" s="20">
        <v>1994</v>
      </c>
      <c r="B96" s="20">
        <v>4</v>
      </c>
      <c r="C96" s="20">
        <v>11</v>
      </c>
      <c r="D96" s="54">
        <v>219</v>
      </c>
      <c r="E96" s="54">
        <v>209</v>
      </c>
      <c r="F96" s="55">
        <v>214</v>
      </c>
      <c r="G96" s="56">
        <v>162</v>
      </c>
      <c r="H96" s="54">
        <v>155.25</v>
      </c>
      <c r="I96" s="55">
        <v>158.75</v>
      </c>
      <c r="J96" s="56">
        <v>219</v>
      </c>
      <c r="K96" s="54">
        <v>209</v>
      </c>
      <c r="L96" s="55">
        <v>214</v>
      </c>
      <c r="M96" s="56" t="s">
        <v>180</v>
      </c>
      <c r="N96" s="54" t="s">
        <v>180</v>
      </c>
      <c r="O96" s="55" t="s">
        <v>180</v>
      </c>
      <c r="P96" s="56">
        <v>194</v>
      </c>
      <c r="Q96" s="54">
        <v>183</v>
      </c>
      <c r="R96" s="55">
        <v>188.5</v>
      </c>
      <c r="S96" s="56">
        <v>194</v>
      </c>
      <c r="T96" s="54">
        <v>183</v>
      </c>
      <c r="U96" s="55">
        <v>188.5</v>
      </c>
      <c r="V96" s="54" t="s">
        <v>180</v>
      </c>
      <c r="W96" s="54" t="s">
        <v>180</v>
      </c>
      <c r="X96" s="55" t="s">
        <v>180</v>
      </c>
      <c r="Y96" s="54" t="s">
        <v>180</v>
      </c>
      <c r="Z96" s="54" t="s">
        <v>180</v>
      </c>
      <c r="AA96" s="55" t="s">
        <v>180</v>
      </c>
      <c r="AB96" s="54" t="s">
        <v>180</v>
      </c>
      <c r="AC96" s="54" t="s">
        <v>180</v>
      </c>
      <c r="AD96" s="55" t="s">
        <v>180</v>
      </c>
      <c r="AE96" s="54" t="s">
        <v>180</v>
      </c>
      <c r="AF96" s="54" t="s">
        <v>180</v>
      </c>
      <c r="AG96" s="55" t="s">
        <v>180</v>
      </c>
      <c r="AH96" s="56" t="s">
        <v>180</v>
      </c>
      <c r="AI96" s="54" t="s">
        <v>180</v>
      </c>
      <c r="AJ96" s="55" t="s">
        <v>180</v>
      </c>
      <c r="AK96" s="56" t="s">
        <v>180</v>
      </c>
      <c r="AL96" s="54" t="s">
        <v>180</v>
      </c>
      <c r="AM96" s="55" t="s">
        <v>180</v>
      </c>
      <c r="AN96" s="56" t="s">
        <v>180</v>
      </c>
      <c r="AO96" s="54" t="s">
        <v>180</v>
      </c>
      <c r="AP96" s="55" t="s">
        <v>180</v>
      </c>
      <c r="AQ96" s="56" t="s">
        <v>180</v>
      </c>
      <c r="AR96" s="54" t="s">
        <v>180</v>
      </c>
      <c r="AS96" s="55" t="s">
        <v>180</v>
      </c>
      <c r="AT96" s="56" t="s">
        <v>180</v>
      </c>
      <c r="AU96" s="54" t="s">
        <v>180</v>
      </c>
      <c r="AV96" s="55" t="s">
        <v>180</v>
      </c>
      <c r="AW96" s="56" t="s">
        <v>180</v>
      </c>
      <c r="AX96" s="54" t="s">
        <v>180</v>
      </c>
      <c r="AY96" s="55" t="s">
        <v>180</v>
      </c>
      <c r="AZ96" s="56">
        <v>211</v>
      </c>
      <c r="BA96" s="54">
        <v>207.5</v>
      </c>
      <c r="BB96" s="55">
        <v>209.5</v>
      </c>
      <c r="BC96" s="56" t="s">
        <v>180</v>
      </c>
      <c r="BD96" s="54" t="s">
        <v>180</v>
      </c>
      <c r="BE96" s="55" t="s">
        <v>180</v>
      </c>
      <c r="BF96" s="56">
        <v>211</v>
      </c>
      <c r="BG96" s="54">
        <v>207.5</v>
      </c>
      <c r="BH96" s="55">
        <v>209.5</v>
      </c>
      <c r="BI96" s="56" t="s">
        <v>180</v>
      </c>
      <c r="BJ96" s="54" t="s">
        <v>180</v>
      </c>
      <c r="BK96" s="55" t="s">
        <v>180</v>
      </c>
      <c r="BL96" s="56" t="s">
        <v>180</v>
      </c>
      <c r="BM96" s="54" t="s">
        <v>180</v>
      </c>
      <c r="BN96" s="55" t="s">
        <v>180</v>
      </c>
      <c r="BO96" s="56" t="s">
        <v>180</v>
      </c>
      <c r="BP96" s="54" t="s">
        <v>180</v>
      </c>
      <c r="BQ96" s="55" t="s">
        <v>180</v>
      </c>
      <c r="BR96" s="56" t="s">
        <v>180</v>
      </c>
      <c r="BS96" s="54" t="s">
        <v>180</v>
      </c>
      <c r="BT96" s="55" t="s">
        <v>180</v>
      </c>
      <c r="BU96" s="56" t="s">
        <v>180</v>
      </c>
      <c r="BV96" s="54" t="s">
        <v>180</v>
      </c>
      <c r="BW96" s="55" t="s">
        <v>180</v>
      </c>
      <c r="BX96" s="56" t="s">
        <v>180</v>
      </c>
      <c r="BY96" s="54" t="s">
        <v>180</v>
      </c>
      <c r="BZ96" s="55" t="s">
        <v>180</v>
      </c>
      <c r="CA96" s="56" t="s">
        <v>180</v>
      </c>
      <c r="CB96" s="54" t="s">
        <v>180</v>
      </c>
      <c r="CC96" s="55" t="s">
        <v>180</v>
      </c>
      <c r="CD96" s="56" t="s">
        <v>180</v>
      </c>
      <c r="CE96" s="54" t="s">
        <v>180</v>
      </c>
      <c r="CF96" s="55" t="s">
        <v>180</v>
      </c>
      <c r="CG96" s="56" t="s">
        <v>180</v>
      </c>
      <c r="CH96" s="54" t="s">
        <v>180</v>
      </c>
      <c r="CI96" s="55" t="s">
        <v>180</v>
      </c>
      <c r="CJ96" s="56" t="s">
        <v>180</v>
      </c>
      <c r="CK96" s="54" t="s">
        <v>180</v>
      </c>
      <c r="CL96" s="55" t="s">
        <v>180</v>
      </c>
      <c r="CM96" s="56" t="s">
        <v>180</v>
      </c>
      <c r="CN96" s="54" t="s">
        <v>180</v>
      </c>
      <c r="CO96" s="55" t="s">
        <v>180</v>
      </c>
      <c r="CP96" s="56">
        <v>223.5</v>
      </c>
      <c r="CQ96" s="54">
        <v>220.5</v>
      </c>
      <c r="CR96" s="55">
        <v>222.25</v>
      </c>
      <c r="CS96" s="56">
        <v>219</v>
      </c>
      <c r="CT96" s="54">
        <v>209</v>
      </c>
      <c r="CU96" s="55">
        <v>214</v>
      </c>
      <c r="CV96" s="56">
        <v>220</v>
      </c>
      <c r="CW96" s="54">
        <v>210</v>
      </c>
      <c r="CX96" s="55">
        <v>215</v>
      </c>
      <c r="CY96" s="54" t="s">
        <v>180</v>
      </c>
      <c r="CZ96" s="54" t="s">
        <v>180</v>
      </c>
      <c r="DA96" s="55" t="s">
        <v>180</v>
      </c>
      <c r="DB96" s="54" t="s">
        <v>180</v>
      </c>
      <c r="DC96" s="54" t="s">
        <v>180</v>
      </c>
      <c r="DD96" s="55" t="s">
        <v>180</v>
      </c>
      <c r="DE96" s="54" t="s">
        <v>180</v>
      </c>
      <c r="DF96" s="54" t="s">
        <v>180</v>
      </c>
      <c r="DG96" s="55" t="s">
        <v>180</v>
      </c>
      <c r="DH96" s="54" t="s">
        <v>180</v>
      </c>
      <c r="DI96" s="54" t="s">
        <v>180</v>
      </c>
      <c r="DJ96" s="55" t="s">
        <v>180</v>
      </c>
      <c r="DK96" s="56" t="s">
        <v>180</v>
      </c>
      <c r="DL96" s="54" t="s">
        <v>180</v>
      </c>
      <c r="DM96" s="55" t="s">
        <v>180</v>
      </c>
      <c r="DN96" s="54" t="s">
        <v>180</v>
      </c>
      <c r="DO96" s="54" t="s">
        <v>180</v>
      </c>
      <c r="DP96" s="55" t="s">
        <v>180</v>
      </c>
      <c r="DQ96" s="54" t="s">
        <v>180</v>
      </c>
      <c r="DR96" s="54" t="s">
        <v>180</v>
      </c>
      <c r="DS96" s="55" t="s">
        <v>180</v>
      </c>
      <c r="DT96" s="54">
        <v>168</v>
      </c>
      <c r="DU96" s="54">
        <v>160</v>
      </c>
      <c r="DV96" s="55">
        <v>164</v>
      </c>
      <c r="DW96" s="56" t="s">
        <v>180</v>
      </c>
      <c r="DX96" s="54" t="s">
        <v>180</v>
      </c>
      <c r="DY96" s="55" t="s">
        <v>180</v>
      </c>
      <c r="DZ96" s="56" t="s">
        <v>180</v>
      </c>
      <c r="EA96" s="54" t="s">
        <v>180</v>
      </c>
      <c r="EB96" s="55" t="s">
        <v>180</v>
      </c>
      <c r="EC96" s="56" t="s">
        <v>180</v>
      </c>
      <c r="ED96" s="54" t="s">
        <v>180</v>
      </c>
      <c r="EE96" s="55" t="s">
        <v>180</v>
      </c>
      <c r="EF96" s="56" t="s">
        <v>180</v>
      </c>
      <c r="EG96" s="54" t="s">
        <v>180</v>
      </c>
      <c r="EH96" s="55" t="s">
        <v>180</v>
      </c>
      <c r="EI96" s="56" t="s">
        <v>180</v>
      </c>
      <c r="EJ96" s="54" t="s">
        <v>180</v>
      </c>
      <c r="EK96" s="55" t="s">
        <v>180</v>
      </c>
      <c r="EL96" s="56" t="s">
        <v>180</v>
      </c>
      <c r="EM96" s="54" t="s">
        <v>180</v>
      </c>
      <c r="EN96" s="55" t="s">
        <v>180</v>
      </c>
      <c r="EO96" s="56" t="s">
        <v>180</v>
      </c>
      <c r="EP96" s="54" t="s">
        <v>180</v>
      </c>
      <c r="EQ96" s="55" t="s">
        <v>180</v>
      </c>
      <c r="ER96" s="56" t="s">
        <v>180</v>
      </c>
      <c r="ES96" s="54" t="s">
        <v>180</v>
      </c>
      <c r="ET96" s="55" t="s">
        <v>180</v>
      </c>
      <c r="EU96" s="54" t="s">
        <v>180</v>
      </c>
      <c r="EV96" s="54" t="s">
        <v>180</v>
      </c>
      <c r="EW96" s="55" t="s">
        <v>180</v>
      </c>
      <c r="EX96" s="54" t="s">
        <v>180</v>
      </c>
      <c r="EY96" s="54" t="s">
        <v>180</v>
      </c>
      <c r="EZ96" s="55" t="s">
        <v>180</v>
      </c>
      <c r="FA96" s="56" t="s">
        <v>180</v>
      </c>
      <c r="FB96" s="54" t="s">
        <v>180</v>
      </c>
      <c r="FC96" s="55" t="s">
        <v>180</v>
      </c>
      <c r="FD96" s="56" t="s">
        <v>180</v>
      </c>
      <c r="FE96" s="54" t="s">
        <v>180</v>
      </c>
      <c r="FF96" s="55" t="s">
        <v>180</v>
      </c>
      <c r="FG96" s="56" t="s">
        <v>180</v>
      </c>
      <c r="FH96" s="54" t="s">
        <v>180</v>
      </c>
      <c r="FI96" s="55" t="s">
        <v>180</v>
      </c>
      <c r="FJ96" s="56">
        <v>147</v>
      </c>
      <c r="FK96" s="54">
        <v>145</v>
      </c>
      <c r="FL96" s="55">
        <v>146</v>
      </c>
      <c r="FM96" s="56" t="s">
        <v>180</v>
      </c>
      <c r="FN96" s="54" t="s">
        <v>180</v>
      </c>
      <c r="FO96" s="55" t="s">
        <v>180</v>
      </c>
      <c r="FP96" s="56">
        <v>137</v>
      </c>
      <c r="FQ96" s="54">
        <v>130.5</v>
      </c>
      <c r="FR96" s="55">
        <v>134</v>
      </c>
      <c r="FS96" s="56">
        <v>140</v>
      </c>
      <c r="FT96" s="54">
        <v>138</v>
      </c>
      <c r="FU96" s="55">
        <v>139</v>
      </c>
      <c r="FV96" s="56" t="s">
        <v>180</v>
      </c>
      <c r="FW96" s="54" t="s">
        <v>180</v>
      </c>
      <c r="FX96" s="55" t="s">
        <v>180</v>
      </c>
      <c r="FY96" s="56" t="s">
        <v>180</v>
      </c>
      <c r="FZ96" s="54" t="s">
        <v>180</v>
      </c>
      <c r="GA96" s="55" t="s">
        <v>180</v>
      </c>
      <c r="GB96" s="56">
        <v>327.5</v>
      </c>
      <c r="GC96" s="54">
        <v>295</v>
      </c>
      <c r="GD96" s="55">
        <v>311.25</v>
      </c>
      <c r="GE96" s="56">
        <v>373</v>
      </c>
      <c r="GF96" s="54">
        <v>373</v>
      </c>
      <c r="GG96" s="55">
        <v>373</v>
      </c>
      <c r="GH96" s="56">
        <v>360</v>
      </c>
      <c r="GI96" s="54">
        <v>355</v>
      </c>
      <c r="GJ96" s="55">
        <v>358</v>
      </c>
      <c r="GK96" s="56" t="s">
        <v>180</v>
      </c>
      <c r="GL96" s="54" t="s">
        <v>180</v>
      </c>
      <c r="GM96" s="55" t="s">
        <v>180</v>
      </c>
      <c r="GN96" s="56">
        <v>356.75</v>
      </c>
      <c r="GO96" s="54">
        <v>347.5</v>
      </c>
      <c r="GP96" s="55">
        <v>352.25</v>
      </c>
      <c r="GQ96" s="56">
        <v>285</v>
      </c>
      <c r="GR96" s="54">
        <v>275</v>
      </c>
      <c r="GS96" s="55">
        <v>280</v>
      </c>
      <c r="GT96" s="56" t="s">
        <v>180</v>
      </c>
      <c r="GU96" s="54" t="s">
        <v>180</v>
      </c>
      <c r="GV96" s="55" t="s">
        <v>180</v>
      </c>
      <c r="GW96" s="56">
        <v>285</v>
      </c>
      <c r="GX96" s="54">
        <v>275</v>
      </c>
      <c r="GY96" s="55">
        <v>280</v>
      </c>
      <c r="GZ96" s="56" t="s">
        <v>180</v>
      </c>
      <c r="HA96" s="54" t="s">
        <v>180</v>
      </c>
      <c r="HB96" s="55" t="s">
        <v>180</v>
      </c>
      <c r="HC96" s="56">
        <v>59</v>
      </c>
      <c r="HD96" s="54">
        <v>56.5</v>
      </c>
      <c r="HE96" s="55">
        <v>58</v>
      </c>
      <c r="HF96" s="54" t="s">
        <v>180</v>
      </c>
      <c r="HG96" s="54" t="s">
        <v>180</v>
      </c>
      <c r="HH96" s="55" t="s">
        <v>180</v>
      </c>
      <c r="HI96" s="54" t="s">
        <v>180</v>
      </c>
      <c r="HJ96" s="54" t="s">
        <v>180</v>
      </c>
      <c r="HK96" s="55" t="s">
        <v>180</v>
      </c>
      <c r="HL96" s="56" t="s">
        <v>180</v>
      </c>
      <c r="HM96" s="54" t="s">
        <v>180</v>
      </c>
      <c r="HN96" s="55" t="s">
        <v>180</v>
      </c>
      <c r="HO96" s="56" t="s">
        <v>180</v>
      </c>
      <c r="HP96" s="54" t="s">
        <v>180</v>
      </c>
      <c r="HQ96" s="55" t="s">
        <v>180</v>
      </c>
      <c r="HR96" s="56" t="s">
        <v>180</v>
      </c>
      <c r="HS96" s="54" t="s">
        <v>180</v>
      </c>
      <c r="HT96" s="55" t="s">
        <v>180</v>
      </c>
      <c r="HU96" s="56" t="s">
        <v>180</v>
      </c>
      <c r="HV96" s="54" t="s">
        <v>180</v>
      </c>
      <c r="HW96" s="55" t="s">
        <v>180</v>
      </c>
      <c r="HX96" s="56" t="s">
        <v>180</v>
      </c>
      <c r="HY96" s="54" t="s">
        <v>180</v>
      </c>
      <c r="HZ96" s="55" t="s">
        <v>180</v>
      </c>
      <c r="IA96" s="56" t="s">
        <v>180</v>
      </c>
      <c r="IB96" s="54" t="s">
        <v>180</v>
      </c>
      <c r="IC96" s="55" t="s">
        <v>180</v>
      </c>
    </row>
    <row r="97" spans="1:237">
      <c r="A97" s="20">
        <v>1994</v>
      </c>
      <c r="B97" s="20">
        <v>4</v>
      </c>
      <c r="C97" s="20">
        <v>12</v>
      </c>
      <c r="D97" s="54">
        <v>221.4</v>
      </c>
      <c r="E97" s="54">
        <v>211.4</v>
      </c>
      <c r="F97" s="55">
        <v>216.4</v>
      </c>
      <c r="G97" s="56">
        <v>164</v>
      </c>
      <c r="H97" s="54">
        <v>157.80000000000001</v>
      </c>
      <c r="I97" s="55">
        <v>161</v>
      </c>
      <c r="J97" s="56">
        <v>221.4</v>
      </c>
      <c r="K97" s="54">
        <v>211.4</v>
      </c>
      <c r="L97" s="55">
        <v>216.4</v>
      </c>
      <c r="M97" s="56" t="s">
        <v>180</v>
      </c>
      <c r="N97" s="54" t="s">
        <v>180</v>
      </c>
      <c r="O97" s="55" t="s">
        <v>180</v>
      </c>
      <c r="P97" s="56">
        <v>194.2</v>
      </c>
      <c r="Q97" s="54">
        <v>183.4</v>
      </c>
      <c r="R97" s="55">
        <v>188.8</v>
      </c>
      <c r="S97" s="56">
        <v>194.2</v>
      </c>
      <c r="T97" s="54">
        <v>180.4</v>
      </c>
      <c r="U97" s="55">
        <v>187.6</v>
      </c>
      <c r="V97" s="54" t="s">
        <v>180</v>
      </c>
      <c r="W97" s="54" t="s">
        <v>180</v>
      </c>
      <c r="X97" s="55" t="s">
        <v>180</v>
      </c>
      <c r="Y97" s="54" t="s">
        <v>180</v>
      </c>
      <c r="Z97" s="54" t="s">
        <v>180</v>
      </c>
      <c r="AA97" s="55" t="s">
        <v>180</v>
      </c>
      <c r="AB97" s="54" t="s">
        <v>180</v>
      </c>
      <c r="AC97" s="54" t="s">
        <v>180</v>
      </c>
      <c r="AD97" s="55" t="s">
        <v>180</v>
      </c>
      <c r="AE97" s="54" t="s">
        <v>180</v>
      </c>
      <c r="AF97" s="54" t="s">
        <v>180</v>
      </c>
      <c r="AG97" s="55" t="s">
        <v>180</v>
      </c>
      <c r="AH97" s="56" t="s">
        <v>180</v>
      </c>
      <c r="AI97" s="54" t="s">
        <v>180</v>
      </c>
      <c r="AJ97" s="55" t="s">
        <v>180</v>
      </c>
      <c r="AK97" s="56" t="s">
        <v>180</v>
      </c>
      <c r="AL97" s="54" t="s">
        <v>180</v>
      </c>
      <c r="AM97" s="55" t="s">
        <v>180</v>
      </c>
      <c r="AN97" s="56" t="s">
        <v>180</v>
      </c>
      <c r="AO97" s="54" t="s">
        <v>180</v>
      </c>
      <c r="AP97" s="55" t="s">
        <v>180</v>
      </c>
      <c r="AQ97" s="56" t="s">
        <v>180</v>
      </c>
      <c r="AR97" s="54" t="s">
        <v>180</v>
      </c>
      <c r="AS97" s="55" t="s">
        <v>180</v>
      </c>
      <c r="AT97" s="56" t="s">
        <v>180</v>
      </c>
      <c r="AU97" s="54" t="s">
        <v>180</v>
      </c>
      <c r="AV97" s="55" t="s">
        <v>180</v>
      </c>
      <c r="AW97" s="56" t="s">
        <v>180</v>
      </c>
      <c r="AX97" s="54" t="s">
        <v>180</v>
      </c>
      <c r="AY97" s="55" t="s">
        <v>180</v>
      </c>
      <c r="AZ97" s="56">
        <v>211</v>
      </c>
      <c r="BA97" s="54">
        <v>206.5</v>
      </c>
      <c r="BB97" s="55">
        <v>209</v>
      </c>
      <c r="BC97" s="56" t="s">
        <v>180</v>
      </c>
      <c r="BD97" s="54" t="s">
        <v>180</v>
      </c>
      <c r="BE97" s="55" t="s">
        <v>180</v>
      </c>
      <c r="BF97" s="56">
        <v>211</v>
      </c>
      <c r="BG97" s="54">
        <v>206.5</v>
      </c>
      <c r="BH97" s="55">
        <v>209</v>
      </c>
      <c r="BI97" s="56" t="s">
        <v>180</v>
      </c>
      <c r="BJ97" s="54" t="s">
        <v>180</v>
      </c>
      <c r="BK97" s="55" t="s">
        <v>180</v>
      </c>
      <c r="BL97" s="56" t="s">
        <v>180</v>
      </c>
      <c r="BM97" s="54" t="s">
        <v>180</v>
      </c>
      <c r="BN97" s="55" t="s">
        <v>180</v>
      </c>
      <c r="BO97" s="56" t="s">
        <v>180</v>
      </c>
      <c r="BP97" s="54" t="s">
        <v>180</v>
      </c>
      <c r="BQ97" s="55" t="s">
        <v>180</v>
      </c>
      <c r="BR97" s="56" t="s">
        <v>180</v>
      </c>
      <c r="BS97" s="54" t="s">
        <v>180</v>
      </c>
      <c r="BT97" s="55" t="s">
        <v>180</v>
      </c>
      <c r="BU97" s="56" t="s">
        <v>180</v>
      </c>
      <c r="BV97" s="54" t="s">
        <v>180</v>
      </c>
      <c r="BW97" s="55" t="s">
        <v>180</v>
      </c>
      <c r="BX97" s="56" t="s">
        <v>180</v>
      </c>
      <c r="BY97" s="54" t="s">
        <v>180</v>
      </c>
      <c r="BZ97" s="55" t="s">
        <v>180</v>
      </c>
      <c r="CA97" s="56" t="s">
        <v>180</v>
      </c>
      <c r="CB97" s="54" t="s">
        <v>180</v>
      </c>
      <c r="CC97" s="55" t="s">
        <v>180</v>
      </c>
      <c r="CD97" s="56" t="s">
        <v>180</v>
      </c>
      <c r="CE97" s="54" t="s">
        <v>180</v>
      </c>
      <c r="CF97" s="55" t="s">
        <v>180</v>
      </c>
      <c r="CG97" s="56" t="s">
        <v>180</v>
      </c>
      <c r="CH97" s="54" t="s">
        <v>180</v>
      </c>
      <c r="CI97" s="55" t="s">
        <v>180</v>
      </c>
      <c r="CJ97" s="56" t="s">
        <v>180</v>
      </c>
      <c r="CK97" s="54" t="s">
        <v>180</v>
      </c>
      <c r="CL97" s="55" t="s">
        <v>180</v>
      </c>
      <c r="CM97" s="56" t="s">
        <v>180</v>
      </c>
      <c r="CN97" s="54" t="s">
        <v>180</v>
      </c>
      <c r="CO97" s="55" t="s">
        <v>180</v>
      </c>
      <c r="CP97" s="56">
        <v>222</v>
      </c>
      <c r="CQ97" s="54">
        <v>216</v>
      </c>
      <c r="CR97" s="55">
        <v>219</v>
      </c>
      <c r="CS97" s="56">
        <v>221.4</v>
      </c>
      <c r="CT97" s="54">
        <v>211.4</v>
      </c>
      <c r="CU97" s="55">
        <v>216.4</v>
      </c>
      <c r="CV97" s="56">
        <v>222</v>
      </c>
      <c r="CW97" s="54">
        <v>212</v>
      </c>
      <c r="CX97" s="55">
        <v>217</v>
      </c>
      <c r="CY97" s="54" t="s">
        <v>180</v>
      </c>
      <c r="CZ97" s="54" t="s">
        <v>180</v>
      </c>
      <c r="DA97" s="55" t="s">
        <v>180</v>
      </c>
      <c r="DB97" s="54" t="s">
        <v>180</v>
      </c>
      <c r="DC97" s="54" t="s">
        <v>180</v>
      </c>
      <c r="DD97" s="55" t="s">
        <v>180</v>
      </c>
      <c r="DE97" s="54" t="s">
        <v>180</v>
      </c>
      <c r="DF97" s="54" t="s">
        <v>180</v>
      </c>
      <c r="DG97" s="55" t="s">
        <v>180</v>
      </c>
      <c r="DH97" s="54" t="s">
        <v>180</v>
      </c>
      <c r="DI97" s="54" t="s">
        <v>180</v>
      </c>
      <c r="DJ97" s="55" t="s">
        <v>180</v>
      </c>
      <c r="DK97" s="56" t="s">
        <v>180</v>
      </c>
      <c r="DL97" s="54" t="s">
        <v>180</v>
      </c>
      <c r="DM97" s="55" t="s">
        <v>180</v>
      </c>
      <c r="DN97" s="54" t="s">
        <v>180</v>
      </c>
      <c r="DO97" s="54" t="s">
        <v>180</v>
      </c>
      <c r="DP97" s="55" t="s">
        <v>180</v>
      </c>
      <c r="DQ97" s="54" t="s">
        <v>180</v>
      </c>
      <c r="DR97" s="54" t="s">
        <v>180</v>
      </c>
      <c r="DS97" s="55" t="s">
        <v>180</v>
      </c>
      <c r="DT97" s="54">
        <v>168.6</v>
      </c>
      <c r="DU97" s="54">
        <v>162.6</v>
      </c>
      <c r="DV97" s="55">
        <v>165.8</v>
      </c>
      <c r="DW97" s="56" t="s">
        <v>180</v>
      </c>
      <c r="DX97" s="54" t="s">
        <v>180</v>
      </c>
      <c r="DY97" s="55" t="s">
        <v>180</v>
      </c>
      <c r="DZ97" s="56" t="s">
        <v>180</v>
      </c>
      <c r="EA97" s="54" t="s">
        <v>180</v>
      </c>
      <c r="EB97" s="55" t="s">
        <v>180</v>
      </c>
      <c r="EC97" s="56" t="s">
        <v>180</v>
      </c>
      <c r="ED97" s="54" t="s">
        <v>180</v>
      </c>
      <c r="EE97" s="55" t="s">
        <v>180</v>
      </c>
      <c r="EF97" s="56" t="s">
        <v>180</v>
      </c>
      <c r="EG97" s="54" t="s">
        <v>180</v>
      </c>
      <c r="EH97" s="55" t="s">
        <v>180</v>
      </c>
      <c r="EI97" s="56" t="s">
        <v>180</v>
      </c>
      <c r="EJ97" s="54" t="s">
        <v>180</v>
      </c>
      <c r="EK97" s="55" t="s">
        <v>180</v>
      </c>
      <c r="EL97" s="56" t="s">
        <v>180</v>
      </c>
      <c r="EM97" s="54" t="s">
        <v>180</v>
      </c>
      <c r="EN97" s="55" t="s">
        <v>180</v>
      </c>
      <c r="EO97" s="56" t="s">
        <v>180</v>
      </c>
      <c r="EP97" s="54" t="s">
        <v>180</v>
      </c>
      <c r="EQ97" s="55" t="s">
        <v>180</v>
      </c>
      <c r="ER97" s="56" t="s">
        <v>180</v>
      </c>
      <c r="ES97" s="54" t="s">
        <v>180</v>
      </c>
      <c r="ET97" s="55" t="s">
        <v>180</v>
      </c>
      <c r="EU97" s="54" t="s">
        <v>180</v>
      </c>
      <c r="EV97" s="54" t="s">
        <v>180</v>
      </c>
      <c r="EW97" s="55" t="s">
        <v>180</v>
      </c>
      <c r="EX97" s="54" t="s">
        <v>180</v>
      </c>
      <c r="EY97" s="54" t="s">
        <v>180</v>
      </c>
      <c r="EZ97" s="55" t="s">
        <v>180</v>
      </c>
      <c r="FA97" s="56" t="s">
        <v>180</v>
      </c>
      <c r="FB97" s="54" t="s">
        <v>180</v>
      </c>
      <c r="FC97" s="55" t="s">
        <v>180</v>
      </c>
      <c r="FD97" s="56" t="s">
        <v>180</v>
      </c>
      <c r="FE97" s="54" t="s">
        <v>180</v>
      </c>
      <c r="FF97" s="55" t="s">
        <v>180</v>
      </c>
      <c r="FG97" s="56" t="s">
        <v>180</v>
      </c>
      <c r="FH97" s="54" t="s">
        <v>180</v>
      </c>
      <c r="FI97" s="55" t="s">
        <v>180</v>
      </c>
      <c r="FJ97" s="56">
        <v>147</v>
      </c>
      <c r="FK97" s="54">
        <v>145</v>
      </c>
      <c r="FL97" s="55">
        <v>146</v>
      </c>
      <c r="FM97" s="56" t="s">
        <v>180</v>
      </c>
      <c r="FN97" s="54" t="s">
        <v>180</v>
      </c>
      <c r="FO97" s="55" t="s">
        <v>180</v>
      </c>
      <c r="FP97" s="56">
        <v>137.6</v>
      </c>
      <c r="FQ97" s="54">
        <v>132.4</v>
      </c>
      <c r="FR97" s="55">
        <v>135.4</v>
      </c>
      <c r="FS97" s="56">
        <v>140</v>
      </c>
      <c r="FT97" s="54">
        <v>138</v>
      </c>
      <c r="FU97" s="55">
        <v>139</v>
      </c>
      <c r="FV97" s="56" t="s">
        <v>180</v>
      </c>
      <c r="FW97" s="54" t="s">
        <v>180</v>
      </c>
      <c r="FX97" s="55" t="s">
        <v>180</v>
      </c>
      <c r="FY97" s="56" t="s">
        <v>180</v>
      </c>
      <c r="FZ97" s="54" t="s">
        <v>180</v>
      </c>
      <c r="GA97" s="55" t="s">
        <v>180</v>
      </c>
      <c r="GB97" s="56">
        <v>335</v>
      </c>
      <c r="GC97" s="54">
        <v>295</v>
      </c>
      <c r="GD97" s="55">
        <v>315</v>
      </c>
      <c r="GE97" s="56">
        <v>373</v>
      </c>
      <c r="GF97" s="54">
        <v>373</v>
      </c>
      <c r="GG97" s="55">
        <v>373</v>
      </c>
      <c r="GH97" s="56">
        <v>361</v>
      </c>
      <c r="GI97" s="54">
        <v>355</v>
      </c>
      <c r="GJ97" s="55">
        <v>358.5</v>
      </c>
      <c r="GK97" s="56" t="s">
        <v>180</v>
      </c>
      <c r="GL97" s="54" t="s">
        <v>180</v>
      </c>
      <c r="GM97" s="55" t="s">
        <v>180</v>
      </c>
      <c r="GN97" s="56">
        <v>362</v>
      </c>
      <c r="GO97" s="54">
        <v>355</v>
      </c>
      <c r="GP97" s="55">
        <v>359</v>
      </c>
      <c r="GQ97" s="56">
        <v>285</v>
      </c>
      <c r="GR97" s="54">
        <v>275</v>
      </c>
      <c r="GS97" s="55">
        <v>280</v>
      </c>
      <c r="GT97" s="56" t="s">
        <v>180</v>
      </c>
      <c r="GU97" s="54" t="s">
        <v>180</v>
      </c>
      <c r="GV97" s="55" t="s">
        <v>180</v>
      </c>
      <c r="GW97" s="56">
        <v>285</v>
      </c>
      <c r="GX97" s="54">
        <v>275</v>
      </c>
      <c r="GY97" s="55">
        <v>280</v>
      </c>
      <c r="GZ97" s="56" t="s">
        <v>180</v>
      </c>
      <c r="HA97" s="54" t="s">
        <v>180</v>
      </c>
      <c r="HB97" s="55" t="s">
        <v>180</v>
      </c>
      <c r="HC97" s="56">
        <v>59</v>
      </c>
      <c r="HD97" s="54">
        <v>57</v>
      </c>
      <c r="HE97" s="55">
        <v>58</v>
      </c>
      <c r="HF97" s="54" t="s">
        <v>180</v>
      </c>
      <c r="HG97" s="54" t="s">
        <v>180</v>
      </c>
      <c r="HH97" s="55" t="s">
        <v>180</v>
      </c>
      <c r="HI97" s="54" t="s">
        <v>180</v>
      </c>
      <c r="HJ97" s="54" t="s">
        <v>180</v>
      </c>
      <c r="HK97" s="55" t="s">
        <v>180</v>
      </c>
      <c r="HL97" s="56" t="s">
        <v>180</v>
      </c>
      <c r="HM97" s="54" t="s">
        <v>180</v>
      </c>
      <c r="HN97" s="55" t="s">
        <v>180</v>
      </c>
      <c r="HO97" s="56" t="s">
        <v>180</v>
      </c>
      <c r="HP97" s="54" t="s">
        <v>180</v>
      </c>
      <c r="HQ97" s="55" t="s">
        <v>180</v>
      </c>
      <c r="HR97" s="56" t="s">
        <v>180</v>
      </c>
      <c r="HS97" s="54" t="s">
        <v>180</v>
      </c>
      <c r="HT97" s="55" t="s">
        <v>180</v>
      </c>
      <c r="HU97" s="56" t="s">
        <v>180</v>
      </c>
      <c r="HV97" s="54" t="s">
        <v>180</v>
      </c>
      <c r="HW97" s="55" t="s">
        <v>180</v>
      </c>
      <c r="HX97" s="56" t="s">
        <v>180</v>
      </c>
      <c r="HY97" s="54" t="s">
        <v>180</v>
      </c>
      <c r="HZ97" s="55" t="s">
        <v>180</v>
      </c>
      <c r="IA97" s="56" t="s">
        <v>180</v>
      </c>
      <c r="IB97" s="54" t="s">
        <v>180</v>
      </c>
      <c r="IC97" s="55" t="s">
        <v>180</v>
      </c>
    </row>
    <row r="98" spans="1:237">
      <c r="A98" s="20">
        <v>1995</v>
      </c>
      <c r="B98" s="20">
        <v>1</v>
      </c>
      <c r="C98" s="20">
        <v>1</v>
      </c>
      <c r="D98" s="54">
        <v>238</v>
      </c>
      <c r="E98" s="54">
        <v>232.5</v>
      </c>
      <c r="F98" s="55">
        <v>235.75</v>
      </c>
      <c r="G98" s="56">
        <v>176.66666666666666</v>
      </c>
      <c r="H98" s="54">
        <v>174.66666666666666</v>
      </c>
      <c r="I98" s="55">
        <v>175.66666666666666</v>
      </c>
      <c r="J98" s="56">
        <v>238</v>
      </c>
      <c r="K98" s="54">
        <v>232.5</v>
      </c>
      <c r="L98" s="55">
        <v>235.75</v>
      </c>
      <c r="M98" s="56" t="s">
        <v>180</v>
      </c>
      <c r="N98" s="54" t="s">
        <v>180</v>
      </c>
      <c r="O98" s="55" t="s">
        <v>180</v>
      </c>
      <c r="P98" s="56">
        <v>201.75</v>
      </c>
      <c r="Q98" s="54">
        <v>190</v>
      </c>
      <c r="R98" s="55">
        <v>196</v>
      </c>
      <c r="S98" s="56">
        <v>201.75</v>
      </c>
      <c r="T98" s="54">
        <v>190</v>
      </c>
      <c r="U98" s="55">
        <v>196</v>
      </c>
      <c r="V98" s="54" t="s">
        <v>180</v>
      </c>
      <c r="W98" s="54" t="s">
        <v>180</v>
      </c>
      <c r="X98" s="55" t="s">
        <v>180</v>
      </c>
      <c r="Y98" s="54" t="s">
        <v>180</v>
      </c>
      <c r="Z98" s="54" t="s">
        <v>180</v>
      </c>
      <c r="AA98" s="55" t="s">
        <v>180</v>
      </c>
      <c r="AB98" s="54" t="s">
        <v>180</v>
      </c>
      <c r="AC98" s="54" t="s">
        <v>180</v>
      </c>
      <c r="AD98" s="55" t="s">
        <v>180</v>
      </c>
      <c r="AE98" s="54" t="s">
        <v>180</v>
      </c>
      <c r="AF98" s="54" t="s">
        <v>180</v>
      </c>
      <c r="AG98" s="55" t="s">
        <v>180</v>
      </c>
      <c r="AH98" s="56" t="s">
        <v>180</v>
      </c>
      <c r="AI98" s="54" t="s">
        <v>180</v>
      </c>
      <c r="AJ98" s="55" t="s">
        <v>180</v>
      </c>
      <c r="AK98" s="56" t="s">
        <v>180</v>
      </c>
      <c r="AL98" s="54" t="s">
        <v>180</v>
      </c>
      <c r="AM98" s="55" t="s">
        <v>180</v>
      </c>
      <c r="AN98" s="56" t="s">
        <v>180</v>
      </c>
      <c r="AO98" s="54" t="s">
        <v>180</v>
      </c>
      <c r="AP98" s="55" t="s">
        <v>180</v>
      </c>
      <c r="AQ98" s="56" t="s">
        <v>180</v>
      </c>
      <c r="AR98" s="54" t="s">
        <v>180</v>
      </c>
      <c r="AS98" s="55" t="s">
        <v>180</v>
      </c>
      <c r="AT98" s="56" t="s">
        <v>180</v>
      </c>
      <c r="AU98" s="54" t="s">
        <v>180</v>
      </c>
      <c r="AV98" s="55" t="s">
        <v>180</v>
      </c>
      <c r="AW98" s="56" t="s">
        <v>180</v>
      </c>
      <c r="AX98" s="54" t="s">
        <v>180</v>
      </c>
      <c r="AY98" s="55" t="s">
        <v>180</v>
      </c>
      <c r="AZ98" s="56">
        <v>213.5</v>
      </c>
      <c r="BA98" s="54">
        <v>210</v>
      </c>
      <c r="BB98" s="55">
        <v>212</v>
      </c>
      <c r="BC98" s="56" t="s">
        <v>180</v>
      </c>
      <c r="BD98" s="54" t="s">
        <v>180</v>
      </c>
      <c r="BE98" s="55" t="s">
        <v>180</v>
      </c>
      <c r="BF98" s="56">
        <v>213.5</v>
      </c>
      <c r="BG98" s="54">
        <v>210</v>
      </c>
      <c r="BH98" s="55">
        <v>212</v>
      </c>
      <c r="BI98" s="56" t="s">
        <v>180</v>
      </c>
      <c r="BJ98" s="54" t="s">
        <v>180</v>
      </c>
      <c r="BK98" s="55" t="s">
        <v>180</v>
      </c>
      <c r="BL98" s="56" t="s">
        <v>180</v>
      </c>
      <c r="BM98" s="54" t="s">
        <v>180</v>
      </c>
      <c r="BN98" s="55" t="s">
        <v>180</v>
      </c>
      <c r="BO98" s="56" t="s">
        <v>180</v>
      </c>
      <c r="BP98" s="54" t="s">
        <v>180</v>
      </c>
      <c r="BQ98" s="55" t="s">
        <v>180</v>
      </c>
      <c r="BR98" s="56" t="s">
        <v>180</v>
      </c>
      <c r="BS98" s="54" t="s">
        <v>180</v>
      </c>
      <c r="BT98" s="55" t="s">
        <v>180</v>
      </c>
      <c r="BU98" s="56" t="s">
        <v>180</v>
      </c>
      <c r="BV98" s="54" t="s">
        <v>180</v>
      </c>
      <c r="BW98" s="55" t="s">
        <v>180</v>
      </c>
      <c r="BX98" s="56" t="s">
        <v>180</v>
      </c>
      <c r="BY98" s="54" t="s">
        <v>180</v>
      </c>
      <c r="BZ98" s="55" t="s">
        <v>180</v>
      </c>
      <c r="CA98" s="56" t="s">
        <v>180</v>
      </c>
      <c r="CB98" s="54" t="s">
        <v>180</v>
      </c>
      <c r="CC98" s="55" t="s">
        <v>180</v>
      </c>
      <c r="CD98" s="56" t="s">
        <v>180</v>
      </c>
      <c r="CE98" s="54" t="s">
        <v>180</v>
      </c>
      <c r="CF98" s="55" t="s">
        <v>180</v>
      </c>
      <c r="CG98" s="56" t="s">
        <v>180</v>
      </c>
      <c r="CH98" s="54" t="s">
        <v>180</v>
      </c>
      <c r="CI98" s="55" t="s">
        <v>180</v>
      </c>
      <c r="CJ98" s="56" t="s">
        <v>180</v>
      </c>
      <c r="CK98" s="54" t="s">
        <v>180</v>
      </c>
      <c r="CL98" s="55" t="s">
        <v>180</v>
      </c>
      <c r="CM98" s="56" t="s">
        <v>180</v>
      </c>
      <c r="CN98" s="54" t="s">
        <v>180</v>
      </c>
      <c r="CO98" s="55" t="s">
        <v>180</v>
      </c>
      <c r="CP98" s="56">
        <v>224.75</v>
      </c>
      <c r="CQ98" s="54">
        <v>219.5</v>
      </c>
      <c r="CR98" s="55">
        <v>222.5</v>
      </c>
      <c r="CS98" s="56">
        <v>238</v>
      </c>
      <c r="CT98" s="54">
        <v>232.5</v>
      </c>
      <c r="CU98" s="55">
        <v>235.75</v>
      </c>
      <c r="CV98" s="56">
        <v>232</v>
      </c>
      <c r="CW98" s="54">
        <v>225</v>
      </c>
      <c r="CX98" s="55">
        <v>228.75</v>
      </c>
      <c r="CY98" s="54" t="s">
        <v>180</v>
      </c>
      <c r="CZ98" s="54" t="s">
        <v>180</v>
      </c>
      <c r="DA98" s="55" t="s">
        <v>180</v>
      </c>
      <c r="DB98" s="54" t="s">
        <v>180</v>
      </c>
      <c r="DC98" s="54" t="s">
        <v>180</v>
      </c>
      <c r="DD98" s="55" t="s">
        <v>180</v>
      </c>
      <c r="DE98" s="54" t="s">
        <v>180</v>
      </c>
      <c r="DF98" s="54" t="s">
        <v>180</v>
      </c>
      <c r="DG98" s="55" t="s">
        <v>180</v>
      </c>
      <c r="DH98" s="54" t="s">
        <v>180</v>
      </c>
      <c r="DI98" s="54" t="s">
        <v>180</v>
      </c>
      <c r="DJ98" s="55" t="s">
        <v>180</v>
      </c>
      <c r="DK98" s="56" t="s">
        <v>180</v>
      </c>
      <c r="DL98" s="54" t="s">
        <v>180</v>
      </c>
      <c r="DM98" s="55" t="s">
        <v>180</v>
      </c>
      <c r="DN98" s="54" t="s">
        <v>180</v>
      </c>
      <c r="DO98" s="54" t="s">
        <v>180</v>
      </c>
      <c r="DP98" s="55" t="s">
        <v>180</v>
      </c>
      <c r="DQ98" s="54" t="s">
        <v>180</v>
      </c>
      <c r="DR98" s="54" t="s">
        <v>180</v>
      </c>
      <c r="DS98" s="55" t="s">
        <v>180</v>
      </c>
      <c r="DT98" s="54">
        <v>177.5</v>
      </c>
      <c r="DU98" s="54">
        <v>173.75</v>
      </c>
      <c r="DV98" s="55">
        <v>176</v>
      </c>
      <c r="DW98" s="56" t="s">
        <v>180</v>
      </c>
      <c r="DX98" s="54" t="s">
        <v>180</v>
      </c>
      <c r="DY98" s="55" t="s">
        <v>180</v>
      </c>
      <c r="DZ98" s="56" t="s">
        <v>180</v>
      </c>
      <c r="EA98" s="54" t="s">
        <v>180</v>
      </c>
      <c r="EB98" s="55" t="s">
        <v>180</v>
      </c>
      <c r="EC98" s="56" t="s">
        <v>180</v>
      </c>
      <c r="ED98" s="54" t="s">
        <v>180</v>
      </c>
      <c r="EE98" s="55" t="s">
        <v>180</v>
      </c>
      <c r="EF98" s="56" t="s">
        <v>180</v>
      </c>
      <c r="EG98" s="54" t="s">
        <v>180</v>
      </c>
      <c r="EH98" s="55" t="s">
        <v>180</v>
      </c>
      <c r="EI98" s="56" t="s">
        <v>180</v>
      </c>
      <c r="EJ98" s="54" t="s">
        <v>180</v>
      </c>
      <c r="EK98" s="55" t="s">
        <v>180</v>
      </c>
      <c r="EL98" s="56" t="s">
        <v>180</v>
      </c>
      <c r="EM98" s="54" t="s">
        <v>180</v>
      </c>
      <c r="EN98" s="55" t="s">
        <v>180</v>
      </c>
      <c r="EO98" s="56" t="s">
        <v>180</v>
      </c>
      <c r="EP98" s="54" t="s">
        <v>180</v>
      </c>
      <c r="EQ98" s="55" t="s">
        <v>180</v>
      </c>
      <c r="ER98" s="56" t="s">
        <v>180</v>
      </c>
      <c r="ES98" s="54" t="s">
        <v>180</v>
      </c>
      <c r="ET98" s="55" t="s">
        <v>180</v>
      </c>
      <c r="EU98" s="54" t="s">
        <v>180</v>
      </c>
      <c r="EV98" s="54" t="s">
        <v>180</v>
      </c>
      <c r="EW98" s="55" t="s">
        <v>180</v>
      </c>
      <c r="EX98" s="54" t="s">
        <v>180</v>
      </c>
      <c r="EY98" s="54" t="s">
        <v>180</v>
      </c>
      <c r="EZ98" s="55" t="s">
        <v>180</v>
      </c>
      <c r="FA98" s="56" t="s">
        <v>180</v>
      </c>
      <c r="FB98" s="54" t="s">
        <v>180</v>
      </c>
      <c r="FC98" s="55" t="s">
        <v>180</v>
      </c>
      <c r="FD98" s="56" t="s">
        <v>180</v>
      </c>
      <c r="FE98" s="54" t="s">
        <v>180</v>
      </c>
      <c r="FF98" s="55" t="s">
        <v>180</v>
      </c>
      <c r="FG98" s="56" t="s">
        <v>180</v>
      </c>
      <c r="FH98" s="54" t="s">
        <v>180</v>
      </c>
      <c r="FI98" s="55" t="s">
        <v>180</v>
      </c>
      <c r="FJ98" s="56">
        <v>152</v>
      </c>
      <c r="FK98" s="54">
        <v>150</v>
      </c>
      <c r="FL98" s="55">
        <v>151</v>
      </c>
      <c r="FM98" s="56" t="s">
        <v>180</v>
      </c>
      <c r="FN98" s="54" t="s">
        <v>180</v>
      </c>
      <c r="FO98" s="55" t="s">
        <v>180</v>
      </c>
      <c r="FP98" s="56">
        <v>145</v>
      </c>
      <c r="FQ98" s="54">
        <v>138.75</v>
      </c>
      <c r="FR98" s="55">
        <v>142.25</v>
      </c>
      <c r="FS98" s="56">
        <v>145</v>
      </c>
      <c r="FT98" s="54">
        <v>139.75</v>
      </c>
      <c r="FU98" s="55">
        <v>142.75</v>
      </c>
      <c r="FV98" s="56" t="s">
        <v>180</v>
      </c>
      <c r="FW98" s="54" t="s">
        <v>180</v>
      </c>
      <c r="FX98" s="55" t="s">
        <v>180</v>
      </c>
      <c r="FY98" s="56" t="s">
        <v>180</v>
      </c>
      <c r="FZ98" s="54" t="s">
        <v>180</v>
      </c>
      <c r="GA98" s="55" t="s">
        <v>180</v>
      </c>
      <c r="GB98" s="56">
        <v>345</v>
      </c>
      <c r="GC98" s="54">
        <v>305</v>
      </c>
      <c r="GD98" s="55">
        <v>325</v>
      </c>
      <c r="GE98" s="56">
        <v>373</v>
      </c>
      <c r="GF98" s="54">
        <v>373</v>
      </c>
      <c r="GG98" s="55">
        <v>373</v>
      </c>
      <c r="GH98" s="56">
        <v>380</v>
      </c>
      <c r="GI98" s="54">
        <v>375</v>
      </c>
      <c r="GJ98" s="55">
        <v>378</v>
      </c>
      <c r="GK98" s="56" t="s">
        <v>180</v>
      </c>
      <c r="GL98" s="54" t="s">
        <v>180</v>
      </c>
      <c r="GM98" s="55" t="s">
        <v>180</v>
      </c>
      <c r="GN98" s="56">
        <v>380</v>
      </c>
      <c r="GO98" s="54">
        <v>375</v>
      </c>
      <c r="GP98" s="55">
        <v>378</v>
      </c>
      <c r="GQ98" s="56">
        <v>285</v>
      </c>
      <c r="GR98" s="54">
        <v>275</v>
      </c>
      <c r="GS98" s="55">
        <v>280</v>
      </c>
      <c r="GT98" s="56" t="s">
        <v>180</v>
      </c>
      <c r="GU98" s="54" t="s">
        <v>180</v>
      </c>
      <c r="GV98" s="55" t="s">
        <v>180</v>
      </c>
      <c r="GW98" s="56">
        <v>285</v>
      </c>
      <c r="GX98" s="54">
        <v>275</v>
      </c>
      <c r="GY98" s="55">
        <v>280</v>
      </c>
      <c r="GZ98" s="56" t="s">
        <v>180</v>
      </c>
      <c r="HA98" s="54" t="s">
        <v>180</v>
      </c>
      <c r="HB98" s="55" t="s">
        <v>180</v>
      </c>
      <c r="HC98" s="56">
        <v>59.5</v>
      </c>
      <c r="HD98" s="54">
        <v>57</v>
      </c>
      <c r="HE98" s="55">
        <v>58.25</v>
      </c>
      <c r="HF98" s="54" t="s">
        <v>180</v>
      </c>
      <c r="HG98" s="54" t="s">
        <v>180</v>
      </c>
      <c r="HH98" s="55" t="s">
        <v>180</v>
      </c>
      <c r="HI98" s="54" t="s">
        <v>180</v>
      </c>
      <c r="HJ98" s="54" t="s">
        <v>180</v>
      </c>
      <c r="HK98" s="55" t="s">
        <v>180</v>
      </c>
      <c r="HL98" s="56" t="s">
        <v>180</v>
      </c>
      <c r="HM98" s="54" t="s">
        <v>180</v>
      </c>
      <c r="HN98" s="55" t="s">
        <v>180</v>
      </c>
      <c r="HO98" s="56" t="s">
        <v>180</v>
      </c>
      <c r="HP98" s="54" t="s">
        <v>180</v>
      </c>
      <c r="HQ98" s="55" t="s">
        <v>180</v>
      </c>
      <c r="HR98" s="56" t="s">
        <v>180</v>
      </c>
      <c r="HS98" s="54" t="s">
        <v>180</v>
      </c>
      <c r="HT98" s="55" t="s">
        <v>180</v>
      </c>
      <c r="HU98" s="56" t="s">
        <v>180</v>
      </c>
      <c r="HV98" s="54" t="s">
        <v>180</v>
      </c>
      <c r="HW98" s="55" t="s">
        <v>180</v>
      </c>
      <c r="HX98" s="56" t="s">
        <v>180</v>
      </c>
      <c r="HY98" s="54" t="s">
        <v>180</v>
      </c>
      <c r="HZ98" s="55" t="s">
        <v>180</v>
      </c>
      <c r="IA98" s="56" t="s">
        <v>180</v>
      </c>
      <c r="IB98" s="54" t="s">
        <v>180</v>
      </c>
      <c r="IC98" s="55" t="s">
        <v>180</v>
      </c>
    </row>
    <row r="99" spans="1:237">
      <c r="A99" s="20">
        <v>1995</v>
      </c>
      <c r="B99" s="20">
        <v>1</v>
      </c>
      <c r="C99" s="20">
        <v>2</v>
      </c>
      <c r="D99" s="54">
        <v>246</v>
      </c>
      <c r="E99" s="54">
        <v>238.33333333333334</v>
      </c>
      <c r="F99" s="55">
        <v>242.66666666666666</v>
      </c>
      <c r="G99" s="56">
        <v>183.75</v>
      </c>
      <c r="H99" s="54">
        <v>180.25</v>
      </c>
      <c r="I99" s="55">
        <v>182</v>
      </c>
      <c r="J99" s="56">
        <v>232.5</v>
      </c>
      <c r="K99" s="54">
        <v>226</v>
      </c>
      <c r="L99" s="55">
        <v>229.75</v>
      </c>
      <c r="M99" s="56" t="s">
        <v>180</v>
      </c>
      <c r="N99" s="54" t="s">
        <v>180</v>
      </c>
      <c r="O99" s="55" t="s">
        <v>180</v>
      </c>
      <c r="P99" s="56">
        <v>209</v>
      </c>
      <c r="Q99" s="54">
        <v>202</v>
      </c>
      <c r="R99" s="55">
        <v>206</v>
      </c>
      <c r="S99" s="56">
        <v>209</v>
      </c>
      <c r="T99" s="54">
        <v>202</v>
      </c>
      <c r="U99" s="55">
        <v>206</v>
      </c>
      <c r="V99" s="54" t="s">
        <v>180</v>
      </c>
      <c r="W99" s="54" t="s">
        <v>180</v>
      </c>
      <c r="X99" s="55" t="s">
        <v>180</v>
      </c>
      <c r="Y99" s="54" t="s">
        <v>180</v>
      </c>
      <c r="Z99" s="54" t="s">
        <v>180</v>
      </c>
      <c r="AA99" s="55" t="s">
        <v>180</v>
      </c>
      <c r="AB99" s="54" t="s">
        <v>180</v>
      </c>
      <c r="AC99" s="54" t="s">
        <v>180</v>
      </c>
      <c r="AD99" s="55" t="s">
        <v>180</v>
      </c>
      <c r="AE99" s="54" t="s">
        <v>180</v>
      </c>
      <c r="AF99" s="54" t="s">
        <v>180</v>
      </c>
      <c r="AG99" s="55" t="s">
        <v>180</v>
      </c>
      <c r="AH99" s="56" t="s">
        <v>180</v>
      </c>
      <c r="AI99" s="54" t="s">
        <v>180</v>
      </c>
      <c r="AJ99" s="55" t="s">
        <v>180</v>
      </c>
      <c r="AK99" s="56" t="s">
        <v>180</v>
      </c>
      <c r="AL99" s="54" t="s">
        <v>180</v>
      </c>
      <c r="AM99" s="55" t="s">
        <v>180</v>
      </c>
      <c r="AN99" s="56" t="s">
        <v>180</v>
      </c>
      <c r="AO99" s="54" t="s">
        <v>180</v>
      </c>
      <c r="AP99" s="55" t="s">
        <v>180</v>
      </c>
      <c r="AQ99" s="56" t="s">
        <v>180</v>
      </c>
      <c r="AR99" s="54" t="s">
        <v>180</v>
      </c>
      <c r="AS99" s="55" t="s">
        <v>180</v>
      </c>
      <c r="AT99" s="56" t="s">
        <v>180</v>
      </c>
      <c r="AU99" s="54" t="s">
        <v>180</v>
      </c>
      <c r="AV99" s="55" t="s">
        <v>180</v>
      </c>
      <c r="AW99" s="56" t="s">
        <v>180</v>
      </c>
      <c r="AX99" s="54" t="s">
        <v>180</v>
      </c>
      <c r="AY99" s="55" t="s">
        <v>180</v>
      </c>
      <c r="AZ99" s="56">
        <v>218.75</v>
      </c>
      <c r="BA99" s="54">
        <v>212.75</v>
      </c>
      <c r="BB99" s="55">
        <v>216</v>
      </c>
      <c r="BC99" s="56" t="s">
        <v>180</v>
      </c>
      <c r="BD99" s="54" t="s">
        <v>180</v>
      </c>
      <c r="BE99" s="55" t="s">
        <v>180</v>
      </c>
      <c r="BF99" s="56">
        <v>218.75</v>
      </c>
      <c r="BG99" s="54">
        <v>212.75</v>
      </c>
      <c r="BH99" s="55">
        <v>216</v>
      </c>
      <c r="BI99" s="56">
        <v>234</v>
      </c>
      <c r="BJ99" s="54">
        <v>233</v>
      </c>
      <c r="BK99" s="55">
        <v>234</v>
      </c>
      <c r="BL99" s="56" t="s">
        <v>180</v>
      </c>
      <c r="BM99" s="54" t="s">
        <v>180</v>
      </c>
      <c r="BN99" s="55" t="s">
        <v>180</v>
      </c>
      <c r="BO99" s="56" t="s">
        <v>180</v>
      </c>
      <c r="BP99" s="54" t="s">
        <v>180</v>
      </c>
      <c r="BQ99" s="55" t="s">
        <v>180</v>
      </c>
      <c r="BR99" s="56" t="s">
        <v>180</v>
      </c>
      <c r="BS99" s="54" t="s">
        <v>180</v>
      </c>
      <c r="BT99" s="55" t="s">
        <v>180</v>
      </c>
      <c r="BU99" s="56" t="s">
        <v>180</v>
      </c>
      <c r="BV99" s="54" t="s">
        <v>180</v>
      </c>
      <c r="BW99" s="55" t="s">
        <v>180</v>
      </c>
      <c r="BX99" s="56" t="s">
        <v>180</v>
      </c>
      <c r="BY99" s="54" t="s">
        <v>180</v>
      </c>
      <c r="BZ99" s="55" t="s">
        <v>180</v>
      </c>
      <c r="CA99" s="56" t="s">
        <v>180</v>
      </c>
      <c r="CB99" s="54" t="s">
        <v>180</v>
      </c>
      <c r="CC99" s="55" t="s">
        <v>180</v>
      </c>
      <c r="CD99" s="56" t="s">
        <v>180</v>
      </c>
      <c r="CE99" s="54" t="s">
        <v>180</v>
      </c>
      <c r="CF99" s="55" t="s">
        <v>180</v>
      </c>
      <c r="CG99" s="56" t="s">
        <v>180</v>
      </c>
      <c r="CH99" s="54" t="s">
        <v>180</v>
      </c>
      <c r="CI99" s="55" t="s">
        <v>180</v>
      </c>
      <c r="CJ99" s="56" t="s">
        <v>180</v>
      </c>
      <c r="CK99" s="54" t="s">
        <v>180</v>
      </c>
      <c r="CL99" s="55" t="s">
        <v>180</v>
      </c>
      <c r="CM99" s="56" t="s">
        <v>180</v>
      </c>
      <c r="CN99" s="54" t="s">
        <v>180</v>
      </c>
      <c r="CO99" s="55" t="s">
        <v>180</v>
      </c>
      <c r="CP99" s="56">
        <v>230</v>
      </c>
      <c r="CQ99" s="54">
        <v>227</v>
      </c>
      <c r="CR99" s="55">
        <v>229</v>
      </c>
      <c r="CS99" s="56">
        <v>246</v>
      </c>
      <c r="CT99" s="54">
        <v>238.33333333333334</v>
      </c>
      <c r="CU99" s="55">
        <v>242.66666666666666</v>
      </c>
      <c r="CV99" s="56">
        <v>241.33333333333334</v>
      </c>
      <c r="CW99" s="54">
        <v>233.33333333333334</v>
      </c>
      <c r="CX99" s="55">
        <v>237.66666666666666</v>
      </c>
      <c r="CY99" s="54" t="s">
        <v>180</v>
      </c>
      <c r="CZ99" s="54" t="s">
        <v>180</v>
      </c>
      <c r="DA99" s="55" t="s">
        <v>180</v>
      </c>
      <c r="DB99" s="54" t="s">
        <v>180</v>
      </c>
      <c r="DC99" s="54" t="s">
        <v>180</v>
      </c>
      <c r="DD99" s="55" t="s">
        <v>180</v>
      </c>
      <c r="DE99" s="54" t="s">
        <v>180</v>
      </c>
      <c r="DF99" s="54" t="s">
        <v>180</v>
      </c>
      <c r="DG99" s="55" t="s">
        <v>180</v>
      </c>
      <c r="DH99" s="54" t="s">
        <v>180</v>
      </c>
      <c r="DI99" s="54" t="s">
        <v>180</v>
      </c>
      <c r="DJ99" s="55" t="s">
        <v>180</v>
      </c>
      <c r="DK99" s="56" t="s">
        <v>180</v>
      </c>
      <c r="DL99" s="54" t="s">
        <v>180</v>
      </c>
      <c r="DM99" s="55" t="s">
        <v>180</v>
      </c>
      <c r="DN99" s="54" t="s">
        <v>180</v>
      </c>
      <c r="DO99" s="54" t="s">
        <v>180</v>
      </c>
      <c r="DP99" s="55" t="s">
        <v>180</v>
      </c>
      <c r="DQ99" s="54" t="s">
        <v>180</v>
      </c>
      <c r="DR99" s="54" t="s">
        <v>180</v>
      </c>
      <c r="DS99" s="55" t="s">
        <v>180</v>
      </c>
      <c r="DT99" s="54">
        <v>188.5</v>
      </c>
      <c r="DU99" s="54">
        <v>184</v>
      </c>
      <c r="DV99" s="55">
        <v>186.5</v>
      </c>
      <c r="DW99" s="56" t="s">
        <v>180</v>
      </c>
      <c r="DX99" s="54" t="s">
        <v>180</v>
      </c>
      <c r="DY99" s="55" t="s">
        <v>180</v>
      </c>
      <c r="DZ99" s="56" t="s">
        <v>180</v>
      </c>
      <c r="EA99" s="54" t="s">
        <v>180</v>
      </c>
      <c r="EB99" s="55" t="s">
        <v>180</v>
      </c>
      <c r="EC99" s="56" t="s">
        <v>180</v>
      </c>
      <c r="ED99" s="54" t="s">
        <v>180</v>
      </c>
      <c r="EE99" s="55" t="s">
        <v>180</v>
      </c>
      <c r="EF99" s="56" t="s">
        <v>180</v>
      </c>
      <c r="EG99" s="54" t="s">
        <v>180</v>
      </c>
      <c r="EH99" s="55" t="s">
        <v>180</v>
      </c>
      <c r="EI99" s="56" t="s">
        <v>180</v>
      </c>
      <c r="EJ99" s="54" t="s">
        <v>180</v>
      </c>
      <c r="EK99" s="55" t="s">
        <v>180</v>
      </c>
      <c r="EL99" s="56" t="s">
        <v>180</v>
      </c>
      <c r="EM99" s="54" t="s">
        <v>180</v>
      </c>
      <c r="EN99" s="55" t="s">
        <v>180</v>
      </c>
      <c r="EO99" s="56" t="s">
        <v>180</v>
      </c>
      <c r="EP99" s="54" t="s">
        <v>180</v>
      </c>
      <c r="EQ99" s="55" t="s">
        <v>180</v>
      </c>
      <c r="ER99" s="56" t="s">
        <v>180</v>
      </c>
      <c r="ES99" s="54" t="s">
        <v>180</v>
      </c>
      <c r="ET99" s="55" t="s">
        <v>180</v>
      </c>
      <c r="EU99" s="54" t="s">
        <v>180</v>
      </c>
      <c r="EV99" s="54" t="s">
        <v>180</v>
      </c>
      <c r="EW99" s="55" t="s">
        <v>180</v>
      </c>
      <c r="EX99" s="54" t="s">
        <v>180</v>
      </c>
      <c r="EY99" s="54" t="s">
        <v>180</v>
      </c>
      <c r="EZ99" s="55" t="s">
        <v>180</v>
      </c>
      <c r="FA99" s="56" t="s">
        <v>180</v>
      </c>
      <c r="FB99" s="54" t="s">
        <v>180</v>
      </c>
      <c r="FC99" s="55" t="s">
        <v>180</v>
      </c>
      <c r="FD99" s="56" t="s">
        <v>180</v>
      </c>
      <c r="FE99" s="54" t="s">
        <v>180</v>
      </c>
      <c r="FF99" s="55" t="s">
        <v>180</v>
      </c>
      <c r="FG99" s="56" t="s">
        <v>180</v>
      </c>
      <c r="FH99" s="54" t="s">
        <v>180</v>
      </c>
      <c r="FI99" s="55" t="s">
        <v>180</v>
      </c>
      <c r="FJ99" s="56">
        <v>156.25</v>
      </c>
      <c r="FK99" s="54">
        <v>150.5</v>
      </c>
      <c r="FL99" s="55">
        <v>153.75</v>
      </c>
      <c r="FM99" s="56" t="s">
        <v>180</v>
      </c>
      <c r="FN99" s="54" t="s">
        <v>180</v>
      </c>
      <c r="FO99" s="55" t="s">
        <v>180</v>
      </c>
      <c r="FP99" s="56">
        <v>151</v>
      </c>
      <c r="FQ99" s="54">
        <v>140</v>
      </c>
      <c r="FR99" s="55">
        <v>145.5</v>
      </c>
      <c r="FS99" s="56">
        <v>150</v>
      </c>
      <c r="FT99" s="54">
        <v>145</v>
      </c>
      <c r="FU99" s="55">
        <v>148</v>
      </c>
      <c r="FV99" s="56" t="s">
        <v>180</v>
      </c>
      <c r="FW99" s="54" t="s">
        <v>180</v>
      </c>
      <c r="FX99" s="55" t="s">
        <v>180</v>
      </c>
      <c r="FY99" s="56" t="s">
        <v>180</v>
      </c>
      <c r="FZ99" s="54" t="s">
        <v>180</v>
      </c>
      <c r="GA99" s="55" t="s">
        <v>180</v>
      </c>
      <c r="GB99" s="56">
        <v>345</v>
      </c>
      <c r="GC99" s="54">
        <v>305</v>
      </c>
      <c r="GD99" s="55">
        <v>325</v>
      </c>
      <c r="GE99" s="56">
        <v>373</v>
      </c>
      <c r="GF99" s="54">
        <v>373</v>
      </c>
      <c r="GG99" s="55">
        <v>373</v>
      </c>
      <c r="GH99" s="56">
        <v>380</v>
      </c>
      <c r="GI99" s="54">
        <v>375</v>
      </c>
      <c r="GJ99" s="55">
        <v>378</v>
      </c>
      <c r="GK99" s="56" t="s">
        <v>180</v>
      </c>
      <c r="GL99" s="54" t="s">
        <v>180</v>
      </c>
      <c r="GM99" s="55" t="s">
        <v>180</v>
      </c>
      <c r="GN99" s="56">
        <v>380</v>
      </c>
      <c r="GO99" s="54">
        <v>375</v>
      </c>
      <c r="GP99" s="55">
        <v>378</v>
      </c>
      <c r="GQ99" s="56">
        <v>285</v>
      </c>
      <c r="GR99" s="54">
        <v>275</v>
      </c>
      <c r="GS99" s="55">
        <v>280</v>
      </c>
      <c r="GT99" s="56" t="s">
        <v>180</v>
      </c>
      <c r="GU99" s="54" t="s">
        <v>180</v>
      </c>
      <c r="GV99" s="55" t="s">
        <v>180</v>
      </c>
      <c r="GW99" s="56">
        <v>285</v>
      </c>
      <c r="GX99" s="54">
        <v>275</v>
      </c>
      <c r="GY99" s="55">
        <v>280</v>
      </c>
      <c r="GZ99" s="56" t="s">
        <v>180</v>
      </c>
      <c r="HA99" s="54" t="s">
        <v>180</v>
      </c>
      <c r="HB99" s="55" t="s">
        <v>180</v>
      </c>
      <c r="HC99" s="56">
        <v>61</v>
      </c>
      <c r="HD99" s="54">
        <v>57</v>
      </c>
      <c r="HE99" s="55">
        <v>59</v>
      </c>
      <c r="HF99" s="54" t="s">
        <v>180</v>
      </c>
      <c r="HG99" s="54" t="s">
        <v>180</v>
      </c>
      <c r="HH99" s="55" t="s">
        <v>180</v>
      </c>
      <c r="HI99" s="54" t="s">
        <v>180</v>
      </c>
      <c r="HJ99" s="54" t="s">
        <v>180</v>
      </c>
      <c r="HK99" s="55" t="s">
        <v>180</v>
      </c>
      <c r="HL99" s="56" t="s">
        <v>180</v>
      </c>
      <c r="HM99" s="54" t="s">
        <v>180</v>
      </c>
      <c r="HN99" s="55" t="s">
        <v>180</v>
      </c>
      <c r="HO99" s="56" t="s">
        <v>180</v>
      </c>
      <c r="HP99" s="54" t="s">
        <v>180</v>
      </c>
      <c r="HQ99" s="55" t="s">
        <v>180</v>
      </c>
      <c r="HR99" s="56" t="s">
        <v>180</v>
      </c>
      <c r="HS99" s="54" t="s">
        <v>180</v>
      </c>
      <c r="HT99" s="55" t="s">
        <v>180</v>
      </c>
      <c r="HU99" s="56" t="s">
        <v>180</v>
      </c>
      <c r="HV99" s="54" t="s">
        <v>180</v>
      </c>
      <c r="HW99" s="55" t="s">
        <v>180</v>
      </c>
      <c r="HX99" s="56" t="s">
        <v>180</v>
      </c>
      <c r="HY99" s="54" t="s">
        <v>180</v>
      </c>
      <c r="HZ99" s="55" t="s">
        <v>180</v>
      </c>
      <c r="IA99" s="56" t="s">
        <v>180</v>
      </c>
      <c r="IB99" s="54" t="s">
        <v>180</v>
      </c>
      <c r="IC99" s="55" t="s">
        <v>180</v>
      </c>
    </row>
    <row r="100" spans="1:237">
      <c r="A100" s="20">
        <v>1995</v>
      </c>
      <c r="B100" s="20">
        <v>1</v>
      </c>
      <c r="C100" s="20">
        <v>3</v>
      </c>
      <c r="D100" s="54">
        <v>258</v>
      </c>
      <c r="E100" s="54">
        <v>245</v>
      </c>
      <c r="F100" s="55">
        <v>252</v>
      </c>
      <c r="G100" s="56">
        <v>193.2</v>
      </c>
      <c r="H100" s="54">
        <v>190.2</v>
      </c>
      <c r="I100" s="55">
        <v>192</v>
      </c>
      <c r="J100" s="56">
        <v>258</v>
      </c>
      <c r="K100" s="54">
        <v>245</v>
      </c>
      <c r="L100" s="55">
        <v>252</v>
      </c>
      <c r="M100" s="56" t="s">
        <v>180</v>
      </c>
      <c r="N100" s="54" t="s">
        <v>180</v>
      </c>
      <c r="O100" s="55" t="s">
        <v>180</v>
      </c>
      <c r="P100" s="56">
        <v>218.4</v>
      </c>
      <c r="Q100" s="54">
        <v>210</v>
      </c>
      <c r="R100" s="55">
        <v>214.2</v>
      </c>
      <c r="S100" s="56">
        <v>217.2</v>
      </c>
      <c r="T100" s="54">
        <v>210</v>
      </c>
      <c r="U100" s="55">
        <v>213.8</v>
      </c>
      <c r="V100" s="54" t="s">
        <v>180</v>
      </c>
      <c r="W100" s="54" t="s">
        <v>180</v>
      </c>
      <c r="X100" s="55" t="s">
        <v>180</v>
      </c>
      <c r="Y100" s="54" t="s">
        <v>180</v>
      </c>
      <c r="Z100" s="54" t="s">
        <v>180</v>
      </c>
      <c r="AA100" s="55" t="s">
        <v>180</v>
      </c>
      <c r="AB100" s="54" t="s">
        <v>180</v>
      </c>
      <c r="AC100" s="54" t="s">
        <v>180</v>
      </c>
      <c r="AD100" s="55" t="s">
        <v>180</v>
      </c>
      <c r="AE100" s="54" t="s">
        <v>180</v>
      </c>
      <c r="AF100" s="54" t="s">
        <v>180</v>
      </c>
      <c r="AG100" s="55" t="s">
        <v>180</v>
      </c>
      <c r="AH100" s="56" t="s">
        <v>180</v>
      </c>
      <c r="AI100" s="54" t="s">
        <v>180</v>
      </c>
      <c r="AJ100" s="55" t="s">
        <v>180</v>
      </c>
      <c r="AK100" s="56" t="s">
        <v>180</v>
      </c>
      <c r="AL100" s="54" t="s">
        <v>180</v>
      </c>
      <c r="AM100" s="55" t="s">
        <v>180</v>
      </c>
      <c r="AN100" s="56" t="s">
        <v>180</v>
      </c>
      <c r="AO100" s="54" t="s">
        <v>180</v>
      </c>
      <c r="AP100" s="55" t="s">
        <v>180</v>
      </c>
      <c r="AQ100" s="56" t="s">
        <v>180</v>
      </c>
      <c r="AR100" s="54" t="s">
        <v>180</v>
      </c>
      <c r="AS100" s="55" t="s">
        <v>180</v>
      </c>
      <c r="AT100" s="56" t="s">
        <v>180</v>
      </c>
      <c r="AU100" s="54" t="s">
        <v>180</v>
      </c>
      <c r="AV100" s="55" t="s">
        <v>180</v>
      </c>
      <c r="AW100" s="56" t="s">
        <v>180</v>
      </c>
      <c r="AX100" s="54" t="s">
        <v>180</v>
      </c>
      <c r="AY100" s="55" t="s">
        <v>180</v>
      </c>
      <c r="AZ100" s="56">
        <v>220</v>
      </c>
      <c r="BA100" s="54">
        <v>215</v>
      </c>
      <c r="BB100" s="55">
        <v>218</v>
      </c>
      <c r="BC100" s="56" t="s">
        <v>180</v>
      </c>
      <c r="BD100" s="54" t="s">
        <v>180</v>
      </c>
      <c r="BE100" s="55" t="s">
        <v>180</v>
      </c>
      <c r="BF100" s="56">
        <v>220</v>
      </c>
      <c r="BG100" s="54">
        <v>215</v>
      </c>
      <c r="BH100" s="55">
        <v>218</v>
      </c>
      <c r="BI100" s="56">
        <v>232</v>
      </c>
      <c r="BJ100" s="54">
        <v>231</v>
      </c>
      <c r="BK100" s="55">
        <v>232</v>
      </c>
      <c r="BL100" s="56" t="s">
        <v>180</v>
      </c>
      <c r="BM100" s="54" t="s">
        <v>180</v>
      </c>
      <c r="BN100" s="55" t="s">
        <v>180</v>
      </c>
      <c r="BO100" s="56" t="s">
        <v>180</v>
      </c>
      <c r="BP100" s="54" t="s">
        <v>180</v>
      </c>
      <c r="BQ100" s="55" t="s">
        <v>180</v>
      </c>
      <c r="BR100" s="56" t="s">
        <v>180</v>
      </c>
      <c r="BS100" s="54" t="s">
        <v>180</v>
      </c>
      <c r="BT100" s="55" t="s">
        <v>180</v>
      </c>
      <c r="BU100" s="56" t="s">
        <v>180</v>
      </c>
      <c r="BV100" s="54" t="s">
        <v>180</v>
      </c>
      <c r="BW100" s="55" t="s">
        <v>180</v>
      </c>
      <c r="BX100" s="56" t="s">
        <v>180</v>
      </c>
      <c r="BY100" s="54" t="s">
        <v>180</v>
      </c>
      <c r="BZ100" s="55" t="s">
        <v>180</v>
      </c>
      <c r="CA100" s="56" t="s">
        <v>180</v>
      </c>
      <c r="CB100" s="54" t="s">
        <v>180</v>
      </c>
      <c r="CC100" s="55" t="s">
        <v>180</v>
      </c>
      <c r="CD100" s="56" t="s">
        <v>180</v>
      </c>
      <c r="CE100" s="54" t="s">
        <v>180</v>
      </c>
      <c r="CF100" s="55" t="s">
        <v>180</v>
      </c>
      <c r="CG100" s="56" t="s">
        <v>180</v>
      </c>
      <c r="CH100" s="54" t="s">
        <v>180</v>
      </c>
      <c r="CI100" s="55" t="s">
        <v>180</v>
      </c>
      <c r="CJ100" s="56" t="s">
        <v>180</v>
      </c>
      <c r="CK100" s="54" t="s">
        <v>180</v>
      </c>
      <c r="CL100" s="55" t="s">
        <v>180</v>
      </c>
      <c r="CM100" s="56" t="s">
        <v>180</v>
      </c>
      <c r="CN100" s="54" t="s">
        <v>180</v>
      </c>
      <c r="CO100" s="55" t="s">
        <v>180</v>
      </c>
      <c r="CP100" s="56">
        <v>231.2</v>
      </c>
      <c r="CQ100" s="54">
        <v>227</v>
      </c>
      <c r="CR100" s="55">
        <v>229.6</v>
      </c>
      <c r="CS100" s="56">
        <v>258</v>
      </c>
      <c r="CT100" s="54">
        <v>245</v>
      </c>
      <c r="CU100" s="55">
        <v>252</v>
      </c>
      <c r="CV100" s="56">
        <v>254</v>
      </c>
      <c r="CW100" s="54">
        <v>237</v>
      </c>
      <c r="CX100" s="55">
        <v>245.8</v>
      </c>
      <c r="CY100" s="54" t="s">
        <v>180</v>
      </c>
      <c r="CZ100" s="54" t="s">
        <v>180</v>
      </c>
      <c r="DA100" s="55" t="s">
        <v>180</v>
      </c>
      <c r="DB100" s="54" t="s">
        <v>180</v>
      </c>
      <c r="DC100" s="54" t="s">
        <v>180</v>
      </c>
      <c r="DD100" s="55" t="s">
        <v>180</v>
      </c>
      <c r="DE100" s="54" t="s">
        <v>180</v>
      </c>
      <c r="DF100" s="54" t="s">
        <v>180</v>
      </c>
      <c r="DG100" s="55" t="s">
        <v>180</v>
      </c>
      <c r="DH100" s="54" t="s">
        <v>180</v>
      </c>
      <c r="DI100" s="54" t="s">
        <v>180</v>
      </c>
      <c r="DJ100" s="55" t="s">
        <v>180</v>
      </c>
      <c r="DK100" s="56" t="s">
        <v>180</v>
      </c>
      <c r="DL100" s="54" t="s">
        <v>180</v>
      </c>
      <c r="DM100" s="55" t="s">
        <v>180</v>
      </c>
      <c r="DN100" s="54" t="s">
        <v>180</v>
      </c>
      <c r="DO100" s="54" t="s">
        <v>180</v>
      </c>
      <c r="DP100" s="55" t="s">
        <v>180</v>
      </c>
      <c r="DQ100" s="54" t="s">
        <v>180</v>
      </c>
      <c r="DR100" s="54" t="s">
        <v>180</v>
      </c>
      <c r="DS100" s="55" t="s">
        <v>180</v>
      </c>
      <c r="DT100" s="54">
        <v>197.2</v>
      </c>
      <c r="DU100" s="54">
        <v>191.8</v>
      </c>
      <c r="DV100" s="55">
        <v>194.8</v>
      </c>
      <c r="DW100" s="56" t="s">
        <v>180</v>
      </c>
      <c r="DX100" s="54" t="s">
        <v>180</v>
      </c>
      <c r="DY100" s="55" t="s">
        <v>180</v>
      </c>
      <c r="DZ100" s="56" t="s">
        <v>180</v>
      </c>
      <c r="EA100" s="54" t="s">
        <v>180</v>
      </c>
      <c r="EB100" s="55" t="s">
        <v>180</v>
      </c>
      <c r="EC100" s="56" t="s">
        <v>180</v>
      </c>
      <c r="ED100" s="54" t="s">
        <v>180</v>
      </c>
      <c r="EE100" s="55" t="s">
        <v>180</v>
      </c>
      <c r="EF100" s="56" t="s">
        <v>180</v>
      </c>
      <c r="EG100" s="54" t="s">
        <v>180</v>
      </c>
      <c r="EH100" s="55" t="s">
        <v>180</v>
      </c>
      <c r="EI100" s="56" t="s">
        <v>180</v>
      </c>
      <c r="EJ100" s="54" t="s">
        <v>180</v>
      </c>
      <c r="EK100" s="55" t="s">
        <v>180</v>
      </c>
      <c r="EL100" s="56" t="s">
        <v>180</v>
      </c>
      <c r="EM100" s="54" t="s">
        <v>180</v>
      </c>
      <c r="EN100" s="55" t="s">
        <v>180</v>
      </c>
      <c r="EO100" s="56" t="s">
        <v>180</v>
      </c>
      <c r="EP100" s="54" t="s">
        <v>180</v>
      </c>
      <c r="EQ100" s="55" t="s">
        <v>180</v>
      </c>
      <c r="ER100" s="56" t="s">
        <v>180</v>
      </c>
      <c r="ES100" s="54" t="s">
        <v>180</v>
      </c>
      <c r="ET100" s="55" t="s">
        <v>180</v>
      </c>
      <c r="EU100" s="54" t="s">
        <v>180</v>
      </c>
      <c r="EV100" s="54" t="s">
        <v>180</v>
      </c>
      <c r="EW100" s="55" t="s">
        <v>180</v>
      </c>
      <c r="EX100" s="54" t="s">
        <v>180</v>
      </c>
      <c r="EY100" s="54" t="s">
        <v>180</v>
      </c>
      <c r="EZ100" s="55" t="s">
        <v>180</v>
      </c>
      <c r="FA100" s="56" t="s">
        <v>180</v>
      </c>
      <c r="FB100" s="54" t="s">
        <v>180</v>
      </c>
      <c r="FC100" s="55" t="s">
        <v>180</v>
      </c>
      <c r="FD100" s="56" t="s">
        <v>180</v>
      </c>
      <c r="FE100" s="54" t="s">
        <v>180</v>
      </c>
      <c r="FF100" s="55" t="s">
        <v>180</v>
      </c>
      <c r="FG100" s="56" t="s">
        <v>180</v>
      </c>
      <c r="FH100" s="54" t="s">
        <v>180</v>
      </c>
      <c r="FI100" s="55" t="s">
        <v>180</v>
      </c>
      <c r="FJ100" s="56">
        <v>161</v>
      </c>
      <c r="FK100" s="54">
        <v>152.6</v>
      </c>
      <c r="FL100" s="55">
        <v>156.80000000000001</v>
      </c>
      <c r="FM100" s="56" t="s">
        <v>180</v>
      </c>
      <c r="FN100" s="54" t="s">
        <v>180</v>
      </c>
      <c r="FO100" s="55" t="s">
        <v>180</v>
      </c>
      <c r="FP100" s="56">
        <v>155</v>
      </c>
      <c r="FQ100" s="54">
        <v>146</v>
      </c>
      <c r="FR100" s="55">
        <v>150.80000000000001</v>
      </c>
      <c r="FS100" s="56">
        <v>150</v>
      </c>
      <c r="FT100" s="54">
        <v>145</v>
      </c>
      <c r="FU100" s="55">
        <v>148</v>
      </c>
      <c r="FV100" s="56" t="s">
        <v>180</v>
      </c>
      <c r="FW100" s="54" t="s">
        <v>180</v>
      </c>
      <c r="FX100" s="55" t="s">
        <v>180</v>
      </c>
      <c r="FY100" s="56" t="s">
        <v>180</v>
      </c>
      <c r="FZ100" s="54" t="s">
        <v>180</v>
      </c>
      <c r="GA100" s="55" t="s">
        <v>180</v>
      </c>
      <c r="GB100" s="56">
        <v>347</v>
      </c>
      <c r="GC100" s="54">
        <v>311</v>
      </c>
      <c r="GD100" s="55">
        <v>329.2</v>
      </c>
      <c r="GE100" s="56">
        <v>388.2</v>
      </c>
      <c r="GF100" s="54">
        <v>388.2</v>
      </c>
      <c r="GG100" s="55">
        <v>388.2</v>
      </c>
      <c r="GH100" s="56">
        <v>383</v>
      </c>
      <c r="GI100" s="54">
        <v>376</v>
      </c>
      <c r="GJ100" s="55">
        <v>380</v>
      </c>
      <c r="GK100" s="56" t="s">
        <v>180</v>
      </c>
      <c r="GL100" s="54" t="s">
        <v>180</v>
      </c>
      <c r="GM100" s="55" t="s">
        <v>180</v>
      </c>
      <c r="GN100" s="56">
        <v>380</v>
      </c>
      <c r="GO100" s="54">
        <v>375</v>
      </c>
      <c r="GP100" s="55">
        <v>378</v>
      </c>
      <c r="GQ100" s="56">
        <v>289</v>
      </c>
      <c r="GR100" s="54">
        <v>280</v>
      </c>
      <c r="GS100" s="55">
        <v>284.60000000000002</v>
      </c>
      <c r="GT100" s="56" t="s">
        <v>180</v>
      </c>
      <c r="GU100" s="54" t="s">
        <v>180</v>
      </c>
      <c r="GV100" s="55" t="s">
        <v>180</v>
      </c>
      <c r="GW100" s="56">
        <v>293</v>
      </c>
      <c r="GX100" s="54">
        <v>283</v>
      </c>
      <c r="GY100" s="55">
        <v>288.2</v>
      </c>
      <c r="GZ100" s="56" t="s">
        <v>180</v>
      </c>
      <c r="HA100" s="54" t="s">
        <v>180</v>
      </c>
      <c r="HB100" s="55" t="s">
        <v>180</v>
      </c>
      <c r="HC100" s="56">
        <v>61</v>
      </c>
      <c r="HD100" s="54">
        <v>57</v>
      </c>
      <c r="HE100" s="55">
        <v>59</v>
      </c>
      <c r="HF100" s="54" t="s">
        <v>180</v>
      </c>
      <c r="HG100" s="54" t="s">
        <v>180</v>
      </c>
      <c r="HH100" s="55" t="s">
        <v>180</v>
      </c>
      <c r="HI100" s="54" t="s">
        <v>180</v>
      </c>
      <c r="HJ100" s="54" t="s">
        <v>180</v>
      </c>
      <c r="HK100" s="55" t="s">
        <v>180</v>
      </c>
      <c r="HL100" s="56" t="s">
        <v>180</v>
      </c>
      <c r="HM100" s="54" t="s">
        <v>180</v>
      </c>
      <c r="HN100" s="55" t="s">
        <v>180</v>
      </c>
      <c r="HO100" s="56" t="s">
        <v>180</v>
      </c>
      <c r="HP100" s="54" t="s">
        <v>180</v>
      </c>
      <c r="HQ100" s="55" t="s">
        <v>180</v>
      </c>
      <c r="HR100" s="56" t="s">
        <v>180</v>
      </c>
      <c r="HS100" s="54" t="s">
        <v>180</v>
      </c>
      <c r="HT100" s="55" t="s">
        <v>180</v>
      </c>
      <c r="HU100" s="56" t="s">
        <v>180</v>
      </c>
      <c r="HV100" s="54" t="s">
        <v>180</v>
      </c>
      <c r="HW100" s="55" t="s">
        <v>180</v>
      </c>
      <c r="HX100" s="56" t="s">
        <v>180</v>
      </c>
      <c r="HY100" s="54" t="s">
        <v>180</v>
      </c>
      <c r="HZ100" s="55" t="s">
        <v>180</v>
      </c>
      <c r="IA100" s="56" t="s">
        <v>180</v>
      </c>
      <c r="IB100" s="54" t="s">
        <v>180</v>
      </c>
      <c r="IC100" s="55" t="s">
        <v>180</v>
      </c>
    </row>
    <row r="101" spans="1:237">
      <c r="A101" s="20">
        <v>1995</v>
      </c>
      <c r="B101" s="20">
        <v>2</v>
      </c>
      <c r="C101" s="20">
        <v>4</v>
      </c>
      <c r="D101" s="54">
        <v>258</v>
      </c>
      <c r="E101" s="54">
        <v>245</v>
      </c>
      <c r="F101" s="55">
        <v>252</v>
      </c>
      <c r="G101" s="56">
        <v>190.25</v>
      </c>
      <c r="H101" s="54">
        <v>186</v>
      </c>
      <c r="I101" s="55">
        <v>188.5</v>
      </c>
      <c r="J101" s="56">
        <v>258</v>
      </c>
      <c r="K101" s="54">
        <v>245</v>
      </c>
      <c r="L101" s="55">
        <v>252</v>
      </c>
      <c r="M101" s="56" t="s">
        <v>180</v>
      </c>
      <c r="N101" s="54" t="s">
        <v>180</v>
      </c>
      <c r="O101" s="55" t="s">
        <v>180</v>
      </c>
      <c r="P101" s="56">
        <v>223</v>
      </c>
      <c r="Q101" s="54">
        <v>214.5</v>
      </c>
      <c r="R101" s="55">
        <v>218.75</v>
      </c>
      <c r="S101" s="56">
        <v>223</v>
      </c>
      <c r="T101" s="54">
        <v>213.5</v>
      </c>
      <c r="U101" s="55">
        <v>218.25</v>
      </c>
      <c r="V101" s="54" t="s">
        <v>180</v>
      </c>
      <c r="W101" s="54" t="s">
        <v>180</v>
      </c>
      <c r="X101" s="55" t="s">
        <v>180</v>
      </c>
      <c r="Y101" s="54" t="s">
        <v>180</v>
      </c>
      <c r="Z101" s="54" t="s">
        <v>180</v>
      </c>
      <c r="AA101" s="55" t="s">
        <v>180</v>
      </c>
      <c r="AB101" s="54" t="s">
        <v>180</v>
      </c>
      <c r="AC101" s="54" t="s">
        <v>180</v>
      </c>
      <c r="AD101" s="55" t="s">
        <v>180</v>
      </c>
      <c r="AE101" s="54" t="s">
        <v>180</v>
      </c>
      <c r="AF101" s="54" t="s">
        <v>180</v>
      </c>
      <c r="AG101" s="55" t="s">
        <v>180</v>
      </c>
      <c r="AH101" s="56" t="s">
        <v>180</v>
      </c>
      <c r="AI101" s="54" t="s">
        <v>180</v>
      </c>
      <c r="AJ101" s="55" t="s">
        <v>180</v>
      </c>
      <c r="AK101" s="56" t="s">
        <v>180</v>
      </c>
      <c r="AL101" s="54" t="s">
        <v>180</v>
      </c>
      <c r="AM101" s="55" t="s">
        <v>180</v>
      </c>
      <c r="AN101" s="56" t="s">
        <v>180</v>
      </c>
      <c r="AO101" s="54" t="s">
        <v>180</v>
      </c>
      <c r="AP101" s="55" t="s">
        <v>180</v>
      </c>
      <c r="AQ101" s="56" t="s">
        <v>180</v>
      </c>
      <c r="AR101" s="54" t="s">
        <v>180</v>
      </c>
      <c r="AS101" s="55" t="s">
        <v>180</v>
      </c>
      <c r="AT101" s="56" t="s">
        <v>180</v>
      </c>
      <c r="AU101" s="54" t="s">
        <v>180</v>
      </c>
      <c r="AV101" s="55" t="s">
        <v>180</v>
      </c>
      <c r="AW101" s="56" t="s">
        <v>180</v>
      </c>
      <c r="AX101" s="54" t="s">
        <v>180</v>
      </c>
      <c r="AY101" s="55" t="s">
        <v>180</v>
      </c>
      <c r="AZ101" s="56">
        <v>220</v>
      </c>
      <c r="BA101" s="54">
        <v>216</v>
      </c>
      <c r="BB101" s="55">
        <v>218.5</v>
      </c>
      <c r="BC101" s="56" t="s">
        <v>180</v>
      </c>
      <c r="BD101" s="54" t="s">
        <v>180</v>
      </c>
      <c r="BE101" s="55" t="s">
        <v>180</v>
      </c>
      <c r="BF101" s="56">
        <v>220</v>
      </c>
      <c r="BG101" s="54">
        <v>216</v>
      </c>
      <c r="BH101" s="55">
        <v>218.5</v>
      </c>
      <c r="BI101" s="56">
        <v>232</v>
      </c>
      <c r="BJ101" s="54">
        <v>231</v>
      </c>
      <c r="BK101" s="55">
        <v>232</v>
      </c>
      <c r="BL101" s="56" t="s">
        <v>180</v>
      </c>
      <c r="BM101" s="54" t="s">
        <v>180</v>
      </c>
      <c r="BN101" s="55" t="s">
        <v>180</v>
      </c>
      <c r="BO101" s="56" t="s">
        <v>180</v>
      </c>
      <c r="BP101" s="54" t="s">
        <v>180</v>
      </c>
      <c r="BQ101" s="55" t="s">
        <v>180</v>
      </c>
      <c r="BR101" s="56" t="s">
        <v>180</v>
      </c>
      <c r="BS101" s="54" t="s">
        <v>180</v>
      </c>
      <c r="BT101" s="55" t="s">
        <v>180</v>
      </c>
      <c r="BU101" s="56" t="s">
        <v>180</v>
      </c>
      <c r="BV101" s="54" t="s">
        <v>180</v>
      </c>
      <c r="BW101" s="55" t="s">
        <v>180</v>
      </c>
      <c r="BX101" s="56" t="s">
        <v>180</v>
      </c>
      <c r="BY101" s="54" t="s">
        <v>180</v>
      </c>
      <c r="BZ101" s="55" t="s">
        <v>180</v>
      </c>
      <c r="CA101" s="56" t="s">
        <v>180</v>
      </c>
      <c r="CB101" s="54" t="s">
        <v>180</v>
      </c>
      <c r="CC101" s="55" t="s">
        <v>180</v>
      </c>
      <c r="CD101" s="56" t="s">
        <v>180</v>
      </c>
      <c r="CE101" s="54" t="s">
        <v>180</v>
      </c>
      <c r="CF101" s="55" t="s">
        <v>180</v>
      </c>
      <c r="CG101" s="56" t="s">
        <v>180</v>
      </c>
      <c r="CH101" s="54" t="s">
        <v>180</v>
      </c>
      <c r="CI101" s="55" t="s">
        <v>180</v>
      </c>
      <c r="CJ101" s="56" t="s">
        <v>180</v>
      </c>
      <c r="CK101" s="54" t="s">
        <v>180</v>
      </c>
      <c r="CL101" s="55" t="s">
        <v>180</v>
      </c>
      <c r="CM101" s="56" t="s">
        <v>180</v>
      </c>
      <c r="CN101" s="54" t="s">
        <v>180</v>
      </c>
      <c r="CO101" s="55" t="s">
        <v>180</v>
      </c>
      <c r="CP101" s="56">
        <v>234</v>
      </c>
      <c r="CQ101" s="54">
        <v>229.5</v>
      </c>
      <c r="CR101" s="55">
        <v>232</v>
      </c>
      <c r="CS101" s="56">
        <v>258</v>
      </c>
      <c r="CT101" s="54">
        <v>245</v>
      </c>
      <c r="CU101" s="55">
        <v>252</v>
      </c>
      <c r="CV101" s="56">
        <v>254</v>
      </c>
      <c r="CW101" s="54">
        <v>235</v>
      </c>
      <c r="CX101" s="55">
        <v>245</v>
      </c>
      <c r="CY101" s="54" t="s">
        <v>180</v>
      </c>
      <c r="CZ101" s="54" t="s">
        <v>180</v>
      </c>
      <c r="DA101" s="55" t="s">
        <v>180</v>
      </c>
      <c r="DB101" s="54" t="s">
        <v>180</v>
      </c>
      <c r="DC101" s="54" t="s">
        <v>180</v>
      </c>
      <c r="DD101" s="55" t="s">
        <v>180</v>
      </c>
      <c r="DE101" s="54" t="s">
        <v>180</v>
      </c>
      <c r="DF101" s="54" t="s">
        <v>180</v>
      </c>
      <c r="DG101" s="55" t="s">
        <v>180</v>
      </c>
      <c r="DH101" s="54" t="s">
        <v>180</v>
      </c>
      <c r="DI101" s="54" t="s">
        <v>180</v>
      </c>
      <c r="DJ101" s="55" t="s">
        <v>180</v>
      </c>
      <c r="DK101" s="56" t="s">
        <v>180</v>
      </c>
      <c r="DL101" s="54" t="s">
        <v>180</v>
      </c>
      <c r="DM101" s="55" t="s">
        <v>180</v>
      </c>
      <c r="DN101" s="54" t="s">
        <v>180</v>
      </c>
      <c r="DO101" s="54" t="s">
        <v>180</v>
      </c>
      <c r="DP101" s="55" t="s">
        <v>180</v>
      </c>
      <c r="DQ101" s="54" t="s">
        <v>180</v>
      </c>
      <c r="DR101" s="54" t="s">
        <v>180</v>
      </c>
      <c r="DS101" s="55" t="s">
        <v>180</v>
      </c>
      <c r="DT101" s="54">
        <v>198</v>
      </c>
      <c r="DU101" s="54">
        <v>193</v>
      </c>
      <c r="DV101" s="55">
        <v>196</v>
      </c>
      <c r="DW101" s="56" t="s">
        <v>180</v>
      </c>
      <c r="DX101" s="54" t="s">
        <v>180</v>
      </c>
      <c r="DY101" s="55" t="s">
        <v>180</v>
      </c>
      <c r="DZ101" s="56" t="s">
        <v>180</v>
      </c>
      <c r="EA101" s="54" t="s">
        <v>180</v>
      </c>
      <c r="EB101" s="55" t="s">
        <v>180</v>
      </c>
      <c r="EC101" s="56" t="s">
        <v>180</v>
      </c>
      <c r="ED101" s="54" t="s">
        <v>180</v>
      </c>
      <c r="EE101" s="55" t="s">
        <v>180</v>
      </c>
      <c r="EF101" s="56" t="s">
        <v>180</v>
      </c>
      <c r="EG101" s="54" t="s">
        <v>180</v>
      </c>
      <c r="EH101" s="55" t="s">
        <v>180</v>
      </c>
      <c r="EI101" s="56" t="s">
        <v>180</v>
      </c>
      <c r="EJ101" s="54" t="s">
        <v>180</v>
      </c>
      <c r="EK101" s="55" t="s">
        <v>180</v>
      </c>
      <c r="EL101" s="56" t="s">
        <v>180</v>
      </c>
      <c r="EM101" s="54" t="s">
        <v>180</v>
      </c>
      <c r="EN101" s="55" t="s">
        <v>180</v>
      </c>
      <c r="EO101" s="56" t="s">
        <v>180</v>
      </c>
      <c r="EP101" s="54" t="s">
        <v>180</v>
      </c>
      <c r="EQ101" s="55" t="s">
        <v>180</v>
      </c>
      <c r="ER101" s="56" t="s">
        <v>180</v>
      </c>
      <c r="ES101" s="54" t="s">
        <v>180</v>
      </c>
      <c r="ET101" s="55" t="s">
        <v>180</v>
      </c>
      <c r="EU101" s="54" t="s">
        <v>180</v>
      </c>
      <c r="EV101" s="54" t="s">
        <v>180</v>
      </c>
      <c r="EW101" s="55" t="s">
        <v>180</v>
      </c>
      <c r="EX101" s="54" t="s">
        <v>180</v>
      </c>
      <c r="EY101" s="54" t="s">
        <v>180</v>
      </c>
      <c r="EZ101" s="55" t="s">
        <v>180</v>
      </c>
      <c r="FA101" s="56" t="s">
        <v>180</v>
      </c>
      <c r="FB101" s="54" t="s">
        <v>180</v>
      </c>
      <c r="FC101" s="55" t="s">
        <v>180</v>
      </c>
      <c r="FD101" s="56" t="s">
        <v>180</v>
      </c>
      <c r="FE101" s="54" t="s">
        <v>180</v>
      </c>
      <c r="FF101" s="55" t="s">
        <v>180</v>
      </c>
      <c r="FG101" s="56" t="s">
        <v>180</v>
      </c>
      <c r="FH101" s="54" t="s">
        <v>180</v>
      </c>
      <c r="FI101" s="55" t="s">
        <v>180</v>
      </c>
      <c r="FJ101" s="56">
        <v>165</v>
      </c>
      <c r="FK101" s="54">
        <v>157.25</v>
      </c>
      <c r="FL101" s="55">
        <v>161.5</v>
      </c>
      <c r="FM101" s="56" t="s">
        <v>180</v>
      </c>
      <c r="FN101" s="54" t="s">
        <v>180</v>
      </c>
      <c r="FO101" s="55" t="s">
        <v>180</v>
      </c>
      <c r="FP101" s="56">
        <v>150.5</v>
      </c>
      <c r="FQ101" s="54">
        <v>145</v>
      </c>
      <c r="FR101" s="55">
        <v>148.25</v>
      </c>
      <c r="FS101" s="56">
        <v>150</v>
      </c>
      <c r="FT101" s="54">
        <v>145</v>
      </c>
      <c r="FU101" s="55">
        <v>148</v>
      </c>
      <c r="FV101" s="56" t="s">
        <v>180</v>
      </c>
      <c r="FW101" s="54" t="s">
        <v>180</v>
      </c>
      <c r="FX101" s="55" t="s">
        <v>180</v>
      </c>
      <c r="FY101" s="56" t="s">
        <v>180</v>
      </c>
      <c r="FZ101" s="54" t="s">
        <v>180</v>
      </c>
      <c r="GA101" s="55" t="s">
        <v>180</v>
      </c>
      <c r="GB101" s="56">
        <v>355</v>
      </c>
      <c r="GC101" s="54">
        <v>320</v>
      </c>
      <c r="GD101" s="55">
        <v>338</v>
      </c>
      <c r="GE101" s="56">
        <v>411</v>
      </c>
      <c r="GF101" s="54">
        <v>411</v>
      </c>
      <c r="GG101" s="55">
        <v>411</v>
      </c>
      <c r="GH101" s="56">
        <v>395</v>
      </c>
      <c r="GI101" s="54">
        <v>380</v>
      </c>
      <c r="GJ101" s="55">
        <v>388</v>
      </c>
      <c r="GK101" s="56" t="s">
        <v>180</v>
      </c>
      <c r="GL101" s="54" t="s">
        <v>180</v>
      </c>
      <c r="GM101" s="55" t="s">
        <v>180</v>
      </c>
      <c r="GN101" s="56">
        <v>387.5</v>
      </c>
      <c r="GO101" s="54">
        <v>377.5</v>
      </c>
      <c r="GP101" s="55">
        <v>383</v>
      </c>
      <c r="GQ101" s="56">
        <v>305</v>
      </c>
      <c r="GR101" s="54">
        <v>290</v>
      </c>
      <c r="GS101" s="55">
        <v>298</v>
      </c>
      <c r="GT101" s="56" t="s">
        <v>180</v>
      </c>
      <c r="GU101" s="54" t="s">
        <v>180</v>
      </c>
      <c r="GV101" s="55" t="s">
        <v>180</v>
      </c>
      <c r="GW101" s="56">
        <v>305</v>
      </c>
      <c r="GX101" s="54">
        <v>290</v>
      </c>
      <c r="GY101" s="55">
        <v>298</v>
      </c>
      <c r="GZ101" s="56" t="s">
        <v>180</v>
      </c>
      <c r="HA101" s="54" t="s">
        <v>180</v>
      </c>
      <c r="HB101" s="55" t="s">
        <v>180</v>
      </c>
      <c r="HC101" s="56">
        <v>61</v>
      </c>
      <c r="HD101" s="54">
        <v>57</v>
      </c>
      <c r="HE101" s="55">
        <v>59</v>
      </c>
      <c r="HF101" s="54" t="s">
        <v>180</v>
      </c>
      <c r="HG101" s="54" t="s">
        <v>180</v>
      </c>
      <c r="HH101" s="55" t="s">
        <v>180</v>
      </c>
      <c r="HI101" s="54" t="s">
        <v>180</v>
      </c>
      <c r="HJ101" s="54" t="s">
        <v>180</v>
      </c>
      <c r="HK101" s="55" t="s">
        <v>180</v>
      </c>
      <c r="HL101" s="56" t="s">
        <v>180</v>
      </c>
      <c r="HM101" s="54" t="s">
        <v>180</v>
      </c>
      <c r="HN101" s="55" t="s">
        <v>180</v>
      </c>
      <c r="HO101" s="56" t="s">
        <v>180</v>
      </c>
      <c r="HP101" s="54" t="s">
        <v>180</v>
      </c>
      <c r="HQ101" s="55" t="s">
        <v>180</v>
      </c>
      <c r="HR101" s="56" t="s">
        <v>180</v>
      </c>
      <c r="HS101" s="54" t="s">
        <v>180</v>
      </c>
      <c r="HT101" s="55" t="s">
        <v>180</v>
      </c>
      <c r="HU101" s="56" t="s">
        <v>180</v>
      </c>
      <c r="HV101" s="54" t="s">
        <v>180</v>
      </c>
      <c r="HW101" s="55" t="s">
        <v>180</v>
      </c>
      <c r="HX101" s="56" t="s">
        <v>180</v>
      </c>
      <c r="HY101" s="54" t="s">
        <v>180</v>
      </c>
      <c r="HZ101" s="55" t="s">
        <v>180</v>
      </c>
      <c r="IA101" s="56" t="s">
        <v>180</v>
      </c>
      <c r="IB101" s="54" t="s">
        <v>180</v>
      </c>
      <c r="IC101" s="55" t="s">
        <v>180</v>
      </c>
    </row>
    <row r="102" spans="1:237">
      <c r="A102" s="20">
        <v>1995</v>
      </c>
      <c r="B102" s="20">
        <v>2</v>
      </c>
      <c r="C102" s="20">
        <v>5</v>
      </c>
      <c r="D102" s="54">
        <v>256.5</v>
      </c>
      <c r="E102" s="54">
        <v>242.5</v>
      </c>
      <c r="F102" s="55">
        <v>250</v>
      </c>
      <c r="G102" s="56">
        <v>183.5</v>
      </c>
      <c r="H102" s="54">
        <v>177</v>
      </c>
      <c r="I102" s="55">
        <v>180.5</v>
      </c>
      <c r="J102" s="56">
        <v>256.5</v>
      </c>
      <c r="K102" s="54">
        <v>242.5</v>
      </c>
      <c r="L102" s="55">
        <v>250</v>
      </c>
      <c r="M102" s="56" t="s">
        <v>180</v>
      </c>
      <c r="N102" s="54" t="s">
        <v>180</v>
      </c>
      <c r="O102" s="55" t="s">
        <v>180</v>
      </c>
      <c r="P102" s="56">
        <v>221.5</v>
      </c>
      <c r="Q102" s="54">
        <v>212.75</v>
      </c>
      <c r="R102" s="55">
        <v>217.25</v>
      </c>
      <c r="S102" s="56">
        <v>221.5</v>
      </c>
      <c r="T102" s="54">
        <v>212.75</v>
      </c>
      <c r="U102" s="55">
        <v>217.25</v>
      </c>
      <c r="V102" s="54" t="s">
        <v>180</v>
      </c>
      <c r="W102" s="54" t="s">
        <v>180</v>
      </c>
      <c r="X102" s="55" t="s">
        <v>180</v>
      </c>
      <c r="Y102" s="54" t="s">
        <v>180</v>
      </c>
      <c r="Z102" s="54" t="s">
        <v>180</v>
      </c>
      <c r="AA102" s="55" t="s">
        <v>180</v>
      </c>
      <c r="AB102" s="54" t="s">
        <v>180</v>
      </c>
      <c r="AC102" s="54" t="s">
        <v>180</v>
      </c>
      <c r="AD102" s="55" t="s">
        <v>180</v>
      </c>
      <c r="AE102" s="54" t="s">
        <v>180</v>
      </c>
      <c r="AF102" s="54" t="s">
        <v>180</v>
      </c>
      <c r="AG102" s="55" t="s">
        <v>180</v>
      </c>
      <c r="AH102" s="56" t="s">
        <v>180</v>
      </c>
      <c r="AI102" s="54" t="s">
        <v>180</v>
      </c>
      <c r="AJ102" s="55" t="s">
        <v>180</v>
      </c>
      <c r="AK102" s="56" t="s">
        <v>180</v>
      </c>
      <c r="AL102" s="54" t="s">
        <v>180</v>
      </c>
      <c r="AM102" s="55" t="s">
        <v>180</v>
      </c>
      <c r="AN102" s="56" t="s">
        <v>180</v>
      </c>
      <c r="AO102" s="54" t="s">
        <v>180</v>
      </c>
      <c r="AP102" s="55" t="s">
        <v>180</v>
      </c>
      <c r="AQ102" s="56" t="s">
        <v>180</v>
      </c>
      <c r="AR102" s="54" t="s">
        <v>180</v>
      </c>
      <c r="AS102" s="55" t="s">
        <v>180</v>
      </c>
      <c r="AT102" s="56" t="s">
        <v>180</v>
      </c>
      <c r="AU102" s="54" t="s">
        <v>180</v>
      </c>
      <c r="AV102" s="55" t="s">
        <v>180</v>
      </c>
      <c r="AW102" s="56" t="s">
        <v>180</v>
      </c>
      <c r="AX102" s="54" t="s">
        <v>180</v>
      </c>
      <c r="AY102" s="55" t="s">
        <v>180</v>
      </c>
      <c r="AZ102" s="56">
        <v>220</v>
      </c>
      <c r="BA102" s="54">
        <v>217</v>
      </c>
      <c r="BB102" s="55">
        <v>219</v>
      </c>
      <c r="BC102" s="56" t="s">
        <v>180</v>
      </c>
      <c r="BD102" s="54" t="s">
        <v>180</v>
      </c>
      <c r="BE102" s="55" t="s">
        <v>180</v>
      </c>
      <c r="BF102" s="56">
        <v>220</v>
      </c>
      <c r="BG102" s="54">
        <v>217</v>
      </c>
      <c r="BH102" s="55">
        <v>219</v>
      </c>
      <c r="BI102" s="56">
        <v>232</v>
      </c>
      <c r="BJ102" s="54">
        <v>231</v>
      </c>
      <c r="BK102" s="55">
        <v>232</v>
      </c>
      <c r="BL102" s="56" t="s">
        <v>180</v>
      </c>
      <c r="BM102" s="54" t="s">
        <v>180</v>
      </c>
      <c r="BN102" s="55" t="s">
        <v>180</v>
      </c>
      <c r="BO102" s="56" t="s">
        <v>180</v>
      </c>
      <c r="BP102" s="54" t="s">
        <v>180</v>
      </c>
      <c r="BQ102" s="55" t="s">
        <v>180</v>
      </c>
      <c r="BR102" s="56" t="s">
        <v>180</v>
      </c>
      <c r="BS102" s="54" t="s">
        <v>180</v>
      </c>
      <c r="BT102" s="55" t="s">
        <v>180</v>
      </c>
      <c r="BU102" s="56" t="s">
        <v>180</v>
      </c>
      <c r="BV102" s="54" t="s">
        <v>180</v>
      </c>
      <c r="BW102" s="55" t="s">
        <v>180</v>
      </c>
      <c r="BX102" s="56" t="s">
        <v>180</v>
      </c>
      <c r="BY102" s="54" t="s">
        <v>180</v>
      </c>
      <c r="BZ102" s="55" t="s">
        <v>180</v>
      </c>
      <c r="CA102" s="56" t="s">
        <v>180</v>
      </c>
      <c r="CB102" s="54" t="s">
        <v>180</v>
      </c>
      <c r="CC102" s="55" t="s">
        <v>180</v>
      </c>
      <c r="CD102" s="56" t="s">
        <v>180</v>
      </c>
      <c r="CE102" s="54" t="s">
        <v>180</v>
      </c>
      <c r="CF102" s="55" t="s">
        <v>180</v>
      </c>
      <c r="CG102" s="56" t="s">
        <v>180</v>
      </c>
      <c r="CH102" s="54" t="s">
        <v>180</v>
      </c>
      <c r="CI102" s="55" t="s">
        <v>180</v>
      </c>
      <c r="CJ102" s="56" t="s">
        <v>180</v>
      </c>
      <c r="CK102" s="54" t="s">
        <v>180</v>
      </c>
      <c r="CL102" s="55" t="s">
        <v>180</v>
      </c>
      <c r="CM102" s="56" t="s">
        <v>180</v>
      </c>
      <c r="CN102" s="54" t="s">
        <v>180</v>
      </c>
      <c r="CO102" s="55" t="s">
        <v>180</v>
      </c>
      <c r="CP102" s="56">
        <v>235.66666666666666</v>
      </c>
      <c r="CQ102" s="54">
        <v>232.66666666666666</v>
      </c>
      <c r="CR102" s="55">
        <v>234.33333333333334</v>
      </c>
      <c r="CS102" s="56">
        <v>256.5</v>
      </c>
      <c r="CT102" s="54">
        <v>242.5</v>
      </c>
      <c r="CU102" s="55">
        <v>250</v>
      </c>
      <c r="CV102" s="56">
        <v>252.5</v>
      </c>
      <c r="CW102" s="54">
        <v>232.5</v>
      </c>
      <c r="CX102" s="55">
        <v>243</v>
      </c>
      <c r="CY102" s="54" t="s">
        <v>180</v>
      </c>
      <c r="CZ102" s="54" t="s">
        <v>180</v>
      </c>
      <c r="DA102" s="55" t="s">
        <v>180</v>
      </c>
      <c r="DB102" s="54" t="s">
        <v>180</v>
      </c>
      <c r="DC102" s="54" t="s">
        <v>180</v>
      </c>
      <c r="DD102" s="55" t="s">
        <v>180</v>
      </c>
      <c r="DE102" s="54" t="s">
        <v>180</v>
      </c>
      <c r="DF102" s="54" t="s">
        <v>180</v>
      </c>
      <c r="DG102" s="55" t="s">
        <v>180</v>
      </c>
      <c r="DH102" s="54" t="s">
        <v>180</v>
      </c>
      <c r="DI102" s="54" t="s">
        <v>180</v>
      </c>
      <c r="DJ102" s="55" t="s">
        <v>180</v>
      </c>
      <c r="DK102" s="56" t="s">
        <v>180</v>
      </c>
      <c r="DL102" s="54" t="s">
        <v>180</v>
      </c>
      <c r="DM102" s="55" t="s">
        <v>180</v>
      </c>
      <c r="DN102" s="54" t="s">
        <v>180</v>
      </c>
      <c r="DO102" s="54" t="s">
        <v>180</v>
      </c>
      <c r="DP102" s="55" t="s">
        <v>180</v>
      </c>
      <c r="DQ102" s="54" t="s">
        <v>180</v>
      </c>
      <c r="DR102" s="54" t="s">
        <v>180</v>
      </c>
      <c r="DS102" s="55" t="s">
        <v>180</v>
      </c>
      <c r="DT102" s="54">
        <v>194.5</v>
      </c>
      <c r="DU102" s="54">
        <v>189.5</v>
      </c>
      <c r="DV102" s="55">
        <v>192.5</v>
      </c>
      <c r="DW102" s="56" t="s">
        <v>180</v>
      </c>
      <c r="DX102" s="54" t="s">
        <v>180</v>
      </c>
      <c r="DY102" s="55" t="s">
        <v>180</v>
      </c>
      <c r="DZ102" s="56" t="s">
        <v>180</v>
      </c>
      <c r="EA102" s="54" t="s">
        <v>180</v>
      </c>
      <c r="EB102" s="55" t="s">
        <v>180</v>
      </c>
      <c r="EC102" s="56" t="s">
        <v>180</v>
      </c>
      <c r="ED102" s="54" t="s">
        <v>180</v>
      </c>
      <c r="EE102" s="55" t="s">
        <v>180</v>
      </c>
      <c r="EF102" s="56" t="s">
        <v>180</v>
      </c>
      <c r="EG102" s="54" t="s">
        <v>180</v>
      </c>
      <c r="EH102" s="55" t="s">
        <v>180</v>
      </c>
      <c r="EI102" s="56" t="s">
        <v>180</v>
      </c>
      <c r="EJ102" s="54" t="s">
        <v>180</v>
      </c>
      <c r="EK102" s="55" t="s">
        <v>180</v>
      </c>
      <c r="EL102" s="56" t="s">
        <v>180</v>
      </c>
      <c r="EM102" s="54" t="s">
        <v>180</v>
      </c>
      <c r="EN102" s="55" t="s">
        <v>180</v>
      </c>
      <c r="EO102" s="56" t="s">
        <v>180</v>
      </c>
      <c r="EP102" s="54" t="s">
        <v>180</v>
      </c>
      <c r="EQ102" s="55" t="s">
        <v>180</v>
      </c>
      <c r="ER102" s="56" t="s">
        <v>180</v>
      </c>
      <c r="ES102" s="54" t="s">
        <v>180</v>
      </c>
      <c r="ET102" s="55" t="s">
        <v>180</v>
      </c>
      <c r="EU102" s="54" t="s">
        <v>180</v>
      </c>
      <c r="EV102" s="54" t="s">
        <v>180</v>
      </c>
      <c r="EW102" s="55" t="s">
        <v>180</v>
      </c>
      <c r="EX102" s="54" t="s">
        <v>180</v>
      </c>
      <c r="EY102" s="54" t="s">
        <v>180</v>
      </c>
      <c r="EZ102" s="55" t="s">
        <v>180</v>
      </c>
      <c r="FA102" s="56" t="s">
        <v>180</v>
      </c>
      <c r="FB102" s="54" t="s">
        <v>180</v>
      </c>
      <c r="FC102" s="55" t="s">
        <v>180</v>
      </c>
      <c r="FD102" s="56" t="s">
        <v>180</v>
      </c>
      <c r="FE102" s="54" t="s">
        <v>180</v>
      </c>
      <c r="FF102" s="55" t="s">
        <v>180</v>
      </c>
      <c r="FG102" s="56" t="s">
        <v>180</v>
      </c>
      <c r="FH102" s="54" t="s">
        <v>180</v>
      </c>
      <c r="FI102" s="55" t="s">
        <v>180</v>
      </c>
      <c r="FJ102" s="56">
        <v>166.33333333333334</v>
      </c>
      <c r="FK102" s="54">
        <v>159.33333333333334</v>
      </c>
      <c r="FL102" s="55">
        <v>163.33333333333334</v>
      </c>
      <c r="FM102" s="56" t="s">
        <v>180</v>
      </c>
      <c r="FN102" s="54" t="s">
        <v>180</v>
      </c>
      <c r="FO102" s="55" t="s">
        <v>180</v>
      </c>
      <c r="FP102" s="56">
        <v>141.5</v>
      </c>
      <c r="FQ102" s="54">
        <v>135.25</v>
      </c>
      <c r="FR102" s="55">
        <v>138.75</v>
      </c>
      <c r="FS102" s="56">
        <v>150</v>
      </c>
      <c r="FT102" s="54">
        <v>145</v>
      </c>
      <c r="FU102" s="55">
        <v>148</v>
      </c>
      <c r="FV102" s="56" t="s">
        <v>180</v>
      </c>
      <c r="FW102" s="54" t="s">
        <v>180</v>
      </c>
      <c r="FX102" s="55" t="s">
        <v>180</v>
      </c>
      <c r="FY102" s="56" t="s">
        <v>180</v>
      </c>
      <c r="FZ102" s="54" t="s">
        <v>180</v>
      </c>
      <c r="GA102" s="55" t="s">
        <v>180</v>
      </c>
      <c r="GB102" s="56">
        <v>355</v>
      </c>
      <c r="GC102" s="54">
        <v>320</v>
      </c>
      <c r="GD102" s="55">
        <v>338</v>
      </c>
      <c r="GE102" s="56">
        <v>411</v>
      </c>
      <c r="GF102" s="54">
        <v>411</v>
      </c>
      <c r="GG102" s="55">
        <v>411</v>
      </c>
      <c r="GH102" s="56">
        <v>395</v>
      </c>
      <c r="GI102" s="54">
        <v>380</v>
      </c>
      <c r="GJ102" s="55">
        <v>388</v>
      </c>
      <c r="GK102" s="56" t="s">
        <v>180</v>
      </c>
      <c r="GL102" s="54" t="s">
        <v>180</v>
      </c>
      <c r="GM102" s="55" t="s">
        <v>180</v>
      </c>
      <c r="GN102" s="56">
        <v>395</v>
      </c>
      <c r="GO102" s="54">
        <v>380</v>
      </c>
      <c r="GP102" s="55">
        <v>388</v>
      </c>
      <c r="GQ102" s="56">
        <v>306</v>
      </c>
      <c r="GR102" s="54">
        <v>290</v>
      </c>
      <c r="GS102" s="55">
        <v>298.5</v>
      </c>
      <c r="GT102" s="56" t="s">
        <v>180</v>
      </c>
      <c r="GU102" s="54" t="s">
        <v>180</v>
      </c>
      <c r="GV102" s="55" t="s">
        <v>180</v>
      </c>
      <c r="GW102" s="56">
        <v>305</v>
      </c>
      <c r="GX102" s="54">
        <v>290</v>
      </c>
      <c r="GY102" s="55">
        <v>298</v>
      </c>
      <c r="GZ102" s="56" t="s">
        <v>180</v>
      </c>
      <c r="HA102" s="54" t="s">
        <v>180</v>
      </c>
      <c r="HB102" s="55" t="s">
        <v>180</v>
      </c>
      <c r="HC102" s="56">
        <v>61</v>
      </c>
      <c r="HD102" s="54">
        <v>57</v>
      </c>
      <c r="HE102" s="55">
        <v>59</v>
      </c>
      <c r="HF102" s="54" t="s">
        <v>180</v>
      </c>
      <c r="HG102" s="54" t="s">
        <v>180</v>
      </c>
      <c r="HH102" s="55" t="s">
        <v>180</v>
      </c>
      <c r="HI102" s="54" t="s">
        <v>180</v>
      </c>
      <c r="HJ102" s="54" t="s">
        <v>180</v>
      </c>
      <c r="HK102" s="55" t="s">
        <v>180</v>
      </c>
      <c r="HL102" s="56" t="s">
        <v>180</v>
      </c>
      <c r="HM102" s="54" t="s">
        <v>180</v>
      </c>
      <c r="HN102" s="55" t="s">
        <v>180</v>
      </c>
      <c r="HO102" s="56" t="s">
        <v>180</v>
      </c>
      <c r="HP102" s="54" t="s">
        <v>180</v>
      </c>
      <c r="HQ102" s="55" t="s">
        <v>180</v>
      </c>
      <c r="HR102" s="56" t="s">
        <v>180</v>
      </c>
      <c r="HS102" s="54" t="s">
        <v>180</v>
      </c>
      <c r="HT102" s="55" t="s">
        <v>180</v>
      </c>
      <c r="HU102" s="56" t="s">
        <v>180</v>
      </c>
      <c r="HV102" s="54" t="s">
        <v>180</v>
      </c>
      <c r="HW102" s="55" t="s">
        <v>180</v>
      </c>
      <c r="HX102" s="56" t="s">
        <v>180</v>
      </c>
      <c r="HY102" s="54" t="s">
        <v>180</v>
      </c>
      <c r="HZ102" s="55" t="s">
        <v>180</v>
      </c>
      <c r="IA102" s="56" t="s">
        <v>180</v>
      </c>
      <c r="IB102" s="54" t="s">
        <v>180</v>
      </c>
      <c r="IC102" s="55" t="s">
        <v>180</v>
      </c>
    </row>
    <row r="103" spans="1:237">
      <c r="A103" s="20">
        <v>1995</v>
      </c>
      <c r="B103" s="20">
        <v>2</v>
      </c>
      <c r="C103" s="20">
        <v>6</v>
      </c>
      <c r="D103" s="54">
        <v>251</v>
      </c>
      <c r="E103" s="54">
        <v>236</v>
      </c>
      <c r="F103" s="55">
        <v>244</v>
      </c>
      <c r="G103" s="56">
        <v>175.2</v>
      </c>
      <c r="H103" s="54">
        <v>169.4</v>
      </c>
      <c r="I103" s="55">
        <v>172.6</v>
      </c>
      <c r="J103" s="56">
        <v>251</v>
      </c>
      <c r="K103" s="54">
        <v>236</v>
      </c>
      <c r="L103" s="55">
        <v>244</v>
      </c>
      <c r="M103" s="56" t="s">
        <v>180</v>
      </c>
      <c r="N103" s="54" t="s">
        <v>180</v>
      </c>
      <c r="O103" s="55" t="s">
        <v>180</v>
      </c>
      <c r="P103" s="56">
        <v>215.6</v>
      </c>
      <c r="Q103" s="54">
        <v>208.2</v>
      </c>
      <c r="R103" s="55">
        <v>212.2</v>
      </c>
      <c r="S103" s="56">
        <v>215.6</v>
      </c>
      <c r="T103" s="54">
        <v>207.8</v>
      </c>
      <c r="U103" s="55">
        <v>212</v>
      </c>
      <c r="V103" s="54" t="s">
        <v>180</v>
      </c>
      <c r="W103" s="54" t="s">
        <v>180</v>
      </c>
      <c r="X103" s="55" t="s">
        <v>180</v>
      </c>
      <c r="Y103" s="54" t="s">
        <v>180</v>
      </c>
      <c r="Z103" s="54" t="s">
        <v>180</v>
      </c>
      <c r="AA103" s="55" t="s">
        <v>180</v>
      </c>
      <c r="AB103" s="54" t="s">
        <v>180</v>
      </c>
      <c r="AC103" s="54" t="s">
        <v>180</v>
      </c>
      <c r="AD103" s="55" t="s">
        <v>180</v>
      </c>
      <c r="AE103" s="54" t="s">
        <v>180</v>
      </c>
      <c r="AF103" s="54" t="s">
        <v>180</v>
      </c>
      <c r="AG103" s="55" t="s">
        <v>180</v>
      </c>
      <c r="AH103" s="56" t="s">
        <v>180</v>
      </c>
      <c r="AI103" s="54" t="s">
        <v>180</v>
      </c>
      <c r="AJ103" s="55" t="s">
        <v>180</v>
      </c>
      <c r="AK103" s="56" t="s">
        <v>180</v>
      </c>
      <c r="AL103" s="54" t="s">
        <v>180</v>
      </c>
      <c r="AM103" s="55" t="s">
        <v>180</v>
      </c>
      <c r="AN103" s="56" t="s">
        <v>180</v>
      </c>
      <c r="AO103" s="54" t="s">
        <v>180</v>
      </c>
      <c r="AP103" s="55" t="s">
        <v>180</v>
      </c>
      <c r="AQ103" s="56" t="s">
        <v>180</v>
      </c>
      <c r="AR103" s="54" t="s">
        <v>180</v>
      </c>
      <c r="AS103" s="55" t="s">
        <v>180</v>
      </c>
      <c r="AT103" s="56" t="s">
        <v>180</v>
      </c>
      <c r="AU103" s="54" t="s">
        <v>180</v>
      </c>
      <c r="AV103" s="55" t="s">
        <v>180</v>
      </c>
      <c r="AW103" s="56" t="s">
        <v>180</v>
      </c>
      <c r="AX103" s="54" t="s">
        <v>180</v>
      </c>
      <c r="AY103" s="55" t="s">
        <v>180</v>
      </c>
      <c r="AZ103" s="56">
        <v>218</v>
      </c>
      <c r="BA103" s="54">
        <v>210.4</v>
      </c>
      <c r="BB103" s="55">
        <v>214.4</v>
      </c>
      <c r="BC103" s="56" t="s">
        <v>180</v>
      </c>
      <c r="BD103" s="54" t="s">
        <v>180</v>
      </c>
      <c r="BE103" s="55" t="s">
        <v>180</v>
      </c>
      <c r="BF103" s="56">
        <v>218</v>
      </c>
      <c r="BG103" s="54">
        <v>210.4</v>
      </c>
      <c r="BH103" s="55">
        <v>214.4</v>
      </c>
      <c r="BI103" s="56">
        <v>229.6</v>
      </c>
      <c r="BJ103" s="54">
        <v>223.6</v>
      </c>
      <c r="BK103" s="55">
        <v>227</v>
      </c>
      <c r="BL103" s="56" t="s">
        <v>180</v>
      </c>
      <c r="BM103" s="54" t="s">
        <v>180</v>
      </c>
      <c r="BN103" s="55" t="s">
        <v>180</v>
      </c>
      <c r="BO103" s="56" t="s">
        <v>180</v>
      </c>
      <c r="BP103" s="54" t="s">
        <v>180</v>
      </c>
      <c r="BQ103" s="55" t="s">
        <v>180</v>
      </c>
      <c r="BR103" s="56" t="s">
        <v>180</v>
      </c>
      <c r="BS103" s="54" t="s">
        <v>180</v>
      </c>
      <c r="BT103" s="55" t="s">
        <v>180</v>
      </c>
      <c r="BU103" s="56" t="s">
        <v>180</v>
      </c>
      <c r="BV103" s="54" t="s">
        <v>180</v>
      </c>
      <c r="BW103" s="55" t="s">
        <v>180</v>
      </c>
      <c r="BX103" s="56" t="s">
        <v>180</v>
      </c>
      <c r="BY103" s="54" t="s">
        <v>180</v>
      </c>
      <c r="BZ103" s="55" t="s">
        <v>180</v>
      </c>
      <c r="CA103" s="56" t="s">
        <v>180</v>
      </c>
      <c r="CB103" s="54" t="s">
        <v>180</v>
      </c>
      <c r="CC103" s="55" t="s">
        <v>180</v>
      </c>
      <c r="CD103" s="56" t="s">
        <v>180</v>
      </c>
      <c r="CE103" s="54" t="s">
        <v>180</v>
      </c>
      <c r="CF103" s="55" t="s">
        <v>180</v>
      </c>
      <c r="CG103" s="56" t="s">
        <v>180</v>
      </c>
      <c r="CH103" s="54" t="s">
        <v>180</v>
      </c>
      <c r="CI103" s="55" t="s">
        <v>180</v>
      </c>
      <c r="CJ103" s="56" t="s">
        <v>180</v>
      </c>
      <c r="CK103" s="54" t="s">
        <v>180</v>
      </c>
      <c r="CL103" s="55" t="s">
        <v>180</v>
      </c>
      <c r="CM103" s="56" t="s">
        <v>180</v>
      </c>
      <c r="CN103" s="54" t="s">
        <v>180</v>
      </c>
      <c r="CO103" s="55" t="s">
        <v>180</v>
      </c>
      <c r="CP103" s="56">
        <v>235</v>
      </c>
      <c r="CQ103" s="54">
        <v>234</v>
      </c>
      <c r="CR103" s="55">
        <v>235</v>
      </c>
      <c r="CS103" s="56">
        <v>251</v>
      </c>
      <c r="CT103" s="54">
        <v>236</v>
      </c>
      <c r="CU103" s="55">
        <v>244</v>
      </c>
      <c r="CV103" s="56">
        <v>246.6</v>
      </c>
      <c r="CW103" s="54">
        <v>228</v>
      </c>
      <c r="CX103" s="55">
        <v>237.8</v>
      </c>
      <c r="CY103" s="54" t="s">
        <v>180</v>
      </c>
      <c r="CZ103" s="54" t="s">
        <v>180</v>
      </c>
      <c r="DA103" s="55" t="s">
        <v>180</v>
      </c>
      <c r="DB103" s="54" t="s">
        <v>180</v>
      </c>
      <c r="DC103" s="54" t="s">
        <v>180</v>
      </c>
      <c r="DD103" s="55" t="s">
        <v>180</v>
      </c>
      <c r="DE103" s="54" t="s">
        <v>180</v>
      </c>
      <c r="DF103" s="54" t="s">
        <v>180</v>
      </c>
      <c r="DG103" s="55" t="s">
        <v>180</v>
      </c>
      <c r="DH103" s="54" t="s">
        <v>180</v>
      </c>
      <c r="DI103" s="54" t="s">
        <v>180</v>
      </c>
      <c r="DJ103" s="55" t="s">
        <v>180</v>
      </c>
      <c r="DK103" s="56" t="s">
        <v>180</v>
      </c>
      <c r="DL103" s="54" t="s">
        <v>180</v>
      </c>
      <c r="DM103" s="55" t="s">
        <v>180</v>
      </c>
      <c r="DN103" s="54" t="s">
        <v>180</v>
      </c>
      <c r="DO103" s="54" t="s">
        <v>180</v>
      </c>
      <c r="DP103" s="55" t="s">
        <v>180</v>
      </c>
      <c r="DQ103" s="54" t="s">
        <v>180</v>
      </c>
      <c r="DR103" s="54" t="s">
        <v>180</v>
      </c>
      <c r="DS103" s="55" t="s">
        <v>180</v>
      </c>
      <c r="DT103" s="54">
        <v>182.8</v>
      </c>
      <c r="DU103" s="54">
        <v>178.4</v>
      </c>
      <c r="DV103" s="55">
        <v>181</v>
      </c>
      <c r="DW103" s="56" t="s">
        <v>180</v>
      </c>
      <c r="DX103" s="54" t="s">
        <v>180</v>
      </c>
      <c r="DY103" s="55" t="s">
        <v>180</v>
      </c>
      <c r="DZ103" s="56" t="s">
        <v>180</v>
      </c>
      <c r="EA103" s="54" t="s">
        <v>180</v>
      </c>
      <c r="EB103" s="55" t="s">
        <v>180</v>
      </c>
      <c r="EC103" s="56" t="s">
        <v>180</v>
      </c>
      <c r="ED103" s="54" t="s">
        <v>180</v>
      </c>
      <c r="EE103" s="55" t="s">
        <v>180</v>
      </c>
      <c r="EF103" s="56" t="s">
        <v>180</v>
      </c>
      <c r="EG103" s="54" t="s">
        <v>180</v>
      </c>
      <c r="EH103" s="55" t="s">
        <v>180</v>
      </c>
      <c r="EI103" s="56" t="s">
        <v>180</v>
      </c>
      <c r="EJ103" s="54" t="s">
        <v>180</v>
      </c>
      <c r="EK103" s="55" t="s">
        <v>180</v>
      </c>
      <c r="EL103" s="56" t="s">
        <v>180</v>
      </c>
      <c r="EM103" s="54" t="s">
        <v>180</v>
      </c>
      <c r="EN103" s="55" t="s">
        <v>180</v>
      </c>
      <c r="EO103" s="56" t="s">
        <v>180</v>
      </c>
      <c r="EP103" s="54" t="s">
        <v>180</v>
      </c>
      <c r="EQ103" s="55" t="s">
        <v>180</v>
      </c>
      <c r="ER103" s="56" t="s">
        <v>180</v>
      </c>
      <c r="ES103" s="54" t="s">
        <v>180</v>
      </c>
      <c r="ET103" s="55" t="s">
        <v>180</v>
      </c>
      <c r="EU103" s="54" t="s">
        <v>180</v>
      </c>
      <c r="EV103" s="54" t="s">
        <v>180</v>
      </c>
      <c r="EW103" s="55" t="s">
        <v>180</v>
      </c>
      <c r="EX103" s="54" t="s">
        <v>180</v>
      </c>
      <c r="EY103" s="54" t="s">
        <v>180</v>
      </c>
      <c r="EZ103" s="55" t="s">
        <v>180</v>
      </c>
      <c r="FA103" s="56" t="s">
        <v>180</v>
      </c>
      <c r="FB103" s="54" t="s">
        <v>180</v>
      </c>
      <c r="FC103" s="55" t="s">
        <v>180</v>
      </c>
      <c r="FD103" s="56" t="s">
        <v>180</v>
      </c>
      <c r="FE103" s="54" t="s">
        <v>180</v>
      </c>
      <c r="FF103" s="55" t="s">
        <v>180</v>
      </c>
      <c r="FG103" s="56" t="s">
        <v>180</v>
      </c>
      <c r="FH103" s="54" t="s">
        <v>180</v>
      </c>
      <c r="FI103" s="55" t="s">
        <v>180</v>
      </c>
      <c r="FJ103" s="56">
        <v>167</v>
      </c>
      <c r="FK103" s="54">
        <v>163</v>
      </c>
      <c r="FL103" s="55">
        <v>165</v>
      </c>
      <c r="FM103" s="56" t="s">
        <v>180</v>
      </c>
      <c r="FN103" s="54" t="s">
        <v>180</v>
      </c>
      <c r="FO103" s="55" t="s">
        <v>180</v>
      </c>
      <c r="FP103" s="56">
        <v>135</v>
      </c>
      <c r="FQ103" s="54">
        <v>129.6</v>
      </c>
      <c r="FR103" s="55">
        <v>132.80000000000001</v>
      </c>
      <c r="FS103" s="56">
        <v>150</v>
      </c>
      <c r="FT103" s="54">
        <v>145</v>
      </c>
      <c r="FU103" s="55">
        <v>148</v>
      </c>
      <c r="FV103" s="56" t="s">
        <v>180</v>
      </c>
      <c r="FW103" s="54" t="s">
        <v>180</v>
      </c>
      <c r="FX103" s="55" t="s">
        <v>180</v>
      </c>
      <c r="FY103" s="56" t="s">
        <v>180</v>
      </c>
      <c r="FZ103" s="54" t="s">
        <v>180</v>
      </c>
      <c r="GA103" s="55" t="s">
        <v>180</v>
      </c>
      <c r="GB103" s="56">
        <v>355</v>
      </c>
      <c r="GC103" s="54">
        <v>320</v>
      </c>
      <c r="GD103" s="55">
        <v>338</v>
      </c>
      <c r="GE103" s="56">
        <v>411</v>
      </c>
      <c r="GF103" s="54">
        <v>411</v>
      </c>
      <c r="GG103" s="55">
        <v>411</v>
      </c>
      <c r="GH103" s="56">
        <v>395</v>
      </c>
      <c r="GI103" s="54">
        <v>380</v>
      </c>
      <c r="GJ103" s="55">
        <v>388</v>
      </c>
      <c r="GK103" s="56" t="s">
        <v>180</v>
      </c>
      <c r="GL103" s="54" t="s">
        <v>180</v>
      </c>
      <c r="GM103" s="55" t="s">
        <v>180</v>
      </c>
      <c r="GN103" s="56">
        <v>395</v>
      </c>
      <c r="GO103" s="54">
        <v>380</v>
      </c>
      <c r="GP103" s="55">
        <v>388</v>
      </c>
      <c r="GQ103" s="56">
        <v>305</v>
      </c>
      <c r="GR103" s="54">
        <v>290</v>
      </c>
      <c r="GS103" s="55">
        <v>298</v>
      </c>
      <c r="GT103" s="56" t="s">
        <v>180</v>
      </c>
      <c r="GU103" s="54" t="s">
        <v>180</v>
      </c>
      <c r="GV103" s="55" t="s">
        <v>180</v>
      </c>
      <c r="GW103" s="56">
        <v>305</v>
      </c>
      <c r="GX103" s="54">
        <v>290</v>
      </c>
      <c r="GY103" s="55">
        <v>298</v>
      </c>
      <c r="GZ103" s="56" t="s">
        <v>180</v>
      </c>
      <c r="HA103" s="54" t="s">
        <v>180</v>
      </c>
      <c r="HB103" s="55" t="s">
        <v>180</v>
      </c>
      <c r="HC103" s="56">
        <v>61</v>
      </c>
      <c r="HD103" s="54">
        <v>57</v>
      </c>
      <c r="HE103" s="55">
        <v>59</v>
      </c>
      <c r="HF103" s="54" t="s">
        <v>180</v>
      </c>
      <c r="HG103" s="54" t="s">
        <v>180</v>
      </c>
      <c r="HH103" s="55" t="s">
        <v>180</v>
      </c>
      <c r="HI103" s="54" t="s">
        <v>180</v>
      </c>
      <c r="HJ103" s="54" t="s">
        <v>180</v>
      </c>
      <c r="HK103" s="55" t="s">
        <v>180</v>
      </c>
      <c r="HL103" s="56" t="s">
        <v>180</v>
      </c>
      <c r="HM103" s="54" t="s">
        <v>180</v>
      </c>
      <c r="HN103" s="55" t="s">
        <v>180</v>
      </c>
      <c r="HO103" s="56" t="s">
        <v>180</v>
      </c>
      <c r="HP103" s="54" t="s">
        <v>180</v>
      </c>
      <c r="HQ103" s="55" t="s">
        <v>180</v>
      </c>
      <c r="HR103" s="56" t="s">
        <v>180</v>
      </c>
      <c r="HS103" s="54" t="s">
        <v>180</v>
      </c>
      <c r="HT103" s="55" t="s">
        <v>180</v>
      </c>
      <c r="HU103" s="56" t="s">
        <v>180</v>
      </c>
      <c r="HV103" s="54" t="s">
        <v>180</v>
      </c>
      <c r="HW103" s="55" t="s">
        <v>180</v>
      </c>
      <c r="HX103" s="56" t="s">
        <v>180</v>
      </c>
      <c r="HY103" s="54" t="s">
        <v>180</v>
      </c>
      <c r="HZ103" s="55" t="s">
        <v>180</v>
      </c>
      <c r="IA103" s="56" t="s">
        <v>180</v>
      </c>
      <c r="IB103" s="54" t="s">
        <v>180</v>
      </c>
      <c r="IC103" s="55" t="s">
        <v>180</v>
      </c>
    </row>
    <row r="104" spans="1:237">
      <c r="A104" s="20">
        <v>1995</v>
      </c>
      <c r="B104" s="20">
        <v>3</v>
      </c>
      <c r="C104" s="20">
        <v>7</v>
      </c>
      <c r="D104" s="54">
        <v>237.5</v>
      </c>
      <c r="E104" s="54">
        <v>222.5</v>
      </c>
      <c r="F104" s="55">
        <v>230.5</v>
      </c>
      <c r="G104" s="56">
        <v>172.75</v>
      </c>
      <c r="H104" s="54">
        <v>167.5</v>
      </c>
      <c r="I104" s="55">
        <v>170.25</v>
      </c>
      <c r="J104" s="56">
        <v>237.5</v>
      </c>
      <c r="K104" s="54">
        <v>222.5</v>
      </c>
      <c r="L104" s="55">
        <v>230.5</v>
      </c>
      <c r="M104" s="56" t="s">
        <v>180</v>
      </c>
      <c r="N104" s="54" t="s">
        <v>180</v>
      </c>
      <c r="O104" s="55" t="s">
        <v>180</v>
      </c>
      <c r="P104" s="56">
        <v>209.25</v>
      </c>
      <c r="Q104" s="54">
        <v>197.5</v>
      </c>
      <c r="R104" s="55">
        <v>203.5</v>
      </c>
      <c r="S104" s="56">
        <v>208.75</v>
      </c>
      <c r="T104" s="54">
        <v>197.5</v>
      </c>
      <c r="U104" s="55">
        <v>203.25</v>
      </c>
      <c r="V104" s="54" t="s">
        <v>180</v>
      </c>
      <c r="W104" s="54" t="s">
        <v>180</v>
      </c>
      <c r="X104" s="55" t="s">
        <v>180</v>
      </c>
      <c r="Y104" s="54" t="s">
        <v>180</v>
      </c>
      <c r="Z104" s="54" t="s">
        <v>180</v>
      </c>
      <c r="AA104" s="55" t="s">
        <v>180</v>
      </c>
      <c r="AB104" s="54" t="s">
        <v>180</v>
      </c>
      <c r="AC104" s="54" t="s">
        <v>180</v>
      </c>
      <c r="AD104" s="55" t="s">
        <v>180</v>
      </c>
      <c r="AE104" s="54" t="s">
        <v>180</v>
      </c>
      <c r="AF104" s="54" t="s">
        <v>180</v>
      </c>
      <c r="AG104" s="55" t="s">
        <v>180</v>
      </c>
      <c r="AH104" s="56" t="s">
        <v>180</v>
      </c>
      <c r="AI104" s="54" t="s">
        <v>180</v>
      </c>
      <c r="AJ104" s="55" t="s">
        <v>180</v>
      </c>
      <c r="AK104" s="56" t="s">
        <v>180</v>
      </c>
      <c r="AL104" s="54" t="s">
        <v>180</v>
      </c>
      <c r="AM104" s="55" t="s">
        <v>180</v>
      </c>
      <c r="AN104" s="56" t="s">
        <v>180</v>
      </c>
      <c r="AO104" s="54" t="s">
        <v>180</v>
      </c>
      <c r="AP104" s="55" t="s">
        <v>180</v>
      </c>
      <c r="AQ104" s="56" t="s">
        <v>180</v>
      </c>
      <c r="AR104" s="54" t="s">
        <v>180</v>
      </c>
      <c r="AS104" s="55" t="s">
        <v>180</v>
      </c>
      <c r="AT104" s="56" t="s">
        <v>180</v>
      </c>
      <c r="AU104" s="54" t="s">
        <v>180</v>
      </c>
      <c r="AV104" s="55" t="s">
        <v>180</v>
      </c>
      <c r="AW104" s="56" t="s">
        <v>180</v>
      </c>
      <c r="AX104" s="54" t="s">
        <v>180</v>
      </c>
      <c r="AY104" s="55" t="s">
        <v>180</v>
      </c>
      <c r="AZ104" s="56">
        <v>222</v>
      </c>
      <c r="BA104" s="54">
        <v>216.25</v>
      </c>
      <c r="BB104" s="55">
        <v>219.5</v>
      </c>
      <c r="BC104" s="56" t="s">
        <v>180</v>
      </c>
      <c r="BD104" s="54" t="s">
        <v>180</v>
      </c>
      <c r="BE104" s="55" t="s">
        <v>180</v>
      </c>
      <c r="BF104" s="56">
        <v>222</v>
      </c>
      <c r="BG104" s="54">
        <v>216.25</v>
      </c>
      <c r="BH104" s="55">
        <v>219.5</v>
      </c>
      <c r="BI104" s="56">
        <v>229.5</v>
      </c>
      <c r="BJ104" s="54">
        <v>221</v>
      </c>
      <c r="BK104" s="55">
        <v>225.75</v>
      </c>
      <c r="BL104" s="56" t="s">
        <v>180</v>
      </c>
      <c r="BM104" s="54" t="s">
        <v>180</v>
      </c>
      <c r="BN104" s="55" t="s">
        <v>180</v>
      </c>
      <c r="BO104" s="56" t="s">
        <v>180</v>
      </c>
      <c r="BP104" s="54" t="s">
        <v>180</v>
      </c>
      <c r="BQ104" s="55" t="s">
        <v>180</v>
      </c>
      <c r="BR104" s="56" t="s">
        <v>180</v>
      </c>
      <c r="BS104" s="54" t="s">
        <v>180</v>
      </c>
      <c r="BT104" s="55" t="s">
        <v>180</v>
      </c>
      <c r="BU104" s="56" t="s">
        <v>180</v>
      </c>
      <c r="BV104" s="54" t="s">
        <v>180</v>
      </c>
      <c r="BW104" s="55" t="s">
        <v>180</v>
      </c>
      <c r="BX104" s="56" t="s">
        <v>180</v>
      </c>
      <c r="BY104" s="54" t="s">
        <v>180</v>
      </c>
      <c r="BZ104" s="55" t="s">
        <v>180</v>
      </c>
      <c r="CA104" s="56" t="s">
        <v>180</v>
      </c>
      <c r="CB104" s="54" t="s">
        <v>180</v>
      </c>
      <c r="CC104" s="55" t="s">
        <v>180</v>
      </c>
      <c r="CD104" s="56" t="s">
        <v>180</v>
      </c>
      <c r="CE104" s="54" t="s">
        <v>180</v>
      </c>
      <c r="CF104" s="55" t="s">
        <v>180</v>
      </c>
      <c r="CG104" s="56" t="s">
        <v>180</v>
      </c>
      <c r="CH104" s="54" t="s">
        <v>180</v>
      </c>
      <c r="CI104" s="55" t="s">
        <v>180</v>
      </c>
      <c r="CJ104" s="56" t="s">
        <v>180</v>
      </c>
      <c r="CK104" s="54" t="s">
        <v>180</v>
      </c>
      <c r="CL104" s="55" t="s">
        <v>180</v>
      </c>
      <c r="CM104" s="56" t="s">
        <v>180</v>
      </c>
      <c r="CN104" s="54" t="s">
        <v>180</v>
      </c>
      <c r="CO104" s="55" t="s">
        <v>180</v>
      </c>
      <c r="CP104" s="56">
        <v>235</v>
      </c>
      <c r="CQ104" s="54">
        <v>234</v>
      </c>
      <c r="CR104" s="55">
        <v>235</v>
      </c>
      <c r="CS104" s="56">
        <v>237.5</v>
      </c>
      <c r="CT104" s="54">
        <v>222.5</v>
      </c>
      <c r="CU104" s="55">
        <v>230.5</v>
      </c>
      <c r="CV104" s="56">
        <v>232.5</v>
      </c>
      <c r="CW104" s="54">
        <v>217.5</v>
      </c>
      <c r="CX104" s="55">
        <v>225.5</v>
      </c>
      <c r="CY104" s="54" t="s">
        <v>180</v>
      </c>
      <c r="CZ104" s="54" t="s">
        <v>180</v>
      </c>
      <c r="DA104" s="55" t="s">
        <v>180</v>
      </c>
      <c r="DB104" s="54" t="s">
        <v>180</v>
      </c>
      <c r="DC104" s="54" t="s">
        <v>180</v>
      </c>
      <c r="DD104" s="55" t="s">
        <v>180</v>
      </c>
      <c r="DE104" s="54" t="s">
        <v>180</v>
      </c>
      <c r="DF104" s="54" t="s">
        <v>180</v>
      </c>
      <c r="DG104" s="55" t="s">
        <v>180</v>
      </c>
      <c r="DH104" s="54" t="s">
        <v>180</v>
      </c>
      <c r="DI104" s="54" t="s">
        <v>180</v>
      </c>
      <c r="DJ104" s="55" t="s">
        <v>180</v>
      </c>
      <c r="DK104" s="56" t="s">
        <v>180</v>
      </c>
      <c r="DL104" s="54" t="s">
        <v>180</v>
      </c>
      <c r="DM104" s="55" t="s">
        <v>180</v>
      </c>
      <c r="DN104" s="54" t="s">
        <v>180</v>
      </c>
      <c r="DO104" s="54" t="s">
        <v>180</v>
      </c>
      <c r="DP104" s="55" t="s">
        <v>180</v>
      </c>
      <c r="DQ104" s="54" t="s">
        <v>180</v>
      </c>
      <c r="DR104" s="54" t="s">
        <v>180</v>
      </c>
      <c r="DS104" s="55" t="s">
        <v>180</v>
      </c>
      <c r="DT104" s="54">
        <v>178.75</v>
      </c>
      <c r="DU104" s="54">
        <v>175</v>
      </c>
      <c r="DV104" s="55">
        <v>177.25</v>
      </c>
      <c r="DW104" s="56" t="s">
        <v>180</v>
      </c>
      <c r="DX104" s="54" t="s">
        <v>180</v>
      </c>
      <c r="DY104" s="55" t="s">
        <v>180</v>
      </c>
      <c r="DZ104" s="56" t="s">
        <v>180</v>
      </c>
      <c r="EA104" s="54" t="s">
        <v>180</v>
      </c>
      <c r="EB104" s="55" t="s">
        <v>180</v>
      </c>
      <c r="EC104" s="56" t="s">
        <v>180</v>
      </c>
      <c r="ED104" s="54" t="s">
        <v>180</v>
      </c>
      <c r="EE104" s="55" t="s">
        <v>180</v>
      </c>
      <c r="EF104" s="56" t="s">
        <v>180</v>
      </c>
      <c r="EG104" s="54" t="s">
        <v>180</v>
      </c>
      <c r="EH104" s="55" t="s">
        <v>180</v>
      </c>
      <c r="EI104" s="56" t="s">
        <v>180</v>
      </c>
      <c r="EJ104" s="54" t="s">
        <v>180</v>
      </c>
      <c r="EK104" s="55" t="s">
        <v>180</v>
      </c>
      <c r="EL104" s="56" t="s">
        <v>180</v>
      </c>
      <c r="EM104" s="54" t="s">
        <v>180</v>
      </c>
      <c r="EN104" s="55" t="s">
        <v>180</v>
      </c>
      <c r="EO104" s="56" t="s">
        <v>180</v>
      </c>
      <c r="EP104" s="54" t="s">
        <v>180</v>
      </c>
      <c r="EQ104" s="55" t="s">
        <v>180</v>
      </c>
      <c r="ER104" s="56" t="s">
        <v>180</v>
      </c>
      <c r="ES104" s="54" t="s">
        <v>180</v>
      </c>
      <c r="ET104" s="55" t="s">
        <v>180</v>
      </c>
      <c r="EU104" s="54" t="s">
        <v>180</v>
      </c>
      <c r="EV104" s="54" t="s">
        <v>180</v>
      </c>
      <c r="EW104" s="55" t="s">
        <v>180</v>
      </c>
      <c r="EX104" s="54" t="s">
        <v>180</v>
      </c>
      <c r="EY104" s="54" t="s">
        <v>180</v>
      </c>
      <c r="EZ104" s="55" t="s">
        <v>180</v>
      </c>
      <c r="FA104" s="56" t="s">
        <v>180</v>
      </c>
      <c r="FB104" s="54" t="s">
        <v>180</v>
      </c>
      <c r="FC104" s="55" t="s">
        <v>180</v>
      </c>
      <c r="FD104" s="56" t="s">
        <v>180</v>
      </c>
      <c r="FE104" s="54" t="s">
        <v>180</v>
      </c>
      <c r="FF104" s="55" t="s">
        <v>180</v>
      </c>
      <c r="FG104" s="56" t="s">
        <v>180</v>
      </c>
      <c r="FH104" s="54" t="s">
        <v>180</v>
      </c>
      <c r="FI104" s="55" t="s">
        <v>180</v>
      </c>
      <c r="FJ104" s="56">
        <v>166.5</v>
      </c>
      <c r="FK104" s="54">
        <v>162.25</v>
      </c>
      <c r="FL104" s="55">
        <v>164.5</v>
      </c>
      <c r="FM104" s="56" t="s">
        <v>180</v>
      </c>
      <c r="FN104" s="54" t="s">
        <v>180</v>
      </c>
      <c r="FO104" s="55" t="s">
        <v>180</v>
      </c>
      <c r="FP104" s="56">
        <v>132.75</v>
      </c>
      <c r="FQ104" s="54">
        <v>128</v>
      </c>
      <c r="FR104" s="55">
        <v>130.5</v>
      </c>
      <c r="FS104" s="56">
        <v>150</v>
      </c>
      <c r="FT104" s="54">
        <v>145</v>
      </c>
      <c r="FU104" s="55">
        <v>148</v>
      </c>
      <c r="FV104" s="56" t="s">
        <v>180</v>
      </c>
      <c r="FW104" s="54" t="s">
        <v>180</v>
      </c>
      <c r="FX104" s="55" t="s">
        <v>180</v>
      </c>
      <c r="FY104" s="56" t="s">
        <v>180</v>
      </c>
      <c r="FZ104" s="54" t="s">
        <v>180</v>
      </c>
      <c r="GA104" s="55" t="s">
        <v>180</v>
      </c>
      <c r="GB104" s="56">
        <v>365</v>
      </c>
      <c r="GC104" s="54">
        <v>320</v>
      </c>
      <c r="GD104" s="55">
        <v>343</v>
      </c>
      <c r="GE104" s="56">
        <v>411</v>
      </c>
      <c r="GF104" s="54">
        <v>411</v>
      </c>
      <c r="GG104" s="55">
        <v>411</v>
      </c>
      <c r="GH104" s="56">
        <v>400</v>
      </c>
      <c r="GI104" s="54">
        <v>385</v>
      </c>
      <c r="GJ104" s="55">
        <v>393</v>
      </c>
      <c r="GK104" s="56" t="s">
        <v>180</v>
      </c>
      <c r="GL104" s="54" t="s">
        <v>180</v>
      </c>
      <c r="GM104" s="55" t="s">
        <v>180</v>
      </c>
      <c r="GN104" s="56">
        <v>395</v>
      </c>
      <c r="GO104" s="54">
        <v>380</v>
      </c>
      <c r="GP104" s="55">
        <v>388</v>
      </c>
      <c r="GQ104" s="56">
        <v>305</v>
      </c>
      <c r="GR104" s="54">
        <v>290</v>
      </c>
      <c r="GS104" s="55">
        <v>298</v>
      </c>
      <c r="GT104" s="56" t="s">
        <v>180</v>
      </c>
      <c r="GU104" s="54" t="s">
        <v>180</v>
      </c>
      <c r="GV104" s="55" t="s">
        <v>180</v>
      </c>
      <c r="GW104" s="56">
        <v>305</v>
      </c>
      <c r="GX104" s="54">
        <v>290</v>
      </c>
      <c r="GY104" s="55">
        <v>298</v>
      </c>
      <c r="GZ104" s="56" t="s">
        <v>180</v>
      </c>
      <c r="HA104" s="54" t="s">
        <v>180</v>
      </c>
      <c r="HB104" s="55" t="s">
        <v>180</v>
      </c>
      <c r="HC104" s="56">
        <v>62</v>
      </c>
      <c r="HD104" s="54">
        <v>58</v>
      </c>
      <c r="HE104" s="55">
        <v>60</v>
      </c>
      <c r="HF104" s="54" t="s">
        <v>180</v>
      </c>
      <c r="HG104" s="54" t="s">
        <v>180</v>
      </c>
      <c r="HH104" s="55" t="s">
        <v>180</v>
      </c>
      <c r="HI104" s="54" t="s">
        <v>180</v>
      </c>
      <c r="HJ104" s="54" t="s">
        <v>180</v>
      </c>
      <c r="HK104" s="55" t="s">
        <v>180</v>
      </c>
      <c r="HL104" s="56" t="s">
        <v>180</v>
      </c>
      <c r="HM104" s="54" t="s">
        <v>180</v>
      </c>
      <c r="HN104" s="55" t="s">
        <v>180</v>
      </c>
      <c r="HO104" s="56" t="s">
        <v>180</v>
      </c>
      <c r="HP104" s="54" t="s">
        <v>180</v>
      </c>
      <c r="HQ104" s="55" t="s">
        <v>180</v>
      </c>
      <c r="HR104" s="56" t="s">
        <v>180</v>
      </c>
      <c r="HS104" s="54" t="s">
        <v>180</v>
      </c>
      <c r="HT104" s="55" t="s">
        <v>180</v>
      </c>
      <c r="HU104" s="56" t="s">
        <v>180</v>
      </c>
      <c r="HV104" s="54" t="s">
        <v>180</v>
      </c>
      <c r="HW104" s="55" t="s">
        <v>180</v>
      </c>
      <c r="HX104" s="56" t="s">
        <v>180</v>
      </c>
      <c r="HY104" s="54" t="s">
        <v>180</v>
      </c>
      <c r="HZ104" s="55" t="s">
        <v>180</v>
      </c>
      <c r="IA104" s="56" t="s">
        <v>180</v>
      </c>
      <c r="IB104" s="54" t="s">
        <v>180</v>
      </c>
      <c r="IC104" s="55" t="s">
        <v>180</v>
      </c>
    </row>
    <row r="105" spans="1:237">
      <c r="A105" s="20">
        <v>1995</v>
      </c>
      <c r="B105" s="20">
        <v>3</v>
      </c>
      <c r="C105" s="20">
        <v>8</v>
      </c>
      <c r="D105" s="54">
        <v>235</v>
      </c>
      <c r="E105" s="54">
        <v>220</v>
      </c>
      <c r="F105" s="55">
        <v>228</v>
      </c>
      <c r="G105" s="56">
        <v>175.4</v>
      </c>
      <c r="H105" s="54">
        <v>171.2</v>
      </c>
      <c r="I105" s="55">
        <v>173.6</v>
      </c>
      <c r="J105" s="56">
        <v>235</v>
      </c>
      <c r="K105" s="54">
        <v>220</v>
      </c>
      <c r="L105" s="55">
        <v>228</v>
      </c>
      <c r="M105" s="56" t="s">
        <v>180</v>
      </c>
      <c r="N105" s="54" t="s">
        <v>180</v>
      </c>
      <c r="O105" s="55" t="s">
        <v>180</v>
      </c>
      <c r="P105" s="56">
        <v>208.4</v>
      </c>
      <c r="Q105" s="54">
        <v>201</v>
      </c>
      <c r="R105" s="55">
        <v>204.8</v>
      </c>
      <c r="S105" s="56">
        <v>205</v>
      </c>
      <c r="T105" s="54">
        <v>201</v>
      </c>
      <c r="U105" s="55">
        <v>203.4</v>
      </c>
      <c r="V105" s="54" t="s">
        <v>180</v>
      </c>
      <c r="W105" s="54" t="s">
        <v>180</v>
      </c>
      <c r="X105" s="55" t="s">
        <v>180</v>
      </c>
      <c r="Y105" s="54" t="s">
        <v>180</v>
      </c>
      <c r="Z105" s="54" t="s">
        <v>180</v>
      </c>
      <c r="AA105" s="55" t="s">
        <v>180</v>
      </c>
      <c r="AB105" s="54" t="s">
        <v>180</v>
      </c>
      <c r="AC105" s="54" t="s">
        <v>180</v>
      </c>
      <c r="AD105" s="55" t="s">
        <v>180</v>
      </c>
      <c r="AE105" s="54" t="s">
        <v>180</v>
      </c>
      <c r="AF105" s="54" t="s">
        <v>180</v>
      </c>
      <c r="AG105" s="55" t="s">
        <v>180</v>
      </c>
      <c r="AH105" s="56" t="s">
        <v>180</v>
      </c>
      <c r="AI105" s="54" t="s">
        <v>180</v>
      </c>
      <c r="AJ105" s="55" t="s">
        <v>180</v>
      </c>
      <c r="AK105" s="56" t="s">
        <v>180</v>
      </c>
      <c r="AL105" s="54" t="s">
        <v>180</v>
      </c>
      <c r="AM105" s="55" t="s">
        <v>180</v>
      </c>
      <c r="AN105" s="56" t="s">
        <v>180</v>
      </c>
      <c r="AO105" s="54" t="s">
        <v>180</v>
      </c>
      <c r="AP105" s="55" t="s">
        <v>180</v>
      </c>
      <c r="AQ105" s="56" t="s">
        <v>180</v>
      </c>
      <c r="AR105" s="54" t="s">
        <v>180</v>
      </c>
      <c r="AS105" s="55" t="s">
        <v>180</v>
      </c>
      <c r="AT105" s="56" t="s">
        <v>180</v>
      </c>
      <c r="AU105" s="54" t="s">
        <v>180</v>
      </c>
      <c r="AV105" s="55" t="s">
        <v>180</v>
      </c>
      <c r="AW105" s="56" t="s">
        <v>180</v>
      </c>
      <c r="AX105" s="54" t="s">
        <v>180</v>
      </c>
      <c r="AY105" s="55" t="s">
        <v>180</v>
      </c>
      <c r="AZ105" s="56">
        <v>228.4</v>
      </c>
      <c r="BA105" s="54">
        <v>222.2</v>
      </c>
      <c r="BB105" s="55">
        <v>225.4</v>
      </c>
      <c r="BC105" s="56" t="s">
        <v>180</v>
      </c>
      <c r="BD105" s="54" t="s">
        <v>180</v>
      </c>
      <c r="BE105" s="55" t="s">
        <v>180</v>
      </c>
      <c r="BF105" s="56">
        <v>228.4</v>
      </c>
      <c r="BG105" s="54">
        <v>222.2</v>
      </c>
      <c r="BH105" s="55">
        <v>225.4</v>
      </c>
      <c r="BI105" s="56">
        <v>230</v>
      </c>
      <c r="BJ105" s="54">
        <v>226.8</v>
      </c>
      <c r="BK105" s="55">
        <v>228.6</v>
      </c>
      <c r="BL105" s="56" t="s">
        <v>180</v>
      </c>
      <c r="BM105" s="54" t="s">
        <v>180</v>
      </c>
      <c r="BN105" s="55" t="s">
        <v>180</v>
      </c>
      <c r="BO105" s="56" t="s">
        <v>180</v>
      </c>
      <c r="BP105" s="54" t="s">
        <v>180</v>
      </c>
      <c r="BQ105" s="55" t="s">
        <v>180</v>
      </c>
      <c r="BR105" s="56" t="s">
        <v>180</v>
      </c>
      <c r="BS105" s="54" t="s">
        <v>180</v>
      </c>
      <c r="BT105" s="55" t="s">
        <v>180</v>
      </c>
      <c r="BU105" s="56" t="s">
        <v>180</v>
      </c>
      <c r="BV105" s="54" t="s">
        <v>180</v>
      </c>
      <c r="BW105" s="55" t="s">
        <v>180</v>
      </c>
      <c r="BX105" s="56" t="s">
        <v>180</v>
      </c>
      <c r="BY105" s="54" t="s">
        <v>180</v>
      </c>
      <c r="BZ105" s="55" t="s">
        <v>180</v>
      </c>
      <c r="CA105" s="56" t="s">
        <v>180</v>
      </c>
      <c r="CB105" s="54" t="s">
        <v>180</v>
      </c>
      <c r="CC105" s="55" t="s">
        <v>180</v>
      </c>
      <c r="CD105" s="56" t="s">
        <v>180</v>
      </c>
      <c r="CE105" s="54" t="s">
        <v>180</v>
      </c>
      <c r="CF105" s="55" t="s">
        <v>180</v>
      </c>
      <c r="CG105" s="56" t="s">
        <v>180</v>
      </c>
      <c r="CH105" s="54" t="s">
        <v>180</v>
      </c>
      <c r="CI105" s="55" t="s">
        <v>180</v>
      </c>
      <c r="CJ105" s="56" t="s">
        <v>180</v>
      </c>
      <c r="CK105" s="54" t="s">
        <v>180</v>
      </c>
      <c r="CL105" s="55" t="s">
        <v>180</v>
      </c>
      <c r="CM105" s="56" t="s">
        <v>180</v>
      </c>
      <c r="CN105" s="54" t="s">
        <v>180</v>
      </c>
      <c r="CO105" s="55" t="s">
        <v>180</v>
      </c>
      <c r="CP105" s="56">
        <v>241.4</v>
      </c>
      <c r="CQ105" s="54">
        <v>239.4</v>
      </c>
      <c r="CR105" s="55">
        <v>240.4</v>
      </c>
      <c r="CS105" s="56">
        <v>235</v>
      </c>
      <c r="CT105" s="54">
        <v>220</v>
      </c>
      <c r="CU105" s="55">
        <v>228</v>
      </c>
      <c r="CV105" s="56">
        <v>230</v>
      </c>
      <c r="CW105" s="54">
        <v>215</v>
      </c>
      <c r="CX105" s="55">
        <v>223</v>
      </c>
      <c r="CY105" s="54" t="s">
        <v>180</v>
      </c>
      <c r="CZ105" s="54" t="s">
        <v>180</v>
      </c>
      <c r="DA105" s="55" t="s">
        <v>180</v>
      </c>
      <c r="DB105" s="54" t="s">
        <v>180</v>
      </c>
      <c r="DC105" s="54" t="s">
        <v>180</v>
      </c>
      <c r="DD105" s="55" t="s">
        <v>180</v>
      </c>
      <c r="DE105" s="54" t="s">
        <v>180</v>
      </c>
      <c r="DF105" s="54" t="s">
        <v>180</v>
      </c>
      <c r="DG105" s="55" t="s">
        <v>180</v>
      </c>
      <c r="DH105" s="54" t="s">
        <v>180</v>
      </c>
      <c r="DI105" s="54" t="s">
        <v>180</v>
      </c>
      <c r="DJ105" s="55" t="s">
        <v>180</v>
      </c>
      <c r="DK105" s="56" t="s">
        <v>180</v>
      </c>
      <c r="DL105" s="54" t="s">
        <v>180</v>
      </c>
      <c r="DM105" s="55" t="s">
        <v>180</v>
      </c>
      <c r="DN105" s="54" t="s">
        <v>180</v>
      </c>
      <c r="DO105" s="54" t="s">
        <v>180</v>
      </c>
      <c r="DP105" s="55" t="s">
        <v>180</v>
      </c>
      <c r="DQ105" s="54" t="s">
        <v>180</v>
      </c>
      <c r="DR105" s="54" t="s">
        <v>180</v>
      </c>
      <c r="DS105" s="55" t="s">
        <v>180</v>
      </c>
      <c r="DT105" s="54">
        <v>179.5</v>
      </c>
      <c r="DU105" s="54">
        <v>176.5</v>
      </c>
      <c r="DV105" s="55">
        <v>178.25</v>
      </c>
      <c r="DW105" s="56" t="s">
        <v>180</v>
      </c>
      <c r="DX105" s="54" t="s">
        <v>180</v>
      </c>
      <c r="DY105" s="55" t="s">
        <v>180</v>
      </c>
      <c r="DZ105" s="56" t="s">
        <v>180</v>
      </c>
      <c r="EA105" s="54" t="s">
        <v>180</v>
      </c>
      <c r="EB105" s="55" t="s">
        <v>180</v>
      </c>
      <c r="EC105" s="56" t="s">
        <v>180</v>
      </c>
      <c r="ED105" s="54" t="s">
        <v>180</v>
      </c>
      <c r="EE105" s="55" t="s">
        <v>180</v>
      </c>
      <c r="EF105" s="56" t="s">
        <v>180</v>
      </c>
      <c r="EG105" s="54" t="s">
        <v>180</v>
      </c>
      <c r="EH105" s="55" t="s">
        <v>180</v>
      </c>
      <c r="EI105" s="56" t="s">
        <v>180</v>
      </c>
      <c r="EJ105" s="54" t="s">
        <v>180</v>
      </c>
      <c r="EK105" s="55" t="s">
        <v>180</v>
      </c>
      <c r="EL105" s="56" t="s">
        <v>180</v>
      </c>
      <c r="EM105" s="54" t="s">
        <v>180</v>
      </c>
      <c r="EN105" s="55" t="s">
        <v>180</v>
      </c>
      <c r="EO105" s="56" t="s">
        <v>180</v>
      </c>
      <c r="EP105" s="54" t="s">
        <v>180</v>
      </c>
      <c r="EQ105" s="55" t="s">
        <v>180</v>
      </c>
      <c r="ER105" s="56" t="s">
        <v>180</v>
      </c>
      <c r="ES105" s="54" t="s">
        <v>180</v>
      </c>
      <c r="ET105" s="55" t="s">
        <v>180</v>
      </c>
      <c r="EU105" s="54" t="s">
        <v>180</v>
      </c>
      <c r="EV105" s="54" t="s">
        <v>180</v>
      </c>
      <c r="EW105" s="55" t="s">
        <v>180</v>
      </c>
      <c r="EX105" s="54" t="s">
        <v>180</v>
      </c>
      <c r="EY105" s="54" t="s">
        <v>180</v>
      </c>
      <c r="EZ105" s="55" t="s">
        <v>180</v>
      </c>
      <c r="FA105" s="56" t="s">
        <v>180</v>
      </c>
      <c r="FB105" s="54" t="s">
        <v>180</v>
      </c>
      <c r="FC105" s="55" t="s">
        <v>180</v>
      </c>
      <c r="FD105" s="56" t="s">
        <v>180</v>
      </c>
      <c r="FE105" s="54" t="s">
        <v>180</v>
      </c>
      <c r="FF105" s="55" t="s">
        <v>180</v>
      </c>
      <c r="FG105" s="56" t="s">
        <v>180</v>
      </c>
      <c r="FH105" s="54" t="s">
        <v>180</v>
      </c>
      <c r="FI105" s="55" t="s">
        <v>180</v>
      </c>
      <c r="FJ105" s="56">
        <v>165</v>
      </c>
      <c r="FK105" s="54">
        <v>160</v>
      </c>
      <c r="FL105" s="55">
        <v>163</v>
      </c>
      <c r="FM105" s="56" t="s">
        <v>180</v>
      </c>
      <c r="FN105" s="54" t="s">
        <v>180</v>
      </c>
      <c r="FO105" s="55" t="s">
        <v>180</v>
      </c>
      <c r="FP105" s="56">
        <v>136.19999999999999</v>
      </c>
      <c r="FQ105" s="54">
        <v>131.80000000000001</v>
      </c>
      <c r="FR105" s="55">
        <v>134.4</v>
      </c>
      <c r="FS105" s="56">
        <v>150</v>
      </c>
      <c r="FT105" s="54">
        <v>145</v>
      </c>
      <c r="FU105" s="55">
        <v>148</v>
      </c>
      <c r="FV105" s="56" t="s">
        <v>180</v>
      </c>
      <c r="FW105" s="54" t="s">
        <v>180</v>
      </c>
      <c r="FX105" s="55" t="s">
        <v>180</v>
      </c>
      <c r="FY105" s="56" t="s">
        <v>180</v>
      </c>
      <c r="FZ105" s="54" t="s">
        <v>180</v>
      </c>
      <c r="GA105" s="55" t="s">
        <v>180</v>
      </c>
      <c r="GB105" s="56">
        <v>365</v>
      </c>
      <c r="GC105" s="54">
        <v>320</v>
      </c>
      <c r="GD105" s="55">
        <v>343</v>
      </c>
      <c r="GE105" s="56">
        <v>411</v>
      </c>
      <c r="GF105" s="54">
        <v>411</v>
      </c>
      <c r="GG105" s="55">
        <v>411</v>
      </c>
      <c r="GH105" s="56">
        <v>400</v>
      </c>
      <c r="GI105" s="54">
        <v>385</v>
      </c>
      <c r="GJ105" s="55">
        <v>393</v>
      </c>
      <c r="GK105" s="56" t="s">
        <v>180</v>
      </c>
      <c r="GL105" s="54" t="s">
        <v>180</v>
      </c>
      <c r="GM105" s="55" t="s">
        <v>180</v>
      </c>
      <c r="GN105" s="56">
        <v>395</v>
      </c>
      <c r="GO105" s="54">
        <v>380</v>
      </c>
      <c r="GP105" s="55">
        <v>388</v>
      </c>
      <c r="GQ105" s="56">
        <v>305</v>
      </c>
      <c r="GR105" s="54">
        <v>292</v>
      </c>
      <c r="GS105" s="55">
        <v>299</v>
      </c>
      <c r="GT105" s="56" t="s">
        <v>180</v>
      </c>
      <c r="GU105" s="54" t="s">
        <v>180</v>
      </c>
      <c r="GV105" s="55" t="s">
        <v>180</v>
      </c>
      <c r="GW105" s="56">
        <v>305</v>
      </c>
      <c r="GX105" s="54">
        <v>294</v>
      </c>
      <c r="GY105" s="55">
        <v>300</v>
      </c>
      <c r="GZ105" s="56" t="s">
        <v>180</v>
      </c>
      <c r="HA105" s="54" t="s">
        <v>180</v>
      </c>
      <c r="HB105" s="55" t="s">
        <v>180</v>
      </c>
      <c r="HC105" s="56">
        <v>62.6</v>
      </c>
      <c r="HD105" s="54">
        <v>58.6</v>
      </c>
      <c r="HE105" s="55">
        <v>60.6</v>
      </c>
      <c r="HF105" s="54" t="s">
        <v>180</v>
      </c>
      <c r="HG105" s="54" t="s">
        <v>180</v>
      </c>
      <c r="HH105" s="55" t="s">
        <v>180</v>
      </c>
      <c r="HI105" s="54" t="s">
        <v>180</v>
      </c>
      <c r="HJ105" s="54" t="s">
        <v>180</v>
      </c>
      <c r="HK105" s="55" t="s">
        <v>180</v>
      </c>
      <c r="HL105" s="56" t="s">
        <v>180</v>
      </c>
      <c r="HM105" s="54" t="s">
        <v>180</v>
      </c>
      <c r="HN105" s="55" t="s">
        <v>180</v>
      </c>
      <c r="HO105" s="56" t="s">
        <v>180</v>
      </c>
      <c r="HP105" s="54" t="s">
        <v>180</v>
      </c>
      <c r="HQ105" s="55" t="s">
        <v>180</v>
      </c>
      <c r="HR105" s="56" t="s">
        <v>180</v>
      </c>
      <c r="HS105" s="54" t="s">
        <v>180</v>
      </c>
      <c r="HT105" s="55" t="s">
        <v>180</v>
      </c>
      <c r="HU105" s="56" t="s">
        <v>180</v>
      </c>
      <c r="HV105" s="54" t="s">
        <v>180</v>
      </c>
      <c r="HW105" s="55" t="s">
        <v>180</v>
      </c>
      <c r="HX105" s="56" t="s">
        <v>180</v>
      </c>
      <c r="HY105" s="54" t="s">
        <v>180</v>
      </c>
      <c r="HZ105" s="55" t="s">
        <v>180</v>
      </c>
      <c r="IA105" s="56" t="s">
        <v>180</v>
      </c>
      <c r="IB105" s="54" t="s">
        <v>180</v>
      </c>
      <c r="IC105" s="55" t="s">
        <v>180</v>
      </c>
    </row>
    <row r="106" spans="1:237">
      <c r="A106" s="20">
        <v>1995</v>
      </c>
      <c r="B106" s="20">
        <v>3</v>
      </c>
      <c r="C106" s="20">
        <v>9</v>
      </c>
      <c r="D106" s="54">
        <v>230</v>
      </c>
      <c r="E106" s="54">
        <v>225</v>
      </c>
      <c r="F106" s="55">
        <v>228</v>
      </c>
      <c r="G106" s="56">
        <v>181</v>
      </c>
      <c r="H106" s="54">
        <v>177.75</v>
      </c>
      <c r="I106" s="55">
        <v>179.5</v>
      </c>
      <c r="J106" s="56">
        <v>230</v>
      </c>
      <c r="K106" s="54">
        <v>225</v>
      </c>
      <c r="L106" s="55">
        <v>228</v>
      </c>
      <c r="M106" s="56" t="s">
        <v>180</v>
      </c>
      <c r="N106" s="54" t="s">
        <v>180</v>
      </c>
      <c r="O106" s="55" t="s">
        <v>180</v>
      </c>
      <c r="P106" s="56">
        <v>205</v>
      </c>
      <c r="Q106" s="54">
        <v>198</v>
      </c>
      <c r="R106" s="55">
        <v>202</v>
      </c>
      <c r="S106" s="56">
        <v>200</v>
      </c>
      <c r="T106" s="54">
        <v>198</v>
      </c>
      <c r="U106" s="55">
        <v>199</v>
      </c>
      <c r="V106" s="54" t="s">
        <v>180</v>
      </c>
      <c r="W106" s="54" t="s">
        <v>180</v>
      </c>
      <c r="X106" s="55" t="s">
        <v>180</v>
      </c>
      <c r="Y106" s="54" t="s">
        <v>180</v>
      </c>
      <c r="Z106" s="54" t="s">
        <v>180</v>
      </c>
      <c r="AA106" s="55" t="s">
        <v>180</v>
      </c>
      <c r="AB106" s="54" t="s">
        <v>180</v>
      </c>
      <c r="AC106" s="54" t="s">
        <v>180</v>
      </c>
      <c r="AD106" s="55" t="s">
        <v>180</v>
      </c>
      <c r="AE106" s="54" t="s">
        <v>180</v>
      </c>
      <c r="AF106" s="54" t="s">
        <v>180</v>
      </c>
      <c r="AG106" s="55" t="s">
        <v>180</v>
      </c>
      <c r="AH106" s="56" t="s">
        <v>180</v>
      </c>
      <c r="AI106" s="54" t="s">
        <v>180</v>
      </c>
      <c r="AJ106" s="55" t="s">
        <v>180</v>
      </c>
      <c r="AK106" s="56" t="s">
        <v>180</v>
      </c>
      <c r="AL106" s="54" t="s">
        <v>180</v>
      </c>
      <c r="AM106" s="55" t="s">
        <v>180</v>
      </c>
      <c r="AN106" s="56" t="s">
        <v>180</v>
      </c>
      <c r="AO106" s="54" t="s">
        <v>180</v>
      </c>
      <c r="AP106" s="55" t="s">
        <v>180</v>
      </c>
      <c r="AQ106" s="56" t="s">
        <v>180</v>
      </c>
      <c r="AR106" s="54" t="s">
        <v>180</v>
      </c>
      <c r="AS106" s="55" t="s">
        <v>180</v>
      </c>
      <c r="AT106" s="56" t="s">
        <v>180</v>
      </c>
      <c r="AU106" s="54" t="s">
        <v>180</v>
      </c>
      <c r="AV106" s="55" t="s">
        <v>180</v>
      </c>
      <c r="AW106" s="56" t="s">
        <v>180</v>
      </c>
      <c r="AX106" s="54" t="s">
        <v>180</v>
      </c>
      <c r="AY106" s="55" t="s">
        <v>180</v>
      </c>
      <c r="AZ106" s="56">
        <v>230</v>
      </c>
      <c r="BA106" s="54">
        <v>227.25</v>
      </c>
      <c r="BB106" s="55">
        <v>228.75</v>
      </c>
      <c r="BC106" s="56" t="s">
        <v>180</v>
      </c>
      <c r="BD106" s="54" t="s">
        <v>180</v>
      </c>
      <c r="BE106" s="55" t="s">
        <v>180</v>
      </c>
      <c r="BF106" s="56">
        <v>230</v>
      </c>
      <c r="BG106" s="54">
        <v>227.25</v>
      </c>
      <c r="BH106" s="55">
        <v>228.75</v>
      </c>
      <c r="BI106" s="56">
        <v>234</v>
      </c>
      <c r="BJ106" s="54">
        <v>230</v>
      </c>
      <c r="BK106" s="55">
        <v>232</v>
      </c>
      <c r="BL106" s="56" t="s">
        <v>180</v>
      </c>
      <c r="BM106" s="54" t="s">
        <v>180</v>
      </c>
      <c r="BN106" s="55" t="s">
        <v>180</v>
      </c>
      <c r="BO106" s="56" t="s">
        <v>180</v>
      </c>
      <c r="BP106" s="54" t="s">
        <v>180</v>
      </c>
      <c r="BQ106" s="55" t="s">
        <v>180</v>
      </c>
      <c r="BR106" s="56" t="s">
        <v>180</v>
      </c>
      <c r="BS106" s="54" t="s">
        <v>180</v>
      </c>
      <c r="BT106" s="55" t="s">
        <v>180</v>
      </c>
      <c r="BU106" s="56" t="s">
        <v>180</v>
      </c>
      <c r="BV106" s="54" t="s">
        <v>180</v>
      </c>
      <c r="BW106" s="55" t="s">
        <v>180</v>
      </c>
      <c r="BX106" s="56" t="s">
        <v>180</v>
      </c>
      <c r="BY106" s="54" t="s">
        <v>180</v>
      </c>
      <c r="BZ106" s="55" t="s">
        <v>180</v>
      </c>
      <c r="CA106" s="56" t="s">
        <v>180</v>
      </c>
      <c r="CB106" s="54" t="s">
        <v>180</v>
      </c>
      <c r="CC106" s="55" t="s">
        <v>180</v>
      </c>
      <c r="CD106" s="56" t="s">
        <v>180</v>
      </c>
      <c r="CE106" s="54" t="s">
        <v>180</v>
      </c>
      <c r="CF106" s="55" t="s">
        <v>180</v>
      </c>
      <c r="CG106" s="56" t="s">
        <v>180</v>
      </c>
      <c r="CH106" s="54" t="s">
        <v>180</v>
      </c>
      <c r="CI106" s="55" t="s">
        <v>180</v>
      </c>
      <c r="CJ106" s="56" t="s">
        <v>180</v>
      </c>
      <c r="CK106" s="54" t="s">
        <v>180</v>
      </c>
      <c r="CL106" s="55" t="s">
        <v>180</v>
      </c>
      <c r="CM106" s="56" t="s">
        <v>180</v>
      </c>
      <c r="CN106" s="54" t="s">
        <v>180</v>
      </c>
      <c r="CO106" s="55" t="s">
        <v>180</v>
      </c>
      <c r="CP106" s="56">
        <v>247.75</v>
      </c>
      <c r="CQ106" s="54">
        <v>245.75</v>
      </c>
      <c r="CR106" s="55">
        <v>246.75</v>
      </c>
      <c r="CS106" s="56">
        <v>230</v>
      </c>
      <c r="CT106" s="54">
        <v>225</v>
      </c>
      <c r="CU106" s="55">
        <v>228</v>
      </c>
      <c r="CV106" s="56">
        <v>220</v>
      </c>
      <c r="CW106" s="54">
        <v>215</v>
      </c>
      <c r="CX106" s="55">
        <v>218</v>
      </c>
      <c r="CY106" s="54" t="s">
        <v>180</v>
      </c>
      <c r="CZ106" s="54" t="s">
        <v>180</v>
      </c>
      <c r="DA106" s="55" t="s">
        <v>180</v>
      </c>
      <c r="DB106" s="54" t="s">
        <v>180</v>
      </c>
      <c r="DC106" s="54" t="s">
        <v>180</v>
      </c>
      <c r="DD106" s="55" t="s">
        <v>180</v>
      </c>
      <c r="DE106" s="54" t="s">
        <v>180</v>
      </c>
      <c r="DF106" s="54" t="s">
        <v>180</v>
      </c>
      <c r="DG106" s="55" t="s">
        <v>180</v>
      </c>
      <c r="DH106" s="54" t="s">
        <v>180</v>
      </c>
      <c r="DI106" s="54" t="s">
        <v>180</v>
      </c>
      <c r="DJ106" s="55" t="s">
        <v>180</v>
      </c>
      <c r="DK106" s="56" t="s">
        <v>180</v>
      </c>
      <c r="DL106" s="54" t="s">
        <v>180</v>
      </c>
      <c r="DM106" s="55" t="s">
        <v>180</v>
      </c>
      <c r="DN106" s="54" t="s">
        <v>180</v>
      </c>
      <c r="DO106" s="54" t="s">
        <v>180</v>
      </c>
      <c r="DP106" s="55" t="s">
        <v>180</v>
      </c>
      <c r="DQ106" s="54" t="s">
        <v>180</v>
      </c>
      <c r="DR106" s="54" t="s">
        <v>180</v>
      </c>
      <c r="DS106" s="55" t="s">
        <v>180</v>
      </c>
      <c r="DT106" s="54">
        <v>186</v>
      </c>
      <c r="DU106" s="54">
        <v>182.5</v>
      </c>
      <c r="DV106" s="55">
        <v>184.5</v>
      </c>
      <c r="DW106" s="56" t="s">
        <v>180</v>
      </c>
      <c r="DX106" s="54" t="s">
        <v>180</v>
      </c>
      <c r="DY106" s="55" t="s">
        <v>180</v>
      </c>
      <c r="DZ106" s="56" t="s">
        <v>180</v>
      </c>
      <c r="EA106" s="54" t="s">
        <v>180</v>
      </c>
      <c r="EB106" s="55" t="s">
        <v>180</v>
      </c>
      <c r="EC106" s="56" t="s">
        <v>180</v>
      </c>
      <c r="ED106" s="54" t="s">
        <v>180</v>
      </c>
      <c r="EE106" s="55" t="s">
        <v>180</v>
      </c>
      <c r="EF106" s="56" t="s">
        <v>180</v>
      </c>
      <c r="EG106" s="54" t="s">
        <v>180</v>
      </c>
      <c r="EH106" s="55" t="s">
        <v>180</v>
      </c>
      <c r="EI106" s="56" t="s">
        <v>180</v>
      </c>
      <c r="EJ106" s="54" t="s">
        <v>180</v>
      </c>
      <c r="EK106" s="55" t="s">
        <v>180</v>
      </c>
      <c r="EL106" s="56" t="s">
        <v>180</v>
      </c>
      <c r="EM106" s="54" t="s">
        <v>180</v>
      </c>
      <c r="EN106" s="55" t="s">
        <v>180</v>
      </c>
      <c r="EO106" s="56" t="s">
        <v>180</v>
      </c>
      <c r="EP106" s="54" t="s">
        <v>180</v>
      </c>
      <c r="EQ106" s="55" t="s">
        <v>180</v>
      </c>
      <c r="ER106" s="56" t="s">
        <v>180</v>
      </c>
      <c r="ES106" s="54" t="s">
        <v>180</v>
      </c>
      <c r="ET106" s="55" t="s">
        <v>180</v>
      </c>
      <c r="EU106" s="54" t="s">
        <v>180</v>
      </c>
      <c r="EV106" s="54" t="s">
        <v>180</v>
      </c>
      <c r="EW106" s="55" t="s">
        <v>180</v>
      </c>
      <c r="EX106" s="54" t="s">
        <v>180</v>
      </c>
      <c r="EY106" s="54" t="s">
        <v>180</v>
      </c>
      <c r="EZ106" s="55" t="s">
        <v>180</v>
      </c>
      <c r="FA106" s="56" t="s">
        <v>180</v>
      </c>
      <c r="FB106" s="54" t="s">
        <v>180</v>
      </c>
      <c r="FC106" s="55" t="s">
        <v>180</v>
      </c>
      <c r="FD106" s="56" t="s">
        <v>180</v>
      </c>
      <c r="FE106" s="54" t="s">
        <v>180</v>
      </c>
      <c r="FF106" s="55" t="s">
        <v>180</v>
      </c>
      <c r="FG106" s="56" t="s">
        <v>180</v>
      </c>
      <c r="FH106" s="54" t="s">
        <v>180</v>
      </c>
      <c r="FI106" s="55" t="s">
        <v>180</v>
      </c>
      <c r="FJ106" s="56">
        <v>165</v>
      </c>
      <c r="FK106" s="54">
        <v>160</v>
      </c>
      <c r="FL106" s="55">
        <v>163</v>
      </c>
      <c r="FM106" s="56" t="s">
        <v>180</v>
      </c>
      <c r="FN106" s="54" t="s">
        <v>180</v>
      </c>
      <c r="FO106" s="55" t="s">
        <v>180</v>
      </c>
      <c r="FP106" s="56">
        <v>145</v>
      </c>
      <c r="FQ106" s="54">
        <v>142</v>
      </c>
      <c r="FR106" s="55">
        <v>144</v>
      </c>
      <c r="FS106" s="56">
        <v>150</v>
      </c>
      <c r="FT106" s="54">
        <v>145</v>
      </c>
      <c r="FU106" s="55">
        <v>148</v>
      </c>
      <c r="FV106" s="56" t="s">
        <v>180</v>
      </c>
      <c r="FW106" s="54" t="s">
        <v>180</v>
      </c>
      <c r="FX106" s="55" t="s">
        <v>180</v>
      </c>
      <c r="FY106" s="56" t="s">
        <v>180</v>
      </c>
      <c r="FZ106" s="54" t="s">
        <v>180</v>
      </c>
      <c r="GA106" s="55" t="s">
        <v>180</v>
      </c>
      <c r="GB106" s="56">
        <v>365</v>
      </c>
      <c r="GC106" s="54">
        <v>320</v>
      </c>
      <c r="GD106" s="55">
        <v>343</v>
      </c>
      <c r="GE106" s="56">
        <v>412.5</v>
      </c>
      <c r="GF106" s="54">
        <v>412.25</v>
      </c>
      <c r="GG106" s="55">
        <v>412.5</v>
      </c>
      <c r="GH106" s="56">
        <v>400</v>
      </c>
      <c r="GI106" s="54">
        <v>385</v>
      </c>
      <c r="GJ106" s="55">
        <v>393</v>
      </c>
      <c r="GK106" s="56" t="s">
        <v>180</v>
      </c>
      <c r="GL106" s="54" t="s">
        <v>180</v>
      </c>
      <c r="GM106" s="55" t="s">
        <v>180</v>
      </c>
      <c r="GN106" s="56">
        <v>398.75</v>
      </c>
      <c r="GO106" s="54">
        <v>387.5</v>
      </c>
      <c r="GP106" s="55">
        <v>393.25</v>
      </c>
      <c r="GQ106" s="56">
        <v>305</v>
      </c>
      <c r="GR106" s="54">
        <v>300</v>
      </c>
      <c r="GS106" s="55">
        <v>303</v>
      </c>
      <c r="GT106" s="56" t="s">
        <v>180</v>
      </c>
      <c r="GU106" s="54" t="s">
        <v>180</v>
      </c>
      <c r="GV106" s="55" t="s">
        <v>180</v>
      </c>
      <c r="GW106" s="56">
        <v>305</v>
      </c>
      <c r="GX106" s="54">
        <v>300</v>
      </c>
      <c r="GY106" s="55">
        <v>303</v>
      </c>
      <c r="GZ106" s="56" t="s">
        <v>180</v>
      </c>
      <c r="HA106" s="54" t="s">
        <v>180</v>
      </c>
      <c r="HB106" s="55" t="s">
        <v>180</v>
      </c>
      <c r="HC106" s="56">
        <v>63</v>
      </c>
      <c r="HD106" s="54">
        <v>59</v>
      </c>
      <c r="HE106" s="55">
        <v>61</v>
      </c>
      <c r="HF106" s="54" t="s">
        <v>180</v>
      </c>
      <c r="HG106" s="54" t="s">
        <v>180</v>
      </c>
      <c r="HH106" s="55" t="s">
        <v>180</v>
      </c>
      <c r="HI106" s="54" t="s">
        <v>180</v>
      </c>
      <c r="HJ106" s="54" t="s">
        <v>180</v>
      </c>
      <c r="HK106" s="55" t="s">
        <v>180</v>
      </c>
      <c r="HL106" s="56" t="s">
        <v>180</v>
      </c>
      <c r="HM106" s="54" t="s">
        <v>180</v>
      </c>
      <c r="HN106" s="55" t="s">
        <v>180</v>
      </c>
      <c r="HO106" s="56" t="s">
        <v>180</v>
      </c>
      <c r="HP106" s="54" t="s">
        <v>180</v>
      </c>
      <c r="HQ106" s="55" t="s">
        <v>180</v>
      </c>
      <c r="HR106" s="56" t="s">
        <v>180</v>
      </c>
      <c r="HS106" s="54" t="s">
        <v>180</v>
      </c>
      <c r="HT106" s="55" t="s">
        <v>180</v>
      </c>
      <c r="HU106" s="56" t="s">
        <v>180</v>
      </c>
      <c r="HV106" s="54" t="s">
        <v>180</v>
      </c>
      <c r="HW106" s="55" t="s">
        <v>180</v>
      </c>
      <c r="HX106" s="56" t="s">
        <v>180</v>
      </c>
      <c r="HY106" s="54" t="s">
        <v>180</v>
      </c>
      <c r="HZ106" s="55" t="s">
        <v>180</v>
      </c>
      <c r="IA106" s="56" t="s">
        <v>180</v>
      </c>
      <c r="IB106" s="54" t="s">
        <v>180</v>
      </c>
      <c r="IC106" s="55" t="s">
        <v>180</v>
      </c>
    </row>
    <row r="107" spans="1:237">
      <c r="A107" s="20">
        <v>1995</v>
      </c>
      <c r="B107" s="20">
        <v>4</v>
      </c>
      <c r="C107" s="20">
        <v>10</v>
      </c>
      <c r="D107" s="54">
        <v>235</v>
      </c>
      <c r="E107" s="54">
        <v>230</v>
      </c>
      <c r="F107" s="55">
        <v>233</v>
      </c>
      <c r="G107" s="56">
        <v>188</v>
      </c>
      <c r="H107" s="54">
        <v>184.75</v>
      </c>
      <c r="I107" s="55">
        <v>186.75</v>
      </c>
      <c r="J107" s="56">
        <v>235</v>
      </c>
      <c r="K107" s="54">
        <v>230</v>
      </c>
      <c r="L107" s="55">
        <v>233</v>
      </c>
      <c r="M107" s="56" t="s">
        <v>180</v>
      </c>
      <c r="N107" s="54" t="s">
        <v>180</v>
      </c>
      <c r="O107" s="55" t="s">
        <v>180</v>
      </c>
      <c r="P107" s="56">
        <v>209.5</v>
      </c>
      <c r="Q107" s="54">
        <v>202.75</v>
      </c>
      <c r="R107" s="55">
        <v>206.5</v>
      </c>
      <c r="S107" s="56">
        <v>208.25</v>
      </c>
      <c r="T107" s="54">
        <v>202.75</v>
      </c>
      <c r="U107" s="55">
        <v>205.75</v>
      </c>
      <c r="V107" s="54" t="s">
        <v>180</v>
      </c>
      <c r="W107" s="54" t="s">
        <v>180</v>
      </c>
      <c r="X107" s="55" t="s">
        <v>180</v>
      </c>
      <c r="Y107" s="54" t="s">
        <v>180</v>
      </c>
      <c r="Z107" s="54" t="s">
        <v>180</v>
      </c>
      <c r="AA107" s="55" t="s">
        <v>180</v>
      </c>
      <c r="AB107" s="54" t="s">
        <v>180</v>
      </c>
      <c r="AC107" s="54" t="s">
        <v>180</v>
      </c>
      <c r="AD107" s="55" t="s">
        <v>180</v>
      </c>
      <c r="AE107" s="54" t="s">
        <v>180</v>
      </c>
      <c r="AF107" s="54" t="s">
        <v>180</v>
      </c>
      <c r="AG107" s="55" t="s">
        <v>180</v>
      </c>
      <c r="AH107" s="56" t="s">
        <v>180</v>
      </c>
      <c r="AI107" s="54" t="s">
        <v>180</v>
      </c>
      <c r="AJ107" s="55" t="s">
        <v>180</v>
      </c>
      <c r="AK107" s="56" t="s">
        <v>180</v>
      </c>
      <c r="AL107" s="54" t="s">
        <v>180</v>
      </c>
      <c r="AM107" s="55" t="s">
        <v>180</v>
      </c>
      <c r="AN107" s="56" t="s">
        <v>180</v>
      </c>
      <c r="AO107" s="54" t="s">
        <v>180</v>
      </c>
      <c r="AP107" s="55" t="s">
        <v>180</v>
      </c>
      <c r="AQ107" s="56" t="s">
        <v>180</v>
      </c>
      <c r="AR107" s="54" t="s">
        <v>180</v>
      </c>
      <c r="AS107" s="55" t="s">
        <v>180</v>
      </c>
      <c r="AT107" s="56" t="s">
        <v>180</v>
      </c>
      <c r="AU107" s="54" t="s">
        <v>180</v>
      </c>
      <c r="AV107" s="55" t="s">
        <v>180</v>
      </c>
      <c r="AW107" s="56" t="s">
        <v>180</v>
      </c>
      <c r="AX107" s="54" t="s">
        <v>180</v>
      </c>
      <c r="AY107" s="55" t="s">
        <v>180</v>
      </c>
      <c r="AZ107" s="56">
        <v>245.75</v>
      </c>
      <c r="BA107" s="54">
        <v>240.25</v>
      </c>
      <c r="BB107" s="55">
        <v>243.5</v>
      </c>
      <c r="BC107" s="56" t="s">
        <v>180</v>
      </c>
      <c r="BD107" s="54" t="s">
        <v>180</v>
      </c>
      <c r="BE107" s="55" t="s">
        <v>180</v>
      </c>
      <c r="BF107" s="56">
        <v>245.75</v>
      </c>
      <c r="BG107" s="54">
        <v>240.25</v>
      </c>
      <c r="BH107" s="55">
        <v>243.5</v>
      </c>
      <c r="BI107" s="56">
        <v>246.5</v>
      </c>
      <c r="BJ107" s="54">
        <v>241</v>
      </c>
      <c r="BK107" s="55">
        <v>244</v>
      </c>
      <c r="BL107" s="56" t="s">
        <v>180</v>
      </c>
      <c r="BM107" s="54" t="s">
        <v>180</v>
      </c>
      <c r="BN107" s="55" t="s">
        <v>180</v>
      </c>
      <c r="BO107" s="56" t="s">
        <v>180</v>
      </c>
      <c r="BP107" s="54" t="s">
        <v>180</v>
      </c>
      <c r="BQ107" s="55" t="s">
        <v>180</v>
      </c>
      <c r="BR107" s="56" t="s">
        <v>180</v>
      </c>
      <c r="BS107" s="54" t="s">
        <v>180</v>
      </c>
      <c r="BT107" s="55" t="s">
        <v>180</v>
      </c>
      <c r="BU107" s="56" t="s">
        <v>180</v>
      </c>
      <c r="BV107" s="54" t="s">
        <v>180</v>
      </c>
      <c r="BW107" s="55" t="s">
        <v>180</v>
      </c>
      <c r="BX107" s="56" t="s">
        <v>180</v>
      </c>
      <c r="BY107" s="54" t="s">
        <v>180</v>
      </c>
      <c r="BZ107" s="55" t="s">
        <v>180</v>
      </c>
      <c r="CA107" s="56" t="s">
        <v>180</v>
      </c>
      <c r="CB107" s="54" t="s">
        <v>180</v>
      </c>
      <c r="CC107" s="55" t="s">
        <v>180</v>
      </c>
      <c r="CD107" s="56" t="s">
        <v>180</v>
      </c>
      <c r="CE107" s="54" t="s">
        <v>180</v>
      </c>
      <c r="CF107" s="55" t="s">
        <v>180</v>
      </c>
      <c r="CG107" s="56" t="s">
        <v>180</v>
      </c>
      <c r="CH107" s="54" t="s">
        <v>180</v>
      </c>
      <c r="CI107" s="55" t="s">
        <v>180</v>
      </c>
      <c r="CJ107" s="56" t="s">
        <v>180</v>
      </c>
      <c r="CK107" s="54" t="s">
        <v>180</v>
      </c>
      <c r="CL107" s="55" t="s">
        <v>180</v>
      </c>
      <c r="CM107" s="56" t="s">
        <v>180</v>
      </c>
      <c r="CN107" s="54" t="s">
        <v>180</v>
      </c>
      <c r="CO107" s="55" t="s">
        <v>180</v>
      </c>
      <c r="CP107" s="56">
        <v>262.5</v>
      </c>
      <c r="CQ107" s="54">
        <v>258.75</v>
      </c>
      <c r="CR107" s="55">
        <v>260.75</v>
      </c>
      <c r="CS107" s="56">
        <v>235</v>
      </c>
      <c r="CT107" s="54">
        <v>230</v>
      </c>
      <c r="CU107" s="55">
        <v>233</v>
      </c>
      <c r="CV107" s="56">
        <v>232</v>
      </c>
      <c r="CW107" s="54">
        <v>225</v>
      </c>
      <c r="CX107" s="55">
        <v>229</v>
      </c>
      <c r="CY107" s="54" t="s">
        <v>180</v>
      </c>
      <c r="CZ107" s="54" t="s">
        <v>180</v>
      </c>
      <c r="DA107" s="55" t="s">
        <v>180</v>
      </c>
      <c r="DB107" s="54" t="s">
        <v>180</v>
      </c>
      <c r="DC107" s="54" t="s">
        <v>180</v>
      </c>
      <c r="DD107" s="55" t="s">
        <v>180</v>
      </c>
      <c r="DE107" s="54" t="s">
        <v>180</v>
      </c>
      <c r="DF107" s="54" t="s">
        <v>180</v>
      </c>
      <c r="DG107" s="55" t="s">
        <v>180</v>
      </c>
      <c r="DH107" s="54" t="s">
        <v>180</v>
      </c>
      <c r="DI107" s="54" t="s">
        <v>180</v>
      </c>
      <c r="DJ107" s="55" t="s">
        <v>180</v>
      </c>
      <c r="DK107" s="56" t="s">
        <v>180</v>
      </c>
      <c r="DL107" s="54" t="s">
        <v>180</v>
      </c>
      <c r="DM107" s="55" t="s">
        <v>180</v>
      </c>
      <c r="DN107" s="54" t="s">
        <v>180</v>
      </c>
      <c r="DO107" s="54" t="s">
        <v>180</v>
      </c>
      <c r="DP107" s="55" t="s">
        <v>180</v>
      </c>
      <c r="DQ107" s="54" t="s">
        <v>180</v>
      </c>
      <c r="DR107" s="54" t="s">
        <v>180</v>
      </c>
      <c r="DS107" s="55" t="s">
        <v>180</v>
      </c>
      <c r="DT107" s="54">
        <v>191</v>
      </c>
      <c r="DU107" s="54">
        <v>187.75</v>
      </c>
      <c r="DV107" s="55">
        <v>189.75</v>
      </c>
      <c r="DW107" s="56" t="s">
        <v>180</v>
      </c>
      <c r="DX107" s="54" t="s">
        <v>180</v>
      </c>
      <c r="DY107" s="55" t="s">
        <v>180</v>
      </c>
      <c r="DZ107" s="56" t="s">
        <v>180</v>
      </c>
      <c r="EA107" s="54" t="s">
        <v>180</v>
      </c>
      <c r="EB107" s="55" t="s">
        <v>180</v>
      </c>
      <c r="EC107" s="56" t="s">
        <v>180</v>
      </c>
      <c r="ED107" s="54" t="s">
        <v>180</v>
      </c>
      <c r="EE107" s="55" t="s">
        <v>180</v>
      </c>
      <c r="EF107" s="56" t="s">
        <v>180</v>
      </c>
      <c r="EG107" s="54" t="s">
        <v>180</v>
      </c>
      <c r="EH107" s="55" t="s">
        <v>180</v>
      </c>
      <c r="EI107" s="56" t="s">
        <v>180</v>
      </c>
      <c r="EJ107" s="54" t="s">
        <v>180</v>
      </c>
      <c r="EK107" s="55" t="s">
        <v>180</v>
      </c>
      <c r="EL107" s="56" t="s">
        <v>180</v>
      </c>
      <c r="EM107" s="54" t="s">
        <v>180</v>
      </c>
      <c r="EN107" s="55" t="s">
        <v>180</v>
      </c>
      <c r="EO107" s="56" t="s">
        <v>180</v>
      </c>
      <c r="EP107" s="54" t="s">
        <v>180</v>
      </c>
      <c r="EQ107" s="55" t="s">
        <v>180</v>
      </c>
      <c r="ER107" s="56" t="s">
        <v>180</v>
      </c>
      <c r="ES107" s="54" t="s">
        <v>180</v>
      </c>
      <c r="ET107" s="55" t="s">
        <v>180</v>
      </c>
      <c r="EU107" s="54" t="s">
        <v>180</v>
      </c>
      <c r="EV107" s="54" t="s">
        <v>180</v>
      </c>
      <c r="EW107" s="55" t="s">
        <v>180</v>
      </c>
      <c r="EX107" s="54" t="s">
        <v>180</v>
      </c>
      <c r="EY107" s="54" t="s">
        <v>180</v>
      </c>
      <c r="EZ107" s="55" t="s">
        <v>180</v>
      </c>
      <c r="FA107" s="56" t="s">
        <v>180</v>
      </c>
      <c r="FB107" s="54" t="s">
        <v>180</v>
      </c>
      <c r="FC107" s="55" t="s">
        <v>180</v>
      </c>
      <c r="FD107" s="56" t="s">
        <v>180</v>
      </c>
      <c r="FE107" s="54" t="s">
        <v>180</v>
      </c>
      <c r="FF107" s="55" t="s">
        <v>180</v>
      </c>
      <c r="FG107" s="56" t="s">
        <v>180</v>
      </c>
      <c r="FH107" s="54" t="s">
        <v>180</v>
      </c>
      <c r="FI107" s="55" t="s">
        <v>180</v>
      </c>
      <c r="FJ107" s="56">
        <v>167.5</v>
      </c>
      <c r="FK107" s="54">
        <v>162.5</v>
      </c>
      <c r="FL107" s="55">
        <v>165.5</v>
      </c>
      <c r="FM107" s="56" t="s">
        <v>180</v>
      </c>
      <c r="FN107" s="54" t="s">
        <v>180</v>
      </c>
      <c r="FO107" s="55" t="s">
        <v>180</v>
      </c>
      <c r="FP107" s="56">
        <v>145</v>
      </c>
      <c r="FQ107" s="54">
        <v>142</v>
      </c>
      <c r="FR107" s="55">
        <v>144</v>
      </c>
      <c r="FS107" s="56">
        <v>152.5</v>
      </c>
      <c r="FT107" s="54">
        <v>147.5</v>
      </c>
      <c r="FU107" s="55">
        <v>150.5</v>
      </c>
      <c r="FV107" s="56" t="s">
        <v>180</v>
      </c>
      <c r="FW107" s="54" t="s">
        <v>180</v>
      </c>
      <c r="FX107" s="55" t="s">
        <v>180</v>
      </c>
      <c r="FY107" s="56" t="s">
        <v>180</v>
      </c>
      <c r="FZ107" s="54" t="s">
        <v>180</v>
      </c>
      <c r="GA107" s="55" t="s">
        <v>180</v>
      </c>
      <c r="GB107" s="56">
        <v>375</v>
      </c>
      <c r="GC107" s="54">
        <v>325</v>
      </c>
      <c r="GD107" s="55">
        <v>350</v>
      </c>
      <c r="GE107" s="56">
        <v>417</v>
      </c>
      <c r="GF107" s="54">
        <v>416</v>
      </c>
      <c r="GG107" s="55">
        <v>417</v>
      </c>
      <c r="GH107" s="56">
        <v>410</v>
      </c>
      <c r="GI107" s="54">
        <v>398.75</v>
      </c>
      <c r="GJ107" s="55">
        <v>404.5</v>
      </c>
      <c r="GK107" s="56" t="s">
        <v>180</v>
      </c>
      <c r="GL107" s="54" t="s">
        <v>180</v>
      </c>
      <c r="GM107" s="55" t="s">
        <v>180</v>
      </c>
      <c r="GN107" s="56">
        <v>405</v>
      </c>
      <c r="GO107" s="54">
        <v>395</v>
      </c>
      <c r="GP107" s="55">
        <v>400</v>
      </c>
      <c r="GQ107" s="56">
        <v>305</v>
      </c>
      <c r="GR107" s="54">
        <v>300</v>
      </c>
      <c r="GS107" s="55">
        <v>303</v>
      </c>
      <c r="GT107" s="56" t="s">
        <v>180</v>
      </c>
      <c r="GU107" s="54" t="s">
        <v>180</v>
      </c>
      <c r="GV107" s="55" t="s">
        <v>180</v>
      </c>
      <c r="GW107" s="56">
        <v>305</v>
      </c>
      <c r="GX107" s="54">
        <v>300</v>
      </c>
      <c r="GY107" s="55">
        <v>303</v>
      </c>
      <c r="GZ107" s="56" t="s">
        <v>180</v>
      </c>
      <c r="HA107" s="54" t="s">
        <v>180</v>
      </c>
      <c r="HB107" s="55" t="s">
        <v>180</v>
      </c>
      <c r="HC107" s="56">
        <v>63.75</v>
      </c>
      <c r="HD107" s="54">
        <v>59.75</v>
      </c>
      <c r="HE107" s="55">
        <v>61.75</v>
      </c>
      <c r="HF107" s="54" t="s">
        <v>180</v>
      </c>
      <c r="HG107" s="54" t="s">
        <v>180</v>
      </c>
      <c r="HH107" s="55" t="s">
        <v>180</v>
      </c>
      <c r="HI107" s="54" t="s">
        <v>180</v>
      </c>
      <c r="HJ107" s="54" t="s">
        <v>180</v>
      </c>
      <c r="HK107" s="55" t="s">
        <v>180</v>
      </c>
      <c r="HL107" s="56" t="s">
        <v>180</v>
      </c>
      <c r="HM107" s="54" t="s">
        <v>180</v>
      </c>
      <c r="HN107" s="55" t="s">
        <v>180</v>
      </c>
      <c r="HO107" s="56" t="s">
        <v>180</v>
      </c>
      <c r="HP107" s="54" t="s">
        <v>180</v>
      </c>
      <c r="HQ107" s="55" t="s">
        <v>180</v>
      </c>
      <c r="HR107" s="56" t="s">
        <v>180</v>
      </c>
      <c r="HS107" s="54" t="s">
        <v>180</v>
      </c>
      <c r="HT107" s="55" t="s">
        <v>180</v>
      </c>
      <c r="HU107" s="56" t="s">
        <v>180</v>
      </c>
      <c r="HV107" s="54" t="s">
        <v>180</v>
      </c>
      <c r="HW107" s="55" t="s">
        <v>180</v>
      </c>
      <c r="HX107" s="56" t="s">
        <v>180</v>
      </c>
      <c r="HY107" s="54" t="s">
        <v>180</v>
      </c>
      <c r="HZ107" s="55" t="s">
        <v>180</v>
      </c>
      <c r="IA107" s="56" t="s">
        <v>180</v>
      </c>
      <c r="IB107" s="54" t="s">
        <v>180</v>
      </c>
      <c r="IC107" s="55" t="s">
        <v>180</v>
      </c>
    </row>
    <row r="108" spans="1:237">
      <c r="A108" s="20">
        <v>1995</v>
      </c>
      <c r="B108" s="20">
        <v>4</v>
      </c>
      <c r="C108" s="20">
        <v>11</v>
      </c>
      <c r="D108" s="54">
        <v>250</v>
      </c>
      <c r="E108" s="54">
        <v>241</v>
      </c>
      <c r="F108" s="55">
        <v>245.6</v>
      </c>
      <c r="G108" s="56">
        <v>201.6</v>
      </c>
      <c r="H108" s="54">
        <v>198</v>
      </c>
      <c r="I108" s="55">
        <v>199.8</v>
      </c>
      <c r="J108" s="56">
        <v>250</v>
      </c>
      <c r="K108" s="54">
        <v>241</v>
      </c>
      <c r="L108" s="55">
        <v>245.6</v>
      </c>
      <c r="M108" s="56" t="s">
        <v>180</v>
      </c>
      <c r="N108" s="54" t="s">
        <v>180</v>
      </c>
      <c r="O108" s="55" t="s">
        <v>180</v>
      </c>
      <c r="P108" s="56">
        <v>234.6</v>
      </c>
      <c r="Q108" s="54">
        <v>226.2</v>
      </c>
      <c r="R108" s="55">
        <v>230.6</v>
      </c>
      <c r="S108" s="56">
        <v>234.6</v>
      </c>
      <c r="T108" s="54">
        <v>226.2</v>
      </c>
      <c r="U108" s="55">
        <v>230.6</v>
      </c>
      <c r="V108" s="54" t="s">
        <v>180</v>
      </c>
      <c r="W108" s="54" t="s">
        <v>180</v>
      </c>
      <c r="X108" s="55" t="s">
        <v>180</v>
      </c>
      <c r="Y108" s="54" t="s">
        <v>180</v>
      </c>
      <c r="Z108" s="54" t="s">
        <v>180</v>
      </c>
      <c r="AA108" s="55" t="s">
        <v>180</v>
      </c>
      <c r="AB108" s="54" t="s">
        <v>180</v>
      </c>
      <c r="AC108" s="54" t="s">
        <v>180</v>
      </c>
      <c r="AD108" s="55" t="s">
        <v>180</v>
      </c>
      <c r="AE108" s="54" t="s">
        <v>180</v>
      </c>
      <c r="AF108" s="54" t="s">
        <v>180</v>
      </c>
      <c r="AG108" s="55" t="s">
        <v>180</v>
      </c>
      <c r="AH108" s="56" t="s">
        <v>180</v>
      </c>
      <c r="AI108" s="54" t="s">
        <v>180</v>
      </c>
      <c r="AJ108" s="55" t="s">
        <v>180</v>
      </c>
      <c r="AK108" s="56" t="s">
        <v>180</v>
      </c>
      <c r="AL108" s="54" t="s">
        <v>180</v>
      </c>
      <c r="AM108" s="55" t="s">
        <v>180</v>
      </c>
      <c r="AN108" s="56" t="s">
        <v>180</v>
      </c>
      <c r="AO108" s="54" t="s">
        <v>180</v>
      </c>
      <c r="AP108" s="55" t="s">
        <v>180</v>
      </c>
      <c r="AQ108" s="56" t="s">
        <v>180</v>
      </c>
      <c r="AR108" s="54" t="s">
        <v>180</v>
      </c>
      <c r="AS108" s="55" t="s">
        <v>180</v>
      </c>
      <c r="AT108" s="56" t="s">
        <v>180</v>
      </c>
      <c r="AU108" s="54" t="s">
        <v>180</v>
      </c>
      <c r="AV108" s="55" t="s">
        <v>180</v>
      </c>
      <c r="AW108" s="56" t="s">
        <v>180</v>
      </c>
      <c r="AX108" s="54" t="s">
        <v>180</v>
      </c>
      <c r="AY108" s="55" t="s">
        <v>180</v>
      </c>
      <c r="AZ108" s="56">
        <v>254</v>
      </c>
      <c r="BA108" s="54">
        <v>249</v>
      </c>
      <c r="BB108" s="55">
        <v>252</v>
      </c>
      <c r="BC108" s="56" t="s">
        <v>180</v>
      </c>
      <c r="BD108" s="54" t="s">
        <v>180</v>
      </c>
      <c r="BE108" s="55" t="s">
        <v>180</v>
      </c>
      <c r="BF108" s="56">
        <v>254</v>
      </c>
      <c r="BG108" s="54">
        <v>249</v>
      </c>
      <c r="BH108" s="55">
        <v>252</v>
      </c>
      <c r="BI108" s="56">
        <v>255</v>
      </c>
      <c r="BJ108" s="54">
        <v>250</v>
      </c>
      <c r="BK108" s="55">
        <v>253</v>
      </c>
      <c r="BL108" s="56" t="s">
        <v>180</v>
      </c>
      <c r="BM108" s="54" t="s">
        <v>180</v>
      </c>
      <c r="BN108" s="55" t="s">
        <v>180</v>
      </c>
      <c r="BO108" s="56" t="s">
        <v>180</v>
      </c>
      <c r="BP108" s="54" t="s">
        <v>180</v>
      </c>
      <c r="BQ108" s="55" t="s">
        <v>180</v>
      </c>
      <c r="BR108" s="56" t="s">
        <v>180</v>
      </c>
      <c r="BS108" s="54" t="s">
        <v>180</v>
      </c>
      <c r="BT108" s="55" t="s">
        <v>180</v>
      </c>
      <c r="BU108" s="56" t="s">
        <v>180</v>
      </c>
      <c r="BV108" s="54" t="s">
        <v>180</v>
      </c>
      <c r="BW108" s="55" t="s">
        <v>180</v>
      </c>
      <c r="BX108" s="56" t="s">
        <v>180</v>
      </c>
      <c r="BY108" s="54" t="s">
        <v>180</v>
      </c>
      <c r="BZ108" s="55" t="s">
        <v>180</v>
      </c>
      <c r="CA108" s="56" t="s">
        <v>180</v>
      </c>
      <c r="CB108" s="54" t="s">
        <v>180</v>
      </c>
      <c r="CC108" s="55" t="s">
        <v>180</v>
      </c>
      <c r="CD108" s="56" t="s">
        <v>180</v>
      </c>
      <c r="CE108" s="54" t="s">
        <v>180</v>
      </c>
      <c r="CF108" s="55" t="s">
        <v>180</v>
      </c>
      <c r="CG108" s="56" t="s">
        <v>180</v>
      </c>
      <c r="CH108" s="54" t="s">
        <v>180</v>
      </c>
      <c r="CI108" s="55" t="s">
        <v>180</v>
      </c>
      <c r="CJ108" s="56" t="s">
        <v>180</v>
      </c>
      <c r="CK108" s="54" t="s">
        <v>180</v>
      </c>
      <c r="CL108" s="55" t="s">
        <v>180</v>
      </c>
      <c r="CM108" s="56" t="s">
        <v>180</v>
      </c>
      <c r="CN108" s="54" t="s">
        <v>180</v>
      </c>
      <c r="CO108" s="55" t="s">
        <v>180</v>
      </c>
      <c r="CP108" s="56">
        <v>267.60000000000002</v>
      </c>
      <c r="CQ108" s="54">
        <v>263</v>
      </c>
      <c r="CR108" s="55">
        <v>265.60000000000002</v>
      </c>
      <c r="CS108" s="56">
        <v>250</v>
      </c>
      <c r="CT108" s="54">
        <v>241</v>
      </c>
      <c r="CU108" s="55">
        <v>245.6</v>
      </c>
      <c r="CV108" s="56">
        <v>241.4</v>
      </c>
      <c r="CW108" s="54">
        <v>233</v>
      </c>
      <c r="CX108" s="55">
        <v>237.4</v>
      </c>
      <c r="CY108" s="54" t="s">
        <v>180</v>
      </c>
      <c r="CZ108" s="54" t="s">
        <v>180</v>
      </c>
      <c r="DA108" s="55" t="s">
        <v>180</v>
      </c>
      <c r="DB108" s="54" t="s">
        <v>180</v>
      </c>
      <c r="DC108" s="54" t="s">
        <v>180</v>
      </c>
      <c r="DD108" s="55" t="s">
        <v>180</v>
      </c>
      <c r="DE108" s="54" t="s">
        <v>180</v>
      </c>
      <c r="DF108" s="54" t="s">
        <v>180</v>
      </c>
      <c r="DG108" s="55" t="s">
        <v>180</v>
      </c>
      <c r="DH108" s="54" t="s">
        <v>180</v>
      </c>
      <c r="DI108" s="54" t="s">
        <v>180</v>
      </c>
      <c r="DJ108" s="55" t="s">
        <v>180</v>
      </c>
      <c r="DK108" s="56" t="s">
        <v>180</v>
      </c>
      <c r="DL108" s="54" t="s">
        <v>180</v>
      </c>
      <c r="DM108" s="55" t="s">
        <v>180</v>
      </c>
      <c r="DN108" s="54" t="s">
        <v>180</v>
      </c>
      <c r="DO108" s="54" t="s">
        <v>180</v>
      </c>
      <c r="DP108" s="55" t="s">
        <v>180</v>
      </c>
      <c r="DQ108" s="54" t="s">
        <v>180</v>
      </c>
      <c r="DR108" s="54" t="s">
        <v>180</v>
      </c>
      <c r="DS108" s="55" t="s">
        <v>180</v>
      </c>
      <c r="DT108" s="54">
        <v>204.8</v>
      </c>
      <c r="DU108" s="54">
        <v>202.2</v>
      </c>
      <c r="DV108" s="55">
        <v>204</v>
      </c>
      <c r="DW108" s="56" t="s">
        <v>180</v>
      </c>
      <c r="DX108" s="54" t="s">
        <v>180</v>
      </c>
      <c r="DY108" s="55" t="s">
        <v>180</v>
      </c>
      <c r="DZ108" s="56" t="s">
        <v>180</v>
      </c>
      <c r="EA108" s="54" t="s">
        <v>180</v>
      </c>
      <c r="EB108" s="55" t="s">
        <v>180</v>
      </c>
      <c r="EC108" s="56" t="s">
        <v>180</v>
      </c>
      <c r="ED108" s="54" t="s">
        <v>180</v>
      </c>
      <c r="EE108" s="55" t="s">
        <v>180</v>
      </c>
      <c r="EF108" s="56" t="s">
        <v>180</v>
      </c>
      <c r="EG108" s="54" t="s">
        <v>180</v>
      </c>
      <c r="EH108" s="55" t="s">
        <v>180</v>
      </c>
      <c r="EI108" s="56" t="s">
        <v>180</v>
      </c>
      <c r="EJ108" s="54" t="s">
        <v>180</v>
      </c>
      <c r="EK108" s="55" t="s">
        <v>180</v>
      </c>
      <c r="EL108" s="56" t="s">
        <v>180</v>
      </c>
      <c r="EM108" s="54" t="s">
        <v>180</v>
      </c>
      <c r="EN108" s="55" t="s">
        <v>180</v>
      </c>
      <c r="EO108" s="56" t="s">
        <v>180</v>
      </c>
      <c r="EP108" s="54" t="s">
        <v>180</v>
      </c>
      <c r="EQ108" s="55" t="s">
        <v>180</v>
      </c>
      <c r="ER108" s="56" t="s">
        <v>180</v>
      </c>
      <c r="ES108" s="54" t="s">
        <v>180</v>
      </c>
      <c r="ET108" s="55" t="s">
        <v>180</v>
      </c>
      <c r="EU108" s="54" t="s">
        <v>180</v>
      </c>
      <c r="EV108" s="54" t="s">
        <v>180</v>
      </c>
      <c r="EW108" s="55" t="s">
        <v>180</v>
      </c>
      <c r="EX108" s="54" t="s">
        <v>180</v>
      </c>
      <c r="EY108" s="54" t="s">
        <v>180</v>
      </c>
      <c r="EZ108" s="55" t="s">
        <v>180</v>
      </c>
      <c r="FA108" s="56" t="s">
        <v>180</v>
      </c>
      <c r="FB108" s="54" t="s">
        <v>180</v>
      </c>
      <c r="FC108" s="55" t="s">
        <v>180</v>
      </c>
      <c r="FD108" s="56" t="s">
        <v>180</v>
      </c>
      <c r="FE108" s="54" t="s">
        <v>180</v>
      </c>
      <c r="FF108" s="55" t="s">
        <v>180</v>
      </c>
      <c r="FG108" s="56" t="s">
        <v>180</v>
      </c>
      <c r="FH108" s="54" t="s">
        <v>180</v>
      </c>
      <c r="FI108" s="55" t="s">
        <v>180</v>
      </c>
      <c r="FJ108" s="56">
        <v>175</v>
      </c>
      <c r="FK108" s="54">
        <v>170</v>
      </c>
      <c r="FL108" s="55">
        <v>173</v>
      </c>
      <c r="FM108" s="56" t="s">
        <v>180</v>
      </c>
      <c r="FN108" s="54" t="s">
        <v>180</v>
      </c>
      <c r="FO108" s="55" t="s">
        <v>180</v>
      </c>
      <c r="FP108" s="56">
        <v>153</v>
      </c>
      <c r="FQ108" s="54">
        <v>148.4</v>
      </c>
      <c r="FR108" s="55">
        <v>151.19999999999999</v>
      </c>
      <c r="FS108" s="56">
        <v>164</v>
      </c>
      <c r="FT108" s="54">
        <v>157.4</v>
      </c>
      <c r="FU108" s="55">
        <v>161.19999999999999</v>
      </c>
      <c r="FV108" s="56" t="s">
        <v>180</v>
      </c>
      <c r="FW108" s="54" t="s">
        <v>180</v>
      </c>
      <c r="FX108" s="55" t="s">
        <v>180</v>
      </c>
      <c r="FY108" s="56" t="s">
        <v>180</v>
      </c>
      <c r="FZ108" s="54" t="s">
        <v>180</v>
      </c>
      <c r="GA108" s="55" t="s">
        <v>180</v>
      </c>
      <c r="GB108" s="56">
        <v>375</v>
      </c>
      <c r="GC108" s="54">
        <v>325</v>
      </c>
      <c r="GD108" s="55">
        <v>350</v>
      </c>
      <c r="GE108" s="56">
        <v>417</v>
      </c>
      <c r="GF108" s="54">
        <v>416</v>
      </c>
      <c r="GG108" s="55">
        <v>417</v>
      </c>
      <c r="GH108" s="56">
        <v>410</v>
      </c>
      <c r="GI108" s="54">
        <v>400</v>
      </c>
      <c r="GJ108" s="55">
        <v>405</v>
      </c>
      <c r="GK108" s="56" t="s">
        <v>180</v>
      </c>
      <c r="GL108" s="54" t="s">
        <v>180</v>
      </c>
      <c r="GM108" s="55" t="s">
        <v>180</v>
      </c>
      <c r="GN108" s="56">
        <v>405</v>
      </c>
      <c r="GO108" s="54">
        <v>395</v>
      </c>
      <c r="GP108" s="55">
        <v>400</v>
      </c>
      <c r="GQ108" s="56">
        <v>305</v>
      </c>
      <c r="GR108" s="54">
        <v>300</v>
      </c>
      <c r="GS108" s="55">
        <v>303</v>
      </c>
      <c r="GT108" s="56" t="s">
        <v>180</v>
      </c>
      <c r="GU108" s="54" t="s">
        <v>180</v>
      </c>
      <c r="GV108" s="55" t="s">
        <v>180</v>
      </c>
      <c r="GW108" s="56">
        <v>308</v>
      </c>
      <c r="GX108" s="54">
        <v>303</v>
      </c>
      <c r="GY108" s="55">
        <v>306</v>
      </c>
      <c r="GZ108" s="56" t="s">
        <v>180</v>
      </c>
      <c r="HA108" s="54" t="s">
        <v>180</v>
      </c>
      <c r="HB108" s="55" t="s">
        <v>180</v>
      </c>
      <c r="HC108" s="56">
        <v>64</v>
      </c>
      <c r="HD108" s="54">
        <v>60</v>
      </c>
      <c r="HE108" s="55">
        <v>62</v>
      </c>
      <c r="HF108" s="54" t="s">
        <v>180</v>
      </c>
      <c r="HG108" s="54" t="s">
        <v>180</v>
      </c>
      <c r="HH108" s="55" t="s">
        <v>180</v>
      </c>
      <c r="HI108" s="54" t="s">
        <v>180</v>
      </c>
      <c r="HJ108" s="54" t="s">
        <v>180</v>
      </c>
      <c r="HK108" s="55" t="s">
        <v>180</v>
      </c>
      <c r="HL108" s="56" t="s">
        <v>180</v>
      </c>
      <c r="HM108" s="54" t="s">
        <v>180</v>
      </c>
      <c r="HN108" s="55" t="s">
        <v>180</v>
      </c>
      <c r="HO108" s="56" t="s">
        <v>180</v>
      </c>
      <c r="HP108" s="54" t="s">
        <v>180</v>
      </c>
      <c r="HQ108" s="55" t="s">
        <v>180</v>
      </c>
      <c r="HR108" s="56" t="s">
        <v>180</v>
      </c>
      <c r="HS108" s="54" t="s">
        <v>180</v>
      </c>
      <c r="HT108" s="55" t="s">
        <v>180</v>
      </c>
      <c r="HU108" s="56" t="s">
        <v>180</v>
      </c>
      <c r="HV108" s="54" t="s">
        <v>180</v>
      </c>
      <c r="HW108" s="55" t="s">
        <v>180</v>
      </c>
      <c r="HX108" s="56" t="s">
        <v>180</v>
      </c>
      <c r="HY108" s="54" t="s">
        <v>180</v>
      </c>
      <c r="HZ108" s="55" t="s">
        <v>180</v>
      </c>
      <c r="IA108" s="56" t="s">
        <v>180</v>
      </c>
      <c r="IB108" s="54" t="s">
        <v>180</v>
      </c>
      <c r="IC108" s="55" t="s">
        <v>180</v>
      </c>
    </row>
    <row r="109" spans="1:237">
      <c r="A109" s="20">
        <v>1995</v>
      </c>
      <c r="B109" s="20">
        <v>4</v>
      </c>
      <c r="C109" s="20">
        <v>12</v>
      </c>
      <c r="D109" s="54">
        <v>262.5</v>
      </c>
      <c r="E109" s="54">
        <v>248.75</v>
      </c>
      <c r="F109" s="55">
        <v>256</v>
      </c>
      <c r="G109" s="56">
        <v>215.5</v>
      </c>
      <c r="H109" s="54">
        <v>209.25</v>
      </c>
      <c r="I109" s="55">
        <v>212.75</v>
      </c>
      <c r="J109" s="56">
        <v>262.5</v>
      </c>
      <c r="K109" s="54">
        <v>248.75</v>
      </c>
      <c r="L109" s="55">
        <v>256</v>
      </c>
      <c r="M109" s="56" t="s">
        <v>180</v>
      </c>
      <c r="N109" s="54" t="s">
        <v>180</v>
      </c>
      <c r="O109" s="55" t="s">
        <v>180</v>
      </c>
      <c r="P109" s="56">
        <v>250</v>
      </c>
      <c r="Q109" s="54">
        <v>245</v>
      </c>
      <c r="R109" s="55">
        <v>248</v>
      </c>
      <c r="S109" s="56">
        <v>248.75</v>
      </c>
      <c r="T109" s="54">
        <v>243.75</v>
      </c>
      <c r="U109" s="55">
        <v>246.75</v>
      </c>
      <c r="V109" s="54" t="s">
        <v>180</v>
      </c>
      <c r="W109" s="54" t="s">
        <v>180</v>
      </c>
      <c r="X109" s="55" t="s">
        <v>180</v>
      </c>
      <c r="Y109" s="54" t="s">
        <v>180</v>
      </c>
      <c r="Z109" s="54" t="s">
        <v>180</v>
      </c>
      <c r="AA109" s="55" t="s">
        <v>180</v>
      </c>
      <c r="AB109" s="54" t="s">
        <v>180</v>
      </c>
      <c r="AC109" s="54" t="s">
        <v>180</v>
      </c>
      <c r="AD109" s="55" t="s">
        <v>180</v>
      </c>
      <c r="AE109" s="54" t="s">
        <v>180</v>
      </c>
      <c r="AF109" s="54" t="s">
        <v>180</v>
      </c>
      <c r="AG109" s="55" t="s">
        <v>180</v>
      </c>
      <c r="AH109" s="56" t="s">
        <v>180</v>
      </c>
      <c r="AI109" s="54" t="s">
        <v>180</v>
      </c>
      <c r="AJ109" s="55" t="s">
        <v>180</v>
      </c>
      <c r="AK109" s="56" t="s">
        <v>180</v>
      </c>
      <c r="AL109" s="54" t="s">
        <v>180</v>
      </c>
      <c r="AM109" s="55" t="s">
        <v>180</v>
      </c>
      <c r="AN109" s="56" t="s">
        <v>180</v>
      </c>
      <c r="AO109" s="54" t="s">
        <v>180</v>
      </c>
      <c r="AP109" s="55" t="s">
        <v>180</v>
      </c>
      <c r="AQ109" s="56" t="s">
        <v>180</v>
      </c>
      <c r="AR109" s="54" t="s">
        <v>180</v>
      </c>
      <c r="AS109" s="55" t="s">
        <v>180</v>
      </c>
      <c r="AT109" s="56" t="s">
        <v>180</v>
      </c>
      <c r="AU109" s="54" t="s">
        <v>180</v>
      </c>
      <c r="AV109" s="55" t="s">
        <v>180</v>
      </c>
      <c r="AW109" s="56" t="s">
        <v>180</v>
      </c>
      <c r="AX109" s="54" t="s">
        <v>180</v>
      </c>
      <c r="AY109" s="55" t="s">
        <v>180</v>
      </c>
      <c r="AZ109" s="56">
        <v>261.66666666666669</v>
      </c>
      <c r="BA109" s="54">
        <v>255</v>
      </c>
      <c r="BB109" s="55">
        <v>258.66666666666669</v>
      </c>
      <c r="BC109" s="56" t="s">
        <v>180</v>
      </c>
      <c r="BD109" s="54" t="s">
        <v>180</v>
      </c>
      <c r="BE109" s="55" t="s">
        <v>180</v>
      </c>
      <c r="BF109" s="56">
        <v>261.66666666666669</v>
      </c>
      <c r="BG109" s="54">
        <v>255</v>
      </c>
      <c r="BH109" s="55">
        <v>258.66666666666669</v>
      </c>
      <c r="BI109" s="56">
        <v>260</v>
      </c>
      <c r="BJ109" s="54">
        <v>250</v>
      </c>
      <c r="BK109" s="55">
        <v>255</v>
      </c>
      <c r="BL109" s="56" t="s">
        <v>180</v>
      </c>
      <c r="BM109" s="54" t="s">
        <v>180</v>
      </c>
      <c r="BN109" s="55" t="s">
        <v>180</v>
      </c>
      <c r="BO109" s="56" t="s">
        <v>180</v>
      </c>
      <c r="BP109" s="54" t="s">
        <v>180</v>
      </c>
      <c r="BQ109" s="55" t="s">
        <v>180</v>
      </c>
      <c r="BR109" s="56" t="s">
        <v>180</v>
      </c>
      <c r="BS109" s="54" t="s">
        <v>180</v>
      </c>
      <c r="BT109" s="55" t="s">
        <v>180</v>
      </c>
      <c r="BU109" s="56" t="s">
        <v>180</v>
      </c>
      <c r="BV109" s="54" t="s">
        <v>180</v>
      </c>
      <c r="BW109" s="55" t="s">
        <v>180</v>
      </c>
      <c r="BX109" s="56" t="s">
        <v>180</v>
      </c>
      <c r="BY109" s="54" t="s">
        <v>180</v>
      </c>
      <c r="BZ109" s="55" t="s">
        <v>180</v>
      </c>
      <c r="CA109" s="56" t="s">
        <v>180</v>
      </c>
      <c r="CB109" s="54" t="s">
        <v>180</v>
      </c>
      <c r="CC109" s="55" t="s">
        <v>180</v>
      </c>
      <c r="CD109" s="56" t="s">
        <v>180</v>
      </c>
      <c r="CE109" s="54" t="s">
        <v>180</v>
      </c>
      <c r="CF109" s="55" t="s">
        <v>180</v>
      </c>
      <c r="CG109" s="56" t="s">
        <v>180</v>
      </c>
      <c r="CH109" s="54" t="s">
        <v>180</v>
      </c>
      <c r="CI109" s="55" t="s">
        <v>180</v>
      </c>
      <c r="CJ109" s="56" t="s">
        <v>180</v>
      </c>
      <c r="CK109" s="54" t="s">
        <v>180</v>
      </c>
      <c r="CL109" s="55" t="s">
        <v>180</v>
      </c>
      <c r="CM109" s="56" t="s">
        <v>180</v>
      </c>
      <c r="CN109" s="54" t="s">
        <v>180</v>
      </c>
      <c r="CO109" s="55" t="s">
        <v>180</v>
      </c>
      <c r="CP109" s="56">
        <v>271.33333333333331</v>
      </c>
      <c r="CQ109" s="54">
        <v>268.33333333333331</v>
      </c>
      <c r="CR109" s="55">
        <v>270</v>
      </c>
      <c r="CS109" s="56">
        <v>262.5</v>
      </c>
      <c r="CT109" s="54">
        <v>248.75</v>
      </c>
      <c r="CU109" s="55">
        <v>256</v>
      </c>
      <c r="CV109" s="56">
        <v>256.25</v>
      </c>
      <c r="CW109" s="54">
        <v>246.25</v>
      </c>
      <c r="CX109" s="55">
        <v>251.25</v>
      </c>
      <c r="CY109" s="54" t="s">
        <v>180</v>
      </c>
      <c r="CZ109" s="54" t="s">
        <v>180</v>
      </c>
      <c r="DA109" s="55" t="s">
        <v>180</v>
      </c>
      <c r="DB109" s="54" t="s">
        <v>180</v>
      </c>
      <c r="DC109" s="54" t="s">
        <v>180</v>
      </c>
      <c r="DD109" s="55" t="s">
        <v>180</v>
      </c>
      <c r="DE109" s="54" t="s">
        <v>180</v>
      </c>
      <c r="DF109" s="54" t="s">
        <v>180</v>
      </c>
      <c r="DG109" s="55" t="s">
        <v>180</v>
      </c>
      <c r="DH109" s="54" t="s">
        <v>180</v>
      </c>
      <c r="DI109" s="54" t="s">
        <v>180</v>
      </c>
      <c r="DJ109" s="55" t="s">
        <v>180</v>
      </c>
      <c r="DK109" s="56" t="s">
        <v>180</v>
      </c>
      <c r="DL109" s="54" t="s">
        <v>180</v>
      </c>
      <c r="DM109" s="55" t="s">
        <v>180</v>
      </c>
      <c r="DN109" s="54" t="s">
        <v>180</v>
      </c>
      <c r="DO109" s="54" t="s">
        <v>180</v>
      </c>
      <c r="DP109" s="55" t="s">
        <v>180</v>
      </c>
      <c r="DQ109" s="54" t="s">
        <v>180</v>
      </c>
      <c r="DR109" s="54" t="s">
        <v>180</v>
      </c>
      <c r="DS109" s="55" t="s">
        <v>180</v>
      </c>
      <c r="DT109" s="54">
        <v>220.25</v>
      </c>
      <c r="DU109" s="54">
        <v>217.25</v>
      </c>
      <c r="DV109" s="55">
        <v>219.25</v>
      </c>
      <c r="DW109" s="56" t="s">
        <v>180</v>
      </c>
      <c r="DX109" s="54" t="s">
        <v>180</v>
      </c>
      <c r="DY109" s="55" t="s">
        <v>180</v>
      </c>
      <c r="DZ109" s="56" t="s">
        <v>180</v>
      </c>
      <c r="EA109" s="54" t="s">
        <v>180</v>
      </c>
      <c r="EB109" s="55" t="s">
        <v>180</v>
      </c>
      <c r="EC109" s="56" t="s">
        <v>180</v>
      </c>
      <c r="ED109" s="54" t="s">
        <v>180</v>
      </c>
      <c r="EE109" s="55" t="s">
        <v>180</v>
      </c>
      <c r="EF109" s="56" t="s">
        <v>180</v>
      </c>
      <c r="EG109" s="54" t="s">
        <v>180</v>
      </c>
      <c r="EH109" s="55" t="s">
        <v>180</v>
      </c>
      <c r="EI109" s="56" t="s">
        <v>180</v>
      </c>
      <c r="EJ109" s="54" t="s">
        <v>180</v>
      </c>
      <c r="EK109" s="55" t="s">
        <v>180</v>
      </c>
      <c r="EL109" s="56" t="s">
        <v>180</v>
      </c>
      <c r="EM109" s="54" t="s">
        <v>180</v>
      </c>
      <c r="EN109" s="55" t="s">
        <v>180</v>
      </c>
      <c r="EO109" s="56" t="s">
        <v>180</v>
      </c>
      <c r="EP109" s="54" t="s">
        <v>180</v>
      </c>
      <c r="EQ109" s="55" t="s">
        <v>180</v>
      </c>
      <c r="ER109" s="56" t="s">
        <v>180</v>
      </c>
      <c r="ES109" s="54" t="s">
        <v>180</v>
      </c>
      <c r="ET109" s="55" t="s">
        <v>180</v>
      </c>
      <c r="EU109" s="54" t="s">
        <v>180</v>
      </c>
      <c r="EV109" s="54" t="s">
        <v>180</v>
      </c>
      <c r="EW109" s="55" t="s">
        <v>180</v>
      </c>
      <c r="EX109" s="54" t="s">
        <v>180</v>
      </c>
      <c r="EY109" s="54" t="s">
        <v>180</v>
      </c>
      <c r="EZ109" s="55" t="s">
        <v>180</v>
      </c>
      <c r="FA109" s="56" t="s">
        <v>180</v>
      </c>
      <c r="FB109" s="54" t="s">
        <v>180</v>
      </c>
      <c r="FC109" s="55" t="s">
        <v>180</v>
      </c>
      <c r="FD109" s="56" t="s">
        <v>180</v>
      </c>
      <c r="FE109" s="54" t="s">
        <v>180</v>
      </c>
      <c r="FF109" s="55" t="s">
        <v>180</v>
      </c>
      <c r="FG109" s="56" t="s">
        <v>180</v>
      </c>
      <c r="FH109" s="54" t="s">
        <v>180</v>
      </c>
      <c r="FI109" s="55" t="s">
        <v>180</v>
      </c>
      <c r="FJ109" s="56">
        <v>175</v>
      </c>
      <c r="FK109" s="54">
        <v>170</v>
      </c>
      <c r="FL109" s="55">
        <v>173</v>
      </c>
      <c r="FM109" s="56" t="s">
        <v>180</v>
      </c>
      <c r="FN109" s="54" t="s">
        <v>180</v>
      </c>
      <c r="FO109" s="55" t="s">
        <v>180</v>
      </c>
      <c r="FP109" s="56">
        <v>168</v>
      </c>
      <c r="FQ109" s="54">
        <v>162.5</v>
      </c>
      <c r="FR109" s="55">
        <v>165.75</v>
      </c>
      <c r="FS109" s="56">
        <v>165</v>
      </c>
      <c r="FT109" s="54">
        <v>160</v>
      </c>
      <c r="FU109" s="55">
        <v>163</v>
      </c>
      <c r="FV109" s="56" t="s">
        <v>180</v>
      </c>
      <c r="FW109" s="54" t="s">
        <v>180</v>
      </c>
      <c r="FX109" s="55" t="s">
        <v>180</v>
      </c>
      <c r="FY109" s="56" t="s">
        <v>180</v>
      </c>
      <c r="FZ109" s="54" t="s">
        <v>180</v>
      </c>
      <c r="GA109" s="55" t="s">
        <v>180</v>
      </c>
      <c r="GB109" s="56">
        <v>375</v>
      </c>
      <c r="GC109" s="54">
        <v>325</v>
      </c>
      <c r="GD109" s="55">
        <v>350</v>
      </c>
      <c r="GE109" s="56">
        <v>417</v>
      </c>
      <c r="GF109" s="54">
        <v>416</v>
      </c>
      <c r="GG109" s="55">
        <v>417</v>
      </c>
      <c r="GH109" s="56">
        <v>410</v>
      </c>
      <c r="GI109" s="54">
        <v>400</v>
      </c>
      <c r="GJ109" s="55">
        <v>405</v>
      </c>
      <c r="GK109" s="56" t="s">
        <v>180</v>
      </c>
      <c r="GL109" s="54" t="s">
        <v>180</v>
      </c>
      <c r="GM109" s="55" t="s">
        <v>180</v>
      </c>
      <c r="GN109" s="56">
        <v>405</v>
      </c>
      <c r="GO109" s="54">
        <v>395</v>
      </c>
      <c r="GP109" s="55">
        <v>400</v>
      </c>
      <c r="GQ109" s="56">
        <v>310</v>
      </c>
      <c r="GR109" s="54">
        <v>305</v>
      </c>
      <c r="GS109" s="55">
        <v>308</v>
      </c>
      <c r="GT109" s="56" t="s">
        <v>180</v>
      </c>
      <c r="GU109" s="54" t="s">
        <v>180</v>
      </c>
      <c r="GV109" s="55" t="s">
        <v>180</v>
      </c>
      <c r="GW109" s="56">
        <v>313.33333333333331</v>
      </c>
      <c r="GX109" s="54">
        <v>305</v>
      </c>
      <c r="GY109" s="55">
        <v>309.66666666666669</v>
      </c>
      <c r="GZ109" s="56" t="s">
        <v>180</v>
      </c>
      <c r="HA109" s="54" t="s">
        <v>180</v>
      </c>
      <c r="HB109" s="55" t="s">
        <v>180</v>
      </c>
      <c r="HC109" s="56">
        <v>64</v>
      </c>
      <c r="HD109" s="54">
        <v>60</v>
      </c>
      <c r="HE109" s="55">
        <v>62</v>
      </c>
      <c r="HF109" s="54" t="s">
        <v>180</v>
      </c>
      <c r="HG109" s="54" t="s">
        <v>180</v>
      </c>
      <c r="HH109" s="55" t="s">
        <v>180</v>
      </c>
      <c r="HI109" s="54" t="s">
        <v>180</v>
      </c>
      <c r="HJ109" s="54" t="s">
        <v>180</v>
      </c>
      <c r="HK109" s="55" t="s">
        <v>180</v>
      </c>
      <c r="HL109" s="56" t="s">
        <v>180</v>
      </c>
      <c r="HM109" s="54" t="s">
        <v>180</v>
      </c>
      <c r="HN109" s="55" t="s">
        <v>180</v>
      </c>
      <c r="HO109" s="56" t="s">
        <v>180</v>
      </c>
      <c r="HP109" s="54" t="s">
        <v>180</v>
      </c>
      <c r="HQ109" s="55" t="s">
        <v>180</v>
      </c>
      <c r="HR109" s="56" t="s">
        <v>180</v>
      </c>
      <c r="HS109" s="54" t="s">
        <v>180</v>
      </c>
      <c r="HT109" s="55" t="s">
        <v>180</v>
      </c>
      <c r="HU109" s="56" t="s">
        <v>180</v>
      </c>
      <c r="HV109" s="54" t="s">
        <v>180</v>
      </c>
      <c r="HW109" s="55" t="s">
        <v>180</v>
      </c>
      <c r="HX109" s="56" t="s">
        <v>180</v>
      </c>
      <c r="HY109" s="54" t="s">
        <v>180</v>
      </c>
      <c r="HZ109" s="55" t="s">
        <v>180</v>
      </c>
      <c r="IA109" s="56" t="s">
        <v>180</v>
      </c>
      <c r="IB109" s="54" t="s">
        <v>180</v>
      </c>
      <c r="IC109" s="55" t="s">
        <v>180</v>
      </c>
    </row>
    <row r="110" spans="1:237">
      <c r="A110" s="20">
        <v>1996</v>
      </c>
      <c r="B110" s="20">
        <v>1</v>
      </c>
      <c r="C110" s="20">
        <v>1</v>
      </c>
      <c r="D110" s="54">
        <v>265</v>
      </c>
      <c r="E110" s="54">
        <v>250</v>
      </c>
      <c r="F110" s="55">
        <v>258</v>
      </c>
      <c r="G110" s="56">
        <v>214.66666666666666</v>
      </c>
      <c r="H110" s="54">
        <v>210.33333333333334</v>
      </c>
      <c r="I110" s="55">
        <v>213</v>
      </c>
      <c r="J110" s="56">
        <v>265</v>
      </c>
      <c r="K110" s="54">
        <v>250</v>
      </c>
      <c r="L110" s="55">
        <v>258</v>
      </c>
      <c r="M110" s="56" t="s">
        <v>180</v>
      </c>
      <c r="N110" s="54" t="s">
        <v>180</v>
      </c>
      <c r="O110" s="55" t="s">
        <v>180</v>
      </c>
      <c r="P110" s="56">
        <v>247.5</v>
      </c>
      <c r="Q110" s="54">
        <v>240</v>
      </c>
      <c r="R110" s="55">
        <v>244</v>
      </c>
      <c r="S110" s="56">
        <v>246.25</v>
      </c>
      <c r="T110" s="54">
        <v>240.5</v>
      </c>
      <c r="U110" s="55">
        <v>243.75</v>
      </c>
      <c r="V110" s="54" t="s">
        <v>180</v>
      </c>
      <c r="W110" s="54" t="s">
        <v>180</v>
      </c>
      <c r="X110" s="55" t="s">
        <v>180</v>
      </c>
      <c r="Y110" s="54" t="s">
        <v>180</v>
      </c>
      <c r="Z110" s="54" t="s">
        <v>180</v>
      </c>
      <c r="AA110" s="55" t="s">
        <v>180</v>
      </c>
      <c r="AB110" s="54" t="s">
        <v>180</v>
      </c>
      <c r="AC110" s="54" t="s">
        <v>180</v>
      </c>
      <c r="AD110" s="55" t="s">
        <v>180</v>
      </c>
      <c r="AE110" s="54" t="s">
        <v>180</v>
      </c>
      <c r="AF110" s="54" t="s">
        <v>180</v>
      </c>
      <c r="AG110" s="55" t="s">
        <v>180</v>
      </c>
      <c r="AH110" s="56" t="s">
        <v>180</v>
      </c>
      <c r="AI110" s="54" t="s">
        <v>180</v>
      </c>
      <c r="AJ110" s="55" t="s">
        <v>180</v>
      </c>
      <c r="AK110" s="56" t="s">
        <v>180</v>
      </c>
      <c r="AL110" s="54" t="s">
        <v>180</v>
      </c>
      <c r="AM110" s="55" t="s">
        <v>180</v>
      </c>
      <c r="AN110" s="56" t="s">
        <v>180</v>
      </c>
      <c r="AO110" s="54" t="s">
        <v>180</v>
      </c>
      <c r="AP110" s="55" t="s">
        <v>180</v>
      </c>
      <c r="AQ110" s="56" t="s">
        <v>180</v>
      </c>
      <c r="AR110" s="54" t="s">
        <v>180</v>
      </c>
      <c r="AS110" s="55" t="s">
        <v>180</v>
      </c>
      <c r="AT110" s="56" t="s">
        <v>180</v>
      </c>
      <c r="AU110" s="54" t="s">
        <v>180</v>
      </c>
      <c r="AV110" s="55" t="s">
        <v>180</v>
      </c>
      <c r="AW110" s="56" t="s">
        <v>180</v>
      </c>
      <c r="AX110" s="54" t="s">
        <v>180</v>
      </c>
      <c r="AY110" s="55" t="s">
        <v>180</v>
      </c>
      <c r="AZ110" s="56">
        <v>260</v>
      </c>
      <c r="BA110" s="54">
        <v>255</v>
      </c>
      <c r="BB110" s="55">
        <v>258</v>
      </c>
      <c r="BC110" s="56" t="s">
        <v>180</v>
      </c>
      <c r="BD110" s="54" t="s">
        <v>180</v>
      </c>
      <c r="BE110" s="55" t="s">
        <v>180</v>
      </c>
      <c r="BF110" s="56">
        <v>260</v>
      </c>
      <c r="BG110" s="54">
        <v>255</v>
      </c>
      <c r="BH110" s="55">
        <v>258</v>
      </c>
      <c r="BI110" s="56">
        <v>260</v>
      </c>
      <c r="BJ110" s="54">
        <v>253.75</v>
      </c>
      <c r="BK110" s="55">
        <v>257.25</v>
      </c>
      <c r="BL110" s="56" t="s">
        <v>180</v>
      </c>
      <c r="BM110" s="54" t="s">
        <v>180</v>
      </c>
      <c r="BN110" s="55" t="s">
        <v>180</v>
      </c>
      <c r="BO110" s="56" t="s">
        <v>180</v>
      </c>
      <c r="BP110" s="54" t="s">
        <v>180</v>
      </c>
      <c r="BQ110" s="55" t="s">
        <v>180</v>
      </c>
      <c r="BR110" s="56" t="s">
        <v>180</v>
      </c>
      <c r="BS110" s="54" t="s">
        <v>180</v>
      </c>
      <c r="BT110" s="55" t="s">
        <v>180</v>
      </c>
      <c r="BU110" s="56" t="s">
        <v>180</v>
      </c>
      <c r="BV110" s="54" t="s">
        <v>180</v>
      </c>
      <c r="BW110" s="55" t="s">
        <v>180</v>
      </c>
      <c r="BX110" s="56" t="s">
        <v>180</v>
      </c>
      <c r="BY110" s="54" t="s">
        <v>180</v>
      </c>
      <c r="BZ110" s="55" t="s">
        <v>180</v>
      </c>
      <c r="CA110" s="56" t="s">
        <v>180</v>
      </c>
      <c r="CB110" s="54" t="s">
        <v>180</v>
      </c>
      <c r="CC110" s="55" t="s">
        <v>180</v>
      </c>
      <c r="CD110" s="56" t="s">
        <v>180</v>
      </c>
      <c r="CE110" s="54" t="s">
        <v>180</v>
      </c>
      <c r="CF110" s="55" t="s">
        <v>180</v>
      </c>
      <c r="CG110" s="56" t="s">
        <v>180</v>
      </c>
      <c r="CH110" s="54" t="s">
        <v>180</v>
      </c>
      <c r="CI110" s="55" t="s">
        <v>180</v>
      </c>
      <c r="CJ110" s="56" t="s">
        <v>180</v>
      </c>
      <c r="CK110" s="54" t="s">
        <v>180</v>
      </c>
      <c r="CL110" s="55" t="s">
        <v>180</v>
      </c>
      <c r="CM110" s="56" t="s">
        <v>180</v>
      </c>
      <c r="CN110" s="54" t="s">
        <v>180</v>
      </c>
      <c r="CO110" s="55" t="s">
        <v>180</v>
      </c>
      <c r="CP110" s="56">
        <v>273.5</v>
      </c>
      <c r="CQ110" s="54">
        <v>271.5</v>
      </c>
      <c r="CR110" s="55">
        <v>272.5</v>
      </c>
      <c r="CS110" s="56">
        <v>265</v>
      </c>
      <c r="CT110" s="54">
        <v>250</v>
      </c>
      <c r="CU110" s="55">
        <v>258</v>
      </c>
      <c r="CV110" s="56">
        <v>267.5</v>
      </c>
      <c r="CW110" s="54">
        <v>250</v>
      </c>
      <c r="CX110" s="55">
        <v>258.75</v>
      </c>
      <c r="CY110" s="54" t="s">
        <v>180</v>
      </c>
      <c r="CZ110" s="54" t="s">
        <v>180</v>
      </c>
      <c r="DA110" s="55" t="s">
        <v>180</v>
      </c>
      <c r="DB110" s="54" t="s">
        <v>180</v>
      </c>
      <c r="DC110" s="54" t="s">
        <v>180</v>
      </c>
      <c r="DD110" s="55" t="s">
        <v>180</v>
      </c>
      <c r="DE110" s="54" t="s">
        <v>180</v>
      </c>
      <c r="DF110" s="54" t="s">
        <v>180</v>
      </c>
      <c r="DG110" s="55" t="s">
        <v>180</v>
      </c>
      <c r="DH110" s="54" t="s">
        <v>180</v>
      </c>
      <c r="DI110" s="54" t="s">
        <v>180</v>
      </c>
      <c r="DJ110" s="55" t="s">
        <v>180</v>
      </c>
      <c r="DK110" s="56" t="s">
        <v>180</v>
      </c>
      <c r="DL110" s="54" t="s">
        <v>180</v>
      </c>
      <c r="DM110" s="55" t="s">
        <v>180</v>
      </c>
      <c r="DN110" s="54" t="s">
        <v>180</v>
      </c>
      <c r="DO110" s="54" t="s">
        <v>180</v>
      </c>
      <c r="DP110" s="55" t="s">
        <v>180</v>
      </c>
      <c r="DQ110" s="54" t="s">
        <v>180</v>
      </c>
      <c r="DR110" s="54" t="s">
        <v>180</v>
      </c>
      <c r="DS110" s="55" t="s">
        <v>180</v>
      </c>
      <c r="DT110" s="54">
        <v>220.25</v>
      </c>
      <c r="DU110" s="54">
        <v>217</v>
      </c>
      <c r="DV110" s="55">
        <v>219</v>
      </c>
      <c r="DW110" s="56" t="s">
        <v>180</v>
      </c>
      <c r="DX110" s="54" t="s">
        <v>180</v>
      </c>
      <c r="DY110" s="55" t="s">
        <v>180</v>
      </c>
      <c r="DZ110" s="56" t="s">
        <v>180</v>
      </c>
      <c r="EA110" s="54" t="s">
        <v>180</v>
      </c>
      <c r="EB110" s="55" t="s">
        <v>180</v>
      </c>
      <c r="EC110" s="56" t="s">
        <v>180</v>
      </c>
      <c r="ED110" s="54" t="s">
        <v>180</v>
      </c>
      <c r="EE110" s="55" t="s">
        <v>180</v>
      </c>
      <c r="EF110" s="56" t="s">
        <v>180</v>
      </c>
      <c r="EG110" s="54" t="s">
        <v>180</v>
      </c>
      <c r="EH110" s="55" t="s">
        <v>180</v>
      </c>
      <c r="EI110" s="56" t="s">
        <v>180</v>
      </c>
      <c r="EJ110" s="54" t="s">
        <v>180</v>
      </c>
      <c r="EK110" s="55" t="s">
        <v>180</v>
      </c>
      <c r="EL110" s="56" t="s">
        <v>180</v>
      </c>
      <c r="EM110" s="54" t="s">
        <v>180</v>
      </c>
      <c r="EN110" s="55" t="s">
        <v>180</v>
      </c>
      <c r="EO110" s="56" t="s">
        <v>180</v>
      </c>
      <c r="EP110" s="54" t="s">
        <v>180</v>
      </c>
      <c r="EQ110" s="55" t="s">
        <v>180</v>
      </c>
      <c r="ER110" s="56" t="s">
        <v>180</v>
      </c>
      <c r="ES110" s="54" t="s">
        <v>180</v>
      </c>
      <c r="ET110" s="55" t="s">
        <v>180</v>
      </c>
      <c r="EU110" s="54" t="s">
        <v>180</v>
      </c>
      <c r="EV110" s="54" t="s">
        <v>180</v>
      </c>
      <c r="EW110" s="55" t="s">
        <v>180</v>
      </c>
      <c r="EX110" s="54" t="s">
        <v>180</v>
      </c>
      <c r="EY110" s="54" t="s">
        <v>180</v>
      </c>
      <c r="EZ110" s="55" t="s">
        <v>180</v>
      </c>
      <c r="FA110" s="56" t="s">
        <v>180</v>
      </c>
      <c r="FB110" s="54" t="s">
        <v>180</v>
      </c>
      <c r="FC110" s="55" t="s">
        <v>180</v>
      </c>
      <c r="FD110" s="56" t="s">
        <v>180</v>
      </c>
      <c r="FE110" s="54" t="s">
        <v>180</v>
      </c>
      <c r="FF110" s="55" t="s">
        <v>180</v>
      </c>
      <c r="FG110" s="56" t="s">
        <v>180</v>
      </c>
      <c r="FH110" s="54" t="s">
        <v>180</v>
      </c>
      <c r="FI110" s="55" t="s">
        <v>180</v>
      </c>
      <c r="FJ110" s="56">
        <v>175</v>
      </c>
      <c r="FK110" s="54">
        <v>170</v>
      </c>
      <c r="FL110" s="55">
        <v>173</v>
      </c>
      <c r="FM110" s="56" t="s">
        <v>180</v>
      </c>
      <c r="FN110" s="54" t="s">
        <v>180</v>
      </c>
      <c r="FO110" s="55" t="s">
        <v>180</v>
      </c>
      <c r="FP110" s="56">
        <v>172.5</v>
      </c>
      <c r="FQ110" s="54">
        <v>167.5</v>
      </c>
      <c r="FR110" s="55">
        <v>170.5</v>
      </c>
      <c r="FS110" s="56">
        <v>165</v>
      </c>
      <c r="FT110" s="54">
        <v>160</v>
      </c>
      <c r="FU110" s="55">
        <v>163</v>
      </c>
      <c r="FV110" s="56" t="s">
        <v>180</v>
      </c>
      <c r="FW110" s="54" t="s">
        <v>180</v>
      </c>
      <c r="FX110" s="55" t="s">
        <v>180</v>
      </c>
      <c r="FY110" s="56" t="s">
        <v>180</v>
      </c>
      <c r="FZ110" s="54" t="s">
        <v>180</v>
      </c>
      <c r="GA110" s="55" t="s">
        <v>180</v>
      </c>
      <c r="GB110" s="56">
        <v>375</v>
      </c>
      <c r="GC110" s="54">
        <v>325</v>
      </c>
      <c r="GD110" s="55">
        <v>350</v>
      </c>
      <c r="GE110" s="56">
        <v>417</v>
      </c>
      <c r="GF110" s="54">
        <v>416</v>
      </c>
      <c r="GG110" s="55">
        <v>417</v>
      </c>
      <c r="GH110" s="56">
        <v>410</v>
      </c>
      <c r="GI110" s="54">
        <v>400</v>
      </c>
      <c r="GJ110" s="55">
        <v>405</v>
      </c>
      <c r="GK110" s="56" t="s">
        <v>180</v>
      </c>
      <c r="GL110" s="54" t="s">
        <v>180</v>
      </c>
      <c r="GM110" s="55" t="s">
        <v>180</v>
      </c>
      <c r="GN110" s="56">
        <v>405</v>
      </c>
      <c r="GO110" s="54">
        <v>395</v>
      </c>
      <c r="GP110" s="55">
        <v>400</v>
      </c>
      <c r="GQ110" s="56">
        <v>315</v>
      </c>
      <c r="GR110" s="54">
        <v>305</v>
      </c>
      <c r="GS110" s="55">
        <v>310.5</v>
      </c>
      <c r="GT110" s="56" t="s">
        <v>180</v>
      </c>
      <c r="GU110" s="54" t="s">
        <v>180</v>
      </c>
      <c r="GV110" s="55" t="s">
        <v>180</v>
      </c>
      <c r="GW110" s="56">
        <v>320</v>
      </c>
      <c r="GX110" s="54">
        <v>305</v>
      </c>
      <c r="GY110" s="55">
        <v>313</v>
      </c>
      <c r="GZ110" s="56" t="s">
        <v>180</v>
      </c>
      <c r="HA110" s="54" t="s">
        <v>180</v>
      </c>
      <c r="HB110" s="55" t="s">
        <v>180</v>
      </c>
      <c r="HC110" s="56">
        <v>64</v>
      </c>
      <c r="HD110" s="54">
        <v>60</v>
      </c>
      <c r="HE110" s="55">
        <v>62</v>
      </c>
      <c r="HF110" s="54" t="s">
        <v>180</v>
      </c>
      <c r="HG110" s="54" t="s">
        <v>180</v>
      </c>
      <c r="HH110" s="55" t="s">
        <v>180</v>
      </c>
      <c r="HI110" s="54" t="s">
        <v>180</v>
      </c>
      <c r="HJ110" s="54" t="s">
        <v>180</v>
      </c>
      <c r="HK110" s="55" t="s">
        <v>180</v>
      </c>
      <c r="HL110" s="56" t="s">
        <v>180</v>
      </c>
      <c r="HM110" s="54" t="s">
        <v>180</v>
      </c>
      <c r="HN110" s="55" t="s">
        <v>180</v>
      </c>
      <c r="HO110" s="56" t="s">
        <v>180</v>
      </c>
      <c r="HP110" s="54" t="s">
        <v>180</v>
      </c>
      <c r="HQ110" s="55" t="s">
        <v>180</v>
      </c>
      <c r="HR110" s="56" t="s">
        <v>180</v>
      </c>
      <c r="HS110" s="54" t="s">
        <v>180</v>
      </c>
      <c r="HT110" s="55" t="s">
        <v>180</v>
      </c>
      <c r="HU110" s="56" t="s">
        <v>180</v>
      </c>
      <c r="HV110" s="54" t="s">
        <v>180</v>
      </c>
      <c r="HW110" s="55" t="s">
        <v>180</v>
      </c>
      <c r="HX110" s="56" t="s">
        <v>180</v>
      </c>
      <c r="HY110" s="54" t="s">
        <v>180</v>
      </c>
      <c r="HZ110" s="55" t="s">
        <v>180</v>
      </c>
      <c r="IA110" s="56" t="s">
        <v>180</v>
      </c>
      <c r="IB110" s="54" t="s">
        <v>180</v>
      </c>
      <c r="IC110" s="55" t="s">
        <v>180</v>
      </c>
    </row>
    <row r="111" spans="1:237">
      <c r="A111" s="20">
        <v>1996</v>
      </c>
      <c r="B111" s="20">
        <v>1</v>
      </c>
      <c r="C111" s="20">
        <v>2</v>
      </c>
      <c r="D111" s="54">
        <v>265</v>
      </c>
      <c r="E111" s="54">
        <v>250</v>
      </c>
      <c r="F111" s="55">
        <v>258</v>
      </c>
      <c r="G111" s="56">
        <v>213.8</v>
      </c>
      <c r="H111" s="54">
        <v>210.8</v>
      </c>
      <c r="I111" s="55">
        <v>212.8</v>
      </c>
      <c r="J111" s="56">
        <v>257.60000000000002</v>
      </c>
      <c r="K111" s="54">
        <v>245</v>
      </c>
      <c r="L111" s="55">
        <v>251.8</v>
      </c>
      <c r="M111" s="56" t="s">
        <v>180</v>
      </c>
      <c r="N111" s="54" t="s">
        <v>180</v>
      </c>
      <c r="O111" s="55" t="s">
        <v>180</v>
      </c>
      <c r="P111" s="56">
        <v>245</v>
      </c>
      <c r="Q111" s="54">
        <v>240</v>
      </c>
      <c r="R111" s="55">
        <v>243</v>
      </c>
      <c r="S111" s="56">
        <v>245</v>
      </c>
      <c r="T111" s="54">
        <v>240</v>
      </c>
      <c r="U111" s="55">
        <v>243</v>
      </c>
      <c r="V111" s="54" t="s">
        <v>180</v>
      </c>
      <c r="W111" s="54" t="s">
        <v>180</v>
      </c>
      <c r="X111" s="55" t="s">
        <v>180</v>
      </c>
      <c r="Y111" s="54" t="s">
        <v>180</v>
      </c>
      <c r="Z111" s="54" t="s">
        <v>180</v>
      </c>
      <c r="AA111" s="55" t="s">
        <v>180</v>
      </c>
      <c r="AB111" s="54" t="s">
        <v>180</v>
      </c>
      <c r="AC111" s="54" t="s">
        <v>180</v>
      </c>
      <c r="AD111" s="55" t="s">
        <v>180</v>
      </c>
      <c r="AE111" s="54" t="s">
        <v>180</v>
      </c>
      <c r="AF111" s="54" t="s">
        <v>180</v>
      </c>
      <c r="AG111" s="55" t="s">
        <v>180</v>
      </c>
      <c r="AH111" s="56" t="s">
        <v>180</v>
      </c>
      <c r="AI111" s="54" t="s">
        <v>180</v>
      </c>
      <c r="AJ111" s="55" t="s">
        <v>180</v>
      </c>
      <c r="AK111" s="56" t="s">
        <v>180</v>
      </c>
      <c r="AL111" s="54" t="s">
        <v>180</v>
      </c>
      <c r="AM111" s="55" t="s">
        <v>180</v>
      </c>
      <c r="AN111" s="56" t="s">
        <v>180</v>
      </c>
      <c r="AO111" s="54" t="s">
        <v>180</v>
      </c>
      <c r="AP111" s="55" t="s">
        <v>180</v>
      </c>
      <c r="AQ111" s="56" t="s">
        <v>180</v>
      </c>
      <c r="AR111" s="54" t="s">
        <v>180</v>
      </c>
      <c r="AS111" s="55" t="s">
        <v>180</v>
      </c>
      <c r="AT111" s="56" t="s">
        <v>180</v>
      </c>
      <c r="AU111" s="54" t="s">
        <v>180</v>
      </c>
      <c r="AV111" s="55" t="s">
        <v>180</v>
      </c>
      <c r="AW111" s="56" t="s">
        <v>180</v>
      </c>
      <c r="AX111" s="54" t="s">
        <v>180</v>
      </c>
      <c r="AY111" s="55" t="s">
        <v>180</v>
      </c>
      <c r="AZ111" s="56">
        <v>260</v>
      </c>
      <c r="BA111" s="54">
        <v>254</v>
      </c>
      <c r="BB111" s="55">
        <v>257.39999999999998</v>
      </c>
      <c r="BC111" s="56" t="s">
        <v>180</v>
      </c>
      <c r="BD111" s="54" t="s">
        <v>180</v>
      </c>
      <c r="BE111" s="55" t="s">
        <v>180</v>
      </c>
      <c r="BF111" s="56">
        <v>260</v>
      </c>
      <c r="BG111" s="54">
        <v>254</v>
      </c>
      <c r="BH111" s="55">
        <v>257.39999999999998</v>
      </c>
      <c r="BI111" s="56">
        <v>260</v>
      </c>
      <c r="BJ111" s="54">
        <v>250</v>
      </c>
      <c r="BK111" s="55">
        <v>255</v>
      </c>
      <c r="BL111" s="56" t="s">
        <v>180</v>
      </c>
      <c r="BM111" s="54" t="s">
        <v>180</v>
      </c>
      <c r="BN111" s="55" t="s">
        <v>180</v>
      </c>
      <c r="BO111" s="56" t="s">
        <v>180</v>
      </c>
      <c r="BP111" s="54" t="s">
        <v>180</v>
      </c>
      <c r="BQ111" s="55" t="s">
        <v>180</v>
      </c>
      <c r="BR111" s="56" t="s">
        <v>180</v>
      </c>
      <c r="BS111" s="54" t="s">
        <v>180</v>
      </c>
      <c r="BT111" s="55" t="s">
        <v>180</v>
      </c>
      <c r="BU111" s="56" t="s">
        <v>180</v>
      </c>
      <c r="BV111" s="54" t="s">
        <v>180</v>
      </c>
      <c r="BW111" s="55" t="s">
        <v>180</v>
      </c>
      <c r="BX111" s="56" t="s">
        <v>180</v>
      </c>
      <c r="BY111" s="54" t="s">
        <v>180</v>
      </c>
      <c r="BZ111" s="55" t="s">
        <v>180</v>
      </c>
      <c r="CA111" s="56" t="s">
        <v>180</v>
      </c>
      <c r="CB111" s="54" t="s">
        <v>180</v>
      </c>
      <c r="CC111" s="55" t="s">
        <v>180</v>
      </c>
      <c r="CD111" s="56" t="s">
        <v>180</v>
      </c>
      <c r="CE111" s="54" t="s">
        <v>180</v>
      </c>
      <c r="CF111" s="55" t="s">
        <v>180</v>
      </c>
      <c r="CG111" s="56" t="s">
        <v>180</v>
      </c>
      <c r="CH111" s="54" t="s">
        <v>180</v>
      </c>
      <c r="CI111" s="55" t="s">
        <v>180</v>
      </c>
      <c r="CJ111" s="56" t="s">
        <v>180</v>
      </c>
      <c r="CK111" s="54" t="s">
        <v>180</v>
      </c>
      <c r="CL111" s="55" t="s">
        <v>180</v>
      </c>
      <c r="CM111" s="56" t="s">
        <v>180</v>
      </c>
      <c r="CN111" s="54" t="s">
        <v>180</v>
      </c>
      <c r="CO111" s="55" t="s">
        <v>180</v>
      </c>
      <c r="CP111" s="56">
        <v>274</v>
      </c>
      <c r="CQ111" s="54">
        <v>272</v>
      </c>
      <c r="CR111" s="55">
        <v>273</v>
      </c>
      <c r="CS111" s="56">
        <v>265</v>
      </c>
      <c r="CT111" s="54">
        <v>250</v>
      </c>
      <c r="CU111" s="55">
        <v>258</v>
      </c>
      <c r="CV111" s="56">
        <v>270</v>
      </c>
      <c r="CW111" s="54">
        <v>250</v>
      </c>
      <c r="CX111" s="55">
        <v>260</v>
      </c>
      <c r="CY111" s="54" t="s">
        <v>180</v>
      </c>
      <c r="CZ111" s="54" t="s">
        <v>180</v>
      </c>
      <c r="DA111" s="55" t="s">
        <v>180</v>
      </c>
      <c r="DB111" s="54" t="s">
        <v>180</v>
      </c>
      <c r="DC111" s="54" t="s">
        <v>180</v>
      </c>
      <c r="DD111" s="55" t="s">
        <v>180</v>
      </c>
      <c r="DE111" s="54" t="s">
        <v>180</v>
      </c>
      <c r="DF111" s="54" t="s">
        <v>180</v>
      </c>
      <c r="DG111" s="55" t="s">
        <v>180</v>
      </c>
      <c r="DH111" s="54" t="s">
        <v>180</v>
      </c>
      <c r="DI111" s="54" t="s">
        <v>180</v>
      </c>
      <c r="DJ111" s="55" t="s">
        <v>180</v>
      </c>
      <c r="DK111" s="56" t="s">
        <v>180</v>
      </c>
      <c r="DL111" s="54" t="s">
        <v>180</v>
      </c>
      <c r="DM111" s="55" t="s">
        <v>180</v>
      </c>
      <c r="DN111" s="54" t="s">
        <v>180</v>
      </c>
      <c r="DO111" s="54" t="s">
        <v>180</v>
      </c>
      <c r="DP111" s="55" t="s">
        <v>180</v>
      </c>
      <c r="DQ111" s="54" t="s">
        <v>180</v>
      </c>
      <c r="DR111" s="54" t="s">
        <v>180</v>
      </c>
      <c r="DS111" s="55" t="s">
        <v>180</v>
      </c>
      <c r="DT111" s="54">
        <v>219.4</v>
      </c>
      <c r="DU111" s="54">
        <v>216</v>
      </c>
      <c r="DV111" s="55">
        <v>218</v>
      </c>
      <c r="DW111" s="56" t="s">
        <v>180</v>
      </c>
      <c r="DX111" s="54" t="s">
        <v>180</v>
      </c>
      <c r="DY111" s="55" t="s">
        <v>180</v>
      </c>
      <c r="DZ111" s="56" t="s">
        <v>180</v>
      </c>
      <c r="EA111" s="54" t="s">
        <v>180</v>
      </c>
      <c r="EB111" s="55" t="s">
        <v>180</v>
      </c>
      <c r="EC111" s="56" t="s">
        <v>180</v>
      </c>
      <c r="ED111" s="54" t="s">
        <v>180</v>
      </c>
      <c r="EE111" s="55" t="s">
        <v>180</v>
      </c>
      <c r="EF111" s="56" t="s">
        <v>180</v>
      </c>
      <c r="EG111" s="54" t="s">
        <v>180</v>
      </c>
      <c r="EH111" s="55" t="s">
        <v>180</v>
      </c>
      <c r="EI111" s="56" t="s">
        <v>180</v>
      </c>
      <c r="EJ111" s="54" t="s">
        <v>180</v>
      </c>
      <c r="EK111" s="55" t="s">
        <v>180</v>
      </c>
      <c r="EL111" s="56" t="s">
        <v>180</v>
      </c>
      <c r="EM111" s="54" t="s">
        <v>180</v>
      </c>
      <c r="EN111" s="55" t="s">
        <v>180</v>
      </c>
      <c r="EO111" s="56" t="s">
        <v>180</v>
      </c>
      <c r="EP111" s="54" t="s">
        <v>180</v>
      </c>
      <c r="EQ111" s="55" t="s">
        <v>180</v>
      </c>
      <c r="ER111" s="56" t="s">
        <v>180</v>
      </c>
      <c r="ES111" s="54" t="s">
        <v>180</v>
      </c>
      <c r="ET111" s="55" t="s">
        <v>180</v>
      </c>
      <c r="EU111" s="54" t="s">
        <v>180</v>
      </c>
      <c r="EV111" s="54" t="s">
        <v>180</v>
      </c>
      <c r="EW111" s="55" t="s">
        <v>180</v>
      </c>
      <c r="EX111" s="54" t="s">
        <v>180</v>
      </c>
      <c r="EY111" s="54" t="s">
        <v>180</v>
      </c>
      <c r="EZ111" s="55" t="s">
        <v>180</v>
      </c>
      <c r="FA111" s="56" t="s">
        <v>180</v>
      </c>
      <c r="FB111" s="54" t="s">
        <v>180</v>
      </c>
      <c r="FC111" s="55" t="s">
        <v>180</v>
      </c>
      <c r="FD111" s="56" t="s">
        <v>180</v>
      </c>
      <c r="FE111" s="54" t="s">
        <v>180</v>
      </c>
      <c r="FF111" s="55" t="s">
        <v>180</v>
      </c>
      <c r="FG111" s="56" t="s">
        <v>180</v>
      </c>
      <c r="FH111" s="54" t="s">
        <v>180</v>
      </c>
      <c r="FI111" s="55" t="s">
        <v>180</v>
      </c>
      <c r="FJ111" s="56">
        <v>175</v>
      </c>
      <c r="FK111" s="54">
        <v>170</v>
      </c>
      <c r="FL111" s="55">
        <v>173</v>
      </c>
      <c r="FM111" s="56" t="s">
        <v>180</v>
      </c>
      <c r="FN111" s="54" t="s">
        <v>180</v>
      </c>
      <c r="FO111" s="55" t="s">
        <v>180</v>
      </c>
      <c r="FP111" s="56">
        <v>175</v>
      </c>
      <c r="FQ111" s="54">
        <v>170</v>
      </c>
      <c r="FR111" s="55">
        <v>173</v>
      </c>
      <c r="FS111" s="56">
        <v>172.2</v>
      </c>
      <c r="FT111" s="54">
        <v>166</v>
      </c>
      <c r="FU111" s="55">
        <v>169.6</v>
      </c>
      <c r="FV111" s="56" t="s">
        <v>180</v>
      </c>
      <c r="FW111" s="54" t="s">
        <v>180</v>
      </c>
      <c r="FX111" s="55" t="s">
        <v>180</v>
      </c>
      <c r="FY111" s="56" t="s">
        <v>180</v>
      </c>
      <c r="FZ111" s="54" t="s">
        <v>180</v>
      </c>
      <c r="GA111" s="55" t="s">
        <v>180</v>
      </c>
      <c r="GB111" s="56">
        <v>375</v>
      </c>
      <c r="GC111" s="54">
        <v>325</v>
      </c>
      <c r="GD111" s="55">
        <v>350</v>
      </c>
      <c r="GE111" s="56">
        <v>417</v>
      </c>
      <c r="GF111" s="54">
        <v>416</v>
      </c>
      <c r="GG111" s="55">
        <v>417</v>
      </c>
      <c r="GH111" s="56">
        <v>410</v>
      </c>
      <c r="GI111" s="54">
        <v>400</v>
      </c>
      <c r="GJ111" s="55">
        <v>405</v>
      </c>
      <c r="GK111" s="56" t="s">
        <v>180</v>
      </c>
      <c r="GL111" s="54" t="s">
        <v>180</v>
      </c>
      <c r="GM111" s="55" t="s">
        <v>180</v>
      </c>
      <c r="GN111" s="56">
        <v>405</v>
      </c>
      <c r="GO111" s="54">
        <v>395</v>
      </c>
      <c r="GP111" s="55">
        <v>400</v>
      </c>
      <c r="GQ111" s="56">
        <v>320</v>
      </c>
      <c r="GR111" s="54">
        <v>305</v>
      </c>
      <c r="GS111" s="55">
        <v>313</v>
      </c>
      <c r="GT111" s="56" t="s">
        <v>180</v>
      </c>
      <c r="GU111" s="54" t="s">
        <v>180</v>
      </c>
      <c r="GV111" s="55" t="s">
        <v>180</v>
      </c>
      <c r="GW111" s="56">
        <v>320</v>
      </c>
      <c r="GX111" s="54">
        <v>305</v>
      </c>
      <c r="GY111" s="55">
        <v>313</v>
      </c>
      <c r="GZ111" s="56" t="s">
        <v>180</v>
      </c>
      <c r="HA111" s="54" t="s">
        <v>180</v>
      </c>
      <c r="HB111" s="55" t="s">
        <v>180</v>
      </c>
      <c r="HC111" s="56">
        <v>64</v>
      </c>
      <c r="HD111" s="54">
        <v>60</v>
      </c>
      <c r="HE111" s="55">
        <v>62</v>
      </c>
      <c r="HF111" s="54" t="s">
        <v>180</v>
      </c>
      <c r="HG111" s="54" t="s">
        <v>180</v>
      </c>
      <c r="HH111" s="55" t="s">
        <v>180</v>
      </c>
      <c r="HI111" s="54" t="s">
        <v>180</v>
      </c>
      <c r="HJ111" s="54" t="s">
        <v>180</v>
      </c>
      <c r="HK111" s="55" t="s">
        <v>180</v>
      </c>
      <c r="HL111" s="56" t="s">
        <v>180</v>
      </c>
      <c r="HM111" s="54" t="s">
        <v>180</v>
      </c>
      <c r="HN111" s="55" t="s">
        <v>180</v>
      </c>
      <c r="HO111" s="56" t="s">
        <v>180</v>
      </c>
      <c r="HP111" s="54" t="s">
        <v>180</v>
      </c>
      <c r="HQ111" s="55" t="s">
        <v>180</v>
      </c>
      <c r="HR111" s="56" t="s">
        <v>180</v>
      </c>
      <c r="HS111" s="54" t="s">
        <v>180</v>
      </c>
      <c r="HT111" s="55" t="s">
        <v>180</v>
      </c>
      <c r="HU111" s="56" t="s">
        <v>180</v>
      </c>
      <c r="HV111" s="54" t="s">
        <v>180</v>
      </c>
      <c r="HW111" s="55" t="s">
        <v>180</v>
      </c>
      <c r="HX111" s="56" t="s">
        <v>180</v>
      </c>
      <c r="HY111" s="54" t="s">
        <v>180</v>
      </c>
      <c r="HZ111" s="55" t="s">
        <v>180</v>
      </c>
      <c r="IA111" s="56" t="s">
        <v>180</v>
      </c>
      <c r="IB111" s="54" t="s">
        <v>180</v>
      </c>
      <c r="IC111" s="55" t="s">
        <v>180</v>
      </c>
    </row>
    <row r="112" spans="1:237">
      <c r="A112" s="20">
        <v>1996</v>
      </c>
      <c r="B112" s="20">
        <v>1</v>
      </c>
      <c r="C112" s="20">
        <v>3</v>
      </c>
      <c r="D112" s="54">
        <v>265</v>
      </c>
      <c r="E112" s="54">
        <v>250</v>
      </c>
      <c r="F112" s="55">
        <v>258</v>
      </c>
      <c r="G112" s="56">
        <v>209</v>
      </c>
      <c r="H112" s="54">
        <v>206.5</v>
      </c>
      <c r="I112" s="55">
        <v>208</v>
      </c>
      <c r="J112" s="56">
        <v>265</v>
      </c>
      <c r="K112" s="54">
        <v>250</v>
      </c>
      <c r="L112" s="55">
        <v>258</v>
      </c>
      <c r="M112" s="56" t="s">
        <v>180</v>
      </c>
      <c r="N112" s="54" t="s">
        <v>180</v>
      </c>
      <c r="O112" s="55" t="s">
        <v>180</v>
      </c>
      <c r="P112" s="56">
        <v>245</v>
      </c>
      <c r="Q112" s="54">
        <v>240</v>
      </c>
      <c r="R112" s="55">
        <v>243</v>
      </c>
      <c r="S112" s="56">
        <v>245</v>
      </c>
      <c r="T112" s="54">
        <v>240</v>
      </c>
      <c r="U112" s="55">
        <v>243</v>
      </c>
      <c r="V112" s="54" t="s">
        <v>180</v>
      </c>
      <c r="W112" s="54" t="s">
        <v>180</v>
      </c>
      <c r="X112" s="55" t="s">
        <v>180</v>
      </c>
      <c r="Y112" s="54" t="s">
        <v>180</v>
      </c>
      <c r="Z112" s="54" t="s">
        <v>180</v>
      </c>
      <c r="AA112" s="55" t="s">
        <v>180</v>
      </c>
      <c r="AB112" s="54" t="s">
        <v>180</v>
      </c>
      <c r="AC112" s="54" t="s">
        <v>180</v>
      </c>
      <c r="AD112" s="55" t="s">
        <v>180</v>
      </c>
      <c r="AE112" s="54" t="s">
        <v>180</v>
      </c>
      <c r="AF112" s="54" t="s">
        <v>180</v>
      </c>
      <c r="AG112" s="55" t="s">
        <v>180</v>
      </c>
      <c r="AH112" s="56" t="s">
        <v>180</v>
      </c>
      <c r="AI112" s="54" t="s">
        <v>180</v>
      </c>
      <c r="AJ112" s="55" t="s">
        <v>180</v>
      </c>
      <c r="AK112" s="56" t="s">
        <v>180</v>
      </c>
      <c r="AL112" s="54" t="s">
        <v>180</v>
      </c>
      <c r="AM112" s="55" t="s">
        <v>180</v>
      </c>
      <c r="AN112" s="56" t="s">
        <v>180</v>
      </c>
      <c r="AO112" s="54" t="s">
        <v>180</v>
      </c>
      <c r="AP112" s="55" t="s">
        <v>180</v>
      </c>
      <c r="AQ112" s="56" t="s">
        <v>180</v>
      </c>
      <c r="AR112" s="54" t="s">
        <v>180</v>
      </c>
      <c r="AS112" s="55" t="s">
        <v>180</v>
      </c>
      <c r="AT112" s="56" t="s">
        <v>180</v>
      </c>
      <c r="AU112" s="54" t="s">
        <v>180</v>
      </c>
      <c r="AV112" s="55" t="s">
        <v>180</v>
      </c>
      <c r="AW112" s="56" t="s">
        <v>180</v>
      </c>
      <c r="AX112" s="54" t="s">
        <v>180</v>
      </c>
      <c r="AY112" s="55" t="s">
        <v>180</v>
      </c>
      <c r="AZ112" s="56">
        <v>256.25</v>
      </c>
      <c r="BA112" s="54">
        <v>245</v>
      </c>
      <c r="BB112" s="55">
        <v>250.75</v>
      </c>
      <c r="BC112" s="56" t="s">
        <v>180</v>
      </c>
      <c r="BD112" s="54" t="s">
        <v>180</v>
      </c>
      <c r="BE112" s="55" t="s">
        <v>180</v>
      </c>
      <c r="BF112" s="56">
        <v>256.25</v>
      </c>
      <c r="BG112" s="54">
        <v>245</v>
      </c>
      <c r="BH112" s="55">
        <v>250.75</v>
      </c>
      <c r="BI112" s="56">
        <v>251.25</v>
      </c>
      <c r="BJ112" s="54">
        <v>244.5</v>
      </c>
      <c r="BK112" s="55">
        <v>248</v>
      </c>
      <c r="BL112" s="56" t="s">
        <v>180</v>
      </c>
      <c r="BM112" s="54" t="s">
        <v>180</v>
      </c>
      <c r="BN112" s="55" t="s">
        <v>180</v>
      </c>
      <c r="BO112" s="56" t="s">
        <v>180</v>
      </c>
      <c r="BP112" s="54" t="s">
        <v>180</v>
      </c>
      <c r="BQ112" s="55" t="s">
        <v>180</v>
      </c>
      <c r="BR112" s="56" t="s">
        <v>180</v>
      </c>
      <c r="BS112" s="54" t="s">
        <v>180</v>
      </c>
      <c r="BT112" s="55" t="s">
        <v>180</v>
      </c>
      <c r="BU112" s="56" t="s">
        <v>180</v>
      </c>
      <c r="BV112" s="54" t="s">
        <v>180</v>
      </c>
      <c r="BW112" s="55" t="s">
        <v>180</v>
      </c>
      <c r="BX112" s="56" t="s">
        <v>180</v>
      </c>
      <c r="BY112" s="54" t="s">
        <v>180</v>
      </c>
      <c r="BZ112" s="55" t="s">
        <v>180</v>
      </c>
      <c r="CA112" s="56" t="s">
        <v>180</v>
      </c>
      <c r="CB112" s="54" t="s">
        <v>180</v>
      </c>
      <c r="CC112" s="55" t="s">
        <v>180</v>
      </c>
      <c r="CD112" s="56" t="s">
        <v>180</v>
      </c>
      <c r="CE112" s="54" t="s">
        <v>180</v>
      </c>
      <c r="CF112" s="55" t="s">
        <v>180</v>
      </c>
      <c r="CG112" s="56" t="s">
        <v>180</v>
      </c>
      <c r="CH112" s="54" t="s">
        <v>180</v>
      </c>
      <c r="CI112" s="55" t="s">
        <v>180</v>
      </c>
      <c r="CJ112" s="56" t="s">
        <v>180</v>
      </c>
      <c r="CK112" s="54" t="s">
        <v>180</v>
      </c>
      <c r="CL112" s="55" t="s">
        <v>180</v>
      </c>
      <c r="CM112" s="56" t="s">
        <v>180</v>
      </c>
      <c r="CN112" s="54" t="s">
        <v>180</v>
      </c>
      <c r="CO112" s="55" t="s">
        <v>180</v>
      </c>
      <c r="CP112" s="56">
        <v>271</v>
      </c>
      <c r="CQ112" s="54">
        <v>269</v>
      </c>
      <c r="CR112" s="55">
        <v>270</v>
      </c>
      <c r="CS112" s="56">
        <v>265</v>
      </c>
      <c r="CT112" s="54">
        <v>250</v>
      </c>
      <c r="CU112" s="55">
        <v>258</v>
      </c>
      <c r="CV112" s="56">
        <v>270</v>
      </c>
      <c r="CW112" s="54">
        <v>250</v>
      </c>
      <c r="CX112" s="55">
        <v>260</v>
      </c>
      <c r="CY112" s="54" t="s">
        <v>180</v>
      </c>
      <c r="CZ112" s="54" t="s">
        <v>180</v>
      </c>
      <c r="DA112" s="55" t="s">
        <v>180</v>
      </c>
      <c r="DB112" s="54" t="s">
        <v>180</v>
      </c>
      <c r="DC112" s="54" t="s">
        <v>180</v>
      </c>
      <c r="DD112" s="55" t="s">
        <v>180</v>
      </c>
      <c r="DE112" s="54" t="s">
        <v>180</v>
      </c>
      <c r="DF112" s="54" t="s">
        <v>180</v>
      </c>
      <c r="DG112" s="55" t="s">
        <v>180</v>
      </c>
      <c r="DH112" s="54" t="s">
        <v>180</v>
      </c>
      <c r="DI112" s="54" t="s">
        <v>180</v>
      </c>
      <c r="DJ112" s="55" t="s">
        <v>180</v>
      </c>
      <c r="DK112" s="56" t="s">
        <v>180</v>
      </c>
      <c r="DL112" s="54" t="s">
        <v>180</v>
      </c>
      <c r="DM112" s="55" t="s">
        <v>180</v>
      </c>
      <c r="DN112" s="54" t="s">
        <v>180</v>
      </c>
      <c r="DO112" s="54" t="s">
        <v>180</v>
      </c>
      <c r="DP112" s="55" t="s">
        <v>180</v>
      </c>
      <c r="DQ112" s="54" t="s">
        <v>180</v>
      </c>
      <c r="DR112" s="54" t="s">
        <v>180</v>
      </c>
      <c r="DS112" s="55" t="s">
        <v>180</v>
      </c>
      <c r="DT112" s="54">
        <v>216</v>
      </c>
      <c r="DU112" s="54">
        <v>213.75</v>
      </c>
      <c r="DV112" s="55">
        <v>215</v>
      </c>
      <c r="DW112" s="56" t="s">
        <v>180</v>
      </c>
      <c r="DX112" s="54" t="s">
        <v>180</v>
      </c>
      <c r="DY112" s="55" t="s">
        <v>180</v>
      </c>
      <c r="DZ112" s="56" t="s">
        <v>180</v>
      </c>
      <c r="EA112" s="54" t="s">
        <v>180</v>
      </c>
      <c r="EB112" s="55" t="s">
        <v>180</v>
      </c>
      <c r="EC112" s="56" t="s">
        <v>180</v>
      </c>
      <c r="ED112" s="54" t="s">
        <v>180</v>
      </c>
      <c r="EE112" s="55" t="s">
        <v>180</v>
      </c>
      <c r="EF112" s="56" t="s">
        <v>180</v>
      </c>
      <c r="EG112" s="54" t="s">
        <v>180</v>
      </c>
      <c r="EH112" s="55" t="s">
        <v>180</v>
      </c>
      <c r="EI112" s="56" t="s">
        <v>180</v>
      </c>
      <c r="EJ112" s="54" t="s">
        <v>180</v>
      </c>
      <c r="EK112" s="55" t="s">
        <v>180</v>
      </c>
      <c r="EL112" s="56" t="s">
        <v>180</v>
      </c>
      <c r="EM112" s="54" t="s">
        <v>180</v>
      </c>
      <c r="EN112" s="55" t="s">
        <v>180</v>
      </c>
      <c r="EO112" s="56" t="s">
        <v>180</v>
      </c>
      <c r="EP112" s="54" t="s">
        <v>180</v>
      </c>
      <c r="EQ112" s="55" t="s">
        <v>180</v>
      </c>
      <c r="ER112" s="56" t="s">
        <v>180</v>
      </c>
      <c r="ES112" s="54" t="s">
        <v>180</v>
      </c>
      <c r="ET112" s="55" t="s">
        <v>180</v>
      </c>
      <c r="EU112" s="54" t="s">
        <v>180</v>
      </c>
      <c r="EV112" s="54" t="s">
        <v>180</v>
      </c>
      <c r="EW112" s="55" t="s">
        <v>180</v>
      </c>
      <c r="EX112" s="54" t="s">
        <v>180</v>
      </c>
      <c r="EY112" s="54" t="s">
        <v>180</v>
      </c>
      <c r="EZ112" s="55" t="s">
        <v>180</v>
      </c>
      <c r="FA112" s="56" t="s">
        <v>180</v>
      </c>
      <c r="FB112" s="54" t="s">
        <v>180</v>
      </c>
      <c r="FC112" s="55" t="s">
        <v>180</v>
      </c>
      <c r="FD112" s="56" t="s">
        <v>180</v>
      </c>
      <c r="FE112" s="54" t="s">
        <v>180</v>
      </c>
      <c r="FF112" s="55" t="s">
        <v>180</v>
      </c>
      <c r="FG112" s="56" t="s">
        <v>180</v>
      </c>
      <c r="FH112" s="54" t="s">
        <v>180</v>
      </c>
      <c r="FI112" s="55" t="s">
        <v>180</v>
      </c>
      <c r="FJ112" s="56">
        <v>175</v>
      </c>
      <c r="FK112" s="54">
        <v>170</v>
      </c>
      <c r="FL112" s="55">
        <v>173</v>
      </c>
      <c r="FM112" s="56" t="s">
        <v>180</v>
      </c>
      <c r="FN112" s="54" t="s">
        <v>180</v>
      </c>
      <c r="FO112" s="55" t="s">
        <v>180</v>
      </c>
      <c r="FP112" s="56">
        <v>172.5</v>
      </c>
      <c r="FQ112" s="54">
        <v>170</v>
      </c>
      <c r="FR112" s="55">
        <v>171.5</v>
      </c>
      <c r="FS112" s="56">
        <v>177</v>
      </c>
      <c r="FT112" s="54">
        <v>170</v>
      </c>
      <c r="FU112" s="55">
        <v>174</v>
      </c>
      <c r="FV112" s="56" t="s">
        <v>180</v>
      </c>
      <c r="FW112" s="54" t="s">
        <v>180</v>
      </c>
      <c r="FX112" s="55" t="s">
        <v>180</v>
      </c>
      <c r="FY112" s="56" t="s">
        <v>180</v>
      </c>
      <c r="FZ112" s="54" t="s">
        <v>180</v>
      </c>
      <c r="GA112" s="55" t="s">
        <v>180</v>
      </c>
      <c r="GB112" s="56">
        <v>375</v>
      </c>
      <c r="GC112" s="54">
        <v>325</v>
      </c>
      <c r="GD112" s="55">
        <v>350</v>
      </c>
      <c r="GE112" s="56">
        <v>417</v>
      </c>
      <c r="GF112" s="54">
        <v>416</v>
      </c>
      <c r="GG112" s="55">
        <v>417</v>
      </c>
      <c r="GH112" s="56">
        <v>410</v>
      </c>
      <c r="GI112" s="54">
        <v>400</v>
      </c>
      <c r="GJ112" s="55">
        <v>405</v>
      </c>
      <c r="GK112" s="56" t="s">
        <v>180</v>
      </c>
      <c r="GL112" s="54" t="s">
        <v>180</v>
      </c>
      <c r="GM112" s="55" t="s">
        <v>180</v>
      </c>
      <c r="GN112" s="56">
        <v>405</v>
      </c>
      <c r="GO112" s="54">
        <v>395</v>
      </c>
      <c r="GP112" s="55">
        <v>400</v>
      </c>
      <c r="GQ112" s="56">
        <v>320</v>
      </c>
      <c r="GR112" s="54">
        <v>305</v>
      </c>
      <c r="GS112" s="55">
        <v>313</v>
      </c>
      <c r="GT112" s="56" t="s">
        <v>180</v>
      </c>
      <c r="GU112" s="54" t="s">
        <v>180</v>
      </c>
      <c r="GV112" s="55" t="s">
        <v>180</v>
      </c>
      <c r="GW112" s="56">
        <v>320</v>
      </c>
      <c r="GX112" s="54">
        <v>305</v>
      </c>
      <c r="GY112" s="55">
        <v>313</v>
      </c>
      <c r="GZ112" s="56" t="s">
        <v>180</v>
      </c>
      <c r="HA112" s="54" t="s">
        <v>180</v>
      </c>
      <c r="HB112" s="55" t="s">
        <v>180</v>
      </c>
      <c r="HC112" s="56">
        <v>64</v>
      </c>
      <c r="HD112" s="54">
        <v>60</v>
      </c>
      <c r="HE112" s="55">
        <v>62</v>
      </c>
      <c r="HF112" s="54" t="s">
        <v>180</v>
      </c>
      <c r="HG112" s="54" t="s">
        <v>180</v>
      </c>
      <c r="HH112" s="55" t="s">
        <v>180</v>
      </c>
      <c r="HI112" s="54" t="s">
        <v>180</v>
      </c>
      <c r="HJ112" s="54" t="s">
        <v>180</v>
      </c>
      <c r="HK112" s="55" t="s">
        <v>180</v>
      </c>
      <c r="HL112" s="56" t="s">
        <v>180</v>
      </c>
      <c r="HM112" s="54" t="s">
        <v>180</v>
      </c>
      <c r="HN112" s="55" t="s">
        <v>180</v>
      </c>
      <c r="HO112" s="56" t="s">
        <v>180</v>
      </c>
      <c r="HP112" s="54" t="s">
        <v>180</v>
      </c>
      <c r="HQ112" s="55" t="s">
        <v>180</v>
      </c>
      <c r="HR112" s="56" t="s">
        <v>180</v>
      </c>
      <c r="HS112" s="54" t="s">
        <v>180</v>
      </c>
      <c r="HT112" s="55" t="s">
        <v>180</v>
      </c>
      <c r="HU112" s="56" t="s">
        <v>180</v>
      </c>
      <c r="HV112" s="54" t="s">
        <v>180</v>
      </c>
      <c r="HW112" s="55" t="s">
        <v>180</v>
      </c>
      <c r="HX112" s="56" t="s">
        <v>180</v>
      </c>
      <c r="HY112" s="54" t="s">
        <v>180</v>
      </c>
      <c r="HZ112" s="55" t="s">
        <v>180</v>
      </c>
      <c r="IA112" s="56" t="s">
        <v>180</v>
      </c>
      <c r="IB112" s="54" t="s">
        <v>180</v>
      </c>
      <c r="IC112" s="55" t="s">
        <v>180</v>
      </c>
    </row>
    <row r="113" spans="1:237">
      <c r="A113" s="20">
        <v>1996</v>
      </c>
      <c r="B113" s="20">
        <v>2</v>
      </c>
      <c r="C113" s="20">
        <v>4</v>
      </c>
      <c r="D113" s="54">
        <v>265</v>
      </c>
      <c r="E113" s="54">
        <v>250</v>
      </c>
      <c r="F113" s="55">
        <v>258</v>
      </c>
      <c r="G113" s="56">
        <v>202</v>
      </c>
      <c r="H113" s="54">
        <v>197.5</v>
      </c>
      <c r="I113" s="55">
        <v>200</v>
      </c>
      <c r="J113" s="56">
        <v>265</v>
      </c>
      <c r="K113" s="54">
        <v>250</v>
      </c>
      <c r="L113" s="55">
        <v>258</v>
      </c>
      <c r="M113" s="56" t="s">
        <v>180</v>
      </c>
      <c r="N113" s="54" t="s">
        <v>180</v>
      </c>
      <c r="O113" s="55" t="s">
        <v>180</v>
      </c>
      <c r="P113" s="56">
        <v>242.5</v>
      </c>
      <c r="Q113" s="54">
        <v>237.5</v>
      </c>
      <c r="R113" s="55">
        <v>240.5</v>
      </c>
      <c r="S113" s="56">
        <v>243.75</v>
      </c>
      <c r="T113" s="54">
        <v>238.75</v>
      </c>
      <c r="U113" s="55">
        <v>241.75</v>
      </c>
      <c r="V113" s="54" t="s">
        <v>180</v>
      </c>
      <c r="W113" s="54" t="s">
        <v>180</v>
      </c>
      <c r="X113" s="55" t="s">
        <v>180</v>
      </c>
      <c r="Y113" s="54" t="s">
        <v>180</v>
      </c>
      <c r="Z113" s="54" t="s">
        <v>180</v>
      </c>
      <c r="AA113" s="55" t="s">
        <v>180</v>
      </c>
      <c r="AB113" s="54" t="s">
        <v>180</v>
      </c>
      <c r="AC113" s="54" t="s">
        <v>180</v>
      </c>
      <c r="AD113" s="55" t="s">
        <v>180</v>
      </c>
      <c r="AE113" s="54" t="s">
        <v>180</v>
      </c>
      <c r="AF113" s="54" t="s">
        <v>180</v>
      </c>
      <c r="AG113" s="55" t="s">
        <v>180</v>
      </c>
      <c r="AH113" s="56" t="s">
        <v>180</v>
      </c>
      <c r="AI113" s="54" t="s">
        <v>180</v>
      </c>
      <c r="AJ113" s="55" t="s">
        <v>180</v>
      </c>
      <c r="AK113" s="56" t="s">
        <v>180</v>
      </c>
      <c r="AL113" s="54" t="s">
        <v>180</v>
      </c>
      <c r="AM113" s="55" t="s">
        <v>180</v>
      </c>
      <c r="AN113" s="56" t="s">
        <v>180</v>
      </c>
      <c r="AO113" s="54" t="s">
        <v>180</v>
      </c>
      <c r="AP113" s="55" t="s">
        <v>180</v>
      </c>
      <c r="AQ113" s="56" t="s">
        <v>180</v>
      </c>
      <c r="AR113" s="54" t="s">
        <v>180</v>
      </c>
      <c r="AS113" s="55" t="s">
        <v>180</v>
      </c>
      <c r="AT113" s="56" t="s">
        <v>180</v>
      </c>
      <c r="AU113" s="54" t="s">
        <v>180</v>
      </c>
      <c r="AV113" s="55" t="s">
        <v>180</v>
      </c>
      <c r="AW113" s="56" t="s">
        <v>180</v>
      </c>
      <c r="AX113" s="54" t="s">
        <v>180</v>
      </c>
      <c r="AY113" s="55" t="s">
        <v>180</v>
      </c>
      <c r="AZ113" s="56">
        <v>238.75</v>
      </c>
      <c r="BA113" s="54">
        <v>220</v>
      </c>
      <c r="BB113" s="55">
        <v>229.5</v>
      </c>
      <c r="BC113" s="56" t="s">
        <v>180</v>
      </c>
      <c r="BD113" s="54" t="s">
        <v>180</v>
      </c>
      <c r="BE113" s="55" t="s">
        <v>180</v>
      </c>
      <c r="BF113" s="56">
        <v>238.75</v>
      </c>
      <c r="BG113" s="54">
        <v>220</v>
      </c>
      <c r="BH113" s="55">
        <v>229.5</v>
      </c>
      <c r="BI113" s="56">
        <v>240</v>
      </c>
      <c r="BJ113" s="54">
        <v>233.75</v>
      </c>
      <c r="BK113" s="55">
        <v>237.25</v>
      </c>
      <c r="BL113" s="56" t="s">
        <v>180</v>
      </c>
      <c r="BM113" s="54" t="s">
        <v>180</v>
      </c>
      <c r="BN113" s="55" t="s">
        <v>180</v>
      </c>
      <c r="BO113" s="56" t="s">
        <v>180</v>
      </c>
      <c r="BP113" s="54" t="s">
        <v>180</v>
      </c>
      <c r="BQ113" s="55" t="s">
        <v>180</v>
      </c>
      <c r="BR113" s="56" t="s">
        <v>180</v>
      </c>
      <c r="BS113" s="54" t="s">
        <v>180</v>
      </c>
      <c r="BT113" s="55" t="s">
        <v>180</v>
      </c>
      <c r="BU113" s="56" t="s">
        <v>180</v>
      </c>
      <c r="BV113" s="54" t="s">
        <v>180</v>
      </c>
      <c r="BW113" s="55" t="s">
        <v>180</v>
      </c>
      <c r="BX113" s="56" t="s">
        <v>180</v>
      </c>
      <c r="BY113" s="54" t="s">
        <v>180</v>
      </c>
      <c r="BZ113" s="55" t="s">
        <v>180</v>
      </c>
      <c r="CA113" s="56" t="s">
        <v>180</v>
      </c>
      <c r="CB113" s="54" t="s">
        <v>180</v>
      </c>
      <c r="CC113" s="55" t="s">
        <v>180</v>
      </c>
      <c r="CD113" s="56" t="s">
        <v>180</v>
      </c>
      <c r="CE113" s="54" t="s">
        <v>180</v>
      </c>
      <c r="CF113" s="55" t="s">
        <v>180</v>
      </c>
      <c r="CG113" s="56" t="s">
        <v>180</v>
      </c>
      <c r="CH113" s="54" t="s">
        <v>180</v>
      </c>
      <c r="CI113" s="55" t="s">
        <v>180</v>
      </c>
      <c r="CJ113" s="56" t="s">
        <v>180</v>
      </c>
      <c r="CK113" s="54" t="s">
        <v>180</v>
      </c>
      <c r="CL113" s="55" t="s">
        <v>180</v>
      </c>
      <c r="CM113" s="56" t="s">
        <v>180</v>
      </c>
      <c r="CN113" s="54" t="s">
        <v>180</v>
      </c>
      <c r="CO113" s="55" t="s">
        <v>180</v>
      </c>
      <c r="CP113" s="56">
        <v>266</v>
      </c>
      <c r="CQ113" s="54">
        <v>263.25</v>
      </c>
      <c r="CR113" s="55">
        <v>264.75</v>
      </c>
      <c r="CS113" s="56">
        <v>265</v>
      </c>
      <c r="CT113" s="54">
        <v>250</v>
      </c>
      <c r="CU113" s="55">
        <v>258</v>
      </c>
      <c r="CV113" s="56">
        <v>270</v>
      </c>
      <c r="CW113" s="54">
        <v>250</v>
      </c>
      <c r="CX113" s="55">
        <v>260</v>
      </c>
      <c r="CY113" s="54" t="s">
        <v>180</v>
      </c>
      <c r="CZ113" s="54" t="s">
        <v>180</v>
      </c>
      <c r="DA113" s="55" t="s">
        <v>180</v>
      </c>
      <c r="DB113" s="54" t="s">
        <v>180</v>
      </c>
      <c r="DC113" s="54" t="s">
        <v>180</v>
      </c>
      <c r="DD113" s="55" t="s">
        <v>180</v>
      </c>
      <c r="DE113" s="54" t="s">
        <v>180</v>
      </c>
      <c r="DF113" s="54" t="s">
        <v>180</v>
      </c>
      <c r="DG113" s="55" t="s">
        <v>180</v>
      </c>
      <c r="DH113" s="54" t="s">
        <v>180</v>
      </c>
      <c r="DI113" s="54" t="s">
        <v>180</v>
      </c>
      <c r="DJ113" s="55" t="s">
        <v>180</v>
      </c>
      <c r="DK113" s="56" t="s">
        <v>180</v>
      </c>
      <c r="DL113" s="54" t="s">
        <v>180</v>
      </c>
      <c r="DM113" s="55" t="s">
        <v>180</v>
      </c>
      <c r="DN113" s="54" t="s">
        <v>180</v>
      </c>
      <c r="DO113" s="54" t="s">
        <v>180</v>
      </c>
      <c r="DP113" s="55" t="s">
        <v>180</v>
      </c>
      <c r="DQ113" s="54" t="s">
        <v>180</v>
      </c>
      <c r="DR113" s="54" t="s">
        <v>180</v>
      </c>
      <c r="DS113" s="55" t="s">
        <v>180</v>
      </c>
      <c r="DT113" s="54">
        <v>211.33333333333334</v>
      </c>
      <c r="DU113" s="54">
        <v>207.33333333333334</v>
      </c>
      <c r="DV113" s="55">
        <v>209.66666666666666</v>
      </c>
      <c r="DW113" s="56" t="s">
        <v>180</v>
      </c>
      <c r="DX113" s="54" t="s">
        <v>180</v>
      </c>
      <c r="DY113" s="55" t="s">
        <v>180</v>
      </c>
      <c r="DZ113" s="56" t="s">
        <v>180</v>
      </c>
      <c r="EA113" s="54" t="s">
        <v>180</v>
      </c>
      <c r="EB113" s="55" t="s">
        <v>180</v>
      </c>
      <c r="EC113" s="56" t="s">
        <v>180</v>
      </c>
      <c r="ED113" s="54" t="s">
        <v>180</v>
      </c>
      <c r="EE113" s="55" t="s">
        <v>180</v>
      </c>
      <c r="EF113" s="56" t="s">
        <v>180</v>
      </c>
      <c r="EG113" s="54" t="s">
        <v>180</v>
      </c>
      <c r="EH113" s="55" t="s">
        <v>180</v>
      </c>
      <c r="EI113" s="56" t="s">
        <v>180</v>
      </c>
      <c r="EJ113" s="54" t="s">
        <v>180</v>
      </c>
      <c r="EK113" s="55" t="s">
        <v>180</v>
      </c>
      <c r="EL113" s="56" t="s">
        <v>180</v>
      </c>
      <c r="EM113" s="54" t="s">
        <v>180</v>
      </c>
      <c r="EN113" s="55" t="s">
        <v>180</v>
      </c>
      <c r="EO113" s="56" t="s">
        <v>180</v>
      </c>
      <c r="EP113" s="54" t="s">
        <v>180</v>
      </c>
      <c r="EQ113" s="55" t="s">
        <v>180</v>
      </c>
      <c r="ER113" s="56" t="s">
        <v>180</v>
      </c>
      <c r="ES113" s="54" t="s">
        <v>180</v>
      </c>
      <c r="ET113" s="55" t="s">
        <v>180</v>
      </c>
      <c r="EU113" s="54" t="s">
        <v>180</v>
      </c>
      <c r="EV113" s="54" t="s">
        <v>180</v>
      </c>
      <c r="EW113" s="55" t="s">
        <v>180</v>
      </c>
      <c r="EX113" s="54" t="s">
        <v>180</v>
      </c>
      <c r="EY113" s="54" t="s">
        <v>180</v>
      </c>
      <c r="EZ113" s="55" t="s">
        <v>180</v>
      </c>
      <c r="FA113" s="56" t="s">
        <v>180</v>
      </c>
      <c r="FB113" s="54" t="s">
        <v>180</v>
      </c>
      <c r="FC113" s="55" t="s">
        <v>180</v>
      </c>
      <c r="FD113" s="56" t="s">
        <v>180</v>
      </c>
      <c r="FE113" s="54" t="s">
        <v>180</v>
      </c>
      <c r="FF113" s="55" t="s">
        <v>180</v>
      </c>
      <c r="FG113" s="56" t="s">
        <v>180</v>
      </c>
      <c r="FH113" s="54" t="s">
        <v>180</v>
      </c>
      <c r="FI113" s="55" t="s">
        <v>180</v>
      </c>
      <c r="FJ113" s="56">
        <v>175</v>
      </c>
      <c r="FK113" s="54">
        <v>170</v>
      </c>
      <c r="FL113" s="55">
        <v>173</v>
      </c>
      <c r="FM113" s="56" t="s">
        <v>180</v>
      </c>
      <c r="FN113" s="54" t="s">
        <v>180</v>
      </c>
      <c r="FO113" s="55" t="s">
        <v>180</v>
      </c>
      <c r="FP113" s="56">
        <v>170</v>
      </c>
      <c r="FQ113" s="54">
        <v>170</v>
      </c>
      <c r="FR113" s="55">
        <v>170</v>
      </c>
      <c r="FS113" s="56">
        <v>177</v>
      </c>
      <c r="FT113" s="54">
        <v>170</v>
      </c>
      <c r="FU113" s="55">
        <v>174</v>
      </c>
      <c r="FV113" s="56" t="s">
        <v>180</v>
      </c>
      <c r="FW113" s="54" t="s">
        <v>180</v>
      </c>
      <c r="FX113" s="55" t="s">
        <v>180</v>
      </c>
      <c r="FY113" s="56" t="s">
        <v>180</v>
      </c>
      <c r="FZ113" s="54" t="s">
        <v>180</v>
      </c>
      <c r="GA113" s="55" t="s">
        <v>180</v>
      </c>
      <c r="GB113" s="56">
        <v>375</v>
      </c>
      <c r="GC113" s="54">
        <v>325</v>
      </c>
      <c r="GD113" s="55">
        <v>350</v>
      </c>
      <c r="GE113" s="56">
        <v>417</v>
      </c>
      <c r="GF113" s="54">
        <v>416</v>
      </c>
      <c r="GG113" s="55">
        <v>417</v>
      </c>
      <c r="GH113" s="56">
        <v>410</v>
      </c>
      <c r="GI113" s="54">
        <v>400</v>
      </c>
      <c r="GJ113" s="55">
        <v>405</v>
      </c>
      <c r="GK113" s="56" t="s">
        <v>180</v>
      </c>
      <c r="GL113" s="54" t="s">
        <v>180</v>
      </c>
      <c r="GM113" s="55" t="s">
        <v>180</v>
      </c>
      <c r="GN113" s="56">
        <v>405</v>
      </c>
      <c r="GO113" s="54">
        <v>395</v>
      </c>
      <c r="GP113" s="55">
        <v>400</v>
      </c>
      <c r="GQ113" s="56">
        <v>320</v>
      </c>
      <c r="GR113" s="54">
        <v>305</v>
      </c>
      <c r="GS113" s="55">
        <v>313</v>
      </c>
      <c r="GT113" s="56" t="s">
        <v>180</v>
      </c>
      <c r="GU113" s="54" t="s">
        <v>180</v>
      </c>
      <c r="GV113" s="55" t="s">
        <v>180</v>
      </c>
      <c r="GW113" s="56">
        <v>320</v>
      </c>
      <c r="GX113" s="54">
        <v>305</v>
      </c>
      <c r="GY113" s="55">
        <v>313</v>
      </c>
      <c r="GZ113" s="56" t="s">
        <v>180</v>
      </c>
      <c r="HA113" s="54" t="s">
        <v>180</v>
      </c>
      <c r="HB113" s="55" t="s">
        <v>180</v>
      </c>
      <c r="HC113" s="56">
        <v>64</v>
      </c>
      <c r="HD113" s="54">
        <v>60</v>
      </c>
      <c r="HE113" s="55">
        <v>62</v>
      </c>
      <c r="HF113" s="54" t="s">
        <v>180</v>
      </c>
      <c r="HG113" s="54" t="s">
        <v>180</v>
      </c>
      <c r="HH113" s="55" t="s">
        <v>180</v>
      </c>
      <c r="HI113" s="54" t="s">
        <v>180</v>
      </c>
      <c r="HJ113" s="54" t="s">
        <v>180</v>
      </c>
      <c r="HK113" s="55" t="s">
        <v>180</v>
      </c>
      <c r="HL113" s="56" t="s">
        <v>180</v>
      </c>
      <c r="HM113" s="54" t="s">
        <v>180</v>
      </c>
      <c r="HN113" s="55" t="s">
        <v>180</v>
      </c>
      <c r="HO113" s="56" t="s">
        <v>180</v>
      </c>
      <c r="HP113" s="54" t="s">
        <v>180</v>
      </c>
      <c r="HQ113" s="55" t="s">
        <v>180</v>
      </c>
      <c r="HR113" s="56" t="s">
        <v>180</v>
      </c>
      <c r="HS113" s="54" t="s">
        <v>180</v>
      </c>
      <c r="HT113" s="55" t="s">
        <v>180</v>
      </c>
      <c r="HU113" s="56" t="s">
        <v>180</v>
      </c>
      <c r="HV113" s="54" t="s">
        <v>180</v>
      </c>
      <c r="HW113" s="55" t="s">
        <v>180</v>
      </c>
      <c r="HX113" s="56" t="s">
        <v>180</v>
      </c>
      <c r="HY113" s="54" t="s">
        <v>180</v>
      </c>
      <c r="HZ113" s="55" t="s">
        <v>180</v>
      </c>
      <c r="IA113" s="56" t="s">
        <v>180</v>
      </c>
      <c r="IB113" s="54" t="s">
        <v>180</v>
      </c>
      <c r="IC113" s="55" t="s">
        <v>180</v>
      </c>
    </row>
    <row r="114" spans="1:237">
      <c r="A114" s="20">
        <v>1996</v>
      </c>
      <c r="B114" s="20">
        <v>2</v>
      </c>
      <c r="C114" s="20">
        <v>5</v>
      </c>
      <c r="D114" s="54">
        <v>265</v>
      </c>
      <c r="E114" s="54">
        <v>250</v>
      </c>
      <c r="F114" s="55">
        <v>258</v>
      </c>
      <c r="G114" s="56">
        <v>189.6</v>
      </c>
      <c r="H114" s="54">
        <v>184</v>
      </c>
      <c r="I114" s="55">
        <v>187</v>
      </c>
      <c r="J114" s="56">
        <v>265</v>
      </c>
      <c r="K114" s="54">
        <v>250</v>
      </c>
      <c r="L114" s="55">
        <v>258</v>
      </c>
      <c r="M114" s="56" t="s">
        <v>180</v>
      </c>
      <c r="N114" s="54" t="s">
        <v>180</v>
      </c>
      <c r="O114" s="55" t="s">
        <v>180</v>
      </c>
      <c r="P114" s="56">
        <v>233.4</v>
      </c>
      <c r="Q114" s="54">
        <v>228.4</v>
      </c>
      <c r="R114" s="55">
        <v>231.4</v>
      </c>
      <c r="S114" s="56">
        <v>237</v>
      </c>
      <c r="T114" s="54">
        <v>232</v>
      </c>
      <c r="U114" s="55">
        <v>235</v>
      </c>
      <c r="V114" s="54" t="s">
        <v>180</v>
      </c>
      <c r="W114" s="54" t="s">
        <v>180</v>
      </c>
      <c r="X114" s="55" t="s">
        <v>180</v>
      </c>
      <c r="Y114" s="54" t="s">
        <v>180</v>
      </c>
      <c r="Z114" s="54" t="s">
        <v>180</v>
      </c>
      <c r="AA114" s="55" t="s">
        <v>180</v>
      </c>
      <c r="AB114" s="54" t="s">
        <v>180</v>
      </c>
      <c r="AC114" s="54" t="s">
        <v>180</v>
      </c>
      <c r="AD114" s="55" t="s">
        <v>180</v>
      </c>
      <c r="AE114" s="54" t="s">
        <v>180</v>
      </c>
      <c r="AF114" s="54" t="s">
        <v>180</v>
      </c>
      <c r="AG114" s="55" t="s">
        <v>180</v>
      </c>
      <c r="AH114" s="56" t="s">
        <v>180</v>
      </c>
      <c r="AI114" s="54" t="s">
        <v>180</v>
      </c>
      <c r="AJ114" s="55" t="s">
        <v>180</v>
      </c>
      <c r="AK114" s="56" t="s">
        <v>180</v>
      </c>
      <c r="AL114" s="54" t="s">
        <v>180</v>
      </c>
      <c r="AM114" s="55" t="s">
        <v>180</v>
      </c>
      <c r="AN114" s="56" t="s">
        <v>180</v>
      </c>
      <c r="AO114" s="54" t="s">
        <v>180</v>
      </c>
      <c r="AP114" s="55" t="s">
        <v>180</v>
      </c>
      <c r="AQ114" s="56" t="s">
        <v>180</v>
      </c>
      <c r="AR114" s="54" t="s">
        <v>180</v>
      </c>
      <c r="AS114" s="55" t="s">
        <v>180</v>
      </c>
      <c r="AT114" s="56" t="s">
        <v>180</v>
      </c>
      <c r="AU114" s="54" t="s">
        <v>180</v>
      </c>
      <c r="AV114" s="55" t="s">
        <v>180</v>
      </c>
      <c r="AW114" s="56" t="s">
        <v>180</v>
      </c>
      <c r="AX114" s="54" t="s">
        <v>180</v>
      </c>
      <c r="AY114" s="55" t="s">
        <v>180</v>
      </c>
      <c r="AZ114" s="56">
        <v>232.5</v>
      </c>
      <c r="BA114" s="54">
        <v>218.75</v>
      </c>
      <c r="BB114" s="55">
        <v>226</v>
      </c>
      <c r="BC114" s="56" t="s">
        <v>180</v>
      </c>
      <c r="BD114" s="54" t="s">
        <v>180</v>
      </c>
      <c r="BE114" s="55" t="s">
        <v>180</v>
      </c>
      <c r="BF114" s="56">
        <v>232.5</v>
      </c>
      <c r="BG114" s="54">
        <v>218.75</v>
      </c>
      <c r="BH114" s="55">
        <v>226</v>
      </c>
      <c r="BI114" s="56">
        <v>230</v>
      </c>
      <c r="BJ114" s="54">
        <v>222.5</v>
      </c>
      <c r="BK114" s="55">
        <v>226.5</v>
      </c>
      <c r="BL114" s="56" t="s">
        <v>180</v>
      </c>
      <c r="BM114" s="54" t="s">
        <v>180</v>
      </c>
      <c r="BN114" s="55" t="s">
        <v>180</v>
      </c>
      <c r="BO114" s="56" t="s">
        <v>180</v>
      </c>
      <c r="BP114" s="54" t="s">
        <v>180</v>
      </c>
      <c r="BQ114" s="55" t="s">
        <v>180</v>
      </c>
      <c r="BR114" s="56" t="s">
        <v>180</v>
      </c>
      <c r="BS114" s="54" t="s">
        <v>180</v>
      </c>
      <c r="BT114" s="55" t="s">
        <v>180</v>
      </c>
      <c r="BU114" s="56" t="s">
        <v>180</v>
      </c>
      <c r="BV114" s="54" t="s">
        <v>180</v>
      </c>
      <c r="BW114" s="55" t="s">
        <v>180</v>
      </c>
      <c r="BX114" s="56" t="s">
        <v>180</v>
      </c>
      <c r="BY114" s="54" t="s">
        <v>180</v>
      </c>
      <c r="BZ114" s="55" t="s">
        <v>180</v>
      </c>
      <c r="CA114" s="56" t="s">
        <v>180</v>
      </c>
      <c r="CB114" s="54" t="s">
        <v>180</v>
      </c>
      <c r="CC114" s="55" t="s">
        <v>180</v>
      </c>
      <c r="CD114" s="56" t="s">
        <v>180</v>
      </c>
      <c r="CE114" s="54" t="s">
        <v>180</v>
      </c>
      <c r="CF114" s="55" t="s">
        <v>180</v>
      </c>
      <c r="CG114" s="56" t="s">
        <v>180</v>
      </c>
      <c r="CH114" s="54" t="s">
        <v>180</v>
      </c>
      <c r="CI114" s="55" t="s">
        <v>180</v>
      </c>
      <c r="CJ114" s="56" t="s">
        <v>180</v>
      </c>
      <c r="CK114" s="54" t="s">
        <v>180</v>
      </c>
      <c r="CL114" s="55" t="s">
        <v>180</v>
      </c>
      <c r="CM114" s="56" t="s">
        <v>180</v>
      </c>
      <c r="CN114" s="54" t="s">
        <v>180</v>
      </c>
      <c r="CO114" s="55" t="s">
        <v>180</v>
      </c>
      <c r="CP114" s="56">
        <v>258</v>
      </c>
      <c r="CQ114" s="54">
        <v>253</v>
      </c>
      <c r="CR114" s="55">
        <v>256</v>
      </c>
      <c r="CS114" s="56">
        <v>265</v>
      </c>
      <c r="CT114" s="54">
        <v>250</v>
      </c>
      <c r="CU114" s="55">
        <v>258</v>
      </c>
      <c r="CV114" s="56">
        <v>254</v>
      </c>
      <c r="CW114" s="54">
        <v>246</v>
      </c>
      <c r="CX114" s="55">
        <v>250.4</v>
      </c>
      <c r="CY114" s="54">
        <v>195</v>
      </c>
      <c r="CZ114" s="54">
        <v>190</v>
      </c>
      <c r="DA114" s="55">
        <v>193</v>
      </c>
      <c r="DB114" s="54" t="s">
        <v>180</v>
      </c>
      <c r="DC114" s="54" t="s">
        <v>180</v>
      </c>
      <c r="DD114" s="55" t="s">
        <v>180</v>
      </c>
      <c r="DE114" s="54" t="s">
        <v>180</v>
      </c>
      <c r="DF114" s="54" t="s">
        <v>180</v>
      </c>
      <c r="DG114" s="55" t="s">
        <v>180</v>
      </c>
      <c r="DH114" s="54" t="s">
        <v>180</v>
      </c>
      <c r="DI114" s="54" t="s">
        <v>180</v>
      </c>
      <c r="DJ114" s="55" t="s">
        <v>180</v>
      </c>
      <c r="DK114" s="56" t="s">
        <v>180</v>
      </c>
      <c r="DL114" s="54" t="s">
        <v>180</v>
      </c>
      <c r="DM114" s="55" t="s">
        <v>180</v>
      </c>
      <c r="DN114" s="54" t="s">
        <v>180</v>
      </c>
      <c r="DO114" s="54" t="s">
        <v>180</v>
      </c>
      <c r="DP114" s="55" t="s">
        <v>180</v>
      </c>
      <c r="DQ114" s="54" t="s">
        <v>180</v>
      </c>
      <c r="DR114" s="54" t="s">
        <v>180</v>
      </c>
      <c r="DS114" s="55" t="s">
        <v>180</v>
      </c>
      <c r="DT114" s="54">
        <v>199.2</v>
      </c>
      <c r="DU114" s="54">
        <v>192.6</v>
      </c>
      <c r="DV114" s="55">
        <v>196.2</v>
      </c>
      <c r="DW114" s="56" t="s">
        <v>180</v>
      </c>
      <c r="DX114" s="54" t="s">
        <v>180</v>
      </c>
      <c r="DY114" s="55" t="s">
        <v>180</v>
      </c>
      <c r="DZ114" s="56" t="s">
        <v>180</v>
      </c>
      <c r="EA114" s="54" t="s">
        <v>180</v>
      </c>
      <c r="EB114" s="55" t="s">
        <v>180</v>
      </c>
      <c r="EC114" s="56" t="s">
        <v>180</v>
      </c>
      <c r="ED114" s="54" t="s">
        <v>180</v>
      </c>
      <c r="EE114" s="55" t="s">
        <v>180</v>
      </c>
      <c r="EF114" s="56" t="s">
        <v>180</v>
      </c>
      <c r="EG114" s="54" t="s">
        <v>180</v>
      </c>
      <c r="EH114" s="55" t="s">
        <v>180</v>
      </c>
      <c r="EI114" s="56" t="s">
        <v>180</v>
      </c>
      <c r="EJ114" s="54" t="s">
        <v>180</v>
      </c>
      <c r="EK114" s="55" t="s">
        <v>180</v>
      </c>
      <c r="EL114" s="56" t="s">
        <v>180</v>
      </c>
      <c r="EM114" s="54" t="s">
        <v>180</v>
      </c>
      <c r="EN114" s="55" t="s">
        <v>180</v>
      </c>
      <c r="EO114" s="56" t="s">
        <v>180</v>
      </c>
      <c r="EP114" s="54" t="s">
        <v>180</v>
      </c>
      <c r="EQ114" s="55" t="s">
        <v>180</v>
      </c>
      <c r="ER114" s="56" t="s">
        <v>180</v>
      </c>
      <c r="ES114" s="54" t="s">
        <v>180</v>
      </c>
      <c r="ET114" s="55" t="s">
        <v>180</v>
      </c>
      <c r="EU114" s="54" t="s">
        <v>180</v>
      </c>
      <c r="EV114" s="54" t="s">
        <v>180</v>
      </c>
      <c r="EW114" s="55" t="s">
        <v>180</v>
      </c>
      <c r="EX114" s="54" t="s">
        <v>180</v>
      </c>
      <c r="EY114" s="54" t="s">
        <v>180</v>
      </c>
      <c r="EZ114" s="55" t="s">
        <v>180</v>
      </c>
      <c r="FA114" s="56" t="s">
        <v>180</v>
      </c>
      <c r="FB114" s="54" t="s">
        <v>180</v>
      </c>
      <c r="FC114" s="55" t="s">
        <v>180</v>
      </c>
      <c r="FD114" s="56" t="s">
        <v>180</v>
      </c>
      <c r="FE114" s="54" t="s">
        <v>180</v>
      </c>
      <c r="FF114" s="55" t="s">
        <v>180</v>
      </c>
      <c r="FG114" s="56" t="s">
        <v>180</v>
      </c>
      <c r="FH114" s="54" t="s">
        <v>180</v>
      </c>
      <c r="FI114" s="55" t="s">
        <v>180</v>
      </c>
      <c r="FJ114" s="56">
        <v>175</v>
      </c>
      <c r="FK114" s="54">
        <v>170</v>
      </c>
      <c r="FL114" s="55">
        <v>173</v>
      </c>
      <c r="FM114" s="56" t="s">
        <v>180</v>
      </c>
      <c r="FN114" s="54" t="s">
        <v>180</v>
      </c>
      <c r="FO114" s="55" t="s">
        <v>180</v>
      </c>
      <c r="FP114" s="56">
        <v>164</v>
      </c>
      <c r="FQ114" s="54">
        <v>164</v>
      </c>
      <c r="FR114" s="55">
        <v>164</v>
      </c>
      <c r="FS114" s="56">
        <v>177</v>
      </c>
      <c r="FT114" s="54">
        <v>170</v>
      </c>
      <c r="FU114" s="55">
        <v>174</v>
      </c>
      <c r="FV114" s="56" t="s">
        <v>180</v>
      </c>
      <c r="FW114" s="54" t="s">
        <v>180</v>
      </c>
      <c r="FX114" s="55" t="s">
        <v>180</v>
      </c>
      <c r="FY114" s="56" t="s">
        <v>180</v>
      </c>
      <c r="FZ114" s="54" t="s">
        <v>180</v>
      </c>
      <c r="GA114" s="55" t="s">
        <v>180</v>
      </c>
      <c r="GB114" s="56">
        <v>375</v>
      </c>
      <c r="GC114" s="54">
        <v>325</v>
      </c>
      <c r="GD114" s="55">
        <v>350</v>
      </c>
      <c r="GE114" s="56">
        <v>417</v>
      </c>
      <c r="GF114" s="54">
        <v>416</v>
      </c>
      <c r="GG114" s="55">
        <v>417</v>
      </c>
      <c r="GH114" s="56">
        <v>410</v>
      </c>
      <c r="GI114" s="54">
        <v>400</v>
      </c>
      <c r="GJ114" s="55">
        <v>405</v>
      </c>
      <c r="GK114" s="56" t="s">
        <v>180</v>
      </c>
      <c r="GL114" s="54" t="s">
        <v>180</v>
      </c>
      <c r="GM114" s="55" t="s">
        <v>180</v>
      </c>
      <c r="GN114" s="56">
        <v>405</v>
      </c>
      <c r="GO114" s="54">
        <v>395</v>
      </c>
      <c r="GP114" s="55">
        <v>400</v>
      </c>
      <c r="GQ114" s="56">
        <v>320</v>
      </c>
      <c r="GR114" s="54">
        <v>305</v>
      </c>
      <c r="GS114" s="55">
        <v>313</v>
      </c>
      <c r="GT114" s="56" t="s">
        <v>180</v>
      </c>
      <c r="GU114" s="54" t="s">
        <v>180</v>
      </c>
      <c r="GV114" s="55" t="s">
        <v>180</v>
      </c>
      <c r="GW114" s="56">
        <v>320</v>
      </c>
      <c r="GX114" s="54">
        <v>305</v>
      </c>
      <c r="GY114" s="55">
        <v>313</v>
      </c>
      <c r="GZ114" s="56" t="s">
        <v>180</v>
      </c>
      <c r="HA114" s="54" t="s">
        <v>180</v>
      </c>
      <c r="HB114" s="55" t="s">
        <v>180</v>
      </c>
      <c r="HC114" s="56">
        <v>64</v>
      </c>
      <c r="HD114" s="54">
        <v>60</v>
      </c>
      <c r="HE114" s="55">
        <v>62</v>
      </c>
      <c r="HF114" s="54" t="s">
        <v>180</v>
      </c>
      <c r="HG114" s="54" t="s">
        <v>180</v>
      </c>
      <c r="HH114" s="55" t="s">
        <v>180</v>
      </c>
      <c r="HI114" s="54" t="s">
        <v>180</v>
      </c>
      <c r="HJ114" s="54" t="s">
        <v>180</v>
      </c>
      <c r="HK114" s="55" t="s">
        <v>180</v>
      </c>
      <c r="HL114" s="56" t="s">
        <v>180</v>
      </c>
      <c r="HM114" s="54" t="s">
        <v>180</v>
      </c>
      <c r="HN114" s="55" t="s">
        <v>180</v>
      </c>
      <c r="HO114" s="56" t="s">
        <v>180</v>
      </c>
      <c r="HP114" s="54" t="s">
        <v>180</v>
      </c>
      <c r="HQ114" s="55" t="s">
        <v>180</v>
      </c>
      <c r="HR114" s="56" t="s">
        <v>180</v>
      </c>
      <c r="HS114" s="54" t="s">
        <v>180</v>
      </c>
      <c r="HT114" s="55" t="s">
        <v>180</v>
      </c>
      <c r="HU114" s="56" t="s">
        <v>180</v>
      </c>
      <c r="HV114" s="54" t="s">
        <v>180</v>
      </c>
      <c r="HW114" s="55" t="s">
        <v>180</v>
      </c>
      <c r="HX114" s="56" t="s">
        <v>180</v>
      </c>
      <c r="HY114" s="54" t="s">
        <v>180</v>
      </c>
      <c r="HZ114" s="55" t="s">
        <v>180</v>
      </c>
      <c r="IA114" s="56" t="s">
        <v>180</v>
      </c>
      <c r="IB114" s="54" t="s">
        <v>180</v>
      </c>
      <c r="IC114" s="55" t="s">
        <v>180</v>
      </c>
    </row>
    <row r="115" spans="1:237">
      <c r="A115" s="20">
        <v>1996</v>
      </c>
      <c r="B115" s="20">
        <v>2</v>
      </c>
      <c r="C115" s="20">
        <v>6</v>
      </c>
      <c r="D115" s="54">
        <v>240</v>
      </c>
      <c r="E115" s="54">
        <v>200</v>
      </c>
      <c r="F115" s="55">
        <v>220</v>
      </c>
      <c r="G115" s="56">
        <v>187.25</v>
      </c>
      <c r="H115" s="54">
        <v>180.25</v>
      </c>
      <c r="I115" s="55">
        <v>184</v>
      </c>
      <c r="J115" s="56">
        <v>240</v>
      </c>
      <c r="K115" s="54">
        <v>200</v>
      </c>
      <c r="L115" s="55">
        <v>220</v>
      </c>
      <c r="M115" s="56" t="s">
        <v>180</v>
      </c>
      <c r="N115" s="54" t="s">
        <v>180</v>
      </c>
      <c r="O115" s="55" t="s">
        <v>180</v>
      </c>
      <c r="P115" s="56">
        <v>226.25</v>
      </c>
      <c r="Q115" s="54">
        <v>221.25</v>
      </c>
      <c r="R115" s="55">
        <v>224.25</v>
      </c>
      <c r="S115" s="56">
        <v>231.25</v>
      </c>
      <c r="T115" s="54">
        <v>226.25</v>
      </c>
      <c r="U115" s="55">
        <v>229.25</v>
      </c>
      <c r="V115" s="54" t="s">
        <v>180</v>
      </c>
      <c r="W115" s="54" t="s">
        <v>180</v>
      </c>
      <c r="X115" s="55" t="s">
        <v>180</v>
      </c>
      <c r="Y115" s="54" t="s">
        <v>180</v>
      </c>
      <c r="Z115" s="54" t="s">
        <v>180</v>
      </c>
      <c r="AA115" s="55" t="s">
        <v>180</v>
      </c>
      <c r="AB115" s="54" t="s">
        <v>180</v>
      </c>
      <c r="AC115" s="54" t="s">
        <v>180</v>
      </c>
      <c r="AD115" s="55" t="s">
        <v>180</v>
      </c>
      <c r="AE115" s="54" t="s">
        <v>180</v>
      </c>
      <c r="AF115" s="54" t="s">
        <v>180</v>
      </c>
      <c r="AG115" s="55" t="s">
        <v>180</v>
      </c>
      <c r="AH115" s="56" t="s">
        <v>180</v>
      </c>
      <c r="AI115" s="54" t="s">
        <v>180</v>
      </c>
      <c r="AJ115" s="55" t="s">
        <v>180</v>
      </c>
      <c r="AK115" s="56" t="s">
        <v>180</v>
      </c>
      <c r="AL115" s="54" t="s">
        <v>180</v>
      </c>
      <c r="AM115" s="55" t="s">
        <v>180</v>
      </c>
      <c r="AN115" s="56" t="s">
        <v>180</v>
      </c>
      <c r="AO115" s="54" t="s">
        <v>180</v>
      </c>
      <c r="AP115" s="55" t="s">
        <v>180</v>
      </c>
      <c r="AQ115" s="56" t="s">
        <v>180</v>
      </c>
      <c r="AR115" s="54" t="s">
        <v>180</v>
      </c>
      <c r="AS115" s="55" t="s">
        <v>180</v>
      </c>
      <c r="AT115" s="56" t="s">
        <v>180</v>
      </c>
      <c r="AU115" s="54" t="s">
        <v>180</v>
      </c>
      <c r="AV115" s="55" t="s">
        <v>180</v>
      </c>
      <c r="AW115" s="56" t="s">
        <v>180</v>
      </c>
      <c r="AX115" s="54" t="s">
        <v>180</v>
      </c>
      <c r="AY115" s="55" t="s">
        <v>180</v>
      </c>
      <c r="AZ115" s="56">
        <v>225</v>
      </c>
      <c r="BA115" s="54">
        <v>215</v>
      </c>
      <c r="BB115" s="55">
        <v>220</v>
      </c>
      <c r="BC115" s="56" t="s">
        <v>180</v>
      </c>
      <c r="BD115" s="54" t="s">
        <v>180</v>
      </c>
      <c r="BE115" s="55" t="s">
        <v>180</v>
      </c>
      <c r="BF115" s="56">
        <v>225</v>
      </c>
      <c r="BG115" s="54">
        <v>215</v>
      </c>
      <c r="BH115" s="55">
        <v>220</v>
      </c>
      <c r="BI115" s="56">
        <v>220</v>
      </c>
      <c r="BJ115" s="54">
        <v>210</v>
      </c>
      <c r="BK115" s="55">
        <v>215</v>
      </c>
      <c r="BL115" s="56" t="s">
        <v>180</v>
      </c>
      <c r="BM115" s="54" t="s">
        <v>180</v>
      </c>
      <c r="BN115" s="55" t="s">
        <v>180</v>
      </c>
      <c r="BO115" s="56" t="s">
        <v>180</v>
      </c>
      <c r="BP115" s="54" t="s">
        <v>180</v>
      </c>
      <c r="BQ115" s="55" t="s">
        <v>180</v>
      </c>
      <c r="BR115" s="56" t="s">
        <v>180</v>
      </c>
      <c r="BS115" s="54" t="s">
        <v>180</v>
      </c>
      <c r="BT115" s="55" t="s">
        <v>180</v>
      </c>
      <c r="BU115" s="56" t="s">
        <v>180</v>
      </c>
      <c r="BV115" s="54" t="s">
        <v>180</v>
      </c>
      <c r="BW115" s="55" t="s">
        <v>180</v>
      </c>
      <c r="BX115" s="56" t="s">
        <v>180</v>
      </c>
      <c r="BY115" s="54" t="s">
        <v>180</v>
      </c>
      <c r="BZ115" s="55" t="s">
        <v>180</v>
      </c>
      <c r="CA115" s="56" t="s">
        <v>180</v>
      </c>
      <c r="CB115" s="54" t="s">
        <v>180</v>
      </c>
      <c r="CC115" s="55" t="s">
        <v>180</v>
      </c>
      <c r="CD115" s="56" t="s">
        <v>180</v>
      </c>
      <c r="CE115" s="54" t="s">
        <v>180</v>
      </c>
      <c r="CF115" s="55" t="s">
        <v>180</v>
      </c>
      <c r="CG115" s="56" t="s">
        <v>180</v>
      </c>
      <c r="CH115" s="54" t="s">
        <v>180</v>
      </c>
      <c r="CI115" s="55" t="s">
        <v>180</v>
      </c>
      <c r="CJ115" s="56" t="s">
        <v>180</v>
      </c>
      <c r="CK115" s="54" t="s">
        <v>180</v>
      </c>
      <c r="CL115" s="55" t="s">
        <v>180</v>
      </c>
      <c r="CM115" s="56" t="s">
        <v>180</v>
      </c>
      <c r="CN115" s="54" t="s">
        <v>180</v>
      </c>
      <c r="CO115" s="55" t="s">
        <v>180</v>
      </c>
      <c r="CP115" s="56">
        <v>258</v>
      </c>
      <c r="CQ115" s="54">
        <v>253</v>
      </c>
      <c r="CR115" s="55">
        <v>256</v>
      </c>
      <c r="CS115" s="56">
        <v>240</v>
      </c>
      <c r="CT115" s="54">
        <v>200</v>
      </c>
      <c r="CU115" s="55">
        <v>220</v>
      </c>
      <c r="CV115" s="56">
        <v>235</v>
      </c>
      <c r="CW115" s="54">
        <v>200</v>
      </c>
      <c r="CX115" s="55">
        <v>218</v>
      </c>
      <c r="CY115" s="54">
        <v>202</v>
      </c>
      <c r="CZ115" s="54">
        <v>197.5</v>
      </c>
      <c r="DA115" s="55">
        <v>200.25</v>
      </c>
      <c r="DB115" s="54" t="s">
        <v>180</v>
      </c>
      <c r="DC115" s="54" t="s">
        <v>180</v>
      </c>
      <c r="DD115" s="55" t="s">
        <v>180</v>
      </c>
      <c r="DE115" s="54" t="s">
        <v>180</v>
      </c>
      <c r="DF115" s="54" t="s">
        <v>180</v>
      </c>
      <c r="DG115" s="55" t="s">
        <v>180</v>
      </c>
      <c r="DH115" s="54" t="s">
        <v>180</v>
      </c>
      <c r="DI115" s="54" t="s">
        <v>180</v>
      </c>
      <c r="DJ115" s="55" t="s">
        <v>180</v>
      </c>
      <c r="DK115" s="56" t="s">
        <v>180</v>
      </c>
      <c r="DL115" s="54" t="s">
        <v>180</v>
      </c>
      <c r="DM115" s="55" t="s">
        <v>180</v>
      </c>
      <c r="DN115" s="54" t="s">
        <v>180</v>
      </c>
      <c r="DO115" s="54" t="s">
        <v>180</v>
      </c>
      <c r="DP115" s="55" t="s">
        <v>180</v>
      </c>
      <c r="DQ115" s="54" t="s">
        <v>180</v>
      </c>
      <c r="DR115" s="54" t="s">
        <v>180</v>
      </c>
      <c r="DS115" s="55" t="s">
        <v>180</v>
      </c>
      <c r="DT115" s="54">
        <v>194</v>
      </c>
      <c r="DU115" s="54">
        <v>187</v>
      </c>
      <c r="DV115" s="55">
        <v>191</v>
      </c>
      <c r="DW115" s="56" t="s">
        <v>180</v>
      </c>
      <c r="DX115" s="54" t="s">
        <v>180</v>
      </c>
      <c r="DY115" s="55" t="s">
        <v>180</v>
      </c>
      <c r="DZ115" s="56" t="s">
        <v>180</v>
      </c>
      <c r="EA115" s="54" t="s">
        <v>180</v>
      </c>
      <c r="EB115" s="55" t="s">
        <v>180</v>
      </c>
      <c r="EC115" s="56" t="s">
        <v>180</v>
      </c>
      <c r="ED115" s="54" t="s">
        <v>180</v>
      </c>
      <c r="EE115" s="55" t="s">
        <v>180</v>
      </c>
      <c r="EF115" s="56" t="s">
        <v>180</v>
      </c>
      <c r="EG115" s="54" t="s">
        <v>180</v>
      </c>
      <c r="EH115" s="55" t="s">
        <v>180</v>
      </c>
      <c r="EI115" s="56" t="s">
        <v>180</v>
      </c>
      <c r="EJ115" s="54" t="s">
        <v>180</v>
      </c>
      <c r="EK115" s="55" t="s">
        <v>180</v>
      </c>
      <c r="EL115" s="56" t="s">
        <v>180</v>
      </c>
      <c r="EM115" s="54" t="s">
        <v>180</v>
      </c>
      <c r="EN115" s="55" t="s">
        <v>180</v>
      </c>
      <c r="EO115" s="56" t="s">
        <v>180</v>
      </c>
      <c r="EP115" s="54" t="s">
        <v>180</v>
      </c>
      <c r="EQ115" s="55" t="s">
        <v>180</v>
      </c>
      <c r="ER115" s="56" t="s">
        <v>180</v>
      </c>
      <c r="ES115" s="54" t="s">
        <v>180</v>
      </c>
      <c r="ET115" s="55" t="s">
        <v>180</v>
      </c>
      <c r="EU115" s="54" t="s">
        <v>180</v>
      </c>
      <c r="EV115" s="54" t="s">
        <v>180</v>
      </c>
      <c r="EW115" s="55" t="s">
        <v>180</v>
      </c>
      <c r="EX115" s="54" t="s">
        <v>180</v>
      </c>
      <c r="EY115" s="54" t="s">
        <v>180</v>
      </c>
      <c r="EZ115" s="55" t="s">
        <v>180</v>
      </c>
      <c r="FA115" s="56" t="s">
        <v>180</v>
      </c>
      <c r="FB115" s="54" t="s">
        <v>180</v>
      </c>
      <c r="FC115" s="55" t="s">
        <v>180</v>
      </c>
      <c r="FD115" s="56" t="s">
        <v>180</v>
      </c>
      <c r="FE115" s="54" t="s">
        <v>180</v>
      </c>
      <c r="FF115" s="55" t="s">
        <v>180</v>
      </c>
      <c r="FG115" s="56" t="s">
        <v>180</v>
      </c>
      <c r="FH115" s="54" t="s">
        <v>180</v>
      </c>
      <c r="FI115" s="55" t="s">
        <v>180</v>
      </c>
      <c r="FJ115" s="56">
        <v>175</v>
      </c>
      <c r="FK115" s="54">
        <v>170.75</v>
      </c>
      <c r="FL115" s="55">
        <v>173.25</v>
      </c>
      <c r="FM115" s="56" t="s">
        <v>180</v>
      </c>
      <c r="FN115" s="54" t="s">
        <v>180</v>
      </c>
      <c r="FO115" s="55" t="s">
        <v>180</v>
      </c>
      <c r="FP115" s="56">
        <v>167.25</v>
      </c>
      <c r="FQ115" s="54">
        <v>167.25</v>
      </c>
      <c r="FR115" s="55">
        <v>167.25</v>
      </c>
      <c r="FS115" s="56">
        <v>179.25</v>
      </c>
      <c r="FT115" s="54">
        <v>170</v>
      </c>
      <c r="FU115" s="55">
        <v>174.75</v>
      </c>
      <c r="FV115" s="56" t="s">
        <v>180</v>
      </c>
      <c r="FW115" s="54" t="s">
        <v>180</v>
      </c>
      <c r="FX115" s="55" t="s">
        <v>180</v>
      </c>
      <c r="FY115" s="56" t="s">
        <v>180</v>
      </c>
      <c r="FZ115" s="54" t="s">
        <v>180</v>
      </c>
      <c r="GA115" s="55" t="s">
        <v>180</v>
      </c>
      <c r="GB115" s="56">
        <v>375</v>
      </c>
      <c r="GC115" s="54">
        <v>325</v>
      </c>
      <c r="GD115" s="55">
        <v>350</v>
      </c>
      <c r="GE115" s="56">
        <v>417</v>
      </c>
      <c r="GF115" s="54">
        <v>416</v>
      </c>
      <c r="GG115" s="55">
        <v>417</v>
      </c>
      <c r="GH115" s="56">
        <v>410</v>
      </c>
      <c r="GI115" s="54">
        <v>400</v>
      </c>
      <c r="GJ115" s="55">
        <v>405</v>
      </c>
      <c r="GK115" s="56" t="s">
        <v>180</v>
      </c>
      <c r="GL115" s="54" t="s">
        <v>180</v>
      </c>
      <c r="GM115" s="55" t="s">
        <v>180</v>
      </c>
      <c r="GN115" s="56">
        <v>405</v>
      </c>
      <c r="GO115" s="54">
        <v>395</v>
      </c>
      <c r="GP115" s="55">
        <v>400</v>
      </c>
      <c r="GQ115" s="56">
        <v>320</v>
      </c>
      <c r="GR115" s="54">
        <v>305</v>
      </c>
      <c r="GS115" s="55">
        <v>313</v>
      </c>
      <c r="GT115" s="56" t="s">
        <v>180</v>
      </c>
      <c r="GU115" s="54" t="s">
        <v>180</v>
      </c>
      <c r="GV115" s="55" t="s">
        <v>180</v>
      </c>
      <c r="GW115" s="56">
        <v>320</v>
      </c>
      <c r="GX115" s="54">
        <v>305</v>
      </c>
      <c r="GY115" s="55">
        <v>313</v>
      </c>
      <c r="GZ115" s="56" t="s">
        <v>180</v>
      </c>
      <c r="HA115" s="54" t="s">
        <v>180</v>
      </c>
      <c r="HB115" s="55" t="s">
        <v>180</v>
      </c>
      <c r="HC115" s="56">
        <v>64</v>
      </c>
      <c r="HD115" s="54">
        <v>60</v>
      </c>
      <c r="HE115" s="55">
        <v>62</v>
      </c>
      <c r="HF115" s="54" t="s">
        <v>180</v>
      </c>
      <c r="HG115" s="54" t="s">
        <v>180</v>
      </c>
      <c r="HH115" s="55" t="s">
        <v>180</v>
      </c>
      <c r="HI115" s="54" t="s">
        <v>180</v>
      </c>
      <c r="HJ115" s="54" t="s">
        <v>180</v>
      </c>
      <c r="HK115" s="55" t="s">
        <v>180</v>
      </c>
      <c r="HL115" s="56" t="s">
        <v>180</v>
      </c>
      <c r="HM115" s="54" t="s">
        <v>180</v>
      </c>
      <c r="HN115" s="55" t="s">
        <v>180</v>
      </c>
      <c r="HO115" s="56" t="s">
        <v>180</v>
      </c>
      <c r="HP115" s="54" t="s">
        <v>180</v>
      </c>
      <c r="HQ115" s="55" t="s">
        <v>180</v>
      </c>
      <c r="HR115" s="56" t="s">
        <v>180</v>
      </c>
      <c r="HS115" s="54" t="s">
        <v>180</v>
      </c>
      <c r="HT115" s="55" t="s">
        <v>180</v>
      </c>
      <c r="HU115" s="56" t="s">
        <v>180</v>
      </c>
      <c r="HV115" s="54" t="s">
        <v>180</v>
      </c>
      <c r="HW115" s="55" t="s">
        <v>180</v>
      </c>
      <c r="HX115" s="56" t="s">
        <v>180</v>
      </c>
      <c r="HY115" s="54" t="s">
        <v>180</v>
      </c>
      <c r="HZ115" s="55" t="s">
        <v>180</v>
      </c>
      <c r="IA115" s="56" t="s">
        <v>180</v>
      </c>
      <c r="IB115" s="54" t="s">
        <v>180</v>
      </c>
      <c r="IC115" s="55" t="s">
        <v>180</v>
      </c>
    </row>
    <row r="116" spans="1:237">
      <c r="A116" s="20">
        <v>1996</v>
      </c>
      <c r="B116" s="20">
        <v>3</v>
      </c>
      <c r="C116" s="20">
        <v>7</v>
      </c>
      <c r="D116" s="54">
        <v>245</v>
      </c>
      <c r="E116" s="54">
        <v>222.5</v>
      </c>
      <c r="F116" s="55">
        <v>234</v>
      </c>
      <c r="G116" s="56">
        <v>187.75</v>
      </c>
      <c r="H116" s="54">
        <v>182.25</v>
      </c>
      <c r="I116" s="55">
        <v>185.25</v>
      </c>
      <c r="J116" s="56">
        <v>245</v>
      </c>
      <c r="K116" s="54">
        <v>222.5</v>
      </c>
      <c r="L116" s="55">
        <v>234</v>
      </c>
      <c r="M116" s="56" t="s">
        <v>180</v>
      </c>
      <c r="N116" s="54" t="s">
        <v>180</v>
      </c>
      <c r="O116" s="55" t="s">
        <v>180</v>
      </c>
      <c r="P116" s="56">
        <v>221.25</v>
      </c>
      <c r="Q116" s="54">
        <v>213.75</v>
      </c>
      <c r="R116" s="55">
        <v>217.75</v>
      </c>
      <c r="S116" s="56">
        <v>217.5</v>
      </c>
      <c r="T116" s="54">
        <v>210</v>
      </c>
      <c r="U116" s="55">
        <v>214</v>
      </c>
      <c r="V116" s="54" t="s">
        <v>180</v>
      </c>
      <c r="W116" s="54" t="s">
        <v>180</v>
      </c>
      <c r="X116" s="55" t="s">
        <v>180</v>
      </c>
      <c r="Y116" s="54" t="s">
        <v>180</v>
      </c>
      <c r="Z116" s="54" t="s">
        <v>180</v>
      </c>
      <c r="AA116" s="55" t="s">
        <v>180</v>
      </c>
      <c r="AB116" s="54" t="s">
        <v>180</v>
      </c>
      <c r="AC116" s="54" t="s">
        <v>180</v>
      </c>
      <c r="AD116" s="55" t="s">
        <v>180</v>
      </c>
      <c r="AE116" s="54" t="s">
        <v>180</v>
      </c>
      <c r="AF116" s="54" t="s">
        <v>180</v>
      </c>
      <c r="AG116" s="55" t="s">
        <v>180</v>
      </c>
      <c r="AH116" s="56" t="s">
        <v>180</v>
      </c>
      <c r="AI116" s="54" t="s">
        <v>180</v>
      </c>
      <c r="AJ116" s="55" t="s">
        <v>180</v>
      </c>
      <c r="AK116" s="56" t="s">
        <v>180</v>
      </c>
      <c r="AL116" s="54" t="s">
        <v>180</v>
      </c>
      <c r="AM116" s="55" t="s">
        <v>180</v>
      </c>
      <c r="AN116" s="56" t="s">
        <v>180</v>
      </c>
      <c r="AO116" s="54" t="s">
        <v>180</v>
      </c>
      <c r="AP116" s="55" t="s">
        <v>180</v>
      </c>
      <c r="AQ116" s="56" t="s">
        <v>180</v>
      </c>
      <c r="AR116" s="54" t="s">
        <v>180</v>
      </c>
      <c r="AS116" s="55" t="s">
        <v>180</v>
      </c>
      <c r="AT116" s="56" t="s">
        <v>180</v>
      </c>
      <c r="AU116" s="54" t="s">
        <v>180</v>
      </c>
      <c r="AV116" s="55" t="s">
        <v>180</v>
      </c>
      <c r="AW116" s="56" t="s">
        <v>180</v>
      </c>
      <c r="AX116" s="54" t="s">
        <v>180</v>
      </c>
      <c r="AY116" s="55" t="s">
        <v>180</v>
      </c>
      <c r="AZ116" s="56">
        <v>227.75</v>
      </c>
      <c r="BA116" s="54">
        <v>216.25</v>
      </c>
      <c r="BB116" s="55">
        <v>222</v>
      </c>
      <c r="BC116" s="56" t="s">
        <v>180</v>
      </c>
      <c r="BD116" s="54" t="s">
        <v>180</v>
      </c>
      <c r="BE116" s="55" t="s">
        <v>180</v>
      </c>
      <c r="BF116" s="56">
        <v>227.75</v>
      </c>
      <c r="BG116" s="54">
        <v>216.25</v>
      </c>
      <c r="BH116" s="55">
        <v>222</v>
      </c>
      <c r="BI116" s="56">
        <v>225</v>
      </c>
      <c r="BJ116" s="54">
        <v>215</v>
      </c>
      <c r="BK116" s="55">
        <v>220</v>
      </c>
      <c r="BL116" s="56" t="s">
        <v>180</v>
      </c>
      <c r="BM116" s="54" t="s">
        <v>180</v>
      </c>
      <c r="BN116" s="55" t="s">
        <v>180</v>
      </c>
      <c r="BO116" s="56" t="s">
        <v>180</v>
      </c>
      <c r="BP116" s="54" t="s">
        <v>180</v>
      </c>
      <c r="BQ116" s="55" t="s">
        <v>180</v>
      </c>
      <c r="BR116" s="56" t="s">
        <v>180</v>
      </c>
      <c r="BS116" s="54" t="s">
        <v>180</v>
      </c>
      <c r="BT116" s="55" t="s">
        <v>180</v>
      </c>
      <c r="BU116" s="56" t="s">
        <v>180</v>
      </c>
      <c r="BV116" s="54" t="s">
        <v>180</v>
      </c>
      <c r="BW116" s="55" t="s">
        <v>180</v>
      </c>
      <c r="BX116" s="56" t="s">
        <v>180</v>
      </c>
      <c r="BY116" s="54" t="s">
        <v>180</v>
      </c>
      <c r="BZ116" s="55" t="s">
        <v>180</v>
      </c>
      <c r="CA116" s="56" t="s">
        <v>180</v>
      </c>
      <c r="CB116" s="54" t="s">
        <v>180</v>
      </c>
      <c r="CC116" s="55" t="s">
        <v>180</v>
      </c>
      <c r="CD116" s="56" t="s">
        <v>180</v>
      </c>
      <c r="CE116" s="54" t="s">
        <v>180</v>
      </c>
      <c r="CF116" s="55" t="s">
        <v>180</v>
      </c>
      <c r="CG116" s="56" t="s">
        <v>180</v>
      </c>
      <c r="CH116" s="54" t="s">
        <v>180</v>
      </c>
      <c r="CI116" s="55" t="s">
        <v>180</v>
      </c>
      <c r="CJ116" s="56" t="s">
        <v>180</v>
      </c>
      <c r="CK116" s="54" t="s">
        <v>180</v>
      </c>
      <c r="CL116" s="55" t="s">
        <v>180</v>
      </c>
      <c r="CM116" s="56" t="s">
        <v>180</v>
      </c>
      <c r="CN116" s="54" t="s">
        <v>180</v>
      </c>
      <c r="CO116" s="55" t="s">
        <v>180</v>
      </c>
      <c r="CP116" s="56" t="s">
        <v>180</v>
      </c>
      <c r="CQ116" s="54" t="s">
        <v>180</v>
      </c>
      <c r="CR116" s="55" t="s">
        <v>180</v>
      </c>
      <c r="CS116" s="56">
        <v>245</v>
      </c>
      <c r="CT116" s="54">
        <v>222.5</v>
      </c>
      <c r="CU116" s="55">
        <v>234</v>
      </c>
      <c r="CV116" s="56">
        <v>242.5</v>
      </c>
      <c r="CW116" s="54">
        <v>228.75</v>
      </c>
      <c r="CX116" s="55">
        <v>236</v>
      </c>
      <c r="CY116" s="54">
        <v>214.75</v>
      </c>
      <c r="CZ116" s="54">
        <v>210</v>
      </c>
      <c r="DA116" s="55">
        <v>212.75</v>
      </c>
      <c r="DB116" s="54" t="s">
        <v>180</v>
      </c>
      <c r="DC116" s="54" t="s">
        <v>180</v>
      </c>
      <c r="DD116" s="55" t="s">
        <v>180</v>
      </c>
      <c r="DE116" s="54" t="s">
        <v>180</v>
      </c>
      <c r="DF116" s="54" t="s">
        <v>180</v>
      </c>
      <c r="DG116" s="55" t="s">
        <v>180</v>
      </c>
      <c r="DH116" s="54" t="s">
        <v>180</v>
      </c>
      <c r="DI116" s="54" t="s">
        <v>180</v>
      </c>
      <c r="DJ116" s="55" t="s">
        <v>180</v>
      </c>
      <c r="DK116" s="56" t="s">
        <v>180</v>
      </c>
      <c r="DL116" s="54" t="s">
        <v>180</v>
      </c>
      <c r="DM116" s="55" t="s">
        <v>180</v>
      </c>
      <c r="DN116" s="54" t="s">
        <v>180</v>
      </c>
      <c r="DO116" s="54" t="s">
        <v>180</v>
      </c>
      <c r="DP116" s="55" t="s">
        <v>180</v>
      </c>
      <c r="DQ116" s="54" t="s">
        <v>180</v>
      </c>
      <c r="DR116" s="54" t="s">
        <v>180</v>
      </c>
      <c r="DS116" s="55" t="s">
        <v>180</v>
      </c>
      <c r="DT116" s="54">
        <v>194</v>
      </c>
      <c r="DU116" s="54">
        <v>187</v>
      </c>
      <c r="DV116" s="55">
        <v>191</v>
      </c>
      <c r="DW116" s="56" t="s">
        <v>180</v>
      </c>
      <c r="DX116" s="54" t="s">
        <v>180</v>
      </c>
      <c r="DY116" s="55" t="s">
        <v>180</v>
      </c>
      <c r="DZ116" s="56" t="s">
        <v>180</v>
      </c>
      <c r="EA116" s="54" t="s">
        <v>180</v>
      </c>
      <c r="EB116" s="55" t="s">
        <v>180</v>
      </c>
      <c r="EC116" s="56" t="s">
        <v>180</v>
      </c>
      <c r="ED116" s="54" t="s">
        <v>180</v>
      </c>
      <c r="EE116" s="55" t="s">
        <v>180</v>
      </c>
      <c r="EF116" s="56" t="s">
        <v>180</v>
      </c>
      <c r="EG116" s="54" t="s">
        <v>180</v>
      </c>
      <c r="EH116" s="55" t="s">
        <v>180</v>
      </c>
      <c r="EI116" s="56" t="s">
        <v>180</v>
      </c>
      <c r="EJ116" s="54" t="s">
        <v>180</v>
      </c>
      <c r="EK116" s="55" t="s">
        <v>180</v>
      </c>
      <c r="EL116" s="56" t="s">
        <v>180</v>
      </c>
      <c r="EM116" s="54" t="s">
        <v>180</v>
      </c>
      <c r="EN116" s="55" t="s">
        <v>180</v>
      </c>
      <c r="EO116" s="56" t="s">
        <v>180</v>
      </c>
      <c r="EP116" s="54" t="s">
        <v>180</v>
      </c>
      <c r="EQ116" s="55" t="s">
        <v>180</v>
      </c>
      <c r="ER116" s="56" t="s">
        <v>180</v>
      </c>
      <c r="ES116" s="54" t="s">
        <v>180</v>
      </c>
      <c r="ET116" s="55" t="s">
        <v>180</v>
      </c>
      <c r="EU116" s="54" t="s">
        <v>180</v>
      </c>
      <c r="EV116" s="54" t="s">
        <v>180</v>
      </c>
      <c r="EW116" s="55" t="s">
        <v>180</v>
      </c>
      <c r="EX116" s="54" t="s">
        <v>180</v>
      </c>
      <c r="EY116" s="54" t="s">
        <v>180</v>
      </c>
      <c r="EZ116" s="55" t="s">
        <v>180</v>
      </c>
      <c r="FA116" s="56" t="s">
        <v>180</v>
      </c>
      <c r="FB116" s="54" t="s">
        <v>180</v>
      </c>
      <c r="FC116" s="55" t="s">
        <v>180</v>
      </c>
      <c r="FD116" s="56" t="s">
        <v>180</v>
      </c>
      <c r="FE116" s="54" t="s">
        <v>180</v>
      </c>
      <c r="FF116" s="55" t="s">
        <v>180</v>
      </c>
      <c r="FG116" s="56" t="s">
        <v>180</v>
      </c>
      <c r="FH116" s="54" t="s">
        <v>180</v>
      </c>
      <c r="FI116" s="55" t="s">
        <v>180</v>
      </c>
      <c r="FJ116" s="56">
        <v>175.75</v>
      </c>
      <c r="FK116" s="54">
        <v>173</v>
      </c>
      <c r="FL116" s="55">
        <v>174.5</v>
      </c>
      <c r="FM116" s="56" t="s">
        <v>180</v>
      </c>
      <c r="FN116" s="54" t="s">
        <v>180</v>
      </c>
      <c r="FO116" s="55" t="s">
        <v>180</v>
      </c>
      <c r="FP116" s="56">
        <v>165</v>
      </c>
      <c r="FQ116" s="54">
        <v>165</v>
      </c>
      <c r="FR116" s="55">
        <v>165</v>
      </c>
      <c r="FS116" s="56">
        <v>180</v>
      </c>
      <c r="FT116" s="54">
        <v>171.25</v>
      </c>
      <c r="FU116" s="55">
        <v>175.75</v>
      </c>
      <c r="FV116" s="56" t="s">
        <v>180</v>
      </c>
      <c r="FW116" s="54" t="s">
        <v>180</v>
      </c>
      <c r="FX116" s="55" t="s">
        <v>180</v>
      </c>
      <c r="FY116" s="56" t="s">
        <v>180</v>
      </c>
      <c r="FZ116" s="54" t="s">
        <v>180</v>
      </c>
      <c r="GA116" s="55" t="s">
        <v>180</v>
      </c>
      <c r="GB116" s="56">
        <v>375</v>
      </c>
      <c r="GC116" s="54">
        <v>325</v>
      </c>
      <c r="GD116" s="55">
        <v>350</v>
      </c>
      <c r="GE116" s="56">
        <v>417</v>
      </c>
      <c r="GF116" s="54">
        <v>417</v>
      </c>
      <c r="GG116" s="55">
        <v>417</v>
      </c>
      <c r="GH116" s="56">
        <v>410</v>
      </c>
      <c r="GI116" s="54">
        <v>400</v>
      </c>
      <c r="GJ116" s="55">
        <v>405</v>
      </c>
      <c r="GK116" s="56" t="s">
        <v>180</v>
      </c>
      <c r="GL116" s="54" t="s">
        <v>180</v>
      </c>
      <c r="GM116" s="55" t="s">
        <v>180</v>
      </c>
      <c r="GN116" s="56">
        <v>405</v>
      </c>
      <c r="GO116" s="54">
        <v>395</v>
      </c>
      <c r="GP116" s="55">
        <v>400</v>
      </c>
      <c r="GQ116" s="56">
        <v>320</v>
      </c>
      <c r="GR116" s="54">
        <v>305</v>
      </c>
      <c r="GS116" s="55">
        <v>313</v>
      </c>
      <c r="GT116" s="56" t="s">
        <v>180</v>
      </c>
      <c r="GU116" s="54" t="s">
        <v>180</v>
      </c>
      <c r="GV116" s="55" t="s">
        <v>180</v>
      </c>
      <c r="GW116" s="56">
        <v>320</v>
      </c>
      <c r="GX116" s="54">
        <v>305</v>
      </c>
      <c r="GY116" s="55">
        <v>313</v>
      </c>
      <c r="GZ116" s="56" t="s">
        <v>180</v>
      </c>
      <c r="HA116" s="54" t="s">
        <v>180</v>
      </c>
      <c r="HB116" s="55" t="s">
        <v>180</v>
      </c>
      <c r="HC116" s="56">
        <v>64</v>
      </c>
      <c r="HD116" s="54">
        <v>60</v>
      </c>
      <c r="HE116" s="55">
        <v>62</v>
      </c>
      <c r="HF116" s="54" t="s">
        <v>180</v>
      </c>
      <c r="HG116" s="54" t="s">
        <v>180</v>
      </c>
      <c r="HH116" s="55" t="s">
        <v>180</v>
      </c>
      <c r="HI116" s="54" t="s">
        <v>180</v>
      </c>
      <c r="HJ116" s="54" t="s">
        <v>180</v>
      </c>
      <c r="HK116" s="55" t="s">
        <v>180</v>
      </c>
      <c r="HL116" s="56" t="s">
        <v>180</v>
      </c>
      <c r="HM116" s="54" t="s">
        <v>180</v>
      </c>
      <c r="HN116" s="55" t="s">
        <v>180</v>
      </c>
      <c r="HO116" s="56" t="s">
        <v>180</v>
      </c>
      <c r="HP116" s="54" t="s">
        <v>180</v>
      </c>
      <c r="HQ116" s="55" t="s">
        <v>180</v>
      </c>
      <c r="HR116" s="56" t="s">
        <v>180</v>
      </c>
      <c r="HS116" s="54" t="s">
        <v>180</v>
      </c>
      <c r="HT116" s="55" t="s">
        <v>180</v>
      </c>
      <c r="HU116" s="56" t="s">
        <v>180</v>
      </c>
      <c r="HV116" s="54" t="s">
        <v>180</v>
      </c>
      <c r="HW116" s="55" t="s">
        <v>180</v>
      </c>
      <c r="HX116" s="56" t="s">
        <v>180</v>
      </c>
      <c r="HY116" s="54" t="s">
        <v>180</v>
      </c>
      <c r="HZ116" s="55" t="s">
        <v>180</v>
      </c>
      <c r="IA116" s="56" t="s">
        <v>180</v>
      </c>
      <c r="IB116" s="54" t="s">
        <v>180</v>
      </c>
      <c r="IC116" s="55" t="s">
        <v>180</v>
      </c>
    </row>
    <row r="117" spans="1:237">
      <c r="A117" s="20">
        <v>1996</v>
      </c>
      <c r="B117" s="20">
        <v>3</v>
      </c>
      <c r="C117" s="20">
        <v>8</v>
      </c>
      <c r="D117" s="54">
        <v>256</v>
      </c>
      <c r="E117" s="54">
        <v>243</v>
      </c>
      <c r="F117" s="55">
        <v>250</v>
      </c>
      <c r="G117" s="56">
        <v>189</v>
      </c>
      <c r="H117" s="54">
        <v>184.4</v>
      </c>
      <c r="I117" s="55">
        <v>187.2</v>
      </c>
      <c r="J117" s="56">
        <v>256</v>
      </c>
      <c r="K117" s="54">
        <v>243</v>
      </c>
      <c r="L117" s="55">
        <v>250</v>
      </c>
      <c r="M117" s="56" t="s">
        <v>180</v>
      </c>
      <c r="N117" s="54" t="s">
        <v>180</v>
      </c>
      <c r="O117" s="55" t="s">
        <v>180</v>
      </c>
      <c r="P117" s="56">
        <v>215</v>
      </c>
      <c r="Q117" s="54">
        <v>208</v>
      </c>
      <c r="R117" s="55">
        <v>211.8</v>
      </c>
      <c r="S117" s="56">
        <v>215</v>
      </c>
      <c r="T117" s="54">
        <v>205</v>
      </c>
      <c r="U117" s="55">
        <v>210</v>
      </c>
      <c r="V117" s="54" t="s">
        <v>180</v>
      </c>
      <c r="W117" s="54" t="s">
        <v>180</v>
      </c>
      <c r="X117" s="55" t="s">
        <v>180</v>
      </c>
      <c r="Y117" s="54" t="s">
        <v>180</v>
      </c>
      <c r="Z117" s="54" t="s">
        <v>180</v>
      </c>
      <c r="AA117" s="55" t="s">
        <v>180</v>
      </c>
      <c r="AB117" s="54" t="s">
        <v>180</v>
      </c>
      <c r="AC117" s="54" t="s">
        <v>180</v>
      </c>
      <c r="AD117" s="55" t="s">
        <v>180</v>
      </c>
      <c r="AE117" s="54" t="s">
        <v>180</v>
      </c>
      <c r="AF117" s="54" t="s">
        <v>180</v>
      </c>
      <c r="AG117" s="55" t="s">
        <v>180</v>
      </c>
      <c r="AH117" s="56" t="s">
        <v>180</v>
      </c>
      <c r="AI117" s="54" t="s">
        <v>180</v>
      </c>
      <c r="AJ117" s="55" t="s">
        <v>180</v>
      </c>
      <c r="AK117" s="56" t="s">
        <v>180</v>
      </c>
      <c r="AL117" s="54" t="s">
        <v>180</v>
      </c>
      <c r="AM117" s="55" t="s">
        <v>180</v>
      </c>
      <c r="AN117" s="56" t="s">
        <v>180</v>
      </c>
      <c r="AO117" s="54" t="s">
        <v>180</v>
      </c>
      <c r="AP117" s="55" t="s">
        <v>180</v>
      </c>
      <c r="AQ117" s="56" t="s">
        <v>180</v>
      </c>
      <c r="AR117" s="54" t="s">
        <v>180</v>
      </c>
      <c r="AS117" s="55" t="s">
        <v>180</v>
      </c>
      <c r="AT117" s="56" t="s">
        <v>180</v>
      </c>
      <c r="AU117" s="54" t="s">
        <v>180</v>
      </c>
      <c r="AV117" s="55" t="s">
        <v>180</v>
      </c>
      <c r="AW117" s="56" t="s">
        <v>180</v>
      </c>
      <c r="AX117" s="54" t="s">
        <v>180</v>
      </c>
      <c r="AY117" s="55" t="s">
        <v>180</v>
      </c>
      <c r="AZ117" s="56">
        <v>230</v>
      </c>
      <c r="BA117" s="54">
        <v>221</v>
      </c>
      <c r="BB117" s="55">
        <v>225.6</v>
      </c>
      <c r="BC117" s="56" t="s">
        <v>180</v>
      </c>
      <c r="BD117" s="54" t="s">
        <v>180</v>
      </c>
      <c r="BE117" s="55" t="s">
        <v>180</v>
      </c>
      <c r="BF117" s="56">
        <v>230</v>
      </c>
      <c r="BG117" s="54">
        <v>221</v>
      </c>
      <c r="BH117" s="55">
        <v>225.6</v>
      </c>
      <c r="BI117" s="56">
        <v>236</v>
      </c>
      <c r="BJ117" s="54">
        <v>222.6</v>
      </c>
      <c r="BK117" s="55">
        <v>229.8</v>
      </c>
      <c r="BL117" s="56" t="s">
        <v>180</v>
      </c>
      <c r="BM117" s="54" t="s">
        <v>180</v>
      </c>
      <c r="BN117" s="55" t="s">
        <v>180</v>
      </c>
      <c r="BO117" s="56" t="s">
        <v>180</v>
      </c>
      <c r="BP117" s="54" t="s">
        <v>180</v>
      </c>
      <c r="BQ117" s="55" t="s">
        <v>180</v>
      </c>
      <c r="BR117" s="56" t="s">
        <v>180</v>
      </c>
      <c r="BS117" s="54" t="s">
        <v>180</v>
      </c>
      <c r="BT117" s="55" t="s">
        <v>180</v>
      </c>
      <c r="BU117" s="56" t="s">
        <v>180</v>
      </c>
      <c r="BV117" s="54" t="s">
        <v>180</v>
      </c>
      <c r="BW117" s="55" t="s">
        <v>180</v>
      </c>
      <c r="BX117" s="56" t="s">
        <v>180</v>
      </c>
      <c r="BY117" s="54" t="s">
        <v>180</v>
      </c>
      <c r="BZ117" s="55" t="s">
        <v>180</v>
      </c>
      <c r="CA117" s="56" t="s">
        <v>180</v>
      </c>
      <c r="CB117" s="54" t="s">
        <v>180</v>
      </c>
      <c r="CC117" s="55" t="s">
        <v>180</v>
      </c>
      <c r="CD117" s="56" t="s">
        <v>180</v>
      </c>
      <c r="CE117" s="54" t="s">
        <v>180</v>
      </c>
      <c r="CF117" s="55" t="s">
        <v>180</v>
      </c>
      <c r="CG117" s="56" t="s">
        <v>180</v>
      </c>
      <c r="CH117" s="54" t="s">
        <v>180</v>
      </c>
      <c r="CI117" s="55" t="s">
        <v>180</v>
      </c>
      <c r="CJ117" s="56" t="s">
        <v>180</v>
      </c>
      <c r="CK117" s="54" t="s">
        <v>180</v>
      </c>
      <c r="CL117" s="55" t="s">
        <v>180</v>
      </c>
      <c r="CM117" s="56" t="s">
        <v>180</v>
      </c>
      <c r="CN117" s="54" t="s">
        <v>180</v>
      </c>
      <c r="CO117" s="55" t="s">
        <v>180</v>
      </c>
      <c r="CP117" s="56">
        <v>250</v>
      </c>
      <c r="CQ117" s="54">
        <v>248</v>
      </c>
      <c r="CR117" s="55">
        <v>249</v>
      </c>
      <c r="CS117" s="56">
        <v>256</v>
      </c>
      <c r="CT117" s="54">
        <v>243</v>
      </c>
      <c r="CU117" s="55">
        <v>250</v>
      </c>
      <c r="CV117" s="56">
        <v>249</v>
      </c>
      <c r="CW117" s="54">
        <v>240</v>
      </c>
      <c r="CX117" s="55">
        <v>244.6</v>
      </c>
      <c r="CY117" s="54">
        <v>218.2</v>
      </c>
      <c r="CZ117" s="54">
        <v>215.2</v>
      </c>
      <c r="DA117" s="55">
        <v>216.8</v>
      </c>
      <c r="DB117" s="54" t="s">
        <v>180</v>
      </c>
      <c r="DC117" s="54" t="s">
        <v>180</v>
      </c>
      <c r="DD117" s="55" t="s">
        <v>180</v>
      </c>
      <c r="DE117" s="54" t="s">
        <v>180</v>
      </c>
      <c r="DF117" s="54" t="s">
        <v>180</v>
      </c>
      <c r="DG117" s="55" t="s">
        <v>180</v>
      </c>
      <c r="DH117" s="54" t="s">
        <v>180</v>
      </c>
      <c r="DI117" s="54" t="s">
        <v>180</v>
      </c>
      <c r="DJ117" s="55" t="s">
        <v>180</v>
      </c>
      <c r="DK117" s="56" t="s">
        <v>180</v>
      </c>
      <c r="DL117" s="54" t="s">
        <v>180</v>
      </c>
      <c r="DM117" s="55" t="s">
        <v>180</v>
      </c>
      <c r="DN117" s="54" t="s">
        <v>180</v>
      </c>
      <c r="DO117" s="54" t="s">
        <v>180</v>
      </c>
      <c r="DP117" s="55" t="s">
        <v>180</v>
      </c>
      <c r="DQ117" s="54" t="s">
        <v>180</v>
      </c>
      <c r="DR117" s="54" t="s">
        <v>180</v>
      </c>
      <c r="DS117" s="55" t="s">
        <v>180</v>
      </c>
      <c r="DT117" s="54">
        <v>194.4</v>
      </c>
      <c r="DU117" s="54">
        <v>188.2</v>
      </c>
      <c r="DV117" s="55">
        <v>191.8</v>
      </c>
      <c r="DW117" s="56" t="s">
        <v>180</v>
      </c>
      <c r="DX117" s="54" t="s">
        <v>180</v>
      </c>
      <c r="DY117" s="55" t="s">
        <v>180</v>
      </c>
      <c r="DZ117" s="56" t="s">
        <v>180</v>
      </c>
      <c r="EA117" s="54" t="s">
        <v>180</v>
      </c>
      <c r="EB117" s="55" t="s">
        <v>180</v>
      </c>
      <c r="EC117" s="56" t="s">
        <v>180</v>
      </c>
      <c r="ED117" s="54" t="s">
        <v>180</v>
      </c>
      <c r="EE117" s="55" t="s">
        <v>180</v>
      </c>
      <c r="EF117" s="56" t="s">
        <v>180</v>
      </c>
      <c r="EG117" s="54" t="s">
        <v>180</v>
      </c>
      <c r="EH117" s="55" t="s">
        <v>180</v>
      </c>
      <c r="EI117" s="56" t="s">
        <v>180</v>
      </c>
      <c r="EJ117" s="54" t="s">
        <v>180</v>
      </c>
      <c r="EK117" s="55" t="s">
        <v>180</v>
      </c>
      <c r="EL117" s="56" t="s">
        <v>180</v>
      </c>
      <c r="EM117" s="54" t="s">
        <v>180</v>
      </c>
      <c r="EN117" s="55" t="s">
        <v>180</v>
      </c>
      <c r="EO117" s="56" t="s">
        <v>180</v>
      </c>
      <c r="EP117" s="54" t="s">
        <v>180</v>
      </c>
      <c r="EQ117" s="55" t="s">
        <v>180</v>
      </c>
      <c r="ER117" s="56" t="s">
        <v>180</v>
      </c>
      <c r="ES117" s="54" t="s">
        <v>180</v>
      </c>
      <c r="ET117" s="55" t="s">
        <v>180</v>
      </c>
      <c r="EU117" s="54" t="s">
        <v>180</v>
      </c>
      <c r="EV117" s="54" t="s">
        <v>180</v>
      </c>
      <c r="EW117" s="55" t="s">
        <v>180</v>
      </c>
      <c r="EX117" s="54" t="s">
        <v>180</v>
      </c>
      <c r="EY117" s="54" t="s">
        <v>180</v>
      </c>
      <c r="EZ117" s="55" t="s">
        <v>180</v>
      </c>
      <c r="FA117" s="56" t="s">
        <v>180</v>
      </c>
      <c r="FB117" s="54" t="s">
        <v>180</v>
      </c>
      <c r="FC117" s="55" t="s">
        <v>180</v>
      </c>
      <c r="FD117" s="56" t="s">
        <v>180</v>
      </c>
      <c r="FE117" s="54" t="s">
        <v>180</v>
      </c>
      <c r="FF117" s="55" t="s">
        <v>180</v>
      </c>
      <c r="FG117" s="56" t="s">
        <v>180</v>
      </c>
      <c r="FH117" s="54" t="s">
        <v>180</v>
      </c>
      <c r="FI117" s="55" t="s">
        <v>180</v>
      </c>
      <c r="FJ117" s="56">
        <v>180</v>
      </c>
      <c r="FK117" s="54">
        <v>175.6</v>
      </c>
      <c r="FL117" s="55">
        <v>178.2</v>
      </c>
      <c r="FM117" s="56" t="s">
        <v>180</v>
      </c>
      <c r="FN117" s="54" t="s">
        <v>180</v>
      </c>
      <c r="FO117" s="55" t="s">
        <v>180</v>
      </c>
      <c r="FP117" s="56">
        <v>165</v>
      </c>
      <c r="FQ117" s="54">
        <v>165</v>
      </c>
      <c r="FR117" s="55">
        <v>165</v>
      </c>
      <c r="FS117" s="56">
        <v>180</v>
      </c>
      <c r="FT117" s="54">
        <v>177.2</v>
      </c>
      <c r="FU117" s="55">
        <v>179</v>
      </c>
      <c r="FV117" s="56" t="s">
        <v>180</v>
      </c>
      <c r="FW117" s="54" t="s">
        <v>180</v>
      </c>
      <c r="FX117" s="55" t="s">
        <v>180</v>
      </c>
      <c r="FY117" s="56" t="s">
        <v>180</v>
      </c>
      <c r="FZ117" s="54" t="s">
        <v>180</v>
      </c>
      <c r="GA117" s="55" t="s">
        <v>180</v>
      </c>
      <c r="GB117" s="56">
        <v>375</v>
      </c>
      <c r="GC117" s="54">
        <v>325</v>
      </c>
      <c r="GD117" s="55">
        <v>350</v>
      </c>
      <c r="GE117" s="56">
        <v>417</v>
      </c>
      <c r="GF117" s="54">
        <v>417</v>
      </c>
      <c r="GG117" s="55">
        <v>417</v>
      </c>
      <c r="GH117" s="56">
        <v>410</v>
      </c>
      <c r="GI117" s="54">
        <v>400</v>
      </c>
      <c r="GJ117" s="55">
        <v>405</v>
      </c>
      <c r="GK117" s="56" t="s">
        <v>180</v>
      </c>
      <c r="GL117" s="54" t="s">
        <v>180</v>
      </c>
      <c r="GM117" s="55" t="s">
        <v>180</v>
      </c>
      <c r="GN117" s="56">
        <v>405</v>
      </c>
      <c r="GO117" s="54">
        <v>395</v>
      </c>
      <c r="GP117" s="55">
        <v>400</v>
      </c>
      <c r="GQ117" s="56">
        <v>320</v>
      </c>
      <c r="GR117" s="54">
        <v>305</v>
      </c>
      <c r="GS117" s="55">
        <v>313</v>
      </c>
      <c r="GT117" s="56" t="s">
        <v>180</v>
      </c>
      <c r="GU117" s="54" t="s">
        <v>180</v>
      </c>
      <c r="GV117" s="55" t="s">
        <v>180</v>
      </c>
      <c r="GW117" s="56">
        <v>320</v>
      </c>
      <c r="GX117" s="54">
        <v>305</v>
      </c>
      <c r="GY117" s="55">
        <v>313</v>
      </c>
      <c r="GZ117" s="56" t="s">
        <v>180</v>
      </c>
      <c r="HA117" s="54" t="s">
        <v>180</v>
      </c>
      <c r="HB117" s="55" t="s">
        <v>180</v>
      </c>
      <c r="HC117" s="56">
        <v>64</v>
      </c>
      <c r="HD117" s="54">
        <v>60</v>
      </c>
      <c r="HE117" s="55">
        <v>62</v>
      </c>
      <c r="HF117" s="54" t="s">
        <v>180</v>
      </c>
      <c r="HG117" s="54" t="s">
        <v>180</v>
      </c>
      <c r="HH117" s="55" t="s">
        <v>180</v>
      </c>
      <c r="HI117" s="54" t="s">
        <v>180</v>
      </c>
      <c r="HJ117" s="54" t="s">
        <v>180</v>
      </c>
      <c r="HK117" s="55" t="s">
        <v>180</v>
      </c>
      <c r="HL117" s="56" t="s">
        <v>180</v>
      </c>
      <c r="HM117" s="54" t="s">
        <v>180</v>
      </c>
      <c r="HN117" s="55" t="s">
        <v>180</v>
      </c>
      <c r="HO117" s="56" t="s">
        <v>180</v>
      </c>
      <c r="HP117" s="54" t="s">
        <v>180</v>
      </c>
      <c r="HQ117" s="55" t="s">
        <v>180</v>
      </c>
      <c r="HR117" s="56" t="s">
        <v>180</v>
      </c>
      <c r="HS117" s="54" t="s">
        <v>180</v>
      </c>
      <c r="HT117" s="55" t="s">
        <v>180</v>
      </c>
      <c r="HU117" s="56" t="s">
        <v>180</v>
      </c>
      <c r="HV117" s="54" t="s">
        <v>180</v>
      </c>
      <c r="HW117" s="55" t="s">
        <v>180</v>
      </c>
      <c r="HX117" s="56" t="s">
        <v>180</v>
      </c>
      <c r="HY117" s="54" t="s">
        <v>180</v>
      </c>
      <c r="HZ117" s="55" t="s">
        <v>180</v>
      </c>
      <c r="IA117" s="56" t="s">
        <v>180</v>
      </c>
      <c r="IB117" s="54" t="s">
        <v>180</v>
      </c>
      <c r="IC117" s="55" t="s">
        <v>180</v>
      </c>
    </row>
    <row r="118" spans="1:237">
      <c r="A118" s="20">
        <v>1996</v>
      </c>
      <c r="B118" s="20">
        <v>3</v>
      </c>
      <c r="C118" s="20">
        <v>9</v>
      </c>
      <c r="D118" s="54">
        <v>255</v>
      </c>
      <c r="E118" s="54">
        <v>247.5</v>
      </c>
      <c r="F118" s="55">
        <v>251.75</v>
      </c>
      <c r="G118" s="56">
        <v>182</v>
      </c>
      <c r="H118" s="54">
        <v>175</v>
      </c>
      <c r="I118" s="55">
        <v>179</v>
      </c>
      <c r="J118" s="56">
        <v>255</v>
      </c>
      <c r="K118" s="54">
        <v>247.5</v>
      </c>
      <c r="L118" s="55">
        <v>251.75</v>
      </c>
      <c r="M118" s="56" t="s">
        <v>180</v>
      </c>
      <c r="N118" s="54" t="s">
        <v>180</v>
      </c>
      <c r="O118" s="55" t="s">
        <v>180</v>
      </c>
      <c r="P118" s="56">
        <v>212.5</v>
      </c>
      <c r="Q118" s="54">
        <v>207.5</v>
      </c>
      <c r="R118" s="55">
        <v>210.5</v>
      </c>
      <c r="S118" s="56">
        <v>212.5</v>
      </c>
      <c r="T118" s="54">
        <v>205</v>
      </c>
      <c r="U118" s="55">
        <v>209</v>
      </c>
      <c r="V118" s="54" t="s">
        <v>180</v>
      </c>
      <c r="W118" s="54" t="s">
        <v>180</v>
      </c>
      <c r="X118" s="55" t="s">
        <v>180</v>
      </c>
      <c r="Y118" s="54" t="s">
        <v>180</v>
      </c>
      <c r="Z118" s="54" t="s">
        <v>180</v>
      </c>
      <c r="AA118" s="55" t="s">
        <v>180</v>
      </c>
      <c r="AB118" s="54" t="s">
        <v>180</v>
      </c>
      <c r="AC118" s="54" t="s">
        <v>180</v>
      </c>
      <c r="AD118" s="55" t="s">
        <v>180</v>
      </c>
      <c r="AE118" s="54" t="s">
        <v>180</v>
      </c>
      <c r="AF118" s="54" t="s">
        <v>180</v>
      </c>
      <c r="AG118" s="55" t="s">
        <v>180</v>
      </c>
      <c r="AH118" s="56" t="s">
        <v>180</v>
      </c>
      <c r="AI118" s="54" t="s">
        <v>180</v>
      </c>
      <c r="AJ118" s="55" t="s">
        <v>180</v>
      </c>
      <c r="AK118" s="56" t="s">
        <v>180</v>
      </c>
      <c r="AL118" s="54" t="s">
        <v>180</v>
      </c>
      <c r="AM118" s="55" t="s">
        <v>180</v>
      </c>
      <c r="AN118" s="56" t="s">
        <v>180</v>
      </c>
      <c r="AO118" s="54" t="s">
        <v>180</v>
      </c>
      <c r="AP118" s="55" t="s">
        <v>180</v>
      </c>
      <c r="AQ118" s="56" t="s">
        <v>180</v>
      </c>
      <c r="AR118" s="54" t="s">
        <v>180</v>
      </c>
      <c r="AS118" s="55" t="s">
        <v>180</v>
      </c>
      <c r="AT118" s="56" t="s">
        <v>180</v>
      </c>
      <c r="AU118" s="54" t="s">
        <v>180</v>
      </c>
      <c r="AV118" s="55" t="s">
        <v>180</v>
      </c>
      <c r="AW118" s="56" t="s">
        <v>180</v>
      </c>
      <c r="AX118" s="54" t="s">
        <v>180</v>
      </c>
      <c r="AY118" s="55" t="s">
        <v>180</v>
      </c>
      <c r="AZ118" s="56">
        <v>235</v>
      </c>
      <c r="BA118" s="54">
        <v>227.5</v>
      </c>
      <c r="BB118" s="55">
        <v>231.5</v>
      </c>
      <c r="BC118" s="56" t="s">
        <v>180</v>
      </c>
      <c r="BD118" s="54" t="s">
        <v>180</v>
      </c>
      <c r="BE118" s="55" t="s">
        <v>180</v>
      </c>
      <c r="BF118" s="56">
        <v>235</v>
      </c>
      <c r="BG118" s="54">
        <v>227.5</v>
      </c>
      <c r="BH118" s="55">
        <v>231.5</v>
      </c>
      <c r="BI118" s="56">
        <v>231.25</v>
      </c>
      <c r="BJ118" s="54">
        <v>222</v>
      </c>
      <c r="BK118" s="55">
        <v>226.75</v>
      </c>
      <c r="BL118" s="56" t="s">
        <v>180</v>
      </c>
      <c r="BM118" s="54" t="s">
        <v>180</v>
      </c>
      <c r="BN118" s="55" t="s">
        <v>180</v>
      </c>
      <c r="BO118" s="56" t="s">
        <v>180</v>
      </c>
      <c r="BP118" s="54" t="s">
        <v>180</v>
      </c>
      <c r="BQ118" s="55" t="s">
        <v>180</v>
      </c>
      <c r="BR118" s="56" t="s">
        <v>180</v>
      </c>
      <c r="BS118" s="54" t="s">
        <v>180</v>
      </c>
      <c r="BT118" s="55" t="s">
        <v>180</v>
      </c>
      <c r="BU118" s="56" t="s">
        <v>180</v>
      </c>
      <c r="BV118" s="54" t="s">
        <v>180</v>
      </c>
      <c r="BW118" s="55" t="s">
        <v>180</v>
      </c>
      <c r="BX118" s="56" t="s">
        <v>180</v>
      </c>
      <c r="BY118" s="54" t="s">
        <v>180</v>
      </c>
      <c r="BZ118" s="55" t="s">
        <v>180</v>
      </c>
      <c r="CA118" s="56" t="s">
        <v>180</v>
      </c>
      <c r="CB118" s="54" t="s">
        <v>180</v>
      </c>
      <c r="CC118" s="55" t="s">
        <v>180</v>
      </c>
      <c r="CD118" s="56" t="s">
        <v>180</v>
      </c>
      <c r="CE118" s="54" t="s">
        <v>180</v>
      </c>
      <c r="CF118" s="55" t="s">
        <v>180</v>
      </c>
      <c r="CG118" s="56" t="s">
        <v>180</v>
      </c>
      <c r="CH118" s="54" t="s">
        <v>180</v>
      </c>
      <c r="CI118" s="55" t="s">
        <v>180</v>
      </c>
      <c r="CJ118" s="56" t="s">
        <v>180</v>
      </c>
      <c r="CK118" s="54" t="s">
        <v>180</v>
      </c>
      <c r="CL118" s="55" t="s">
        <v>180</v>
      </c>
      <c r="CM118" s="56" t="s">
        <v>180</v>
      </c>
      <c r="CN118" s="54" t="s">
        <v>180</v>
      </c>
      <c r="CO118" s="55" t="s">
        <v>180</v>
      </c>
      <c r="CP118" s="56">
        <v>248.5</v>
      </c>
      <c r="CQ118" s="54">
        <v>240.5</v>
      </c>
      <c r="CR118" s="55">
        <v>244.75</v>
      </c>
      <c r="CS118" s="56">
        <v>255</v>
      </c>
      <c r="CT118" s="54">
        <v>247.5</v>
      </c>
      <c r="CU118" s="55">
        <v>251.75</v>
      </c>
      <c r="CV118" s="56">
        <v>250</v>
      </c>
      <c r="CW118" s="54">
        <v>240</v>
      </c>
      <c r="CX118" s="55">
        <v>245</v>
      </c>
      <c r="CY118" s="54">
        <v>216.75</v>
      </c>
      <c r="CZ118" s="54">
        <v>212.25</v>
      </c>
      <c r="DA118" s="55">
        <v>214.75</v>
      </c>
      <c r="DB118" s="54" t="s">
        <v>180</v>
      </c>
      <c r="DC118" s="54" t="s">
        <v>180</v>
      </c>
      <c r="DD118" s="55" t="s">
        <v>180</v>
      </c>
      <c r="DE118" s="54" t="s">
        <v>180</v>
      </c>
      <c r="DF118" s="54" t="s">
        <v>180</v>
      </c>
      <c r="DG118" s="55" t="s">
        <v>180</v>
      </c>
      <c r="DH118" s="54" t="s">
        <v>180</v>
      </c>
      <c r="DI118" s="54" t="s">
        <v>180</v>
      </c>
      <c r="DJ118" s="55" t="s">
        <v>180</v>
      </c>
      <c r="DK118" s="56" t="s">
        <v>180</v>
      </c>
      <c r="DL118" s="54" t="s">
        <v>180</v>
      </c>
      <c r="DM118" s="55" t="s">
        <v>180</v>
      </c>
      <c r="DN118" s="54" t="s">
        <v>180</v>
      </c>
      <c r="DO118" s="54" t="s">
        <v>180</v>
      </c>
      <c r="DP118" s="55" t="s">
        <v>180</v>
      </c>
      <c r="DQ118" s="54" t="s">
        <v>180</v>
      </c>
      <c r="DR118" s="54" t="s">
        <v>180</v>
      </c>
      <c r="DS118" s="55" t="s">
        <v>180</v>
      </c>
      <c r="DT118" s="54">
        <v>192.5</v>
      </c>
      <c r="DU118" s="54">
        <v>186</v>
      </c>
      <c r="DV118" s="55">
        <v>189.75</v>
      </c>
      <c r="DW118" s="56" t="s">
        <v>180</v>
      </c>
      <c r="DX118" s="54" t="s">
        <v>180</v>
      </c>
      <c r="DY118" s="55" t="s">
        <v>180</v>
      </c>
      <c r="DZ118" s="56" t="s">
        <v>180</v>
      </c>
      <c r="EA118" s="54" t="s">
        <v>180</v>
      </c>
      <c r="EB118" s="55" t="s">
        <v>180</v>
      </c>
      <c r="EC118" s="56" t="s">
        <v>180</v>
      </c>
      <c r="ED118" s="54" t="s">
        <v>180</v>
      </c>
      <c r="EE118" s="55" t="s">
        <v>180</v>
      </c>
      <c r="EF118" s="56" t="s">
        <v>180</v>
      </c>
      <c r="EG118" s="54" t="s">
        <v>180</v>
      </c>
      <c r="EH118" s="55" t="s">
        <v>180</v>
      </c>
      <c r="EI118" s="56" t="s">
        <v>180</v>
      </c>
      <c r="EJ118" s="54" t="s">
        <v>180</v>
      </c>
      <c r="EK118" s="55" t="s">
        <v>180</v>
      </c>
      <c r="EL118" s="56" t="s">
        <v>180</v>
      </c>
      <c r="EM118" s="54" t="s">
        <v>180</v>
      </c>
      <c r="EN118" s="55" t="s">
        <v>180</v>
      </c>
      <c r="EO118" s="56" t="s">
        <v>180</v>
      </c>
      <c r="EP118" s="54" t="s">
        <v>180</v>
      </c>
      <c r="EQ118" s="55" t="s">
        <v>180</v>
      </c>
      <c r="ER118" s="56" t="s">
        <v>180</v>
      </c>
      <c r="ES118" s="54" t="s">
        <v>180</v>
      </c>
      <c r="ET118" s="55" t="s">
        <v>180</v>
      </c>
      <c r="EU118" s="54" t="s">
        <v>180</v>
      </c>
      <c r="EV118" s="54" t="s">
        <v>180</v>
      </c>
      <c r="EW118" s="55" t="s">
        <v>180</v>
      </c>
      <c r="EX118" s="54" t="s">
        <v>180</v>
      </c>
      <c r="EY118" s="54" t="s">
        <v>180</v>
      </c>
      <c r="EZ118" s="55" t="s">
        <v>180</v>
      </c>
      <c r="FA118" s="56" t="s">
        <v>180</v>
      </c>
      <c r="FB118" s="54" t="s">
        <v>180</v>
      </c>
      <c r="FC118" s="55" t="s">
        <v>180</v>
      </c>
      <c r="FD118" s="56" t="s">
        <v>180</v>
      </c>
      <c r="FE118" s="54" t="s">
        <v>180</v>
      </c>
      <c r="FF118" s="55" t="s">
        <v>180</v>
      </c>
      <c r="FG118" s="56" t="s">
        <v>180</v>
      </c>
      <c r="FH118" s="54" t="s">
        <v>180</v>
      </c>
      <c r="FI118" s="55" t="s">
        <v>180</v>
      </c>
      <c r="FJ118" s="56">
        <v>185</v>
      </c>
      <c r="FK118" s="54">
        <v>181.5</v>
      </c>
      <c r="FL118" s="55">
        <v>183.5</v>
      </c>
      <c r="FM118" s="56" t="s">
        <v>180</v>
      </c>
      <c r="FN118" s="54" t="s">
        <v>180</v>
      </c>
      <c r="FO118" s="55" t="s">
        <v>180</v>
      </c>
      <c r="FP118" s="56">
        <v>163.75</v>
      </c>
      <c r="FQ118" s="54">
        <v>163</v>
      </c>
      <c r="FR118" s="55">
        <v>163.5</v>
      </c>
      <c r="FS118" s="56">
        <v>183</v>
      </c>
      <c r="FT118" s="54">
        <v>180</v>
      </c>
      <c r="FU118" s="55">
        <v>182</v>
      </c>
      <c r="FV118" s="56" t="s">
        <v>180</v>
      </c>
      <c r="FW118" s="54" t="s">
        <v>180</v>
      </c>
      <c r="FX118" s="55" t="s">
        <v>180</v>
      </c>
      <c r="FY118" s="56" t="s">
        <v>180</v>
      </c>
      <c r="FZ118" s="54" t="s">
        <v>180</v>
      </c>
      <c r="GA118" s="55" t="s">
        <v>180</v>
      </c>
      <c r="GB118" s="56">
        <v>375</v>
      </c>
      <c r="GC118" s="54">
        <v>325</v>
      </c>
      <c r="GD118" s="55">
        <v>350</v>
      </c>
      <c r="GE118" s="56">
        <v>417</v>
      </c>
      <c r="GF118" s="54">
        <v>417</v>
      </c>
      <c r="GG118" s="55">
        <v>417</v>
      </c>
      <c r="GH118" s="56">
        <v>410</v>
      </c>
      <c r="GI118" s="54">
        <v>400</v>
      </c>
      <c r="GJ118" s="55">
        <v>405</v>
      </c>
      <c r="GK118" s="56" t="s">
        <v>180</v>
      </c>
      <c r="GL118" s="54" t="s">
        <v>180</v>
      </c>
      <c r="GM118" s="55" t="s">
        <v>180</v>
      </c>
      <c r="GN118" s="56">
        <v>405</v>
      </c>
      <c r="GO118" s="54">
        <v>395</v>
      </c>
      <c r="GP118" s="55">
        <v>400</v>
      </c>
      <c r="GQ118" s="56">
        <v>320</v>
      </c>
      <c r="GR118" s="54">
        <v>305</v>
      </c>
      <c r="GS118" s="55">
        <v>313</v>
      </c>
      <c r="GT118" s="56" t="s">
        <v>180</v>
      </c>
      <c r="GU118" s="54" t="s">
        <v>180</v>
      </c>
      <c r="GV118" s="55" t="s">
        <v>180</v>
      </c>
      <c r="GW118" s="56">
        <v>320</v>
      </c>
      <c r="GX118" s="54">
        <v>305</v>
      </c>
      <c r="GY118" s="55">
        <v>313</v>
      </c>
      <c r="GZ118" s="56" t="s">
        <v>180</v>
      </c>
      <c r="HA118" s="54" t="s">
        <v>180</v>
      </c>
      <c r="HB118" s="55" t="s">
        <v>180</v>
      </c>
      <c r="HC118" s="56">
        <v>64</v>
      </c>
      <c r="HD118" s="54">
        <v>60</v>
      </c>
      <c r="HE118" s="55">
        <v>62</v>
      </c>
      <c r="HF118" s="54" t="s">
        <v>180</v>
      </c>
      <c r="HG118" s="54" t="s">
        <v>180</v>
      </c>
      <c r="HH118" s="55" t="s">
        <v>180</v>
      </c>
      <c r="HI118" s="54" t="s">
        <v>180</v>
      </c>
      <c r="HJ118" s="54" t="s">
        <v>180</v>
      </c>
      <c r="HK118" s="55" t="s">
        <v>180</v>
      </c>
      <c r="HL118" s="56" t="s">
        <v>180</v>
      </c>
      <c r="HM118" s="54" t="s">
        <v>180</v>
      </c>
      <c r="HN118" s="55" t="s">
        <v>180</v>
      </c>
      <c r="HO118" s="56" t="s">
        <v>180</v>
      </c>
      <c r="HP118" s="54" t="s">
        <v>180</v>
      </c>
      <c r="HQ118" s="55" t="s">
        <v>180</v>
      </c>
      <c r="HR118" s="56" t="s">
        <v>180</v>
      </c>
      <c r="HS118" s="54" t="s">
        <v>180</v>
      </c>
      <c r="HT118" s="55" t="s">
        <v>180</v>
      </c>
      <c r="HU118" s="56" t="s">
        <v>180</v>
      </c>
      <c r="HV118" s="54" t="s">
        <v>180</v>
      </c>
      <c r="HW118" s="55" t="s">
        <v>180</v>
      </c>
      <c r="HX118" s="56" t="s">
        <v>180</v>
      </c>
      <c r="HY118" s="54" t="s">
        <v>180</v>
      </c>
      <c r="HZ118" s="55" t="s">
        <v>180</v>
      </c>
      <c r="IA118" s="56" t="s">
        <v>180</v>
      </c>
      <c r="IB118" s="54" t="s">
        <v>180</v>
      </c>
      <c r="IC118" s="55" t="s">
        <v>180</v>
      </c>
    </row>
    <row r="119" spans="1:237">
      <c r="A119" s="20">
        <v>1996</v>
      </c>
      <c r="B119" s="20">
        <v>4</v>
      </c>
      <c r="C119" s="20">
        <v>10</v>
      </c>
      <c r="D119" s="54">
        <v>255</v>
      </c>
      <c r="E119" s="54">
        <v>250</v>
      </c>
      <c r="F119" s="55">
        <v>253</v>
      </c>
      <c r="G119" s="56">
        <v>181.8</v>
      </c>
      <c r="H119" s="54">
        <v>178</v>
      </c>
      <c r="I119" s="55">
        <v>180.4</v>
      </c>
      <c r="J119" s="56">
        <v>255</v>
      </c>
      <c r="K119" s="54">
        <v>250</v>
      </c>
      <c r="L119" s="55">
        <v>253</v>
      </c>
      <c r="M119" s="56" t="s">
        <v>180</v>
      </c>
      <c r="N119" s="54" t="s">
        <v>180</v>
      </c>
      <c r="O119" s="55" t="s">
        <v>180</v>
      </c>
      <c r="P119" s="56">
        <v>218</v>
      </c>
      <c r="Q119" s="54">
        <v>210</v>
      </c>
      <c r="R119" s="55">
        <v>214.2</v>
      </c>
      <c r="S119" s="56">
        <v>218</v>
      </c>
      <c r="T119" s="54">
        <v>210</v>
      </c>
      <c r="U119" s="55">
        <v>214.2</v>
      </c>
      <c r="V119" s="54">
        <v>210.75</v>
      </c>
      <c r="W119" s="54">
        <v>210</v>
      </c>
      <c r="X119" s="55">
        <v>210.75</v>
      </c>
      <c r="Y119" s="54" t="s">
        <v>180</v>
      </c>
      <c r="Z119" s="54" t="s">
        <v>180</v>
      </c>
      <c r="AA119" s="55" t="s">
        <v>180</v>
      </c>
      <c r="AB119" s="54" t="s">
        <v>180</v>
      </c>
      <c r="AC119" s="54" t="s">
        <v>180</v>
      </c>
      <c r="AD119" s="55" t="s">
        <v>180</v>
      </c>
      <c r="AE119" s="54" t="s">
        <v>180</v>
      </c>
      <c r="AF119" s="54" t="s">
        <v>180</v>
      </c>
      <c r="AG119" s="55" t="s">
        <v>180</v>
      </c>
      <c r="AH119" s="56" t="s">
        <v>180</v>
      </c>
      <c r="AI119" s="54" t="s">
        <v>180</v>
      </c>
      <c r="AJ119" s="55" t="s">
        <v>180</v>
      </c>
      <c r="AK119" s="56" t="s">
        <v>180</v>
      </c>
      <c r="AL119" s="54" t="s">
        <v>180</v>
      </c>
      <c r="AM119" s="55" t="s">
        <v>180</v>
      </c>
      <c r="AN119" s="56" t="s">
        <v>180</v>
      </c>
      <c r="AO119" s="54" t="s">
        <v>180</v>
      </c>
      <c r="AP119" s="55" t="s">
        <v>180</v>
      </c>
      <c r="AQ119" s="56" t="s">
        <v>180</v>
      </c>
      <c r="AR119" s="54" t="s">
        <v>180</v>
      </c>
      <c r="AS119" s="55" t="s">
        <v>180</v>
      </c>
      <c r="AT119" s="56" t="s">
        <v>180</v>
      </c>
      <c r="AU119" s="54" t="s">
        <v>180</v>
      </c>
      <c r="AV119" s="55" t="s">
        <v>180</v>
      </c>
      <c r="AW119" s="56" t="s">
        <v>180</v>
      </c>
      <c r="AX119" s="54" t="s">
        <v>180</v>
      </c>
      <c r="AY119" s="55" t="s">
        <v>180</v>
      </c>
      <c r="AZ119" s="56">
        <v>227.6</v>
      </c>
      <c r="BA119" s="54">
        <v>224.2</v>
      </c>
      <c r="BB119" s="55">
        <v>226.2</v>
      </c>
      <c r="BC119" s="56" t="s">
        <v>180</v>
      </c>
      <c r="BD119" s="54" t="s">
        <v>180</v>
      </c>
      <c r="BE119" s="55" t="s">
        <v>180</v>
      </c>
      <c r="BF119" s="56">
        <v>227.6</v>
      </c>
      <c r="BG119" s="54">
        <v>224.2</v>
      </c>
      <c r="BH119" s="55">
        <v>226.2</v>
      </c>
      <c r="BI119" s="56">
        <v>230</v>
      </c>
      <c r="BJ119" s="54">
        <v>223.2</v>
      </c>
      <c r="BK119" s="55">
        <v>226.8</v>
      </c>
      <c r="BL119" s="56" t="s">
        <v>180</v>
      </c>
      <c r="BM119" s="54" t="s">
        <v>180</v>
      </c>
      <c r="BN119" s="55" t="s">
        <v>180</v>
      </c>
      <c r="BO119" s="56" t="s">
        <v>180</v>
      </c>
      <c r="BP119" s="54" t="s">
        <v>180</v>
      </c>
      <c r="BQ119" s="55" t="s">
        <v>180</v>
      </c>
      <c r="BR119" s="56" t="s">
        <v>180</v>
      </c>
      <c r="BS119" s="54" t="s">
        <v>180</v>
      </c>
      <c r="BT119" s="55" t="s">
        <v>180</v>
      </c>
      <c r="BU119" s="56" t="s">
        <v>180</v>
      </c>
      <c r="BV119" s="54" t="s">
        <v>180</v>
      </c>
      <c r="BW119" s="55" t="s">
        <v>180</v>
      </c>
      <c r="BX119" s="56" t="s">
        <v>180</v>
      </c>
      <c r="BY119" s="54" t="s">
        <v>180</v>
      </c>
      <c r="BZ119" s="55" t="s">
        <v>180</v>
      </c>
      <c r="CA119" s="56" t="s">
        <v>180</v>
      </c>
      <c r="CB119" s="54" t="s">
        <v>180</v>
      </c>
      <c r="CC119" s="55" t="s">
        <v>180</v>
      </c>
      <c r="CD119" s="56" t="s">
        <v>180</v>
      </c>
      <c r="CE119" s="54" t="s">
        <v>180</v>
      </c>
      <c r="CF119" s="55" t="s">
        <v>180</v>
      </c>
      <c r="CG119" s="56" t="s">
        <v>180</v>
      </c>
      <c r="CH119" s="54" t="s">
        <v>180</v>
      </c>
      <c r="CI119" s="55" t="s">
        <v>180</v>
      </c>
      <c r="CJ119" s="56" t="s">
        <v>180</v>
      </c>
      <c r="CK119" s="54" t="s">
        <v>180</v>
      </c>
      <c r="CL119" s="55" t="s">
        <v>180</v>
      </c>
      <c r="CM119" s="56" t="s">
        <v>180</v>
      </c>
      <c r="CN119" s="54" t="s">
        <v>180</v>
      </c>
      <c r="CO119" s="55" t="s">
        <v>180</v>
      </c>
      <c r="CP119" s="56">
        <v>240</v>
      </c>
      <c r="CQ119" s="54">
        <v>232.4</v>
      </c>
      <c r="CR119" s="55">
        <v>236.2</v>
      </c>
      <c r="CS119" s="56">
        <v>255</v>
      </c>
      <c r="CT119" s="54">
        <v>250</v>
      </c>
      <c r="CU119" s="55">
        <v>253</v>
      </c>
      <c r="CV119" s="56">
        <v>250</v>
      </c>
      <c r="CW119" s="54">
        <v>240</v>
      </c>
      <c r="CX119" s="55">
        <v>245</v>
      </c>
      <c r="CY119" s="54">
        <v>206.6</v>
      </c>
      <c r="CZ119" s="54">
        <v>196.6</v>
      </c>
      <c r="DA119" s="55">
        <v>201.6</v>
      </c>
      <c r="DB119" s="54" t="s">
        <v>180</v>
      </c>
      <c r="DC119" s="54" t="s">
        <v>180</v>
      </c>
      <c r="DD119" s="55" t="s">
        <v>180</v>
      </c>
      <c r="DE119" s="54" t="s">
        <v>180</v>
      </c>
      <c r="DF119" s="54" t="s">
        <v>180</v>
      </c>
      <c r="DG119" s="55" t="s">
        <v>180</v>
      </c>
      <c r="DH119" s="54" t="s">
        <v>180</v>
      </c>
      <c r="DI119" s="54" t="s">
        <v>180</v>
      </c>
      <c r="DJ119" s="55" t="s">
        <v>180</v>
      </c>
      <c r="DK119" s="56" t="s">
        <v>180</v>
      </c>
      <c r="DL119" s="54" t="s">
        <v>180</v>
      </c>
      <c r="DM119" s="55" t="s">
        <v>180</v>
      </c>
      <c r="DN119" s="54" t="s">
        <v>180</v>
      </c>
      <c r="DO119" s="54" t="s">
        <v>180</v>
      </c>
      <c r="DP119" s="55" t="s">
        <v>180</v>
      </c>
      <c r="DQ119" s="54" t="s">
        <v>180</v>
      </c>
      <c r="DR119" s="54" t="s">
        <v>180</v>
      </c>
      <c r="DS119" s="55" t="s">
        <v>180</v>
      </c>
      <c r="DT119" s="54">
        <v>187.2</v>
      </c>
      <c r="DU119" s="54">
        <v>183.2</v>
      </c>
      <c r="DV119" s="55">
        <v>185.6</v>
      </c>
      <c r="DW119" s="56" t="s">
        <v>180</v>
      </c>
      <c r="DX119" s="54" t="s">
        <v>180</v>
      </c>
      <c r="DY119" s="55" t="s">
        <v>180</v>
      </c>
      <c r="DZ119" s="56" t="s">
        <v>180</v>
      </c>
      <c r="EA119" s="54" t="s">
        <v>180</v>
      </c>
      <c r="EB119" s="55" t="s">
        <v>180</v>
      </c>
      <c r="EC119" s="56" t="s">
        <v>180</v>
      </c>
      <c r="ED119" s="54" t="s">
        <v>180</v>
      </c>
      <c r="EE119" s="55" t="s">
        <v>180</v>
      </c>
      <c r="EF119" s="56" t="s">
        <v>180</v>
      </c>
      <c r="EG119" s="54" t="s">
        <v>180</v>
      </c>
      <c r="EH119" s="55" t="s">
        <v>180</v>
      </c>
      <c r="EI119" s="56" t="s">
        <v>180</v>
      </c>
      <c r="EJ119" s="54" t="s">
        <v>180</v>
      </c>
      <c r="EK119" s="55" t="s">
        <v>180</v>
      </c>
      <c r="EL119" s="56" t="s">
        <v>180</v>
      </c>
      <c r="EM119" s="54" t="s">
        <v>180</v>
      </c>
      <c r="EN119" s="55" t="s">
        <v>180</v>
      </c>
      <c r="EO119" s="56" t="s">
        <v>180</v>
      </c>
      <c r="EP119" s="54" t="s">
        <v>180</v>
      </c>
      <c r="EQ119" s="55" t="s">
        <v>180</v>
      </c>
      <c r="ER119" s="56" t="s">
        <v>180</v>
      </c>
      <c r="ES119" s="54" t="s">
        <v>180</v>
      </c>
      <c r="ET119" s="55" t="s">
        <v>180</v>
      </c>
      <c r="EU119" s="54" t="s">
        <v>180</v>
      </c>
      <c r="EV119" s="54" t="s">
        <v>180</v>
      </c>
      <c r="EW119" s="55" t="s">
        <v>180</v>
      </c>
      <c r="EX119" s="54" t="s">
        <v>180</v>
      </c>
      <c r="EY119" s="54" t="s">
        <v>180</v>
      </c>
      <c r="EZ119" s="55" t="s">
        <v>180</v>
      </c>
      <c r="FA119" s="56" t="s">
        <v>180</v>
      </c>
      <c r="FB119" s="54" t="s">
        <v>180</v>
      </c>
      <c r="FC119" s="55" t="s">
        <v>180</v>
      </c>
      <c r="FD119" s="56" t="s">
        <v>180</v>
      </c>
      <c r="FE119" s="54" t="s">
        <v>180</v>
      </c>
      <c r="FF119" s="55" t="s">
        <v>180</v>
      </c>
      <c r="FG119" s="56" t="s">
        <v>180</v>
      </c>
      <c r="FH119" s="54" t="s">
        <v>180</v>
      </c>
      <c r="FI119" s="55" t="s">
        <v>180</v>
      </c>
      <c r="FJ119" s="56">
        <v>188</v>
      </c>
      <c r="FK119" s="54">
        <v>182.6</v>
      </c>
      <c r="FL119" s="55">
        <v>185.6</v>
      </c>
      <c r="FM119" s="56" t="s">
        <v>180</v>
      </c>
      <c r="FN119" s="54" t="s">
        <v>180</v>
      </c>
      <c r="FO119" s="55" t="s">
        <v>180</v>
      </c>
      <c r="FP119" s="56">
        <v>167.6</v>
      </c>
      <c r="FQ119" s="54">
        <v>167</v>
      </c>
      <c r="FR119" s="55">
        <v>167.4</v>
      </c>
      <c r="FS119" s="56">
        <v>185</v>
      </c>
      <c r="FT119" s="54">
        <v>180</v>
      </c>
      <c r="FU119" s="55">
        <v>183</v>
      </c>
      <c r="FV119" s="56" t="s">
        <v>180</v>
      </c>
      <c r="FW119" s="54" t="s">
        <v>180</v>
      </c>
      <c r="FX119" s="55" t="s">
        <v>180</v>
      </c>
      <c r="FY119" s="56" t="s">
        <v>180</v>
      </c>
      <c r="FZ119" s="54" t="s">
        <v>180</v>
      </c>
      <c r="GA119" s="55" t="s">
        <v>180</v>
      </c>
      <c r="GB119" s="56">
        <v>375</v>
      </c>
      <c r="GC119" s="54">
        <v>325</v>
      </c>
      <c r="GD119" s="55">
        <v>350</v>
      </c>
      <c r="GE119" s="56">
        <v>417</v>
      </c>
      <c r="GF119" s="54">
        <v>417</v>
      </c>
      <c r="GG119" s="55">
        <v>417</v>
      </c>
      <c r="GH119" s="56">
        <v>410</v>
      </c>
      <c r="GI119" s="54">
        <v>400</v>
      </c>
      <c r="GJ119" s="55">
        <v>405</v>
      </c>
      <c r="GK119" s="56" t="s">
        <v>180</v>
      </c>
      <c r="GL119" s="54" t="s">
        <v>180</v>
      </c>
      <c r="GM119" s="55" t="s">
        <v>180</v>
      </c>
      <c r="GN119" s="56">
        <v>405</v>
      </c>
      <c r="GO119" s="54">
        <v>395</v>
      </c>
      <c r="GP119" s="55">
        <v>400</v>
      </c>
      <c r="GQ119" s="56">
        <v>320</v>
      </c>
      <c r="GR119" s="54">
        <v>305</v>
      </c>
      <c r="GS119" s="55">
        <v>313</v>
      </c>
      <c r="GT119" s="56" t="s">
        <v>180</v>
      </c>
      <c r="GU119" s="54" t="s">
        <v>180</v>
      </c>
      <c r="GV119" s="55" t="s">
        <v>180</v>
      </c>
      <c r="GW119" s="56">
        <v>328</v>
      </c>
      <c r="GX119" s="54">
        <v>305</v>
      </c>
      <c r="GY119" s="55">
        <v>317</v>
      </c>
      <c r="GZ119" s="56" t="s">
        <v>180</v>
      </c>
      <c r="HA119" s="54" t="s">
        <v>180</v>
      </c>
      <c r="HB119" s="55" t="s">
        <v>180</v>
      </c>
      <c r="HC119" s="56">
        <v>64</v>
      </c>
      <c r="HD119" s="54">
        <v>60</v>
      </c>
      <c r="HE119" s="55">
        <v>62</v>
      </c>
      <c r="HF119" s="54" t="s">
        <v>180</v>
      </c>
      <c r="HG119" s="54" t="s">
        <v>180</v>
      </c>
      <c r="HH119" s="55" t="s">
        <v>180</v>
      </c>
      <c r="HI119" s="54" t="s">
        <v>180</v>
      </c>
      <c r="HJ119" s="54" t="s">
        <v>180</v>
      </c>
      <c r="HK119" s="55" t="s">
        <v>180</v>
      </c>
      <c r="HL119" s="56" t="s">
        <v>180</v>
      </c>
      <c r="HM119" s="54" t="s">
        <v>180</v>
      </c>
      <c r="HN119" s="55" t="s">
        <v>180</v>
      </c>
      <c r="HO119" s="56" t="s">
        <v>180</v>
      </c>
      <c r="HP119" s="54" t="s">
        <v>180</v>
      </c>
      <c r="HQ119" s="55" t="s">
        <v>180</v>
      </c>
      <c r="HR119" s="56" t="s">
        <v>180</v>
      </c>
      <c r="HS119" s="54" t="s">
        <v>180</v>
      </c>
      <c r="HT119" s="55" t="s">
        <v>180</v>
      </c>
      <c r="HU119" s="56" t="s">
        <v>180</v>
      </c>
      <c r="HV119" s="54" t="s">
        <v>180</v>
      </c>
      <c r="HW119" s="55" t="s">
        <v>180</v>
      </c>
      <c r="HX119" s="56" t="s">
        <v>180</v>
      </c>
      <c r="HY119" s="54" t="s">
        <v>180</v>
      </c>
      <c r="HZ119" s="55" t="s">
        <v>180</v>
      </c>
      <c r="IA119" s="56" t="s">
        <v>180</v>
      </c>
      <c r="IB119" s="54" t="s">
        <v>180</v>
      </c>
      <c r="IC119" s="55" t="s">
        <v>180</v>
      </c>
    </row>
    <row r="120" spans="1:237">
      <c r="A120" s="20">
        <v>1996</v>
      </c>
      <c r="B120" s="20">
        <v>4</v>
      </c>
      <c r="C120" s="20">
        <v>11</v>
      </c>
      <c r="D120" s="54">
        <v>255</v>
      </c>
      <c r="E120" s="54">
        <v>250</v>
      </c>
      <c r="F120" s="55">
        <v>253</v>
      </c>
      <c r="G120" s="56">
        <v>182</v>
      </c>
      <c r="H120" s="54">
        <v>180.75</v>
      </c>
      <c r="I120" s="55">
        <v>181.5</v>
      </c>
      <c r="J120" s="56">
        <v>255</v>
      </c>
      <c r="K120" s="54">
        <v>250</v>
      </c>
      <c r="L120" s="55">
        <v>253</v>
      </c>
      <c r="M120" s="56" t="s">
        <v>180</v>
      </c>
      <c r="N120" s="54" t="s">
        <v>180</v>
      </c>
      <c r="O120" s="55" t="s">
        <v>180</v>
      </c>
      <c r="P120" s="56">
        <v>211.5</v>
      </c>
      <c r="Q120" s="54">
        <v>207.75</v>
      </c>
      <c r="R120" s="55">
        <v>210</v>
      </c>
      <c r="S120" s="56">
        <v>210</v>
      </c>
      <c r="T120" s="54">
        <v>207</v>
      </c>
      <c r="U120" s="55">
        <v>208.75</v>
      </c>
      <c r="V120" s="54">
        <v>202.25</v>
      </c>
      <c r="W120" s="54">
        <v>197.25</v>
      </c>
      <c r="X120" s="55">
        <v>200</v>
      </c>
      <c r="Y120" s="54" t="s">
        <v>180</v>
      </c>
      <c r="Z120" s="54" t="s">
        <v>180</v>
      </c>
      <c r="AA120" s="55" t="s">
        <v>180</v>
      </c>
      <c r="AB120" s="54" t="s">
        <v>180</v>
      </c>
      <c r="AC120" s="54" t="s">
        <v>180</v>
      </c>
      <c r="AD120" s="55" t="s">
        <v>180</v>
      </c>
      <c r="AE120" s="54" t="s">
        <v>180</v>
      </c>
      <c r="AF120" s="54" t="s">
        <v>180</v>
      </c>
      <c r="AG120" s="55" t="s">
        <v>180</v>
      </c>
      <c r="AH120" s="56" t="s">
        <v>180</v>
      </c>
      <c r="AI120" s="54" t="s">
        <v>180</v>
      </c>
      <c r="AJ120" s="55" t="s">
        <v>180</v>
      </c>
      <c r="AK120" s="56" t="s">
        <v>180</v>
      </c>
      <c r="AL120" s="54" t="s">
        <v>180</v>
      </c>
      <c r="AM120" s="55" t="s">
        <v>180</v>
      </c>
      <c r="AN120" s="56" t="s">
        <v>180</v>
      </c>
      <c r="AO120" s="54" t="s">
        <v>180</v>
      </c>
      <c r="AP120" s="55" t="s">
        <v>180</v>
      </c>
      <c r="AQ120" s="56" t="s">
        <v>180</v>
      </c>
      <c r="AR120" s="54" t="s">
        <v>180</v>
      </c>
      <c r="AS120" s="55" t="s">
        <v>180</v>
      </c>
      <c r="AT120" s="56" t="s">
        <v>180</v>
      </c>
      <c r="AU120" s="54" t="s">
        <v>180</v>
      </c>
      <c r="AV120" s="55" t="s">
        <v>180</v>
      </c>
      <c r="AW120" s="56" t="s">
        <v>180</v>
      </c>
      <c r="AX120" s="54" t="s">
        <v>180</v>
      </c>
      <c r="AY120" s="55" t="s">
        <v>180</v>
      </c>
      <c r="AZ120" s="56">
        <v>224</v>
      </c>
      <c r="BA120" s="54">
        <v>220</v>
      </c>
      <c r="BB120" s="55">
        <v>222</v>
      </c>
      <c r="BC120" s="56" t="s">
        <v>180</v>
      </c>
      <c r="BD120" s="54" t="s">
        <v>180</v>
      </c>
      <c r="BE120" s="55" t="s">
        <v>180</v>
      </c>
      <c r="BF120" s="56">
        <v>224</v>
      </c>
      <c r="BG120" s="54">
        <v>220</v>
      </c>
      <c r="BH120" s="55">
        <v>222</v>
      </c>
      <c r="BI120" s="56">
        <v>230</v>
      </c>
      <c r="BJ120" s="54">
        <v>227.25</v>
      </c>
      <c r="BK120" s="55">
        <v>228.75</v>
      </c>
      <c r="BL120" s="56" t="s">
        <v>180</v>
      </c>
      <c r="BM120" s="54" t="s">
        <v>180</v>
      </c>
      <c r="BN120" s="55" t="s">
        <v>180</v>
      </c>
      <c r="BO120" s="56" t="s">
        <v>180</v>
      </c>
      <c r="BP120" s="54" t="s">
        <v>180</v>
      </c>
      <c r="BQ120" s="55" t="s">
        <v>180</v>
      </c>
      <c r="BR120" s="56" t="s">
        <v>180</v>
      </c>
      <c r="BS120" s="54" t="s">
        <v>180</v>
      </c>
      <c r="BT120" s="55" t="s">
        <v>180</v>
      </c>
      <c r="BU120" s="56" t="s">
        <v>180</v>
      </c>
      <c r="BV120" s="54" t="s">
        <v>180</v>
      </c>
      <c r="BW120" s="55" t="s">
        <v>180</v>
      </c>
      <c r="BX120" s="56" t="s">
        <v>180</v>
      </c>
      <c r="BY120" s="54" t="s">
        <v>180</v>
      </c>
      <c r="BZ120" s="55" t="s">
        <v>180</v>
      </c>
      <c r="CA120" s="56" t="s">
        <v>180</v>
      </c>
      <c r="CB120" s="54" t="s">
        <v>180</v>
      </c>
      <c r="CC120" s="55" t="s">
        <v>180</v>
      </c>
      <c r="CD120" s="56" t="s">
        <v>180</v>
      </c>
      <c r="CE120" s="54" t="s">
        <v>180</v>
      </c>
      <c r="CF120" s="55" t="s">
        <v>180</v>
      </c>
      <c r="CG120" s="56" t="s">
        <v>180</v>
      </c>
      <c r="CH120" s="54" t="s">
        <v>180</v>
      </c>
      <c r="CI120" s="55" t="s">
        <v>180</v>
      </c>
      <c r="CJ120" s="56" t="s">
        <v>180</v>
      </c>
      <c r="CK120" s="54" t="s">
        <v>180</v>
      </c>
      <c r="CL120" s="55" t="s">
        <v>180</v>
      </c>
      <c r="CM120" s="56" t="s">
        <v>180</v>
      </c>
      <c r="CN120" s="54" t="s">
        <v>180</v>
      </c>
      <c r="CO120" s="55" t="s">
        <v>180</v>
      </c>
      <c r="CP120" s="56">
        <v>240</v>
      </c>
      <c r="CQ120" s="54">
        <v>234</v>
      </c>
      <c r="CR120" s="55">
        <v>237</v>
      </c>
      <c r="CS120" s="56">
        <v>255</v>
      </c>
      <c r="CT120" s="54">
        <v>250</v>
      </c>
      <c r="CU120" s="55">
        <v>253</v>
      </c>
      <c r="CV120" s="56">
        <v>250</v>
      </c>
      <c r="CW120" s="54">
        <v>240</v>
      </c>
      <c r="CX120" s="55">
        <v>245</v>
      </c>
      <c r="CY120" s="54">
        <v>199.5</v>
      </c>
      <c r="CZ120" s="54">
        <v>190</v>
      </c>
      <c r="DA120" s="55">
        <v>194.75</v>
      </c>
      <c r="DB120" s="54" t="s">
        <v>180</v>
      </c>
      <c r="DC120" s="54" t="s">
        <v>180</v>
      </c>
      <c r="DD120" s="55" t="s">
        <v>180</v>
      </c>
      <c r="DE120" s="54" t="s">
        <v>180</v>
      </c>
      <c r="DF120" s="54" t="s">
        <v>180</v>
      </c>
      <c r="DG120" s="55" t="s">
        <v>180</v>
      </c>
      <c r="DH120" s="54" t="s">
        <v>180</v>
      </c>
      <c r="DI120" s="54" t="s">
        <v>180</v>
      </c>
      <c r="DJ120" s="55" t="s">
        <v>180</v>
      </c>
      <c r="DK120" s="56" t="s">
        <v>180</v>
      </c>
      <c r="DL120" s="54" t="s">
        <v>180</v>
      </c>
      <c r="DM120" s="55" t="s">
        <v>180</v>
      </c>
      <c r="DN120" s="54" t="s">
        <v>180</v>
      </c>
      <c r="DO120" s="54" t="s">
        <v>180</v>
      </c>
      <c r="DP120" s="55" t="s">
        <v>180</v>
      </c>
      <c r="DQ120" s="54" t="s">
        <v>180</v>
      </c>
      <c r="DR120" s="54" t="s">
        <v>180</v>
      </c>
      <c r="DS120" s="55" t="s">
        <v>180</v>
      </c>
      <c r="DT120" s="54">
        <v>188</v>
      </c>
      <c r="DU120" s="54">
        <v>186.5</v>
      </c>
      <c r="DV120" s="55">
        <v>187.5</v>
      </c>
      <c r="DW120" s="56" t="s">
        <v>180</v>
      </c>
      <c r="DX120" s="54" t="s">
        <v>180</v>
      </c>
      <c r="DY120" s="55" t="s">
        <v>180</v>
      </c>
      <c r="DZ120" s="56" t="s">
        <v>180</v>
      </c>
      <c r="EA120" s="54" t="s">
        <v>180</v>
      </c>
      <c r="EB120" s="55" t="s">
        <v>180</v>
      </c>
      <c r="EC120" s="56" t="s">
        <v>180</v>
      </c>
      <c r="ED120" s="54" t="s">
        <v>180</v>
      </c>
      <c r="EE120" s="55" t="s">
        <v>180</v>
      </c>
      <c r="EF120" s="56" t="s">
        <v>180</v>
      </c>
      <c r="EG120" s="54" t="s">
        <v>180</v>
      </c>
      <c r="EH120" s="55" t="s">
        <v>180</v>
      </c>
      <c r="EI120" s="56" t="s">
        <v>180</v>
      </c>
      <c r="EJ120" s="54" t="s">
        <v>180</v>
      </c>
      <c r="EK120" s="55" t="s">
        <v>180</v>
      </c>
      <c r="EL120" s="56" t="s">
        <v>180</v>
      </c>
      <c r="EM120" s="54" t="s">
        <v>180</v>
      </c>
      <c r="EN120" s="55" t="s">
        <v>180</v>
      </c>
      <c r="EO120" s="56" t="s">
        <v>180</v>
      </c>
      <c r="EP120" s="54" t="s">
        <v>180</v>
      </c>
      <c r="EQ120" s="55" t="s">
        <v>180</v>
      </c>
      <c r="ER120" s="56" t="s">
        <v>180</v>
      </c>
      <c r="ES120" s="54" t="s">
        <v>180</v>
      </c>
      <c r="ET120" s="55" t="s">
        <v>180</v>
      </c>
      <c r="EU120" s="54" t="s">
        <v>180</v>
      </c>
      <c r="EV120" s="54" t="s">
        <v>180</v>
      </c>
      <c r="EW120" s="55" t="s">
        <v>180</v>
      </c>
      <c r="EX120" s="54" t="s">
        <v>180</v>
      </c>
      <c r="EY120" s="54" t="s">
        <v>180</v>
      </c>
      <c r="EZ120" s="55" t="s">
        <v>180</v>
      </c>
      <c r="FA120" s="56" t="s">
        <v>180</v>
      </c>
      <c r="FB120" s="54" t="s">
        <v>180</v>
      </c>
      <c r="FC120" s="55" t="s">
        <v>180</v>
      </c>
      <c r="FD120" s="56" t="s">
        <v>180</v>
      </c>
      <c r="FE120" s="54" t="s">
        <v>180</v>
      </c>
      <c r="FF120" s="55" t="s">
        <v>180</v>
      </c>
      <c r="FG120" s="56" t="s">
        <v>180</v>
      </c>
      <c r="FH120" s="54" t="s">
        <v>180</v>
      </c>
      <c r="FI120" s="55" t="s">
        <v>180</v>
      </c>
      <c r="FJ120" s="56">
        <v>185</v>
      </c>
      <c r="FK120" s="54">
        <v>179</v>
      </c>
      <c r="FL120" s="55">
        <v>182</v>
      </c>
      <c r="FM120" s="56" t="s">
        <v>180</v>
      </c>
      <c r="FN120" s="54" t="s">
        <v>180</v>
      </c>
      <c r="FO120" s="55" t="s">
        <v>180</v>
      </c>
      <c r="FP120" s="56">
        <v>169.25</v>
      </c>
      <c r="FQ120" s="54">
        <v>169.25</v>
      </c>
      <c r="FR120" s="55">
        <v>169.25</v>
      </c>
      <c r="FS120" s="56">
        <v>185</v>
      </c>
      <c r="FT120" s="54">
        <v>180</v>
      </c>
      <c r="FU120" s="55">
        <v>183</v>
      </c>
      <c r="FV120" s="56" t="s">
        <v>180</v>
      </c>
      <c r="FW120" s="54" t="s">
        <v>180</v>
      </c>
      <c r="FX120" s="55" t="s">
        <v>180</v>
      </c>
      <c r="FY120" s="56" t="s">
        <v>180</v>
      </c>
      <c r="FZ120" s="54" t="s">
        <v>180</v>
      </c>
      <c r="GA120" s="55" t="s">
        <v>180</v>
      </c>
      <c r="GB120" s="56">
        <v>375</v>
      </c>
      <c r="GC120" s="54">
        <v>325</v>
      </c>
      <c r="GD120" s="55">
        <v>350</v>
      </c>
      <c r="GE120" s="56">
        <v>417</v>
      </c>
      <c r="GF120" s="54">
        <v>417</v>
      </c>
      <c r="GG120" s="55">
        <v>417</v>
      </c>
      <c r="GH120" s="56">
        <v>410</v>
      </c>
      <c r="GI120" s="54">
        <v>400</v>
      </c>
      <c r="GJ120" s="55">
        <v>405</v>
      </c>
      <c r="GK120" s="56" t="s">
        <v>180</v>
      </c>
      <c r="GL120" s="54" t="s">
        <v>180</v>
      </c>
      <c r="GM120" s="55" t="s">
        <v>180</v>
      </c>
      <c r="GN120" s="56">
        <v>405</v>
      </c>
      <c r="GO120" s="54">
        <v>395</v>
      </c>
      <c r="GP120" s="55">
        <v>400</v>
      </c>
      <c r="GQ120" s="56">
        <v>327.5</v>
      </c>
      <c r="GR120" s="54">
        <v>305</v>
      </c>
      <c r="GS120" s="55">
        <v>316.75</v>
      </c>
      <c r="GT120" s="56" t="s">
        <v>180</v>
      </c>
      <c r="GU120" s="54" t="s">
        <v>180</v>
      </c>
      <c r="GV120" s="55" t="s">
        <v>180</v>
      </c>
      <c r="GW120" s="56">
        <v>330</v>
      </c>
      <c r="GX120" s="54">
        <v>305</v>
      </c>
      <c r="GY120" s="55">
        <v>318</v>
      </c>
      <c r="GZ120" s="56" t="s">
        <v>180</v>
      </c>
      <c r="HA120" s="54" t="s">
        <v>180</v>
      </c>
      <c r="HB120" s="55" t="s">
        <v>180</v>
      </c>
      <c r="HC120" s="56">
        <v>64</v>
      </c>
      <c r="HD120" s="54">
        <v>60</v>
      </c>
      <c r="HE120" s="55">
        <v>62</v>
      </c>
      <c r="HF120" s="54" t="s">
        <v>180</v>
      </c>
      <c r="HG120" s="54" t="s">
        <v>180</v>
      </c>
      <c r="HH120" s="55" t="s">
        <v>180</v>
      </c>
      <c r="HI120" s="54" t="s">
        <v>180</v>
      </c>
      <c r="HJ120" s="54" t="s">
        <v>180</v>
      </c>
      <c r="HK120" s="55" t="s">
        <v>180</v>
      </c>
      <c r="HL120" s="56" t="s">
        <v>180</v>
      </c>
      <c r="HM120" s="54" t="s">
        <v>180</v>
      </c>
      <c r="HN120" s="55" t="s">
        <v>180</v>
      </c>
      <c r="HO120" s="56" t="s">
        <v>180</v>
      </c>
      <c r="HP120" s="54" t="s">
        <v>180</v>
      </c>
      <c r="HQ120" s="55" t="s">
        <v>180</v>
      </c>
      <c r="HR120" s="56" t="s">
        <v>180</v>
      </c>
      <c r="HS120" s="54" t="s">
        <v>180</v>
      </c>
      <c r="HT120" s="55" t="s">
        <v>180</v>
      </c>
      <c r="HU120" s="56" t="s">
        <v>180</v>
      </c>
      <c r="HV120" s="54" t="s">
        <v>180</v>
      </c>
      <c r="HW120" s="55" t="s">
        <v>180</v>
      </c>
      <c r="HX120" s="56" t="s">
        <v>180</v>
      </c>
      <c r="HY120" s="54" t="s">
        <v>180</v>
      </c>
      <c r="HZ120" s="55" t="s">
        <v>180</v>
      </c>
      <c r="IA120" s="56" t="s">
        <v>180</v>
      </c>
      <c r="IB120" s="54" t="s">
        <v>180</v>
      </c>
      <c r="IC120" s="55" t="s">
        <v>180</v>
      </c>
    </row>
    <row r="121" spans="1:237">
      <c r="A121" s="20">
        <v>1996</v>
      </c>
      <c r="B121" s="20">
        <v>4</v>
      </c>
      <c r="C121" s="20">
        <v>12</v>
      </c>
      <c r="D121" s="54">
        <v>255</v>
      </c>
      <c r="E121" s="54">
        <v>250</v>
      </c>
      <c r="F121" s="55">
        <v>253</v>
      </c>
      <c r="G121" s="56">
        <v>180.75</v>
      </c>
      <c r="H121" s="54">
        <v>179.5</v>
      </c>
      <c r="I121" s="55">
        <v>180.25</v>
      </c>
      <c r="J121" s="56">
        <v>255</v>
      </c>
      <c r="K121" s="54">
        <v>250</v>
      </c>
      <c r="L121" s="55">
        <v>253</v>
      </c>
      <c r="M121" s="56" t="s">
        <v>180</v>
      </c>
      <c r="N121" s="54" t="s">
        <v>180</v>
      </c>
      <c r="O121" s="55" t="s">
        <v>180</v>
      </c>
      <c r="P121" s="56">
        <v>213.25</v>
      </c>
      <c r="Q121" s="54">
        <v>210.25</v>
      </c>
      <c r="R121" s="55">
        <v>212</v>
      </c>
      <c r="S121" s="56">
        <v>211.5</v>
      </c>
      <c r="T121" s="54">
        <v>208.5</v>
      </c>
      <c r="U121" s="55">
        <v>210.5</v>
      </c>
      <c r="V121" s="54">
        <v>205</v>
      </c>
      <c r="W121" s="54">
        <v>202</v>
      </c>
      <c r="X121" s="55">
        <v>204</v>
      </c>
      <c r="Y121" s="54" t="s">
        <v>180</v>
      </c>
      <c r="Z121" s="54" t="s">
        <v>180</v>
      </c>
      <c r="AA121" s="55" t="s">
        <v>180</v>
      </c>
      <c r="AB121" s="54" t="s">
        <v>180</v>
      </c>
      <c r="AC121" s="54" t="s">
        <v>180</v>
      </c>
      <c r="AD121" s="55" t="s">
        <v>180</v>
      </c>
      <c r="AE121" s="54" t="s">
        <v>180</v>
      </c>
      <c r="AF121" s="54" t="s">
        <v>180</v>
      </c>
      <c r="AG121" s="55" t="s">
        <v>180</v>
      </c>
      <c r="AH121" s="56" t="s">
        <v>180</v>
      </c>
      <c r="AI121" s="54" t="s">
        <v>180</v>
      </c>
      <c r="AJ121" s="55" t="s">
        <v>180</v>
      </c>
      <c r="AK121" s="56" t="s">
        <v>180</v>
      </c>
      <c r="AL121" s="54" t="s">
        <v>180</v>
      </c>
      <c r="AM121" s="55" t="s">
        <v>180</v>
      </c>
      <c r="AN121" s="56" t="s">
        <v>180</v>
      </c>
      <c r="AO121" s="54" t="s">
        <v>180</v>
      </c>
      <c r="AP121" s="55" t="s">
        <v>180</v>
      </c>
      <c r="AQ121" s="56" t="s">
        <v>180</v>
      </c>
      <c r="AR121" s="54" t="s">
        <v>180</v>
      </c>
      <c r="AS121" s="55" t="s">
        <v>180</v>
      </c>
      <c r="AT121" s="56" t="s">
        <v>180</v>
      </c>
      <c r="AU121" s="54" t="s">
        <v>180</v>
      </c>
      <c r="AV121" s="55" t="s">
        <v>180</v>
      </c>
      <c r="AW121" s="56" t="s">
        <v>180</v>
      </c>
      <c r="AX121" s="54" t="s">
        <v>180</v>
      </c>
      <c r="AY121" s="55" t="s">
        <v>180</v>
      </c>
      <c r="AZ121" s="56">
        <v>224</v>
      </c>
      <c r="BA121" s="54">
        <v>220</v>
      </c>
      <c r="BB121" s="55">
        <v>222</v>
      </c>
      <c r="BC121" s="56" t="s">
        <v>180</v>
      </c>
      <c r="BD121" s="54" t="s">
        <v>180</v>
      </c>
      <c r="BE121" s="55" t="s">
        <v>180</v>
      </c>
      <c r="BF121" s="56">
        <v>224</v>
      </c>
      <c r="BG121" s="54">
        <v>220</v>
      </c>
      <c r="BH121" s="55">
        <v>222</v>
      </c>
      <c r="BI121" s="56">
        <v>230</v>
      </c>
      <c r="BJ121" s="54">
        <v>228</v>
      </c>
      <c r="BK121" s="55">
        <v>229</v>
      </c>
      <c r="BL121" s="56" t="s">
        <v>180</v>
      </c>
      <c r="BM121" s="54" t="s">
        <v>180</v>
      </c>
      <c r="BN121" s="55" t="s">
        <v>180</v>
      </c>
      <c r="BO121" s="56" t="s">
        <v>180</v>
      </c>
      <c r="BP121" s="54" t="s">
        <v>180</v>
      </c>
      <c r="BQ121" s="55" t="s">
        <v>180</v>
      </c>
      <c r="BR121" s="56" t="s">
        <v>180</v>
      </c>
      <c r="BS121" s="54" t="s">
        <v>180</v>
      </c>
      <c r="BT121" s="55" t="s">
        <v>180</v>
      </c>
      <c r="BU121" s="56" t="s">
        <v>180</v>
      </c>
      <c r="BV121" s="54" t="s">
        <v>180</v>
      </c>
      <c r="BW121" s="55" t="s">
        <v>180</v>
      </c>
      <c r="BX121" s="56" t="s">
        <v>180</v>
      </c>
      <c r="BY121" s="54" t="s">
        <v>180</v>
      </c>
      <c r="BZ121" s="55" t="s">
        <v>180</v>
      </c>
      <c r="CA121" s="56" t="s">
        <v>180</v>
      </c>
      <c r="CB121" s="54" t="s">
        <v>180</v>
      </c>
      <c r="CC121" s="55" t="s">
        <v>180</v>
      </c>
      <c r="CD121" s="56" t="s">
        <v>180</v>
      </c>
      <c r="CE121" s="54" t="s">
        <v>180</v>
      </c>
      <c r="CF121" s="55" t="s">
        <v>180</v>
      </c>
      <c r="CG121" s="56" t="s">
        <v>180</v>
      </c>
      <c r="CH121" s="54" t="s">
        <v>180</v>
      </c>
      <c r="CI121" s="55" t="s">
        <v>180</v>
      </c>
      <c r="CJ121" s="56" t="s">
        <v>180</v>
      </c>
      <c r="CK121" s="54" t="s">
        <v>180</v>
      </c>
      <c r="CL121" s="55" t="s">
        <v>180</v>
      </c>
      <c r="CM121" s="56" t="s">
        <v>180</v>
      </c>
      <c r="CN121" s="54" t="s">
        <v>180</v>
      </c>
      <c r="CO121" s="55" t="s">
        <v>180</v>
      </c>
      <c r="CP121" s="56">
        <v>240</v>
      </c>
      <c r="CQ121" s="54">
        <v>236</v>
      </c>
      <c r="CR121" s="55">
        <v>238.33333333333334</v>
      </c>
      <c r="CS121" s="56">
        <v>255</v>
      </c>
      <c r="CT121" s="54">
        <v>250</v>
      </c>
      <c r="CU121" s="55">
        <v>253</v>
      </c>
      <c r="CV121" s="56">
        <v>250</v>
      </c>
      <c r="CW121" s="54">
        <v>240</v>
      </c>
      <c r="CX121" s="55">
        <v>245</v>
      </c>
      <c r="CY121" s="54">
        <v>198</v>
      </c>
      <c r="CZ121" s="54">
        <v>190</v>
      </c>
      <c r="DA121" s="55">
        <v>194</v>
      </c>
      <c r="DB121" s="54" t="s">
        <v>180</v>
      </c>
      <c r="DC121" s="54" t="s">
        <v>180</v>
      </c>
      <c r="DD121" s="55" t="s">
        <v>180</v>
      </c>
      <c r="DE121" s="54" t="s">
        <v>180</v>
      </c>
      <c r="DF121" s="54" t="s">
        <v>180</v>
      </c>
      <c r="DG121" s="55" t="s">
        <v>180</v>
      </c>
      <c r="DH121" s="54" t="s">
        <v>180</v>
      </c>
      <c r="DI121" s="54" t="s">
        <v>180</v>
      </c>
      <c r="DJ121" s="55" t="s">
        <v>180</v>
      </c>
      <c r="DK121" s="56" t="s">
        <v>180</v>
      </c>
      <c r="DL121" s="54" t="s">
        <v>180</v>
      </c>
      <c r="DM121" s="55" t="s">
        <v>180</v>
      </c>
      <c r="DN121" s="54" t="s">
        <v>180</v>
      </c>
      <c r="DO121" s="54" t="s">
        <v>180</v>
      </c>
      <c r="DP121" s="55" t="s">
        <v>180</v>
      </c>
      <c r="DQ121" s="54" t="s">
        <v>180</v>
      </c>
      <c r="DR121" s="54" t="s">
        <v>180</v>
      </c>
      <c r="DS121" s="55" t="s">
        <v>180</v>
      </c>
      <c r="DT121" s="54">
        <v>186.75</v>
      </c>
      <c r="DU121" s="54">
        <v>185.5</v>
      </c>
      <c r="DV121" s="55">
        <v>186.25</v>
      </c>
      <c r="DW121" s="56" t="s">
        <v>180</v>
      </c>
      <c r="DX121" s="54" t="s">
        <v>180</v>
      </c>
      <c r="DY121" s="55" t="s">
        <v>180</v>
      </c>
      <c r="DZ121" s="56" t="s">
        <v>180</v>
      </c>
      <c r="EA121" s="54" t="s">
        <v>180</v>
      </c>
      <c r="EB121" s="55" t="s">
        <v>180</v>
      </c>
      <c r="EC121" s="56" t="s">
        <v>180</v>
      </c>
      <c r="ED121" s="54" t="s">
        <v>180</v>
      </c>
      <c r="EE121" s="55" t="s">
        <v>180</v>
      </c>
      <c r="EF121" s="56" t="s">
        <v>180</v>
      </c>
      <c r="EG121" s="54" t="s">
        <v>180</v>
      </c>
      <c r="EH121" s="55" t="s">
        <v>180</v>
      </c>
      <c r="EI121" s="56" t="s">
        <v>180</v>
      </c>
      <c r="EJ121" s="54" t="s">
        <v>180</v>
      </c>
      <c r="EK121" s="55" t="s">
        <v>180</v>
      </c>
      <c r="EL121" s="56" t="s">
        <v>180</v>
      </c>
      <c r="EM121" s="54" t="s">
        <v>180</v>
      </c>
      <c r="EN121" s="55" t="s">
        <v>180</v>
      </c>
      <c r="EO121" s="56" t="s">
        <v>180</v>
      </c>
      <c r="EP121" s="54" t="s">
        <v>180</v>
      </c>
      <c r="EQ121" s="55" t="s">
        <v>180</v>
      </c>
      <c r="ER121" s="56" t="s">
        <v>180</v>
      </c>
      <c r="ES121" s="54" t="s">
        <v>180</v>
      </c>
      <c r="ET121" s="55" t="s">
        <v>180</v>
      </c>
      <c r="EU121" s="54" t="s">
        <v>180</v>
      </c>
      <c r="EV121" s="54" t="s">
        <v>180</v>
      </c>
      <c r="EW121" s="55" t="s">
        <v>180</v>
      </c>
      <c r="EX121" s="54" t="s">
        <v>180</v>
      </c>
      <c r="EY121" s="54" t="s">
        <v>180</v>
      </c>
      <c r="EZ121" s="55" t="s">
        <v>180</v>
      </c>
      <c r="FA121" s="56" t="s">
        <v>180</v>
      </c>
      <c r="FB121" s="54" t="s">
        <v>180</v>
      </c>
      <c r="FC121" s="55" t="s">
        <v>180</v>
      </c>
      <c r="FD121" s="56" t="s">
        <v>180</v>
      </c>
      <c r="FE121" s="54" t="s">
        <v>180</v>
      </c>
      <c r="FF121" s="55" t="s">
        <v>180</v>
      </c>
      <c r="FG121" s="56" t="s">
        <v>180</v>
      </c>
      <c r="FH121" s="54" t="s">
        <v>180</v>
      </c>
      <c r="FI121" s="55" t="s">
        <v>180</v>
      </c>
      <c r="FJ121" s="56">
        <v>185</v>
      </c>
      <c r="FK121" s="54">
        <v>179</v>
      </c>
      <c r="FL121" s="55">
        <v>182</v>
      </c>
      <c r="FM121" s="56" t="s">
        <v>180</v>
      </c>
      <c r="FN121" s="54" t="s">
        <v>180</v>
      </c>
      <c r="FO121" s="55" t="s">
        <v>180</v>
      </c>
      <c r="FP121" s="56">
        <v>170</v>
      </c>
      <c r="FQ121" s="54">
        <v>169.25</v>
      </c>
      <c r="FR121" s="55">
        <v>169.75</v>
      </c>
      <c r="FS121" s="56">
        <v>185</v>
      </c>
      <c r="FT121" s="54">
        <v>180</v>
      </c>
      <c r="FU121" s="55">
        <v>183</v>
      </c>
      <c r="FV121" s="56" t="s">
        <v>180</v>
      </c>
      <c r="FW121" s="54" t="s">
        <v>180</v>
      </c>
      <c r="FX121" s="55" t="s">
        <v>180</v>
      </c>
      <c r="FY121" s="56" t="s">
        <v>180</v>
      </c>
      <c r="FZ121" s="54" t="s">
        <v>180</v>
      </c>
      <c r="GA121" s="55" t="s">
        <v>180</v>
      </c>
      <c r="GB121" s="56">
        <v>375</v>
      </c>
      <c r="GC121" s="54">
        <v>325</v>
      </c>
      <c r="GD121" s="55">
        <v>350</v>
      </c>
      <c r="GE121" s="56">
        <v>417</v>
      </c>
      <c r="GF121" s="54">
        <v>417</v>
      </c>
      <c r="GG121" s="55">
        <v>417</v>
      </c>
      <c r="GH121" s="56">
        <v>410</v>
      </c>
      <c r="GI121" s="54">
        <v>400</v>
      </c>
      <c r="GJ121" s="55">
        <v>405</v>
      </c>
      <c r="GK121" s="56" t="s">
        <v>180</v>
      </c>
      <c r="GL121" s="54" t="s">
        <v>180</v>
      </c>
      <c r="GM121" s="55" t="s">
        <v>180</v>
      </c>
      <c r="GN121" s="56">
        <v>405</v>
      </c>
      <c r="GO121" s="54">
        <v>395</v>
      </c>
      <c r="GP121" s="55">
        <v>400</v>
      </c>
      <c r="GQ121" s="56">
        <v>330</v>
      </c>
      <c r="GR121" s="54">
        <v>305</v>
      </c>
      <c r="GS121" s="55">
        <v>318</v>
      </c>
      <c r="GT121" s="56" t="s">
        <v>180</v>
      </c>
      <c r="GU121" s="54" t="s">
        <v>180</v>
      </c>
      <c r="GV121" s="55" t="s">
        <v>180</v>
      </c>
      <c r="GW121" s="56">
        <v>333.33333333333331</v>
      </c>
      <c r="GX121" s="54">
        <v>305</v>
      </c>
      <c r="GY121" s="55">
        <v>319.33333333333331</v>
      </c>
      <c r="GZ121" s="56" t="s">
        <v>180</v>
      </c>
      <c r="HA121" s="54" t="s">
        <v>180</v>
      </c>
      <c r="HB121" s="55" t="s">
        <v>180</v>
      </c>
      <c r="HC121" s="56">
        <v>64</v>
      </c>
      <c r="HD121" s="54">
        <v>60</v>
      </c>
      <c r="HE121" s="55">
        <v>62</v>
      </c>
      <c r="HF121" s="54" t="s">
        <v>180</v>
      </c>
      <c r="HG121" s="54" t="s">
        <v>180</v>
      </c>
      <c r="HH121" s="55" t="s">
        <v>180</v>
      </c>
      <c r="HI121" s="54" t="s">
        <v>180</v>
      </c>
      <c r="HJ121" s="54" t="s">
        <v>180</v>
      </c>
      <c r="HK121" s="55" t="s">
        <v>180</v>
      </c>
      <c r="HL121" s="56" t="s">
        <v>180</v>
      </c>
      <c r="HM121" s="54" t="s">
        <v>180</v>
      </c>
      <c r="HN121" s="55" t="s">
        <v>180</v>
      </c>
      <c r="HO121" s="56" t="s">
        <v>180</v>
      </c>
      <c r="HP121" s="54" t="s">
        <v>180</v>
      </c>
      <c r="HQ121" s="55" t="s">
        <v>180</v>
      </c>
      <c r="HR121" s="56" t="s">
        <v>180</v>
      </c>
      <c r="HS121" s="54" t="s">
        <v>180</v>
      </c>
      <c r="HT121" s="55" t="s">
        <v>180</v>
      </c>
      <c r="HU121" s="56" t="s">
        <v>180</v>
      </c>
      <c r="HV121" s="54" t="s">
        <v>180</v>
      </c>
      <c r="HW121" s="55" t="s">
        <v>180</v>
      </c>
      <c r="HX121" s="56" t="s">
        <v>180</v>
      </c>
      <c r="HY121" s="54" t="s">
        <v>180</v>
      </c>
      <c r="HZ121" s="55" t="s">
        <v>180</v>
      </c>
      <c r="IA121" s="56" t="s">
        <v>180</v>
      </c>
      <c r="IB121" s="54" t="s">
        <v>180</v>
      </c>
      <c r="IC121" s="55" t="s">
        <v>180</v>
      </c>
    </row>
    <row r="122" spans="1:237">
      <c r="A122" s="20">
        <v>1997</v>
      </c>
      <c r="B122" s="20">
        <v>1</v>
      </c>
      <c r="C122" s="20">
        <v>1</v>
      </c>
      <c r="D122" s="54">
        <v>255</v>
      </c>
      <c r="E122" s="54">
        <v>250</v>
      </c>
      <c r="F122" s="55">
        <v>253</v>
      </c>
      <c r="G122" s="56">
        <v>179</v>
      </c>
      <c r="H122" s="54">
        <v>176.33333333333334</v>
      </c>
      <c r="I122" s="55">
        <v>177.66666666666666</v>
      </c>
      <c r="J122" s="56">
        <v>255</v>
      </c>
      <c r="K122" s="54">
        <v>250</v>
      </c>
      <c r="L122" s="55">
        <v>253</v>
      </c>
      <c r="M122" s="56" t="s">
        <v>180</v>
      </c>
      <c r="N122" s="54" t="s">
        <v>180</v>
      </c>
      <c r="O122" s="55" t="s">
        <v>180</v>
      </c>
      <c r="P122" s="56">
        <v>210</v>
      </c>
      <c r="Q122" s="54">
        <v>205</v>
      </c>
      <c r="R122" s="55">
        <v>208</v>
      </c>
      <c r="S122" s="56">
        <v>210</v>
      </c>
      <c r="T122" s="54">
        <v>205</v>
      </c>
      <c r="U122" s="55">
        <v>208</v>
      </c>
      <c r="V122" s="54">
        <v>201.25</v>
      </c>
      <c r="W122" s="54">
        <v>198.25</v>
      </c>
      <c r="X122" s="55">
        <v>200.25</v>
      </c>
      <c r="Y122" s="54" t="s">
        <v>180</v>
      </c>
      <c r="Z122" s="54" t="s">
        <v>180</v>
      </c>
      <c r="AA122" s="55" t="s">
        <v>180</v>
      </c>
      <c r="AB122" s="54" t="s">
        <v>180</v>
      </c>
      <c r="AC122" s="54" t="s">
        <v>180</v>
      </c>
      <c r="AD122" s="55" t="s">
        <v>180</v>
      </c>
      <c r="AE122" s="54" t="s">
        <v>180</v>
      </c>
      <c r="AF122" s="54" t="s">
        <v>180</v>
      </c>
      <c r="AG122" s="55" t="s">
        <v>180</v>
      </c>
      <c r="AH122" s="56" t="s">
        <v>180</v>
      </c>
      <c r="AI122" s="54" t="s">
        <v>180</v>
      </c>
      <c r="AJ122" s="55" t="s">
        <v>180</v>
      </c>
      <c r="AK122" s="56" t="s">
        <v>180</v>
      </c>
      <c r="AL122" s="54" t="s">
        <v>180</v>
      </c>
      <c r="AM122" s="55" t="s">
        <v>180</v>
      </c>
      <c r="AN122" s="56" t="s">
        <v>180</v>
      </c>
      <c r="AO122" s="54" t="s">
        <v>180</v>
      </c>
      <c r="AP122" s="55" t="s">
        <v>180</v>
      </c>
      <c r="AQ122" s="56" t="s">
        <v>180</v>
      </c>
      <c r="AR122" s="54" t="s">
        <v>180</v>
      </c>
      <c r="AS122" s="55" t="s">
        <v>180</v>
      </c>
      <c r="AT122" s="56" t="s">
        <v>180</v>
      </c>
      <c r="AU122" s="54" t="s">
        <v>180</v>
      </c>
      <c r="AV122" s="55" t="s">
        <v>180</v>
      </c>
      <c r="AW122" s="56" t="s">
        <v>180</v>
      </c>
      <c r="AX122" s="54" t="s">
        <v>180</v>
      </c>
      <c r="AY122" s="55" t="s">
        <v>180</v>
      </c>
      <c r="AZ122" s="56">
        <v>221</v>
      </c>
      <c r="BA122" s="54">
        <v>217.4</v>
      </c>
      <c r="BB122" s="55">
        <v>219.4</v>
      </c>
      <c r="BC122" s="56" t="s">
        <v>180</v>
      </c>
      <c r="BD122" s="54" t="s">
        <v>180</v>
      </c>
      <c r="BE122" s="55" t="s">
        <v>180</v>
      </c>
      <c r="BF122" s="56">
        <v>221</v>
      </c>
      <c r="BG122" s="54">
        <v>217.4</v>
      </c>
      <c r="BH122" s="55">
        <v>219.4</v>
      </c>
      <c r="BI122" s="56">
        <v>229.2</v>
      </c>
      <c r="BJ122" s="54">
        <v>224</v>
      </c>
      <c r="BK122" s="55">
        <v>226.6</v>
      </c>
      <c r="BL122" s="56" t="s">
        <v>180</v>
      </c>
      <c r="BM122" s="54" t="s">
        <v>180</v>
      </c>
      <c r="BN122" s="55" t="s">
        <v>180</v>
      </c>
      <c r="BO122" s="56" t="s">
        <v>180</v>
      </c>
      <c r="BP122" s="54" t="s">
        <v>180</v>
      </c>
      <c r="BQ122" s="55" t="s">
        <v>180</v>
      </c>
      <c r="BR122" s="56" t="s">
        <v>180</v>
      </c>
      <c r="BS122" s="54" t="s">
        <v>180</v>
      </c>
      <c r="BT122" s="55" t="s">
        <v>180</v>
      </c>
      <c r="BU122" s="56" t="s">
        <v>180</v>
      </c>
      <c r="BV122" s="54" t="s">
        <v>180</v>
      </c>
      <c r="BW122" s="55" t="s">
        <v>180</v>
      </c>
      <c r="BX122" s="56" t="s">
        <v>180</v>
      </c>
      <c r="BY122" s="54" t="s">
        <v>180</v>
      </c>
      <c r="BZ122" s="55" t="s">
        <v>180</v>
      </c>
      <c r="CA122" s="56" t="s">
        <v>180</v>
      </c>
      <c r="CB122" s="54" t="s">
        <v>180</v>
      </c>
      <c r="CC122" s="55" t="s">
        <v>180</v>
      </c>
      <c r="CD122" s="56" t="s">
        <v>180</v>
      </c>
      <c r="CE122" s="54" t="s">
        <v>180</v>
      </c>
      <c r="CF122" s="55" t="s">
        <v>180</v>
      </c>
      <c r="CG122" s="56" t="s">
        <v>180</v>
      </c>
      <c r="CH122" s="54" t="s">
        <v>180</v>
      </c>
      <c r="CI122" s="55" t="s">
        <v>180</v>
      </c>
      <c r="CJ122" s="56" t="s">
        <v>180</v>
      </c>
      <c r="CK122" s="54" t="s">
        <v>180</v>
      </c>
      <c r="CL122" s="55" t="s">
        <v>180</v>
      </c>
      <c r="CM122" s="56" t="s">
        <v>180</v>
      </c>
      <c r="CN122" s="54" t="s">
        <v>180</v>
      </c>
      <c r="CO122" s="55" t="s">
        <v>180</v>
      </c>
      <c r="CP122" s="56">
        <v>240</v>
      </c>
      <c r="CQ122" s="54">
        <v>237</v>
      </c>
      <c r="CR122" s="55">
        <v>239</v>
      </c>
      <c r="CS122" s="56">
        <v>255</v>
      </c>
      <c r="CT122" s="54">
        <v>250</v>
      </c>
      <c r="CU122" s="55">
        <v>253</v>
      </c>
      <c r="CV122" s="56">
        <v>250</v>
      </c>
      <c r="CW122" s="54">
        <v>240</v>
      </c>
      <c r="CX122" s="55">
        <v>245</v>
      </c>
      <c r="CY122" s="54">
        <v>195.6</v>
      </c>
      <c r="CZ122" s="54">
        <v>188.4</v>
      </c>
      <c r="DA122" s="55">
        <v>192.4</v>
      </c>
      <c r="DB122" s="54" t="s">
        <v>180</v>
      </c>
      <c r="DC122" s="54" t="s">
        <v>180</v>
      </c>
      <c r="DD122" s="55" t="s">
        <v>180</v>
      </c>
      <c r="DE122" s="54" t="s">
        <v>180</v>
      </c>
      <c r="DF122" s="54" t="s">
        <v>180</v>
      </c>
      <c r="DG122" s="55" t="s">
        <v>180</v>
      </c>
      <c r="DH122" s="54" t="s">
        <v>180</v>
      </c>
      <c r="DI122" s="54" t="s">
        <v>180</v>
      </c>
      <c r="DJ122" s="55" t="s">
        <v>180</v>
      </c>
      <c r="DK122" s="56" t="s">
        <v>180</v>
      </c>
      <c r="DL122" s="54" t="s">
        <v>180</v>
      </c>
      <c r="DM122" s="55" t="s">
        <v>180</v>
      </c>
      <c r="DN122" s="54" t="s">
        <v>180</v>
      </c>
      <c r="DO122" s="54" t="s">
        <v>180</v>
      </c>
      <c r="DP122" s="55" t="s">
        <v>180</v>
      </c>
      <c r="DQ122" s="54" t="s">
        <v>180</v>
      </c>
      <c r="DR122" s="54" t="s">
        <v>180</v>
      </c>
      <c r="DS122" s="55" t="s">
        <v>180</v>
      </c>
      <c r="DT122" s="54">
        <v>185</v>
      </c>
      <c r="DU122" s="54">
        <v>181.75</v>
      </c>
      <c r="DV122" s="55">
        <v>183.5</v>
      </c>
      <c r="DW122" s="56" t="s">
        <v>180</v>
      </c>
      <c r="DX122" s="54" t="s">
        <v>180</v>
      </c>
      <c r="DY122" s="55" t="s">
        <v>180</v>
      </c>
      <c r="DZ122" s="56" t="s">
        <v>180</v>
      </c>
      <c r="EA122" s="54" t="s">
        <v>180</v>
      </c>
      <c r="EB122" s="55" t="s">
        <v>180</v>
      </c>
      <c r="EC122" s="56" t="s">
        <v>180</v>
      </c>
      <c r="ED122" s="54" t="s">
        <v>180</v>
      </c>
      <c r="EE122" s="55" t="s">
        <v>180</v>
      </c>
      <c r="EF122" s="56" t="s">
        <v>180</v>
      </c>
      <c r="EG122" s="54" t="s">
        <v>180</v>
      </c>
      <c r="EH122" s="55" t="s">
        <v>180</v>
      </c>
      <c r="EI122" s="56" t="s">
        <v>180</v>
      </c>
      <c r="EJ122" s="54" t="s">
        <v>180</v>
      </c>
      <c r="EK122" s="55" t="s">
        <v>180</v>
      </c>
      <c r="EL122" s="56" t="s">
        <v>180</v>
      </c>
      <c r="EM122" s="54" t="s">
        <v>180</v>
      </c>
      <c r="EN122" s="55" t="s">
        <v>180</v>
      </c>
      <c r="EO122" s="56" t="s">
        <v>180</v>
      </c>
      <c r="EP122" s="54" t="s">
        <v>180</v>
      </c>
      <c r="EQ122" s="55" t="s">
        <v>180</v>
      </c>
      <c r="ER122" s="56" t="s">
        <v>180</v>
      </c>
      <c r="ES122" s="54" t="s">
        <v>180</v>
      </c>
      <c r="ET122" s="55" t="s">
        <v>180</v>
      </c>
      <c r="EU122" s="54" t="s">
        <v>180</v>
      </c>
      <c r="EV122" s="54" t="s">
        <v>180</v>
      </c>
      <c r="EW122" s="55" t="s">
        <v>180</v>
      </c>
      <c r="EX122" s="54" t="s">
        <v>180</v>
      </c>
      <c r="EY122" s="54" t="s">
        <v>180</v>
      </c>
      <c r="EZ122" s="55" t="s">
        <v>180</v>
      </c>
      <c r="FA122" s="56" t="s">
        <v>180</v>
      </c>
      <c r="FB122" s="54" t="s">
        <v>180</v>
      </c>
      <c r="FC122" s="55" t="s">
        <v>180</v>
      </c>
      <c r="FD122" s="56" t="s">
        <v>180</v>
      </c>
      <c r="FE122" s="54" t="s">
        <v>180</v>
      </c>
      <c r="FF122" s="55" t="s">
        <v>180</v>
      </c>
      <c r="FG122" s="56" t="s">
        <v>180</v>
      </c>
      <c r="FH122" s="54" t="s">
        <v>180</v>
      </c>
      <c r="FI122" s="55" t="s">
        <v>180</v>
      </c>
      <c r="FJ122" s="56">
        <v>182.6</v>
      </c>
      <c r="FK122" s="54">
        <v>178.2</v>
      </c>
      <c r="FL122" s="55">
        <v>180.6</v>
      </c>
      <c r="FM122" s="56" t="s">
        <v>180</v>
      </c>
      <c r="FN122" s="54" t="s">
        <v>180</v>
      </c>
      <c r="FO122" s="55" t="s">
        <v>180</v>
      </c>
      <c r="FP122" s="56">
        <v>170</v>
      </c>
      <c r="FQ122" s="54">
        <v>167</v>
      </c>
      <c r="FR122" s="55">
        <v>169</v>
      </c>
      <c r="FS122" s="56">
        <v>183.8</v>
      </c>
      <c r="FT122" s="54">
        <v>180</v>
      </c>
      <c r="FU122" s="55">
        <v>182.2</v>
      </c>
      <c r="FV122" s="56" t="s">
        <v>180</v>
      </c>
      <c r="FW122" s="54" t="s">
        <v>180</v>
      </c>
      <c r="FX122" s="55" t="s">
        <v>180</v>
      </c>
      <c r="FY122" s="56" t="s">
        <v>180</v>
      </c>
      <c r="FZ122" s="54" t="s">
        <v>180</v>
      </c>
      <c r="GA122" s="55" t="s">
        <v>180</v>
      </c>
      <c r="GB122" s="56">
        <v>375</v>
      </c>
      <c r="GC122" s="54">
        <v>325</v>
      </c>
      <c r="GD122" s="55">
        <v>350</v>
      </c>
      <c r="GE122" s="56">
        <v>417</v>
      </c>
      <c r="GF122" s="54">
        <v>417</v>
      </c>
      <c r="GG122" s="55">
        <v>417</v>
      </c>
      <c r="GH122" s="56">
        <v>410</v>
      </c>
      <c r="GI122" s="54">
        <v>402</v>
      </c>
      <c r="GJ122" s="55">
        <v>406.2</v>
      </c>
      <c r="GK122" s="56" t="s">
        <v>180</v>
      </c>
      <c r="GL122" s="54" t="s">
        <v>180</v>
      </c>
      <c r="GM122" s="55" t="s">
        <v>180</v>
      </c>
      <c r="GN122" s="56">
        <v>405</v>
      </c>
      <c r="GO122" s="54">
        <v>395</v>
      </c>
      <c r="GP122" s="55">
        <v>400</v>
      </c>
      <c r="GQ122" s="56">
        <v>333.75</v>
      </c>
      <c r="GR122" s="54">
        <v>305</v>
      </c>
      <c r="GS122" s="55">
        <v>319.75</v>
      </c>
      <c r="GT122" s="56" t="s">
        <v>180</v>
      </c>
      <c r="GU122" s="54" t="s">
        <v>180</v>
      </c>
      <c r="GV122" s="55" t="s">
        <v>180</v>
      </c>
      <c r="GW122" s="56">
        <v>343</v>
      </c>
      <c r="GX122" s="54">
        <v>305</v>
      </c>
      <c r="GY122" s="55">
        <v>324</v>
      </c>
      <c r="GZ122" s="56" t="s">
        <v>180</v>
      </c>
      <c r="HA122" s="54" t="s">
        <v>180</v>
      </c>
      <c r="HB122" s="55" t="s">
        <v>180</v>
      </c>
      <c r="HC122" s="56">
        <v>64</v>
      </c>
      <c r="HD122" s="54">
        <v>60</v>
      </c>
      <c r="HE122" s="55">
        <v>62</v>
      </c>
      <c r="HF122" s="54" t="s">
        <v>180</v>
      </c>
      <c r="HG122" s="54" t="s">
        <v>180</v>
      </c>
      <c r="HH122" s="55" t="s">
        <v>180</v>
      </c>
      <c r="HI122" s="54" t="s">
        <v>180</v>
      </c>
      <c r="HJ122" s="54" t="s">
        <v>180</v>
      </c>
      <c r="HK122" s="55" t="s">
        <v>180</v>
      </c>
      <c r="HL122" s="56" t="s">
        <v>180</v>
      </c>
      <c r="HM122" s="54" t="s">
        <v>180</v>
      </c>
      <c r="HN122" s="55" t="s">
        <v>180</v>
      </c>
      <c r="HO122" s="56" t="s">
        <v>180</v>
      </c>
      <c r="HP122" s="54" t="s">
        <v>180</v>
      </c>
      <c r="HQ122" s="55" t="s">
        <v>180</v>
      </c>
      <c r="HR122" s="56" t="s">
        <v>180</v>
      </c>
      <c r="HS122" s="54" t="s">
        <v>180</v>
      </c>
      <c r="HT122" s="55" t="s">
        <v>180</v>
      </c>
      <c r="HU122" s="56" t="s">
        <v>180</v>
      </c>
      <c r="HV122" s="54" t="s">
        <v>180</v>
      </c>
      <c r="HW122" s="55" t="s">
        <v>180</v>
      </c>
      <c r="HX122" s="56" t="s">
        <v>180</v>
      </c>
      <c r="HY122" s="54" t="s">
        <v>180</v>
      </c>
      <c r="HZ122" s="55" t="s">
        <v>180</v>
      </c>
      <c r="IA122" s="56" t="s">
        <v>180</v>
      </c>
      <c r="IB122" s="54" t="s">
        <v>180</v>
      </c>
      <c r="IC122" s="55" t="s">
        <v>180</v>
      </c>
    </row>
    <row r="123" spans="1:237">
      <c r="A123" s="20">
        <v>1997</v>
      </c>
      <c r="B123" s="20">
        <v>1</v>
      </c>
      <c r="C123" s="20">
        <v>2</v>
      </c>
      <c r="D123" s="54">
        <v>255</v>
      </c>
      <c r="E123" s="54">
        <v>250</v>
      </c>
      <c r="F123" s="55">
        <v>253</v>
      </c>
      <c r="G123" s="56">
        <v>179</v>
      </c>
      <c r="H123" s="54">
        <v>177</v>
      </c>
      <c r="I123" s="55">
        <v>178</v>
      </c>
      <c r="J123" s="56">
        <v>255</v>
      </c>
      <c r="K123" s="54">
        <v>250</v>
      </c>
      <c r="L123" s="55">
        <v>253</v>
      </c>
      <c r="M123" s="56" t="s">
        <v>180</v>
      </c>
      <c r="N123" s="54" t="s">
        <v>180</v>
      </c>
      <c r="O123" s="55" t="s">
        <v>180</v>
      </c>
      <c r="P123" s="56">
        <v>211</v>
      </c>
      <c r="Q123" s="54">
        <v>206</v>
      </c>
      <c r="R123" s="55">
        <v>209</v>
      </c>
      <c r="S123" s="56">
        <v>211</v>
      </c>
      <c r="T123" s="54">
        <v>206</v>
      </c>
      <c r="U123" s="55">
        <v>209</v>
      </c>
      <c r="V123" s="54">
        <v>200</v>
      </c>
      <c r="W123" s="54">
        <v>195</v>
      </c>
      <c r="X123" s="55">
        <v>198</v>
      </c>
      <c r="Y123" s="54" t="s">
        <v>180</v>
      </c>
      <c r="Z123" s="54" t="s">
        <v>180</v>
      </c>
      <c r="AA123" s="55" t="s">
        <v>180</v>
      </c>
      <c r="AB123" s="54" t="s">
        <v>180</v>
      </c>
      <c r="AC123" s="54" t="s">
        <v>180</v>
      </c>
      <c r="AD123" s="55" t="s">
        <v>180</v>
      </c>
      <c r="AE123" s="54" t="s">
        <v>180</v>
      </c>
      <c r="AF123" s="54" t="s">
        <v>180</v>
      </c>
      <c r="AG123" s="55" t="s">
        <v>180</v>
      </c>
      <c r="AH123" s="56" t="s">
        <v>180</v>
      </c>
      <c r="AI123" s="54" t="s">
        <v>180</v>
      </c>
      <c r="AJ123" s="55" t="s">
        <v>180</v>
      </c>
      <c r="AK123" s="56" t="s">
        <v>180</v>
      </c>
      <c r="AL123" s="54" t="s">
        <v>180</v>
      </c>
      <c r="AM123" s="55" t="s">
        <v>180</v>
      </c>
      <c r="AN123" s="56" t="s">
        <v>180</v>
      </c>
      <c r="AO123" s="54" t="s">
        <v>180</v>
      </c>
      <c r="AP123" s="55" t="s">
        <v>180</v>
      </c>
      <c r="AQ123" s="56" t="s">
        <v>180</v>
      </c>
      <c r="AR123" s="54" t="s">
        <v>180</v>
      </c>
      <c r="AS123" s="55" t="s">
        <v>180</v>
      </c>
      <c r="AT123" s="56" t="s">
        <v>180</v>
      </c>
      <c r="AU123" s="54" t="s">
        <v>180</v>
      </c>
      <c r="AV123" s="55" t="s">
        <v>180</v>
      </c>
      <c r="AW123" s="56" t="s">
        <v>180</v>
      </c>
      <c r="AX123" s="54" t="s">
        <v>180</v>
      </c>
      <c r="AY123" s="55" t="s">
        <v>180</v>
      </c>
      <c r="AZ123" s="56">
        <v>214.25</v>
      </c>
      <c r="BA123" s="54">
        <v>210</v>
      </c>
      <c r="BB123" s="55">
        <v>212.25</v>
      </c>
      <c r="BC123" s="56" t="s">
        <v>180</v>
      </c>
      <c r="BD123" s="54" t="s">
        <v>180</v>
      </c>
      <c r="BE123" s="55" t="s">
        <v>180</v>
      </c>
      <c r="BF123" s="56">
        <v>214.25</v>
      </c>
      <c r="BG123" s="54">
        <v>210</v>
      </c>
      <c r="BH123" s="55">
        <v>212.25</v>
      </c>
      <c r="BI123" s="56">
        <v>228</v>
      </c>
      <c r="BJ123" s="54">
        <v>218</v>
      </c>
      <c r="BK123" s="55">
        <v>223</v>
      </c>
      <c r="BL123" s="56" t="s">
        <v>180</v>
      </c>
      <c r="BM123" s="54" t="s">
        <v>180</v>
      </c>
      <c r="BN123" s="55" t="s">
        <v>180</v>
      </c>
      <c r="BO123" s="56" t="s">
        <v>180</v>
      </c>
      <c r="BP123" s="54" t="s">
        <v>180</v>
      </c>
      <c r="BQ123" s="55" t="s">
        <v>180</v>
      </c>
      <c r="BR123" s="56" t="s">
        <v>180</v>
      </c>
      <c r="BS123" s="54" t="s">
        <v>180</v>
      </c>
      <c r="BT123" s="55" t="s">
        <v>180</v>
      </c>
      <c r="BU123" s="56" t="s">
        <v>180</v>
      </c>
      <c r="BV123" s="54" t="s">
        <v>180</v>
      </c>
      <c r="BW123" s="55" t="s">
        <v>180</v>
      </c>
      <c r="BX123" s="56" t="s">
        <v>180</v>
      </c>
      <c r="BY123" s="54" t="s">
        <v>180</v>
      </c>
      <c r="BZ123" s="55" t="s">
        <v>180</v>
      </c>
      <c r="CA123" s="56" t="s">
        <v>180</v>
      </c>
      <c r="CB123" s="54" t="s">
        <v>180</v>
      </c>
      <c r="CC123" s="55" t="s">
        <v>180</v>
      </c>
      <c r="CD123" s="56" t="s">
        <v>180</v>
      </c>
      <c r="CE123" s="54" t="s">
        <v>180</v>
      </c>
      <c r="CF123" s="55" t="s">
        <v>180</v>
      </c>
      <c r="CG123" s="56" t="s">
        <v>180</v>
      </c>
      <c r="CH123" s="54" t="s">
        <v>180</v>
      </c>
      <c r="CI123" s="55" t="s">
        <v>180</v>
      </c>
      <c r="CJ123" s="56" t="s">
        <v>180</v>
      </c>
      <c r="CK123" s="54" t="s">
        <v>180</v>
      </c>
      <c r="CL123" s="55" t="s">
        <v>180</v>
      </c>
      <c r="CM123" s="56" t="s">
        <v>180</v>
      </c>
      <c r="CN123" s="54" t="s">
        <v>180</v>
      </c>
      <c r="CO123" s="55" t="s">
        <v>180</v>
      </c>
      <c r="CP123" s="56">
        <v>232.5</v>
      </c>
      <c r="CQ123" s="54">
        <v>230</v>
      </c>
      <c r="CR123" s="55">
        <v>231.5</v>
      </c>
      <c r="CS123" s="56">
        <v>255</v>
      </c>
      <c r="CT123" s="54">
        <v>250</v>
      </c>
      <c r="CU123" s="55">
        <v>253</v>
      </c>
      <c r="CV123" s="56">
        <v>250</v>
      </c>
      <c r="CW123" s="54">
        <v>240</v>
      </c>
      <c r="CX123" s="55">
        <v>245</v>
      </c>
      <c r="CY123" s="54">
        <v>193.5</v>
      </c>
      <c r="CZ123" s="54">
        <v>187.5</v>
      </c>
      <c r="DA123" s="55">
        <v>190.75</v>
      </c>
      <c r="DB123" s="54" t="s">
        <v>180</v>
      </c>
      <c r="DC123" s="54" t="s">
        <v>180</v>
      </c>
      <c r="DD123" s="55" t="s">
        <v>180</v>
      </c>
      <c r="DE123" s="54" t="s">
        <v>180</v>
      </c>
      <c r="DF123" s="54" t="s">
        <v>180</v>
      </c>
      <c r="DG123" s="55" t="s">
        <v>180</v>
      </c>
      <c r="DH123" s="54" t="s">
        <v>180</v>
      </c>
      <c r="DI123" s="54" t="s">
        <v>180</v>
      </c>
      <c r="DJ123" s="55" t="s">
        <v>180</v>
      </c>
      <c r="DK123" s="56" t="s">
        <v>180</v>
      </c>
      <c r="DL123" s="54" t="s">
        <v>180</v>
      </c>
      <c r="DM123" s="55" t="s">
        <v>180</v>
      </c>
      <c r="DN123" s="54" t="s">
        <v>180</v>
      </c>
      <c r="DO123" s="54" t="s">
        <v>180</v>
      </c>
      <c r="DP123" s="55" t="s">
        <v>180</v>
      </c>
      <c r="DQ123" s="54" t="s">
        <v>180</v>
      </c>
      <c r="DR123" s="54" t="s">
        <v>180</v>
      </c>
      <c r="DS123" s="55" t="s">
        <v>180</v>
      </c>
      <c r="DT123" s="54">
        <v>185</v>
      </c>
      <c r="DU123" s="54">
        <v>183</v>
      </c>
      <c r="DV123" s="55">
        <v>184</v>
      </c>
      <c r="DW123" s="56" t="s">
        <v>180</v>
      </c>
      <c r="DX123" s="54" t="s">
        <v>180</v>
      </c>
      <c r="DY123" s="55" t="s">
        <v>180</v>
      </c>
      <c r="DZ123" s="56" t="s">
        <v>180</v>
      </c>
      <c r="EA123" s="54" t="s">
        <v>180</v>
      </c>
      <c r="EB123" s="55" t="s">
        <v>180</v>
      </c>
      <c r="EC123" s="56" t="s">
        <v>180</v>
      </c>
      <c r="ED123" s="54" t="s">
        <v>180</v>
      </c>
      <c r="EE123" s="55" t="s">
        <v>180</v>
      </c>
      <c r="EF123" s="56" t="s">
        <v>180</v>
      </c>
      <c r="EG123" s="54" t="s">
        <v>180</v>
      </c>
      <c r="EH123" s="55" t="s">
        <v>180</v>
      </c>
      <c r="EI123" s="56" t="s">
        <v>180</v>
      </c>
      <c r="EJ123" s="54" t="s">
        <v>180</v>
      </c>
      <c r="EK123" s="55" t="s">
        <v>180</v>
      </c>
      <c r="EL123" s="56" t="s">
        <v>180</v>
      </c>
      <c r="EM123" s="54" t="s">
        <v>180</v>
      </c>
      <c r="EN123" s="55" t="s">
        <v>180</v>
      </c>
      <c r="EO123" s="56" t="s">
        <v>180</v>
      </c>
      <c r="EP123" s="54" t="s">
        <v>180</v>
      </c>
      <c r="EQ123" s="55" t="s">
        <v>180</v>
      </c>
      <c r="ER123" s="56" t="s">
        <v>180</v>
      </c>
      <c r="ES123" s="54" t="s">
        <v>180</v>
      </c>
      <c r="ET123" s="55" t="s">
        <v>180</v>
      </c>
      <c r="EU123" s="54" t="s">
        <v>180</v>
      </c>
      <c r="EV123" s="54" t="s">
        <v>180</v>
      </c>
      <c r="EW123" s="55" t="s">
        <v>180</v>
      </c>
      <c r="EX123" s="54" t="s">
        <v>180</v>
      </c>
      <c r="EY123" s="54" t="s">
        <v>180</v>
      </c>
      <c r="EZ123" s="55" t="s">
        <v>180</v>
      </c>
      <c r="FA123" s="56" t="s">
        <v>180</v>
      </c>
      <c r="FB123" s="54" t="s">
        <v>180</v>
      </c>
      <c r="FC123" s="55" t="s">
        <v>180</v>
      </c>
      <c r="FD123" s="56" t="s">
        <v>180</v>
      </c>
      <c r="FE123" s="54" t="s">
        <v>180</v>
      </c>
      <c r="FF123" s="55" t="s">
        <v>180</v>
      </c>
      <c r="FG123" s="56" t="s">
        <v>180</v>
      </c>
      <c r="FH123" s="54" t="s">
        <v>180</v>
      </c>
      <c r="FI123" s="55" t="s">
        <v>180</v>
      </c>
      <c r="FJ123" s="56">
        <v>176</v>
      </c>
      <c r="FK123" s="54">
        <v>171.75</v>
      </c>
      <c r="FL123" s="55">
        <v>174.25</v>
      </c>
      <c r="FM123" s="56" t="s">
        <v>180</v>
      </c>
      <c r="FN123" s="54" t="s">
        <v>180</v>
      </c>
      <c r="FO123" s="55" t="s">
        <v>180</v>
      </c>
      <c r="FP123" s="56">
        <v>166.25</v>
      </c>
      <c r="FQ123" s="54">
        <v>164.5</v>
      </c>
      <c r="FR123" s="55">
        <v>165.5</v>
      </c>
      <c r="FS123" s="56">
        <v>182</v>
      </c>
      <c r="FT123" s="54">
        <v>180</v>
      </c>
      <c r="FU123" s="55">
        <v>181</v>
      </c>
      <c r="FV123" s="56" t="s">
        <v>180</v>
      </c>
      <c r="FW123" s="54" t="s">
        <v>180</v>
      </c>
      <c r="FX123" s="55" t="s">
        <v>180</v>
      </c>
      <c r="FY123" s="56" t="s">
        <v>180</v>
      </c>
      <c r="FZ123" s="54" t="s">
        <v>180</v>
      </c>
      <c r="GA123" s="55" t="s">
        <v>180</v>
      </c>
      <c r="GB123" s="56">
        <v>383.75</v>
      </c>
      <c r="GC123" s="54">
        <v>328.75</v>
      </c>
      <c r="GD123" s="55">
        <v>356.5</v>
      </c>
      <c r="GE123" s="56">
        <v>421</v>
      </c>
      <c r="GF123" s="54">
        <v>421</v>
      </c>
      <c r="GG123" s="55">
        <v>421</v>
      </c>
      <c r="GH123" s="56">
        <v>417.5</v>
      </c>
      <c r="GI123" s="54">
        <v>408.75</v>
      </c>
      <c r="GJ123" s="55">
        <v>413.25</v>
      </c>
      <c r="GK123" s="56" t="s">
        <v>180</v>
      </c>
      <c r="GL123" s="54" t="s">
        <v>180</v>
      </c>
      <c r="GM123" s="55" t="s">
        <v>180</v>
      </c>
      <c r="GN123" s="56">
        <v>408.75</v>
      </c>
      <c r="GO123" s="54">
        <v>400</v>
      </c>
      <c r="GP123" s="55">
        <v>404.5</v>
      </c>
      <c r="GQ123" s="56">
        <v>345</v>
      </c>
      <c r="GR123" s="54">
        <v>305</v>
      </c>
      <c r="GS123" s="55">
        <v>325</v>
      </c>
      <c r="GT123" s="56" t="s">
        <v>180</v>
      </c>
      <c r="GU123" s="54" t="s">
        <v>180</v>
      </c>
      <c r="GV123" s="55" t="s">
        <v>180</v>
      </c>
      <c r="GW123" s="56">
        <v>355</v>
      </c>
      <c r="GX123" s="54">
        <v>307.5</v>
      </c>
      <c r="GY123" s="55">
        <v>331.25</v>
      </c>
      <c r="GZ123" s="56" t="s">
        <v>180</v>
      </c>
      <c r="HA123" s="54" t="s">
        <v>180</v>
      </c>
      <c r="HB123" s="55" t="s">
        <v>180</v>
      </c>
      <c r="HC123" s="56">
        <v>64</v>
      </c>
      <c r="HD123" s="54">
        <v>60</v>
      </c>
      <c r="HE123" s="55">
        <v>62</v>
      </c>
      <c r="HF123" s="54" t="s">
        <v>180</v>
      </c>
      <c r="HG123" s="54" t="s">
        <v>180</v>
      </c>
      <c r="HH123" s="55" t="s">
        <v>180</v>
      </c>
      <c r="HI123" s="54" t="s">
        <v>180</v>
      </c>
      <c r="HJ123" s="54" t="s">
        <v>180</v>
      </c>
      <c r="HK123" s="55" t="s">
        <v>180</v>
      </c>
      <c r="HL123" s="56" t="s">
        <v>180</v>
      </c>
      <c r="HM123" s="54" t="s">
        <v>180</v>
      </c>
      <c r="HN123" s="55" t="s">
        <v>180</v>
      </c>
      <c r="HO123" s="56" t="s">
        <v>180</v>
      </c>
      <c r="HP123" s="54" t="s">
        <v>180</v>
      </c>
      <c r="HQ123" s="55" t="s">
        <v>180</v>
      </c>
      <c r="HR123" s="56" t="s">
        <v>180</v>
      </c>
      <c r="HS123" s="54" t="s">
        <v>180</v>
      </c>
      <c r="HT123" s="55" t="s">
        <v>180</v>
      </c>
      <c r="HU123" s="56" t="s">
        <v>180</v>
      </c>
      <c r="HV123" s="54" t="s">
        <v>180</v>
      </c>
      <c r="HW123" s="55" t="s">
        <v>180</v>
      </c>
      <c r="HX123" s="56" t="s">
        <v>180</v>
      </c>
      <c r="HY123" s="54" t="s">
        <v>180</v>
      </c>
      <c r="HZ123" s="55" t="s">
        <v>180</v>
      </c>
      <c r="IA123" s="56" t="s">
        <v>180</v>
      </c>
      <c r="IB123" s="54" t="s">
        <v>180</v>
      </c>
      <c r="IC123" s="55" t="s">
        <v>180</v>
      </c>
    </row>
    <row r="124" spans="1:237">
      <c r="A124" s="20">
        <v>1997</v>
      </c>
      <c r="B124" s="20">
        <v>1</v>
      </c>
      <c r="C124" s="20">
        <v>3</v>
      </c>
      <c r="D124" s="54">
        <v>255</v>
      </c>
      <c r="E124" s="54">
        <v>250</v>
      </c>
      <c r="F124" s="55">
        <v>253</v>
      </c>
      <c r="G124" s="56">
        <v>179</v>
      </c>
      <c r="H124" s="54">
        <v>175</v>
      </c>
      <c r="I124" s="55">
        <v>177</v>
      </c>
      <c r="J124" s="56">
        <v>255</v>
      </c>
      <c r="K124" s="54">
        <v>250</v>
      </c>
      <c r="L124" s="55">
        <v>253</v>
      </c>
      <c r="M124" s="56" t="s">
        <v>180</v>
      </c>
      <c r="N124" s="54" t="s">
        <v>180</v>
      </c>
      <c r="O124" s="55" t="s">
        <v>180</v>
      </c>
      <c r="P124" s="56">
        <v>210</v>
      </c>
      <c r="Q124" s="54">
        <v>204.5</v>
      </c>
      <c r="R124" s="55">
        <v>207.5</v>
      </c>
      <c r="S124" s="56">
        <v>210</v>
      </c>
      <c r="T124" s="54">
        <v>204.5</v>
      </c>
      <c r="U124" s="55">
        <v>207.5</v>
      </c>
      <c r="V124" s="54">
        <v>200.25</v>
      </c>
      <c r="W124" s="54">
        <v>195</v>
      </c>
      <c r="X124" s="55">
        <v>198</v>
      </c>
      <c r="Y124" s="54" t="s">
        <v>180</v>
      </c>
      <c r="Z124" s="54" t="s">
        <v>180</v>
      </c>
      <c r="AA124" s="55" t="s">
        <v>180</v>
      </c>
      <c r="AB124" s="54" t="s">
        <v>180</v>
      </c>
      <c r="AC124" s="54" t="s">
        <v>180</v>
      </c>
      <c r="AD124" s="55" t="s">
        <v>180</v>
      </c>
      <c r="AE124" s="54" t="s">
        <v>180</v>
      </c>
      <c r="AF124" s="54" t="s">
        <v>180</v>
      </c>
      <c r="AG124" s="55" t="s">
        <v>180</v>
      </c>
      <c r="AH124" s="56" t="s">
        <v>180</v>
      </c>
      <c r="AI124" s="54" t="s">
        <v>180</v>
      </c>
      <c r="AJ124" s="55" t="s">
        <v>180</v>
      </c>
      <c r="AK124" s="56" t="s">
        <v>180</v>
      </c>
      <c r="AL124" s="54" t="s">
        <v>180</v>
      </c>
      <c r="AM124" s="55" t="s">
        <v>180</v>
      </c>
      <c r="AN124" s="56" t="s">
        <v>180</v>
      </c>
      <c r="AO124" s="54" t="s">
        <v>180</v>
      </c>
      <c r="AP124" s="55" t="s">
        <v>180</v>
      </c>
      <c r="AQ124" s="56" t="s">
        <v>180</v>
      </c>
      <c r="AR124" s="54" t="s">
        <v>180</v>
      </c>
      <c r="AS124" s="55" t="s">
        <v>180</v>
      </c>
      <c r="AT124" s="56" t="s">
        <v>180</v>
      </c>
      <c r="AU124" s="54" t="s">
        <v>180</v>
      </c>
      <c r="AV124" s="55" t="s">
        <v>180</v>
      </c>
      <c r="AW124" s="56" t="s">
        <v>180</v>
      </c>
      <c r="AX124" s="54" t="s">
        <v>180</v>
      </c>
      <c r="AY124" s="55" t="s">
        <v>180</v>
      </c>
      <c r="AZ124" s="56">
        <v>214</v>
      </c>
      <c r="BA124" s="54">
        <v>210</v>
      </c>
      <c r="BB124" s="55">
        <v>212</v>
      </c>
      <c r="BC124" s="56" t="s">
        <v>180</v>
      </c>
      <c r="BD124" s="54" t="s">
        <v>180</v>
      </c>
      <c r="BE124" s="55" t="s">
        <v>180</v>
      </c>
      <c r="BF124" s="56">
        <v>214</v>
      </c>
      <c r="BG124" s="54">
        <v>210</v>
      </c>
      <c r="BH124" s="55">
        <v>212</v>
      </c>
      <c r="BI124" s="56">
        <v>221.75</v>
      </c>
      <c r="BJ124" s="54">
        <v>216.75</v>
      </c>
      <c r="BK124" s="55">
        <v>219.5</v>
      </c>
      <c r="BL124" s="56" t="s">
        <v>180</v>
      </c>
      <c r="BM124" s="54" t="s">
        <v>180</v>
      </c>
      <c r="BN124" s="55" t="s">
        <v>180</v>
      </c>
      <c r="BO124" s="56" t="s">
        <v>180</v>
      </c>
      <c r="BP124" s="54" t="s">
        <v>180</v>
      </c>
      <c r="BQ124" s="55" t="s">
        <v>180</v>
      </c>
      <c r="BR124" s="56" t="s">
        <v>180</v>
      </c>
      <c r="BS124" s="54" t="s">
        <v>180</v>
      </c>
      <c r="BT124" s="55" t="s">
        <v>180</v>
      </c>
      <c r="BU124" s="56" t="s">
        <v>180</v>
      </c>
      <c r="BV124" s="54" t="s">
        <v>180</v>
      </c>
      <c r="BW124" s="55" t="s">
        <v>180</v>
      </c>
      <c r="BX124" s="56" t="s">
        <v>180</v>
      </c>
      <c r="BY124" s="54" t="s">
        <v>180</v>
      </c>
      <c r="BZ124" s="55" t="s">
        <v>180</v>
      </c>
      <c r="CA124" s="56" t="s">
        <v>180</v>
      </c>
      <c r="CB124" s="54" t="s">
        <v>180</v>
      </c>
      <c r="CC124" s="55" t="s">
        <v>180</v>
      </c>
      <c r="CD124" s="56" t="s">
        <v>180</v>
      </c>
      <c r="CE124" s="54" t="s">
        <v>180</v>
      </c>
      <c r="CF124" s="55" t="s">
        <v>180</v>
      </c>
      <c r="CG124" s="56" t="s">
        <v>180</v>
      </c>
      <c r="CH124" s="54" t="s">
        <v>180</v>
      </c>
      <c r="CI124" s="55" t="s">
        <v>180</v>
      </c>
      <c r="CJ124" s="56" t="s">
        <v>180</v>
      </c>
      <c r="CK124" s="54" t="s">
        <v>180</v>
      </c>
      <c r="CL124" s="55" t="s">
        <v>180</v>
      </c>
      <c r="CM124" s="56" t="s">
        <v>180</v>
      </c>
      <c r="CN124" s="54" t="s">
        <v>180</v>
      </c>
      <c r="CO124" s="55" t="s">
        <v>180</v>
      </c>
      <c r="CP124" s="56">
        <v>229</v>
      </c>
      <c r="CQ124" s="54">
        <v>226.25</v>
      </c>
      <c r="CR124" s="55">
        <v>227.75</v>
      </c>
      <c r="CS124" s="56">
        <v>255</v>
      </c>
      <c r="CT124" s="54">
        <v>250</v>
      </c>
      <c r="CU124" s="55">
        <v>253</v>
      </c>
      <c r="CV124" s="56">
        <v>250</v>
      </c>
      <c r="CW124" s="54">
        <v>240</v>
      </c>
      <c r="CX124" s="55">
        <v>245</v>
      </c>
      <c r="CY124" s="54">
        <v>190</v>
      </c>
      <c r="CZ124" s="54">
        <v>179.5</v>
      </c>
      <c r="DA124" s="55">
        <v>184.75</v>
      </c>
      <c r="DB124" s="54" t="s">
        <v>180</v>
      </c>
      <c r="DC124" s="54" t="s">
        <v>180</v>
      </c>
      <c r="DD124" s="55" t="s">
        <v>180</v>
      </c>
      <c r="DE124" s="54" t="s">
        <v>180</v>
      </c>
      <c r="DF124" s="54" t="s">
        <v>180</v>
      </c>
      <c r="DG124" s="55" t="s">
        <v>180</v>
      </c>
      <c r="DH124" s="54" t="s">
        <v>180</v>
      </c>
      <c r="DI124" s="54" t="s">
        <v>180</v>
      </c>
      <c r="DJ124" s="55" t="s">
        <v>180</v>
      </c>
      <c r="DK124" s="56" t="s">
        <v>180</v>
      </c>
      <c r="DL124" s="54" t="s">
        <v>180</v>
      </c>
      <c r="DM124" s="55" t="s">
        <v>180</v>
      </c>
      <c r="DN124" s="54" t="s">
        <v>180</v>
      </c>
      <c r="DO124" s="54" t="s">
        <v>180</v>
      </c>
      <c r="DP124" s="55" t="s">
        <v>180</v>
      </c>
      <c r="DQ124" s="54" t="s">
        <v>180</v>
      </c>
      <c r="DR124" s="54" t="s">
        <v>180</v>
      </c>
      <c r="DS124" s="55" t="s">
        <v>180</v>
      </c>
      <c r="DT124" s="54">
        <v>185</v>
      </c>
      <c r="DU124" s="54">
        <v>181</v>
      </c>
      <c r="DV124" s="55">
        <v>183</v>
      </c>
      <c r="DW124" s="56" t="s">
        <v>180</v>
      </c>
      <c r="DX124" s="54" t="s">
        <v>180</v>
      </c>
      <c r="DY124" s="55" t="s">
        <v>180</v>
      </c>
      <c r="DZ124" s="56" t="s">
        <v>180</v>
      </c>
      <c r="EA124" s="54" t="s">
        <v>180</v>
      </c>
      <c r="EB124" s="55" t="s">
        <v>180</v>
      </c>
      <c r="EC124" s="56" t="s">
        <v>180</v>
      </c>
      <c r="ED124" s="54" t="s">
        <v>180</v>
      </c>
      <c r="EE124" s="55" t="s">
        <v>180</v>
      </c>
      <c r="EF124" s="56" t="s">
        <v>180</v>
      </c>
      <c r="EG124" s="54" t="s">
        <v>180</v>
      </c>
      <c r="EH124" s="55" t="s">
        <v>180</v>
      </c>
      <c r="EI124" s="56" t="s">
        <v>180</v>
      </c>
      <c r="EJ124" s="54" t="s">
        <v>180</v>
      </c>
      <c r="EK124" s="55" t="s">
        <v>180</v>
      </c>
      <c r="EL124" s="56" t="s">
        <v>180</v>
      </c>
      <c r="EM124" s="54" t="s">
        <v>180</v>
      </c>
      <c r="EN124" s="55" t="s">
        <v>180</v>
      </c>
      <c r="EO124" s="56" t="s">
        <v>180</v>
      </c>
      <c r="EP124" s="54" t="s">
        <v>180</v>
      </c>
      <c r="EQ124" s="55" t="s">
        <v>180</v>
      </c>
      <c r="ER124" s="56" t="s">
        <v>180</v>
      </c>
      <c r="ES124" s="54" t="s">
        <v>180</v>
      </c>
      <c r="ET124" s="55" t="s">
        <v>180</v>
      </c>
      <c r="EU124" s="54" t="s">
        <v>180</v>
      </c>
      <c r="EV124" s="54" t="s">
        <v>180</v>
      </c>
      <c r="EW124" s="55" t="s">
        <v>180</v>
      </c>
      <c r="EX124" s="54" t="s">
        <v>180</v>
      </c>
      <c r="EY124" s="54" t="s">
        <v>180</v>
      </c>
      <c r="EZ124" s="55" t="s">
        <v>180</v>
      </c>
      <c r="FA124" s="56" t="s">
        <v>180</v>
      </c>
      <c r="FB124" s="54" t="s">
        <v>180</v>
      </c>
      <c r="FC124" s="55" t="s">
        <v>180</v>
      </c>
      <c r="FD124" s="56" t="s">
        <v>180</v>
      </c>
      <c r="FE124" s="54" t="s">
        <v>180</v>
      </c>
      <c r="FF124" s="55" t="s">
        <v>180</v>
      </c>
      <c r="FG124" s="56" t="s">
        <v>180</v>
      </c>
      <c r="FH124" s="54" t="s">
        <v>180</v>
      </c>
      <c r="FI124" s="55" t="s">
        <v>180</v>
      </c>
      <c r="FJ124" s="56">
        <v>170</v>
      </c>
      <c r="FK124" s="54">
        <v>166</v>
      </c>
      <c r="FL124" s="55">
        <v>168</v>
      </c>
      <c r="FM124" s="56" t="s">
        <v>180</v>
      </c>
      <c r="FN124" s="54" t="s">
        <v>180</v>
      </c>
      <c r="FO124" s="55" t="s">
        <v>180</v>
      </c>
      <c r="FP124" s="56">
        <v>163.5</v>
      </c>
      <c r="FQ124" s="54">
        <v>162</v>
      </c>
      <c r="FR124" s="55">
        <v>163</v>
      </c>
      <c r="FS124" s="56">
        <v>182</v>
      </c>
      <c r="FT124" s="54">
        <v>180</v>
      </c>
      <c r="FU124" s="55">
        <v>181</v>
      </c>
      <c r="FV124" s="56" t="s">
        <v>180</v>
      </c>
      <c r="FW124" s="54" t="s">
        <v>180</v>
      </c>
      <c r="FX124" s="55" t="s">
        <v>180</v>
      </c>
      <c r="FY124" s="56" t="s">
        <v>180</v>
      </c>
      <c r="FZ124" s="54" t="s">
        <v>180</v>
      </c>
      <c r="GA124" s="55" t="s">
        <v>180</v>
      </c>
      <c r="GB124" s="56">
        <v>385</v>
      </c>
      <c r="GC124" s="54">
        <v>340</v>
      </c>
      <c r="GD124" s="55">
        <v>363</v>
      </c>
      <c r="GE124" s="56">
        <v>433</v>
      </c>
      <c r="GF124" s="54">
        <v>433</v>
      </c>
      <c r="GG124" s="55">
        <v>433</v>
      </c>
      <c r="GH124" s="56">
        <v>420</v>
      </c>
      <c r="GI124" s="54">
        <v>410</v>
      </c>
      <c r="GJ124" s="55">
        <v>415</v>
      </c>
      <c r="GK124" s="56" t="s">
        <v>180</v>
      </c>
      <c r="GL124" s="54" t="s">
        <v>180</v>
      </c>
      <c r="GM124" s="55" t="s">
        <v>180</v>
      </c>
      <c r="GN124" s="56">
        <v>410</v>
      </c>
      <c r="GO124" s="54">
        <v>400</v>
      </c>
      <c r="GP124" s="55">
        <v>405</v>
      </c>
      <c r="GQ124" s="56">
        <v>352.5</v>
      </c>
      <c r="GR124" s="54">
        <v>312.5</v>
      </c>
      <c r="GS124" s="55">
        <v>332.5</v>
      </c>
      <c r="GT124" s="56" t="s">
        <v>180</v>
      </c>
      <c r="GU124" s="54" t="s">
        <v>180</v>
      </c>
      <c r="GV124" s="55" t="s">
        <v>180</v>
      </c>
      <c r="GW124" s="56">
        <v>355</v>
      </c>
      <c r="GX124" s="54">
        <v>315</v>
      </c>
      <c r="GY124" s="55">
        <v>335</v>
      </c>
      <c r="GZ124" s="56">
        <v>41</v>
      </c>
      <c r="HA124" s="54">
        <v>37</v>
      </c>
      <c r="HB124" s="55">
        <v>39</v>
      </c>
      <c r="HC124" s="56">
        <v>64</v>
      </c>
      <c r="HD124" s="54">
        <v>61</v>
      </c>
      <c r="HE124" s="55">
        <v>63</v>
      </c>
      <c r="HF124" s="54" t="s">
        <v>180</v>
      </c>
      <c r="HG124" s="54" t="s">
        <v>180</v>
      </c>
      <c r="HH124" s="55" t="s">
        <v>180</v>
      </c>
      <c r="HI124" s="54" t="s">
        <v>180</v>
      </c>
      <c r="HJ124" s="54" t="s">
        <v>180</v>
      </c>
      <c r="HK124" s="55" t="s">
        <v>180</v>
      </c>
      <c r="HL124" s="56" t="s">
        <v>180</v>
      </c>
      <c r="HM124" s="54" t="s">
        <v>180</v>
      </c>
      <c r="HN124" s="55" t="s">
        <v>180</v>
      </c>
      <c r="HO124" s="56" t="s">
        <v>180</v>
      </c>
      <c r="HP124" s="54" t="s">
        <v>180</v>
      </c>
      <c r="HQ124" s="55" t="s">
        <v>180</v>
      </c>
      <c r="HR124" s="56" t="s">
        <v>180</v>
      </c>
      <c r="HS124" s="54" t="s">
        <v>180</v>
      </c>
      <c r="HT124" s="55" t="s">
        <v>180</v>
      </c>
      <c r="HU124" s="56" t="s">
        <v>180</v>
      </c>
      <c r="HV124" s="54" t="s">
        <v>180</v>
      </c>
      <c r="HW124" s="55" t="s">
        <v>180</v>
      </c>
      <c r="HX124" s="56" t="s">
        <v>180</v>
      </c>
      <c r="HY124" s="54" t="s">
        <v>180</v>
      </c>
      <c r="HZ124" s="55" t="s">
        <v>180</v>
      </c>
      <c r="IA124" s="56" t="s">
        <v>180</v>
      </c>
      <c r="IB124" s="54" t="s">
        <v>180</v>
      </c>
      <c r="IC124" s="55" t="s">
        <v>180</v>
      </c>
    </row>
    <row r="125" spans="1:237">
      <c r="A125" s="20">
        <v>1997</v>
      </c>
      <c r="B125" s="20">
        <v>2</v>
      </c>
      <c r="C125" s="20">
        <v>4</v>
      </c>
      <c r="D125" s="54">
        <v>255</v>
      </c>
      <c r="E125" s="54">
        <v>250</v>
      </c>
      <c r="F125" s="55">
        <v>253</v>
      </c>
      <c r="G125" s="56">
        <v>179</v>
      </c>
      <c r="H125" s="54">
        <v>175</v>
      </c>
      <c r="I125" s="55">
        <v>177</v>
      </c>
      <c r="J125" s="56">
        <v>255</v>
      </c>
      <c r="K125" s="54">
        <v>250</v>
      </c>
      <c r="L125" s="55">
        <v>253</v>
      </c>
      <c r="M125" s="56" t="s">
        <v>180</v>
      </c>
      <c r="N125" s="54" t="s">
        <v>180</v>
      </c>
      <c r="O125" s="55" t="s">
        <v>180</v>
      </c>
      <c r="P125" s="56">
        <v>214.25</v>
      </c>
      <c r="Q125" s="54">
        <v>208.75</v>
      </c>
      <c r="R125" s="55">
        <v>212</v>
      </c>
      <c r="S125" s="56">
        <v>208</v>
      </c>
      <c r="T125" s="54">
        <v>202</v>
      </c>
      <c r="U125" s="55">
        <v>205</v>
      </c>
      <c r="V125" s="54">
        <v>200</v>
      </c>
      <c r="W125" s="54">
        <v>195</v>
      </c>
      <c r="X125" s="55">
        <v>198</v>
      </c>
      <c r="Y125" s="54" t="s">
        <v>180</v>
      </c>
      <c r="Z125" s="54" t="s">
        <v>180</v>
      </c>
      <c r="AA125" s="55" t="s">
        <v>180</v>
      </c>
      <c r="AB125" s="54" t="s">
        <v>180</v>
      </c>
      <c r="AC125" s="54" t="s">
        <v>180</v>
      </c>
      <c r="AD125" s="55" t="s">
        <v>180</v>
      </c>
      <c r="AE125" s="54" t="s">
        <v>180</v>
      </c>
      <c r="AF125" s="54" t="s">
        <v>180</v>
      </c>
      <c r="AG125" s="55" t="s">
        <v>180</v>
      </c>
      <c r="AH125" s="56" t="s">
        <v>180</v>
      </c>
      <c r="AI125" s="54" t="s">
        <v>180</v>
      </c>
      <c r="AJ125" s="55" t="s">
        <v>180</v>
      </c>
      <c r="AK125" s="56" t="s">
        <v>180</v>
      </c>
      <c r="AL125" s="54" t="s">
        <v>180</v>
      </c>
      <c r="AM125" s="55" t="s">
        <v>180</v>
      </c>
      <c r="AN125" s="56" t="s">
        <v>180</v>
      </c>
      <c r="AO125" s="54" t="s">
        <v>180</v>
      </c>
      <c r="AP125" s="55" t="s">
        <v>180</v>
      </c>
      <c r="AQ125" s="56" t="s">
        <v>180</v>
      </c>
      <c r="AR125" s="54" t="s">
        <v>180</v>
      </c>
      <c r="AS125" s="55" t="s">
        <v>180</v>
      </c>
      <c r="AT125" s="56" t="s">
        <v>180</v>
      </c>
      <c r="AU125" s="54" t="s">
        <v>180</v>
      </c>
      <c r="AV125" s="55" t="s">
        <v>180</v>
      </c>
      <c r="AW125" s="56" t="s">
        <v>180</v>
      </c>
      <c r="AX125" s="54" t="s">
        <v>180</v>
      </c>
      <c r="AY125" s="55" t="s">
        <v>180</v>
      </c>
      <c r="AZ125" s="56">
        <v>212.5</v>
      </c>
      <c r="BA125" s="54">
        <v>205.5</v>
      </c>
      <c r="BB125" s="55">
        <v>209.25</v>
      </c>
      <c r="BC125" s="56" t="s">
        <v>180</v>
      </c>
      <c r="BD125" s="54" t="s">
        <v>180</v>
      </c>
      <c r="BE125" s="55" t="s">
        <v>180</v>
      </c>
      <c r="BF125" s="56">
        <v>212.5</v>
      </c>
      <c r="BG125" s="54">
        <v>205.5</v>
      </c>
      <c r="BH125" s="55">
        <v>209.25</v>
      </c>
      <c r="BI125" s="56">
        <v>216.25</v>
      </c>
      <c r="BJ125" s="54">
        <v>213.25</v>
      </c>
      <c r="BK125" s="55">
        <v>215</v>
      </c>
      <c r="BL125" s="56" t="s">
        <v>180</v>
      </c>
      <c r="BM125" s="54" t="s">
        <v>180</v>
      </c>
      <c r="BN125" s="55" t="s">
        <v>180</v>
      </c>
      <c r="BO125" s="56" t="s">
        <v>180</v>
      </c>
      <c r="BP125" s="54" t="s">
        <v>180</v>
      </c>
      <c r="BQ125" s="55" t="s">
        <v>180</v>
      </c>
      <c r="BR125" s="56" t="s">
        <v>180</v>
      </c>
      <c r="BS125" s="54" t="s">
        <v>180</v>
      </c>
      <c r="BT125" s="55" t="s">
        <v>180</v>
      </c>
      <c r="BU125" s="56" t="s">
        <v>180</v>
      </c>
      <c r="BV125" s="54" t="s">
        <v>180</v>
      </c>
      <c r="BW125" s="55" t="s">
        <v>180</v>
      </c>
      <c r="BX125" s="56" t="s">
        <v>180</v>
      </c>
      <c r="BY125" s="54" t="s">
        <v>180</v>
      </c>
      <c r="BZ125" s="55" t="s">
        <v>180</v>
      </c>
      <c r="CA125" s="56" t="s">
        <v>180</v>
      </c>
      <c r="CB125" s="54" t="s">
        <v>180</v>
      </c>
      <c r="CC125" s="55" t="s">
        <v>180</v>
      </c>
      <c r="CD125" s="56" t="s">
        <v>180</v>
      </c>
      <c r="CE125" s="54" t="s">
        <v>180</v>
      </c>
      <c r="CF125" s="55" t="s">
        <v>180</v>
      </c>
      <c r="CG125" s="56" t="s">
        <v>180</v>
      </c>
      <c r="CH125" s="54" t="s">
        <v>180</v>
      </c>
      <c r="CI125" s="55" t="s">
        <v>180</v>
      </c>
      <c r="CJ125" s="56" t="s">
        <v>180</v>
      </c>
      <c r="CK125" s="54" t="s">
        <v>180</v>
      </c>
      <c r="CL125" s="55" t="s">
        <v>180</v>
      </c>
      <c r="CM125" s="56" t="s">
        <v>180</v>
      </c>
      <c r="CN125" s="54" t="s">
        <v>180</v>
      </c>
      <c r="CO125" s="55" t="s">
        <v>180</v>
      </c>
      <c r="CP125" s="56">
        <v>228</v>
      </c>
      <c r="CQ125" s="54">
        <v>224</v>
      </c>
      <c r="CR125" s="55">
        <v>226</v>
      </c>
      <c r="CS125" s="56">
        <v>255</v>
      </c>
      <c r="CT125" s="54">
        <v>250</v>
      </c>
      <c r="CU125" s="55">
        <v>253</v>
      </c>
      <c r="CV125" s="56">
        <v>250</v>
      </c>
      <c r="CW125" s="54">
        <v>240</v>
      </c>
      <c r="CX125" s="55">
        <v>245</v>
      </c>
      <c r="CY125" s="54">
        <v>192.5</v>
      </c>
      <c r="CZ125" s="54">
        <v>185.5</v>
      </c>
      <c r="DA125" s="55">
        <v>189.25</v>
      </c>
      <c r="DB125" s="54" t="s">
        <v>180</v>
      </c>
      <c r="DC125" s="54" t="s">
        <v>180</v>
      </c>
      <c r="DD125" s="55" t="s">
        <v>180</v>
      </c>
      <c r="DE125" s="54" t="s">
        <v>180</v>
      </c>
      <c r="DF125" s="54" t="s">
        <v>180</v>
      </c>
      <c r="DG125" s="55" t="s">
        <v>180</v>
      </c>
      <c r="DH125" s="54" t="s">
        <v>180</v>
      </c>
      <c r="DI125" s="54" t="s">
        <v>180</v>
      </c>
      <c r="DJ125" s="55" t="s">
        <v>180</v>
      </c>
      <c r="DK125" s="56" t="s">
        <v>180</v>
      </c>
      <c r="DL125" s="54" t="s">
        <v>180</v>
      </c>
      <c r="DM125" s="55" t="s">
        <v>180</v>
      </c>
      <c r="DN125" s="54" t="s">
        <v>180</v>
      </c>
      <c r="DO125" s="54" t="s">
        <v>180</v>
      </c>
      <c r="DP125" s="55" t="s">
        <v>180</v>
      </c>
      <c r="DQ125" s="54" t="s">
        <v>180</v>
      </c>
      <c r="DR125" s="54" t="s">
        <v>180</v>
      </c>
      <c r="DS125" s="55" t="s">
        <v>180</v>
      </c>
      <c r="DT125" s="54">
        <v>185</v>
      </c>
      <c r="DU125" s="54">
        <v>181</v>
      </c>
      <c r="DV125" s="55">
        <v>183</v>
      </c>
      <c r="DW125" s="56" t="s">
        <v>180</v>
      </c>
      <c r="DX125" s="54" t="s">
        <v>180</v>
      </c>
      <c r="DY125" s="55" t="s">
        <v>180</v>
      </c>
      <c r="DZ125" s="56" t="s">
        <v>180</v>
      </c>
      <c r="EA125" s="54" t="s">
        <v>180</v>
      </c>
      <c r="EB125" s="55" t="s">
        <v>180</v>
      </c>
      <c r="EC125" s="56" t="s">
        <v>180</v>
      </c>
      <c r="ED125" s="54" t="s">
        <v>180</v>
      </c>
      <c r="EE125" s="55" t="s">
        <v>180</v>
      </c>
      <c r="EF125" s="56" t="s">
        <v>180</v>
      </c>
      <c r="EG125" s="54" t="s">
        <v>180</v>
      </c>
      <c r="EH125" s="55" t="s">
        <v>180</v>
      </c>
      <c r="EI125" s="56" t="s">
        <v>180</v>
      </c>
      <c r="EJ125" s="54" t="s">
        <v>180</v>
      </c>
      <c r="EK125" s="55" t="s">
        <v>180</v>
      </c>
      <c r="EL125" s="56" t="s">
        <v>180</v>
      </c>
      <c r="EM125" s="54" t="s">
        <v>180</v>
      </c>
      <c r="EN125" s="55" t="s">
        <v>180</v>
      </c>
      <c r="EO125" s="56" t="s">
        <v>180</v>
      </c>
      <c r="EP125" s="54" t="s">
        <v>180</v>
      </c>
      <c r="EQ125" s="55" t="s">
        <v>180</v>
      </c>
      <c r="ER125" s="56" t="s">
        <v>180</v>
      </c>
      <c r="ES125" s="54" t="s">
        <v>180</v>
      </c>
      <c r="ET125" s="55" t="s">
        <v>180</v>
      </c>
      <c r="EU125" s="54" t="s">
        <v>180</v>
      </c>
      <c r="EV125" s="54" t="s">
        <v>180</v>
      </c>
      <c r="EW125" s="55" t="s">
        <v>180</v>
      </c>
      <c r="EX125" s="54" t="s">
        <v>180</v>
      </c>
      <c r="EY125" s="54" t="s">
        <v>180</v>
      </c>
      <c r="EZ125" s="55" t="s">
        <v>180</v>
      </c>
      <c r="FA125" s="56" t="s">
        <v>180</v>
      </c>
      <c r="FB125" s="54" t="s">
        <v>180</v>
      </c>
      <c r="FC125" s="55" t="s">
        <v>180</v>
      </c>
      <c r="FD125" s="56" t="s">
        <v>180</v>
      </c>
      <c r="FE125" s="54" t="s">
        <v>180</v>
      </c>
      <c r="FF125" s="55" t="s">
        <v>180</v>
      </c>
      <c r="FG125" s="56" t="s">
        <v>180</v>
      </c>
      <c r="FH125" s="54" t="s">
        <v>180</v>
      </c>
      <c r="FI125" s="55" t="s">
        <v>180</v>
      </c>
      <c r="FJ125" s="56">
        <v>170</v>
      </c>
      <c r="FK125" s="54">
        <v>165.5</v>
      </c>
      <c r="FL125" s="55">
        <v>168</v>
      </c>
      <c r="FM125" s="56" t="s">
        <v>180</v>
      </c>
      <c r="FN125" s="54" t="s">
        <v>180</v>
      </c>
      <c r="FO125" s="55" t="s">
        <v>180</v>
      </c>
      <c r="FP125" s="56">
        <v>163</v>
      </c>
      <c r="FQ125" s="54">
        <v>163</v>
      </c>
      <c r="FR125" s="55">
        <v>163</v>
      </c>
      <c r="FS125" s="56">
        <v>179</v>
      </c>
      <c r="FT125" s="54">
        <v>176.25</v>
      </c>
      <c r="FU125" s="55">
        <v>178</v>
      </c>
      <c r="FV125" s="56" t="s">
        <v>180</v>
      </c>
      <c r="FW125" s="54" t="s">
        <v>180</v>
      </c>
      <c r="FX125" s="55" t="s">
        <v>180</v>
      </c>
      <c r="FY125" s="56" t="s">
        <v>180</v>
      </c>
      <c r="FZ125" s="54" t="s">
        <v>180</v>
      </c>
      <c r="GA125" s="55" t="s">
        <v>180</v>
      </c>
      <c r="GB125" s="56">
        <v>385</v>
      </c>
      <c r="GC125" s="54">
        <v>340</v>
      </c>
      <c r="GD125" s="55">
        <v>363</v>
      </c>
      <c r="GE125" s="56">
        <v>433</v>
      </c>
      <c r="GF125" s="54">
        <v>433</v>
      </c>
      <c r="GG125" s="55">
        <v>433</v>
      </c>
      <c r="GH125" s="56">
        <v>420</v>
      </c>
      <c r="GI125" s="54">
        <v>410</v>
      </c>
      <c r="GJ125" s="55">
        <v>415</v>
      </c>
      <c r="GK125" s="56" t="s">
        <v>180</v>
      </c>
      <c r="GL125" s="54" t="s">
        <v>180</v>
      </c>
      <c r="GM125" s="55" t="s">
        <v>180</v>
      </c>
      <c r="GN125" s="56">
        <v>410</v>
      </c>
      <c r="GO125" s="54">
        <v>400</v>
      </c>
      <c r="GP125" s="55">
        <v>405</v>
      </c>
      <c r="GQ125" s="56">
        <v>355</v>
      </c>
      <c r="GR125" s="54">
        <v>315</v>
      </c>
      <c r="GS125" s="55">
        <v>335</v>
      </c>
      <c r="GT125" s="56" t="s">
        <v>180</v>
      </c>
      <c r="GU125" s="54" t="s">
        <v>180</v>
      </c>
      <c r="GV125" s="55" t="s">
        <v>180</v>
      </c>
      <c r="GW125" s="56">
        <v>355</v>
      </c>
      <c r="GX125" s="54">
        <v>315</v>
      </c>
      <c r="GY125" s="55">
        <v>335</v>
      </c>
      <c r="GZ125" s="56">
        <v>41</v>
      </c>
      <c r="HA125" s="54">
        <v>37</v>
      </c>
      <c r="HB125" s="55">
        <v>39</v>
      </c>
      <c r="HC125" s="56">
        <v>64</v>
      </c>
      <c r="HD125" s="54">
        <v>61</v>
      </c>
      <c r="HE125" s="55">
        <v>63</v>
      </c>
      <c r="HF125" s="54" t="s">
        <v>180</v>
      </c>
      <c r="HG125" s="54" t="s">
        <v>180</v>
      </c>
      <c r="HH125" s="55" t="s">
        <v>180</v>
      </c>
      <c r="HI125" s="54" t="s">
        <v>180</v>
      </c>
      <c r="HJ125" s="54" t="s">
        <v>180</v>
      </c>
      <c r="HK125" s="55" t="s">
        <v>180</v>
      </c>
      <c r="HL125" s="56" t="s">
        <v>180</v>
      </c>
      <c r="HM125" s="54" t="s">
        <v>180</v>
      </c>
      <c r="HN125" s="55" t="s">
        <v>180</v>
      </c>
      <c r="HO125" s="56" t="s">
        <v>180</v>
      </c>
      <c r="HP125" s="54" t="s">
        <v>180</v>
      </c>
      <c r="HQ125" s="55" t="s">
        <v>180</v>
      </c>
      <c r="HR125" s="56" t="s">
        <v>180</v>
      </c>
      <c r="HS125" s="54" t="s">
        <v>180</v>
      </c>
      <c r="HT125" s="55" t="s">
        <v>180</v>
      </c>
      <c r="HU125" s="56" t="s">
        <v>180</v>
      </c>
      <c r="HV125" s="54" t="s">
        <v>180</v>
      </c>
      <c r="HW125" s="55" t="s">
        <v>180</v>
      </c>
      <c r="HX125" s="56" t="s">
        <v>180</v>
      </c>
      <c r="HY125" s="54" t="s">
        <v>180</v>
      </c>
      <c r="HZ125" s="55" t="s">
        <v>180</v>
      </c>
      <c r="IA125" s="56" t="s">
        <v>180</v>
      </c>
      <c r="IB125" s="54" t="s">
        <v>180</v>
      </c>
      <c r="IC125" s="55" t="s">
        <v>180</v>
      </c>
    </row>
    <row r="126" spans="1:237">
      <c r="A126" s="20">
        <v>1997</v>
      </c>
      <c r="B126" s="20">
        <v>2</v>
      </c>
      <c r="C126" s="20">
        <v>5</v>
      </c>
      <c r="D126" s="54">
        <v>255</v>
      </c>
      <c r="E126" s="54">
        <v>250</v>
      </c>
      <c r="F126" s="55">
        <v>253</v>
      </c>
      <c r="G126" s="56">
        <v>176.8</v>
      </c>
      <c r="H126" s="54">
        <v>173</v>
      </c>
      <c r="I126" s="55">
        <v>175</v>
      </c>
      <c r="J126" s="56">
        <v>255</v>
      </c>
      <c r="K126" s="54">
        <v>250</v>
      </c>
      <c r="L126" s="55">
        <v>253</v>
      </c>
      <c r="M126" s="56" t="s">
        <v>180</v>
      </c>
      <c r="N126" s="54" t="s">
        <v>180</v>
      </c>
      <c r="O126" s="55" t="s">
        <v>180</v>
      </c>
      <c r="P126" s="56">
        <v>215</v>
      </c>
      <c r="Q126" s="54">
        <v>211.6</v>
      </c>
      <c r="R126" s="55">
        <v>213.8</v>
      </c>
      <c r="S126" s="56">
        <v>207.6</v>
      </c>
      <c r="T126" s="54">
        <v>202</v>
      </c>
      <c r="U126" s="55">
        <v>204.8</v>
      </c>
      <c r="V126" s="54">
        <v>200</v>
      </c>
      <c r="W126" s="54">
        <v>194.6</v>
      </c>
      <c r="X126" s="55">
        <v>197.6</v>
      </c>
      <c r="Y126" s="54" t="s">
        <v>180</v>
      </c>
      <c r="Z126" s="54" t="s">
        <v>180</v>
      </c>
      <c r="AA126" s="55" t="s">
        <v>180</v>
      </c>
      <c r="AB126" s="54" t="s">
        <v>180</v>
      </c>
      <c r="AC126" s="54" t="s">
        <v>180</v>
      </c>
      <c r="AD126" s="55" t="s">
        <v>180</v>
      </c>
      <c r="AE126" s="54" t="s">
        <v>180</v>
      </c>
      <c r="AF126" s="54" t="s">
        <v>180</v>
      </c>
      <c r="AG126" s="55" t="s">
        <v>180</v>
      </c>
      <c r="AH126" s="56" t="s">
        <v>180</v>
      </c>
      <c r="AI126" s="54" t="s">
        <v>180</v>
      </c>
      <c r="AJ126" s="55" t="s">
        <v>180</v>
      </c>
      <c r="AK126" s="56" t="s">
        <v>180</v>
      </c>
      <c r="AL126" s="54" t="s">
        <v>180</v>
      </c>
      <c r="AM126" s="55" t="s">
        <v>180</v>
      </c>
      <c r="AN126" s="56" t="s">
        <v>180</v>
      </c>
      <c r="AO126" s="54" t="s">
        <v>180</v>
      </c>
      <c r="AP126" s="55" t="s">
        <v>180</v>
      </c>
      <c r="AQ126" s="56" t="s">
        <v>180</v>
      </c>
      <c r="AR126" s="54" t="s">
        <v>180</v>
      </c>
      <c r="AS126" s="55" t="s">
        <v>180</v>
      </c>
      <c r="AT126" s="56" t="s">
        <v>180</v>
      </c>
      <c r="AU126" s="54" t="s">
        <v>180</v>
      </c>
      <c r="AV126" s="55" t="s">
        <v>180</v>
      </c>
      <c r="AW126" s="56" t="s">
        <v>180</v>
      </c>
      <c r="AX126" s="54" t="s">
        <v>180</v>
      </c>
      <c r="AY126" s="55" t="s">
        <v>180</v>
      </c>
      <c r="AZ126" s="56">
        <v>212</v>
      </c>
      <c r="BA126" s="54">
        <v>201</v>
      </c>
      <c r="BB126" s="55">
        <v>207</v>
      </c>
      <c r="BC126" s="56" t="s">
        <v>180</v>
      </c>
      <c r="BD126" s="54" t="s">
        <v>180</v>
      </c>
      <c r="BE126" s="55" t="s">
        <v>180</v>
      </c>
      <c r="BF126" s="56">
        <v>212</v>
      </c>
      <c r="BG126" s="54">
        <v>201</v>
      </c>
      <c r="BH126" s="55">
        <v>207</v>
      </c>
      <c r="BI126" s="56">
        <v>216</v>
      </c>
      <c r="BJ126" s="54">
        <v>214</v>
      </c>
      <c r="BK126" s="55">
        <v>215</v>
      </c>
      <c r="BL126" s="56" t="s">
        <v>180</v>
      </c>
      <c r="BM126" s="54" t="s">
        <v>180</v>
      </c>
      <c r="BN126" s="55" t="s">
        <v>180</v>
      </c>
      <c r="BO126" s="56" t="s">
        <v>180</v>
      </c>
      <c r="BP126" s="54" t="s">
        <v>180</v>
      </c>
      <c r="BQ126" s="55" t="s">
        <v>180</v>
      </c>
      <c r="BR126" s="56" t="s">
        <v>180</v>
      </c>
      <c r="BS126" s="54" t="s">
        <v>180</v>
      </c>
      <c r="BT126" s="55" t="s">
        <v>180</v>
      </c>
      <c r="BU126" s="56" t="s">
        <v>180</v>
      </c>
      <c r="BV126" s="54" t="s">
        <v>180</v>
      </c>
      <c r="BW126" s="55" t="s">
        <v>180</v>
      </c>
      <c r="BX126" s="56" t="s">
        <v>180</v>
      </c>
      <c r="BY126" s="54" t="s">
        <v>180</v>
      </c>
      <c r="BZ126" s="55" t="s">
        <v>180</v>
      </c>
      <c r="CA126" s="56" t="s">
        <v>180</v>
      </c>
      <c r="CB126" s="54" t="s">
        <v>180</v>
      </c>
      <c r="CC126" s="55" t="s">
        <v>180</v>
      </c>
      <c r="CD126" s="56" t="s">
        <v>180</v>
      </c>
      <c r="CE126" s="54" t="s">
        <v>180</v>
      </c>
      <c r="CF126" s="55" t="s">
        <v>180</v>
      </c>
      <c r="CG126" s="56" t="s">
        <v>180</v>
      </c>
      <c r="CH126" s="54" t="s">
        <v>180</v>
      </c>
      <c r="CI126" s="55" t="s">
        <v>180</v>
      </c>
      <c r="CJ126" s="56" t="s">
        <v>180</v>
      </c>
      <c r="CK126" s="54" t="s">
        <v>180</v>
      </c>
      <c r="CL126" s="55" t="s">
        <v>180</v>
      </c>
      <c r="CM126" s="56" t="s">
        <v>180</v>
      </c>
      <c r="CN126" s="54" t="s">
        <v>180</v>
      </c>
      <c r="CO126" s="55" t="s">
        <v>180</v>
      </c>
      <c r="CP126" s="56">
        <v>226.5</v>
      </c>
      <c r="CQ126" s="54">
        <v>223.25</v>
      </c>
      <c r="CR126" s="55">
        <v>225.25</v>
      </c>
      <c r="CS126" s="56">
        <v>255</v>
      </c>
      <c r="CT126" s="54">
        <v>250</v>
      </c>
      <c r="CU126" s="55">
        <v>253</v>
      </c>
      <c r="CV126" s="56">
        <v>250</v>
      </c>
      <c r="CW126" s="54">
        <v>240</v>
      </c>
      <c r="CX126" s="55">
        <v>245</v>
      </c>
      <c r="CY126" s="54">
        <v>195.75</v>
      </c>
      <c r="CZ126" s="54">
        <v>192.25</v>
      </c>
      <c r="DA126" s="55">
        <v>194.25</v>
      </c>
      <c r="DB126" s="54" t="s">
        <v>180</v>
      </c>
      <c r="DC126" s="54" t="s">
        <v>180</v>
      </c>
      <c r="DD126" s="55" t="s">
        <v>180</v>
      </c>
      <c r="DE126" s="54" t="s">
        <v>180</v>
      </c>
      <c r="DF126" s="54" t="s">
        <v>180</v>
      </c>
      <c r="DG126" s="55" t="s">
        <v>180</v>
      </c>
      <c r="DH126" s="54" t="s">
        <v>180</v>
      </c>
      <c r="DI126" s="54" t="s">
        <v>180</v>
      </c>
      <c r="DJ126" s="55" t="s">
        <v>180</v>
      </c>
      <c r="DK126" s="56" t="s">
        <v>180</v>
      </c>
      <c r="DL126" s="54" t="s">
        <v>180</v>
      </c>
      <c r="DM126" s="55" t="s">
        <v>180</v>
      </c>
      <c r="DN126" s="54" t="s">
        <v>180</v>
      </c>
      <c r="DO126" s="54" t="s">
        <v>180</v>
      </c>
      <c r="DP126" s="55" t="s">
        <v>180</v>
      </c>
      <c r="DQ126" s="54" t="s">
        <v>180</v>
      </c>
      <c r="DR126" s="54" t="s">
        <v>180</v>
      </c>
      <c r="DS126" s="55" t="s">
        <v>180</v>
      </c>
      <c r="DT126" s="54">
        <v>182</v>
      </c>
      <c r="DU126" s="54">
        <v>179.2</v>
      </c>
      <c r="DV126" s="55">
        <v>180.6</v>
      </c>
      <c r="DW126" s="56" t="s">
        <v>180</v>
      </c>
      <c r="DX126" s="54" t="s">
        <v>180</v>
      </c>
      <c r="DY126" s="55" t="s">
        <v>180</v>
      </c>
      <c r="DZ126" s="56" t="s">
        <v>180</v>
      </c>
      <c r="EA126" s="54" t="s">
        <v>180</v>
      </c>
      <c r="EB126" s="55" t="s">
        <v>180</v>
      </c>
      <c r="EC126" s="56" t="s">
        <v>180</v>
      </c>
      <c r="ED126" s="54" t="s">
        <v>180</v>
      </c>
      <c r="EE126" s="55" t="s">
        <v>180</v>
      </c>
      <c r="EF126" s="56" t="s">
        <v>180</v>
      </c>
      <c r="EG126" s="54" t="s">
        <v>180</v>
      </c>
      <c r="EH126" s="55" t="s">
        <v>180</v>
      </c>
      <c r="EI126" s="56" t="s">
        <v>180</v>
      </c>
      <c r="EJ126" s="54" t="s">
        <v>180</v>
      </c>
      <c r="EK126" s="55" t="s">
        <v>180</v>
      </c>
      <c r="EL126" s="56" t="s">
        <v>180</v>
      </c>
      <c r="EM126" s="54" t="s">
        <v>180</v>
      </c>
      <c r="EN126" s="55" t="s">
        <v>180</v>
      </c>
      <c r="EO126" s="56" t="s">
        <v>180</v>
      </c>
      <c r="EP126" s="54" t="s">
        <v>180</v>
      </c>
      <c r="EQ126" s="55" t="s">
        <v>180</v>
      </c>
      <c r="ER126" s="56" t="s">
        <v>180</v>
      </c>
      <c r="ES126" s="54" t="s">
        <v>180</v>
      </c>
      <c r="ET126" s="55" t="s">
        <v>180</v>
      </c>
      <c r="EU126" s="54" t="s">
        <v>180</v>
      </c>
      <c r="EV126" s="54" t="s">
        <v>180</v>
      </c>
      <c r="EW126" s="55" t="s">
        <v>180</v>
      </c>
      <c r="EX126" s="54" t="s">
        <v>180</v>
      </c>
      <c r="EY126" s="54" t="s">
        <v>180</v>
      </c>
      <c r="EZ126" s="55" t="s">
        <v>180</v>
      </c>
      <c r="FA126" s="56" t="s">
        <v>180</v>
      </c>
      <c r="FB126" s="54" t="s">
        <v>180</v>
      </c>
      <c r="FC126" s="55" t="s">
        <v>180</v>
      </c>
      <c r="FD126" s="56" t="s">
        <v>180</v>
      </c>
      <c r="FE126" s="54" t="s">
        <v>180</v>
      </c>
      <c r="FF126" s="55" t="s">
        <v>180</v>
      </c>
      <c r="FG126" s="56" t="s">
        <v>180</v>
      </c>
      <c r="FH126" s="54" t="s">
        <v>180</v>
      </c>
      <c r="FI126" s="55" t="s">
        <v>180</v>
      </c>
      <c r="FJ126" s="56">
        <v>167.25</v>
      </c>
      <c r="FK126" s="54">
        <v>162.25</v>
      </c>
      <c r="FL126" s="55">
        <v>165</v>
      </c>
      <c r="FM126" s="56" t="s">
        <v>180</v>
      </c>
      <c r="FN126" s="54" t="s">
        <v>180</v>
      </c>
      <c r="FO126" s="55" t="s">
        <v>180</v>
      </c>
      <c r="FP126" s="56">
        <v>163</v>
      </c>
      <c r="FQ126" s="54">
        <v>163</v>
      </c>
      <c r="FR126" s="55">
        <v>163</v>
      </c>
      <c r="FS126" s="56">
        <v>172</v>
      </c>
      <c r="FT126" s="54">
        <v>168</v>
      </c>
      <c r="FU126" s="55">
        <v>170</v>
      </c>
      <c r="FV126" s="56" t="s">
        <v>180</v>
      </c>
      <c r="FW126" s="54" t="s">
        <v>180</v>
      </c>
      <c r="FX126" s="55" t="s">
        <v>180</v>
      </c>
      <c r="FY126" s="56" t="s">
        <v>180</v>
      </c>
      <c r="FZ126" s="54" t="s">
        <v>180</v>
      </c>
      <c r="GA126" s="55" t="s">
        <v>180</v>
      </c>
      <c r="GB126" s="56">
        <v>385</v>
      </c>
      <c r="GC126" s="54">
        <v>340</v>
      </c>
      <c r="GD126" s="55">
        <v>363</v>
      </c>
      <c r="GE126" s="56">
        <v>433</v>
      </c>
      <c r="GF126" s="54">
        <v>433</v>
      </c>
      <c r="GG126" s="55">
        <v>433</v>
      </c>
      <c r="GH126" s="56">
        <v>420</v>
      </c>
      <c r="GI126" s="54">
        <v>410</v>
      </c>
      <c r="GJ126" s="55">
        <v>415</v>
      </c>
      <c r="GK126" s="56" t="s">
        <v>180</v>
      </c>
      <c r="GL126" s="54" t="s">
        <v>180</v>
      </c>
      <c r="GM126" s="55" t="s">
        <v>180</v>
      </c>
      <c r="GN126" s="56">
        <v>410</v>
      </c>
      <c r="GO126" s="54">
        <v>400</v>
      </c>
      <c r="GP126" s="55">
        <v>405</v>
      </c>
      <c r="GQ126" s="56">
        <v>355</v>
      </c>
      <c r="GR126" s="54">
        <v>315</v>
      </c>
      <c r="GS126" s="55">
        <v>335</v>
      </c>
      <c r="GT126" s="56" t="s">
        <v>180</v>
      </c>
      <c r="GU126" s="54" t="s">
        <v>180</v>
      </c>
      <c r="GV126" s="55" t="s">
        <v>180</v>
      </c>
      <c r="GW126" s="56">
        <v>355</v>
      </c>
      <c r="GX126" s="54">
        <v>315</v>
      </c>
      <c r="GY126" s="55">
        <v>335</v>
      </c>
      <c r="GZ126" s="56">
        <v>41</v>
      </c>
      <c r="HA126" s="54">
        <v>37</v>
      </c>
      <c r="HB126" s="55">
        <v>39</v>
      </c>
      <c r="HC126" s="56">
        <v>64</v>
      </c>
      <c r="HD126" s="54">
        <v>61</v>
      </c>
      <c r="HE126" s="55">
        <v>63</v>
      </c>
      <c r="HF126" s="54" t="s">
        <v>180</v>
      </c>
      <c r="HG126" s="54" t="s">
        <v>180</v>
      </c>
      <c r="HH126" s="55" t="s">
        <v>180</v>
      </c>
      <c r="HI126" s="54" t="s">
        <v>180</v>
      </c>
      <c r="HJ126" s="54" t="s">
        <v>180</v>
      </c>
      <c r="HK126" s="55" t="s">
        <v>180</v>
      </c>
      <c r="HL126" s="56" t="s">
        <v>180</v>
      </c>
      <c r="HM126" s="54" t="s">
        <v>180</v>
      </c>
      <c r="HN126" s="55" t="s">
        <v>180</v>
      </c>
      <c r="HO126" s="56" t="s">
        <v>180</v>
      </c>
      <c r="HP126" s="54" t="s">
        <v>180</v>
      </c>
      <c r="HQ126" s="55" t="s">
        <v>180</v>
      </c>
      <c r="HR126" s="56" t="s">
        <v>180</v>
      </c>
      <c r="HS126" s="54" t="s">
        <v>180</v>
      </c>
      <c r="HT126" s="55" t="s">
        <v>180</v>
      </c>
      <c r="HU126" s="56" t="s">
        <v>180</v>
      </c>
      <c r="HV126" s="54" t="s">
        <v>180</v>
      </c>
      <c r="HW126" s="55" t="s">
        <v>180</v>
      </c>
      <c r="HX126" s="56" t="s">
        <v>180</v>
      </c>
      <c r="HY126" s="54" t="s">
        <v>180</v>
      </c>
      <c r="HZ126" s="55" t="s">
        <v>180</v>
      </c>
      <c r="IA126" s="56" t="s">
        <v>180</v>
      </c>
      <c r="IB126" s="54" t="s">
        <v>180</v>
      </c>
      <c r="IC126" s="55" t="s">
        <v>180</v>
      </c>
    </row>
    <row r="127" spans="1:237">
      <c r="A127" s="20">
        <v>1997</v>
      </c>
      <c r="B127" s="20">
        <v>2</v>
      </c>
      <c r="C127" s="20">
        <v>6</v>
      </c>
      <c r="D127" s="54">
        <v>255</v>
      </c>
      <c r="E127" s="54">
        <v>250</v>
      </c>
      <c r="F127" s="55">
        <v>253</v>
      </c>
      <c r="G127" s="56">
        <v>176</v>
      </c>
      <c r="H127" s="54">
        <v>172</v>
      </c>
      <c r="I127" s="55">
        <v>174</v>
      </c>
      <c r="J127" s="56">
        <v>255</v>
      </c>
      <c r="K127" s="54">
        <v>250</v>
      </c>
      <c r="L127" s="55">
        <v>253</v>
      </c>
      <c r="M127" s="56" t="s">
        <v>180</v>
      </c>
      <c r="N127" s="54" t="s">
        <v>180</v>
      </c>
      <c r="O127" s="55" t="s">
        <v>180</v>
      </c>
      <c r="P127" s="56">
        <v>211</v>
      </c>
      <c r="Q127" s="54">
        <v>207.5</v>
      </c>
      <c r="R127" s="55">
        <v>209.5</v>
      </c>
      <c r="S127" s="56">
        <v>205</v>
      </c>
      <c r="T127" s="54">
        <v>202</v>
      </c>
      <c r="U127" s="55">
        <v>204</v>
      </c>
      <c r="V127" s="54">
        <v>200</v>
      </c>
      <c r="W127" s="54">
        <v>194</v>
      </c>
      <c r="X127" s="55">
        <v>197</v>
      </c>
      <c r="Y127" s="54" t="s">
        <v>180</v>
      </c>
      <c r="Z127" s="54" t="s">
        <v>180</v>
      </c>
      <c r="AA127" s="55" t="s">
        <v>180</v>
      </c>
      <c r="AB127" s="54" t="s">
        <v>180</v>
      </c>
      <c r="AC127" s="54" t="s">
        <v>180</v>
      </c>
      <c r="AD127" s="55" t="s">
        <v>180</v>
      </c>
      <c r="AE127" s="54" t="s">
        <v>180</v>
      </c>
      <c r="AF127" s="54" t="s">
        <v>180</v>
      </c>
      <c r="AG127" s="55" t="s">
        <v>180</v>
      </c>
      <c r="AH127" s="56" t="s">
        <v>180</v>
      </c>
      <c r="AI127" s="54" t="s">
        <v>180</v>
      </c>
      <c r="AJ127" s="55" t="s">
        <v>180</v>
      </c>
      <c r="AK127" s="56" t="s">
        <v>180</v>
      </c>
      <c r="AL127" s="54" t="s">
        <v>180</v>
      </c>
      <c r="AM127" s="55" t="s">
        <v>180</v>
      </c>
      <c r="AN127" s="56" t="s">
        <v>180</v>
      </c>
      <c r="AO127" s="54" t="s">
        <v>180</v>
      </c>
      <c r="AP127" s="55" t="s">
        <v>180</v>
      </c>
      <c r="AQ127" s="56" t="s">
        <v>180</v>
      </c>
      <c r="AR127" s="54" t="s">
        <v>180</v>
      </c>
      <c r="AS127" s="55" t="s">
        <v>180</v>
      </c>
      <c r="AT127" s="56" t="s">
        <v>180</v>
      </c>
      <c r="AU127" s="54" t="s">
        <v>180</v>
      </c>
      <c r="AV127" s="55" t="s">
        <v>180</v>
      </c>
      <c r="AW127" s="56" t="s">
        <v>180</v>
      </c>
      <c r="AX127" s="54" t="s">
        <v>180</v>
      </c>
      <c r="AY127" s="55" t="s">
        <v>180</v>
      </c>
      <c r="AZ127" s="56">
        <v>212</v>
      </c>
      <c r="BA127" s="54">
        <v>201</v>
      </c>
      <c r="BB127" s="55">
        <v>207</v>
      </c>
      <c r="BC127" s="56" t="s">
        <v>180</v>
      </c>
      <c r="BD127" s="54" t="s">
        <v>180</v>
      </c>
      <c r="BE127" s="55" t="s">
        <v>180</v>
      </c>
      <c r="BF127" s="56">
        <v>212</v>
      </c>
      <c r="BG127" s="54">
        <v>201</v>
      </c>
      <c r="BH127" s="55">
        <v>207</v>
      </c>
      <c r="BI127" s="56">
        <v>216</v>
      </c>
      <c r="BJ127" s="54">
        <v>213.75</v>
      </c>
      <c r="BK127" s="55">
        <v>215</v>
      </c>
      <c r="BL127" s="56" t="s">
        <v>180</v>
      </c>
      <c r="BM127" s="54" t="s">
        <v>180</v>
      </c>
      <c r="BN127" s="55" t="s">
        <v>180</v>
      </c>
      <c r="BO127" s="56" t="s">
        <v>180</v>
      </c>
      <c r="BP127" s="54" t="s">
        <v>180</v>
      </c>
      <c r="BQ127" s="55" t="s">
        <v>180</v>
      </c>
      <c r="BR127" s="56" t="s">
        <v>180</v>
      </c>
      <c r="BS127" s="54" t="s">
        <v>180</v>
      </c>
      <c r="BT127" s="55" t="s">
        <v>180</v>
      </c>
      <c r="BU127" s="56" t="s">
        <v>180</v>
      </c>
      <c r="BV127" s="54" t="s">
        <v>180</v>
      </c>
      <c r="BW127" s="55" t="s">
        <v>180</v>
      </c>
      <c r="BX127" s="56" t="s">
        <v>180</v>
      </c>
      <c r="BY127" s="54" t="s">
        <v>180</v>
      </c>
      <c r="BZ127" s="55" t="s">
        <v>180</v>
      </c>
      <c r="CA127" s="56" t="s">
        <v>180</v>
      </c>
      <c r="CB127" s="54" t="s">
        <v>180</v>
      </c>
      <c r="CC127" s="55" t="s">
        <v>180</v>
      </c>
      <c r="CD127" s="56" t="s">
        <v>180</v>
      </c>
      <c r="CE127" s="54" t="s">
        <v>180</v>
      </c>
      <c r="CF127" s="55" t="s">
        <v>180</v>
      </c>
      <c r="CG127" s="56" t="s">
        <v>180</v>
      </c>
      <c r="CH127" s="54" t="s">
        <v>180</v>
      </c>
      <c r="CI127" s="55" t="s">
        <v>180</v>
      </c>
      <c r="CJ127" s="56" t="s">
        <v>180</v>
      </c>
      <c r="CK127" s="54" t="s">
        <v>180</v>
      </c>
      <c r="CL127" s="55" t="s">
        <v>180</v>
      </c>
      <c r="CM127" s="56" t="s">
        <v>180</v>
      </c>
      <c r="CN127" s="54" t="s">
        <v>180</v>
      </c>
      <c r="CO127" s="55" t="s">
        <v>180</v>
      </c>
      <c r="CP127" s="56">
        <v>226</v>
      </c>
      <c r="CQ127" s="54">
        <v>223.25</v>
      </c>
      <c r="CR127" s="55">
        <v>225</v>
      </c>
      <c r="CS127" s="56">
        <v>255</v>
      </c>
      <c r="CT127" s="54">
        <v>250</v>
      </c>
      <c r="CU127" s="55">
        <v>253</v>
      </c>
      <c r="CV127" s="56">
        <v>250</v>
      </c>
      <c r="CW127" s="54">
        <v>240</v>
      </c>
      <c r="CX127" s="55">
        <v>245</v>
      </c>
      <c r="CY127" s="54">
        <v>196.5</v>
      </c>
      <c r="CZ127" s="54">
        <v>189.75</v>
      </c>
      <c r="DA127" s="55">
        <v>193.25</v>
      </c>
      <c r="DB127" s="54" t="s">
        <v>180</v>
      </c>
      <c r="DC127" s="54" t="s">
        <v>180</v>
      </c>
      <c r="DD127" s="55" t="s">
        <v>180</v>
      </c>
      <c r="DE127" s="54" t="s">
        <v>180</v>
      </c>
      <c r="DF127" s="54" t="s">
        <v>180</v>
      </c>
      <c r="DG127" s="55" t="s">
        <v>180</v>
      </c>
      <c r="DH127" s="54" t="s">
        <v>180</v>
      </c>
      <c r="DI127" s="54" t="s">
        <v>180</v>
      </c>
      <c r="DJ127" s="55" t="s">
        <v>180</v>
      </c>
      <c r="DK127" s="56" t="s">
        <v>180</v>
      </c>
      <c r="DL127" s="54" t="s">
        <v>180</v>
      </c>
      <c r="DM127" s="55" t="s">
        <v>180</v>
      </c>
      <c r="DN127" s="54" t="s">
        <v>180</v>
      </c>
      <c r="DO127" s="54" t="s">
        <v>180</v>
      </c>
      <c r="DP127" s="55" t="s">
        <v>180</v>
      </c>
      <c r="DQ127" s="54" t="s">
        <v>180</v>
      </c>
      <c r="DR127" s="54" t="s">
        <v>180</v>
      </c>
      <c r="DS127" s="55" t="s">
        <v>180</v>
      </c>
      <c r="DT127" s="54">
        <v>180</v>
      </c>
      <c r="DU127" s="54">
        <v>178</v>
      </c>
      <c r="DV127" s="55">
        <v>179</v>
      </c>
      <c r="DW127" s="56" t="s">
        <v>180</v>
      </c>
      <c r="DX127" s="54" t="s">
        <v>180</v>
      </c>
      <c r="DY127" s="55" t="s">
        <v>180</v>
      </c>
      <c r="DZ127" s="56" t="s">
        <v>180</v>
      </c>
      <c r="EA127" s="54" t="s">
        <v>180</v>
      </c>
      <c r="EB127" s="55" t="s">
        <v>180</v>
      </c>
      <c r="EC127" s="56" t="s">
        <v>180</v>
      </c>
      <c r="ED127" s="54" t="s">
        <v>180</v>
      </c>
      <c r="EE127" s="55" t="s">
        <v>180</v>
      </c>
      <c r="EF127" s="56" t="s">
        <v>180</v>
      </c>
      <c r="EG127" s="54" t="s">
        <v>180</v>
      </c>
      <c r="EH127" s="55" t="s">
        <v>180</v>
      </c>
      <c r="EI127" s="56" t="s">
        <v>180</v>
      </c>
      <c r="EJ127" s="54" t="s">
        <v>180</v>
      </c>
      <c r="EK127" s="55" t="s">
        <v>180</v>
      </c>
      <c r="EL127" s="56" t="s">
        <v>180</v>
      </c>
      <c r="EM127" s="54" t="s">
        <v>180</v>
      </c>
      <c r="EN127" s="55" t="s">
        <v>180</v>
      </c>
      <c r="EO127" s="56" t="s">
        <v>180</v>
      </c>
      <c r="EP127" s="54" t="s">
        <v>180</v>
      </c>
      <c r="EQ127" s="55" t="s">
        <v>180</v>
      </c>
      <c r="ER127" s="56" t="s">
        <v>180</v>
      </c>
      <c r="ES127" s="54" t="s">
        <v>180</v>
      </c>
      <c r="ET127" s="55" t="s">
        <v>180</v>
      </c>
      <c r="EU127" s="54" t="s">
        <v>180</v>
      </c>
      <c r="EV127" s="54" t="s">
        <v>180</v>
      </c>
      <c r="EW127" s="55" t="s">
        <v>180</v>
      </c>
      <c r="EX127" s="54" t="s">
        <v>180</v>
      </c>
      <c r="EY127" s="54" t="s">
        <v>180</v>
      </c>
      <c r="EZ127" s="55" t="s">
        <v>180</v>
      </c>
      <c r="FA127" s="56" t="s">
        <v>180</v>
      </c>
      <c r="FB127" s="54" t="s">
        <v>180</v>
      </c>
      <c r="FC127" s="55" t="s">
        <v>180</v>
      </c>
      <c r="FD127" s="56" t="s">
        <v>180</v>
      </c>
      <c r="FE127" s="54" t="s">
        <v>180</v>
      </c>
      <c r="FF127" s="55" t="s">
        <v>180</v>
      </c>
      <c r="FG127" s="56" t="s">
        <v>180</v>
      </c>
      <c r="FH127" s="54" t="s">
        <v>180</v>
      </c>
      <c r="FI127" s="55" t="s">
        <v>180</v>
      </c>
      <c r="FJ127" s="56">
        <v>162.75</v>
      </c>
      <c r="FK127" s="54">
        <v>159</v>
      </c>
      <c r="FL127" s="55">
        <v>161</v>
      </c>
      <c r="FM127" s="56" t="s">
        <v>180</v>
      </c>
      <c r="FN127" s="54" t="s">
        <v>180</v>
      </c>
      <c r="FO127" s="55" t="s">
        <v>180</v>
      </c>
      <c r="FP127" s="56">
        <v>163</v>
      </c>
      <c r="FQ127" s="54">
        <v>163</v>
      </c>
      <c r="FR127" s="55">
        <v>163</v>
      </c>
      <c r="FS127" s="56">
        <v>172</v>
      </c>
      <c r="FT127" s="54">
        <v>168</v>
      </c>
      <c r="FU127" s="55">
        <v>170</v>
      </c>
      <c r="FV127" s="56" t="s">
        <v>180</v>
      </c>
      <c r="FW127" s="54" t="s">
        <v>180</v>
      </c>
      <c r="FX127" s="55" t="s">
        <v>180</v>
      </c>
      <c r="FY127" s="56" t="s">
        <v>180</v>
      </c>
      <c r="FZ127" s="54" t="s">
        <v>180</v>
      </c>
      <c r="GA127" s="55" t="s">
        <v>180</v>
      </c>
      <c r="GB127" s="56">
        <v>385</v>
      </c>
      <c r="GC127" s="54">
        <v>340</v>
      </c>
      <c r="GD127" s="55">
        <v>363</v>
      </c>
      <c r="GE127" s="56">
        <v>433</v>
      </c>
      <c r="GF127" s="54">
        <v>433</v>
      </c>
      <c r="GG127" s="55">
        <v>433</v>
      </c>
      <c r="GH127" s="56">
        <v>420</v>
      </c>
      <c r="GI127" s="54">
        <v>410</v>
      </c>
      <c r="GJ127" s="55">
        <v>415</v>
      </c>
      <c r="GK127" s="56" t="s">
        <v>180</v>
      </c>
      <c r="GL127" s="54" t="s">
        <v>180</v>
      </c>
      <c r="GM127" s="55" t="s">
        <v>180</v>
      </c>
      <c r="GN127" s="56">
        <v>410</v>
      </c>
      <c r="GO127" s="54">
        <v>400</v>
      </c>
      <c r="GP127" s="55">
        <v>405</v>
      </c>
      <c r="GQ127" s="56">
        <v>355</v>
      </c>
      <c r="GR127" s="54">
        <v>315</v>
      </c>
      <c r="GS127" s="55">
        <v>335</v>
      </c>
      <c r="GT127" s="56" t="s">
        <v>180</v>
      </c>
      <c r="GU127" s="54" t="s">
        <v>180</v>
      </c>
      <c r="GV127" s="55" t="s">
        <v>180</v>
      </c>
      <c r="GW127" s="56">
        <v>355</v>
      </c>
      <c r="GX127" s="54">
        <v>315</v>
      </c>
      <c r="GY127" s="55">
        <v>335</v>
      </c>
      <c r="GZ127" s="56">
        <v>41</v>
      </c>
      <c r="HA127" s="54">
        <v>37</v>
      </c>
      <c r="HB127" s="55">
        <v>39</v>
      </c>
      <c r="HC127" s="56">
        <v>64</v>
      </c>
      <c r="HD127" s="54">
        <v>61</v>
      </c>
      <c r="HE127" s="55">
        <v>63</v>
      </c>
      <c r="HF127" s="54" t="s">
        <v>180</v>
      </c>
      <c r="HG127" s="54" t="s">
        <v>180</v>
      </c>
      <c r="HH127" s="55" t="s">
        <v>180</v>
      </c>
      <c r="HI127" s="54" t="s">
        <v>180</v>
      </c>
      <c r="HJ127" s="54" t="s">
        <v>180</v>
      </c>
      <c r="HK127" s="55" t="s">
        <v>180</v>
      </c>
      <c r="HL127" s="56" t="s">
        <v>180</v>
      </c>
      <c r="HM127" s="54" t="s">
        <v>180</v>
      </c>
      <c r="HN127" s="55" t="s">
        <v>180</v>
      </c>
      <c r="HO127" s="56" t="s">
        <v>180</v>
      </c>
      <c r="HP127" s="54" t="s">
        <v>180</v>
      </c>
      <c r="HQ127" s="55" t="s">
        <v>180</v>
      </c>
      <c r="HR127" s="56" t="s">
        <v>180</v>
      </c>
      <c r="HS127" s="54" t="s">
        <v>180</v>
      </c>
      <c r="HT127" s="55" t="s">
        <v>180</v>
      </c>
      <c r="HU127" s="56" t="s">
        <v>180</v>
      </c>
      <c r="HV127" s="54" t="s">
        <v>180</v>
      </c>
      <c r="HW127" s="55" t="s">
        <v>180</v>
      </c>
      <c r="HX127" s="56" t="s">
        <v>180</v>
      </c>
      <c r="HY127" s="54" t="s">
        <v>180</v>
      </c>
      <c r="HZ127" s="55" t="s">
        <v>180</v>
      </c>
      <c r="IA127" s="56" t="s">
        <v>180</v>
      </c>
      <c r="IB127" s="54" t="s">
        <v>180</v>
      </c>
      <c r="IC127" s="55" t="s">
        <v>180</v>
      </c>
    </row>
    <row r="128" spans="1:237">
      <c r="A128" s="20">
        <v>1997</v>
      </c>
      <c r="B128" s="20">
        <v>3</v>
      </c>
      <c r="C128" s="20">
        <v>7</v>
      </c>
      <c r="D128" s="54">
        <v>255</v>
      </c>
      <c r="E128" s="54">
        <v>250</v>
      </c>
      <c r="F128" s="55">
        <v>253</v>
      </c>
      <c r="G128" s="56">
        <v>176</v>
      </c>
      <c r="H128" s="54">
        <v>172</v>
      </c>
      <c r="I128" s="55">
        <v>174</v>
      </c>
      <c r="J128" s="56">
        <v>255</v>
      </c>
      <c r="K128" s="54">
        <v>250</v>
      </c>
      <c r="L128" s="55">
        <v>253</v>
      </c>
      <c r="M128" s="56" t="s">
        <v>180</v>
      </c>
      <c r="N128" s="54" t="s">
        <v>180</v>
      </c>
      <c r="O128" s="55" t="s">
        <v>180</v>
      </c>
      <c r="P128" s="56">
        <v>210</v>
      </c>
      <c r="Q128" s="54">
        <v>205</v>
      </c>
      <c r="R128" s="55">
        <v>208</v>
      </c>
      <c r="S128" s="56">
        <v>205</v>
      </c>
      <c r="T128" s="54">
        <v>202</v>
      </c>
      <c r="U128" s="55">
        <v>204</v>
      </c>
      <c r="V128" s="54">
        <v>200</v>
      </c>
      <c r="W128" s="54">
        <v>197.2</v>
      </c>
      <c r="X128" s="55">
        <v>198.6</v>
      </c>
      <c r="Y128" s="54" t="s">
        <v>180</v>
      </c>
      <c r="Z128" s="54" t="s">
        <v>180</v>
      </c>
      <c r="AA128" s="55" t="s">
        <v>180</v>
      </c>
      <c r="AB128" s="54" t="s">
        <v>180</v>
      </c>
      <c r="AC128" s="54" t="s">
        <v>180</v>
      </c>
      <c r="AD128" s="55" t="s">
        <v>180</v>
      </c>
      <c r="AE128" s="54" t="s">
        <v>180</v>
      </c>
      <c r="AF128" s="54" t="s">
        <v>180</v>
      </c>
      <c r="AG128" s="55" t="s">
        <v>180</v>
      </c>
      <c r="AH128" s="56" t="s">
        <v>180</v>
      </c>
      <c r="AI128" s="54" t="s">
        <v>180</v>
      </c>
      <c r="AJ128" s="55" t="s">
        <v>180</v>
      </c>
      <c r="AK128" s="56" t="s">
        <v>180</v>
      </c>
      <c r="AL128" s="54" t="s">
        <v>180</v>
      </c>
      <c r="AM128" s="55" t="s">
        <v>180</v>
      </c>
      <c r="AN128" s="56" t="s">
        <v>180</v>
      </c>
      <c r="AO128" s="54" t="s">
        <v>180</v>
      </c>
      <c r="AP128" s="55" t="s">
        <v>180</v>
      </c>
      <c r="AQ128" s="56" t="s">
        <v>180</v>
      </c>
      <c r="AR128" s="54" t="s">
        <v>180</v>
      </c>
      <c r="AS128" s="55" t="s">
        <v>180</v>
      </c>
      <c r="AT128" s="56" t="s">
        <v>180</v>
      </c>
      <c r="AU128" s="54" t="s">
        <v>180</v>
      </c>
      <c r="AV128" s="55" t="s">
        <v>180</v>
      </c>
      <c r="AW128" s="56" t="s">
        <v>180</v>
      </c>
      <c r="AX128" s="54" t="s">
        <v>180</v>
      </c>
      <c r="AY128" s="55" t="s">
        <v>180</v>
      </c>
      <c r="AZ128" s="56">
        <v>212</v>
      </c>
      <c r="BA128" s="54">
        <v>204</v>
      </c>
      <c r="BB128" s="55">
        <v>208.2</v>
      </c>
      <c r="BC128" s="56" t="s">
        <v>180</v>
      </c>
      <c r="BD128" s="54" t="s">
        <v>180</v>
      </c>
      <c r="BE128" s="55" t="s">
        <v>180</v>
      </c>
      <c r="BF128" s="56">
        <v>212</v>
      </c>
      <c r="BG128" s="54">
        <v>204</v>
      </c>
      <c r="BH128" s="55">
        <v>208.2</v>
      </c>
      <c r="BI128" s="56">
        <v>217.4</v>
      </c>
      <c r="BJ128" s="54">
        <v>213.4</v>
      </c>
      <c r="BK128" s="55">
        <v>215.4</v>
      </c>
      <c r="BL128" s="56" t="s">
        <v>180</v>
      </c>
      <c r="BM128" s="54" t="s">
        <v>180</v>
      </c>
      <c r="BN128" s="55" t="s">
        <v>180</v>
      </c>
      <c r="BO128" s="56" t="s">
        <v>180</v>
      </c>
      <c r="BP128" s="54" t="s">
        <v>180</v>
      </c>
      <c r="BQ128" s="55" t="s">
        <v>180</v>
      </c>
      <c r="BR128" s="56" t="s">
        <v>180</v>
      </c>
      <c r="BS128" s="54" t="s">
        <v>180</v>
      </c>
      <c r="BT128" s="55" t="s">
        <v>180</v>
      </c>
      <c r="BU128" s="56" t="s">
        <v>180</v>
      </c>
      <c r="BV128" s="54" t="s">
        <v>180</v>
      </c>
      <c r="BW128" s="55" t="s">
        <v>180</v>
      </c>
      <c r="BX128" s="56" t="s">
        <v>180</v>
      </c>
      <c r="BY128" s="54" t="s">
        <v>180</v>
      </c>
      <c r="BZ128" s="55" t="s">
        <v>180</v>
      </c>
      <c r="CA128" s="56" t="s">
        <v>180</v>
      </c>
      <c r="CB128" s="54" t="s">
        <v>180</v>
      </c>
      <c r="CC128" s="55" t="s">
        <v>180</v>
      </c>
      <c r="CD128" s="56" t="s">
        <v>180</v>
      </c>
      <c r="CE128" s="54" t="s">
        <v>180</v>
      </c>
      <c r="CF128" s="55" t="s">
        <v>180</v>
      </c>
      <c r="CG128" s="56" t="s">
        <v>180</v>
      </c>
      <c r="CH128" s="54" t="s">
        <v>180</v>
      </c>
      <c r="CI128" s="55" t="s">
        <v>180</v>
      </c>
      <c r="CJ128" s="56" t="s">
        <v>180</v>
      </c>
      <c r="CK128" s="54" t="s">
        <v>180</v>
      </c>
      <c r="CL128" s="55" t="s">
        <v>180</v>
      </c>
      <c r="CM128" s="56" t="s">
        <v>180</v>
      </c>
      <c r="CN128" s="54" t="s">
        <v>180</v>
      </c>
      <c r="CO128" s="55" t="s">
        <v>180</v>
      </c>
      <c r="CP128" s="56" t="s">
        <v>180</v>
      </c>
      <c r="CQ128" s="54" t="s">
        <v>180</v>
      </c>
      <c r="CR128" s="55" t="s">
        <v>180</v>
      </c>
      <c r="CS128" s="56">
        <v>255</v>
      </c>
      <c r="CT128" s="54">
        <v>250</v>
      </c>
      <c r="CU128" s="55">
        <v>253</v>
      </c>
      <c r="CV128" s="56">
        <v>250</v>
      </c>
      <c r="CW128" s="54">
        <v>240</v>
      </c>
      <c r="CX128" s="55">
        <v>245</v>
      </c>
      <c r="CY128" s="54">
        <v>189.6</v>
      </c>
      <c r="CZ128" s="54">
        <v>187</v>
      </c>
      <c r="DA128" s="55">
        <v>188.4</v>
      </c>
      <c r="DB128" s="54" t="s">
        <v>180</v>
      </c>
      <c r="DC128" s="54" t="s">
        <v>180</v>
      </c>
      <c r="DD128" s="55" t="s">
        <v>180</v>
      </c>
      <c r="DE128" s="54" t="s">
        <v>180</v>
      </c>
      <c r="DF128" s="54" t="s">
        <v>180</v>
      </c>
      <c r="DG128" s="55" t="s">
        <v>180</v>
      </c>
      <c r="DH128" s="54" t="s">
        <v>180</v>
      </c>
      <c r="DI128" s="54" t="s">
        <v>180</v>
      </c>
      <c r="DJ128" s="55" t="s">
        <v>180</v>
      </c>
      <c r="DK128" s="56" t="s">
        <v>180</v>
      </c>
      <c r="DL128" s="54" t="s">
        <v>180</v>
      </c>
      <c r="DM128" s="55" t="s">
        <v>180</v>
      </c>
      <c r="DN128" s="54" t="s">
        <v>180</v>
      </c>
      <c r="DO128" s="54" t="s">
        <v>180</v>
      </c>
      <c r="DP128" s="55" t="s">
        <v>180</v>
      </c>
      <c r="DQ128" s="54" t="s">
        <v>180</v>
      </c>
      <c r="DR128" s="54" t="s">
        <v>180</v>
      </c>
      <c r="DS128" s="55" t="s">
        <v>180</v>
      </c>
      <c r="DT128" s="54">
        <v>180</v>
      </c>
      <c r="DU128" s="54">
        <v>178</v>
      </c>
      <c r="DV128" s="55">
        <v>179</v>
      </c>
      <c r="DW128" s="56" t="s">
        <v>180</v>
      </c>
      <c r="DX128" s="54" t="s">
        <v>180</v>
      </c>
      <c r="DY128" s="55" t="s">
        <v>180</v>
      </c>
      <c r="DZ128" s="56" t="s">
        <v>180</v>
      </c>
      <c r="EA128" s="54" t="s">
        <v>180</v>
      </c>
      <c r="EB128" s="55" t="s">
        <v>180</v>
      </c>
      <c r="EC128" s="56" t="s">
        <v>180</v>
      </c>
      <c r="ED128" s="54" t="s">
        <v>180</v>
      </c>
      <c r="EE128" s="55" t="s">
        <v>180</v>
      </c>
      <c r="EF128" s="56" t="s">
        <v>180</v>
      </c>
      <c r="EG128" s="54" t="s">
        <v>180</v>
      </c>
      <c r="EH128" s="55" t="s">
        <v>180</v>
      </c>
      <c r="EI128" s="56" t="s">
        <v>180</v>
      </c>
      <c r="EJ128" s="54" t="s">
        <v>180</v>
      </c>
      <c r="EK128" s="55" t="s">
        <v>180</v>
      </c>
      <c r="EL128" s="56" t="s">
        <v>180</v>
      </c>
      <c r="EM128" s="54" t="s">
        <v>180</v>
      </c>
      <c r="EN128" s="55" t="s">
        <v>180</v>
      </c>
      <c r="EO128" s="56" t="s">
        <v>180</v>
      </c>
      <c r="EP128" s="54" t="s">
        <v>180</v>
      </c>
      <c r="EQ128" s="55" t="s">
        <v>180</v>
      </c>
      <c r="ER128" s="56" t="s">
        <v>180</v>
      </c>
      <c r="ES128" s="54" t="s">
        <v>180</v>
      </c>
      <c r="ET128" s="55" t="s">
        <v>180</v>
      </c>
      <c r="EU128" s="54" t="s">
        <v>180</v>
      </c>
      <c r="EV128" s="54" t="s">
        <v>180</v>
      </c>
      <c r="EW128" s="55" t="s">
        <v>180</v>
      </c>
      <c r="EX128" s="54" t="s">
        <v>180</v>
      </c>
      <c r="EY128" s="54" t="s">
        <v>180</v>
      </c>
      <c r="EZ128" s="55" t="s">
        <v>180</v>
      </c>
      <c r="FA128" s="56" t="s">
        <v>180</v>
      </c>
      <c r="FB128" s="54" t="s">
        <v>180</v>
      </c>
      <c r="FC128" s="55" t="s">
        <v>180</v>
      </c>
      <c r="FD128" s="56" t="s">
        <v>180</v>
      </c>
      <c r="FE128" s="54" t="s">
        <v>180</v>
      </c>
      <c r="FF128" s="55" t="s">
        <v>180</v>
      </c>
      <c r="FG128" s="56" t="s">
        <v>180</v>
      </c>
      <c r="FH128" s="54" t="s">
        <v>180</v>
      </c>
      <c r="FI128" s="55" t="s">
        <v>180</v>
      </c>
      <c r="FJ128" s="56">
        <v>165</v>
      </c>
      <c r="FK128" s="54">
        <v>160</v>
      </c>
      <c r="FL128" s="55">
        <v>163</v>
      </c>
      <c r="FM128" s="56" t="s">
        <v>180</v>
      </c>
      <c r="FN128" s="54" t="s">
        <v>180</v>
      </c>
      <c r="FO128" s="55" t="s">
        <v>180</v>
      </c>
      <c r="FP128" s="56">
        <v>163</v>
      </c>
      <c r="FQ128" s="54">
        <v>163</v>
      </c>
      <c r="FR128" s="55">
        <v>163</v>
      </c>
      <c r="FS128" s="56">
        <v>170.2</v>
      </c>
      <c r="FT128" s="54">
        <v>166.2</v>
      </c>
      <c r="FU128" s="55">
        <v>168.4</v>
      </c>
      <c r="FV128" s="56" t="s">
        <v>180</v>
      </c>
      <c r="FW128" s="54" t="s">
        <v>180</v>
      </c>
      <c r="FX128" s="55" t="s">
        <v>180</v>
      </c>
      <c r="FY128" s="56" t="s">
        <v>180</v>
      </c>
      <c r="FZ128" s="54" t="s">
        <v>180</v>
      </c>
      <c r="GA128" s="55" t="s">
        <v>180</v>
      </c>
      <c r="GB128" s="56">
        <v>385</v>
      </c>
      <c r="GC128" s="54">
        <v>340</v>
      </c>
      <c r="GD128" s="55">
        <v>363</v>
      </c>
      <c r="GE128" s="56">
        <v>433</v>
      </c>
      <c r="GF128" s="54">
        <v>433</v>
      </c>
      <c r="GG128" s="55">
        <v>433</v>
      </c>
      <c r="GH128" s="56">
        <v>420</v>
      </c>
      <c r="GI128" s="54">
        <v>410</v>
      </c>
      <c r="GJ128" s="55">
        <v>415</v>
      </c>
      <c r="GK128" s="56" t="s">
        <v>180</v>
      </c>
      <c r="GL128" s="54" t="s">
        <v>180</v>
      </c>
      <c r="GM128" s="55" t="s">
        <v>180</v>
      </c>
      <c r="GN128" s="56">
        <v>410</v>
      </c>
      <c r="GO128" s="54">
        <v>400</v>
      </c>
      <c r="GP128" s="55">
        <v>405</v>
      </c>
      <c r="GQ128" s="56">
        <v>355</v>
      </c>
      <c r="GR128" s="54">
        <v>315</v>
      </c>
      <c r="GS128" s="55">
        <v>335</v>
      </c>
      <c r="GT128" s="56" t="s">
        <v>180</v>
      </c>
      <c r="GU128" s="54" t="s">
        <v>180</v>
      </c>
      <c r="GV128" s="55" t="s">
        <v>180</v>
      </c>
      <c r="GW128" s="56">
        <v>355</v>
      </c>
      <c r="GX128" s="54">
        <v>315</v>
      </c>
      <c r="GY128" s="55">
        <v>335</v>
      </c>
      <c r="GZ128" s="56">
        <v>41</v>
      </c>
      <c r="HA128" s="54">
        <v>37</v>
      </c>
      <c r="HB128" s="55">
        <v>39</v>
      </c>
      <c r="HC128" s="56">
        <v>64</v>
      </c>
      <c r="HD128" s="54">
        <v>61</v>
      </c>
      <c r="HE128" s="55">
        <v>63</v>
      </c>
      <c r="HF128" s="54" t="s">
        <v>180</v>
      </c>
      <c r="HG128" s="54" t="s">
        <v>180</v>
      </c>
      <c r="HH128" s="55" t="s">
        <v>180</v>
      </c>
      <c r="HI128" s="54" t="s">
        <v>180</v>
      </c>
      <c r="HJ128" s="54" t="s">
        <v>180</v>
      </c>
      <c r="HK128" s="55" t="s">
        <v>180</v>
      </c>
      <c r="HL128" s="56" t="s">
        <v>180</v>
      </c>
      <c r="HM128" s="54" t="s">
        <v>180</v>
      </c>
      <c r="HN128" s="55" t="s">
        <v>180</v>
      </c>
      <c r="HO128" s="56" t="s">
        <v>180</v>
      </c>
      <c r="HP128" s="54" t="s">
        <v>180</v>
      </c>
      <c r="HQ128" s="55" t="s">
        <v>180</v>
      </c>
      <c r="HR128" s="56" t="s">
        <v>180</v>
      </c>
      <c r="HS128" s="54" t="s">
        <v>180</v>
      </c>
      <c r="HT128" s="55" t="s">
        <v>180</v>
      </c>
      <c r="HU128" s="56" t="s">
        <v>180</v>
      </c>
      <c r="HV128" s="54" t="s">
        <v>180</v>
      </c>
      <c r="HW128" s="55" t="s">
        <v>180</v>
      </c>
      <c r="HX128" s="56" t="s">
        <v>180</v>
      </c>
      <c r="HY128" s="54" t="s">
        <v>180</v>
      </c>
      <c r="HZ128" s="55" t="s">
        <v>180</v>
      </c>
      <c r="IA128" s="56" t="s">
        <v>180</v>
      </c>
      <c r="IB128" s="54" t="s">
        <v>180</v>
      </c>
      <c r="IC128" s="55" t="s">
        <v>180</v>
      </c>
    </row>
    <row r="129" spans="1:237">
      <c r="A129" s="20">
        <v>1997</v>
      </c>
      <c r="B129" s="20">
        <v>3</v>
      </c>
      <c r="C129" s="20">
        <v>8</v>
      </c>
      <c r="D129" s="54">
        <v>247.5</v>
      </c>
      <c r="E129" s="54">
        <v>242.5</v>
      </c>
      <c r="F129" s="55">
        <v>245.5</v>
      </c>
      <c r="G129" s="56">
        <v>176</v>
      </c>
      <c r="H129" s="54">
        <v>172</v>
      </c>
      <c r="I129" s="55">
        <v>174</v>
      </c>
      <c r="J129" s="56">
        <v>247.5</v>
      </c>
      <c r="K129" s="54">
        <v>242.5</v>
      </c>
      <c r="L129" s="55">
        <v>245.5</v>
      </c>
      <c r="M129" s="56" t="s">
        <v>180</v>
      </c>
      <c r="N129" s="54" t="s">
        <v>180</v>
      </c>
      <c r="O129" s="55" t="s">
        <v>180</v>
      </c>
      <c r="P129" s="56">
        <v>210</v>
      </c>
      <c r="Q129" s="54">
        <v>205</v>
      </c>
      <c r="R129" s="55">
        <v>208</v>
      </c>
      <c r="S129" s="56">
        <v>205</v>
      </c>
      <c r="T129" s="54">
        <v>202</v>
      </c>
      <c r="U129" s="55">
        <v>204</v>
      </c>
      <c r="V129" s="54">
        <v>200</v>
      </c>
      <c r="W129" s="54">
        <v>198</v>
      </c>
      <c r="X129" s="55">
        <v>199</v>
      </c>
      <c r="Y129" s="54" t="s">
        <v>180</v>
      </c>
      <c r="Z129" s="54" t="s">
        <v>180</v>
      </c>
      <c r="AA129" s="55" t="s">
        <v>180</v>
      </c>
      <c r="AB129" s="54" t="s">
        <v>180</v>
      </c>
      <c r="AC129" s="54" t="s">
        <v>180</v>
      </c>
      <c r="AD129" s="55" t="s">
        <v>180</v>
      </c>
      <c r="AE129" s="54" t="s">
        <v>180</v>
      </c>
      <c r="AF129" s="54" t="s">
        <v>180</v>
      </c>
      <c r="AG129" s="55" t="s">
        <v>180</v>
      </c>
      <c r="AH129" s="56" t="s">
        <v>180</v>
      </c>
      <c r="AI129" s="54" t="s">
        <v>180</v>
      </c>
      <c r="AJ129" s="55" t="s">
        <v>180</v>
      </c>
      <c r="AK129" s="56" t="s">
        <v>180</v>
      </c>
      <c r="AL129" s="54" t="s">
        <v>180</v>
      </c>
      <c r="AM129" s="55" t="s">
        <v>180</v>
      </c>
      <c r="AN129" s="56" t="s">
        <v>180</v>
      </c>
      <c r="AO129" s="54" t="s">
        <v>180</v>
      </c>
      <c r="AP129" s="55" t="s">
        <v>180</v>
      </c>
      <c r="AQ129" s="56" t="s">
        <v>180</v>
      </c>
      <c r="AR129" s="54" t="s">
        <v>180</v>
      </c>
      <c r="AS129" s="55" t="s">
        <v>180</v>
      </c>
      <c r="AT129" s="56" t="s">
        <v>180</v>
      </c>
      <c r="AU129" s="54" t="s">
        <v>180</v>
      </c>
      <c r="AV129" s="55" t="s">
        <v>180</v>
      </c>
      <c r="AW129" s="56" t="s">
        <v>180</v>
      </c>
      <c r="AX129" s="54" t="s">
        <v>180</v>
      </c>
      <c r="AY129" s="55" t="s">
        <v>180</v>
      </c>
      <c r="AZ129" s="56">
        <v>215</v>
      </c>
      <c r="BA129" s="54">
        <v>202</v>
      </c>
      <c r="BB129" s="55">
        <v>208.5</v>
      </c>
      <c r="BC129" s="56" t="s">
        <v>180</v>
      </c>
      <c r="BD129" s="54" t="s">
        <v>180</v>
      </c>
      <c r="BE129" s="55" t="s">
        <v>180</v>
      </c>
      <c r="BF129" s="56">
        <v>215</v>
      </c>
      <c r="BG129" s="54">
        <v>202</v>
      </c>
      <c r="BH129" s="55">
        <v>208.5</v>
      </c>
      <c r="BI129" s="56">
        <v>217</v>
      </c>
      <c r="BJ129" s="54">
        <v>213</v>
      </c>
      <c r="BK129" s="55">
        <v>215</v>
      </c>
      <c r="BL129" s="56" t="s">
        <v>180</v>
      </c>
      <c r="BM129" s="54" t="s">
        <v>180</v>
      </c>
      <c r="BN129" s="55" t="s">
        <v>180</v>
      </c>
      <c r="BO129" s="56" t="s">
        <v>180</v>
      </c>
      <c r="BP129" s="54" t="s">
        <v>180</v>
      </c>
      <c r="BQ129" s="55" t="s">
        <v>180</v>
      </c>
      <c r="BR129" s="56" t="s">
        <v>180</v>
      </c>
      <c r="BS129" s="54" t="s">
        <v>180</v>
      </c>
      <c r="BT129" s="55" t="s">
        <v>180</v>
      </c>
      <c r="BU129" s="56" t="s">
        <v>180</v>
      </c>
      <c r="BV129" s="54" t="s">
        <v>180</v>
      </c>
      <c r="BW129" s="55" t="s">
        <v>180</v>
      </c>
      <c r="BX129" s="56" t="s">
        <v>180</v>
      </c>
      <c r="BY129" s="54" t="s">
        <v>180</v>
      </c>
      <c r="BZ129" s="55" t="s">
        <v>180</v>
      </c>
      <c r="CA129" s="56" t="s">
        <v>180</v>
      </c>
      <c r="CB129" s="54" t="s">
        <v>180</v>
      </c>
      <c r="CC129" s="55" t="s">
        <v>180</v>
      </c>
      <c r="CD129" s="56" t="s">
        <v>180</v>
      </c>
      <c r="CE129" s="54" t="s">
        <v>180</v>
      </c>
      <c r="CF129" s="55" t="s">
        <v>180</v>
      </c>
      <c r="CG129" s="56" t="s">
        <v>180</v>
      </c>
      <c r="CH129" s="54" t="s">
        <v>180</v>
      </c>
      <c r="CI129" s="55" t="s">
        <v>180</v>
      </c>
      <c r="CJ129" s="56" t="s">
        <v>180</v>
      </c>
      <c r="CK129" s="54" t="s">
        <v>180</v>
      </c>
      <c r="CL129" s="55" t="s">
        <v>180</v>
      </c>
      <c r="CM129" s="56" t="s">
        <v>180</v>
      </c>
      <c r="CN129" s="54" t="s">
        <v>180</v>
      </c>
      <c r="CO129" s="55" t="s">
        <v>180</v>
      </c>
      <c r="CP129" s="56">
        <v>225</v>
      </c>
      <c r="CQ129" s="54">
        <v>222.5</v>
      </c>
      <c r="CR129" s="55">
        <v>224</v>
      </c>
      <c r="CS129" s="56">
        <v>247.5</v>
      </c>
      <c r="CT129" s="54">
        <v>242.5</v>
      </c>
      <c r="CU129" s="55">
        <v>245.5</v>
      </c>
      <c r="CV129" s="56">
        <v>250</v>
      </c>
      <c r="CW129" s="54">
        <v>240</v>
      </c>
      <c r="CX129" s="55">
        <v>245</v>
      </c>
      <c r="CY129" s="54">
        <v>190</v>
      </c>
      <c r="CZ129" s="54">
        <v>186</v>
      </c>
      <c r="DA129" s="55">
        <v>188</v>
      </c>
      <c r="DB129" s="54" t="s">
        <v>180</v>
      </c>
      <c r="DC129" s="54" t="s">
        <v>180</v>
      </c>
      <c r="DD129" s="55" t="s">
        <v>180</v>
      </c>
      <c r="DE129" s="54" t="s">
        <v>180</v>
      </c>
      <c r="DF129" s="54" t="s">
        <v>180</v>
      </c>
      <c r="DG129" s="55" t="s">
        <v>180</v>
      </c>
      <c r="DH129" s="54" t="s">
        <v>180</v>
      </c>
      <c r="DI129" s="54" t="s">
        <v>180</v>
      </c>
      <c r="DJ129" s="55" t="s">
        <v>180</v>
      </c>
      <c r="DK129" s="56" t="s">
        <v>180</v>
      </c>
      <c r="DL129" s="54" t="s">
        <v>180</v>
      </c>
      <c r="DM129" s="55" t="s">
        <v>180</v>
      </c>
      <c r="DN129" s="54" t="s">
        <v>180</v>
      </c>
      <c r="DO129" s="54" t="s">
        <v>180</v>
      </c>
      <c r="DP129" s="55" t="s">
        <v>180</v>
      </c>
      <c r="DQ129" s="54" t="s">
        <v>180</v>
      </c>
      <c r="DR129" s="54" t="s">
        <v>180</v>
      </c>
      <c r="DS129" s="55" t="s">
        <v>180</v>
      </c>
      <c r="DT129" s="54">
        <v>180</v>
      </c>
      <c r="DU129" s="54">
        <v>178</v>
      </c>
      <c r="DV129" s="55">
        <v>179</v>
      </c>
      <c r="DW129" s="56" t="s">
        <v>180</v>
      </c>
      <c r="DX129" s="54" t="s">
        <v>180</v>
      </c>
      <c r="DY129" s="55" t="s">
        <v>180</v>
      </c>
      <c r="DZ129" s="56" t="s">
        <v>180</v>
      </c>
      <c r="EA129" s="54" t="s">
        <v>180</v>
      </c>
      <c r="EB129" s="55" t="s">
        <v>180</v>
      </c>
      <c r="EC129" s="56" t="s">
        <v>180</v>
      </c>
      <c r="ED129" s="54" t="s">
        <v>180</v>
      </c>
      <c r="EE129" s="55" t="s">
        <v>180</v>
      </c>
      <c r="EF129" s="56" t="s">
        <v>180</v>
      </c>
      <c r="EG129" s="54" t="s">
        <v>180</v>
      </c>
      <c r="EH129" s="55" t="s">
        <v>180</v>
      </c>
      <c r="EI129" s="56" t="s">
        <v>180</v>
      </c>
      <c r="EJ129" s="54" t="s">
        <v>180</v>
      </c>
      <c r="EK129" s="55" t="s">
        <v>180</v>
      </c>
      <c r="EL129" s="56" t="s">
        <v>180</v>
      </c>
      <c r="EM129" s="54" t="s">
        <v>180</v>
      </c>
      <c r="EN129" s="55" t="s">
        <v>180</v>
      </c>
      <c r="EO129" s="56" t="s">
        <v>180</v>
      </c>
      <c r="EP129" s="54" t="s">
        <v>180</v>
      </c>
      <c r="EQ129" s="55" t="s">
        <v>180</v>
      </c>
      <c r="ER129" s="56" t="s">
        <v>180</v>
      </c>
      <c r="ES129" s="54" t="s">
        <v>180</v>
      </c>
      <c r="ET129" s="55" t="s">
        <v>180</v>
      </c>
      <c r="EU129" s="54" t="s">
        <v>180</v>
      </c>
      <c r="EV129" s="54" t="s">
        <v>180</v>
      </c>
      <c r="EW129" s="55" t="s">
        <v>180</v>
      </c>
      <c r="EX129" s="54" t="s">
        <v>180</v>
      </c>
      <c r="EY129" s="54" t="s">
        <v>180</v>
      </c>
      <c r="EZ129" s="55" t="s">
        <v>180</v>
      </c>
      <c r="FA129" s="56" t="s">
        <v>180</v>
      </c>
      <c r="FB129" s="54" t="s">
        <v>180</v>
      </c>
      <c r="FC129" s="55" t="s">
        <v>180</v>
      </c>
      <c r="FD129" s="56" t="s">
        <v>180</v>
      </c>
      <c r="FE129" s="54" t="s">
        <v>180</v>
      </c>
      <c r="FF129" s="55" t="s">
        <v>180</v>
      </c>
      <c r="FG129" s="56" t="s">
        <v>180</v>
      </c>
      <c r="FH129" s="54" t="s">
        <v>180</v>
      </c>
      <c r="FI129" s="55" t="s">
        <v>180</v>
      </c>
      <c r="FJ129" s="56">
        <v>165</v>
      </c>
      <c r="FK129" s="54">
        <v>160</v>
      </c>
      <c r="FL129" s="55">
        <v>163</v>
      </c>
      <c r="FM129" s="56" t="s">
        <v>180</v>
      </c>
      <c r="FN129" s="54" t="s">
        <v>180</v>
      </c>
      <c r="FO129" s="55" t="s">
        <v>180</v>
      </c>
      <c r="FP129" s="56">
        <v>163</v>
      </c>
      <c r="FQ129" s="54">
        <v>163</v>
      </c>
      <c r="FR129" s="55">
        <v>163</v>
      </c>
      <c r="FS129" s="56">
        <v>165</v>
      </c>
      <c r="FT129" s="54">
        <v>162</v>
      </c>
      <c r="FU129" s="55">
        <v>164</v>
      </c>
      <c r="FV129" s="56" t="s">
        <v>180</v>
      </c>
      <c r="FW129" s="54" t="s">
        <v>180</v>
      </c>
      <c r="FX129" s="55" t="s">
        <v>180</v>
      </c>
      <c r="FY129" s="56" t="s">
        <v>180</v>
      </c>
      <c r="FZ129" s="54" t="s">
        <v>180</v>
      </c>
      <c r="GA129" s="55" t="s">
        <v>180</v>
      </c>
      <c r="GB129" s="56">
        <v>385</v>
      </c>
      <c r="GC129" s="54">
        <v>340</v>
      </c>
      <c r="GD129" s="55">
        <v>363</v>
      </c>
      <c r="GE129" s="56">
        <v>433</v>
      </c>
      <c r="GF129" s="54">
        <v>433</v>
      </c>
      <c r="GG129" s="55">
        <v>433</v>
      </c>
      <c r="GH129" s="56">
        <v>420</v>
      </c>
      <c r="GI129" s="54">
        <v>410</v>
      </c>
      <c r="GJ129" s="55">
        <v>415</v>
      </c>
      <c r="GK129" s="56" t="s">
        <v>180</v>
      </c>
      <c r="GL129" s="54" t="s">
        <v>180</v>
      </c>
      <c r="GM129" s="55" t="s">
        <v>180</v>
      </c>
      <c r="GN129" s="56">
        <v>410</v>
      </c>
      <c r="GO129" s="54">
        <v>400</v>
      </c>
      <c r="GP129" s="55">
        <v>405</v>
      </c>
      <c r="GQ129" s="56">
        <v>358.75</v>
      </c>
      <c r="GR129" s="54">
        <v>318.75</v>
      </c>
      <c r="GS129" s="55">
        <v>338.75</v>
      </c>
      <c r="GT129" s="56" t="s">
        <v>180</v>
      </c>
      <c r="GU129" s="54" t="s">
        <v>180</v>
      </c>
      <c r="GV129" s="55" t="s">
        <v>180</v>
      </c>
      <c r="GW129" s="56">
        <v>360</v>
      </c>
      <c r="GX129" s="54">
        <v>320</v>
      </c>
      <c r="GY129" s="55">
        <v>340</v>
      </c>
      <c r="GZ129" s="56">
        <v>41</v>
      </c>
      <c r="HA129" s="54">
        <v>37</v>
      </c>
      <c r="HB129" s="55">
        <v>39</v>
      </c>
      <c r="HC129" s="56">
        <v>64</v>
      </c>
      <c r="HD129" s="54">
        <v>61</v>
      </c>
      <c r="HE129" s="55">
        <v>63</v>
      </c>
      <c r="HF129" s="54" t="s">
        <v>180</v>
      </c>
      <c r="HG129" s="54" t="s">
        <v>180</v>
      </c>
      <c r="HH129" s="55" t="s">
        <v>180</v>
      </c>
      <c r="HI129" s="54" t="s">
        <v>180</v>
      </c>
      <c r="HJ129" s="54" t="s">
        <v>180</v>
      </c>
      <c r="HK129" s="55" t="s">
        <v>180</v>
      </c>
      <c r="HL129" s="56" t="s">
        <v>180</v>
      </c>
      <c r="HM129" s="54" t="s">
        <v>180</v>
      </c>
      <c r="HN129" s="55" t="s">
        <v>180</v>
      </c>
      <c r="HO129" s="56" t="s">
        <v>180</v>
      </c>
      <c r="HP129" s="54" t="s">
        <v>180</v>
      </c>
      <c r="HQ129" s="55" t="s">
        <v>180</v>
      </c>
      <c r="HR129" s="56" t="s">
        <v>180</v>
      </c>
      <c r="HS129" s="54" t="s">
        <v>180</v>
      </c>
      <c r="HT129" s="55" t="s">
        <v>180</v>
      </c>
      <c r="HU129" s="56" t="s">
        <v>180</v>
      </c>
      <c r="HV129" s="54" t="s">
        <v>180</v>
      </c>
      <c r="HW129" s="55" t="s">
        <v>180</v>
      </c>
      <c r="HX129" s="56" t="s">
        <v>180</v>
      </c>
      <c r="HY129" s="54" t="s">
        <v>180</v>
      </c>
      <c r="HZ129" s="55" t="s">
        <v>180</v>
      </c>
      <c r="IA129" s="56" t="s">
        <v>180</v>
      </c>
      <c r="IB129" s="54" t="s">
        <v>180</v>
      </c>
      <c r="IC129" s="55" t="s">
        <v>180</v>
      </c>
    </row>
    <row r="130" spans="1:237">
      <c r="A130" s="20">
        <v>1997</v>
      </c>
      <c r="B130" s="20">
        <v>3</v>
      </c>
      <c r="C130" s="20">
        <v>9</v>
      </c>
      <c r="D130" s="54">
        <v>240</v>
      </c>
      <c r="E130" s="54">
        <v>223.75</v>
      </c>
      <c r="F130" s="55">
        <v>232</v>
      </c>
      <c r="G130" s="56">
        <v>176</v>
      </c>
      <c r="H130" s="54">
        <v>174</v>
      </c>
      <c r="I130" s="55">
        <v>175</v>
      </c>
      <c r="J130" s="56">
        <v>240</v>
      </c>
      <c r="K130" s="54">
        <v>223.75</v>
      </c>
      <c r="L130" s="55">
        <v>232</v>
      </c>
      <c r="M130" s="56" t="s">
        <v>180</v>
      </c>
      <c r="N130" s="54" t="s">
        <v>180</v>
      </c>
      <c r="O130" s="55" t="s">
        <v>180</v>
      </c>
      <c r="P130" s="56">
        <v>210</v>
      </c>
      <c r="Q130" s="54">
        <v>205</v>
      </c>
      <c r="R130" s="55">
        <v>208</v>
      </c>
      <c r="S130" s="56">
        <v>205</v>
      </c>
      <c r="T130" s="54">
        <v>202</v>
      </c>
      <c r="U130" s="55">
        <v>204</v>
      </c>
      <c r="V130" s="54">
        <v>200</v>
      </c>
      <c r="W130" s="54">
        <v>198</v>
      </c>
      <c r="X130" s="55">
        <v>199</v>
      </c>
      <c r="Y130" s="54" t="s">
        <v>180</v>
      </c>
      <c r="Z130" s="54" t="s">
        <v>180</v>
      </c>
      <c r="AA130" s="55" t="s">
        <v>180</v>
      </c>
      <c r="AB130" s="54" t="s">
        <v>180</v>
      </c>
      <c r="AC130" s="54" t="s">
        <v>180</v>
      </c>
      <c r="AD130" s="55" t="s">
        <v>180</v>
      </c>
      <c r="AE130" s="54" t="s">
        <v>180</v>
      </c>
      <c r="AF130" s="54" t="s">
        <v>180</v>
      </c>
      <c r="AG130" s="55" t="s">
        <v>180</v>
      </c>
      <c r="AH130" s="56" t="s">
        <v>180</v>
      </c>
      <c r="AI130" s="54" t="s">
        <v>180</v>
      </c>
      <c r="AJ130" s="55" t="s">
        <v>180</v>
      </c>
      <c r="AK130" s="56" t="s">
        <v>180</v>
      </c>
      <c r="AL130" s="54" t="s">
        <v>180</v>
      </c>
      <c r="AM130" s="55" t="s">
        <v>180</v>
      </c>
      <c r="AN130" s="56" t="s">
        <v>180</v>
      </c>
      <c r="AO130" s="54" t="s">
        <v>180</v>
      </c>
      <c r="AP130" s="55" t="s">
        <v>180</v>
      </c>
      <c r="AQ130" s="56" t="s">
        <v>180</v>
      </c>
      <c r="AR130" s="54" t="s">
        <v>180</v>
      </c>
      <c r="AS130" s="55" t="s">
        <v>180</v>
      </c>
      <c r="AT130" s="56" t="s">
        <v>180</v>
      </c>
      <c r="AU130" s="54" t="s">
        <v>180</v>
      </c>
      <c r="AV130" s="55" t="s">
        <v>180</v>
      </c>
      <c r="AW130" s="56" t="s">
        <v>180</v>
      </c>
      <c r="AX130" s="54" t="s">
        <v>180</v>
      </c>
      <c r="AY130" s="55" t="s">
        <v>180</v>
      </c>
      <c r="AZ130" s="56">
        <v>215</v>
      </c>
      <c r="BA130" s="54">
        <v>201</v>
      </c>
      <c r="BB130" s="55">
        <v>208</v>
      </c>
      <c r="BC130" s="56" t="s">
        <v>180</v>
      </c>
      <c r="BD130" s="54" t="s">
        <v>180</v>
      </c>
      <c r="BE130" s="55" t="s">
        <v>180</v>
      </c>
      <c r="BF130" s="56">
        <v>215</v>
      </c>
      <c r="BG130" s="54">
        <v>201</v>
      </c>
      <c r="BH130" s="55">
        <v>208</v>
      </c>
      <c r="BI130" s="56">
        <v>217</v>
      </c>
      <c r="BJ130" s="54">
        <v>213</v>
      </c>
      <c r="BK130" s="55">
        <v>215</v>
      </c>
      <c r="BL130" s="56" t="s">
        <v>180</v>
      </c>
      <c r="BM130" s="54" t="s">
        <v>180</v>
      </c>
      <c r="BN130" s="55" t="s">
        <v>180</v>
      </c>
      <c r="BO130" s="56" t="s">
        <v>180</v>
      </c>
      <c r="BP130" s="54" t="s">
        <v>180</v>
      </c>
      <c r="BQ130" s="55" t="s">
        <v>180</v>
      </c>
      <c r="BR130" s="56" t="s">
        <v>180</v>
      </c>
      <c r="BS130" s="54" t="s">
        <v>180</v>
      </c>
      <c r="BT130" s="55" t="s">
        <v>180</v>
      </c>
      <c r="BU130" s="56" t="s">
        <v>180</v>
      </c>
      <c r="BV130" s="54" t="s">
        <v>180</v>
      </c>
      <c r="BW130" s="55" t="s">
        <v>180</v>
      </c>
      <c r="BX130" s="56" t="s">
        <v>180</v>
      </c>
      <c r="BY130" s="54" t="s">
        <v>180</v>
      </c>
      <c r="BZ130" s="55" t="s">
        <v>180</v>
      </c>
      <c r="CA130" s="56" t="s">
        <v>180</v>
      </c>
      <c r="CB130" s="54" t="s">
        <v>180</v>
      </c>
      <c r="CC130" s="55" t="s">
        <v>180</v>
      </c>
      <c r="CD130" s="56" t="s">
        <v>180</v>
      </c>
      <c r="CE130" s="54" t="s">
        <v>180</v>
      </c>
      <c r="CF130" s="55" t="s">
        <v>180</v>
      </c>
      <c r="CG130" s="56" t="s">
        <v>180</v>
      </c>
      <c r="CH130" s="54" t="s">
        <v>180</v>
      </c>
      <c r="CI130" s="55" t="s">
        <v>180</v>
      </c>
      <c r="CJ130" s="56" t="s">
        <v>180</v>
      </c>
      <c r="CK130" s="54" t="s">
        <v>180</v>
      </c>
      <c r="CL130" s="55" t="s">
        <v>180</v>
      </c>
      <c r="CM130" s="56" t="s">
        <v>180</v>
      </c>
      <c r="CN130" s="54" t="s">
        <v>180</v>
      </c>
      <c r="CO130" s="55" t="s">
        <v>180</v>
      </c>
      <c r="CP130" s="56">
        <v>225.5</v>
      </c>
      <c r="CQ130" s="54">
        <v>222.75</v>
      </c>
      <c r="CR130" s="55">
        <v>224.5</v>
      </c>
      <c r="CS130" s="56">
        <v>240</v>
      </c>
      <c r="CT130" s="54">
        <v>223.75</v>
      </c>
      <c r="CU130" s="55">
        <v>232</v>
      </c>
      <c r="CV130" s="56">
        <v>250</v>
      </c>
      <c r="CW130" s="54">
        <v>240</v>
      </c>
      <c r="CX130" s="55">
        <v>245</v>
      </c>
      <c r="CY130" s="54">
        <v>193</v>
      </c>
      <c r="CZ130" s="54">
        <v>188</v>
      </c>
      <c r="DA130" s="55">
        <v>190.5</v>
      </c>
      <c r="DB130" s="54" t="s">
        <v>180</v>
      </c>
      <c r="DC130" s="54" t="s">
        <v>180</v>
      </c>
      <c r="DD130" s="55" t="s">
        <v>180</v>
      </c>
      <c r="DE130" s="54" t="s">
        <v>180</v>
      </c>
      <c r="DF130" s="54" t="s">
        <v>180</v>
      </c>
      <c r="DG130" s="55" t="s">
        <v>180</v>
      </c>
      <c r="DH130" s="54" t="s">
        <v>180</v>
      </c>
      <c r="DI130" s="54" t="s">
        <v>180</v>
      </c>
      <c r="DJ130" s="55" t="s">
        <v>180</v>
      </c>
      <c r="DK130" s="56" t="s">
        <v>180</v>
      </c>
      <c r="DL130" s="54" t="s">
        <v>180</v>
      </c>
      <c r="DM130" s="55" t="s">
        <v>180</v>
      </c>
      <c r="DN130" s="54" t="s">
        <v>180</v>
      </c>
      <c r="DO130" s="54" t="s">
        <v>180</v>
      </c>
      <c r="DP130" s="55" t="s">
        <v>180</v>
      </c>
      <c r="DQ130" s="54" t="s">
        <v>180</v>
      </c>
      <c r="DR130" s="54" t="s">
        <v>180</v>
      </c>
      <c r="DS130" s="55" t="s">
        <v>180</v>
      </c>
      <c r="DT130" s="54">
        <v>182</v>
      </c>
      <c r="DU130" s="54">
        <v>180</v>
      </c>
      <c r="DV130" s="55">
        <v>181</v>
      </c>
      <c r="DW130" s="56" t="s">
        <v>180</v>
      </c>
      <c r="DX130" s="54" t="s">
        <v>180</v>
      </c>
      <c r="DY130" s="55" t="s">
        <v>180</v>
      </c>
      <c r="DZ130" s="56" t="s">
        <v>180</v>
      </c>
      <c r="EA130" s="54" t="s">
        <v>180</v>
      </c>
      <c r="EB130" s="55" t="s">
        <v>180</v>
      </c>
      <c r="EC130" s="56" t="s">
        <v>180</v>
      </c>
      <c r="ED130" s="54" t="s">
        <v>180</v>
      </c>
      <c r="EE130" s="55" t="s">
        <v>180</v>
      </c>
      <c r="EF130" s="56" t="s">
        <v>180</v>
      </c>
      <c r="EG130" s="54" t="s">
        <v>180</v>
      </c>
      <c r="EH130" s="55" t="s">
        <v>180</v>
      </c>
      <c r="EI130" s="56" t="s">
        <v>180</v>
      </c>
      <c r="EJ130" s="54" t="s">
        <v>180</v>
      </c>
      <c r="EK130" s="55" t="s">
        <v>180</v>
      </c>
      <c r="EL130" s="56" t="s">
        <v>180</v>
      </c>
      <c r="EM130" s="54" t="s">
        <v>180</v>
      </c>
      <c r="EN130" s="55" t="s">
        <v>180</v>
      </c>
      <c r="EO130" s="56" t="s">
        <v>180</v>
      </c>
      <c r="EP130" s="54" t="s">
        <v>180</v>
      </c>
      <c r="EQ130" s="55" t="s">
        <v>180</v>
      </c>
      <c r="ER130" s="56" t="s">
        <v>180</v>
      </c>
      <c r="ES130" s="54" t="s">
        <v>180</v>
      </c>
      <c r="ET130" s="55" t="s">
        <v>180</v>
      </c>
      <c r="EU130" s="54" t="s">
        <v>180</v>
      </c>
      <c r="EV130" s="54" t="s">
        <v>180</v>
      </c>
      <c r="EW130" s="55" t="s">
        <v>180</v>
      </c>
      <c r="EX130" s="54" t="s">
        <v>180</v>
      </c>
      <c r="EY130" s="54" t="s">
        <v>180</v>
      </c>
      <c r="EZ130" s="55" t="s">
        <v>180</v>
      </c>
      <c r="FA130" s="56" t="s">
        <v>180</v>
      </c>
      <c r="FB130" s="54" t="s">
        <v>180</v>
      </c>
      <c r="FC130" s="55" t="s">
        <v>180</v>
      </c>
      <c r="FD130" s="56" t="s">
        <v>180</v>
      </c>
      <c r="FE130" s="54" t="s">
        <v>180</v>
      </c>
      <c r="FF130" s="55" t="s">
        <v>180</v>
      </c>
      <c r="FG130" s="56" t="s">
        <v>180</v>
      </c>
      <c r="FH130" s="54" t="s">
        <v>180</v>
      </c>
      <c r="FI130" s="55" t="s">
        <v>180</v>
      </c>
      <c r="FJ130" s="56">
        <v>165</v>
      </c>
      <c r="FK130" s="54">
        <v>160</v>
      </c>
      <c r="FL130" s="55">
        <v>163</v>
      </c>
      <c r="FM130" s="56" t="s">
        <v>180</v>
      </c>
      <c r="FN130" s="54" t="s">
        <v>180</v>
      </c>
      <c r="FO130" s="55" t="s">
        <v>180</v>
      </c>
      <c r="FP130" s="56">
        <v>165</v>
      </c>
      <c r="FQ130" s="54">
        <v>165</v>
      </c>
      <c r="FR130" s="55">
        <v>165</v>
      </c>
      <c r="FS130" s="56">
        <v>165</v>
      </c>
      <c r="FT130" s="54">
        <v>162</v>
      </c>
      <c r="FU130" s="55">
        <v>164</v>
      </c>
      <c r="FV130" s="56" t="s">
        <v>180</v>
      </c>
      <c r="FW130" s="54" t="s">
        <v>180</v>
      </c>
      <c r="FX130" s="55" t="s">
        <v>180</v>
      </c>
      <c r="FY130" s="56" t="s">
        <v>180</v>
      </c>
      <c r="FZ130" s="54" t="s">
        <v>180</v>
      </c>
      <c r="GA130" s="55" t="s">
        <v>180</v>
      </c>
      <c r="GB130" s="56">
        <v>385</v>
      </c>
      <c r="GC130" s="54">
        <v>340</v>
      </c>
      <c r="GD130" s="55">
        <v>363</v>
      </c>
      <c r="GE130" s="56">
        <v>433</v>
      </c>
      <c r="GF130" s="54">
        <v>433</v>
      </c>
      <c r="GG130" s="55">
        <v>433</v>
      </c>
      <c r="GH130" s="56">
        <v>420</v>
      </c>
      <c r="GI130" s="54">
        <v>410</v>
      </c>
      <c r="GJ130" s="55">
        <v>415</v>
      </c>
      <c r="GK130" s="56" t="s">
        <v>180</v>
      </c>
      <c r="GL130" s="54" t="s">
        <v>180</v>
      </c>
      <c r="GM130" s="55" t="s">
        <v>180</v>
      </c>
      <c r="GN130" s="56">
        <v>410</v>
      </c>
      <c r="GO130" s="54">
        <v>400</v>
      </c>
      <c r="GP130" s="55">
        <v>405</v>
      </c>
      <c r="GQ130" s="56">
        <v>360</v>
      </c>
      <c r="GR130" s="54">
        <v>320</v>
      </c>
      <c r="GS130" s="55">
        <v>340</v>
      </c>
      <c r="GT130" s="56" t="s">
        <v>180</v>
      </c>
      <c r="GU130" s="54" t="s">
        <v>180</v>
      </c>
      <c r="GV130" s="55" t="s">
        <v>180</v>
      </c>
      <c r="GW130" s="56">
        <v>360</v>
      </c>
      <c r="GX130" s="54">
        <v>320</v>
      </c>
      <c r="GY130" s="55">
        <v>340</v>
      </c>
      <c r="GZ130" s="56">
        <v>41</v>
      </c>
      <c r="HA130" s="54">
        <v>37</v>
      </c>
      <c r="HB130" s="55">
        <v>39</v>
      </c>
      <c r="HC130" s="56">
        <v>64.5</v>
      </c>
      <c r="HD130" s="54">
        <v>61.5</v>
      </c>
      <c r="HE130" s="55">
        <v>63.5</v>
      </c>
      <c r="HF130" s="54" t="s">
        <v>180</v>
      </c>
      <c r="HG130" s="54" t="s">
        <v>180</v>
      </c>
      <c r="HH130" s="55" t="s">
        <v>180</v>
      </c>
      <c r="HI130" s="54" t="s">
        <v>180</v>
      </c>
      <c r="HJ130" s="54" t="s">
        <v>180</v>
      </c>
      <c r="HK130" s="55" t="s">
        <v>180</v>
      </c>
      <c r="HL130" s="56" t="s">
        <v>180</v>
      </c>
      <c r="HM130" s="54" t="s">
        <v>180</v>
      </c>
      <c r="HN130" s="55" t="s">
        <v>180</v>
      </c>
      <c r="HO130" s="56" t="s">
        <v>180</v>
      </c>
      <c r="HP130" s="54" t="s">
        <v>180</v>
      </c>
      <c r="HQ130" s="55" t="s">
        <v>180</v>
      </c>
      <c r="HR130" s="56" t="s">
        <v>180</v>
      </c>
      <c r="HS130" s="54" t="s">
        <v>180</v>
      </c>
      <c r="HT130" s="55" t="s">
        <v>180</v>
      </c>
      <c r="HU130" s="56" t="s">
        <v>180</v>
      </c>
      <c r="HV130" s="54" t="s">
        <v>180</v>
      </c>
      <c r="HW130" s="55" t="s">
        <v>180</v>
      </c>
      <c r="HX130" s="56" t="s">
        <v>180</v>
      </c>
      <c r="HY130" s="54" t="s">
        <v>180</v>
      </c>
      <c r="HZ130" s="55" t="s">
        <v>180</v>
      </c>
      <c r="IA130" s="56" t="s">
        <v>180</v>
      </c>
      <c r="IB130" s="54" t="s">
        <v>180</v>
      </c>
      <c r="IC130" s="55" t="s">
        <v>180</v>
      </c>
    </row>
    <row r="131" spans="1:237">
      <c r="A131" s="20">
        <v>1997</v>
      </c>
      <c r="B131" s="20">
        <v>4</v>
      </c>
      <c r="C131" s="20">
        <v>10</v>
      </c>
      <c r="D131" s="54">
        <v>240</v>
      </c>
      <c r="E131" s="54">
        <v>220</v>
      </c>
      <c r="F131" s="55">
        <v>230</v>
      </c>
      <c r="G131" s="56">
        <v>176</v>
      </c>
      <c r="H131" s="54">
        <v>174</v>
      </c>
      <c r="I131" s="55">
        <v>175</v>
      </c>
      <c r="J131" s="56">
        <v>240</v>
      </c>
      <c r="K131" s="54">
        <v>220</v>
      </c>
      <c r="L131" s="55">
        <v>230</v>
      </c>
      <c r="M131" s="56" t="s">
        <v>180</v>
      </c>
      <c r="N131" s="54" t="s">
        <v>180</v>
      </c>
      <c r="O131" s="55" t="s">
        <v>180</v>
      </c>
      <c r="P131" s="56">
        <v>210.75</v>
      </c>
      <c r="Q131" s="54">
        <v>206</v>
      </c>
      <c r="R131" s="55">
        <v>208.75</v>
      </c>
      <c r="S131" s="56">
        <v>205</v>
      </c>
      <c r="T131" s="54">
        <v>202</v>
      </c>
      <c r="U131" s="55">
        <v>204</v>
      </c>
      <c r="V131" s="54">
        <v>200</v>
      </c>
      <c r="W131" s="54">
        <v>198</v>
      </c>
      <c r="X131" s="55">
        <v>199</v>
      </c>
      <c r="Y131" s="54" t="s">
        <v>180</v>
      </c>
      <c r="Z131" s="54" t="s">
        <v>180</v>
      </c>
      <c r="AA131" s="55" t="s">
        <v>180</v>
      </c>
      <c r="AB131" s="54" t="s">
        <v>180</v>
      </c>
      <c r="AC131" s="54" t="s">
        <v>180</v>
      </c>
      <c r="AD131" s="55" t="s">
        <v>180</v>
      </c>
      <c r="AE131" s="54" t="s">
        <v>180</v>
      </c>
      <c r="AF131" s="54" t="s">
        <v>180</v>
      </c>
      <c r="AG131" s="55" t="s">
        <v>180</v>
      </c>
      <c r="AH131" s="56" t="s">
        <v>180</v>
      </c>
      <c r="AI131" s="54" t="s">
        <v>180</v>
      </c>
      <c r="AJ131" s="55" t="s">
        <v>180</v>
      </c>
      <c r="AK131" s="56" t="s">
        <v>180</v>
      </c>
      <c r="AL131" s="54" t="s">
        <v>180</v>
      </c>
      <c r="AM131" s="55" t="s">
        <v>180</v>
      </c>
      <c r="AN131" s="56" t="s">
        <v>180</v>
      </c>
      <c r="AO131" s="54" t="s">
        <v>180</v>
      </c>
      <c r="AP131" s="55" t="s">
        <v>180</v>
      </c>
      <c r="AQ131" s="56" t="s">
        <v>180</v>
      </c>
      <c r="AR131" s="54" t="s">
        <v>180</v>
      </c>
      <c r="AS131" s="55" t="s">
        <v>180</v>
      </c>
      <c r="AT131" s="56" t="s">
        <v>180</v>
      </c>
      <c r="AU131" s="54" t="s">
        <v>180</v>
      </c>
      <c r="AV131" s="55" t="s">
        <v>180</v>
      </c>
      <c r="AW131" s="56" t="s">
        <v>180</v>
      </c>
      <c r="AX131" s="54" t="s">
        <v>180</v>
      </c>
      <c r="AY131" s="55" t="s">
        <v>180</v>
      </c>
      <c r="AZ131" s="56">
        <v>215</v>
      </c>
      <c r="BA131" s="54">
        <v>201</v>
      </c>
      <c r="BB131" s="55">
        <v>208</v>
      </c>
      <c r="BC131" s="56" t="s">
        <v>180</v>
      </c>
      <c r="BD131" s="54" t="s">
        <v>180</v>
      </c>
      <c r="BE131" s="55" t="s">
        <v>180</v>
      </c>
      <c r="BF131" s="56">
        <v>215</v>
      </c>
      <c r="BG131" s="54">
        <v>201</v>
      </c>
      <c r="BH131" s="55">
        <v>208</v>
      </c>
      <c r="BI131" s="56">
        <v>217</v>
      </c>
      <c r="BJ131" s="54">
        <v>213</v>
      </c>
      <c r="BK131" s="55">
        <v>215</v>
      </c>
      <c r="BL131" s="56" t="s">
        <v>180</v>
      </c>
      <c r="BM131" s="54" t="s">
        <v>180</v>
      </c>
      <c r="BN131" s="55" t="s">
        <v>180</v>
      </c>
      <c r="BO131" s="56" t="s">
        <v>180</v>
      </c>
      <c r="BP131" s="54" t="s">
        <v>180</v>
      </c>
      <c r="BQ131" s="55" t="s">
        <v>180</v>
      </c>
      <c r="BR131" s="56" t="s">
        <v>180</v>
      </c>
      <c r="BS131" s="54" t="s">
        <v>180</v>
      </c>
      <c r="BT131" s="55" t="s">
        <v>180</v>
      </c>
      <c r="BU131" s="56" t="s">
        <v>180</v>
      </c>
      <c r="BV131" s="54" t="s">
        <v>180</v>
      </c>
      <c r="BW131" s="55" t="s">
        <v>180</v>
      </c>
      <c r="BX131" s="56" t="s">
        <v>180</v>
      </c>
      <c r="BY131" s="54" t="s">
        <v>180</v>
      </c>
      <c r="BZ131" s="55" t="s">
        <v>180</v>
      </c>
      <c r="CA131" s="56" t="s">
        <v>180</v>
      </c>
      <c r="CB131" s="54" t="s">
        <v>180</v>
      </c>
      <c r="CC131" s="55" t="s">
        <v>180</v>
      </c>
      <c r="CD131" s="56" t="s">
        <v>180</v>
      </c>
      <c r="CE131" s="54" t="s">
        <v>180</v>
      </c>
      <c r="CF131" s="55" t="s">
        <v>180</v>
      </c>
      <c r="CG131" s="56" t="s">
        <v>180</v>
      </c>
      <c r="CH131" s="54" t="s">
        <v>180</v>
      </c>
      <c r="CI131" s="55" t="s">
        <v>180</v>
      </c>
      <c r="CJ131" s="56" t="s">
        <v>180</v>
      </c>
      <c r="CK131" s="54" t="s">
        <v>180</v>
      </c>
      <c r="CL131" s="55" t="s">
        <v>180</v>
      </c>
      <c r="CM131" s="56" t="s">
        <v>180</v>
      </c>
      <c r="CN131" s="54" t="s">
        <v>180</v>
      </c>
      <c r="CO131" s="55" t="s">
        <v>180</v>
      </c>
      <c r="CP131" s="56">
        <v>225.8</v>
      </c>
      <c r="CQ131" s="54">
        <v>223.6</v>
      </c>
      <c r="CR131" s="55">
        <v>225</v>
      </c>
      <c r="CS131" s="56">
        <v>240</v>
      </c>
      <c r="CT131" s="54">
        <v>220</v>
      </c>
      <c r="CU131" s="55">
        <v>230</v>
      </c>
      <c r="CV131" s="56">
        <v>250</v>
      </c>
      <c r="CW131" s="54">
        <v>240</v>
      </c>
      <c r="CX131" s="55">
        <v>245</v>
      </c>
      <c r="CY131" s="54">
        <v>193.2</v>
      </c>
      <c r="CZ131" s="54">
        <v>185.6</v>
      </c>
      <c r="DA131" s="55">
        <v>189.4</v>
      </c>
      <c r="DB131" s="54" t="s">
        <v>180</v>
      </c>
      <c r="DC131" s="54" t="s">
        <v>180</v>
      </c>
      <c r="DD131" s="55" t="s">
        <v>180</v>
      </c>
      <c r="DE131" s="54" t="s">
        <v>180</v>
      </c>
      <c r="DF131" s="54" t="s">
        <v>180</v>
      </c>
      <c r="DG131" s="55" t="s">
        <v>180</v>
      </c>
      <c r="DH131" s="54" t="s">
        <v>180</v>
      </c>
      <c r="DI131" s="54" t="s">
        <v>180</v>
      </c>
      <c r="DJ131" s="55" t="s">
        <v>180</v>
      </c>
      <c r="DK131" s="56" t="s">
        <v>180</v>
      </c>
      <c r="DL131" s="54" t="s">
        <v>180</v>
      </c>
      <c r="DM131" s="55" t="s">
        <v>180</v>
      </c>
      <c r="DN131" s="54" t="s">
        <v>180</v>
      </c>
      <c r="DO131" s="54" t="s">
        <v>180</v>
      </c>
      <c r="DP131" s="55" t="s">
        <v>180</v>
      </c>
      <c r="DQ131" s="54" t="s">
        <v>180</v>
      </c>
      <c r="DR131" s="54" t="s">
        <v>180</v>
      </c>
      <c r="DS131" s="55" t="s">
        <v>180</v>
      </c>
      <c r="DT131" s="54">
        <v>182</v>
      </c>
      <c r="DU131" s="54">
        <v>180</v>
      </c>
      <c r="DV131" s="55">
        <v>181</v>
      </c>
      <c r="DW131" s="56" t="s">
        <v>180</v>
      </c>
      <c r="DX131" s="54" t="s">
        <v>180</v>
      </c>
      <c r="DY131" s="55" t="s">
        <v>180</v>
      </c>
      <c r="DZ131" s="56" t="s">
        <v>180</v>
      </c>
      <c r="EA131" s="54" t="s">
        <v>180</v>
      </c>
      <c r="EB131" s="55" t="s">
        <v>180</v>
      </c>
      <c r="EC131" s="56" t="s">
        <v>180</v>
      </c>
      <c r="ED131" s="54" t="s">
        <v>180</v>
      </c>
      <c r="EE131" s="55" t="s">
        <v>180</v>
      </c>
      <c r="EF131" s="56" t="s">
        <v>180</v>
      </c>
      <c r="EG131" s="54" t="s">
        <v>180</v>
      </c>
      <c r="EH131" s="55" t="s">
        <v>180</v>
      </c>
      <c r="EI131" s="56" t="s">
        <v>180</v>
      </c>
      <c r="EJ131" s="54" t="s">
        <v>180</v>
      </c>
      <c r="EK131" s="55" t="s">
        <v>180</v>
      </c>
      <c r="EL131" s="56" t="s">
        <v>180</v>
      </c>
      <c r="EM131" s="54" t="s">
        <v>180</v>
      </c>
      <c r="EN131" s="55" t="s">
        <v>180</v>
      </c>
      <c r="EO131" s="56" t="s">
        <v>180</v>
      </c>
      <c r="EP131" s="54" t="s">
        <v>180</v>
      </c>
      <c r="EQ131" s="55" t="s">
        <v>180</v>
      </c>
      <c r="ER131" s="56" t="s">
        <v>180</v>
      </c>
      <c r="ES131" s="54" t="s">
        <v>180</v>
      </c>
      <c r="ET131" s="55" t="s">
        <v>180</v>
      </c>
      <c r="EU131" s="54" t="s">
        <v>180</v>
      </c>
      <c r="EV131" s="54" t="s">
        <v>180</v>
      </c>
      <c r="EW131" s="55" t="s">
        <v>180</v>
      </c>
      <c r="EX131" s="54" t="s">
        <v>180</v>
      </c>
      <c r="EY131" s="54" t="s">
        <v>180</v>
      </c>
      <c r="EZ131" s="55" t="s">
        <v>180</v>
      </c>
      <c r="FA131" s="56" t="s">
        <v>180</v>
      </c>
      <c r="FB131" s="54" t="s">
        <v>180</v>
      </c>
      <c r="FC131" s="55" t="s">
        <v>180</v>
      </c>
      <c r="FD131" s="56" t="s">
        <v>180</v>
      </c>
      <c r="FE131" s="54" t="s">
        <v>180</v>
      </c>
      <c r="FF131" s="55" t="s">
        <v>180</v>
      </c>
      <c r="FG131" s="56" t="s">
        <v>180</v>
      </c>
      <c r="FH131" s="54" t="s">
        <v>180</v>
      </c>
      <c r="FI131" s="55" t="s">
        <v>180</v>
      </c>
      <c r="FJ131" s="56">
        <v>165</v>
      </c>
      <c r="FK131" s="54">
        <v>160</v>
      </c>
      <c r="FL131" s="55">
        <v>163</v>
      </c>
      <c r="FM131" s="56" t="s">
        <v>180</v>
      </c>
      <c r="FN131" s="54" t="s">
        <v>180</v>
      </c>
      <c r="FO131" s="55" t="s">
        <v>180</v>
      </c>
      <c r="FP131" s="56">
        <v>165</v>
      </c>
      <c r="FQ131" s="54">
        <v>165</v>
      </c>
      <c r="FR131" s="55">
        <v>165</v>
      </c>
      <c r="FS131" s="56">
        <v>165</v>
      </c>
      <c r="FT131" s="54">
        <v>163.6</v>
      </c>
      <c r="FU131" s="55">
        <v>164.8</v>
      </c>
      <c r="FV131" s="56" t="s">
        <v>180</v>
      </c>
      <c r="FW131" s="54" t="s">
        <v>180</v>
      </c>
      <c r="FX131" s="55" t="s">
        <v>180</v>
      </c>
      <c r="FY131" s="56" t="s">
        <v>180</v>
      </c>
      <c r="FZ131" s="54" t="s">
        <v>180</v>
      </c>
      <c r="GA131" s="55" t="s">
        <v>180</v>
      </c>
      <c r="GB131" s="56">
        <v>385</v>
      </c>
      <c r="GC131" s="54">
        <v>340</v>
      </c>
      <c r="GD131" s="55">
        <v>363</v>
      </c>
      <c r="GE131" s="56">
        <v>433</v>
      </c>
      <c r="GF131" s="54">
        <v>433</v>
      </c>
      <c r="GG131" s="55">
        <v>433</v>
      </c>
      <c r="GH131" s="56">
        <v>420</v>
      </c>
      <c r="GI131" s="54">
        <v>410</v>
      </c>
      <c r="GJ131" s="55">
        <v>415</v>
      </c>
      <c r="GK131" s="56" t="s">
        <v>180</v>
      </c>
      <c r="GL131" s="54" t="s">
        <v>180</v>
      </c>
      <c r="GM131" s="55" t="s">
        <v>180</v>
      </c>
      <c r="GN131" s="56">
        <v>410</v>
      </c>
      <c r="GO131" s="54">
        <v>400</v>
      </c>
      <c r="GP131" s="55">
        <v>405</v>
      </c>
      <c r="GQ131" s="56">
        <v>360</v>
      </c>
      <c r="GR131" s="54">
        <v>320</v>
      </c>
      <c r="GS131" s="55">
        <v>340</v>
      </c>
      <c r="GT131" s="56" t="s">
        <v>180</v>
      </c>
      <c r="GU131" s="54" t="s">
        <v>180</v>
      </c>
      <c r="GV131" s="55" t="s">
        <v>180</v>
      </c>
      <c r="GW131" s="56">
        <v>360</v>
      </c>
      <c r="GX131" s="54">
        <v>320</v>
      </c>
      <c r="GY131" s="55">
        <v>340</v>
      </c>
      <c r="GZ131" s="56">
        <v>41</v>
      </c>
      <c r="HA131" s="54">
        <v>37</v>
      </c>
      <c r="HB131" s="55">
        <v>39</v>
      </c>
      <c r="HC131" s="56">
        <v>66</v>
      </c>
      <c r="HD131" s="54">
        <v>63</v>
      </c>
      <c r="HE131" s="55">
        <v>65</v>
      </c>
      <c r="HF131" s="54" t="s">
        <v>180</v>
      </c>
      <c r="HG131" s="54" t="s">
        <v>180</v>
      </c>
      <c r="HH131" s="55" t="s">
        <v>180</v>
      </c>
      <c r="HI131" s="54" t="s">
        <v>180</v>
      </c>
      <c r="HJ131" s="54" t="s">
        <v>180</v>
      </c>
      <c r="HK131" s="55" t="s">
        <v>180</v>
      </c>
      <c r="HL131" s="56" t="s">
        <v>180</v>
      </c>
      <c r="HM131" s="54" t="s">
        <v>180</v>
      </c>
      <c r="HN131" s="55" t="s">
        <v>180</v>
      </c>
      <c r="HO131" s="56" t="s">
        <v>180</v>
      </c>
      <c r="HP131" s="54" t="s">
        <v>180</v>
      </c>
      <c r="HQ131" s="55" t="s">
        <v>180</v>
      </c>
      <c r="HR131" s="56" t="s">
        <v>180</v>
      </c>
      <c r="HS131" s="54" t="s">
        <v>180</v>
      </c>
      <c r="HT131" s="55" t="s">
        <v>180</v>
      </c>
      <c r="HU131" s="56" t="s">
        <v>180</v>
      </c>
      <c r="HV131" s="54" t="s">
        <v>180</v>
      </c>
      <c r="HW131" s="55" t="s">
        <v>180</v>
      </c>
      <c r="HX131" s="56" t="s">
        <v>180</v>
      </c>
      <c r="HY131" s="54" t="s">
        <v>180</v>
      </c>
      <c r="HZ131" s="55" t="s">
        <v>180</v>
      </c>
      <c r="IA131" s="56" t="s">
        <v>180</v>
      </c>
      <c r="IB131" s="54" t="s">
        <v>180</v>
      </c>
      <c r="IC131" s="55" t="s">
        <v>180</v>
      </c>
    </row>
    <row r="132" spans="1:237">
      <c r="A132" s="20">
        <v>1997</v>
      </c>
      <c r="B132" s="20">
        <v>4</v>
      </c>
      <c r="C132" s="20">
        <v>11</v>
      </c>
      <c r="D132" s="54">
        <v>240</v>
      </c>
      <c r="E132" s="54">
        <v>220</v>
      </c>
      <c r="F132" s="55">
        <v>230</v>
      </c>
      <c r="G132" s="56">
        <v>176</v>
      </c>
      <c r="H132" s="54">
        <v>174</v>
      </c>
      <c r="I132" s="55">
        <v>175</v>
      </c>
      <c r="J132" s="56">
        <v>240</v>
      </c>
      <c r="K132" s="54">
        <v>220</v>
      </c>
      <c r="L132" s="55">
        <v>230</v>
      </c>
      <c r="M132" s="56" t="s">
        <v>180</v>
      </c>
      <c r="N132" s="54" t="s">
        <v>180</v>
      </c>
      <c r="O132" s="55" t="s">
        <v>180</v>
      </c>
      <c r="P132" s="56">
        <v>212.25</v>
      </c>
      <c r="Q132" s="54">
        <v>205.25</v>
      </c>
      <c r="R132" s="55">
        <v>209.25</v>
      </c>
      <c r="S132" s="56">
        <v>208</v>
      </c>
      <c r="T132" s="54">
        <v>205</v>
      </c>
      <c r="U132" s="55">
        <v>207</v>
      </c>
      <c r="V132" s="54">
        <v>200</v>
      </c>
      <c r="W132" s="54">
        <v>198</v>
      </c>
      <c r="X132" s="55">
        <v>199</v>
      </c>
      <c r="Y132" s="54" t="s">
        <v>180</v>
      </c>
      <c r="Z132" s="54" t="s">
        <v>180</v>
      </c>
      <c r="AA132" s="55" t="s">
        <v>180</v>
      </c>
      <c r="AB132" s="54" t="s">
        <v>180</v>
      </c>
      <c r="AC132" s="54" t="s">
        <v>180</v>
      </c>
      <c r="AD132" s="55" t="s">
        <v>180</v>
      </c>
      <c r="AE132" s="54" t="s">
        <v>180</v>
      </c>
      <c r="AF132" s="54" t="s">
        <v>180</v>
      </c>
      <c r="AG132" s="55" t="s">
        <v>180</v>
      </c>
      <c r="AH132" s="56" t="s">
        <v>180</v>
      </c>
      <c r="AI132" s="54" t="s">
        <v>180</v>
      </c>
      <c r="AJ132" s="55" t="s">
        <v>180</v>
      </c>
      <c r="AK132" s="56" t="s">
        <v>180</v>
      </c>
      <c r="AL132" s="54" t="s">
        <v>180</v>
      </c>
      <c r="AM132" s="55" t="s">
        <v>180</v>
      </c>
      <c r="AN132" s="56" t="s">
        <v>180</v>
      </c>
      <c r="AO132" s="54" t="s">
        <v>180</v>
      </c>
      <c r="AP132" s="55" t="s">
        <v>180</v>
      </c>
      <c r="AQ132" s="56" t="s">
        <v>180</v>
      </c>
      <c r="AR132" s="54" t="s">
        <v>180</v>
      </c>
      <c r="AS132" s="55" t="s">
        <v>180</v>
      </c>
      <c r="AT132" s="56" t="s">
        <v>180</v>
      </c>
      <c r="AU132" s="54" t="s">
        <v>180</v>
      </c>
      <c r="AV132" s="55" t="s">
        <v>180</v>
      </c>
      <c r="AW132" s="56" t="s">
        <v>180</v>
      </c>
      <c r="AX132" s="54" t="s">
        <v>180</v>
      </c>
      <c r="AY132" s="55" t="s">
        <v>180</v>
      </c>
      <c r="AZ132" s="56">
        <v>215</v>
      </c>
      <c r="BA132" s="54">
        <v>201</v>
      </c>
      <c r="BB132" s="55">
        <v>208</v>
      </c>
      <c r="BC132" s="56" t="s">
        <v>180</v>
      </c>
      <c r="BD132" s="54" t="s">
        <v>180</v>
      </c>
      <c r="BE132" s="55" t="s">
        <v>180</v>
      </c>
      <c r="BF132" s="56">
        <v>215</v>
      </c>
      <c r="BG132" s="54">
        <v>201</v>
      </c>
      <c r="BH132" s="55">
        <v>208</v>
      </c>
      <c r="BI132" s="56">
        <v>217</v>
      </c>
      <c r="BJ132" s="54">
        <v>214.5</v>
      </c>
      <c r="BK132" s="55">
        <v>215.75</v>
      </c>
      <c r="BL132" s="56" t="s">
        <v>180</v>
      </c>
      <c r="BM132" s="54" t="s">
        <v>180</v>
      </c>
      <c r="BN132" s="55" t="s">
        <v>180</v>
      </c>
      <c r="BO132" s="56" t="s">
        <v>180</v>
      </c>
      <c r="BP132" s="54" t="s">
        <v>180</v>
      </c>
      <c r="BQ132" s="55" t="s">
        <v>180</v>
      </c>
      <c r="BR132" s="56" t="s">
        <v>180</v>
      </c>
      <c r="BS132" s="54" t="s">
        <v>180</v>
      </c>
      <c r="BT132" s="55" t="s">
        <v>180</v>
      </c>
      <c r="BU132" s="56" t="s">
        <v>180</v>
      </c>
      <c r="BV132" s="54" t="s">
        <v>180</v>
      </c>
      <c r="BW132" s="55" t="s">
        <v>180</v>
      </c>
      <c r="BX132" s="56" t="s">
        <v>180</v>
      </c>
      <c r="BY132" s="54" t="s">
        <v>180</v>
      </c>
      <c r="BZ132" s="55" t="s">
        <v>180</v>
      </c>
      <c r="CA132" s="56" t="s">
        <v>180</v>
      </c>
      <c r="CB132" s="54" t="s">
        <v>180</v>
      </c>
      <c r="CC132" s="55" t="s">
        <v>180</v>
      </c>
      <c r="CD132" s="56" t="s">
        <v>180</v>
      </c>
      <c r="CE132" s="54" t="s">
        <v>180</v>
      </c>
      <c r="CF132" s="55" t="s">
        <v>180</v>
      </c>
      <c r="CG132" s="56" t="s">
        <v>180</v>
      </c>
      <c r="CH132" s="54" t="s">
        <v>180</v>
      </c>
      <c r="CI132" s="55" t="s">
        <v>180</v>
      </c>
      <c r="CJ132" s="56" t="s">
        <v>180</v>
      </c>
      <c r="CK132" s="54" t="s">
        <v>180</v>
      </c>
      <c r="CL132" s="55" t="s">
        <v>180</v>
      </c>
      <c r="CM132" s="56" t="s">
        <v>180</v>
      </c>
      <c r="CN132" s="54" t="s">
        <v>180</v>
      </c>
      <c r="CO132" s="55" t="s">
        <v>180</v>
      </c>
      <c r="CP132" s="56">
        <v>226</v>
      </c>
      <c r="CQ132" s="54">
        <v>224.5</v>
      </c>
      <c r="CR132" s="55">
        <v>225.5</v>
      </c>
      <c r="CS132" s="56">
        <v>240</v>
      </c>
      <c r="CT132" s="54">
        <v>220</v>
      </c>
      <c r="CU132" s="55">
        <v>230</v>
      </c>
      <c r="CV132" s="56">
        <v>250</v>
      </c>
      <c r="CW132" s="54">
        <v>240</v>
      </c>
      <c r="CX132" s="55">
        <v>245</v>
      </c>
      <c r="CY132" s="54">
        <v>187.25</v>
      </c>
      <c r="CZ132" s="54">
        <v>183</v>
      </c>
      <c r="DA132" s="55">
        <v>185.5</v>
      </c>
      <c r="DB132" s="54" t="s">
        <v>180</v>
      </c>
      <c r="DC132" s="54" t="s">
        <v>180</v>
      </c>
      <c r="DD132" s="55" t="s">
        <v>180</v>
      </c>
      <c r="DE132" s="54" t="s">
        <v>180</v>
      </c>
      <c r="DF132" s="54" t="s">
        <v>180</v>
      </c>
      <c r="DG132" s="55" t="s">
        <v>180</v>
      </c>
      <c r="DH132" s="54" t="s">
        <v>180</v>
      </c>
      <c r="DI132" s="54" t="s">
        <v>180</v>
      </c>
      <c r="DJ132" s="55" t="s">
        <v>180</v>
      </c>
      <c r="DK132" s="56" t="s">
        <v>180</v>
      </c>
      <c r="DL132" s="54" t="s">
        <v>180</v>
      </c>
      <c r="DM132" s="55" t="s">
        <v>180</v>
      </c>
      <c r="DN132" s="54" t="s">
        <v>180</v>
      </c>
      <c r="DO132" s="54" t="s">
        <v>180</v>
      </c>
      <c r="DP132" s="55" t="s">
        <v>180</v>
      </c>
      <c r="DQ132" s="54" t="s">
        <v>180</v>
      </c>
      <c r="DR132" s="54" t="s">
        <v>180</v>
      </c>
      <c r="DS132" s="55" t="s">
        <v>180</v>
      </c>
      <c r="DT132" s="54">
        <v>182</v>
      </c>
      <c r="DU132" s="54">
        <v>180</v>
      </c>
      <c r="DV132" s="55">
        <v>181</v>
      </c>
      <c r="DW132" s="56" t="s">
        <v>180</v>
      </c>
      <c r="DX132" s="54" t="s">
        <v>180</v>
      </c>
      <c r="DY132" s="55" t="s">
        <v>180</v>
      </c>
      <c r="DZ132" s="56" t="s">
        <v>180</v>
      </c>
      <c r="EA132" s="54" t="s">
        <v>180</v>
      </c>
      <c r="EB132" s="55" t="s">
        <v>180</v>
      </c>
      <c r="EC132" s="56" t="s">
        <v>180</v>
      </c>
      <c r="ED132" s="54" t="s">
        <v>180</v>
      </c>
      <c r="EE132" s="55" t="s">
        <v>180</v>
      </c>
      <c r="EF132" s="56" t="s">
        <v>180</v>
      </c>
      <c r="EG132" s="54" t="s">
        <v>180</v>
      </c>
      <c r="EH132" s="55" t="s">
        <v>180</v>
      </c>
      <c r="EI132" s="56" t="s">
        <v>180</v>
      </c>
      <c r="EJ132" s="54" t="s">
        <v>180</v>
      </c>
      <c r="EK132" s="55" t="s">
        <v>180</v>
      </c>
      <c r="EL132" s="56" t="s">
        <v>180</v>
      </c>
      <c r="EM132" s="54" t="s">
        <v>180</v>
      </c>
      <c r="EN132" s="55" t="s">
        <v>180</v>
      </c>
      <c r="EO132" s="56" t="s">
        <v>180</v>
      </c>
      <c r="EP132" s="54" t="s">
        <v>180</v>
      </c>
      <c r="EQ132" s="55" t="s">
        <v>180</v>
      </c>
      <c r="ER132" s="56" t="s">
        <v>180</v>
      </c>
      <c r="ES132" s="54" t="s">
        <v>180</v>
      </c>
      <c r="ET132" s="55" t="s">
        <v>180</v>
      </c>
      <c r="EU132" s="54" t="s">
        <v>180</v>
      </c>
      <c r="EV132" s="54" t="s">
        <v>180</v>
      </c>
      <c r="EW132" s="55" t="s">
        <v>180</v>
      </c>
      <c r="EX132" s="54" t="s">
        <v>180</v>
      </c>
      <c r="EY132" s="54" t="s">
        <v>180</v>
      </c>
      <c r="EZ132" s="55" t="s">
        <v>180</v>
      </c>
      <c r="FA132" s="56" t="s">
        <v>180</v>
      </c>
      <c r="FB132" s="54" t="s">
        <v>180</v>
      </c>
      <c r="FC132" s="55" t="s">
        <v>180</v>
      </c>
      <c r="FD132" s="56" t="s">
        <v>180</v>
      </c>
      <c r="FE132" s="54" t="s">
        <v>180</v>
      </c>
      <c r="FF132" s="55" t="s">
        <v>180</v>
      </c>
      <c r="FG132" s="56" t="s">
        <v>180</v>
      </c>
      <c r="FH132" s="54" t="s">
        <v>180</v>
      </c>
      <c r="FI132" s="55" t="s">
        <v>180</v>
      </c>
      <c r="FJ132" s="56">
        <v>165</v>
      </c>
      <c r="FK132" s="54">
        <v>160</v>
      </c>
      <c r="FL132" s="55">
        <v>163</v>
      </c>
      <c r="FM132" s="56" t="s">
        <v>180</v>
      </c>
      <c r="FN132" s="54" t="s">
        <v>180</v>
      </c>
      <c r="FO132" s="55" t="s">
        <v>180</v>
      </c>
      <c r="FP132" s="56">
        <v>165</v>
      </c>
      <c r="FQ132" s="54">
        <v>164.5</v>
      </c>
      <c r="FR132" s="55">
        <v>164.75</v>
      </c>
      <c r="FS132" s="56">
        <v>170.25</v>
      </c>
      <c r="FT132" s="54">
        <v>168.5</v>
      </c>
      <c r="FU132" s="55">
        <v>169.5</v>
      </c>
      <c r="FV132" s="56" t="s">
        <v>180</v>
      </c>
      <c r="FW132" s="54" t="s">
        <v>180</v>
      </c>
      <c r="FX132" s="55" t="s">
        <v>180</v>
      </c>
      <c r="FY132" s="56" t="s">
        <v>180</v>
      </c>
      <c r="FZ132" s="54" t="s">
        <v>180</v>
      </c>
      <c r="GA132" s="55" t="s">
        <v>180</v>
      </c>
      <c r="GB132" s="56">
        <v>385</v>
      </c>
      <c r="GC132" s="54">
        <v>340</v>
      </c>
      <c r="GD132" s="55">
        <v>363</v>
      </c>
      <c r="GE132" s="56">
        <v>433</v>
      </c>
      <c r="GF132" s="54">
        <v>433</v>
      </c>
      <c r="GG132" s="55">
        <v>433</v>
      </c>
      <c r="GH132" s="56">
        <v>420</v>
      </c>
      <c r="GI132" s="54">
        <v>410</v>
      </c>
      <c r="GJ132" s="55">
        <v>415</v>
      </c>
      <c r="GK132" s="56" t="s">
        <v>180</v>
      </c>
      <c r="GL132" s="54" t="s">
        <v>180</v>
      </c>
      <c r="GM132" s="55" t="s">
        <v>180</v>
      </c>
      <c r="GN132" s="56">
        <v>410</v>
      </c>
      <c r="GO132" s="54">
        <v>400</v>
      </c>
      <c r="GP132" s="55">
        <v>405</v>
      </c>
      <c r="GQ132" s="56">
        <v>360</v>
      </c>
      <c r="GR132" s="54">
        <v>320</v>
      </c>
      <c r="GS132" s="55">
        <v>340</v>
      </c>
      <c r="GT132" s="56" t="s">
        <v>180</v>
      </c>
      <c r="GU132" s="54" t="s">
        <v>180</v>
      </c>
      <c r="GV132" s="55" t="s">
        <v>180</v>
      </c>
      <c r="GW132" s="56">
        <v>360</v>
      </c>
      <c r="GX132" s="54">
        <v>320</v>
      </c>
      <c r="GY132" s="55">
        <v>340</v>
      </c>
      <c r="GZ132" s="56">
        <v>41</v>
      </c>
      <c r="HA132" s="54">
        <v>37</v>
      </c>
      <c r="HB132" s="55">
        <v>39</v>
      </c>
      <c r="HC132" s="56">
        <v>66</v>
      </c>
      <c r="HD132" s="54">
        <v>63</v>
      </c>
      <c r="HE132" s="55">
        <v>65</v>
      </c>
      <c r="HF132" s="54" t="s">
        <v>180</v>
      </c>
      <c r="HG132" s="54" t="s">
        <v>180</v>
      </c>
      <c r="HH132" s="55" t="s">
        <v>180</v>
      </c>
      <c r="HI132" s="54" t="s">
        <v>180</v>
      </c>
      <c r="HJ132" s="54" t="s">
        <v>180</v>
      </c>
      <c r="HK132" s="55" t="s">
        <v>180</v>
      </c>
      <c r="HL132" s="56" t="s">
        <v>180</v>
      </c>
      <c r="HM132" s="54" t="s">
        <v>180</v>
      </c>
      <c r="HN132" s="55" t="s">
        <v>180</v>
      </c>
      <c r="HO132" s="56" t="s">
        <v>180</v>
      </c>
      <c r="HP132" s="54" t="s">
        <v>180</v>
      </c>
      <c r="HQ132" s="55" t="s">
        <v>180</v>
      </c>
      <c r="HR132" s="56" t="s">
        <v>180</v>
      </c>
      <c r="HS132" s="54" t="s">
        <v>180</v>
      </c>
      <c r="HT132" s="55" t="s">
        <v>180</v>
      </c>
      <c r="HU132" s="56" t="s">
        <v>180</v>
      </c>
      <c r="HV132" s="54" t="s">
        <v>180</v>
      </c>
      <c r="HW132" s="55" t="s">
        <v>180</v>
      </c>
      <c r="HX132" s="56" t="s">
        <v>180</v>
      </c>
      <c r="HY132" s="54" t="s">
        <v>180</v>
      </c>
      <c r="HZ132" s="55" t="s">
        <v>180</v>
      </c>
      <c r="IA132" s="56" t="s">
        <v>180</v>
      </c>
      <c r="IB132" s="54" t="s">
        <v>180</v>
      </c>
      <c r="IC132" s="55" t="s">
        <v>180</v>
      </c>
    </row>
    <row r="133" spans="1:237">
      <c r="A133" s="20">
        <v>1997</v>
      </c>
      <c r="B133" s="20">
        <v>4</v>
      </c>
      <c r="C133" s="20">
        <v>12</v>
      </c>
      <c r="D133" s="54">
        <v>240</v>
      </c>
      <c r="E133" s="54">
        <v>220</v>
      </c>
      <c r="F133" s="55">
        <v>230</v>
      </c>
      <c r="G133" s="56">
        <v>173.75</v>
      </c>
      <c r="H133" s="54">
        <v>172.5</v>
      </c>
      <c r="I133" s="55">
        <v>173.5</v>
      </c>
      <c r="J133" s="56">
        <v>240</v>
      </c>
      <c r="K133" s="54">
        <v>220</v>
      </c>
      <c r="L133" s="55">
        <v>230</v>
      </c>
      <c r="M133" s="56" t="s">
        <v>180</v>
      </c>
      <c r="N133" s="54" t="s">
        <v>180</v>
      </c>
      <c r="O133" s="55" t="s">
        <v>180</v>
      </c>
      <c r="P133" s="56">
        <v>211</v>
      </c>
      <c r="Q133" s="54">
        <v>198</v>
      </c>
      <c r="R133" s="55">
        <v>205</v>
      </c>
      <c r="S133" s="56">
        <v>207.25</v>
      </c>
      <c r="T133" s="54">
        <v>204.25</v>
      </c>
      <c r="U133" s="55">
        <v>206.25</v>
      </c>
      <c r="V133" s="54">
        <v>200</v>
      </c>
      <c r="W133" s="54">
        <v>197.25</v>
      </c>
      <c r="X133" s="55">
        <v>198.75</v>
      </c>
      <c r="Y133" s="54" t="s">
        <v>180</v>
      </c>
      <c r="Z133" s="54" t="s">
        <v>180</v>
      </c>
      <c r="AA133" s="55" t="s">
        <v>180</v>
      </c>
      <c r="AB133" s="54" t="s">
        <v>180</v>
      </c>
      <c r="AC133" s="54" t="s">
        <v>180</v>
      </c>
      <c r="AD133" s="55" t="s">
        <v>180</v>
      </c>
      <c r="AE133" s="54" t="s">
        <v>180</v>
      </c>
      <c r="AF133" s="54" t="s">
        <v>180</v>
      </c>
      <c r="AG133" s="55" t="s">
        <v>180</v>
      </c>
      <c r="AH133" s="56" t="s">
        <v>180</v>
      </c>
      <c r="AI133" s="54" t="s">
        <v>180</v>
      </c>
      <c r="AJ133" s="55" t="s">
        <v>180</v>
      </c>
      <c r="AK133" s="56" t="s">
        <v>180</v>
      </c>
      <c r="AL133" s="54" t="s">
        <v>180</v>
      </c>
      <c r="AM133" s="55" t="s">
        <v>180</v>
      </c>
      <c r="AN133" s="56" t="s">
        <v>180</v>
      </c>
      <c r="AO133" s="54" t="s">
        <v>180</v>
      </c>
      <c r="AP133" s="55" t="s">
        <v>180</v>
      </c>
      <c r="AQ133" s="56" t="s">
        <v>180</v>
      </c>
      <c r="AR133" s="54" t="s">
        <v>180</v>
      </c>
      <c r="AS133" s="55" t="s">
        <v>180</v>
      </c>
      <c r="AT133" s="56" t="s">
        <v>180</v>
      </c>
      <c r="AU133" s="54" t="s">
        <v>180</v>
      </c>
      <c r="AV133" s="55" t="s">
        <v>180</v>
      </c>
      <c r="AW133" s="56" t="s">
        <v>180</v>
      </c>
      <c r="AX133" s="54" t="s">
        <v>180</v>
      </c>
      <c r="AY133" s="55" t="s">
        <v>180</v>
      </c>
      <c r="AZ133" s="56">
        <v>216</v>
      </c>
      <c r="BA133" s="54">
        <v>200.33333333333334</v>
      </c>
      <c r="BB133" s="55">
        <v>208.66666666666666</v>
      </c>
      <c r="BC133" s="56" t="s">
        <v>180</v>
      </c>
      <c r="BD133" s="54" t="s">
        <v>180</v>
      </c>
      <c r="BE133" s="55" t="s">
        <v>180</v>
      </c>
      <c r="BF133" s="56">
        <v>216</v>
      </c>
      <c r="BG133" s="54">
        <v>200.33333333333334</v>
      </c>
      <c r="BH133" s="55">
        <v>208.66666666666666</v>
      </c>
      <c r="BI133" s="56">
        <v>217</v>
      </c>
      <c r="BJ133" s="54">
        <v>212.33333333333334</v>
      </c>
      <c r="BK133" s="55">
        <v>214.66666666666666</v>
      </c>
      <c r="BL133" s="56" t="s">
        <v>180</v>
      </c>
      <c r="BM133" s="54" t="s">
        <v>180</v>
      </c>
      <c r="BN133" s="55" t="s">
        <v>180</v>
      </c>
      <c r="BO133" s="56" t="s">
        <v>180</v>
      </c>
      <c r="BP133" s="54" t="s">
        <v>180</v>
      </c>
      <c r="BQ133" s="55" t="s">
        <v>180</v>
      </c>
      <c r="BR133" s="56" t="s">
        <v>180</v>
      </c>
      <c r="BS133" s="54" t="s">
        <v>180</v>
      </c>
      <c r="BT133" s="55" t="s">
        <v>180</v>
      </c>
      <c r="BU133" s="56" t="s">
        <v>180</v>
      </c>
      <c r="BV133" s="54" t="s">
        <v>180</v>
      </c>
      <c r="BW133" s="55" t="s">
        <v>180</v>
      </c>
      <c r="BX133" s="56" t="s">
        <v>180</v>
      </c>
      <c r="BY133" s="54" t="s">
        <v>180</v>
      </c>
      <c r="BZ133" s="55" t="s">
        <v>180</v>
      </c>
      <c r="CA133" s="56" t="s">
        <v>180</v>
      </c>
      <c r="CB133" s="54" t="s">
        <v>180</v>
      </c>
      <c r="CC133" s="55" t="s">
        <v>180</v>
      </c>
      <c r="CD133" s="56" t="s">
        <v>180</v>
      </c>
      <c r="CE133" s="54" t="s">
        <v>180</v>
      </c>
      <c r="CF133" s="55" t="s">
        <v>180</v>
      </c>
      <c r="CG133" s="56" t="s">
        <v>180</v>
      </c>
      <c r="CH133" s="54" t="s">
        <v>180</v>
      </c>
      <c r="CI133" s="55" t="s">
        <v>180</v>
      </c>
      <c r="CJ133" s="56" t="s">
        <v>180</v>
      </c>
      <c r="CK133" s="54" t="s">
        <v>180</v>
      </c>
      <c r="CL133" s="55" t="s">
        <v>180</v>
      </c>
      <c r="CM133" s="56" t="s">
        <v>180</v>
      </c>
      <c r="CN133" s="54" t="s">
        <v>180</v>
      </c>
      <c r="CO133" s="55" t="s">
        <v>180</v>
      </c>
      <c r="CP133" s="56">
        <v>227</v>
      </c>
      <c r="CQ133" s="54">
        <v>225</v>
      </c>
      <c r="CR133" s="55">
        <v>226</v>
      </c>
      <c r="CS133" s="56">
        <v>240</v>
      </c>
      <c r="CT133" s="54">
        <v>220</v>
      </c>
      <c r="CU133" s="55">
        <v>230</v>
      </c>
      <c r="CV133" s="56">
        <v>250</v>
      </c>
      <c r="CW133" s="54">
        <v>240</v>
      </c>
      <c r="CX133" s="55">
        <v>245</v>
      </c>
      <c r="CY133" s="54">
        <v>185</v>
      </c>
      <c r="CZ133" s="54">
        <v>177.66666666666666</v>
      </c>
      <c r="DA133" s="55">
        <v>181.66666666666666</v>
      </c>
      <c r="DB133" s="54" t="s">
        <v>180</v>
      </c>
      <c r="DC133" s="54" t="s">
        <v>180</v>
      </c>
      <c r="DD133" s="55" t="s">
        <v>180</v>
      </c>
      <c r="DE133" s="54" t="s">
        <v>180</v>
      </c>
      <c r="DF133" s="54" t="s">
        <v>180</v>
      </c>
      <c r="DG133" s="55" t="s">
        <v>180</v>
      </c>
      <c r="DH133" s="54" t="s">
        <v>180</v>
      </c>
      <c r="DI133" s="54" t="s">
        <v>180</v>
      </c>
      <c r="DJ133" s="55" t="s">
        <v>180</v>
      </c>
      <c r="DK133" s="56" t="s">
        <v>180</v>
      </c>
      <c r="DL133" s="54" t="s">
        <v>180</v>
      </c>
      <c r="DM133" s="55" t="s">
        <v>180</v>
      </c>
      <c r="DN133" s="54" t="s">
        <v>180</v>
      </c>
      <c r="DO133" s="54" t="s">
        <v>180</v>
      </c>
      <c r="DP133" s="55" t="s">
        <v>180</v>
      </c>
      <c r="DQ133" s="54" t="s">
        <v>180</v>
      </c>
      <c r="DR133" s="54" t="s">
        <v>180</v>
      </c>
      <c r="DS133" s="55" t="s">
        <v>180</v>
      </c>
      <c r="DT133" s="54">
        <v>182</v>
      </c>
      <c r="DU133" s="54">
        <v>180</v>
      </c>
      <c r="DV133" s="55">
        <v>181</v>
      </c>
      <c r="DW133" s="56" t="s">
        <v>180</v>
      </c>
      <c r="DX133" s="54" t="s">
        <v>180</v>
      </c>
      <c r="DY133" s="55" t="s">
        <v>180</v>
      </c>
      <c r="DZ133" s="56" t="s">
        <v>180</v>
      </c>
      <c r="EA133" s="54" t="s">
        <v>180</v>
      </c>
      <c r="EB133" s="55" t="s">
        <v>180</v>
      </c>
      <c r="EC133" s="56" t="s">
        <v>180</v>
      </c>
      <c r="ED133" s="54" t="s">
        <v>180</v>
      </c>
      <c r="EE133" s="55" t="s">
        <v>180</v>
      </c>
      <c r="EF133" s="56" t="s">
        <v>180</v>
      </c>
      <c r="EG133" s="54" t="s">
        <v>180</v>
      </c>
      <c r="EH133" s="55" t="s">
        <v>180</v>
      </c>
      <c r="EI133" s="56" t="s">
        <v>180</v>
      </c>
      <c r="EJ133" s="54" t="s">
        <v>180</v>
      </c>
      <c r="EK133" s="55" t="s">
        <v>180</v>
      </c>
      <c r="EL133" s="56" t="s">
        <v>180</v>
      </c>
      <c r="EM133" s="54" t="s">
        <v>180</v>
      </c>
      <c r="EN133" s="55" t="s">
        <v>180</v>
      </c>
      <c r="EO133" s="56" t="s">
        <v>180</v>
      </c>
      <c r="EP133" s="54" t="s">
        <v>180</v>
      </c>
      <c r="EQ133" s="55" t="s">
        <v>180</v>
      </c>
      <c r="ER133" s="56" t="s">
        <v>180</v>
      </c>
      <c r="ES133" s="54" t="s">
        <v>180</v>
      </c>
      <c r="ET133" s="55" t="s">
        <v>180</v>
      </c>
      <c r="EU133" s="54" t="s">
        <v>180</v>
      </c>
      <c r="EV133" s="54" t="s">
        <v>180</v>
      </c>
      <c r="EW133" s="55" t="s">
        <v>180</v>
      </c>
      <c r="EX133" s="54" t="s">
        <v>180</v>
      </c>
      <c r="EY133" s="54" t="s">
        <v>180</v>
      </c>
      <c r="EZ133" s="55" t="s">
        <v>180</v>
      </c>
      <c r="FA133" s="56" t="s">
        <v>180</v>
      </c>
      <c r="FB133" s="54" t="s">
        <v>180</v>
      </c>
      <c r="FC133" s="55" t="s">
        <v>180</v>
      </c>
      <c r="FD133" s="56" t="s">
        <v>180</v>
      </c>
      <c r="FE133" s="54" t="s">
        <v>180</v>
      </c>
      <c r="FF133" s="55" t="s">
        <v>180</v>
      </c>
      <c r="FG133" s="56" t="s">
        <v>180</v>
      </c>
      <c r="FH133" s="54" t="s">
        <v>180</v>
      </c>
      <c r="FI133" s="55" t="s">
        <v>180</v>
      </c>
      <c r="FJ133" s="56">
        <v>165</v>
      </c>
      <c r="FK133" s="54">
        <v>160</v>
      </c>
      <c r="FL133" s="55">
        <v>163</v>
      </c>
      <c r="FM133" s="56" t="s">
        <v>180</v>
      </c>
      <c r="FN133" s="54" t="s">
        <v>180</v>
      </c>
      <c r="FO133" s="55" t="s">
        <v>180</v>
      </c>
      <c r="FP133" s="56">
        <v>165</v>
      </c>
      <c r="FQ133" s="54">
        <v>163</v>
      </c>
      <c r="FR133" s="55">
        <v>164</v>
      </c>
      <c r="FS133" s="56">
        <v>174</v>
      </c>
      <c r="FT133" s="54">
        <v>170</v>
      </c>
      <c r="FU133" s="55">
        <v>172.33333333333334</v>
      </c>
      <c r="FV133" s="56" t="s">
        <v>180</v>
      </c>
      <c r="FW133" s="54" t="s">
        <v>180</v>
      </c>
      <c r="FX133" s="55" t="s">
        <v>180</v>
      </c>
      <c r="FY133" s="56" t="s">
        <v>180</v>
      </c>
      <c r="FZ133" s="54" t="s">
        <v>180</v>
      </c>
      <c r="GA133" s="55" t="s">
        <v>180</v>
      </c>
      <c r="GB133" s="56">
        <v>385</v>
      </c>
      <c r="GC133" s="54">
        <v>340</v>
      </c>
      <c r="GD133" s="55">
        <v>363</v>
      </c>
      <c r="GE133" s="56">
        <v>433</v>
      </c>
      <c r="GF133" s="54">
        <v>433</v>
      </c>
      <c r="GG133" s="55">
        <v>433</v>
      </c>
      <c r="GH133" s="56">
        <v>420</v>
      </c>
      <c r="GI133" s="54">
        <v>410</v>
      </c>
      <c r="GJ133" s="55">
        <v>415</v>
      </c>
      <c r="GK133" s="56" t="s">
        <v>180</v>
      </c>
      <c r="GL133" s="54" t="s">
        <v>180</v>
      </c>
      <c r="GM133" s="55" t="s">
        <v>180</v>
      </c>
      <c r="GN133" s="56">
        <v>410</v>
      </c>
      <c r="GO133" s="54">
        <v>400</v>
      </c>
      <c r="GP133" s="55">
        <v>405</v>
      </c>
      <c r="GQ133" s="56">
        <v>360</v>
      </c>
      <c r="GR133" s="54">
        <v>320</v>
      </c>
      <c r="GS133" s="55">
        <v>340</v>
      </c>
      <c r="GT133" s="56" t="s">
        <v>180</v>
      </c>
      <c r="GU133" s="54" t="s">
        <v>180</v>
      </c>
      <c r="GV133" s="55" t="s">
        <v>180</v>
      </c>
      <c r="GW133" s="56">
        <v>360</v>
      </c>
      <c r="GX133" s="54">
        <v>320</v>
      </c>
      <c r="GY133" s="55">
        <v>340</v>
      </c>
      <c r="GZ133" s="56">
        <v>46</v>
      </c>
      <c r="HA133" s="54">
        <v>37</v>
      </c>
      <c r="HB133" s="55">
        <v>42</v>
      </c>
      <c r="HC133" s="56">
        <v>66</v>
      </c>
      <c r="HD133" s="54">
        <v>63</v>
      </c>
      <c r="HE133" s="55">
        <v>65</v>
      </c>
      <c r="HF133" s="54" t="s">
        <v>180</v>
      </c>
      <c r="HG133" s="54" t="s">
        <v>180</v>
      </c>
      <c r="HH133" s="55" t="s">
        <v>180</v>
      </c>
      <c r="HI133" s="54" t="s">
        <v>180</v>
      </c>
      <c r="HJ133" s="54" t="s">
        <v>180</v>
      </c>
      <c r="HK133" s="55" t="s">
        <v>180</v>
      </c>
      <c r="HL133" s="56" t="s">
        <v>180</v>
      </c>
      <c r="HM133" s="54" t="s">
        <v>180</v>
      </c>
      <c r="HN133" s="55" t="s">
        <v>180</v>
      </c>
      <c r="HO133" s="56" t="s">
        <v>180</v>
      </c>
      <c r="HP133" s="54" t="s">
        <v>180</v>
      </c>
      <c r="HQ133" s="55" t="s">
        <v>180</v>
      </c>
      <c r="HR133" s="56" t="s">
        <v>180</v>
      </c>
      <c r="HS133" s="54" t="s">
        <v>180</v>
      </c>
      <c r="HT133" s="55" t="s">
        <v>180</v>
      </c>
      <c r="HU133" s="56" t="s">
        <v>180</v>
      </c>
      <c r="HV133" s="54" t="s">
        <v>180</v>
      </c>
      <c r="HW133" s="55" t="s">
        <v>180</v>
      </c>
      <c r="HX133" s="56" t="s">
        <v>180</v>
      </c>
      <c r="HY133" s="54" t="s">
        <v>180</v>
      </c>
      <c r="HZ133" s="55" t="s">
        <v>180</v>
      </c>
      <c r="IA133" s="56" t="s">
        <v>180</v>
      </c>
      <c r="IB133" s="54" t="s">
        <v>180</v>
      </c>
      <c r="IC133" s="55" t="s">
        <v>180</v>
      </c>
    </row>
    <row r="134" spans="1:237">
      <c r="A134" s="20">
        <v>1998</v>
      </c>
      <c r="B134" s="20">
        <v>1</v>
      </c>
      <c r="C134" s="20">
        <v>1</v>
      </c>
      <c r="D134" s="54">
        <v>240</v>
      </c>
      <c r="E134" s="54">
        <v>220</v>
      </c>
      <c r="F134" s="55">
        <v>230</v>
      </c>
      <c r="G134" s="56">
        <v>173.5</v>
      </c>
      <c r="H134" s="54">
        <v>172.25</v>
      </c>
      <c r="I134" s="55">
        <v>173.25</v>
      </c>
      <c r="J134" s="56">
        <v>240</v>
      </c>
      <c r="K134" s="54">
        <v>220</v>
      </c>
      <c r="L134" s="55">
        <v>230</v>
      </c>
      <c r="M134" s="56" t="s">
        <v>180</v>
      </c>
      <c r="N134" s="54" t="s">
        <v>180</v>
      </c>
      <c r="O134" s="55" t="s">
        <v>180</v>
      </c>
      <c r="P134" s="56">
        <v>208.8</v>
      </c>
      <c r="Q134" s="54">
        <v>202</v>
      </c>
      <c r="R134" s="55">
        <v>205.6</v>
      </c>
      <c r="S134" s="56">
        <v>208</v>
      </c>
      <c r="T134" s="54">
        <v>202</v>
      </c>
      <c r="U134" s="55">
        <v>205</v>
      </c>
      <c r="V134" s="54">
        <v>200</v>
      </c>
      <c r="W134" s="54">
        <v>195</v>
      </c>
      <c r="X134" s="55">
        <v>198</v>
      </c>
      <c r="Y134" s="54">
        <v>200</v>
      </c>
      <c r="Z134" s="54">
        <v>195</v>
      </c>
      <c r="AA134" s="55">
        <v>198</v>
      </c>
      <c r="AB134" s="54" t="s">
        <v>180</v>
      </c>
      <c r="AC134" s="54" t="s">
        <v>180</v>
      </c>
      <c r="AD134" s="55" t="s">
        <v>180</v>
      </c>
      <c r="AE134" s="54" t="s">
        <v>180</v>
      </c>
      <c r="AF134" s="54" t="s">
        <v>180</v>
      </c>
      <c r="AG134" s="55" t="s">
        <v>180</v>
      </c>
      <c r="AH134" s="56" t="s">
        <v>180</v>
      </c>
      <c r="AI134" s="54" t="s">
        <v>180</v>
      </c>
      <c r="AJ134" s="55" t="s">
        <v>180</v>
      </c>
      <c r="AK134" s="56" t="s">
        <v>180</v>
      </c>
      <c r="AL134" s="54" t="s">
        <v>180</v>
      </c>
      <c r="AM134" s="55" t="s">
        <v>180</v>
      </c>
      <c r="AN134" s="56">
        <v>328</v>
      </c>
      <c r="AO134" s="54">
        <v>328</v>
      </c>
      <c r="AP134" s="55">
        <v>328</v>
      </c>
      <c r="AQ134" s="56" t="s">
        <v>180</v>
      </c>
      <c r="AR134" s="54" t="s">
        <v>180</v>
      </c>
      <c r="AS134" s="55" t="s">
        <v>180</v>
      </c>
      <c r="AT134" s="56" t="s">
        <v>180</v>
      </c>
      <c r="AU134" s="54" t="s">
        <v>180</v>
      </c>
      <c r="AV134" s="55" t="s">
        <v>180</v>
      </c>
      <c r="AW134" s="56" t="s">
        <v>180</v>
      </c>
      <c r="AX134" s="54" t="s">
        <v>180</v>
      </c>
      <c r="AY134" s="55" t="s">
        <v>180</v>
      </c>
      <c r="AZ134" s="56">
        <v>216.4</v>
      </c>
      <c r="BA134" s="54">
        <v>203</v>
      </c>
      <c r="BB134" s="55">
        <v>210</v>
      </c>
      <c r="BC134" s="56" t="s">
        <v>180</v>
      </c>
      <c r="BD134" s="54" t="s">
        <v>180</v>
      </c>
      <c r="BE134" s="55" t="s">
        <v>180</v>
      </c>
      <c r="BF134" s="56">
        <v>216.4</v>
      </c>
      <c r="BG134" s="54">
        <v>203</v>
      </c>
      <c r="BH134" s="55">
        <v>210</v>
      </c>
      <c r="BI134" s="56">
        <v>217</v>
      </c>
      <c r="BJ134" s="54">
        <v>210.8</v>
      </c>
      <c r="BK134" s="55">
        <v>214</v>
      </c>
      <c r="BL134" s="56" t="s">
        <v>180</v>
      </c>
      <c r="BM134" s="54" t="s">
        <v>180</v>
      </c>
      <c r="BN134" s="55" t="s">
        <v>180</v>
      </c>
      <c r="BO134" s="56" t="s">
        <v>180</v>
      </c>
      <c r="BP134" s="54" t="s">
        <v>180</v>
      </c>
      <c r="BQ134" s="55" t="s">
        <v>180</v>
      </c>
      <c r="BR134" s="56" t="s">
        <v>180</v>
      </c>
      <c r="BS134" s="54" t="s">
        <v>180</v>
      </c>
      <c r="BT134" s="55" t="s">
        <v>180</v>
      </c>
      <c r="BU134" s="56" t="s">
        <v>180</v>
      </c>
      <c r="BV134" s="54" t="s">
        <v>180</v>
      </c>
      <c r="BW134" s="55" t="s">
        <v>180</v>
      </c>
      <c r="BX134" s="56" t="s">
        <v>180</v>
      </c>
      <c r="BY134" s="54" t="s">
        <v>180</v>
      </c>
      <c r="BZ134" s="55" t="s">
        <v>180</v>
      </c>
      <c r="CA134" s="56" t="s">
        <v>180</v>
      </c>
      <c r="CB134" s="54" t="s">
        <v>180</v>
      </c>
      <c r="CC134" s="55" t="s">
        <v>180</v>
      </c>
      <c r="CD134" s="56" t="s">
        <v>180</v>
      </c>
      <c r="CE134" s="54" t="s">
        <v>180</v>
      </c>
      <c r="CF134" s="55" t="s">
        <v>180</v>
      </c>
      <c r="CG134" s="56" t="s">
        <v>180</v>
      </c>
      <c r="CH134" s="54" t="s">
        <v>180</v>
      </c>
      <c r="CI134" s="55" t="s">
        <v>180</v>
      </c>
      <c r="CJ134" s="56" t="s">
        <v>180</v>
      </c>
      <c r="CK134" s="54" t="s">
        <v>180</v>
      </c>
      <c r="CL134" s="55" t="s">
        <v>180</v>
      </c>
      <c r="CM134" s="56" t="s">
        <v>180</v>
      </c>
      <c r="CN134" s="54" t="s">
        <v>180</v>
      </c>
      <c r="CO134" s="55" t="s">
        <v>180</v>
      </c>
      <c r="CP134" s="56">
        <v>226.4</v>
      </c>
      <c r="CQ134" s="54">
        <v>224.4</v>
      </c>
      <c r="CR134" s="55">
        <v>225.4</v>
      </c>
      <c r="CS134" s="56">
        <v>240</v>
      </c>
      <c r="CT134" s="54">
        <v>220</v>
      </c>
      <c r="CU134" s="55">
        <v>230</v>
      </c>
      <c r="CV134" s="56">
        <v>250</v>
      </c>
      <c r="CW134" s="54">
        <v>240</v>
      </c>
      <c r="CX134" s="55">
        <v>245</v>
      </c>
      <c r="CY134" s="54">
        <v>181.2</v>
      </c>
      <c r="CZ134" s="54">
        <v>173.2</v>
      </c>
      <c r="DA134" s="55">
        <v>177.2</v>
      </c>
      <c r="DB134" s="54" t="s">
        <v>180</v>
      </c>
      <c r="DC134" s="54" t="s">
        <v>180</v>
      </c>
      <c r="DD134" s="55" t="s">
        <v>180</v>
      </c>
      <c r="DE134" s="54" t="s">
        <v>180</v>
      </c>
      <c r="DF134" s="54" t="s">
        <v>180</v>
      </c>
      <c r="DG134" s="55" t="s">
        <v>180</v>
      </c>
      <c r="DH134" s="54" t="s">
        <v>180</v>
      </c>
      <c r="DI134" s="54" t="s">
        <v>180</v>
      </c>
      <c r="DJ134" s="55" t="s">
        <v>180</v>
      </c>
      <c r="DK134" s="56" t="s">
        <v>180</v>
      </c>
      <c r="DL134" s="54" t="s">
        <v>180</v>
      </c>
      <c r="DM134" s="55" t="s">
        <v>180</v>
      </c>
      <c r="DN134" s="54" t="s">
        <v>180</v>
      </c>
      <c r="DO134" s="54" t="s">
        <v>180</v>
      </c>
      <c r="DP134" s="55" t="s">
        <v>180</v>
      </c>
      <c r="DQ134" s="54" t="s">
        <v>180</v>
      </c>
      <c r="DR134" s="54" t="s">
        <v>180</v>
      </c>
      <c r="DS134" s="55" t="s">
        <v>180</v>
      </c>
      <c r="DT134" s="54">
        <v>181.25</v>
      </c>
      <c r="DU134" s="54">
        <v>179.5</v>
      </c>
      <c r="DV134" s="55">
        <v>180.5</v>
      </c>
      <c r="DW134" s="56" t="s">
        <v>180</v>
      </c>
      <c r="DX134" s="54" t="s">
        <v>180</v>
      </c>
      <c r="DY134" s="55" t="s">
        <v>180</v>
      </c>
      <c r="DZ134" s="56" t="s">
        <v>180</v>
      </c>
      <c r="EA134" s="54" t="s">
        <v>180</v>
      </c>
      <c r="EB134" s="55" t="s">
        <v>180</v>
      </c>
      <c r="EC134" s="56" t="s">
        <v>180</v>
      </c>
      <c r="ED134" s="54" t="s">
        <v>180</v>
      </c>
      <c r="EE134" s="55" t="s">
        <v>180</v>
      </c>
      <c r="EF134" s="56" t="s">
        <v>180</v>
      </c>
      <c r="EG134" s="54" t="s">
        <v>180</v>
      </c>
      <c r="EH134" s="55" t="s">
        <v>180</v>
      </c>
      <c r="EI134" s="56" t="s">
        <v>180</v>
      </c>
      <c r="EJ134" s="54" t="s">
        <v>180</v>
      </c>
      <c r="EK134" s="55" t="s">
        <v>180</v>
      </c>
      <c r="EL134" s="56" t="s">
        <v>180</v>
      </c>
      <c r="EM134" s="54" t="s">
        <v>180</v>
      </c>
      <c r="EN134" s="55" t="s">
        <v>180</v>
      </c>
      <c r="EO134" s="56" t="s">
        <v>180</v>
      </c>
      <c r="EP134" s="54" t="s">
        <v>180</v>
      </c>
      <c r="EQ134" s="55" t="s">
        <v>180</v>
      </c>
      <c r="ER134" s="56" t="s">
        <v>180</v>
      </c>
      <c r="ES134" s="54" t="s">
        <v>180</v>
      </c>
      <c r="ET134" s="55" t="s">
        <v>180</v>
      </c>
      <c r="EU134" s="54" t="s">
        <v>180</v>
      </c>
      <c r="EV134" s="54" t="s">
        <v>180</v>
      </c>
      <c r="EW134" s="55" t="s">
        <v>180</v>
      </c>
      <c r="EX134" s="54" t="s">
        <v>180</v>
      </c>
      <c r="EY134" s="54" t="s">
        <v>180</v>
      </c>
      <c r="EZ134" s="55" t="s">
        <v>180</v>
      </c>
      <c r="FA134" s="56" t="s">
        <v>180</v>
      </c>
      <c r="FB134" s="54" t="s">
        <v>180</v>
      </c>
      <c r="FC134" s="55" t="s">
        <v>180</v>
      </c>
      <c r="FD134" s="56" t="s">
        <v>180</v>
      </c>
      <c r="FE134" s="54" t="s">
        <v>180</v>
      </c>
      <c r="FF134" s="55" t="s">
        <v>180</v>
      </c>
      <c r="FG134" s="56" t="s">
        <v>180</v>
      </c>
      <c r="FH134" s="54" t="s">
        <v>180</v>
      </c>
      <c r="FI134" s="55" t="s">
        <v>180</v>
      </c>
      <c r="FJ134" s="56">
        <v>165</v>
      </c>
      <c r="FK134" s="54">
        <v>161.19999999999999</v>
      </c>
      <c r="FL134" s="55">
        <v>163.6</v>
      </c>
      <c r="FM134" s="56" t="s">
        <v>180</v>
      </c>
      <c r="FN134" s="54" t="s">
        <v>180</v>
      </c>
      <c r="FO134" s="55" t="s">
        <v>180</v>
      </c>
      <c r="FP134" s="56">
        <v>165</v>
      </c>
      <c r="FQ134" s="54">
        <v>163</v>
      </c>
      <c r="FR134" s="55">
        <v>164</v>
      </c>
      <c r="FS134" s="56">
        <v>175</v>
      </c>
      <c r="FT134" s="54">
        <v>170</v>
      </c>
      <c r="FU134" s="55">
        <v>173</v>
      </c>
      <c r="FV134" s="56" t="s">
        <v>180</v>
      </c>
      <c r="FW134" s="54" t="s">
        <v>180</v>
      </c>
      <c r="FX134" s="55" t="s">
        <v>180</v>
      </c>
      <c r="FY134" s="56" t="s">
        <v>180</v>
      </c>
      <c r="FZ134" s="54" t="s">
        <v>180</v>
      </c>
      <c r="GA134" s="55" t="s">
        <v>180</v>
      </c>
      <c r="GB134" s="56">
        <v>385</v>
      </c>
      <c r="GC134" s="54">
        <v>340</v>
      </c>
      <c r="GD134" s="55">
        <v>363</v>
      </c>
      <c r="GE134" s="56">
        <v>433</v>
      </c>
      <c r="GF134" s="54">
        <v>433</v>
      </c>
      <c r="GG134" s="55">
        <v>433</v>
      </c>
      <c r="GH134" s="56">
        <v>420</v>
      </c>
      <c r="GI134" s="54">
        <v>410</v>
      </c>
      <c r="GJ134" s="55">
        <v>415</v>
      </c>
      <c r="GK134" s="56" t="s">
        <v>180</v>
      </c>
      <c r="GL134" s="54" t="s">
        <v>180</v>
      </c>
      <c r="GM134" s="55" t="s">
        <v>180</v>
      </c>
      <c r="GN134" s="56">
        <v>410</v>
      </c>
      <c r="GO134" s="54">
        <v>400</v>
      </c>
      <c r="GP134" s="55">
        <v>405</v>
      </c>
      <c r="GQ134" s="56">
        <v>360</v>
      </c>
      <c r="GR134" s="54">
        <v>320</v>
      </c>
      <c r="GS134" s="55">
        <v>340</v>
      </c>
      <c r="GT134" s="56" t="s">
        <v>180</v>
      </c>
      <c r="GU134" s="54" t="s">
        <v>180</v>
      </c>
      <c r="GV134" s="55" t="s">
        <v>180</v>
      </c>
      <c r="GW134" s="56">
        <v>360</v>
      </c>
      <c r="GX134" s="54">
        <v>320</v>
      </c>
      <c r="GY134" s="55">
        <v>340</v>
      </c>
      <c r="GZ134" s="56">
        <v>46</v>
      </c>
      <c r="HA134" s="54">
        <v>39.4</v>
      </c>
      <c r="HB134" s="55">
        <v>43.2</v>
      </c>
      <c r="HC134" s="56">
        <v>66</v>
      </c>
      <c r="HD134" s="54">
        <v>63</v>
      </c>
      <c r="HE134" s="55">
        <v>65</v>
      </c>
      <c r="HF134" s="54" t="s">
        <v>180</v>
      </c>
      <c r="HG134" s="54" t="s">
        <v>180</v>
      </c>
      <c r="HH134" s="55" t="s">
        <v>180</v>
      </c>
      <c r="HI134" s="54" t="s">
        <v>180</v>
      </c>
      <c r="HJ134" s="54" t="s">
        <v>180</v>
      </c>
      <c r="HK134" s="55" t="s">
        <v>180</v>
      </c>
      <c r="HL134" s="56" t="s">
        <v>180</v>
      </c>
      <c r="HM134" s="54" t="s">
        <v>180</v>
      </c>
      <c r="HN134" s="55" t="s">
        <v>180</v>
      </c>
      <c r="HO134" s="56" t="s">
        <v>180</v>
      </c>
      <c r="HP134" s="54" t="s">
        <v>180</v>
      </c>
      <c r="HQ134" s="55" t="s">
        <v>180</v>
      </c>
      <c r="HR134" s="56" t="s">
        <v>180</v>
      </c>
      <c r="HS134" s="54" t="s">
        <v>180</v>
      </c>
      <c r="HT134" s="55" t="s">
        <v>180</v>
      </c>
      <c r="HU134" s="56" t="s">
        <v>180</v>
      </c>
      <c r="HV134" s="54" t="s">
        <v>180</v>
      </c>
      <c r="HW134" s="55" t="s">
        <v>180</v>
      </c>
      <c r="HX134" s="56" t="s">
        <v>180</v>
      </c>
      <c r="HY134" s="54" t="s">
        <v>180</v>
      </c>
      <c r="HZ134" s="55" t="s">
        <v>180</v>
      </c>
      <c r="IA134" s="56" t="s">
        <v>180</v>
      </c>
      <c r="IB134" s="54" t="s">
        <v>180</v>
      </c>
      <c r="IC134" s="55" t="s">
        <v>180</v>
      </c>
    </row>
    <row r="135" spans="1:237">
      <c r="A135" s="20">
        <v>1998</v>
      </c>
      <c r="B135" s="20">
        <v>1</v>
      </c>
      <c r="C135" s="20">
        <v>2</v>
      </c>
      <c r="D135" s="54">
        <v>240</v>
      </c>
      <c r="E135" s="54">
        <v>220</v>
      </c>
      <c r="F135" s="55">
        <v>230</v>
      </c>
      <c r="G135" s="56">
        <v>173</v>
      </c>
      <c r="H135" s="54">
        <v>171</v>
      </c>
      <c r="I135" s="55">
        <v>172</v>
      </c>
      <c r="J135" s="56">
        <v>240</v>
      </c>
      <c r="K135" s="54">
        <v>220</v>
      </c>
      <c r="L135" s="55">
        <v>230</v>
      </c>
      <c r="M135" s="56" t="s">
        <v>180</v>
      </c>
      <c r="N135" s="54" t="s">
        <v>180</v>
      </c>
      <c r="O135" s="55" t="s">
        <v>180</v>
      </c>
      <c r="P135" s="56">
        <v>210</v>
      </c>
      <c r="Q135" s="54">
        <v>205</v>
      </c>
      <c r="R135" s="55">
        <v>208</v>
      </c>
      <c r="S135" s="56">
        <v>208</v>
      </c>
      <c r="T135" s="54">
        <v>202</v>
      </c>
      <c r="U135" s="55">
        <v>205</v>
      </c>
      <c r="V135" s="54">
        <v>200</v>
      </c>
      <c r="W135" s="54">
        <v>195</v>
      </c>
      <c r="X135" s="55">
        <v>198</v>
      </c>
      <c r="Y135" s="54">
        <v>200</v>
      </c>
      <c r="Z135" s="54">
        <v>195</v>
      </c>
      <c r="AA135" s="55">
        <v>198</v>
      </c>
      <c r="AB135" s="54" t="s">
        <v>180</v>
      </c>
      <c r="AC135" s="54" t="s">
        <v>180</v>
      </c>
      <c r="AD135" s="55" t="s">
        <v>180</v>
      </c>
      <c r="AE135" s="54" t="s">
        <v>180</v>
      </c>
      <c r="AF135" s="54" t="s">
        <v>180</v>
      </c>
      <c r="AG135" s="55" t="s">
        <v>180</v>
      </c>
      <c r="AH135" s="56" t="s">
        <v>180</v>
      </c>
      <c r="AI135" s="54" t="s">
        <v>180</v>
      </c>
      <c r="AJ135" s="55" t="s">
        <v>180</v>
      </c>
      <c r="AK135" s="56" t="s">
        <v>180</v>
      </c>
      <c r="AL135" s="54" t="s">
        <v>180</v>
      </c>
      <c r="AM135" s="55" t="s">
        <v>180</v>
      </c>
      <c r="AN135" s="56">
        <v>328</v>
      </c>
      <c r="AO135" s="54">
        <v>328</v>
      </c>
      <c r="AP135" s="55">
        <v>328</v>
      </c>
      <c r="AQ135" s="56" t="s">
        <v>180</v>
      </c>
      <c r="AR135" s="54" t="s">
        <v>180</v>
      </c>
      <c r="AS135" s="55" t="s">
        <v>180</v>
      </c>
      <c r="AT135" s="56" t="s">
        <v>180</v>
      </c>
      <c r="AU135" s="54" t="s">
        <v>180</v>
      </c>
      <c r="AV135" s="55" t="s">
        <v>180</v>
      </c>
      <c r="AW135" s="56" t="s">
        <v>180</v>
      </c>
      <c r="AX135" s="54" t="s">
        <v>180</v>
      </c>
      <c r="AY135" s="55" t="s">
        <v>180</v>
      </c>
      <c r="AZ135" s="56">
        <v>216</v>
      </c>
      <c r="BA135" s="54">
        <v>208.5</v>
      </c>
      <c r="BB135" s="55">
        <v>212.5</v>
      </c>
      <c r="BC135" s="56" t="s">
        <v>180</v>
      </c>
      <c r="BD135" s="54" t="s">
        <v>180</v>
      </c>
      <c r="BE135" s="55" t="s">
        <v>180</v>
      </c>
      <c r="BF135" s="56">
        <v>216</v>
      </c>
      <c r="BG135" s="54">
        <v>208.5</v>
      </c>
      <c r="BH135" s="55">
        <v>212.5</v>
      </c>
      <c r="BI135" s="56">
        <v>217.5</v>
      </c>
      <c r="BJ135" s="54">
        <v>210.5</v>
      </c>
      <c r="BK135" s="55">
        <v>214.25</v>
      </c>
      <c r="BL135" s="56" t="s">
        <v>180</v>
      </c>
      <c r="BM135" s="54" t="s">
        <v>180</v>
      </c>
      <c r="BN135" s="55" t="s">
        <v>180</v>
      </c>
      <c r="BO135" s="56" t="s">
        <v>180</v>
      </c>
      <c r="BP135" s="54" t="s">
        <v>180</v>
      </c>
      <c r="BQ135" s="55" t="s">
        <v>180</v>
      </c>
      <c r="BR135" s="56" t="s">
        <v>180</v>
      </c>
      <c r="BS135" s="54" t="s">
        <v>180</v>
      </c>
      <c r="BT135" s="55" t="s">
        <v>180</v>
      </c>
      <c r="BU135" s="56" t="s">
        <v>180</v>
      </c>
      <c r="BV135" s="54" t="s">
        <v>180</v>
      </c>
      <c r="BW135" s="55" t="s">
        <v>180</v>
      </c>
      <c r="BX135" s="56" t="s">
        <v>180</v>
      </c>
      <c r="BY135" s="54" t="s">
        <v>180</v>
      </c>
      <c r="BZ135" s="55" t="s">
        <v>180</v>
      </c>
      <c r="CA135" s="56" t="s">
        <v>180</v>
      </c>
      <c r="CB135" s="54" t="s">
        <v>180</v>
      </c>
      <c r="CC135" s="55" t="s">
        <v>180</v>
      </c>
      <c r="CD135" s="56" t="s">
        <v>180</v>
      </c>
      <c r="CE135" s="54" t="s">
        <v>180</v>
      </c>
      <c r="CF135" s="55" t="s">
        <v>180</v>
      </c>
      <c r="CG135" s="56" t="s">
        <v>180</v>
      </c>
      <c r="CH135" s="54" t="s">
        <v>180</v>
      </c>
      <c r="CI135" s="55" t="s">
        <v>180</v>
      </c>
      <c r="CJ135" s="56" t="s">
        <v>180</v>
      </c>
      <c r="CK135" s="54" t="s">
        <v>180</v>
      </c>
      <c r="CL135" s="55" t="s">
        <v>180</v>
      </c>
      <c r="CM135" s="56" t="s">
        <v>180</v>
      </c>
      <c r="CN135" s="54" t="s">
        <v>180</v>
      </c>
      <c r="CO135" s="55" t="s">
        <v>180</v>
      </c>
      <c r="CP135" s="56">
        <v>226</v>
      </c>
      <c r="CQ135" s="54">
        <v>224</v>
      </c>
      <c r="CR135" s="55">
        <v>225</v>
      </c>
      <c r="CS135" s="56">
        <v>240</v>
      </c>
      <c r="CT135" s="54">
        <v>220</v>
      </c>
      <c r="CU135" s="55">
        <v>230</v>
      </c>
      <c r="CV135" s="56">
        <v>250</v>
      </c>
      <c r="CW135" s="54">
        <v>240</v>
      </c>
      <c r="CX135" s="55">
        <v>245</v>
      </c>
      <c r="CY135" s="54">
        <v>176</v>
      </c>
      <c r="CZ135" s="54">
        <v>173</v>
      </c>
      <c r="DA135" s="55">
        <v>175</v>
      </c>
      <c r="DB135" s="54" t="s">
        <v>180</v>
      </c>
      <c r="DC135" s="54" t="s">
        <v>180</v>
      </c>
      <c r="DD135" s="55" t="s">
        <v>180</v>
      </c>
      <c r="DE135" s="54" t="s">
        <v>180</v>
      </c>
      <c r="DF135" s="54" t="s">
        <v>180</v>
      </c>
      <c r="DG135" s="55" t="s">
        <v>180</v>
      </c>
      <c r="DH135" s="54" t="s">
        <v>180</v>
      </c>
      <c r="DI135" s="54" t="s">
        <v>180</v>
      </c>
      <c r="DJ135" s="55" t="s">
        <v>180</v>
      </c>
      <c r="DK135" s="56" t="s">
        <v>180</v>
      </c>
      <c r="DL135" s="54" t="s">
        <v>180</v>
      </c>
      <c r="DM135" s="55" t="s">
        <v>180</v>
      </c>
      <c r="DN135" s="54" t="s">
        <v>180</v>
      </c>
      <c r="DO135" s="54" t="s">
        <v>180</v>
      </c>
      <c r="DP135" s="55" t="s">
        <v>180</v>
      </c>
      <c r="DQ135" s="54" t="s">
        <v>180</v>
      </c>
      <c r="DR135" s="54" t="s">
        <v>180</v>
      </c>
      <c r="DS135" s="55" t="s">
        <v>180</v>
      </c>
      <c r="DT135" s="54">
        <v>182</v>
      </c>
      <c r="DU135" s="54">
        <v>179</v>
      </c>
      <c r="DV135" s="55">
        <v>181</v>
      </c>
      <c r="DW135" s="56" t="s">
        <v>180</v>
      </c>
      <c r="DX135" s="54" t="s">
        <v>180</v>
      </c>
      <c r="DY135" s="55" t="s">
        <v>180</v>
      </c>
      <c r="DZ135" s="56" t="s">
        <v>180</v>
      </c>
      <c r="EA135" s="54" t="s">
        <v>180</v>
      </c>
      <c r="EB135" s="55" t="s">
        <v>180</v>
      </c>
      <c r="EC135" s="56" t="s">
        <v>180</v>
      </c>
      <c r="ED135" s="54" t="s">
        <v>180</v>
      </c>
      <c r="EE135" s="55" t="s">
        <v>180</v>
      </c>
      <c r="EF135" s="56" t="s">
        <v>180</v>
      </c>
      <c r="EG135" s="54" t="s">
        <v>180</v>
      </c>
      <c r="EH135" s="55" t="s">
        <v>180</v>
      </c>
      <c r="EI135" s="56" t="s">
        <v>180</v>
      </c>
      <c r="EJ135" s="54" t="s">
        <v>180</v>
      </c>
      <c r="EK135" s="55" t="s">
        <v>180</v>
      </c>
      <c r="EL135" s="56" t="s">
        <v>180</v>
      </c>
      <c r="EM135" s="54" t="s">
        <v>180</v>
      </c>
      <c r="EN135" s="55" t="s">
        <v>180</v>
      </c>
      <c r="EO135" s="56" t="s">
        <v>180</v>
      </c>
      <c r="EP135" s="54" t="s">
        <v>180</v>
      </c>
      <c r="EQ135" s="55" t="s">
        <v>180</v>
      </c>
      <c r="ER135" s="56" t="s">
        <v>180</v>
      </c>
      <c r="ES135" s="54" t="s">
        <v>180</v>
      </c>
      <c r="ET135" s="55" t="s">
        <v>180</v>
      </c>
      <c r="EU135" s="54" t="s">
        <v>180</v>
      </c>
      <c r="EV135" s="54" t="s">
        <v>180</v>
      </c>
      <c r="EW135" s="55" t="s">
        <v>180</v>
      </c>
      <c r="EX135" s="54" t="s">
        <v>180</v>
      </c>
      <c r="EY135" s="54" t="s">
        <v>180</v>
      </c>
      <c r="EZ135" s="55" t="s">
        <v>180</v>
      </c>
      <c r="FA135" s="56" t="s">
        <v>180</v>
      </c>
      <c r="FB135" s="54" t="s">
        <v>180</v>
      </c>
      <c r="FC135" s="55" t="s">
        <v>180</v>
      </c>
      <c r="FD135" s="56" t="s">
        <v>180</v>
      </c>
      <c r="FE135" s="54" t="s">
        <v>180</v>
      </c>
      <c r="FF135" s="55" t="s">
        <v>180</v>
      </c>
      <c r="FG135" s="56" t="s">
        <v>180</v>
      </c>
      <c r="FH135" s="54" t="s">
        <v>180</v>
      </c>
      <c r="FI135" s="55" t="s">
        <v>180</v>
      </c>
      <c r="FJ135" s="56">
        <v>165</v>
      </c>
      <c r="FK135" s="54">
        <v>162</v>
      </c>
      <c r="FL135" s="55">
        <v>164</v>
      </c>
      <c r="FM135" s="56" t="s">
        <v>180</v>
      </c>
      <c r="FN135" s="54" t="s">
        <v>180</v>
      </c>
      <c r="FO135" s="55" t="s">
        <v>180</v>
      </c>
      <c r="FP135" s="56">
        <v>165</v>
      </c>
      <c r="FQ135" s="54">
        <v>163</v>
      </c>
      <c r="FR135" s="55">
        <v>164</v>
      </c>
      <c r="FS135" s="56">
        <v>175</v>
      </c>
      <c r="FT135" s="54">
        <v>170</v>
      </c>
      <c r="FU135" s="55">
        <v>173</v>
      </c>
      <c r="FV135" s="56" t="s">
        <v>180</v>
      </c>
      <c r="FW135" s="54" t="s">
        <v>180</v>
      </c>
      <c r="FX135" s="55" t="s">
        <v>180</v>
      </c>
      <c r="FY135" s="56" t="s">
        <v>180</v>
      </c>
      <c r="FZ135" s="54" t="s">
        <v>180</v>
      </c>
      <c r="GA135" s="55" t="s">
        <v>180</v>
      </c>
      <c r="GB135" s="56">
        <v>395</v>
      </c>
      <c r="GC135" s="54">
        <v>340</v>
      </c>
      <c r="GD135" s="55">
        <v>368</v>
      </c>
      <c r="GE135" s="56">
        <v>433</v>
      </c>
      <c r="GF135" s="54">
        <v>433</v>
      </c>
      <c r="GG135" s="55">
        <v>433</v>
      </c>
      <c r="GH135" s="56">
        <v>427.5</v>
      </c>
      <c r="GI135" s="54">
        <v>415</v>
      </c>
      <c r="GJ135" s="55">
        <v>421.5</v>
      </c>
      <c r="GK135" s="56" t="s">
        <v>180</v>
      </c>
      <c r="GL135" s="54" t="s">
        <v>180</v>
      </c>
      <c r="GM135" s="55" t="s">
        <v>180</v>
      </c>
      <c r="GN135" s="56">
        <v>417.5</v>
      </c>
      <c r="GO135" s="54">
        <v>407.5</v>
      </c>
      <c r="GP135" s="55">
        <v>412.5</v>
      </c>
      <c r="GQ135" s="56">
        <v>360</v>
      </c>
      <c r="GR135" s="54">
        <v>320</v>
      </c>
      <c r="GS135" s="55">
        <v>340</v>
      </c>
      <c r="GT135" s="56" t="s">
        <v>180</v>
      </c>
      <c r="GU135" s="54" t="s">
        <v>180</v>
      </c>
      <c r="GV135" s="55" t="s">
        <v>180</v>
      </c>
      <c r="GW135" s="56">
        <v>357.5</v>
      </c>
      <c r="GX135" s="54">
        <v>320</v>
      </c>
      <c r="GY135" s="55">
        <v>338.75</v>
      </c>
      <c r="GZ135" s="56">
        <v>49</v>
      </c>
      <c r="HA135" s="54">
        <v>41</v>
      </c>
      <c r="HB135" s="55">
        <v>45</v>
      </c>
      <c r="HC135" s="56">
        <v>66</v>
      </c>
      <c r="HD135" s="54">
        <v>63</v>
      </c>
      <c r="HE135" s="55">
        <v>65</v>
      </c>
      <c r="HF135" s="54" t="s">
        <v>180</v>
      </c>
      <c r="HG135" s="54" t="s">
        <v>180</v>
      </c>
      <c r="HH135" s="55" t="s">
        <v>180</v>
      </c>
      <c r="HI135" s="54" t="s">
        <v>180</v>
      </c>
      <c r="HJ135" s="54" t="s">
        <v>180</v>
      </c>
      <c r="HK135" s="55" t="s">
        <v>180</v>
      </c>
      <c r="HL135" s="56" t="s">
        <v>180</v>
      </c>
      <c r="HM135" s="54" t="s">
        <v>180</v>
      </c>
      <c r="HN135" s="55" t="s">
        <v>180</v>
      </c>
      <c r="HO135" s="56" t="s">
        <v>180</v>
      </c>
      <c r="HP135" s="54" t="s">
        <v>180</v>
      </c>
      <c r="HQ135" s="55" t="s">
        <v>180</v>
      </c>
      <c r="HR135" s="56" t="s">
        <v>180</v>
      </c>
      <c r="HS135" s="54" t="s">
        <v>180</v>
      </c>
      <c r="HT135" s="55" t="s">
        <v>180</v>
      </c>
      <c r="HU135" s="56" t="s">
        <v>180</v>
      </c>
      <c r="HV135" s="54" t="s">
        <v>180</v>
      </c>
      <c r="HW135" s="55" t="s">
        <v>180</v>
      </c>
      <c r="HX135" s="56" t="s">
        <v>180</v>
      </c>
      <c r="HY135" s="54" t="s">
        <v>180</v>
      </c>
      <c r="HZ135" s="55" t="s">
        <v>180</v>
      </c>
      <c r="IA135" s="56" t="s">
        <v>180</v>
      </c>
      <c r="IB135" s="54" t="s">
        <v>180</v>
      </c>
      <c r="IC135" s="55" t="s">
        <v>180</v>
      </c>
    </row>
    <row r="136" spans="1:237">
      <c r="A136" s="20">
        <v>1998</v>
      </c>
      <c r="B136" s="20">
        <v>1</v>
      </c>
      <c r="C136" s="20">
        <v>3</v>
      </c>
      <c r="D136" s="54">
        <v>240</v>
      </c>
      <c r="E136" s="54">
        <v>220</v>
      </c>
      <c r="F136" s="55">
        <v>230</v>
      </c>
      <c r="G136" s="56">
        <v>173.25</v>
      </c>
      <c r="H136" s="54">
        <v>171.25</v>
      </c>
      <c r="I136" s="55">
        <v>172.25</v>
      </c>
      <c r="J136" s="56">
        <v>240</v>
      </c>
      <c r="K136" s="54">
        <v>220</v>
      </c>
      <c r="L136" s="55">
        <v>230</v>
      </c>
      <c r="M136" s="56" t="s">
        <v>180</v>
      </c>
      <c r="N136" s="54" t="s">
        <v>180</v>
      </c>
      <c r="O136" s="55" t="s">
        <v>180</v>
      </c>
      <c r="P136" s="56">
        <v>210</v>
      </c>
      <c r="Q136" s="54">
        <v>205</v>
      </c>
      <c r="R136" s="55">
        <v>208</v>
      </c>
      <c r="S136" s="56">
        <v>208</v>
      </c>
      <c r="T136" s="54">
        <v>203.5</v>
      </c>
      <c r="U136" s="55">
        <v>206</v>
      </c>
      <c r="V136" s="54">
        <v>201.25</v>
      </c>
      <c r="W136" s="54">
        <v>196.5</v>
      </c>
      <c r="X136" s="55">
        <v>199.25</v>
      </c>
      <c r="Y136" s="54">
        <v>200</v>
      </c>
      <c r="Z136" s="54">
        <v>195</v>
      </c>
      <c r="AA136" s="55">
        <v>198</v>
      </c>
      <c r="AB136" s="54" t="s">
        <v>180</v>
      </c>
      <c r="AC136" s="54" t="s">
        <v>180</v>
      </c>
      <c r="AD136" s="55" t="s">
        <v>180</v>
      </c>
      <c r="AE136" s="54" t="s">
        <v>180</v>
      </c>
      <c r="AF136" s="54" t="s">
        <v>180</v>
      </c>
      <c r="AG136" s="55" t="s">
        <v>180</v>
      </c>
      <c r="AH136" s="56" t="s">
        <v>180</v>
      </c>
      <c r="AI136" s="54" t="s">
        <v>180</v>
      </c>
      <c r="AJ136" s="55" t="s">
        <v>180</v>
      </c>
      <c r="AK136" s="56" t="s">
        <v>180</v>
      </c>
      <c r="AL136" s="54" t="s">
        <v>180</v>
      </c>
      <c r="AM136" s="55" t="s">
        <v>180</v>
      </c>
      <c r="AN136" s="56">
        <v>328.5</v>
      </c>
      <c r="AO136" s="54">
        <v>328.5</v>
      </c>
      <c r="AP136" s="55">
        <v>328.5</v>
      </c>
      <c r="AQ136" s="56" t="s">
        <v>180</v>
      </c>
      <c r="AR136" s="54" t="s">
        <v>180</v>
      </c>
      <c r="AS136" s="55" t="s">
        <v>180</v>
      </c>
      <c r="AT136" s="56" t="s">
        <v>180</v>
      </c>
      <c r="AU136" s="54" t="s">
        <v>180</v>
      </c>
      <c r="AV136" s="55" t="s">
        <v>180</v>
      </c>
      <c r="AW136" s="56" t="s">
        <v>180</v>
      </c>
      <c r="AX136" s="54" t="s">
        <v>180</v>
      </c>
      <c r="AY136" s="55" t="s">
        <v>180</v>
      </c>
      <c r="AZ136" s="56">
        <v>216</v>
      </c>
      <c r="BA136" s="54">
        <v>211</v>
      </c>
      <c r="BB136" s="55">
        <v>214</v>
      </c>
      <c r="BC136" s="56" t="s">
        <v>180</v>
      </c>
      <c r="BD136" s="54" t="s">
        <v>180</v>
      </c>
      <c r="BE136" s="55" t="s">
        <v>180</v>
      </c>
      <c r="BF136" s="56">
        <v>216</v>
      </c>
      <c r="BG136" s="54">
        <v>211</v>
      </c>
      <c r="BH136" s="55">
        <v>214</v>
      </c>
      <c r="BI136" s="56">
        <v>218</v>
      </c>
      <c r="BJ136" s="54">
        <v>212</v>
      </c>
      <c r="BK136" s="55">
        <v>215</v>
      </c>
      <c r="BL136" s="56" t="s">
        <v>180</v>
      </c>
      <c r="BM136" s="54" t="s">
        <v>180</v>
      </c>
      <c r="BN136" s="55" t="s">
        <v>180</v>
      </c>
      <c r="BO136" s="56" t="s">
        <v>180</v>
      </c>
      <c r="BP136" s="54" t="s">
        <v>180</v>
      </c>
      <c r="BQ136" s="55" t="s">
        <v>180</v>
      </c>
      <c r="BR136" s="56" t="s">
        <v>180</v>
      </c>
      <c r="BS136" s="54" t="s">
        <v>180</v>
      </c>
      <c r="BT136" s="55" t="s">
        <v>180</v>
      </c>
      <c r="BU136" s="56" t="s">
        <v>180</v>
      </c>
      <c r="BV136" s="54" t="s">
        <v>180</v>
      </c>
      <c r="BW136" s="55" t="s">
        <v>180</v>
      </c>
      <c r="BX136" s="56" t="s">
        <v>180</v>
      </c>
      <c r="BY136" s="54" t="s">
        <v>180</v>
      </c>
      <c r="BZ136" s="55" t="s">
        <v>180</v>
      </c>
      <c r="CA136" s="56" t="s">
        <v>180</v>
      </c>
      <c r="CB136" s="54" t="s">
        <v>180</v>
      </c>
      <c r="CC136" s="55" t="s">
        <v>180</v>
      </c>
      <c r="CD136" s="56" t="s">
        <v>180</v>
      </c>
      <c r="CE136" s="54" t="s">
        <v>180</v>
      </c>
      <c r="CF136" s="55" t="s">
        <v>180</v>
      </c>
      <c r="CG136" s="56" t="s">
        <v>180</v>
      </c>
      <c r="CH136" s="54" t="s">
        <v>180</v>
      </c>
      <c r="CI136" s="55" t="s">
        <v>180</v>
      </c>
      <c r="CJ136" s="56" t="s">
        <v>180</v>
      </c>
      <c r="CK136" s="54" t="s">
        <v>180</v>
      </c>
      <c r="CL136" s="55" t="s">
        <v>180</v>
      </c>
      <c r="CM136" s="56" t="s">
        <v>180</v>
      </c>
      <c r="CN136" s="54" t="s">
        <v>180</v>
      </c>
      <c r="CO136" s="55" t="s">
        <v>180</v>
      </c>
      <c r="CP136" s="56">
        <v>228</v>
      </c>
      <c r="CQ136" s="54">
        <v>225</v>
      </c>
      <c r="CR136" s="55">
        <v>227</v>
      </c>
      <c r="CS136" s="56">
        <v>240</v>
      </c>
      <c r="CT136" s="54">
        <v>220</v>
      </c>
      <c r="CU136" s="55">
        <v>230</v>
      </c>
      <c r="CV136" s="56">
        <v>250</v>
      </c>
      <c r="CW136" s="54">
        <v>240</v>
      </c>
      <c r="CX136" s="55">
        <v>245</v>
      </c>
      <c r="CY136" s="54">
        <v>185</v>
      </c>
      <c r="CZ136" s="54">
        <v>175.5</v>
      </c>
      <c r="DA136" s="55">
        <v>180.5</v>
      </c>
      <c r="DB136" s="54" t="s">
        <v>180</v>
      </c>
      <c r="DC136" s="54" t="s">
        <v>180</v>
      </c>
      <c r="DD136" s="55" t="s">
        <v>180</v>
      </c>
      <c r="DE136" s="54" t="s">
        <v>180</v>
      </c>
      <c r="DF136" s="54" t="s">
        <v>180</v>
      </c>
      <c r="DG136" s="55" t="s">
        <v>180</v>
      </c>
      <c r="DH136" s="54" t="s">
        <v>180</v>
      </c>
      <c r="DI136" s="54" t="s">
        <v>180</v>
      </c>
      <c r="DJ136" s="55" t="s">
        <v>180</v>
      </c>
      <c r="DK136" s="56" t="s">
        <v>180</v>
      </c>
      <c r="DL136" s="54" t="s">
        <v>180</v>
      </c>
      <c r="DM136" s="55" t="s">
        <v>180</v>
      </c>
      <c r="DN136" s="54" t="s">
        <v>180</v>
      </c>
      <c r="DO136" s="54" t="s">
        <v>180</v>
      </c>
      <c r="DP136" s="55" t="s">
        <v>180</v>
      </c>
      <c r="DQ136" s="54" t="s">
        <v>180</v>
      </c>
      <c r="DR136" s="54" t="s">
        <v>180</v>
      </c>
      <c r="DS136" s="55" t="s">
        <v>180</v>
      </c>
      <c r="DT136" s="54">
        <v>181.5</v>
      </c>
      <c r="DU136" s="54">
        <v>178.75</v>
      </c>
      <c r="DV136" s="55">
        <v>180.5</v>
      </c>
      <c r="DW136" s="56" t="s">
        <v>180</v>
      </c>
      <c r="DX136" s="54" t="s">
        <v>180</v>
      </c>
      <c r="DY136" s="55" t="s">
        <v>180</v>
      </c>
      <c r="DZ136" s="56" t="s">
        <v>180</v>
      </c>
      <c r="EA136" s="54" t="s">
        <v>180</v>
      </c>
      <c r="EB136" s="55" t="s">
        <v>180</v>
      </c>
      <c r="EC136" s="56" t="s">
        <v>180</v>
      </c>
      <c r="ED136" s="54" t="s">
        <v>180</v>
      </c>
      <c r="EE136" s="55" t="s">
        <v>180</v>
      </c>
      <c r="EF136" s="56" t="s">
        <v>180</v>
      </c>
      <c r="EG136" s="54" t="s">
        <v>180</v>
      </c>
      <c r="EH136" s="55" t="s">
        <v>180</v>
      </c>
      <c r="EI136" s="56" t="s">
        <v>180</v>
      </c>
      <c r="EJ136" s="54" t="s">
        <v>180</v>
      </c>
      <c r="EK136" s="55" t="s">
        <v>180</v>
      </c>
      <c r="EL136" s="56" t="s">
        <v>180</v>
      </c>
      <c r="EM136" s="54" t="s">
        <v>180</v>
      </c>
      <c r="EN136" s="55" t="s">
        <v>180</v>
      </c>
      <c r="EO136" s="56" t="s">
        <v>180</v>
      </c>
      <c r="EP136" s="54" t="s">
        <v>180</v>
      </c>
      <c r="EQ136" s="55" t="s">
        <v>180</v>
      </c>
      <c r="ER136" s="56" t="s">
        <v>180</v>
      </c>
      <c r="ES136" s="54" t="s">
        <v>180</v>
      </c>
      <c r="ET136" s="55" t="s">
        <v>180</v>
      </c>
      <c r="EU136" s="54" t="s">
        <v>180</v>
      </c>
      <c r="EV136" s="54" t="s">
        <v>180</v>
      </c>
      <c r="EW136" s="55" t="s">
        <v>180</v>
      </c>
      <c r="EX136" s="54" t="s">
        <v>180</v>
      </c>
      <c r="EY136" s="54" t="s">
        <v>180</v>
      </c>
      <c r="EZ136" s="55" t="s">
        <v>180</v>
      </c>
      <c r="FA136" s="56" t="s">
        <v>180</v>
      </c>
      <c r="FB136" s="54" t="s">
        <v>180</v>
      </c>
      <c r="FC136" s="55" t="s">
        <v>180</v>
      </c>
      <c r="FD136" s="56" t="s">
        <v>180</v>
      </c>
      <c r="FE136" s="54" t="s">
        <v>180</v>
      </c>
      <c r="FF136" s="55" t="s">
        <v>180</v>
      </c>
      <c r="FG136" s="56" t="s">
        <v>180</v>
      </c>
      <c r="FH136" s="54" t="s">
        <v>180</v>
      </c>
      <c r="FI136" s="55" t="s">
        <v>180</v>
      </c>
      <c r="FJ136" s="56">
        <v>165</v>
      </c>
      <c r="FK136" s="54">
        <v>162</v>
      </c>
      <c r="FL136" s="55">
        <v>164</v>
      </c>
      <c r="FM136" s="56" t="s">
        <v>180</v>
      </c>
      <c r="FN136" s="54" t="s">
        <v>180</v>
      </c>
      <c r="FO136" s="55" t="s">
        <v>180</v>
      </c>
      <c r="FP136" s="56">
        <v>165</v>
      </c>
      <c r="FQ136" s="54">
        <v>163</v>
      </c>
      <c r="FR136" s="55">
        <v>164</v>
      </c>
      <c r="FS136" s="56">
        <v>175</v>
      </c>
      <c r="FT136" s="54">
        <v>170</v>
      </c>
      <c r="FU136" s="55">
        <v>173</v>
      </c>
      <c r="FV136" s="56" t="s">
        <v>180</v>
      </c>
      <c r="FW136" s="54" t="s">
        <v>180</v>
      </c>
      <c r="FX136" s="55" t="s">
        <v>180</v>
      </c>
      <c r="FY136" s="56" t="s">
        <v>180</v>
      </c>
      <c r="FZ136" s="54" t="s">
        <v>180</v>
      </c>
      <c r="GA136" s="55" t="s">
        <v>180</v>
      </c>
      <c r="GB136" s="56">
        <v>395</v>
      </c>
      <c r="GC136" s="54">
        <v>340</v>
      </c>
      <c r="GD136" s="55">
        <v>368</v>
      </c>
      <c r="GE136" s="56">
        <v>433</v>
      </c>
      <c r="GF136" s="54">
        <v>433</v>
      </c>
      <c r="GG136" s="55">
        <v>433</v>
      </c>
      <c r="GH136" s="56">
        <v>430</v>
      </c>
      <c r="GI136" s="54">
        <v>415</v>
      </c>
      <c r="GJ136" s="55">
        <v>423</v>
      </c>
      <c r="GK136" s="56" t="s">
        <v>180</v>
      </c>
      <c r="GL136" s="54" t="s">
        <v>180</v>
      </c>
      <c r="GM136" s="55" t="s">
        <v>180</v>
      </c>
      <c r="GN136" s="56">
        <v>420</v>
      </c>
      <c r="GO136" s="54">
        <v>410</v>
      </c>
      <c r="GP136" s="55">
        <v>415</v>
      </c>
      <c r="GQ136" s="56">
        <v>350</v>
      </c>
      <c r="GR136" s="54">
        <v>320</v>
      </c>
      <c r="GS136" s="55">
        <v>335</v>
      </c>
      <c r="GT136" s="56" t="s">
        <v>180</v>
      </c>
      <c r="GU136" s="54" t="s">
        <v>180</v>
      </c>
      <c r="GV136" s="55" t="s">
        <v>180</v>
      </c>
      <c r="GW136" s="56">
        <v>350</v>
      </c>
      <c r="GX136" s="54">
        <v>320</v>
      </c>
      <c r="GY136" s="55">
        <v>335</v>
      </c>
      <c r="GZ136" s="56">
        <v>49</v>
      </c>
      <c r="HA136" s="54">
        <v>41</v>
      </c>
      <c r="HB136" s="55">
        <v>45</v>
      </c>
      <c r="HC136" s="56">
        <v>66</v>
      </c>
      <c r="HD136" s="54">
        <v>63</v>
      </c>
      <c r="HE136" s="55">
        <v>65</v>
      </c>
      <c r="HF136" s="54" t="s">
        <v>180</v>
      </c>
      <c r="HG136" s="54" t="s">
        <v>180</v>
      </c>
      <c r="HH136" s="55" t="s">
        <v>180</v>
      </c>
      <c r="HI136" s="54" t="s">
        <v>180</v>
      </c>
      <c r="HJ136" s="54" t="s">
        <v>180</v>
      </c>
      <c r="HK136" s="55" t="s">
        <v>180</v>
      </c>
      <c r="HL136" s="56" t="s">
        <v>180</v>
      </c>
      <c r="HM136" s="54" t="s">
        <v>180</v>
      </c>
      <c r="HN136" s="55" t="s">
        <v>180</v>
      </c>
      <c r="HO136" s="56" t="s">
        <v>180</v>
      </c>
      <c r="HP136" s="54" t="s">
        <v>180</v>
      </c>
      <c r="HQ136" s="55" t="s">
        <v>180</v>
      </c>
      <c r="HR136" s="56" t="s">
        <v>180</v>
      </c>
      <c r="HS136" s="54" t="s">
        <v>180</v>
      </c>
      <c r="HT136" s="55" t="s">
        <v>180</v>
      </c>
      <c r="HU136" s="56" t="s">
        <v>180</v>
      </c>
      <c r="HV136" s="54" t="s">
        <v>180</v>
      </c>
      <c r="HW136" s="55" t="s">
        <v>180</v>
      </c>
      <c r="HX136" s="56" t="s">
        <v>180</v>
      </c>
      <c r="HY136" s="54" t="s">
        <v>180</v>
      </c>
      <c r="HZ136" s="55" t="s">
        <v>180</v>
      </c>
      <c r="IA136" s="56" t="s">
        <v>180</v>
      </c>
      <c r="IB136" s="54" t="s">
        <v>180</v>
      </c>
      <c r="IC136" s="55" t="s">
        <v>180</v>
      </c>
    </row>
    <row r="137" spans="1:237">
      <c r="A137" s="20">
        <v>1998</v>
      </c>
      <c r="B137" s="20">
        <v>2</v>
      </c>
      <c r="C137" s="20">
        <v>4</v>
      </c>
      <c r="D137" s="54">
        <v>240</v>
      </c>
      <c r="E137" s="54">
        <v>220</v>
      </c>
      <c r="F137" s="55">
        <v>230</v>
      </c>
      <c r="G137" s="56">
        <v>174</v>
      </c>
      <c r="H137" s="54">
        <v>172</v>
      </c>
      <c r="I137" s="55">
        <v>173</v>
      </c>
      <c r="J137" s="56">
        <v>240</v>
      </c>
      <c r="K137" s="54">
        <v>220</v>
      </c>
      <c r="L137" s="55">
        <v>230</v>
      </c>
      <c r="M137" s="56" t="s">
        <v>180</v>
      </c>
      <c r="N137" s="54" t="s">
        <v>180</v>
      </c>
      <c r="O137" s="55" t="s">
        <v>180</v>
      </c>
      <c r="P137" s="56">
        <v>210</v>
      </c>
      <c r="Q137" s="54">
        <v>209</v>
      </c>
      <c r="R137" s="55">
        <v>209.6</v>
      </c>
      <c r="S137" s="56">
        <v>208.8</v>
      </c>
      <c r="T137" s="54">
        <v>205</v>
      </c>
      <c r="U137" s="55">
        <v>207.4</v>
      </c>
      <c r="V137" s="54">
        <v>205</v>
      </c>
      <c r="W137" s="54">
        <v>198.8</v>
      </c>
      <c r="X137" s="55">
        <v>202.4</v>
      </c>
      <c r="Y137" s="54">
        <v>202</v>
      </c>
      <c r="Z137" s="54">
        <v>197</v>
      </c>
      <c r="AA137" s="55">
        <v>200</v>
      </c>
      <c r="AB137" s="54" t="s">
        <v>180</v>
      </c>
      <c r="AC137" s="54" t="s">
        <v>180</v>
      </c>
      <c r="AD137" s="55" t="s">
        <v>180</v>
      </c>
      <c r="AE137" s="54" t="s">
        <v>180</v>
      </c>
      <c r="AF137" s="54" t="s">
        <v>180</v>
      </c>
      <c r="AG137" s="55" t="s">
        <v>180</v>
      </c>
      <c r="AH137" s="56" t="s">
        <v>180</v>
      </c>
      <c r="AI137" s="54" t="s">
        <v>180</v>
      </c>
      <c r="AJ137" s="55" t="s">
        <v>180</v>
      </c>
      <c r="AK137" s="56" t="s">
        <v>180</v>
      </c>
      <c r="AL137" s="54" t="s">
        <v>180</v>
      </c>
      <c r="AM137" s="55" t="s">
        <v>180</v>
      </c>
      <c r="AN137" s="56">
        <v>330</v>
      </c>
      <c r="AO137" s="54">
        <v>330</v>
      </c>
      <c r="AP137" s="55">
        <v>330</v>
      </c>
      <c r="AQ137" s="56" t="s">
        <v>180</v>
      </c>
      <c r="AR137" s="54" t="s">
        <v>180</v>
      </c>
      <c r="AS137" s="55" t="s">
        <v>180</v>
      </c>
      <c r="AT137" s="56" t="s">
        <v>180</v>
      </c>
      <c r="AU137" s="54" t="s">
        <v>180</v>
      </c>
      <c r="AV137" s="55" t="s">
        <v>180</v>
      </c>
      <c r="AW137" s="56" t="s">
        <v>180</v>
      </c>
      <c r="AX137" s="54" t="s">
        <v>180</v>
      </c>
      <c r="AY137" s="55" t="s">
        <v>180</v>
      </c>
      <c r="AZ137" s="56">
        <v>216</v>
      </c>
      <c r="BA137" s="54">
        <v>211</v>
      </c>
      <c r="BB137" s="55">
        <v>214</v>
      </c>
      <c r="BC137" s="56" t="s">
        <v>180</v>
      </c>
      <c r="BD137" s="54" t="s">
        <v>180</v>
      </c>
      <c r="BE137" s="55" t="s">
        <v>180</v>
      </c>
      <c r="BF137" s="56">
        <v>216</v>
      </c>
      <c r="BG137" s="54">
        <v>211</v>
      </c>
      <c r="BH137" s="55">
        <v>214</v>
      </c>
      <c r="BI137" s="56">
        <v>218</v>
      </c>
      <c r="BJ137" s="54">
        <v>212</v>
      </c>
      <c r="BK137" s="55">
        <v>215</v>
      </c>
      <c r="BL137" s="56" t="s">
        <v>180</v>
      </c>
      <c r="BM137" s="54" t="s">
        <v>180</v>
      </c>
      <c r="BN137" s="55" t="s">
        <v>180</v>
      </c>
      <c r="BO137" s="56" t="s">
        <v>180</v>
      </c>
      <c r="BP137" s="54" t="s">
        <v>180</v>
      </c>
      <c r="BQ137" s="55" t="s">
        <v>180</v>
      </c>
      <c r="BR137" s="56" t="s">
        <v>180</v>
      </c>
      <c r="BS137" s="54" t="s">
        <v>180</v>
      </c>
      <c r="BT137" s="55" t="s">
        <v>180</v>
      </c>
      <c r="BU137" s="56" t="s">
        <v>180</v>
      </c>
      <c r="BV137" s="54" t="s">
        <v>180</v>
      </c>
      <c r="BW137" s="55" t="s">
        <v>180</v>
      </c>
      <c r="BX137" s="56" t="s">
        <v>180</v>
      </c>
      <c r="BY137" s="54" t="s">
        <v>180</v>
      </c>
      <c r="BZ137" s="55" t="s">
        <v>180</v>
      </c>
      <c r="CA137" s="56" t="s">
        <v>180</v>
      </c>
      <c r="CB137" s="54" t="s">
        <v>180</v>
      </c>
      <c r="CC137" s="55" t="s">
        <v>180</v>
      </c>
      <c r="CD137" s="56" t="s">
        <v>180</v>
      </c>
      <c r="CE137" s="54" t="s">
        <v>180</v>
      </c>
      <c r="CF137" s="55" t="s">
        <v>180</v>
      </c>
      <c r="CG137" s="56" t="s">
        <v>180</v>
      </c>
      <c r="CH137" s="54" t="s">
        <v>180</v>
      </c>
      <c r="CI137" s="55" t="s">
        <v>180</v>
      </c>
      <c r="CJ137" s="56" t="s">
        <v>180</v>
      </c>
      <c r="CK137" s="54" t="s">
        <v>180</v>
      </c>
      <c r="CL137" s="55" t="s">
        <v>180</v>
      </c>
      <c r="CM137" s="56" t="s">
        <v>180</v>
      </c>
      <c r="CN137" s="54" t="s">
        <v>180</v>
      </c>
      <c r="CO137" s="55" t="s">
        <v>180</v>
      </c>
      <c r="CP137" s="56">
        <v>228</v>
      </c>
      <c r="CQ137" s="54">
        <v>225</v>
      </c>
      <c r="CR137" s="55">
        <v>227</v>
      </c>
      <c r="CS137" s="56">
        <v>240</v>
      </c>
      <c r="CT137" s="54">
        <v>220</v>
      </c>
      <c r="CU137" s="55">
        <v>230</v>
      </c>
      <c r="CV137" s="56">
        <v>250</v>
      </c>
      <c r="CW137" s="54">
        <v>240</v>
      </c>
      <c r="CX137" s="55">
        <v>245</v>
      </c>
      <c r="CY137" s="54">
        <v>199</v>
      </c>
      <c r="CZ137" s="54">
        <v>185</v>
      </c>
      <c r="DA137" s="55">
        <v>192.4</v>
      </c>
      <c r="DB137" s="54" t="s">
        <v>180</v>
      </c>
      <c r="DC137" s="54" t="s">
        <v>180</v>
      </c>
      <c r="DD137" s="55" t="s">
        <v>180</v>
      </c>
      <c r="DE137" s="54" t="s">
        <v>180</v>
      </c>
      <c r="DF137" s="54" t="s">
        <v>180</v>
      </c>
      <c r="DG137" s="55" t="s">
        <v>180</v>
      </c>
      <c r="DH137" s="54" t="s">
        <v>180</v>
      </c>
      <c r="DI137" s="54" t="s">
        <v>180</v>
      </c>
      <c r="DJ137" s="55" t="s">
        <v>180</v>
      </c>
      <c r="DK137" s="56" t="s">
        <v>180</v>
      </c>
      <c r="DL137" s="54" t="s">
        <v>180</v>
      </c>
      <c r="DM137" s="55" t="s">
        <v>180</v>
      </c>
      <c r="DN137" s="54" t="s">
        <v>180</v>
      </c>
      <c r="DO137" s="54" t="s">
        <v>180</v>
      </c>
      <c r="DP137" s="55" t="s">
        <v>180</v>
      </c>
      <c r="DQ137" s="54" t="s">
        <v>180</v>
      </c>
      <c r="DR137" s="54" t="s">
        <v>180</v>
      </c>
      <c r="DS137" s="55" t="s">
        <v>180</v>
      </c>
      <c r="DT137" s="54">
        <v>180</v>
      </c>
      <c r="DU137" s="54">
        <v>178</v>
      </c>
      <c r="DV137" s="55">
        <v>179</v>
      </c>
      <c r="DW137" s="56" t="s">
        <v>180</v>
      </c>
      <c r="DX137" s="54" t="s">
        <v>180</v>
      </c>
      <c r="DY137" s="55" t="s">
        <v>180</v>
      </c>
      <c r="DZ137" s="56" t="s">
        <v>180</v>
      </c>
      <c r="EA137" s="54" t="s">
        <v>180</v>
      </c>
      <c r="EB137" s="55" t="s">
        <v>180</v>
      </c>
      <c r="EC137" s="56" t="s">
        <v>180</v>
      </c>
      <c r="ED137" s="54" t="s">
        <v>180</v>
      </c>
      <c r="EE137" s="55" t="s">
        <v>180</v>
      </c>
      <c r="EF137" s="56" t="s">
        <v>180</v>
      </c>
      <c r="EG137" s="54" t="s">
        <v>180</v>
      </c>
      <c r="EH137" s="55" t="s">
        <v>180</v>
      </c>
      <c r="EI137" s="56" t="s">
        <v>180</v>
      </c>
      <c r="EJ137" s="54" t="s">
        <v>180</v>
      </c>
      <c r="EK137" s="55" t="s">
        <v>180</v>
      </c>
      <c r="EL137" s="56" t="s">
        <v>180</v>
      </c>
      <c r="EM137" s="54" t="s">
        <v>180</v>
      </c>
      <c r="EN137" s="55" t="s">
        <v>180</v>
      </c>
      <c r="EO137" s="56" t="s">
        <v>180</v>
      </c>
      <c r="EP137" s="54" t="s">
        <v>180</v>
      </c>
      <c r="EQ137" s="55" t="s">
        <v>180</v>
      </c>
      <c r="ER137" s="56" t="s">
        <v>180</v>
      </c>
      <c r="ES137" s="54" t="s">
        <v>180</v>
      </c>
      <c r="ET137" s="55" t="s">
        <v>180</v>
      </c>
      <c r="EU137" s="54" t="s">
        <v>180</v>
      </c>
      <c r="EV137" s="54" t="s">
        <v>180</v>
      </c>
      <c r="EW137" s="55" t="s">
        <v>180</v>
      </c>
      <c r="EX137" s="54" t="s">
        <v>180</v>
      </c>
      <c r="EY137" s="54" t="s">
        <v>180</v>
      </c>
      <c r="EZ137" s="55" t="s">
        <v>180</v>
      </c>
      <c r="FA137" s="56" t="s">
        <v>180</v>
      </c>
      <c r="FB137" s="54" t="s">
        <v>180</v>
      </c>
      <c r="FC137" s="55" t="s">
        <v>180</v>
      </c>
      <c r="FD137" s="56" t="s">
        <v>180</v>
      </c>
      <c r="FE137" s="54" t="s">
        <v>180</v>
      </c>
      <c r="FF137" s="55" t="s">
        <v>180</v>
      </c>
      <c r="FG137" s="56" t="s">
        <v>180</v>
      </c>
      <c r="FH137" s="54" t="s">
        <v>180</v>
      </c>
      <c r="FI137" s="55" t="s">
        <v>180</v>
      </c>
      <c r="FJ137" s="56">
        <v>165</v>
      </c>
      <c r="FK137" s="54">
        <v>162</v>
      </c>
      <c r="FL137" s="55">
        <v>164</v>
      </c>
      <c r="FM137" s="56" t="s">
        <v>180</v>
      </c>
      <c r="FN137" s="54" t="s">
        <v>180</v>
      </c>
      <c r="FO137" s="55" t="s">
        <v>180</v>
      </c>
      <c r="FP137" s="56">
        <v>165</v>
      </c>
      <c r="FQ137" s="54">
        <v>163</v>
      </c>
      <c r="FR137" s="55">
        <v>164</v>
      </c>
      <c r="FS137" s="56">
        <v>175</v>
      </c>
      <c r="FT137" s="54">
        <v>173</v>
      </c>
      <c r="FU137" s="55">
        <v>174</v>
      </c>
      <c r="FV137" s="56" t="s">
        <v>180</v>
      </c>
      <c r="FW137" s="54" t="s">
        <v>180</v>
      </c>
      <c r="FX137" s="55" t="s">
        <v>180</v>
      </c>
      <c r="FY137" s="56" t="s">
        <v>180</v>
      </c>
      <c r="FZ137" s="54" t="s">
        <v>180</v>
      </c>
      <c r="GA137" s="55" t="s">
        <v>180</v>
      </c>
      <c r="GB137" s="56">
        <v>395</v>
      </c>
      <c r="GC137" s="54">
        <v>340</v>
      </c>
      <c r="GD137" s="55">
        <v>368</v>
      </c>
      <c r="GE137" s="56">
        <v>433</v>
      </c>
      <c r="GF137" s="54">
        <v>430.6</v>
      </c>
      <c r="GG137" s="55">
        <v>431.4</v>
      </c>
      <c r="GH137" s="56">
        <v>430</v>
      </c>
      <c r="GI137" s="54">
        <v>415</v>
      </c>
      <c r="GJ137" s="55">
        <v>423</v>
      </c>
      <c r="GK137" s="56" t="s">
        <v>180</v>
      </c>
      <c r="GL137" s="54" t="s">
        <v>180</v>
      </c>
      <c r="GM137" s="55" t="s">
        <v>180</v>
      </c>
      <c r="GN137" s="56">
        <v>420</v>
      </c>
      <c r="GO137" s="54">
        <v>410</v>
      </c>
      <c r="GP137" s="55">
        <v>415</v>
      </c>
      <c r="GQ137" s="56">
        <v>350</v>
      </c>
      <c r="GR137" s="54">
        <v>320</v>
      </c>
      <c r="GS137" s="55">
        <v>335</v>
      </c>
      <c r="GT137" s="56" t="s">
        <v>180</v>
      </c>
      <c r="GU137" s="54" t="s">
        <v>180</v>
      </c>
      <c r="GV137" s="55" t="s">
        <v>180</v>
      </c>
      <c r="GW137" s="56">
        <v>350</v>
      </c>
      <c r="GX137" s="54">
        <v>320</v>
      </c>
      <c r="GY137" s="55">
        <v>335</v>
      </c>
      <c r="GZ137" s="56">
        <v>49</v>
      </c>
      <c r="HA137" s="54">
        <v>41</v>
      </c>
      <c r="HB137" s="55">
        <v>45</v>
      </c>
      <c r="HC137" s="56">
        <v>66</v>
      </c>
      <c r="HD137" s="54">
        <v>63</v>
      </c>
      <c r="HE137" s="55">
        <v>65</v>
      </c>
      <c r="HF137" s="54" t="s">
        <v>180</v>
      </c>
      <c r="HG137" s="54" t="s">
        <v>180</v>
      </c>
      <c r="HH137" s="55" t="s">
        <v>180</v>
      </c>
      <c r="HI137" s="54" t="s">
        <v>180</v>
      </c>
      <c r="HJ137" s="54" t="s">
        <v>180</v>
      </c>
      <c r="HK137" s="55" t="s">
        <v>180</v>
      </c>
      <c r="HL137" s="56" t="s">
        <v>180</v>
      </c>
      <c r="HM137" s="54" t="s">
        <v>180</v>
      </c>
      <c r="HN137" s="55" t="s">
        <v>180</v>
      </c>
      <c r="HO137" s="56" t="s">
        <v>180</v>
      </c>
      <c r="HP137" s="54" t="s">
        <v>180</v>
      </c>
      <c r="HQ137" s="55" t="s">
        <v>180</v>
      </c>
      <c r="HR137" s="56" t="s">
        <v>180</v>
      </c>
      <c r="HS137" s="54" t="s">
        <v>180</v>
      </c>
      <c r="HT137" s="55" t="s">
        <v>180</v>
      </c>
      <c r="HU137" s="56" t="s">
        <v>180</v>
      </c>
      <c r="HV137" s="54" t="s">
        <v>180</v>
      </c>
      <c r="HW137" s="55" t="s">
        <v>180</v>
      </c>
      <c r="HX137" s="56" t="s">
        <v>180</v>
      </c>
      <c r="HY137" s="54" t="s">
        <v>180</v>
      </c>
      <c r="HZ137" s="55" t="s">
        <v>180</v>
      </c>
      <c r="IA137" s="56" t="s">
        <v>180</v>
      </c>
      <c r="IB137" s="54" t="s">
        <v>180</v>
      </c>
      <c r="IC137" s="55" t="s">
        <v>180</v>
      </c>
    </row>
    <row r="138" spans="1:237">
      <c r="A138" s="20">
        <v>1998</v>
      </c>
      <c r="B138" s="20">
        <v>2</v>
      </c>
      <c r="C138" s="20">
        <v>5</v>
      </c>
      <c r="D138" s="54">
        <v>240</v>
      </c>
      <c r="E138" s="54">
        <v>220</v>
      </c>
      <c r="F138" s="55">
        <v>230</v>
      </c>
      <c r="G138" s="56">
        <v>176</v>
      </c>
      <c r="H138" s="54">
        <v>176</v>
      </c>
      <c r="I138" s="55">
        <v>176</v>
      </c>
      <c r="J138" s="56">
        <v>240</v>
      </c>
      <c r="K138" s="54">
        <v>220</v>
      </c>
      <c r="L138" s="55">
        <v>230</v>
      </c>
      <c r="M138" s="56" t="s">
        <v>180</v>
      </c>
      <c r="N138" s="54" t="s">
        <v>180</v>
      </c>
      <c r="O138" s="55" t="s">
        <v>180</v>
      </c>
      <c r="P138" s="56">
        <v>214.5</v>
      </c>
      <c r="Q138" s="54">
        <v>208.75</v>
      </c>
      <c r="R138" s="55">
        <v>212</v>
      </c>
      <c r="S138" s="56">
        <v>209.5</v>
      </c>
      <c r="T138" s="54">
        <v>207.75</v>
      </c>
      <c r="U138" s="55">
        <v>208.75</v>
      </c>
      <c r="V138" s="54">
        <v>208</v>
      </c>
      <c r="W138" s="54">
        <v>205</v>
      </c>
      <c r="X138" s="55">
        <v>207</v>
      </c>
      <c r="Y138" s="54">
        <v>205</v>
      </c>
      <c r="Z138" s="54">
        <v>202.75</v>
      </c>
      <c r="AA138" s="55">
        <v>204.25</v>
      </c>
      <c r="AB138" s="54" t="s">
        <v>180</v>
      </c>
      <c r="AC138" s="54" t="s">
        <v>180</v>
      </c>
      <c r="AD138" s="55" t="s">
        <v>180</v>
      </c>
      <c r="AE138" s="54" t="s">
        <v>180</v>
      </c>
      <c r="AF138" s="54" t="s">
        <v>180</v>
      </c>
      <c r="AG138" s="55" t="s">
        <v>180</v>
      </c>
      <c r="AH138" s="56" t="s">
        <v>180</v>
      </c>
      <c r="AI138" s="54" t="s">
        <v>180</v>
      </c>
      <c r="AJ138" s="55" t="s">
        <v>180</v>
      </c>
      <c r="AK138" s="56" t="s">
        <v>180</v>
      </c>
      <c r="AL138" s="54" t="s">
        <v>180</v>
      </c>
      <c r="AM138" s="55" t="s">
        <v>180</v>
      </c>
      <c r="AN138" s="56">
        <v>330</v>
      </c>
      <c r="AO138" s="54">
        <v>330</v>
      </c>
      <c r="AP138" s="55">
        <v>330</v>
      </c>
      <c r="AQ138" s="56" t="s">
        <v>180</v>
      </c>
      <c r="AR138" s="54" t="s">
        <v>180</v>
      </c>
      <c r="AS138" s="55" t="s">
        <v>180</v>
      </c>
      <c r="AT138" s="56" t="s">
        <v>180</v>
      </c>
      <c r="AU138" s="54" t="s">
        <v>180</v>
      </c>
      <c r="AV138" s="55" t="s">
        <v>180</v>
      </c>
      <c r="AW138" s="56" t="s">
        <v>180</v>
      </c>
      <c r="AX138" s="54" t="s">
        <v>180</v>
      </c>
      <c r="AY138" s="55" t="s">
        <v>180</v>
      </c>
      <c r="AZ138" s="56">
        <v>216</v>
      </c>
      <c r="BA138" s="54">
        <v>211</v>
      </c>
      <c r="BB138" s="55">
        <v>214</v>
      </c>
      <c r="BC138" s="56" t="s">
        <v>180</v>
      </c>
      <c r="BD138" s="54" t="s">
        <v>180</v>
      </c>
      <c r="BE138" s="55" t="s">
        <v>180</v>
      </c>
      <c r="BF138" s="56">
        <v>216</v>
      </c>
      <c r="BG138" s="54">
        <v>211</v>
      </c>
      <c r="BH138" s="55">
        <v>214</v>
      </c>
      <c r="BI138" s="56">
        <v>218</v>
      </c>
      <c r="BJ138" s="54">
        <v>212</v>
      </c>
      <c r="BK138" s="55">
        <v>215</v>
      </c>
      <c r="BL138" s="56" t="s">
        <v>180</v>
      </c>
      <c r="BM138" s="54" t="s">
        <v>180</v>
      </c>
      <c r="BN138" s="55" t="s">
        <v>180</v>
      </c>
      <c r="BO138" s="56" t="s">
        <v>180</v>
      </c>
      <c r="BP138" s="54" t="s">
        <v>180</v>
      </c>
      <c r="BQ138" s="55" t="s">
        <v>180</v>
      </c>
      <c r="BR138" s="56" t="s">
        <v>180</v>
      </c>
      <c r="BS138" s="54" t="s">
        <v>180</v>
      </c>
      <c r="BT138" s="55" t="s">
        <v>180</v>
      </c>
      <c r="BU138" s="56" t="s">
        <v>180</v>
      </c>
      <c r="BV138" s="54" t="s">
        <v>180</v>
      </c>
      <c r="BW138" s="55" t="s">
        <v>180</v>
      </c>
      <c r="BX138" s="56" t="s">
        <v>180</v>
      </c>
      <c r="BY138" s="54" t="s">
        <v>180</v>
      </c>
      <c r="BZ138" s="55" t="s">
        <v>180</v>
      </c>
      <c r="CA138" s="56" t="s">
        <v>180</v>
      </c>
      <c r="CB138" s="54" t="s">
        <v>180</v>
      </c>
      <c r="CC138" s="55" t="s">
        <v>180</v>
      </c>
      <c r="CD138" s="56" t="s">
        <v>180</v>
      </c>
      <c r="CE138" s="54" t="s">
        <v>180</v>
      </c>
      <c r="CF138" s="55" t="s">
        <v>180</v>
      </c>
      <c r="CG138" s="56" t="s">
        <v>180</v>
      </c>
      <c r="CH138" s="54" t="s">
        <v>180</v>
      </c>
      <c r="CI138" s="55" t="s">
        <v>180</v>
      </c>
      <c r="CJ138" s="56" t="s">
        <v>180</v>
      </c>
      <c r="CK138" s="54" t="s">
        <v>180</v>
      </c>
      <c r="CL138" s="55" t="s">
        <v>180</v>
      </c>
      <c r="CM138" s="56" t="s">
        <v>180</v>
      </c>
      <c r="CN138" s="54" t="s">
        <v>180</v>
      </c>
      <c r="CO138" s="55" t="s">
        <v>180</v>
      </c>
      <c r="CP138" s="56">
        <v>230</v>
      </c>
      <c r="CQ138" s="54">
        <v>228</v>
      </c>
      <c r="CR138" s="55">
        <v>229</v>
      </c>
      <c r="CS138" s="56">
        <v>240</v>
      </c>
      <c r="CT138" s="54">
        <v>220</v>
      </c>
      <c r="CU138" s="55">
        <v>230</v>
      </c>
      <c r="CV138" s="56">
        <v>250</v>
      </c>
      <c r="CW138" s="54">
        <v>240</v>
      </c>
      <c r="CX138" s="55">
        <v>245</v>
      </c>
      <c r="CY138" s="54">
        <v>200</v>
      </c>
      <c r="CZ138" s="54">
        <v>185</v>
      </c>
      <c r="DA138" s="55">
        <v>193</v>
      </c>
      <c r="DB138" s="54" t="s">
        <v>180</v>
      </c>
      <c r="DC138" s="54" t="s">
        <v>180</v>
      </c>
      <c r="DD138" s="55" t="s">
        <v>180</v>
      </c>
      <c r="DE138" s="54" t="s">
        <v>180</v>
      </c>
      <c r="DF138" s="54" t="s">
        <v>180</v>
      </c>
      <c r="DG138" s="55" t="s">
        <v>180</v>
      </c>
      <c r="DH138" s="54" t="s">
        <v>180</v>
      </c>
      <c r="DI138" s="54" t="s">
        <v>180</v>
      </c>
      <c r="DJ138" s="55" t="s">
        <v>180</v>
      </c>
      <c r="DK138" s="56" t="s">
        <v>180</v>
      </c>
      <c r="DL138" s="54" t="s">
        <v>180</v>
      </c>
      <c r="DM138" s="55" t="s">
        <v>180</v>
      </c>
      <c r="DN138" s="54" t="s">
        <v>180</v>
      </c>
      <c r="DO138" s="54" t="s">
        <v>180</v>
      </c>
      <c r="DP138" s="55" t="s">
        <v>180</v>
      </c>
      <c r="DQ138" s="54" t="s">
        <v>180</v>
      </c>
      <c r="DR138" s="54" t="s">
        <v>180</v>
      </c>
      <c r="DS138" s="55" t="s">
        <v>180</v>
      </c>
      <c r="DT138" s="54">
        <v>180</v>
      </c>
      <c r="DU138" s="54">
        <v>178</v>
      </c>
      <c r="DV138" s="55">
        <v>179</v>
      </c>
      <c r="DW138" s="56" t="s">
        <v>180</v>
      </c>
      <c r="DX138" s="54" t="s">
        <v>180</v>
      </c>
      <c r="DY138" s="55" t="s">
        <v>180</v>
      </c>
      <c r="DZ138" s="56" t="s">
        <v>180</v>
      </c>
      <c r="EA138" s="54" t="s">
        <v>180</v>
      </c>
      <c r="EB138" s="55" t="s">
        <v>180</v>
      </c>
      <c r="EC138" s="56" t="s">
        <v>180</v>
      </c>
      <c r="ED138" s="54" t="s">
        <v>180</v>
      </c>
      <c r="EE138" s="55" t="s">
        <v>180</v>
      </c>
      <c r="EF138" s="56" t="s">
        <v>180</v>
      </c>
      <c r="EG138" s="54" t="s">
        <v>180</v>
      </c>
      <c r="EH138" s="55" t="s">
        <v>180</v>
      </c>
      <c r="EI138" s="56" t="s">
        <v>180</v>
      </c>
      <c r="EJ138" s="54" t="s">
        <v>180</v>
      </c>
      <c r="EK138" s="55" t="s">
        <v>180</v>
      </c>
      <c r="EL138" s="56" t="s">
        <v>180</v>
      </c>
      <c r="EM138" s="54" t="s">
        <v>180</v>
      </c>
      <c r="EN138" s="55" t="s">
        <v>180</v>
      </c>
      <c r="EO138" s="56" t="s">
        <v>180</v>
      </c>
      <c r="EP138" s="54" t="s">
        <v>180</v>
      </c>
      <c r="EQ138" s="55" t="s">
        <v>180</v>
      </c>
      <c r="ER138" s="56" t="s">
        <v>180</v>
      </c>
      <c r="ES138" s="54" t="s">
        <v>180</v>
      </c>
      <c r="ET138" s="55" t="s">
        <v>180</v>
      </c>
      <c r="EU138" s="54" t="s">
        <v>180</v>
      </c>
      <c r="EV138" s="54" t="s">
        <v>180</v>
      </c>
      <c r="EW138" s="55" t="s">
        <v>180</v>
      </c>
      <c r="EX138" s="54" t="s">
        <v>180</v>
      </c>
      <c r="EY138" s="54" t="s">
        <v>180</v>
      </c>
      <c r="EZ138" s="55" t="s">
        <v>180</v>
      </c>
      <c r="FA138" s="56" t="s">
        <v>180</v>
      </c>
      <c r="FB138" s="54" t="s">
        <v>180</v>
      </c>
      <c r="FC138" s="55" t="s">
        <v>180</v>
      </c>
      <c r="FD138" s="56" t="s">
        <v>180</v>
      </c>
      <c r="FE138" s="54" t="s">
        <v>180</v>
      </c>
      <c r="FF138" s="55" t="s">
        <v>180</v>
      </c>
      <c r="FG138" s="56" t="s">
        <v>180</v>
      </c>
      <c r="FH138" s="54" t="s">
        <v>180</v>
      </c>
      <c r="FI138" s="55" t="s">
        <v>180</v>
      </c>
      <c r="FJ138" s="56">
        <v>165</v>
      </c>
      <c r="FK138" s="54">
        <v>162</v>
      </c>
      <c r="FL138" s="55">
        <v>164</v>
      </c>
      <c r="FM138" s="56" t="s">
        <v>180</v>
      </c>
      <c r="FN138" s="54" t="s">
        <v>180</v>
      </c>
      <c r="FO138" s="55" t="s">
        <v>180</v>
      </c>
      <c r="FP138" s="56">
        <v>165</v>
      </c>
      <c r="FQ138" s="54">
        <v>163</v>
      </c>
      <c r="FR138" s="55">
        <v>164</v>
      </c>
      <c r="FS138" s="56">
        <v>177</v>
      </c>
      <c r="FT138" s="54">
        <v>175.66666666666666</v>
      </c>
      <c r="FU138" s="55">
        <v>176.66666666666666</v>
      </c>
      <c r="FV138" s="56" t="s">
        <v>180</v>
      </c>
      <c r="FW138" s="54" t="s">
        <v>180</v>
      </c>
      <c r="FX138" s="55" t="s">
        <v>180</v>
      </c>
      <c r="FY138" s="56" t="s">
        <v>180</v>
      </c>
      <c r="FZ138" s="54" t="s">
        <v>180</v>
      </c>
      <c r="GA138" s="55" t="s">
        <v>180</v>
      </c>
      <c r="GB138" s="56">
        <v>395</v>
      </c>
      <c r="GC138" s="54">
        <v>340</v>
      </c>
      <c r="GD138" s="55">
        <v>368</v>
      </c>
      <c r="GE138" s="56">
        <v>433</v>
      </c>
      <c r="GF138" s="54">
        <v>430</v>
      </c>
      <c r="GG138" s="55">
        <v>431</v>
      </c>
      <c r="GH138" s="56">
        <v>430</v>
      </c>
      <c r="GI138" s="54">
        <v>415</v>
      </c>
      <c r="GJ138" s="55">
        <v>423</v>
      </c>
      <c r="GK138" s="56" t="s">
        <v>180</v>
      </c>
      <c r="GL138" s="54" t="s">
        <v>180</v>
      </c>
      <c r="GM138" s="55" t="s">
        <v>180</v>
      </c>
      <c r="GN138" s="56">
        <v>420</v>
      </c>
      <c r="GO138" s="54">
        <v>410</v>
      </c>
      <c r="GP138" s="55">
        <v>415</v>
      </c>
      <c r="GQ138" s="56">
        <v>350</v>
      </c>
      <c r="GR138" s="54">
        <v>320</v>
      </c>
      <c r="GS138" s="55">
        <v>335</v>
      </c>
      <c r="GT138" s="56" t="s">
        <v>180</v>
      </c>
      <c r="GU138" s="54" t="s">
        <v>180</v>
      </c>
      <c r="GV138" s="55" t="s">
        <v>180</v>
      </c>
      <c r="GW138" s="56">
        <v>350</v>
      </c>
      <c r="GX138" s="54">
        <v>320</v>
      </c>
      <c r="GY138" s="55">
        <v>335</v>
      </c>
      <c r="GZ138" s="56">
        <v>49</v>
      </c>
      <c r="HA138" s="54">
        <v>41</v>
      </c>
      <c r="HB138" s="55">
        <v>45</v>
      </c>
      <c r="HC138" s="56">
        <v>66</v>
      </c>
      <c r="HD138" s="54">
        <v>63</v>
      </c>
      <c r="HE138" s="55">
        <v>65</v>
      </c>
      <c r="HF138" s="54" t="s">
        <v>180</v>
      </c>
      <c r="HG138" s="54" t="s">
        <v>180</v>
      </c>
      <c r="HH138" s="55" t="s">
        <v>180</v>
      </c>
      <c r="HI138" s="54" t="s">
        <v>180</v>
      </c>
      <c r="HJ138" s="54" t="s">
        <v>180</v>
      </c>
      <c r="HK138" s="55" t="s">
        <v>180</v>
      </c>
      <c r="HL138" s="56" t="s">
        <v>180</v>
      </c>
      <c r="HM138" s="54" t="s">
        <v>180</v>
      </c>
      <c r="HN138" s="55" t="s">
        <v>180</v>
      </c>
      <c r="HO138" s="56" t="s">
        <v>180</v>
      </c>
      <c r="HP138" s="54" t="s">
        <v>180</v>
      </c>
      <c r="HQ138" s="55" t="s">
        <v>180</v>
      </c>
      <c r="HR138" s="56" t="s">
        <v>180</v>
      </c>
      <c r="HS138" s="54" t="s">
        <v>180</v>
      </c>
      <c r="HT138" s="55" t="s">
        <v>180</v>
      </c>
      <c r="HU138" s="56" t="s">
        <v>180</v>
      </c>
      <c r="HV138" s="54" t="s">
        <v>180</v>
      </c>
      <c r="HW138" s="55" t="s">
        <v>180</v>
      </c>
      <c r="HX138" s="56" t="s">
        <v>180</v>
      </c>
      <c r="HY138" s="54" t="s">
        <v>180</v>
      </c>
      <c r="HZ138" s="55" t="s">
        <v>180</v>
      </c>
      <c r="IA138" s="56" t="s">
        <v>180</v>
      </c>
      <c r="IB138" s="54" t="s">
        <v>180</v>
      </c>
      <c r="IC138" s="55" t="s">
        <v>180</v>
      </c>
    </row>
    <row r="139" spans="1:237">
      <c r="A139" s="20">
        <v>1998</v>
      </c>
      <c r="B139" s="20">
        <v>2</v>
      </c>
      <c r="C139" s="20">
        <v>6</v>
      </c>
      <c r="D139" s="54">
        <v>240</v>
      </c>
      <c r="E139" s="54">
        <v>220</v>
      </c>
      <c r="F139" s="55">
        <v>230</v>
      </c>
      <c r="G139" s="56">
        <v>177.5</v>
      </c>
      <c r="H139" s="54">
        <v>175.75</v>
      </c>
      <c r="I139" s="55">
        <v>177</v>
      </c>
      <c r="J139" s="56">
        <v>240</v>
      </c>
      <c r="K139" s="54">
        <v>220</v>
      </c>
      <c r="L139" s="55">
        <v>230</v>
      </c>
      <c r="M139" s="56" t="s">
        <v>180</v>
      </c>
      <c r="N139" s="54" t="s">
        <v>180</v>
      </c>
      <c r="O139" s="55" t="s">
        <v>180</v>
      </c>
      <c r="P139" s="56">
        <v>212.75</v>
      </c>
      <c r="Q139" s="54">
        <v>208.5</v>
      </c>
      <c r="R139" s="55">
        <v>210.75</v>
      </c>
      <c r="S139" s="56">
        <v>210</v>
      </c>
      <c r="T139" s="54">
        <v>207.75</v>
      </c>
      <c r="U139" s="55">
        <v>209</v>
      </c>
      <c r="V139" s="54">
        <v>208</v>
      </c>
      <c r="W139" s="54">
        <v>205</v>
      </c>
      <c r="X139" s="55">
        <v>207</v>
      </c>
      <c r="Y139" s="54">
        <v>205</v>
      </c>
      <c r="Z139" s="54">
        <v>205</v>
      </c>
      <c r="AA139" s="55">
        <v>205</v>
      </c>
      <c r="AB139" s="54" t="s">
        <v>180</v>
      </c>
      <c r="AC139" s="54" t="s">
        <v>180</v>
      </c>
      <c r="AD139" s="55" t="s">
        <v>180</v>
      </c>
      <c r="AE139" s="54" t="s">
        <v>180</v>
      </c>
      <c r="AF139" s="54" t="s">
        <v>180</v>
      </c>
      <c r="AG139" s="55" t="s">
        <v>180</v>
      </c>
      <c r="AH139" s="56" t="s">
        <v>180</v>
      </c>
      <c r="AI139" s="54" t="s">
        <v>180</v>
      </c>
      <c r="AJ139" s="55" t="s">
        <v>180</v>
      </c>
      <c r="AK139" s="56" t="s">
        <v>180</v>
      </c>
      <c r="AL139" s="54" t="s">
        <v>180</v>
      </c>
      <c r="AM139" s="55" t="s">
        <v>180</v>
      </c>
      <c r="AN139" s="56">
        <v>330</v>
      </c>
      <c r="AO139" s="54">
        <v>330</v>
      </c>
      <c r="AP139" s="55">
        <v>330</v>
      </c>
      <c r="AQ139" s="56" t="s">
        <v>180</v>
      </c>
      <c r="AR139" s="54" t="s">
        <v>180</v>
      </c>
      <c r="AS139" s="55" t="s">
        <v>180</v>
      </c>
      <c r="AT139" s="56" t="s">
        <v>180</v>
      </c>
      <c r="AU139" s="54" t="s">
        <v>180</v>
      </c>
      <c r="AV139" s="55" t="s">
        <v>180</v>
      </c>
      <c r="AW139" s="56" t="s">
        <v>180</v>
      </c>
      <c r="AX139" s="54" t="s">
        <v>180</v>
      </c>
      <c r="AY139" s="55" t="s">
        <v>180</v>
      </c>
      <c r="AZ139" s="56">
        <v>216</v>
      </c>
      <c r="BA139" s="54">
        <v>211</v>
      </c>
      <c r="BB139" s="55">
        <v>214</v>
      </c>
      <c r="BC139" s="56" t="s">
        <v>180</v>
      </c>
      <c r="BD139" s="54" t="s">
        <v>180</v>
      </c>
      <c r="BE139" s="55" t="s">
        <v>180</v>
      </c>
      <c r="BF139" s="56">
        <v>216</v>
      </c>
      <c r="BG139" s="54">
        <v>211</v>
      </c>
      <c r="BH139" s="55">
        <v>214</v>
      </c>
      <c r="BI139" s="56">
        <v>218</v>
      </c>
      <c r="BJ139" s="54">
        <v>212</v>
      </c>
      <c r="BK139" s="55">
        <v>215</v>
      </c>
      <c r="BL139" s="56" t="s">
        <v>180</v>
      </c>
      <c r="BM139" s="54" t="s">
        <v>180</v>
      </c>
      <c r="BN139" s="55" t="s">
        <v>180</v>
      </c>
      <c r="BO139" s="56" t="s">
        <v>180</v>
      </c>
      <c r="BP139" s="54" t="s">
        <v>180</v>
      </c>
      <c r="BQ139" s="55" t="s">
        <v>180</v>
      </c>
      <c r="BR139" s="56" t="s">
        <v>180</v>
      </c>
      <c r="BS139" s="54" t="s">
        <v>180</v>
      </c>
      <c r="BT139" s="55" t="s">
        <v>180</v>
      </c>
      <c r="BU139" s="56" t="s">
        <v>180</v>
      </c>
      <c r="BV139" s="54" t="s">
        <v>180</v>
      </c>
      <c r="BW139" s="55" t="s">
        <v>180</v>
      </c>
      <c r="BX139" s="56" t="s">
        <v>180</v>
      </c>
      <c r="BY139" s="54" t="s">
        <v>180</v>
      </c>
      <c r="BZ139" s="55" t="s">
        <v>180</v>
      </c>
      <c r="CA139" s="56" t="s">
        <v>180</v>
      </c>
      <c r="CB139" s="54" t="s">
        <v>180</v>
      </c>
      <c r="CC139" s="55" t="s">
        <v>180</v>
      </c>
      <c r="CD139" s="56" t="s">
        <v>180</v>
      </c>
      <c r="CE139" s="54" t="s">
        <v>180</v>
      </c>
      <c r="CF139" s="55" t="s">
        <v>180</v>
      </c>
      <c r="CG139" s="56" t="s">
        <v>180</v>
      </c>
      <c r="CH139" s="54" t="s">
        <v>180</v>
      </c>
      <c r="CI139" s="55" t="s">
        <v>180</v>
      </c>
      <c r="CJ139" s="56" t="s">
        <v>180</v>
      </c>
      <c r="CK139" s="54" t="s">
        <v>180</v>
      </c>
      <c r="CL139" s="55" t="s">
        <v>180</v>
      </c>
      <c r="CM139" s="56" t="s">
        <v>180</v>
      </c>
      <c r="CN139" s="54" t="s">
        <v>180</v>
      </c>
      <c r="CO139" s="55" t="s">
        <v>180</v>
      </c>
      <c r="CP139" s="56">
        <v>233.5</v>
      </c>
      <c r="CQ139" s="54">
        <v>231.5</v>
      </c>
      <c r="CR139" s="55">
        <v>232.5</v>
      </c>
      <c r="CS139" s="56">
        <v>240</v>
      </c>
      <c r="CT139" s="54">
        <v>220</v>
      </c>
      <c r="CU139" s="55">
        <v>230</v>
      </c>
      <c r="CV139" s="56">
        <v>247.5</v>
      </c>
      <c r="CW139" s="54">
        <v>235</v>
      </c>
      <c r="CX139" s="55">
        <v>241.25</v>
      </c>
      <c r="CY139" s="54">
        <v>200</v>
      </c>
      <c r="CZ139" s="54">
        <v>185</v>
      </c>
      <c r="DA139" s="55">
        <v>193</v>
      </c>
      <c r="DB139" s="54" t="s">
        <v>180</v>
      </c>
      <c r="DC139" s="54" t="s">
        <v>180</v>
      </c>
      <c r="DD139" s="55" t="s">
        <v>180</v>
      </c>
      <c r="DE139" s="54" t="s">
        <v>180</v>
      </c>
      <c r="DF139" s="54" t="s">
        <v>180</v>
      </c>
      <c r="DG139" s="55" t="s">
        <v>180</v>
      </c>
      <c r="DH139" s="54" t="s">
        <v>180</v>
      </c>
      <c r="DI139" s="54" t="s">
        <v>180</v>
      </c>
      <c r="DJ139" s="55" t="s">
        <v>180</v>
      </c>
      <c r="DK139" s="56" t="s">
        <v>180</v>
      </c>
      <c r="DL139" s="54" t="s">
        <v>180</v>
      </c>
      <c r="DM139" s="55" t="s">
        <v>180</v>
      </c>
      <c r="DN139" s="54" t="s">
        <v>180</v>
      </c>
      <c r="DO139" s="54" t="s">
        <v>180</v>
      </c>
      <c r="DP139" s="55" t="s">
        <v>180</v>
      </c>
      <c r="DQ139" s="54" t="s">
        <v>180</v>
      </c>
      <c r="DR139" s="54" t="s">
        <v>180</v>
      </c>
      <c r="DS139" s="55" t="s">
        <v>180</v>
      </c>
      <c r="DT139" s="54">
        <v>182.5</v>
      </c>
      <c r="DU139" s="54">
        <v>180</v>
      </c>
      <c r="DV139" s="55">
        <v>181.5</v>
      </c>
      <c r="DW139" s="56" t="s">
        <v>180</v>
      </c>
      <c r="DX139" s="54" t="s">
        <v>180</v>
      </c>
      <c r="DY139" s="55" t="s">
        <v>180</v>
      </c>
      <c r="DZ139" s="56" t="s">
        <v>180</v>
      </c>
      <c r="EA139" s="54" t="s">
        <v>180</v>
      </c>
      <c r="EB139" s="55" t="s">
        <v>180</v>
      </c>
      <c r="EC139" s="56" t="s">
        <v>180</v>
      </c>
      <c r="ED139" s="54" t="s">
        <v>180</v>
      </c>
      <c r="EE139" s="55" t="s">
        <v>180</v>
      </c>
      <c r="EF139" s="56" t="s">
        <v>180</v>
      </c>
      <c r="EG139" s="54" t="s">
        <v>180</v>
      </c>
      <c r="EH139" s="55" t="s">
        <v>180</v>
      </c>
      <c r="EI139" s="56" t="s">
        <v>180</v>
      </c>
      <c r="EJ139" s="54" t="s">
        <v>180</v>
      </c>
      <c r="EK139" s="55" t="s">
        <v>180</v>
      </c>
      <c r="EL139" s="56" t="s">
        <v>180</v>
      </c>
      <c r="EM139" s="54" t="s">
        <v>180</v>
      </c>
      <c r="EN139" s="55" t="s">
        <v>180</v>
      </c>
      <c r="EO139" s="56" t="s">
        <v>180</v>
      </c>
      <c r="EP139" s="54" t="s">
        <v>180</v>
      </c>
      <c r="EQ139" s="55" t="s">
        <v>180</v>
      </c>
      <c r="ER139" s="56" t="s">
        <v>180</v>
      </c>
      <c r="ES139" s="54" t="s">
        <v>180</v>
      </c>
      <c r="ET139" s="55" t="s">
        <v>180</v>
      </c>
      <c r="EU139" s="54" t="s">
        <v>180</v>
      </c>
      <c r="EV139" s="54" t="s">
        <v>180</v>
      </c>
      <c r="EW139" s="55" t="s">
        <v>180</v>
      </c>
      <c r="EX139" s="54" t="s">
        <v>180</v>
      </c>
      <c r="EY139" s="54" t="s">
        <v>180</v>
      </c>
      <c r="EZ139" s="55" t="s">
        <v>180</v>
      </c>
      <c r="FA139" s="56" t="s">
        <v>180</v>
      </c>
      <c r="FB139" s="54" t="s">
        <v>180</v>
      </c>
      <c r="FC139" s="55" t="s">
        <v>180</v>
      </c>
      <c r="FD139" s="56" t="s">
        <v>180</v>
      </c>
      <c r="FE139" s="54" t="s">
        <v>180</v>
      </c>
      <c r="FF139" s="55" t="s">
        <v>180</v>
      </c>
      <c r="FG139" s="56" t="s">
        <v>180</v>
      </c>
      <c r="FH139" s="54" t="s">
        <v>180</v>
      </c>
      <c r="FI139" s="55" t="s">
        <v>180</v>
      </c>
      <c r="FJ139" s="56">
        <v>165</v>
      </c>
      <c r="FK139" s="54">
        <v>162</v>
      </c>
      <c r="FL139" s="55">
        <v>164</v>
      </c>
      <c r="FM139" s="56" t="s">
        <v>180</v>
      </c>
      <c r="FN139" s="54" t="s">
        <v>180</v>
      </c>
      <c r="FO139" s="55" t="s">
        <v>180</v>
      </c>
      <c r="FP139" s="56">
        <v>165</v>
      </c>
      <c r="FQ139" s="54">
        <v>163</v>
      </c>
      <c r="FR139" s="55">
        <v>164</v>
      </c>
      <c r="FS139" s="56">
        <v>178</v>
      </c>
      <c r="FT139" s="54">
        <v>177</v>
      </c>
      <c r="FU139" s="55">
        <v>178</v>
      </c>
      <c r="FV139" s="56" t="s">
        <v>180</v>
      </c>
      <c r="FW139" s="54" t="s">
        <v>180</v>
      </c>
      <c r="FX139" s="55" t="s">
        <v>180</v>
      </c>
      <c r="FY139" s="56" t="s">
        <v>180</v>
      </c>
      <c r="FZ139" s="54" t="s">
        <v>180</v>
      </c>
      <c r="GA139" s="55" t="s">
        <v>180</v>
      </c>
      <c r="GB139" s="56">
        <v>395</v>
      </c>
      <c r="GC139" s="54">
        <v>340</v>
      </c>
      <c r="GD139" s="55">
        <v>368</v>
      </c>
      <c r="GE139" s="56">
        <v>433</v>
      </c>
      <c r="GF139" s="54">
        <v>430</v>
      </c>
      <c r="GG139" s="55">
        <v>431</v>
      </c>
      <c r="GH139" s="56">
        <v>430</v>
      </c>
      <c r="GI139" s="54">
        <v>415</v>
      </c>
      <c r="GJ139" s="55">
        <v>423</v>
      </c>
      <c r="GK139" s="56" t="s">
        <v>180</v>
      </c>
      <c r="GL139" s="54" t="s">
        <v>180</v>
      </c>
      <c r="GM139" s="55" t="s">
        <v>180</v>
      </c>
      <c r="GN139" s="56">
        <v>420</v>
      </c>
      <c r="GO139" s="54">
        <v>410</v>
      </c>
      <c r="GP139" s="55">
        <v>415</v>
      </c>
      <c r="GQ139" s="56">
        <v>342.5</v>
      </c>
      <c r="GR139" s="54">
        <v>320</v>
      </c>
      <c r="GS139" s="55">
        <v>331.25</v>
      </c>
      <c r="GT139" s="56" t="s">
        <v>180</v>
      </c>
      <c r="GU139" s="54" t="s">
        <v>180</v>
      </c>
      <c r="GV139" s="55" t="s">
        <v>180</v>
      </c>
      <c r="GW139" s="56">
        <v>335</v>
      </c>
      <c r="GX139" s="54">
        <v>320</v>
      </c>
      <c r="GY139" s="55">
        <v>327.5</v>
      </c>
      <c r="GZ139" s="56">
        <v>49</v>
      </c>
      <c r="HA139" s="54">
        <v>41</v>
      </c>
      <c r="HB139" s="55">
        <v>45</v>
      </c>
      <c r="HC139" s="56">
        <v>66</v>
      </c>
      <c r="HD139" s="54">
        <v>63</v>
      </c>
      <c r="HE139" s="55">
        <v>65</v>
      </c>
      <c r="HF139" s="54" t="s">
        <v>180</v>
      </c>
      <c r="HG139" s="54" t="s">
        <v>180</v>
      </c>
      <c r="HH139" s="55" t="s">
        <v>180</v>
      </c>
      <c r="HI139" s="54" t="s">
        <v>180</v>
      </c>
      <c r="HJ139" s="54" t="s">
        <v>180</v>
      </c>
      <c r="HK139" s="55" t="s">
        <v>180</v>
      </c>
      <c r="HL139" s="56" t="s">
        <v>180</v>
      </c>
      <c r="HM139" s="54" t="s">
        <v>180</v>
      </c>
      <c r="HN139" s="55" t="s">
        <v>180</v>
      </c>
      <c r="HO139" s="56" t="s">
        <v>180</v>
      </c>
      <c r="HP139" s="54" t="s">
        <v>180</v>
      </c>
      <c r="HQ139" s="55" t="s">
        <v>180</v>
      </c>
      <c r="HR139" s="56" t="s">
        <v>180</v>
      </c>
      <c r="HS139" s="54" t="s">
        <v>180</v>
      </c>
      <c r="HT139" s="55" t="s">
        <v>180</v>
      </c>
      <c r="HU139" s="56" t="s">
        <v>180</v>
      </c>
      <c r="HV139" s="54" t="s">
        <v>180</v>
      </c>
      <c r="HW139" s="55" t="s">
        <v>180</v>
      </c>
      <c r="HX139" s="56" t="s">
        <v>180</v>
      </c>
      <c r="HY139" s="54" t="s">
        <v>180</v>
      </c>
      <c r="HZ139" s="55" t="s">
        <v>180</v>
      </c>
      <c r="IA139" s="56" t="s">
        <v>180</v>
      </c>
      <c r="IB139" s="54" t="s">
        <v>180</v>
      </c>
      <c r="IC139" s="55" t="s">
        <v>180</v>
      </c>
    </row>
    <row r="140" spans="1:237">
      <c r="A140" s="20">
        <v>1998</v>
      </c>
      <c r="B140" s="20">
        <v>3</v>
      </c>
      <c r="C140" s="20">
        <v>7</v>
      </c>
      <c r="D140" s="54">
        <v>246</v>
      </c>
      <c r="E140" s="54">
        <v>232</v>
      </c>
      <c r="F140" s="55">
        <v>239</v>
      </c>
      <c r="G140" s="56">
        <v>179</v>
      </c>
      <c r="H140" s="54">
        <v>178.5</v>
      </c>
      <c r="I140" s="55">
        <v>178.75</v>
      </c>
      <c r="J140" s="56">
        <v>246</v>
      </c>
      <c r="K140" s="54">
        <v>232</v>
      </c>
      <c r="L140" s="55">
        <v>239</v>
      </c>
      <c r="M140" s="56" t="s">
        <v>180</v>
      </c>
      <c r="N140" s="54" t="s">
        <v>180</v>
      </c>
      <c r="O140" s="55" t="s">
        <v>180</v>
      </c>
      <c r="P140" s="56">
        <v>210.8</v>
      </c>
      <c r="Q140" s="54">
        <v>206.2</v>
      </c>
      <c r="R140" s="55">
        <v>208.8</v>
      </c>
      <c r="S140" s="56">
        <v>210</v>
      </c>
      <c r="T140" s="54">
        <v>205</v>
      </c>
      <c r="U140" s="55">
        <v>208</v>
      </c>
      <c r="V140" s="54">
        <v>208</v>
      </c>
      <c r="W140" s="54">
        <v>205</v>
      </c>
      <c r="X140" s="55">
        <v>207</v>
      </c>
      <c r="Y140" s="54">
        <v>208</v>
      </c>
      <c r="Z140" s="54">
        <v>205</v>
      </c>
      <c r="AA140" s="55">
        <v>207</v>
      </c>
      <c r="AB140" s="54" t="s">
        <v>180</v>
      </c>
      <c r="AC140" s="54" t="s">
        <v>180</v>
      </c>
      <c r="AD140" s="55" t="s">
        <v>180</v>
      </c>
      <c r="AE140" s="54" t="s">
        <v>180</v>
      </c>
      <c r="AF140" s="54" t="s">
        <v>180</v>
      </c>
      <c r="AG140" s="55" t="s">
        <v>180</v>
      </c>
      <c r="AH140" s="56" t="s">
        <v>180</v>
      </c>
      <c r="AI140" s="54" t="s">
        <v>180</v>
      </c>
      <c r="AJ140" s="55" t="s">
        <v>180</v>
      </c>
      <c r="AK140" s="56" t="s">
        <v>180</v>
      </c>
      <c r="AL140" s="54" t="s">
        <v>180</v>
      </c>
      <c r="AM140" s="55" t="s">
        <v>180</v>
      </c>
      <c r="AN140" s="56">
        <v>330</v>
      </c>
      <c r="AO140" s="54">
        <v>330</v>
      </c>
      <c r="AP140" s="55">
        <v>330</v>
      </c>
      <c r="AQ140" s="56" t="s">
        <v>180</v>
      </c>
      <c r="AR140" s="54" t="s">
        <v>180</v>
      </c>
      <c r="AS140" s="55" t="s">
        <v>180</v>
      </c>
      <c r="AT140" s="56" t="s">
        <v>180</v>
      </c>
      <c r="AU140" s="54" t="s">
        <v>180</v>
      </c>
      <c r="AV140" s="55" t="s">
        <v>180</v>
      </c>
      <c r="AW140" s="56" t="s">
        <v>180</v>
      </c>
      <c r="AX140" s="54" t="s">
        <v>180</v>
      </c>
      <c r="AY140" s="55" t="s">
        <v>180</v>
      </c>
      <c r="AZ140" s="56">
        <v>216</v>
      </c>
      <c r="BA140" s="54">
        <v>211</v>
      </c>
      <c r="BB140" s="55">
        <v>214</v>
      </c>
      <c r="BC140" s="56" t="s">
        <v>180</v>
      </c>
      <c r="BD140" s="54" t="s">
        <v>180</v>
      </c>
      <c r="BE140" s="55" t="s">
        <v>180</v>
      </c>
      <c r="BF140" s="56">
        <v>216</v>
      </c>
      <c r="BG140" s="54">
        <v>211</v>
      </c>
      <c r="BH140" s="55">
        <v>214</v>
      </c>
      <c r="BI140" s="56">
        <v>218</v>
      </c>
      <c r="BJ140" s="54">
        <v>212</v>
      </c>
      <c r="BK140" s="55">
        <v>215</v>
      </c>
      <c r="BL140" s="56" t="s">
        <v>180</v>
      </c>
      <c r="BM140" s="54" t="s">
        <v>180</v>
      </c>
      <c r="BN140" s="55" t="s">
        <v>180</v>
      </c>
      <c r="BO140" s="56" t="s">
        <v>180</v>
      </c>
      <c r="BP140" s="54" t="s">
        <v>180</v>
      </c>
      <c r="BQ140" s="55" t="s">
        <v>180</v>
      </c>
      <c r="BR140" s="56" t="s">
        <v>180</v>
      </c>
      <c r="BS140" s="54" t="s">
        <v>180</v>
      </c>
      <c r="BT140" s="55" t="s">
        <v>180</v>
      </c>
      <c r="BU140" s="56" t="s">
        <v>180</v>
      </c>
      <c r="BV140" s="54" t="s">
        <v>180</v>
      </c>
      <c r="BW140" s="55" t="s">
        <v>180</v>
      </c>
      <c r="BX140" s="56" t="s">
        <v>180</v>
      </c>
      <c r="BY140" s="54" t="s">
        <v>180</v>
      </c>
      <c r="BZ140" s="55" t="s">
        <v>180</v>
      </c>
      <c r="CA140" s="56" t="s">
        <v>180</v>
      </c>
      <c r="CB140" s="54" t="s">
        <v>180</v>
      </c>
      <c r="CC140" s="55" t="s">
        <v>180</v>
      </c>
      <c r="CD140" s="56" t="s">
        <v>180</v>
      </c>
      <c r="CE140" s="54" t="s">
        <v>180</v>
      </c>
      <c r="CF140" s="55" t="s">
        <v>180</v>
      </c>
      <c r="CG140" s="56" t="s">
        <v>180</v>
      </c>
      <c r="CH140" s="54" t="s">
        <v>180</v>
      </c>
      <c r="CI140" s="55" t="s">
        <v>180</v>
      </c>
      <c r="CJ140" s="56" t="s">
        <v>180</v>
      </c>
      <c r="CK140" s="54" t="s">
        <v>180</v>
      </c>
      <c r="CL140" s="55" t="s">
        <v>180</v>
      </c>
      <c r="CM140" s="56" t="s">
        <v>180</v>
      </c>
      <c r="CN140" s="54" t="s">
        <v>180</v>
      </c>
      <c r="CO140" s="55" t="s">
        <v>180</v>
      </c>
      <c r="CP140" s="56">
        <v>234</v>
      </c>
      <c r="CQ140" s="54">
        <v>232</v>
      </c>
      <c r="CR140" s="55">
        <v>233</v>
      </c>
      <c r="CS140" s="56">
        <v>246</v>
      </c>
      <c r="CT140" s="54">
        <v>232</v>
      </c>
      <c r="CU140" s="55">
        <v>239</v>
      </c>
      <c r="CV140" s="56">
        <v>246</v>
      </c>
      <c r="CW140" s="54">
        <v>232</v>
      </c>
      <c r="CX140" s="55">
        <v>239</v>
      </c>
      <c r="CY140" s="54">
        <v>200</v>
      </c>
      <c r="CZ140" s="54">
        <v>186</v>
      </c>
      <c r="DA140" s="55">
        <v>193.4</v>
      </c>
      <c r="DB140" s="54" t="s">
        <v>180</v>
      </c>
      <c r="DC140" s="54" t="s">
        <v>180</v>
      </c>
      <c r="DD140" s="55" t="s">
        <v>180</v>
      </c>
      <c r="DE140" s="54" t="s">
        <v>180</v>
      </c>
      <c r="DF140" s="54" t="s">
        <v>180</v>
      </c>
      <c r="DG140" s="55" t="s">
        <v>180</v>
      </c>
      <c r="DH140" s="54" t="s">
        <v>180</v>
      </c>
      <c r="DI140" s="54" t="s">
        <v>180</v>
      </c>
      <c r="DJ140" s="55" t="s">
        <v>180</v>
      </c>
      <c r="DK140" s="56" t="s">
        <v>180</v>
      </c>
      <c r="DL140" s="54" t="s">
        <v>180</v>
      </c>
      <c r="DM140" s="55" t="s">
        <v>180</v>
      </c>
      <c r="DN140" s="54" t="s">
        <v>180</v>
      </c>
      <c r="DO140" s="54" t="s">
        <v>180</v>
      </c>
      <c r="DP140" s="55" t="s">
        <v>180</v>
      </c>
      <c r="DQ140" s="54" t="s">
        <v>180</v>
      </c>
      <c r="DR140" s="54" t="s">
        <v>180</v>
      </c>
      <c r="DS140" s="55" t="s">
        <v>180</v>
      </c>
      <c r="DT140" s="54">
        <v>185</v>
      </c>
      <c r="DU140" s="54">
        <v>183.8</v>
      </c>
      <c r="DV140" s="55">
        <v>184.6</v>
      </c>
      <c r="DW140" s="56" t="s">
        <v>180</v>
      </c>
      <c r="DX140" s="54" t="s">
        <v>180</v>
      </c>
      <c r="DY140" s="55" t="s">
        <v>180</v>
      </c>
      <c r="DZ140" s="56" t="s">
        <v>180</v>
      </c>
      <c r="EA140" s="54" t="s">
        <v>180</v>
      </c>
      <c r="EB140" s="55" t="s">
        <v>180</v>
      </c>
      <c r="EC140" s="56" t="s">
        <v>180</v>
      </c>
      <c r="ED140" s="54" t="s">
        <v>180</v>
      </c>
      <c r="EE140" s="55" t="s">
        <v>180</v>
      </c>
      <c r="EF140" s="56" t="s">
        <v>180</v>
      </c>
      <c r="EG140" s="54" t="s">
        <v>180</v>
      </c>
      <c r="EH140" s="55" t="s">
        <v>180</v>
      </c>
      <c r="EI140" s="56" t="s">
        <v>180</v>
      </c>
      <c r="EJ140" s="54" t="s">
        <v>180</v>
      </c>
      <c r="EK140" s="55" t="s">
        <v>180</v>
      </c>
      <c r="EL140" s="56" t="s">
        <v>180</v>
      </c>
      <c r="EM140" s="54" t="s">
        <v>180</v>
      </c>
      <c r="EN140" s="55" t="s">
        <v>180</v>
      </c>
      <c r="EO140" s="56" t="s">
        <v>180</v>
      </c>
      <c r="EP140" s="54" t="s">
        <v>180</v>
      </c>
      <c r="EQ140" s="55" t="s">
        <v>180</v>
      </c>
      <c r="ER140" s="56" t="s">
        <v>180</v>
      </c>
      <c r="ES140" s="54" t="s">
        <v>180</v>
      </c>
      <c r="ET140" s="55" t="s">
        <v>180</v>
      </c>
      <c r="EU140" s="54" t="s">
        <v>180</v>
      </c>
      <c r="EV140" s="54" t="s">
        <v>180</v>
      </c>
      <c r="EW140" s="55" t="s">
        <v>180</v>
      </c>
      <c r="EX140" s="54" t="s">
        <v>180</v>
      </c>
      <c r="EY140" s="54" t="s">
        <v>180</v>
      </c>
      <c r="EZ140" s="55" t="s">
        <v>180</v>
      </c>
      <c r="FA140" s="56" t="s">
        <v>180</v>
      </c>
      <c r="FB140" s="54" t="s">
        <v>180</v>
      </c>
      <c r="FC140" s="55" t="s">
        <v>180</v>
      </c>
      <c r="FD140" s="56" t="s">
        <v>180</v>
      </c>
      <c r="FE140" s="54" t="s">
        <v>180</v>
      </c>
      <c r="FF140" s="55" t="s">
        <v>180</v>
      </c>
      <c r="FG140" s="56" t="s">
        <v>180</v>
      </c>
      <c r="FH140" s="54" t="s">
        <v>180</v>
      </c>
      <c r="FI140" s="55" t="s">
        <v>180</v>
      </c>
      <c r="FJ140" s="56">
        <v>165</v>
      </c>
      <c r="FK140" s="54">
        <v>162</v>
      </c>
      <c r="FL140" s="55">
        <v>164</v>
      </c>
      <c r="FM140" s="56" t="s">
        <v>180</v>
      </c>
      <c r="FN140" s="54" t="s">
        <v>180</v>
      </c>
      <c r="FO140" s="55" t="s">
        <v>180</v>
      </c>
      <c r="FP140" s="56">
        <v>165</v>
      </c>
      <c r="FQ140" s="54">
        <v>163</v>
      </c>
      <c r="FR140" s="55">
        <v>164</v>
      </c>
      <c r="FS140" s="56">
        <v>178</v>
      </c>
      <c r="FT140" s="54">
        <v>177</v>
      </c>
      <c r="FU140" s="55">
        <v>178</v>
      </c>
      <c r="FV140" s="56" t="s">
        <v>180</v>
      </c>
      <c r="FW140" s="54" t="s">
        <v>180</v>
      </c>
      <c r="FX140" s="55" t="s">
        <v>180</v>
      </c>
      <c r="FY140" s="56" t="s">
        <v>180</v>
      </c>
      <c r="FZ140" s="54" t="s">
        <v>180</v>
      </c>
      <c r="GA140" s="55" t="s">
        <v>180</v>
      </c>
      <c r="GB140" s="56">
        <v>394.6</v>
      </c>
      <c r="GC140" s="54">
        <v>340</v>
      </c>
      <c r="GD140" s="55">
        <v>367.8</v>
      </c>
      <c r="GE140" s="56">
        <v>433</v>
      </c>
      <c r="GF140" s="54">
        <v>430</v>
      </c>
      <c r="GG140" s="55">
        <v>431</v>
      </c>
      <c r="GH140" s="56">
        <v>430</v>
      </c>
      <c r="GI140" s="54">
        <v>415</v>
      </c>
      <c r="GJ140" s="55">
        <v>423</v>
      </c>
      <c r="GK140" s="56" t="s">
        <v>180</v>
      </c>
      <c r="GL140" s="54" t="s">
        <v>180</v>
      </c>
      <c r="GM140" s="55" t="s">
        <v>180</v>
      </c>
      <c r="GN140" s="56">
        <v>420</v>
      </c>
      <c r="GO140" s="54">
        <v>410</v>
      </c>
      <c r="GP140" s="55">
        <v>415</v>
      </c>
      <c r="GQ140" s="56">
        <v>332</v>
      </c>
      <c r="GR140" s="54">
        <v>320</v>
      </c>
      <c r="GS140" s="55">
        <v>326</v>
      </c>
      <c r="GT140" s="56" t="s">
        <v>180</v>
      </c>
      <c r="GU140" s="54" t="s">
        <v>180</v>
      </c>
      <c r="GV140" s="55" t="s">
        <v>180</v>
      </c>
      <c r="GW140" s="56">
        <v>350</v>
      </c>
      <c r="GX140" s="54">
        <v>320</v>
      </c>
      <c r="GY140" s="55">
        <v>335</v>
      </c>
      <c r="GZ140" s="56">
        <v>49</v>
      </c>
      <c r="HA140" s="54">
        <v>41</v>
      </c>
      <c r="HB140" s="55">
        <v>45</v>
      </c>
      <c r="HC140" s="56">
        <v>66</v>
      </c>
      <c r="HD140" s="54">
        <v>63</v>
      </c>
      <c r="HE140" s="55">
        <v>65</v>
      </c>
      <c r="HF140" s="54" t="s">
        <v>180</v>
      </c>
      <c r="HG140" s="54" t="s">
        <v>180</v>
      </c>
      <c r="HH140" s="55" t="s">
        <v>180</v>
      </c>
      <c r="HI140" s="54" t="s">
        <v>180</v>
      </c>
      <c r="HJ140" s="54" t="s">
        <v>180</v>
      </c>
      <c r="HK140" s="55" t="s">
        <v>180</v>
      </c>
      <c r="HL140" s="56" t="s">
        <v>180</v>
      </c>
      <c r="HM140" s="54" t="s">
        <v>180</v>
      </c>
      <c r="HN140" s="55" t="s">
        <v>180</v>
      </c>
      <c r="HO140" s="56" t="s">
        <v>180</v>
      </c>
      <c r="HP140" s="54" t="s">
        <v>180</v>
      </c>
      <c r="HQ140" s="55" t="s">
        <v>180</v>
      </c>
      <c r="HR140" s="56" t="s">
        <v>180</v>
      </c>
      <c r="HS140" s="54" t="s">
        <v>180</v>
      </c>
      <c r="HT140" s="55" t="s">
        <v>180</v>
      </c>
      <c r="HU140" s="56" t="s">
        <v>180</v>
      </c>
      <c r="HV140" s="54" t="s">
        <v>180</v>
      </c>
      <c r="HW140" s="55" t="s">
        <v>180</v>
      </c>
      <c r="HX140" s="56" t="s">
        <v>180</v>
      </c>
      <c r="HY140" s="54" t="s">
        <v>180</v>
      </c>
      <c r="HZ140" s="55" t="s">
        <v>180</v>
      </c>
      <c r="IA140" s="56" t="s">
        <v>180</v>
      </c>
      <c r="IB140" s="54" t="s">
        <v>180</v>
      </c>
      <c r="IC140" s="55" t="s">
        <v>180</v>
      </c>
    </row>
    <row r="141" spans="1:237">
      <c r="A141" s="20">
        <v>1998</v>
      </c>
      <c r="B141" s="20">
        <v>3</v>
      </c>
      <c r="C141" s="20">
        <v>8</v>
      </c>
      <c r="D141" s="54">
        <v>250</v>
      </c>
      <c r="E141" s="54">
        <v>240</v>
      </c>
      <c r="F141" s="55">
        <v>245</v>
      </c>
      <c r="G141" s="56">
        <v>179</v>
      </c>
      <c r="H141" s="54">
        <v>176.5</v>
      </c>
      <c r="I141" s="55">
        <v>177.75</v>
      </c>
      <c r="J141" s="56">
        <v>250</v>
      </c>
      <c r="K141" s="54">
        <v>240</v>
      </c>
      <c r="L141" s="55">
        <v>245</v>
      </c>
      <c r="M141" s="56" t="s">
        <v>180</v>
      </c>
      <c r="N141" s="54" t="s">
        <v>180</v>
      </c>
      <c r="O141" s="55" t="s">
        <v>180</v>
      </c>
      <c r="P141" s="56">
        <v>210</v>
      </c>
      <c r="Q141" s="54">
        <v>205</v>
      </c>
      <c r="R141" s="55">
        <v>208</v>
      </c>
      <c r="S141" s="56">
        <v>210</v>
      </c>
      <c r="T141" s="54">
        <v>204.5</v>
      </c>
      <c r="U141" s="55">
        <v>207.5</v>
      </c>
      <c r="V141" s="54">
        <v>208</v>
      </c>
      <c r="W141" s="54">
        <v>205</v>
      </c>
      <c r="X141" s="55">
        <v>207</v>
      </c>
      <c r="Y141" s="54">
        <v>208</v>
      </c>
      <c r="Z141" s="54">
        <v>205</v>
      </c>
      <c r="AA141" s="55">
        <v>207</v>
      </c>
      <c r="AB141" s="54" t="s">
        <v>180</v>
      </c>
      <c r="AC141" s="54" t="s">
        <v>180</v>
      </c>
      <c r="AD141" s="55" t="s">
        <v>180</v>
      </c>
      <c r="AE141" s="54" t="s">
        <v>180</v>
      </c>
      <c r="AF141" s="54" t="s">
        <v>180</v>
      </c>
      <c r="AG141" s="55" t="s">
        <v>180</v>
      </c>
      <c r="AH141" s="56" t="s">
        <v>180</v>
      </c>
      <c r="AI141" s="54" t="s">
        <v>180</v>
      </c>
      <c r="AJ141" s="55" t="s">
        <v>180</v>
      </c>
      <c r="AK141" s="56" t="s">
        <v>180</v>
      </c>
      <c r="AL141" s="54" t="s">
        <v>180</v>
      </c>
      <c r="AM141" s="55" t="s">
        <v>180</v>
      </c>
      <c r="AN141" s="56">
        <v>330</v>
      </c>
      <c r="AO141" s="54">
        <v>330</v>
      </c>
      <c r="AP141" s="55">
        <v>330</v>
      </c>
      <c r="AQ141" s="56" t="s">
        <v>180</v>
      </c>
      <c r="AR141" s="54" t="s">
        <v>180</v>
      </c>
      <c r="AS141" s="55" t="s">
        <v>180</v>
      </c>
      <c r="AT141" s="56" t="s">
        <v>180</v>
      </c>
      <c r="AU141" s="54" t="s">
        <v>180</v>
      </c>
      <c r="AV141" s="55" t="s">
        <v>180</v>
      </c>
      <c r="AW141" s="56" t="s">
        <v>180</v>
      </c>
      <c r="AX141" s="54" t="s">
        <v>180</v>
      </c>
      <c r="AY141" s="55" t="s">
        <v>180</v>
      </c>
      <c r="AZ141" s="56">
        <v>216</v>
      </c>
      <c r="BA141" s="54">
        <v>211</v>
      </c>
      <c r="BB141" s="55">
        <v>214</v>
      </c>
      <c r="BC141" s="56" t="s">
        <v>180</v>
      </c>
      <c r="BD141" s="54" t="s">
        <v>180</v>
      </c>
      <c r="BE141" s="55" t="s">
        <v>180</v>
      </c>
      <c r="BF141" s="56">
        <v>216</v>
      </c>
      <c r="BG141" s="54">
        <v>211</v>
      </c>
      <c r="BH141" s="55">
        <v>214</v>
      </c>
      <c r="BI141" s="56">
        <v>218</v>
      </c>
      <c r="BJ141" s="54">
        <v>212</v>
      </c>
      <c r="BK141" s="55">
        <v>215</v>
      </c>
      <c r="BL141" s="56" t="s">
        <v>180</v>
      </c>
      <c r="BM141" s="54" t="s">
        <v>180</v>
      </c>
      <c r="BN141" s="55" t="s">
        <v>180</v>
      </c>
      <c r="BO141" s="56" t="s">
        <v>180</v>
      </c>
      <c r="BP141" s="54" t="s">
        <v>180</v>
      </c>
      <c r="BQ141" s="55" t="s">
        <v>180</v>
      </c>
      <c r="BR141" s="56" t="s">
        <v>180</v>
      </c>
      <c r="BS141" s="54" t="s">
        <v>180</v>
      </c>
      <c r="BT141" s="55" t="s">
        <v>180</v>
      </c>
      <c r="BU141" s="56" t="s">
        <v>180</v>
      </c>
      <c r="BV141" s="54" t="s">
        <v>180</v>
      </c>
      <c r="BW141" s="55" t="s">
        <v>180</v>
      </c>
      <c r="BX141" s="56" t="s">
        <v>180</v>
      </c>
      <c r="BY141" s="54" t="s">
        <v>180</v>
      </c>
      <c r="BZ141" s="55" t="s">
        <v>180</v>
      </c>
      <c r="CA141" s="56" t="s">
        <v>180</v>
      </c>
      <c r="CB141" s="54" t="s">
        <v>180</v>
      </c>
      <c r="CC141" s="55" t="s">
        <v>180</v>
      </c>
      <c r="CD141" s="56" t="s">
        <v>180</v>
      </c>
      <c r="CE141" s="54" t="s">
        <v>180</v>
      </c>
      <c r="CF141" s="55" t="s">
        <v>180</v>
      </c>
      <c r="CG141" s="56" t="s">
        <v>180</v>
      </c>
      <c r="CH141" s="54" t="s">
        <v>180</v>
      </c>
      <c r="CI141" s="55" t="s">
        <v>180</v>
      </c>
      <c r="CJ141" s="56" t="s">
        <v>180</v>
      </c>
      <c r="CK141" s="54" t="s">
        <v>180</v>
      </c>
      <c r="CL141" s="55" t="s">
        <v>180</v>
      </c>
      <c r="CM141" s="56" t="s">
        <v>180</v>
      </c>
      <c r="CN141" s="54" t="s">
        <v>180</v>
      </c>
      <c r="CO141" s="55" t="s">
        <v>180</v>
      </c>
      <c r="CP141" s="56">
        <v>232.5</v>
      </c>
      <c r="CQ141" s="54">
        <v>230</v>
      </c>
      <c r="CR141" s="55">
        <v>231.25</v>
      </c>
      <c r="CS141" s="56">
        <v>250</v>
      </c>
      <c r="CT141" s="54">
        <v>240</v>
      </c>
      <c r="CU141" s="55">
        <v>245</v>
      </c>
      <c r="CV141" s="56">
        <v>250</v>
      </c>
      <c r="CW141" s="54">
        <v>240</v>
      </c>
      <c r="CX141" s="55">
        <v>245</v>
      </c>
      <c r="CY141" s="54">
        <v>201</v>
      </c>
      <c r="CZ141" s="54">
        <v>192.5</v>
      </c>
      <c r="DA141" s="55">
        <v>197</v>
      </c>
      <c r="DB141" s="54" t="s">
        <v>180</v>
      </c>
      <c r="DC141" s="54" t="s">
        <v>180</v>
      </c>
      <c r="DD141" s="55" t="s">
        <v>180</v>
      </c>
      <c r="DE141" s="54" t="s">
        <v>180</v>
      </c>
      <c r="DF141" s="54" t="s">
        <v>180</v>
      </c>
      <c r="DG141" s="55" t="s">
        <v>180</v>
      </c>
      <c r="DH141" s="54" t="s">
        <v>180</v>
      </c>
      <c r="DI141" s="54" t="s">
        <v>180</v>
      </c>
      <c r="DJ141" s="55" t="s">
        <v>180</v>
      </c>
      <c r="DK141" s="56" t="s">
        <v>180</v>
      </c>
      <c r="DL141" s="54" t="s">
        <v>180</v>
      </c>
      <c r="DM141" s="55" t="s">
        <v>180</v>
      </c>
      <c r="DN141" s="54" t="s">
        <v>180</v>
      </c>
      <c r="DO141" s="54" t="s">
        <v>180</v>
      </c>
      <c r="DP141" s="55" t="s">
        <v>180</v>
      </c>
      <c r="DQ141" s="54" t="s">
        <v>180</v>
      </c>
      <c r="DR141" s="54" t="s">
        <v>180</v>
      </c>
      <c r="DS141" s="55" t="s">
        <v>180</v>
      </c>
      <c r="DT141" s="54">
        <v>185</v>
      </c>
      <c r="DU141" s="54">
        <v>184</v>
      </c>
      <c r="DV141" s="55">
        <v>184.5</v>
      </c>
      <c r="DW141" s="56" t="s">
        <v>180</v>
      </c>
      <c r="DX141" s="54" t="s">
        <v>180</v>
      </c>
      <c r="DY141" s="55" t="s">
        <v>180</v>
      </c>
      <c r="DZ141" s="56" t="s">
        <v>180</v>
      </c>
      <c r="EA141" s="54" t="s">
        <v>180</v>
      </c>
      <c r="EB141" s="55" t="s">
        <v>180</v>
      </c>
      <c r="EC141" s="56" t="s">
        <v>180</v>
      </c>
      <c r="ED141" s="54" t="s">
        <v>180</v>
      </c>
      <c r="EE141" s="55" t="s">
        <v>180</v>
      </c>
      <c r="EF141" s="56" t="s">
        <v>180</v>
      </c>
      <c r="EG141" s="54" t="s">
        <v>180</v>
      </c>
      <c r="EH141" s="55" t="s">
        <v>180</v>
      </c>
      <c r="EI141" s="56" t="s">
        <v>180</v>
      </c>
      <c r="EJ141" s="54" t="s">
        <v>180</v>
      </c>
      <c r="EK141" s="55" t="s">
        <v>180</v>
      </c>
      <c r="EL141" s="56" t="s">
        <v>180</v>
      </c>
      <c r="EM141" s="54" t="s">
        <v>180</v>
      </c>
      <c r="EN141" s="55" t="s">
        <v>180</v>
      </c>
      <c r="EO141" s="56" t="s">
        <v>180</v>
      </c>
      <c r="EP141" s="54" t="s">
        <v>180</v>
      </c>
      <c r="EQ141" s="55" t="s">
        <v>180</v>
      </c>
      <c r="ER141" s="56" t="s">
        <v>180</v>
      </c>
      <c r="ES141" s="54" t="s">
        <v>180</v>
      </c>
      <c r="ET141" s="55" t="s">
        <v>180</v>
      </c>
      <c r="EU141" s="54" t="s">
        <v>180</v>
      </c>
      <c r="EV141" s="54" t="s">
        <v>180</v>
      </c>
      <c r="EW141" s="55" t="s">
        <v>180</v>
      </c>
      <c r="EX141" s="54" t="s">
        <v>180</v>
      </c>
      <c r="EY141" s="54" t="s">
        <v>180</v>
      </c>
      <c r="EZ141" s="55" t="s">
        <v>180</v>
      </c>
      <c r="FA141" s="56" t="s">
        <v>180</v>
      </c>
      <c r="FB141" s="54" t="s">
        <v>180</v>
      </c>
      <c r="FC141" s="55" t="s">
        <v>180</v>
      </c>
      <c r="FD141" s="56" t="s">
        <v>180</v>
      </c>
      <c r="FE141" s="54" t="s">
        <v>180</v>
      </c>
      <c r="FF141" s="55" t="s">
        <v>180</v>
      </c>
      <c r="FG141" s="56" t="s">
        <v>180</v>
      </c>
      <c r="FH141" s="54" t="s">
        <v>180</v>
      </c>
      <c r="FI141" s="55" t="s">
        <v>180</v>
      </c>
      <c r="FJ141" s="56">
        <v>165</v>
      </c>
      <c r="FK141" s="54">
        <v>162</v>
      </c>
      <c r="FL141" s="55">
        <v>164</v>
      </c>
      <c r="FM141" s="56" t="s">
        <v>180</v>
      </c>
      <c r="FN141" s="54" t="s">
        <v>180</v>
      </c>
      <c r="FO141" s="55" t="s">
        <v>180</v>
      </c>
      <c r="FP141" s="56">
        <v>165</v>
      </c>
      <c r="FQ141" s="54">
        <v>163</v>
      </c>
      <c r="FR141" s="55">
        <v>164</v>
      </c>
      <c r="FS141" s="56">
        <v>178</v>
      </c>
      <c r="FT141" s="54">
        <v>177</v>
      </c>
      <c r="FU141" s="55">
        <v>178</v>
      </c>
      <c r="FV141" s="56" t="s">
        <v>180</v>
      </c>
      <c r="FW141" s="54" t="s">
        <v>180</v>
      </c>
      <c r="FX141" s="55" t="s">
        <v>180</v>
      </c>
      <c r="FY141" s="56" t="s">
        <v>180</v>
      </c>
      <c r="FZ141" s="54" t="s">
        <v>180</v>
      </c>
      <c r="GA141" s="55" t="s">
        <v>180</v>
      </c>
      <c r="GB141" s="56">
        <v>395</v>
      </c>
      <c r="GC141" s="54">
        <v>340</v>
      </c>
      <c r="GD141" s="55">
        <v>368</v>
      </c>
      <c r="GE141" s="56">
        <v>433</v>
      </c>
      <c r="GF141" s="54">
        <v>430</v>
      </c>
      <c r="GG141" s="55">
        <v>431</v>
      </c>
      <c r="GH141" s="56">
        <v>430</v>
      </c>
      <c r="GI141" s="54">
        <v>415</v>
      </c>
      <c r="GJ141" s="55">
        <v>423</v>
      </c>
      <c r="GK141" s="56" t="s">
        <v>180</v>
      </c>
      <c r="GL141" s="54" t="s">
        <v>180</v>
      </c>
      <c r="GM141" s="55" t="s">
        <v>180</v>
      </c>
      <c r="GN141" s="56">
        <v>420</v>
      </c>
      <c r="GO141" s="54">
        <v>410</v>
      </c>
      <c r="GP141" s="55">
        <v>415</v>
      </c>
      <c r="GQ141" s="56">
        <v>350</v>
      </c>
      <c r="GR141" s="54">
        <v>320</v>
      </c>
      <c r="GS141" s="55">
        <v>335</v>
      </c>
      <c r="GT141" s="56" t="s">
        <v>180</v>
      </c>
      <c r="GU141" s="54" t="s">
        <v>180</v>
      </c>
      <c r="GV141" s="55" t="s">
        <v>180</v>
      </c>
      <c r="GW141" s="56">
        <v>350</v>
      </c>
      <c r="GX141" s="54">
        <v>320</v>
      </c>
      <c r="GY141" s="55">
        <v>335</v>
      </c>
      <c r="GZ141" s="56">
        <v>49</v>
      </c>
      <c r="HA141" s="54">
        <v>41</v>
      </c>
      <c r="HB141" s="55">
        <v>45</v>
      </c>
      <c r="HC141" s="56">
        <v>66</v>
      </c>
      <c r="HD141" s="54">
        <v>63</v>
      </c>
      <c r="HE141" s="55">
        <v>65</v>
      </c>
      <c r="HF141" s="54" t="s">
        <v>180</v>
      </c>
      <c r="HG141" s="54" t="s">
        <v>180</v>
      </c>
      <c r="HH141" s="55" t="s">
        <v>180</v>
      </c>
      <c r="HI141" s="54" t="s">
        <v>180</v>
      </c>
      <c r="HJ141" s="54" t="s">
        <v>180</v>
      </c>
      <c r="HK141" s="55" t="s">
        <v>180</v>
      </c>
      <c r="HL141" s="56" t="s">
        <v>180</v>
      </c>
      <c r="HM141" s="54" t="s">
        <v>180</v>
      </c>
      <c r="HN141" s="55" t="s">
        <v>180</v>
      </c>
      <c r="HO141" s="56" t="s">
        <v>180</v>
      </c>
      <c r="HP141" s="54" t="s">
        <v>180</v>
      </c>
      <c r="HQ141" s="55" t="s">
        <v>180</v>
      </c>
      <c r="HR141" s="56" t="s">
        <v>180</v>
      </c>
      <c r="HS141" s="54" t="s">
        <v>180</v>
      </c>
      <c r="HT141" s="55" t="s">
        <v>180</v>
      </c>
      <c r="HU141" s="56" t="s">
        <v>180</v>
      </c>
      <c r="HV141" s="54" t="s">
        <v>180</v>
      </c>
      <c r="HW141" s="55" t="s">
        <v>180</v>
      </c>
      <c r="HX141" s="56" t="s">
        <v>180</v>
      </c>
      <c r="HY141" s="54" t="s">
        <v>180</v>
      </c>
      <c r="HZ141" s="55" t="s">
        <v>180</v>
      </c>
      <c r="IA141" s="56" t="s">
        <v>180</v>
      </c>
      <c r="IB141" s="54" t="s">
        <v>180</v>
      </c>
      <c r="IC141" s="55" t="s">
        <v>180</v>
      </c>
    </row>
    <row r="142" spans="1:237">
      <c r="A142" s="20">
        <v>1998</v>
      </c>
      <c r="B142" s="20">
        <v>3</v>
      </c>
      <c r="C142" s="20">
        <v>9</v>
      </c>
      <c r="D142" s="54">
        <v>250</v>
      </c>
      <c r="E142" s="54">
        <v>240</v>
      </c>
      <c r="F142" s="55">
        <v>245</v>
      </c>
      <c r="G142" s="56">
        <v>179</v>
      </c>
      <c r="H142" s="54">
        <v>175</v>
      </c>
      <c r="I142" s="55">
        <v>177</v>
      </c>
      <c r="J142" s="56">
        <v>250</v>
      </c>
      <c r="K142" s="54">
        <v>240</v>
      </c>
      <c r="L142" s="55">
        <v>245</v>
      </c>
      <c r="M142" s="56" t="s">
        <v>180</v>
      </c>
      <c r="N142" s="54" t="s">
        <v>180</v>
      </c>
      <c r="O142" s="55" t="s">
        <v>180</v>
      </c>
      <c r="P142" s="56">
        <v>210</v>
      </c>
      <c r="Q142" s="54">
        <v>205</v>
      </c>
      <c r="R142" s="55">
        <v>208</v>
      </c>
      <c r="S142" s="56">
        <v>210</v>
      </c>
      <c r="T142" s="54">
        <v>204</v>
      </c>
      <c r="U142" s="55">
        <v>207</v>
      </c>
      <c r="V142" s="54">
        <v>208</v>
      </c>
      <c r="W142" s="54">
        <v>205</v>
      </c>
      <c r="X142" s="55">
        <v>207</v>
      </c>
      <c r="Y142" s="54">
        <v>208</v>
      </c>
      <c r="Z142" s="54">
        <v>205</v>
      </c>
      <c r="AA142" s="55">
        <v>207</v>
      </c>
      <c r="AB142" s="54" t="s">
        <v>180</v>
      </c>
      <c r="AC142" s="54" t="s">
        <v>180</v>
      </c>
      <c r="AD142" s="55" t="s">
        <v>180</v>
      </c>
      <c r="AE142" s="54" t="s">
        <v>180</v>
      </c>
      <c r="AF142" s="54" t="s">
        <v>180</v>
      </c>
      <c r="AG142" s="55" t="s">
        <v>180</v>
      </c>
      <c r="AH142" s="56" t="s">
        <v>180</v>
      </c>
      <c r="AI142" s="54" t="s">
        <v>180</v>
      </c>
      <c r="AJ142" s="55" t="s">
        <v>180</v>
      </c>
      <c r="AK142" s="56" t="s">
        <v>180</v>
      </c>
      <c r="AL142" s="54" t="s">
        <v>180</v>
      </c>
      <c r="AM142" s="55" t="s">
        <v>180</v>
      </c>
      <c r="AN142" s="56">
        <v>330</v>
      </c>
      <c r="AO142" s="54">
        <v>330</v>
      </c>
      <c r="AP142" s="55">
        <v>330</v>
      </c>
      <c r="AQ142" s="56" t="s">
        <v>180</v>
      </c>
      <c r="AR142" s="54" t="s">
        <v>180</v>
      </c>
      <c r="AS142" s="55" t="s">
        <v>180</v>
      </c>
      <c r="AT142" s="56" t="s">
        <v>180</v>
      </c>
      <c r="AU142" s="54" t="s">
        <v>180</v>
      </c>
      <c r="AV142" s="55" t="s">
        <v>180</v>
      </c>
      <c r="AW142" s="56" t="s">
        <v>180</v>
      </c>
      <c r="AX142" s="54" t="s">
        <v>180</v>
      </c>
      <c r="AY142" s="55" t="s">
        <v>180</v>
      </c>
      <c r="AZ142" s="56">
        <v>216</v>
      </c>
      <c r="BA142" s="54">
        <v>211</v>
      </c>
      <c r="BB142" s="55">
        <v>214</v>
      </c>
      <c r="BC142" s="56" t="s">
        <v>180</v>
      </c>
      <c r="BD142" s="54" t="s">
        <v>180</v>
      </c>
      <c r="BE142" s="55" t="s">
        <v>180</v>
      </c>
      <c r="BF142" s="56">
        <v>216</v>
      </c>
      <c r="BG142" s="54">
        <v>211</v>
      </c>
      <c r="BH142" s="55">
        <v>214</v>
      </c>
      <c r="BI142" s="56">
        <v>218</v>
      </c>
      <c r="BJ142" s="54">
        <v>212</v>
      </c>
      <c r="BK142" s="55">
        <v>215</v>
      </c>
      <c r="BL142" s="56" t="s">
        <v>180</v>
      </c>
      <c r="BM142" s="54" t="s">
        <v>180</v>
      </c>
      <c r="BN142" s="55" t="s">
        <v>180</v>
      </c>
      <c r="BO142" s="56" t="s">
        <v>180</v>
      </c>
      <c r="BP142" s="54" t="s">
        <v>180</v>
      </c>
      <c r="BQ142" s="55" t="s">
        <v>180</v>
      </c>
      <c r="BR142" s="56" t="s">
        <v>180</v>
      </c>
      <c r="BS142" s="54" t="s">
        <v>180</v>
      </c>
      <c r="BT142" s="55" t="s">
        <v>180</v>
      </c>
      <c r="BU142" s="56" t="s">
        <v>180</v>
      </c>
      <c r="BV142" s="54" t="s">
        <v>180</v>
      </c>
      <c r="BW142" s="55" t="s">
        <v>180</v>
      </c>
      <c r="BX142" s="56" t="s">
        <v>180</v>
      </c>
      <c r="BY142" s="54" t="s">
        <v>180</v>
      </c>
      <c r="BZ142" s="55" t="s">
        <v>180</v>
      </c>
      <c r="CA142" s="56" t="s">
        <v>180</v>
      </c>
      <c r="CB142" s="54" t="s">
        <v>180</v>
      </c>
      <c r="CC142" s="55" t="s">
        <v>180</v>
      </c>
      <c r="CD142" s="56" t="s">
        <v>180</v>
      </c>
      <c r="CE142" s="54" t="s">
        <v>180</v>
      </c>
      <c r="CF142" s="55" t="s">
        <v>180</v>
      </c>
      <c r="CG142" s="56" t="s">
        <v>180</v>
      </c>
      <c r="CH142" s="54" t="s">
        <v>180</v>
      </c>
      <c r="CI142" s="55" t="s">
        <v>180</v>
      </c>
      <c r="CJ142" s="56" t="s">
        <v>180</v>
      </c>
      <c r="CK142" s="54" t="s">
        <v>180</v>
      </c>
      <c r="CL142" s="55" t="s">
        <v>180</v>
      </c>
      <c r="CM142" s="56" t="s">
        <v>180</v>
      </c>
      <c r="CN142" s="54" t="s">
        <v>180</v>
      </c>
      <c r="CO142" s="55" t="s">
        <v>180</v>
      </c>
      <c r="CP142" s="56">
        <v>232</v>
      </c>
      <c r="CQ142" s="54">
        <v>230</v>
      </c>
      <c r="CR142" s="55">
        <v>231</v>
      </c>
      <c r="CS142" s="56">
        <v>250</v>
      </c>
      <c r="CT142" s="54">
        <v>240</v>
      </c>
      <c r="CU142" s="55">
        <v>245</v>
      </c>
      <c r="CV142" s="56">
        <v>250</v>
      </c>
      <c r="CW142" s="54">
        <v>240</v>
      </c>
      <c r="CX142" s="55">
        <v>245</v>
      </c>
      <c r="CY142" s="54">
        <v>202</v>
      </c>
      <c r="CZ142" s="54">
        <v>195</v>
      </c>
      <c r="DA142" s="55">
        <v>199</v>
      </c>
      <c r="DB142" s="54" t="s">
        <v>180</v>
      </c>
      <c r="DC142" s="54" t="s">
        <v>180</v>
      </c>
      <c r="DD142" s="55" t="s">
        <v>180</v>
      </c>
      <c r="DE142" s="54" t="s">
        <v>180</v>
      </c>
      <c r="DF142" s="54" t="s">
        <v>180</v>
      </c>
      <c r="DG142" s="55" t="s">
        <v>180</v>
      </c>
      <c r="DH142" s="54" t="s">
        <v>180</v>
      </c>
      <c r="DI142" s="54" t="s">
        <v>180</v>
      </c>
      <c r="DJ142" s="55" t="s">
        <v>180</v>
      </c>
      <c r="DK142" s="56" t="s">
        <v>180</v>
      </c>
      <c r="DL142" s="54" t="s">
        <v>180</v>
      </c>
      <c r="DM142" s="55" t="s">
        <v>180</v>
      </c>
      <c r="DN142" s="54" t="s">
        <v>180</v>
      </c>
      <c r="DO142" s="54" t="s">
        <v>180</v>
      </c>
      <c r="DP142" s="55" t="s">
        <v>180</v>
      </c>
      <c r="DQ142" s="54" t="s">
        <v>180</v>
      </c>
      <c r="DR142" s="54" t="s">
        <v>180</v>
      </c>
      <c r="DS142" s="55" t="s">
        <v>180</v>
      </c>
      <c r="DT142" s="54">
        <v>185</v>
      </c>
      <c r="DU142" s="54">
        <v>181</v>
      </c>
      <c r="DV142" s="55">
        <v>183</v>
      </c>
      <c r="DW142" s="56" t="s">
        <v>180</v>
      </c>
      <c r="DX142" s="54" t="s">
        <v>180</v>
      </c>
      <c r="DY142" s="55" t="s">
        <v>180</v>
      </c>
      <c r="DZ142" s="56" t="s">
        <v>180</v>
      </c>
      <c r="EA142" s="54" t="s">
        <v>180</v>
      </c>
      <c r="EB142" s="55" t="s">
        <v>180</v>
      </c>
      <c r="EC142" s="56" t="s">
        <v>180</v>
      </c>
      <c r="ED142" s="54" t="s">
        <v>180</v>
      </c>
      <c r="EE142" s="55" t="s">
        <v>180</v>
      </c>
      <c r="EF142" s="56" t="s">
        <v>180</v>
      </c>
      <c r="EG142" s="54" t="s">
        <v>180</v>
      </c>
      <c r="EH142" s="55" t="s">
        <v>180</v>
      </c>
      <c r="EI142" s="56" t="s">
        <v>180</v>
      </c>
      <c r="EJ142" s="54" t="s">
        <v>180</v>
      </c>
      <c r="EK142" s="55" t="s">
        <v>180</v>
      </c>
      <c r="EL142" s="56" t="s">
        <v>180</v>
      </c>
      <c r="EM142" s="54" t="s">
        <v>180</v>
      </c>
      <c r="EN142" s="55" t="s">
        <v>180</v>
      </c>
      <c r="EO142" s="56" t="s">
        <v>180</v>
      </c>
      <c r="EP142" s="54" t="s">
        <v>180</v>
      </c>
      <c r="EQ142" s="55" t="s">
        <v>180</v>
      </c>
      <c r="ER142" s="56" t="s">
        <v>180</v>
      </c>
      <c r="ES142" s="54" t="s">
        <v>180</v>
      </c>
      <c r="ET142" s="55" t="s">
        <v>180</v>
      </c>
      <c r="EU142" s="54" t="s">
        <v>180</v>
      </c>
      <c r="EV142" s="54" t="s">
        <v>180</v>
      </c>
      <c r="EW142" s="55" t="s">
        <v>180</v>
      </c>
      <c r="EX142" s="54" t="s">
        <v>180</v>
      </c>
      <c r="EY142" s="54" t="s">
        <v>180</v>
      </c>
      <c r="EZ142" s="55" t="s">
        <v>180</v>
      </c>
      <c r="FA142" s="56" t="s">
        <v>180</v>
      </c>
      <c r="FB142" s="54" t="s">
        <v>180</v>
      </c>
      <c r="FC142" s="55" t="s">
        <v>180</v>
      </c>
      <c r="FD142" s="56" t="s">
        <v>180</v>
      </c>
      <c r="FE142" s="54" t="s">
        <v>180</v>
      </c>
      <c r="FF142" s="55" t="s">
        <v>180</v>
      </c>
      <c r="FG142" s="56" t="s">
        <v>180</v>
      </c>
      <c r="FH142" s="54" t="s">
        <v>180</v>
      </c>
      <c r="FI142" s="55" t="s">
        <v>180</v>
      </c>
      <c r="FJ142" s="56">
        <v>165</v>
      </c>
      <c r="FK142" s="54">
        <v>162</v>
      </c>
      <c r="FL142" s="55">
        <v>164</v>
      </c>
      <c r="FM142" s="56" t="s">
        <v>180</v>
      </c>
      <c r="FN142" s="54" t="s">
        <v>180</v>
      </c>
      <c r="FO142" s="55" t="s">
        <v>180</v>
      </c>
      <c r="FP142" s="56">
        <v>165</v>
      </c>
      <c r="FQ142" s="54">
        <v>163</v>
      </c>
      <c r="FR142" s="55">
        <v>164</v>
      </c>
      <c r="FS142" s="56">
        <v>178</v>
      </c>
      <c r="FT142" s="54">
        <v>177</v>
      </c>
      <c r="FU142" s="55">
        <v>178</v>
      </c>
      <c r="FV142" s="56" t="s">
        <v>180</v>
      </c>
      <c r="FW142" s="54" t="s">
        <v>180</v>
      </c>
      <c r="FX142" s="55" t="s">
        <v>180</v>
      </c>
      <c r="FY142" s="56" t="s">
        <v>180</v>
      </c>
      <c r="FZ142" s="54" t="s">
        <v>180</v>
      </c>
      <c r="GA142" s="55" t="s">
        <v>180</v>
      </c>
      <c r="GB142" s="56">
        <v>395</v>
      </c>
      <c r="GC142" s="54">
        <v>340</v>
      </c>
      <c r="GD142" s="55">
        <v>368</v>
      </c>
      <c r="GE142" s="56">
        <v>433</v>
      </c>
      <c r="GF142" s="54">
        <v>430</v>
      </c>
      <c r="GG142" s="55">
        <v>431</v>
      </c>
      <c r="GH142" s="56">
        <v>430</v>
      </c>
      <c r="GI142" s="54">
        <v>415</v>
      </c>
      <c r="GJ142" s="55">
        <v>423</v>
      </c>
      <c r="GK142" s="56" t="s">
        <v>180</v>
      </c>
      <c r="GL142" s="54" t="s">
        <v>180</v>
      </c>
      <c r="GM142" s="55" t="s">
        <v>180</v>
      </c>
      <c r="GN142" s="56">
        <v>420</v>
      </c>
      <c r="GO142" s="54">
        <v>410</v>
      </c>
      <c r="GP142" s="55">
        <v>415</v>
      </c>
      <c r="GQ142" s="56">
        <v>350</v>
      </c>
      <c r="GR142" s="54">
        <v>320</v>
      </c>
      <c r="GS142" s="55">
        <v>335</v>
      </c>
      <c r="GT142" s="56" t="s">
        <v>180</v>
      </c>
      <c r="GU142" s="54" t="s">
        <v>180</v>
      </c>
      <c r="GV142" s="55" t="s">
        <v>180</v>
      </c>
      <c r="GW142" s="56">
        <v>350</v>
      </c>
      <c r="GX142" s="54">
        <v>320</v>
      </c>
      <c r="GY142" s="55">
        <v>335</v>
      </c>
      <c r="GZ142" s="56">
        <v>49</v>
      </c>
      <c r="HA142" s="54">
        <v>41</v>
      </c>
      <c r="HB142" s="55">
        <v>45</v>
      </c>
      <c r="HC142" s="56">
        <v>66</v>
      </c>
      <c r="HD142" s="54">
        <v>63</v>
      </c>
      <c r="HE142" s="55">
        <v>65</v>
      </c>
      <c r="HF142" s="54" t="s">
        <v>180</v>
      </c>
      <c r="HG142" s="54" t="s">
        <v>180</v>
      </c>
      <c r="HH142" s="55" t="s">
        <v>180</v>
      </c>
      <c r="HI142" s="54" t="s">
        <v>180</v>
      </c>
      <c r="HJ142" s="54" t="s">
        <v>180</v>
      </c>
      <c r="HK142" s="55" t="s">
        <v>180</v>
      </c>
      <c r="HL142" s="56" t="s">
        <v>180</v>
      </c>
      <c r="HM142" s="54" t="s">
        <v>180</v>
      </c>
      <c r="HN142" s="55" t="s">
        <v>180</v>
      </c>
      <c r="HO142" s="56" t="s">
        <v>180</v>
      </c>
      <c r="HP142" s="54" t="s">
        <v>180</v>
      </c>
      <c r="HQ142" s="55" t="s">
        <v>180</v>
      </c>
      <c r="HR142" s="56" t="s">
        <v>180</v>
      </c>
      <c r="HS142" s="54" t="s">
        <v>180</v>
      </c>
      <c r="HT142" s="55" t="s">
        <v>180</v>
      </c>
      <c r="HU142" s="56" t="s">
        <v>180</v>
      </c>
      <c r="HV142" s="54" t="s">
        <v>180</v>
      </c>
      <c r="HW142" s="55" t="s">
        <v>180</v>
      </c>
      <c r="HX142" s="56" t="s">
        <v>180</v>
      </c>
      <c r="HY142" s="54" t="s">
        <v>180</v>
      </c>
      <c r="HZ142" s="55" t="s">
        <v>180</v>
      </c>
      <c r="IA142" s="56" t="s">
        <v>180</v>
      </c>
      <c r="IB142" s="54" t="s">
        <v>180</v>
      </c>
      <c r="IC142" s="55" t="s">
        <v>180</v>
      </c>
    </row>
    <row r="143" spans="1:237">
      <c r="A143" s="20">
        <v>1998</v>
      </c>
      <c r="B143" s="20">
        <v>4</v>
      </c>
      <c r="C143" s="20">
        <v>10</v>
      </c>
      <c r="D143" s="54">
        <v>250</v>
      </c>
      <c r="E143" s="54">
        <v>240</v>
      </c>
      <c r="F143" s="55">
        <v>245</v>
      </c>
      <c r="G143" s="56">
        <v>179</v>
      </c>
      <c r="H143" s="54">
        <v>175</v>
      </c>
      <c r="I143" s="55">
        <v>177</v>
      </c>
      <c r="J143" s="56">
        <v>250</v>
      </c>
      <c r="K143" s="54">
        <v>240</v>
      </c>
      <c r="L143" s="55">
        <v>245</v>
      </c>
      <c r="M143" s="56" t="s">
        <v>180</v>
      </c>
      <c r="N143" s="54" t="s">
        <v>180</v>
      </c>
      <c r="O143" s="55" t="s">
        <v>180</v>
      </c>
      <c r="P143" s="56">
        <v>210</v>
      </c>
      <c r="Q143" s="54">
        <v>203.8</v>
      </c>
      <c r="R143" s="55">
        <v>207.4</v>
      </c>
      <c r="S143" s="56">
        <v>208.8</v>
      </c>
      <c r="T143" s="54">
        <v>203.4</v>
      </c>
      <c r="U143" s="55">
        <v>206.4</v>
      </c>
      <c r="V143" s="54">
        <v>208</v>
      </c>
      <c r="W143" s="54">
        <v>205</v>
      </c>
      <c r="X143" s="55">
        <v>207</v>
      </c>
      <c r="Y143" s="54">
        <v>208</v>
      </c>
      <c r="Z143" s="54">
        <v>205</v>
      </c>
      <c r="AA143" s="55">
        <v>207</v>
      </c>
      <c r="AB143" s="54" t="s">
        <v>180</v>
      </c>
      <c r="AC143" s="54" t="s">
        <v>180</v>
      </c>
      <c r="AD143" s="55" t="s">
        <v>180</v>
      </c>
      <c r="AE143" s="54" t="s">
        <v>180</v>
      </c>
      <c r="AF143" s="54" t="s">
        <v>180</v>
      </c>
      <c r="AG143" s="55" t="s">
        <v>180</v>
      </c>
      <c r="AH143" s="56" t="s">
        <v>180</v>
      </c>
      <c r="AI143" s="54" t="s">
        <v>180</v>
      </c>
      <c r="AJ143" s="55" t="s">
        <v>180</v>
      </c>
      <c r="AK143" s="56" t="s">
        <v>180</v>
      </c>
      <c r="AL143" s="54" t="s">
        <v>180</v>
      </c>
      <c r="AM143" s="55" t="s">
        <v>180</v>
      </c>
      <c r="AN143" s="56">
        <v>330</v>
      </c>
      <c r="AO143" s="54">
        <v>330</v>
      </c>
      <c r="AP143" s="55">
        <v>330</v>
      </c>
      <c r="AQ143" s="56" t="s">
        <v>180</v>
      </c>
      <c r="AR143" s="54" t="s">
        <v>180</v>
      </c>
      <c r="AS143" s="55" t="s">
        <v>180</v>
      </c>
      <c r="AT143" s="56" t="s">
        <v>180</v>
      </c>
      <c r="AU143" s="54" t="s">
        <v>180</v>
      </c>
      <c r="AV143" s="55" t="s">
        <v>180</v>
      </c>
      <c r="AW143" s="56" t="s">
        <v>180</v>
      </c>
      <c r="AX143" s="54" t="s">
        <v>180</v>
      </c>
      <c r="AY143" s="55" t="s">
        <v>180</v>
      </c>
      <c r="AZ143" s="56">
        <v>218.4</v>
      </c>
      <c r="BA143" s="54">
        <v>211</v>
      </c>
      <c r="BB143" s="55">
        <v>215.2</v>
      </c>
      <c r="BC143" s="56" t="s">
        <v>180</v>
      </c>
      <c r="BD143" s="54" t="s">
        <v>180</v>
      </c>
      <c r="BE143" s="55" t="s">
        <v>180</v>
      </c>
      <c r="BF143" s="56">
        <v>218.4</v>
      </c>
      <c r="BG143" s="54">
        <v>211</v>
      </c>
      <c r="BH143" s="55">
        <v>215.2</v>
      </c>
      <c r="BI143" s="56">
        <v>220</v>
      </c>
      <c r="BJ143" s="54">
        <v>212</v>
      </c>
      <c r="BK143" s="55">
        <v>216</v>
      </c>
      <c r="BL143" s="56" t="s">
        <v>180</v>
      </c>
      <c r="BM143" s="54" t="s">
        <v>180</v>
      </c>
      <c r="BN143" s="55" t="s">
        <v>180</v>
      </c>
      <c r="BO143" s="56" t="s">
        <v>180</v>
      </c>
      <c r="BP143" s="54" t="s">
        <v>180</v>
      </c>
      <c r="BQ143" s="55" t="s">
        <v>180</v>
      </c>
      <c r="BR143" s="56" t="s">
        <v>180</v>
      </c>
      <c r="BS143" s="54" t="s">
        <v>180</v>
      </c>
      <c r="BT143" s="55" t="s">
        <v>180</v>
      </c>
      <c r="BU143" s="56" t="s">
        <v>180</v>
      </c>
      <c r="BV143" s="54" t="s">
        <v>180</v>
      </c>
      <c r="BW143" s="55" t="s">
        <v>180</v>
      </c>
      <c r="BX143" s="56" t="s">
        <v>180</v>
      </c>
      <c r="BY143" s="54" t="s">
        <v>180</v>
      </c>
      <c r="BZ143" s="55" t="s">
        <v>180</v>
      </c>
      <c r="CA143" s="56" t="s">
        <v>180</v>
      </c>
      <c r="CB143" s="54" t="s">
        <v>180</v>
      </c>
      <c r="CC143" s="55" t="s">
        <v>180</v>
      </c>
      <c r="CD143" s="56" t="s">
        <v>180</v>
      </c>
      <c r="CE143" s="54" t="s">
        <v>180</v>
      </c>
      <c r="CF143" s="55" t="s">
        <v>180</v>
      </c>
      <c r="CG143" s="56" t="s">
        <v>180</v>
      </c>
      <c r="CH143" s="54" t="s">
        <v>180</v>
      </c>
      <c r="CI143" s="55" t="s">
        <v>180</v>
      </c>
      <c r="CJ143" s="56" t="s">
        <v>180</v>
      </c>
      <c r="CK143" s="54" t="s">
        <v>180</v>
      </c>
      <c r="CL143" s="55" t="s">
        <v>180</v>
      </c>
      <c r="CM143" s="56" t="s">
        <v>180</v>
      </c>
      <c r="CN143" s="54" t="s">
        <v>180</v>
      </c>
      <c r="CO143" s="55" t="s">
        <v>180</v>
      </c>
      <c r="CP143" s="56">
        <v>232</v>
      </c>
      <c r="CQ143" s="54">
        <v>230</v>
      </c>
      <c r="CR143" s="55">
        <v>231</v>
      </c>
      <c r="CS143" s="56">
        <v>250</v>
      </c>
      <c r="CT143" s="54">
        <v>240</v>
      </c>
      <c r="CU143" s="55">
        <v>245</v>
      </c>
      <c r="CV143" s="56">
        <v>250</v>
      </c>
      <c r="CW143" s="54">
        <v>240</v>
      </c>
      <c r="CX143" s="55">
        <v>245</v>
      </c>
      <c r="CY143" s="54">
        <v>199.2</v>
      </c>
      <c r="CZ143" s="54">
        <v>193.8</v>
      </c>
      <c r="DA143" s="55">
        <v>197</v>
      </c>
      <c r="DB143" s="54" t="s">
        <v>180</v>
      </c>
      <c r="DC143" s="54" t="s">
        <v>180</v>
      </c>
      <c r="DD143" s="55" t="s">
        <v>180</v>
      </c>
      <c r="DE143" s="54" t="s">
        <v>180</v>
      </c>
      <c r="DF143" s="54" t="s">
        <v>180</v>
      </c>
      <c r="DG143" s="55" t="s">
        <v>180</v>
      </c>
      <c r="DH143" s="54" t="s">
        <v>180</v>
      </c>
      <c r="DI143" s="54" t="s">
        <v>180</v>
      </c>
      <c r="DJ143" s="55" t="s">
        <v>180</v>
      </c>
      <c r="DK143" s="56" t="s">
        <v>180</v>
      </c>
      <c r="DL143" s="54" t="s">
        <v>180</v>
      </c>
      <c r="DM143" s="55" t="s">
        <v>180</v>
      </c>
      <c r="DN143" s="54" t="s">
        <v>180</v>
      </c>
      <c r="DO143" s="54" t="s">
        <v>180</v>
      </c>
      <c r="DP143" s="55" t="s">
        <v>180</v>
      </c>
      <c r="DQ143" s="54" t="s">
        <v>180</v>
      </c>
      <c r="DR143" s="54" t="s">
        <v>180</v>
      </c>
      <c r="DS143" s="55" t="s">
        <v>180</v>
      </c>
      <c r="DT143" s="54">
        <v>185</v>
      </c>
      <c r="DU143" s="54">
        <v>181</v>
      </c>
      <c r="DV143" s="55">
        <v>183</v>
      </c>
      <c r="DW143" s="56" t="s">
        <v>180</v>
      </c>
      <c r="DX143" s="54" t="s">
        <v>180</v>
      </c>
      <c r="DY143" s="55" t="s">
        <v>180</v>
      </c>
      <c r="DZ143" s="56" t="s">
        <v>180</v>
      </c>
      <c r="EA143" s="54" t="s">
        <v>180</v>
      </c>
      <c r="EB143" s="55" t="s">
        <v>180</v>
      </c>
      <c r="EC143" s="56" t="s">
        <v>180</v>
      </c>
      <c r="ED143" s="54" t="s">
        <v>180</v>
      </c>
      <c r="EE143" s="55" t="s">
        <v>180</v>
      </c>
      <c r="EF143" s="56" t="s">
        <v>180</v>
      </c>
      <c r="EG143" s="54" t="s">
        <v>180</v>
      </c>
      <c r="EH143" s="55" t="s">
        <v>180</v>
      </c>
      <c r="EI143" s="56" t="s">
        <v>180</v>
      </c>
      <c r="EJ143" s="54" t="s">
        <v>180</v>
      </c>
      <c r="EK143" s="55" t="s">
        <v>180</v>
      </c>
      <c r="EL143" s="56" t="s">
        <v>180</v>
      </c>
      <c r="EM143" s="54" t="s">
        <v>180</v>
      </c>
      <c r="EN143" s="55" t="s">
        <v>180</v>
      </c>
      <c r="EO143" s="56" t="s">
        <v>180</v>
      </c>
      <c r="EP143" s="54" t="s">
        <v>180</v>
      </c>
      <c r="EQ143" s="55" t="s">
        <v>180</v>
      </c>
      <c r="ER143" s="56" t="s">
        <v>180</v>
      </c>
      <c r="ES143" s="54" t="s">
        <v>180</v>
      </c>
      <c r="ET143" s="55" t="s">
        <v>180</v>
      </c>
      <c r="EU143" s="54" t="s">
        <v>180</v>
      </c>
      <c r="EV143" s="54" t="s">
        <v>180</v>
      </c>
      <c r="EW143" s="55" t="s">
        <v>180</v>
      </c>
      <c r="EX143" s="54" t="s">
        <v>180</v>
      </c>
      <c r="EY143" s="54" t="s">
        <v>180</v>
      </c>
      <c r="EZ143" s="55" t="s">
        <v>180</v>
      </c>
      <c r="FA143" s="56" t="s">
        <v>180</v>
      </c>
      <c r="FB143" s="54" t="s">
        <v>180</v>
      </c>
      <c r="FC143" s="55" t="s">
        <v>180</v>
      </c>
      <c r="FD143" s="56" t="s">
        <v>180</v>
      </c>
      <c r="FE143" s="54" t="s">
        <v>180</v>
      </c>
      <c r="FF143" s="55" t="s">
        <v>180</v>
      </c>
      <c r="FG143" s="56" t="s">
        <v>180</v>
      </c>
      <c r="FH143" s="54" t="s">
        <v>180</v>
      </c>
      <c r="FI143" s="55" t="s">
        <v>180</v>
      </c>
      <c r="FJ143" s="56">
        <v>165</v>
      </c>
      <c r="FK143" s="54">
        <v>162</v>
      </c>
      <c r="FL143" s="55">
        <v>164</v>
      </c>
      <c r="FM143" s="56" t="s">
        <v>180</v>
      </c>
      <c r="FN143" s="54" t="s">
        <v>180</v>
      </c>
      <c r="FO143" s="55" t="s">
        <v>180</v>
      </c>
      <c r="FP143" s="56">
        <v>165</v>
      </c>
      <c r="FQ143" s="54">
        <v>163</v>
      </c>
      <c r="FR143" s="55">
        <v>164</v>
      </c>
      <c r="FS143" s="56">
        <v>175.2</v>
      </c>
      <c r="FT143" s="54">
        <v>171.8</v>
      </c>
      <c r="FU143" s="55">
        <v>174</v>
      </c>
      <c r="FV143" s="56" t="s">
        <v>180</v>
      </c>
      <c r="FW143" s="54" t="s">
        <v>180</v>
      </c>
      <c r="FX143" s="55" t="s">
        <v>180</v>
      </c>
      <c r="FY143" s="56" t="s">
        <v>180</v>
      </c>
      <c r="FZ143" s="54" t="s">
        <v>180</v>
      </c>
      <c r="GA143" s="55" t="s">
        <v>180</v>
      </c>
      <c r="GB143" s="56">
        <v>395</v>
      </c>
      <c r="GC143" s="54">
        <v>340</v>
      </c>
      <c r="GD143" s="55">
        <v>368</v>
      </c>
      <c r="GE143" s="56">
        <v>433</v>
      </c>
      <c r="GF143" s="54">
        <v>430</v>
      </c>
      <c r="GG143" s="55">
        <v>431</v>
      </c>
      <c r="GH143" s="56">
        <v>430</v>
      </c>
      <c r="GI143" s="54">
        <v>415</v>
      </c>
      <c r="GJ143" s="55">
        <v>423</v>
      </c>
      <c r="GK143" s="56" t="s">
        <v>180</v>
      </c>
      <c r="GL143" s="54" t="s">
        <v>180</v>
      </c>
      <c r="GM143" s="55" t="s">
        <v>180</v>
      </c>
      <c r="GN143" s="56">
        <v>420</v>
      </c>
      <c r="GO143" s="54">
        <v>410</v>
      </c>
      <c r="GP143" s="55">
        <v>415</v>
      </c>
      <c r="GQ143" s="56">
        <v>350</v>
      </c>
      <c r="GR143" s="54">
        <v>320</v>
      </c>
      <c r="GS143" s="55">
        <v>335</v>
      </c>
      <c r="GT143" s="56" t="s">
        <v>180</v>
      </c>
      <c r="GU143" s="54" t="s">
        <v>180</v>
      </c>
      <c r="GV143" s="55" t="s">
        <v>180</v>
      </c>
      <c r="GW143" s="56">
        <v>350</v>
      </c>
      <c r="GX143" s="54">
        <v>320</v>
      </c>
      <c r="GY143" s="55">
        <v>335</v>
      </c>
      <c r="GZ143" s="56">
        <v>49</v>
      </c>
      <c r="HA143" s="54">
        <v>41</v>
      </c>
      <c r="HB143" s="55">
        <v>45</v>
      </c>
      <c r="HC143" s="56">
        <v>66</v>
      </c>
      <c r="HD143" s="54">
        <v>63</v>
      </c>
      <c r="HE143" s="55">
        <v>65</v>
      </c>
      <c r="HF143" s="54" t="s">
        <v>180</v>
      </c>
      <c r="HG143" s="54" t="s">
        <v>180</v>
      </c>
      <c r="HH143" s="55" t="s">
        <v>180</v>
      </c>
      <c r="HI143" s="54" t="s">
        <v>180</v>
      </c>
      <c r="HJ143" s="54" t="s">
        <v>180</v>
      </c>
      <c r="HK143" s="55" t="s">
        <v>180</v>
      </c>
      <c r="HL143" s="56" t="s">
        <v>180</v>
      </c>
      <c r="HM143" s="54" t="s">
        <v>180</v>
      </c>
      <c r="HN143" s="55" t="s">
        <v>180</v>
      </c>
      <c r="HO143" s="56" t="s">
        <v>180</v>
      </c>
      <c r="HP143" s="54" t="s">
        <v>180</v>
      </c>
      <c r="HQ143" s="55" t="s">
        <v>180</v>
      </c>
      <c r="HR143" s="56" t="s">
        <v>180</v>
      </c>
      <c r="HS143" s="54" t="s">
        <v>180</v>
      </c>
      <c r="HT143" s="55" t="s">
        <v>180</v>
      </c>
      <c r="HU143" s="56" t="s">
        <v>180</v>
      </c>
      <c r="HV143" s="54" t="s">
        <v>180</v>
      </c>
      <c r="HW143" s="55" t="s">
        <v>180</v>
      </c>
      <c r="HX143" s="56" t="s">
        <v>180</v>
      </c>
      <c r="HY143" s="54" t="s">
        <v>180</v>
      </c>
      <c r="HZ143" s="55" t="s">
        <v>180</v>
      </c>
      <c r="IA143" s="56" t="s">
        <v>180</v>
      </c>
      <c r="IB143" s="54" t="s">
        <v>180</v>
      </c>
      <c r="IC143" s="55" t="s">
        <v>180</v>
      </c>
    </row>
    <row r="144" spans="1:237">
      <c r="A144" s="20">
        <v>1998</v>
      </c>
      <c r="B144" s="20">
        <v>4</v>
      </c>
      <c r="C144" s="20">
        <v>11</v>
      </c>
      <c r="D144" s="54">
        <v>250</v>
      </c>
      <c r="E144" s="54">
        <v>240</v>
      </c>
      <c r="F144" s="55">
        <v>245</v>
      </c>
      <c r="G144" s="56">
        <v>179</v>
      </c>
      <c r="H144" s="54">
        <v>175</v>
      </c>
      <c r="I144" s="55">
        <v>177</v>
      </c>
      <c r="J144" s="56">
        <v>250</v>
      </c>
      <c r="K144" s="54">
        <v>240</v>
      </c>
      <c r="L144" s="55">
        <v>245</v>
      </c>
      <c r="M144" s="56" t="s">
        <v>180</v>
      </c>
      <c r="N144" s="54" t="s">
        <v>180</v>
      </c>
      <c r="O144" s="55" t="s">
        <v>180</v>
      </c>
      <c r="P144" s="56">
        <v>207.75</v>
      </c>
      <c r="Q144" s="54">
        <v>200.5</v>
      </c>
      <c r="R144" s="55">
        <v>204.5</v>
      </c>
      <c r="S144" s="56">
        <v>204.25</v>
      </c>
      <c r="T144" s="54">
        <v>202.25</v>
      </c>
      <c r="U144" s="55">
        <v>203.75</v>
      </c>
      <c r="V144" s="54">
        <v>208</v>
      </c>
      <c r="W144" s="54">
        <v>205</v>
      </c>
      <c r="X144" s="55">
        <v>207</v>
      </c>
      <c r="Y144" s="54">
        <v>208</v>
      </c>
      <c r="Z144" s="54">
        <v>205</v>
      </c>
      <c r="AA144" s="55">
        <v>207</v>
      </c>
      <c r="AB144" s="54" t="s">
        <v>180</v>
      </c>
      <c r="AC144" s="54" t="s">
        <v>180</v>
      </c>
      <c r="AD144" s="55" t="s">
        <v>180</v>
      </c>
      <c r="AE144" s="54" t="s">
        <v>180</v>
      </c>
      <c r="AF144" s="54" t="s">
        <v>180</v>
      </c>
      <c r="AG144" s="55" t="s">
        <v>180</v>
      </c>
      <c r="AH144" s="56" t="s">
        <v>180</v>
      </c>
      <c r="AI144" s="54" t="s">
        <v>180</v>
      </c>
      <c r="AJ144" s="55" t="s">
        <v>180</v>
      </c>
      <c r="AK144" s="56" t="s">
        <v>180</v>
      </c>
      <c r="AL144" s="54" t="s">
        <v>180</v>
      </c>
      <c r="AM144" s="55" t="s">
        <v>180</v>
      </c>
      <c r="AN144" s="56">
        <v>2940</v>
      </c>
      <c r="AO144" s="54">
        <v>2840</v>
      </c>
      <c r="AP144" s="55">
        <v>2890</v>
      </c>
      <c r="AQ144" s="56" t="s">
        <v>180</v>
      </c>
      <c r="AR144" s="54" t="s">
        <v>180</v>
      </c>
      <c r="AS144" s="55" t="s">
        <v>180</v>
      </c>
      <c r="AT144" s="56" t="s">
        <v>180</v>
      </c>
      <c r="AU144" s="54" t="s">
        <v>180</v>
      </c>
      <c r="AV144" s="55" t="s">
        <v>180</v>
      </c>
      <c r="AW144" s="56" t="s">
        <v>180</v>
      </c>
      <c r="AX144" s="54" t="s">
        <v>180</v>
      </c>
      <c r="AY144" s="55" t="s">
        <v>180</v>
      </c>
      <c r="AZ144" s="56">
        <v>217</v>
      </c>
      <c r="BA144" s="54">
        <v>211</v>
      </c>
      <c r="BB144" s="55">
        <v>214.5</v>
      </c>
      <c r="BC144" s="56" t="s">
        <v>180</v>
      </c>
      <c r="BD144" s="54" t="s">
        <v>180</v>
      </c>
      <c r="BE144" s="55" t="s">
        <v>180</v>
      </c>
      <c r="BF144" s="56">
        <v>217</v>
      </c>
      <c r="BG144" s="54">
        <v>211</v>
      </c>
      <c r="BH144" s="55">
        <v>214.5</v>
      </c>
      <c r="BI144" s="56">
        <v>220</v>
      </c>
      <c r="BJ144" s="54">
        <v>212</v>
      </c>
      <c r="BK144" s="55">
        <v>216</v>
      </c>
      <c r="BL144" s="56" t="s">
        <v>180</v>
      </c>
      <c r="BM144" s="54" t="s">
        <v>180</v>
      </c>
      <c r="BN144" s="55" t="s">
        <v>180</v>
      </c>
      <c r="BO144" s="56" t="s">
        <v>180</v>
      </c>
      <c r="BP144" s="54" t="s">
        <v>180</v>
      </c>
      <c r="BQ144" s="55" t="s">
        <v>180</v>
      </c>
      <c r="BR144" s="56" t="s">
        <v>180</v>
      </c>
      <c r="BS144" s="54" t="s">
        <v>180</v>
      </c>
      <c r="BT144" s="55" t="s">
        <v>180</v>
      </c>
      <c r="BU144" s="56" t="s">
        <v>180</v>
      </c>
      <c r="BV144" s="54" t="s">
        <v>180</v>
      </c>
      <c r="BW144" s="55" t="s">
        <v>180</v>
      </c>
      <c r="BX144" s="56" t="s">
        <v>180</v>
      </c>
      <c r="BY144" s="54" t="s">
        <v>180</v>
      </c>
      <c r="BZ144" s="55" t="s">
        <v>180</v>
      </c>
      <c r="CA144" s="56" t="s">
        <v>180</v>
      </c>
      <c r="CB144" s="54" t="s">
        <v>180</v>
      </c>
      <c r="CC144" s="55" t="s">
        <v>180</v>
      </c>
      <c r="CD144" s="56" t="s">
        <v>180</v>
      </c>
      <c r="CE144" s="54" t="s">
        <v>180</v>
      </c>
      <c r="CF144" s="55" t="s">
        <v>180</v>
      </c>
      <c r="CG144" s="56" t="s">
        <v>180</v>
      </c>
      <c r="CH144" s="54" t="s">
        <v>180</v>
      </c>
      <c r="CI144" s="55" t="s">
        <v>180</v>
      </c>
      <c r="CJ144" s="56" t="s">
        <v>180</v>
      </c>
      <c r="CK144" s="54" t="s">
        <v>180</v>
      </c>
      <c r="CL144" s="55" t="s">
        <v>180</v>
      </c>
      <c r="CM144" s="56" t="s">
        <v>180</v>
      </c>
      <c r="CN144" s="54" t="s">
        <v>180</v>
      </c>
      <c r="CO144" s="55" t="s">
        <v>180</v>
      </c>
      <c r="CP144" s="56">
        <v>230</v>
      </c>
      <c r="CQ144" s="54">
        <v>225</v>
      </c>
      <c r="CR144" s="55">
        <v>228</v>
      </c>
      <c r="CS144" s="56">
        <v>250</v>
      </c>
      <c r="CT144" s="54">
        <v>240</v>
      </c>
      <c r="CU144" s="55">
        <v>245</v>
      </c>
      <c r="CV144" s="56">
        <v>250</v>
      </c>
      <c r="CW144" s="54">
        <v>240</v>
      </c>
      <c r="CX144" s="55">
        <v>245</v>
      </c>
      <c r="CY144" s="54">
        <v>192</v>
      </c>
      <c r="CZ144" s="54">
        <v>187.5</v>
      </c>
      <c r="DA144" s="55">
        <v>189.75</v>
      </c>
      <c r="DB144" s="54" t="s">
        <v>180</v>
      </c>
      <c r="DC144" s="54" t="s">
        <v>180</v>
      </c>
      <c r="DD144" s="55" t="s">
        <v>180</v>
      </c>
      <c r="DE144" s="54" t="s">
        <v>180</v>
      </c>
      <c r="DF144" s="54" t="s">
        <v>180</v>
      </c>
      <c r="DG144" s="55" t="s">
        <v>180</v>
      </c>
      <c r="DH144" s="54" t="s">
        <v>180</v>
      </c>
      <c r="DI144" s="54" t="s">
        <v>180</v>
      </c>
      <c r="DJ144" s="55" t="s">
        <v>180</v>
      </c>
      <c r="DK144" s="56" t="s">
        <v>180</v>
      </c>
      <c r="DL144" s="54" t="s">
        <v>180</v>
      </c>
      <c r="DM144" s="55" t="s">
        <v>180</v>
      </c>
      <c r="DN144" s="54" t="s">
        <v>180</v>
      </c>
      <c r="DO144" s="54" t="s">
        <v>180</v>
      </c>
      <c r="DP144" s="55" t="s">
        <v>180</v>
      </c>
      <c r="DQ144" s="54" t="s">
        <v>180</v>
      </c>
      <c r="DR144" s="54" t="s">
        <v>180</v>
      </c>
      <c r="DS144" s="55" t="s">
        <v>180</v>
      </c>
      <c r="DT144" s="54">
        <v>185</v>
      </c>
      <c r="DU144" s="54">
        <v>181</v>
      </c>
      <c r="DV144" s="55">
        <v>183</v>
      </c>
      <c r="DW144" s="56" t="s">
        <v>180</v>
      </c>
      <c r="DX144" s="54" t="s">
        <v>180</v>
      </c>
      <c r="DY144" s="55" t="s">
        <v>180</v>
      </c>
      <c r="DZ144" s="56" t="s">
        <v>180</v>
      </c>
      <c r="EA144" s="54" t="s">
        <v>180</v>
      </c>
      <c r="EB144" s="55" t="s">
        <v>180</v>
      </c>
      <c r="EC144" s="56" t="s">
        <v>180</v>
      </c>
      <c r="ED144" s="54" t="s">
        <v>180</v>
      </c>
      <c r="EE144" s="55" t="s">
        <v>180</v>
      </c>
      <c r="EF144" s="56" t="s">
        <v>180</v>
      </c>
      <c r="EG144" s="54" t="s">
        <v>180</v>
      </c>
      <c r="EH144" s="55" t="s">
        <v>180</v>
      </c>
      <c r="EI144" s="56" t="s">
        <v>180</v>
      </c>
      <c r="EJ144" s="54" t="s">
        <v>180</v>
      </c>
      <c r="EK144" s="55" t="s">
        <v>180</v>
      </c>
      <c r="EL144" s="56" t="s">
        <v>180</v>
      </c>
      <c r="EM144" s="54" t="s">
        <v>180</v>
      </c>
      <c r="EN144" s="55" t="s">
        <v>180</v>
      </c>
      <c r="EO144" s="56" t="s">
        <v>180</v>
      </c>
      <c r="EP144" s="54" t="s">
        <v>180</v>
      </c>
      <c r="EQ144" s="55" t="s">
        <v>180</v>
      </c>
      <c r="ER144" s="56" t="s">
        <v>180</v>
      </c>
      <c r="ES144" s="54" t="s">
        <v>180</v>
      </c>
      <c r="ET144" s="55" t="s">
        <v>180</v>
      </c>
      <c r="EU144" s="54" t="s">
        <v>180</v>
      </c>
      <c r="EV144" s="54" t="s">
        <v>180</v>
      </c>
      <c r="EW144" s="55" t="s">
        <v>180</v>
      </c>
      <c r="EX144" s="54" t="s">
        <v>180</v>
      </c>
      <c r="EY144" s="54" t="s">
        <v>180</v>
      </c>
      <c r="EZ144" s="55" t="s">
        <v>180</v>
      </c>
      <c r="FA144" s="56" t="s">
        <v>180</v>
      </c>
      <c r="FB144" s="54" t="s">
        <v>180</v>
      </c>
      <c r="FC144" s="55" t="s">
        <v>180</v>
      </c>
      <c r="FD144" s="56" t="s">
        <v>180</v>
      </c>
      <c r="FE144" s="54" t="s">
        <v>180</v>
      </c>
      <c r="FF144" s="55" t="s">
        <v>180</v>
      </c>
      <c r="FG144" s="56" t="s">
        <v>180</v>
      </c>
      <c r="FH144" s="54" t="s">
        <v>180</v>
      </c>
      <c r="FI144" s="55" t="s">
        <v>180</v>
      </c>
      <c r="FJ144" s="56">
        <v>165</v>
      </c>
      <c r="FK144" s="54">
        <v>162</v>
      </c>
      <c r="FL144" s="55">
        <v>164</v>
      </c>
      <c r="FM144" s="56" t="s">
        <v>180</v>
      </c>
      <c r="FN144" s="54" t="s">
        <v>180</v>
      </c>
      <c r="FO144" s="55" t="s">
        <v>180</v>
      </c>
      <c r="FP144" s="56">
        <v>165</v>
      </c>
      <c r="FQ144" s="54">
        <v>163</v>
      </c>
      <c r="FR144" s="55">
        <v>164</v>
      </c>
      <c r="FS144" s="56">
        <v>171</v>
      </c>
      <c r="FT144" s="54">
        <v>164</v>
      </c>
      <c r="FU144" s="55">
        <v>168</v>
      </c>
      <c r="FV144" s="56" t="s">
        <v>180</v>
      </c>
      <c r="FW144" s="54" t="s">
        <v>180</v>
      </c>
      <c r="FX144" s="55" t="s">
        <v>180</v>
      </c>
      <c r="FY144" s="56" t="s">
        <v>180</v>
      </c>
      <c r="FZ144" s="54" t="s">
        <v>180</v>
      </c>
      <c r="GA144" s="55" t="s">
        <v>180</v>
      </c>
      <c r="GB144" s="56">
        <v>395</v>
      </c>
      <c r="GC144" s="54">
        <v>340</v>
      </c>
      <c r="GD144" s="55">
        <v>368</v>
      </c>
      <c r="GE144" s="56">
        <v>433</v>
      </c>
      <c r="GF144" s="54">
        <v>430</v>
      </c>
      <c r="GG144" s="55">
        <v>431</v>
      </c>
      <c r="GH144" s="56">
        <v>430</v>
      </c>
      <c r="GI144" s="54">
        <v>415</v>
      </c>
      <c r="GJ144" s="55">
        <v>423</v>
      </c>
      <c r="GK144" s="56" t="s">
        <v>180</v>
      </c>
      <c r="GL144" s="54" t="s">
        <v>180</v>
      </c>
      <c r="GM144" s="55" t="s">
        <v>180</v>
      </c>
      <c r="GN144" s="56">
        <v>420</v>
      </c>
      <c r="GO144" s="54">
        <v>410</v>
      </c>
      <c r="GP144" s="55">
        <v>415</v>
      </c>
      <c r="GQ144" s="56">
        <v>350</v>
      </c>
      <c r="GR144" s="54">
        <v>320</v>
      </c>
      <c r="GS144" s="55">
        <v>335</v>
      </c>
      <c r="GT144" s="56" t="s">
        <v>180</v>
      </c>
      <c r="GU144" s="54" t="s">
        <v>180</v>
      </c>
      <c r="GV144" s="55" t="s">
        <v>180</v>
      </c>
      <c r="GW144" s="56">
        <v>350</v>
      </c>
      <c r="GX144" s="54">
        <v>320</v>
      </c>
      <c r="GY144" s="55">
        <v>335</v>
      </c>
      <c r="GZ144" s="56">
        <v>49</v>
      </c>
      <c r="HA144" s="54">
        <v>41</v>
      </c>
      <c r="HB144" s="55">
        <v>45</v>
      </c>
      <c r="HC144" s="56">
        <v>66</v>
      </c>
      <c r="HD144" s="54">
        <v>63</v>
      </c>
      <c r="HE144" s="55">
        <v>65</v>
      </c>
      <c r="HF144" s="54" t="s">
        <v>180</v>
      </c>
      <c r="HG144" s="54" t="s">
        <v>180</v>
      </c>
      <c r="HH144" s="55" t="s">
        <v>180</v>
      </c>
      <c r="HI144" s="54" t="s">
        <v>180</v>
      </c>
      <c r="HJ144" s="54" t="s">
        <v>180</v>
      </c>
      <c r="HK144" s="55" t="s">
        <v>180</v>
      </c>
      <c r="HL144" s="56" t="s">
        <v>180</v>
      </c>
      <c r="HM144" s="54" t="s">
        <v>180</v>
      </c>
      <c r="HN144" s="55" t="s">
        <v>180</v>
      </c>
      <c r="HO144" s="56" t="s">
        <v>180</v>
      </c>
      <c r="HP144" s="54" t="s">
        <v>180</v>
      </c>
      <c r="HQ144" s="55" t="s">
        <v>180</v>
      </c>
      <c r="HR144" s="56" t="s">
        <v>180</v>
      </c>
      <c r="HS144" s="54" t="s">
        <v>180</v>
      </c>
      <c r="HT144" s="55" t="s">
        <v>180</v>
      </c>
      <c r="HU144" s="56" t="s">
        <v>180</v>
      </c>
      <c r="HV144" s="54" t="s">
        <v>180</v>
      </c>
      <c r="HW144" s="55" t="s">
        <v>180</v>
      </c>
      <c r="HX144" s="56" t="s">
        <v>180</v>
      </c>
      <c r="HY144" s="54" t="s">
        <v>180</v>
      </c>
      <c r="HZ144" s="55" t="s">
        <v>180</v>
      </c>
      <c r="IA144" s="56" t="s">
        <v>180</v>
      </c>
      <c r="IB144" s="54" t="s">
        <v>180</v>
      </c>
      <c r="IC144" s="55" t="s">
        <v>180</v>
      </c>
    </row>
    <row r="145" spans="1:237">
      <c r="A145" s="20">
        <v>1998</v>
      </c>
      <c r="B145" s="20">
        <v>4</v>
      </c>
      <c r="C145" s="20">
        <v>12</v>
      </c>
      <c r="D145" s="54">
        <v>250</v>
      </c>
      <c r="E145" s="54">
        <v>240</v>
      </c>
      <c r="F145" s="55">
        <v>245</v>
      </c>
      <c r="G145" s="56">
        <v>175.6</v>
      </c>
      <c r="H145" s="54">
        <v>173</v>
      </c>
      <c r="I145" s="55">
        <v>174.4</v>
      </c>
      <c r="J145" s="56">
        <v>250</v>
      </c>
      <c r="K145" s="54">
        <v>240</v>
      </c>
      <c r="L145" s="55">
        <v>245</v>
      </c>
      <c r="M145" s="56" t="s">
        <v>180</v>
      </c>
      <c r="N145" s="54" t="s">
        <v>180</v>
      </c>
      <c r="O145" s="55" t="s">
        <v>180</v>
      </c>
      <c r="P145" s="56">
        <v>206.6</v>
      </c>
      <c r="Q145" s="54">
        <v>200</v>
      </c>
      <c r="R145" s="55">
        <v>203.8</v>
      </c>
      <c r="S145" s="56">
        <v>203</v>
      </c>
      <c r="T145" s="54">
        <v>200</v>
      </c>
      <c r="U145" s="55">
        <v>202</v>
      </c>
      <c r="V145" s="54">
        <v>205</v>
      </c>
      <c r="W145" s="54">
        <v>200</v>
      </c>
      <c r="X145" s="55">
        <v>203</v>
      </c>
      <c r="Y145" s="54">
        <v>208</v>
      </c>
      <c r="Z145" s="54">
        <v>205</v>
      </c>
      <c r="AA145" s="55">
        <v>207</v>
      </c>
      <c r="AB145" s="54" t="s">
        <v>180</v>
      </c>
      <c r="AC145" s="54" t="s">
        <v>180</v>
      </c>
      <c r="AD145" s="55" t="s">
        <v>180</v>
      </c>
      <c r="AE145" s="54" t="s">
        <v>180</v>
      </c>
      <c r="AF145" s="54" t="s">
        <v>180</v>
      </c>
      <c r="AG145" s="55" t="s">
        <v>180</v>
      </c>
      <c r="AH145" s="56" t="s">
        <v>180</v>
      </c>
      <c r="AI145" s="54" t="s">
        <v>180</v>
      </c>
      <c r="AJ145" s="55" t="s">
        <v>180</v>
      </c>
      <c r="AK145" s="56" t="s">
        <v>180</v>
      </c>
      <c r="AL145" s="54" t="s">
        <v>180</v>
      </c>
      <c r="AM145" s="55" t="s">
        <v>180</v>
      </c>
      <c r="AN145" s="56">
        <v>2940</v>
      </c>
      <c r="AO145" s="54">
        <v>2840</v>
      </c>
      <c r="AP145" s="55">
        <v>2890</v>
      </c>
      <c r="AQ145" s="56" t="s">
        <v>180</v>
      </c>
      <c r="AR145" s="54" t="s">
        <v>180</v>
      </c>
      <c r="AS145" s="55" t="s">
        <v>180</v>
      </c>
      <c r="AT145" s="56" t="s">
        <v>180</v>
      </c>
      <c r="AU145" s="54" t="s">
        <v>180</v>
      </c>
      <c r="AV145" s="55" t="s">
        <v>180</v>
      </c>
      <c r="AW145" s="56" t="s">
        <v>180</v>
      </c>
      <c r="AX145" s="54" t="s">
        <v>180</v>
      </c>
      <c r="AY145" s="55" t="s">
        <v>180</v>
      </c>
      <c r="AZ145" s="56">
        <v>215</v>
      </c>
      <c r="BA145" s="54">
        <v>206</v>
      </c>
      <c r="BB145" s="55">
        <v>211</v>
      </c>
      <c r="BC145" s="56" t="s">
        <v>180</v>
      </c>
      <c r="BD145" s="54" t="s">
        <v>180</v>
      </c>
      <c r="BE145" s="55" t="s">
        <v>180</v>
      </c>
      <c r="BF145" s="56">
        <v>215</v>
      </c>
      <c r="BG145" s="54">
        <v>206</v>
      </c>
      <c r="BH145" s="55">
        <v>211</v>
      </c>
      <c r="BI145" s="56">
        <v>214</v>
      </c>
      <c r="BJ145" s="54">
        <v>209</v>
      </c>
      <c r="BK145" s="55">
        <v>211.5</v>
      </c>
      <c r="BL145" s="56" t="s">
        <v>180</v>
      </c>
      <c r="BM145" s="54" t="s">
        <v>180</v>
      </c>
      <c r="BN145" s="55" t="s">
        <v>180</v>
      </c>
      <c r="BO145" s="56" t="s">
        <v>180</v>
      </c>
      <c r="BP145" s="54" t="s">
        <v>180</v>
      </c>
      <c r="BQ145" s="55" t="s">
        <v>180</v>
      </c>
      <c r="BR145" s="56" t="s">
        <v>180</v>
      </c>
      <c r="BS145" s="54" t="s">
        <v>180</v>
      </c>
      <c r="BT145" s="55" t="s">
        <v>180</v>
      </c>
      <c r="BU145" s="56" t="s">
        <v>180</v>
      </c>
      <c r="BV145" s="54" t="s">
        <v>180</v>
      </c>
      <c r="BW145" s="55" t="s">
        <v>180</v>
      </c>
      <c r="BX145" s="56" t="s">
        <v>180</v>
      </c>
      <c r="BY145" s="54" t="s">
        <v>180</v>
      </c>
      <c r="BZ145" s="55" t="s">
        <v>180</v>
      </c>
      <c r="CA145" s="56" t="s">
        <v>180</v>
      </c>
      <c r="CB145" s="54" t="s">
        <v>180</v>
      </c>
      <c r="CC145" s="55" t="s">
        <v>180</v>
      </c>
      <c r="CD145" s="56" t="s">
        <v>180</v>
      </c>
      <c r="CE145" s="54" t="s">
        <v>180</v>
      </c>
      <c r="CF145" s="55" t="s">
        <v>180</v>
      </c>
      <c r="CG145" s="56" t="s">
        <v>180</v>
      </c>
      <c r="CH145" s="54" t="s">
        <v>180</v>
      </c>
      <c r="CI145" s="55" t="s">
        <v>180</v>
      </c>
      <c r="CJ145" s="56" t="s">
        <v>180</v>
      </c>
      <c r="CK145" s="54" t="s">
        <v>180</v>
      </c>
      <c r="CL145" s="55" t="s">
        <v>180</v>
      </c>
      <c r="CM145" s="56" t="s">
        <v>180</v>
      </c>
      <c r="CN145" s="54" t="s">
        <v>180</v>
      </c>
      <c r="CO145" s="55" t="s">
        <v>180</v>
      </c>
      <c r="CP145" s="56">
        <v>227.25</v>
      </c>
      <c r="CQ145" s="54">
        <v>224.25</v>
      </c>
      <c r="CR145" s="55">
        <v>226.25</v>
      </c>
      <c r="CS145" s="56">
        <v>250</v>
      </c>
      <c r="CT145" s="54">
        <v>240</v>
      </c>
      <c r="CU145" s="55">
        <v>245</v>
      </c>
      <c r="CV145" s="56">
        <v>250</v>
      </c>
      <c r="CW145" s="54">
        <v>240</v>
      </c>
      <c r="CX145" s="55">
        <v>245</v>
      </c>
      <c r="CY145" s="54">
        <v>189.75</v>
      </c>
      <c r="CZ145" s="54">
        <v>183.75</v>
      </c>
      <c r="DA145" s="55">
        <v>186.75</v>
      </c>
      <c r="DB145" s="54" t="s">
        <v>180</v>
      </c>
      <c r="DC145" s="54" t="s">
        <v>180</v>
      </c>
      <c r="DD145" s="55" t="s">
        <v>180</v>
      </c>
      <c r="DE145" s="54" t="s">
        <v>180</v>
      </c>
      <c r="DF145" s="54" t="s">
        <v>180</v>
      </c>
      <c r="DG145" s="55" t="s">
        <v>180</v>
      </c>
      <c r="DH145" s="54" t="s">
        <v>180</v>
      </c>
      <c r="DI145" s="54" t="s">
        <v>180</v>
      </c>
      <c r="DJ145" s="55" t="s">
        <v>180</v>
      </c>
      <c r="DK145" s="56" t="s">
        <v>180</v>
      </c>
      <c r="DL145" s="54" t="s">
        <v>180</v>
      </c>
      <c r="DM145" s="55" t="s">
        <v>180</v>
      </c>
      <c r="DN145" s="54" t="s">
        <v>180</v>
      </c>
      <c r="DO145" s="54" t="s">
        <v>180</v>
      </c>
      <c r="DP145" s="55" t="s">
        <v>180</v>
      </c>
      <c r="DQ145" s="54" t="s">
        <v>180</v>
      </c>
      <c r="DR145" s="54" t="s">
        <v>180</v>
      </c>
      <c r="DS145" s="55" t="s">
        <v>180</v>
      </c>
      <c r="DT145" s="54">
        <v>185</v>
      </c>
      <c r="DU145" s="54">
        <v>181</v>
      </c>
      <c r="DV145" s="55">
        <v>183</v>
      </c>
      <c r="DW145" s="56" t="s">
        <v>180</v>
      </c>
      <c r="DX145" s="54" t="s">
        <v>180</v>
      </c>
      <c r="DY145" s="55" t="s">
        <v>180</v>
      </c>
      <c r="DZ145" s="56" t="s">
        <v>180</v>
      </c>
      <c r="EA145" s="54" t="s">
        <v>180</v>
      </c>
      <c r="EB145" s="55" t="s">
        <v>180</v>
      </c>
      <c r="EC145" s="56" t="s">
        <v>180</v>
      </c>
      <c r="ED145" s="54" t="s">
        <v>180</v>
      </c>
      <c r="EE145" s="55" t="s">
        <v>180</v>
      </c>
      <c r="EF145" s="56" t="s">
        <v>180</v>
      </c>
      <c r="EG145" s="54" t="s">
        <v>180</v>
      </c>
      <c r="EH145" s="55" t="s">
        <v>180</v>
      </c>
      <c r="EI145" s="56" t="s">
        <v>180</v>
      </c>
      <c r="EJ145" s="54" t="s">
        <v>180</v>
      </c>
      <c r="EK145" s="55" t="s">
        <v>180</v>
      </c>
      <c r="EL145" s="56" t="s">
        <v>180</v>
      </c>
      <c r="EM145" s="54" t="s">
        <v>180</v>
      </c>
      <c r="EN145" s="55" t="s">
        <v>180</v>
      </c>
      <c r="EO145" s="56" t="s">
        <v>180</v>
      </c>
      <c r="EP145" s="54" t="s">
        <v>180</v>
      </c>
      <c r="EQ145" s="55" t="s">
        <v>180</v>
      </c>
      <c r="ER145" s="56" t="s">
        <v>180</v>
      </c>
      <c r="ES145" s="54" t="s">
        <v>180</v>
      </c>
      <c r="ET145" s="55" t="s">
        <v>180</v>
      </c>
      <c r="EU145" s="54" t="s">
        <v>180</v>
      </c>
      <c r="EV145" s="54" t="s">
        <v>180</v>
      </c>
      <c r="EW145" s="55" t="s">
        <v>180</v>
      </c>
      <c r="EX145" s="54" t="s">
        <v>180</v>
      </c>
      <c r="EY145" s="54" t="s">
        <v>180</v>
      </c>
      <c r="EZ145" s="55" t="s">
        <v>180</v>
      </c>
      <c r="FA145" s="56" t="s">
        <v>180</v>
      </c>
      <c r="FB145" s="54" t="s">
        <v>180</v>
      </c>
      <c r="FC145" s="55" t="s">
        <v>180</v>
      </c>
      <c r="FD145" s="56" t="s">
        <v>180</v>
      </c>
      <c r="FE145" s="54" t="s">
        <v>180</v>
      </c>
      <c r="FF145" s="55" t="s">
        <v>180</v>
      </c>
      <c r="FG145" s="56" t="s">
        <v>180</v>
      </c>
      <c r="FH145" s="54" t="s">
        <v>180</v>
      </c>
      <c r="FI145" s="55" t="s">
        <v>180</v>
      </c>
      <c r="FJ145" s="56">
        <v>165</v>
      </c>
      <c r="FK145" s="54">
        <v>162</v>
      </c>
      <c r="FL145" s="55">
        <v>164</v>
      </c>
      <c r="FM145" s="56" t="s">
        <v>180</v>
      </c>
      <c r="FN145" s="54" t="s">
        <v>180</v>
      </c>
      <c r="FO145" s="55" t="s">
        <v>180</v>
      </c>
      <c r="FP145" s="56">
        <v>165</v>
      </c>
      <c r="FQ145" s="54">
        <v>163</v>
      </c>
      <c r="FR145" s="55">
        <v>164</v>
      </c>
      <c r="FS145" s="56">
        <v>171</v>
      </c>
      <c r="FT145" s="54">
        <v>164</v>
      </c>
      <c r="FU145" s="55">
        <v>168</v>
      </c>
      <c r="FV145" s="56" t="s">
        <v>180</v>
      </c>
      <c r="FW145" s="54" t="s">
        <v>180</v>
      </c>
      <c r="FX145" s="55" t="s">
        <v>180</v>
      </c>
      <c r="FY145" s="56" t="s">
        <v>180</v>
      </c>
      <c r="FZ145" s="54" t="s">
        <v>180</v>
      </c>
      <c r="GA145" s="55" t="s">
        <v>180</v>
      </c>
      <c r="GB145" s="56">
        <v>395</v>
      </c>
      <c r="GC145" s="54">
        <v>340</v>
      </c>
      <c r="GD145" s="55">
        <v>368</v>
      </c>
      <c r="GE145" s="56">
        <v>433</v>
      </c>
      <c r="GF145" s="54">
        <v>430</v>
      </c>
      <c r="GG145" s="55">
        <v>431</v>
      </c>
      <c r="GH145" s="56">
        <v>430</v>
      </c>
      <c r="GI145" s="54">
        <v>415</v>
      </c>
      <c r="GJ145" s="55">
        <v>423</v>
      </c>
      <c r="GK145" s="56" t="s">
        <v>180</v>
      </c>
      <c r="GL145" s="54" t="s">
        <v>180</v>
      </c>
      <c r="GM145" s="55" t="s">
        <v>180</v>
      </c>
      <c r="GN145" s="56">
        <v>420</v>
      </c>
      <c r="GO145" s="54">
        <v>410</v>
      </c>
      <c r="GP145" s="55">
        <v>415</v>
      </c>
      <c r="GQ145" s="56">
        <v>350</v>
      </c>
      <c r="GR145" s="54">
        <v>320</v>
      </c>
      <c r="GS145" s="55">
        <v>335</v>
      </c>
      <c r="GT145" s="56" t="s">
        <v>180</v>
      </c>
      <c r="GU145" s="54" t="s">
        <v>180</v>
      </c>
      <c r="GV145" s="55" t="s">
        <v>180</v>
      </c>
      <c r="GW145" s="56">
        <v>350</v>
      </c>
      <c r="GX145" s="54">
        <v>320</v>
      </c>
      <c r="GY145" s="55">
        <v>335</v>
      </c>
      <c r="GZ145" s="56">
        <v>49</v>
      </c>
      <c r="HA145" s="54">
        <v>41</v>
      </c>
      <c r="HB145" s="55">
        <v>45</v>
      </c>
      <c r="HC145" s="56">
        <v>66</v>
      </c>
      <c r="HD145" s="54">
        <v>63</v>
      </c>
      <c r="HE145" s="55">
        <v>65</v>
      </c>
      <c r="HF145" s="54" t="s">
        <v>180</v>
      </c>
      <c r="HG145" s="54" t="s">
        <v>180</v>
      </c>
      <c r="HH145" s="55" t="s">
        <v>180</v>
      </c>
      <c r="HI145" s="54" t="s">
        <v>180</v>
      </c>
      <c r="HJ145" s="54" t="s">
        <v>180</v>
      </c>
      <c r="HK145" s="55" t="s">
        <v>180</v>
      </c>
      <c r="HL145" s="56" t="s">
        <v>180</v>
      </c>
      <c r="HM145" s="54" t="s">
        <v>180</v>
      </c>
      <c r="HN145" s="55" t="s">
        <v>180</v>
      </c>
      <c r="HO145" s="56" t="s">
        <v>180</v>
      </c>
      <c r="HP145" s="54" t="s">
        <v>180</v>
      </c>
      <c r="HQ145" s="55" t="s">
        <v>180</v>
      </c>
      <c r="HR145" s="56" t="s">
        <v>180</v>
      </c>
      <c r="HS145" s="54" t="s">
        <v>180</v>
      </c>
      <c r="HT145" s="55" t="s">
        <v>180</v>
      </c>
      <c r="HU145" s="56" t="s">
        <v>180</v>
      </c>
      <c r="HV145" s="54" t="s">
        <v>180</v>
      </c>
      <c r="HW145" s="55" t="s">
        <v>180</v>
      </c>
      <c r="HX145" s="56" t="s">
        <v>180</v>
      </c>
      <c r="HY145" s="54" t="s">
        <v>180</v>
      </c>
      <c r="HZ145" s="55" t="s">
        <v>180</v>
      </c>
      <c r="IA145" s="56" t="s">
        <v>180</v>
      </c>
      <c r="IB145" s="54" t="s">
        <v>180</v>
      </c>
      <c r="IC145" s="55" t="s">
        <v>180</v>
      </c>
    </row>
    <row r="146" spans="1:237">
      <c r="A146" s="20">
        <v>1999</v>
      </c>
      <c r="B146" s="20">
        <v>1</v>
      </c>
      <c r="C146" s="20">
        <v>1</v>
      </c>
      <c r="D146" s="54">
        <v>250</v>
      </c>
      <c r="E146" s="54">
        <v>240</v>
      </c>
      <c r="F146" s="55">
        <v>245</v>
      </c>
      <c r="G146" s="56">
        <v>172</v>
      </c>
      <c r="H146" s="54">
        <v>170</v>
      </c>
      <c r="I146" s="55">
        <v>171</v>
      </c>
      <c r="J146" s="56">
        <v>250</v>
      </c>
      <c r="K146" s="54">
        <v>240</v>
      </c>
      <c r="L146" s="55">
        <v>245</v>
      </c>
      <c r="M146" s="56" t="s">
        <v>180</v>
      </c>
      <c r="N146" s="54" t="s">
        <v>180</v>
      </c>
      <c r="O146" s="55" t="s">
        <v>180</v>
      </c>
      <c r="P146" s="56">
        <v>205</v>
      </c>
      <c r="Q146" s="54">
        <v>200</v>
      </c>
      <c r="R146" s="55">
        <v>203</v>
      </c>
      <c r="S146" s="56">
        <v>203</v>
      </c>
      <c r="T146" s="54">
        <v>200</v>
      </c>
      <c r="U146" s="55">
        <v>202</v>
      </c>
      <c r="V146" s="54">
        <v>205</v>
      </c>
      <c r="W146" s="54">
        <v>200</v>
      </c>
      <c r="X146" s="55">
        <v>203</v>
      </c>
      <c r="Y146" s="54">
        <v>208</v>
      </c>
      <c r="Z146" s="54">
        <v>205</v>
      </c>
      <c r="AA146" s="55">
        <v>207</v>
      </c>
      <c r="AB146" s="54" t="s">
        <v>180</v>
      </c>
      <c r="AC146" s="54" t="s">
        <v>180</v>
      </c>
      <c r="AD146" s="55" t="s">
        <v>180</v>
      </c>
      <c r="AE146" s="54" t="s">
        <v>180</v>
      </c>
      <c r="AF146" s="54" t="s">
        <v>180</v>
      </c>
      <c r="AG146" s="55" t="s">
        <v>180</v>
      </c>
      <c r="AH146" s="56" t="s">
        <v>180</v>
      </c>
      <c r="AI146" s="54" t="s">
        <v>180</v>
      </c>
      <c r="AJ146" s="55" t="s">
        <v>180</v>
      </c>
      <c r="AK146" s="56" t="s">
        <v>180</v>
      </c>
      <c r="AL146" s="54" t="s">
        <v>180</v>
      </c>
      <c r="AM146" s="55" t="s">
        <v>180</v>
      </c>
      <c r="AN146" s="56">
        <v>2985</v>
      </c>
      <c r="AO146" s="54">
        <v>2840</v>
      </c>
      <c r="AP146" s="55">
        <v>2912.5</v>
      </c>
      <c r="AQ146" s="56" t="s">
        <v>180</v>
      </c>
      <c r="AR146" s="54" t="s">
        <v>180</v>
      </c>
      <c r="AS146" s="55" t="s">
        <v>180</v>
      </c>
      <c r="AT146" s="56" t="s">
        <v>180</v>
      </c>
      <c r="AU146" s="54" t="s">
        <v>180</v>
      </c>
      <c r="AV146" s="55" t="s">
        <v>180</v>
      </c>
      <c r="AW146" s="56" t="s">
        <v>180</v>
      </c>
      <c r="AX146" s="54" t="s">
        <v>180</v>
      </c>
      <c r="AY146" s="55" t="s">
        <v>180</v>
      </c>
      <c r="AZ146" s="56">
        <v>208</v>
      </c>
      <c r="BA146" s="54">
        <v>200</v>
      </c>
      <c r="BB146" s="55">
        <v>204</v>
      </c>
      <c r="BC146" s="56" t="s">
        <v>180</v>
      </c>
      <c r="BD146" s="54" t="s">
        <v>180</v>
      </c>
      <c r="BE146" s="55" t="s">
        <v>180</v>
      </c>
      <c r="BF146" s="56">
        <v>208</v>
      </c>
      <c r="BG146" s="54">
        <v>200</v>
      </c>
      <c r="BH146" s="55">
        <v>204</v>
      </c>
      <c r="BI146" s="56">
        <v>208.5</v>
      </c>
      <c r="BJ146" s="54">
        <v>205.75</v>
      </c>
      <c r="BK146" s="55">
        <v>207.5</v>
      </c>
      <c r="BL146" s="56" t="s">
        <v>180</v>
      </c>
      <c r="BM146" s="54" t="s">
        <v>180</v>
      </c>
      <c r="BN146" s="55" t="s">
        <v>180</v>
      </c>
      <c r="BO146" s="56" t="s">
        <v>180</v>
      </c>
      <c r="BP146" s="54" t="s">
        <v>180</v>
      </c>
      <c r="BQ146" s="55" t="s">
        <v>180</v>
      </c>
      <c r="BR146" s="56" t="s">
        <v>180</v>
      </c>
      <c r="BS146" s="54" t="s">
        <v>180</v>
      </c>
      <c r="BT146" s="55" t="s">
        <v>180</v>
      </c>
      <c r="BU146" s="56" t="s">
        <v>180</v>
      </c>
      <c r="BV146" s="54" t="s">
        <v>180</v>
      </c>
      <c r="BW146" s="55" t="s">
        <v>180</v>
      </c>
      <c r="BX146" s="56" t="s">
        <v>180</v>
      </c>
      <c r="BY146" s="54" t="s">
        <v>180</v>
      </c>
      <c r="BZ146" s="55" t="s">
        <v>180</v>
      </c>
      <c r="CA146" s="56" t="s">
        <v>180</v>
      </c>
      <c r="CB146" s="54" t="s">
        <v>180</v>
      </c>
      <c r="CC146" s="55" t="s">
        <v>180</v>
      </c>
      <c r="CD146" s="56" t="s">
        <v>180</v>
      </c>
      <c r="CE146" s="54" t="s">
        <v>180</v>
      </c>
      <c r="CF146" s="55" t="s">
        <v>180</v>
      </c>
      <c r="CG146" s="56" t="s">
        <v>180</v>
      </c>
      <c r="CH146" s="54" t="s">
        <v>180</v>
      </c>
      <c r="CI146" s="55" t="s">
        <v>180</v>
      </c>
      <c r="CJ146" s="56" t="s">
        <v>180</v>
      </c>
      <c r="CK146" s="54" t="s">
        <v>180</v>
      </c>
      <c r="CL146" s="55" t="s">
        <v>180</v>
      </c>
      <c r="CM146" s="56" t="s">
        <v>180</v>
      </c>
      <c r="CN146" s="54" t="s">
        <v>180</v>
      </c>
      <c r="CO146" s="55" t="s">
        <v>180</v>
      </c>
      <c r="CP146" s="56">
        <v>224</v>
      </c>
      <c r="CQ146" s="54">
        <v>221.5</v>
      </c>
      <c r="CR146" s="55">
        <v>223.25</v>
      </c>
      <c r="CS146" s="56">
        <v>250</v>
      </c>
      <c r="CT146" s="54">
        <v>240</v>
      </c>
      <c r="CU146" s="55">
        <v>245</v>
      </c>
      <c r="CV146" s="56">
        <v>250</v>
      </c>
      <c r="CW146" s="54">
        <v>240</v>
      </c>
      <c r="CX146" s="55">
        <v>245</v>
      </c>
      <c r="CY146" s="54">
        <v>189</v>
      </c>
      <c r="CZ146" s="54">
        <v>184</v>
      </c>
      <c r="DA146" s="55">
        <v>186.5</v>
      </c>
      <c r="DB146" s="54" t="s">
        <v>180</v>
      </c>
      <c r="DC146" s="54" t="s">
        <v>180</v>
      </c>
      <c r="DD146" s="55" t="s">
        <v>180</v>
      </c>
      <c r="DE146" s="54" t="s">
        <v>180</v>
      </c>
      <c r="DF146" s="54" t="s">
        <v>180</v>
      </c>
      <c r="DG146" s="55" t="s">
        <v>180</v>
      </c>
      <c r="DH146" s="54" t="s">
        <v>180</v>
      </c>
      <c r="DI146" s="54" t="s">
        <v>180</v>
      </c>
      <c r="DJ146" s="55" t="s">
        <v>180</v>
      </c>
      <c r="DK146" s="56" t="s">
        <v>180</v>
      </c>
      <c r="DL146" s="54" t="s">
        <v>180</v>
      </c>
      <c r="DM146" s="55" t="s">
        <v>180</v>
      </c>
      <c r="DN146" s="54" t="s">
        <v>180</v>
      </c>
      <c r="DO146" s="54" t="s">
        <v>180</v>
      </c>
      <c r="DP146" s="55" t="s">
        <v>180</v>
      </c>
      <c r="DQ146" s="54" t="s">
        <v>180</v>
      </c>
      <c r="DR146" s="54" t="s">
        <v>180</v>
      </c>
      <c r="DS146" s="55" t="s">
        <v>180</v>
      </c>
      <c r="DT146" s="54">
        <v>185</v>
      </c>
      <c r="DU146" s="54">
        <v>181</v>
      </c>
      <c r="DV146" s="55">
        <v>183</v>
      </c>
      <c r="DW146" s="56" t="s">
        <v>180</v>
      </c>
      <c r="DX146" s="54" t="s">
        <v>180</v>
      </c>
      <c r="DY146" s="55" t="s">
        <v>180</v>
      </c>
      <c r="DZ146" s="56" t="s">
        <v>180</v>
      </c>
      <c r="EA146" s="54" t="s">
        <v>180</v>
      </c>
      <c r="EB146" s="55" t="s">
        <v>180</v>
      </c>
      <c r="EC146" s="56" t="s">
        <v>180</v>
      </c>
      <c r="ED146" s="54" t="s">
        <v>180</v>
      </c>
      <c r="EE146" s="55" t="s">
        <v>180</v>
      </c>
      <c r="EF146" s="56" t="s">
        <v>180</v>
      </c>
      <c r="EG146" s="54" t="s">
        <v>180</v>
      </c>
      <c r="EH146" s="55" t="s">
        <v>180</v>
      </c>
      <c r="EI146" s="56" t="s">
        <v>180</v>
      </c>
      <c r="EJ146" s="54" t="s">
        <v>180</v>
      </c>
      <c r="EK146" s="55" t="s">
        <v>180</v>
      </c>
      <c r="EL146" s="56" t="s">
        <v>180</v>
      </c>
      <c r="EM146" s="54" t="s">
        <v>180</v>
      </c>
      <c r="EN146" s="55" t="s">
        <v>180</v>
      </c>
      <c r="EO146" s="56" t="s">
        <v>180</v>
      </c>
      <c r="EP146" s="54" t="s">
        <v>180</v>
      </c>
      <c r="EQ146" s="55" t="s">
        <v>180</v>
      </c>
      <c r="ER146" s="56" t="s">
        <v>180</v>
      </c>
      <c r="ES146" s="54" t="s">
        <v>180</v>
      </c>
      <c r="ET146" s="55" t="s">
        <v>180</v>
      </c>
      <c r="EU146" s="54" t="s">
        <v>180</v>
      </c>
      <c r="EV146" s="54" t="s">
        <v>180</v>
      </c>
      <c r="EW146" s="55" t="s">
        <v>180</v>
      </c>
      <c r="EX146" s="54" t="s">
        <v>180</v>
      </c>
      <c r="EY146" s="54" t="s">
        <v>180</v>
      </c>
      <c r="EZ146" s="55" t="s">
        <v>180</v>
      </c>
      <c r="FA146" s="56" t="s">
        <v>180</v>
      </c>
      <c r="FB146" s="54" t="s">
        <v>180</v>
      </c>
      <c r="FC146" s="55" t="s">
        <v>180</v>
      </c>
      <c r="FD146" s="56" t="s">
        <v>180</v>
      </c>
      <c r="FE146" s="54" t="s">
        <v>180</v>
      </c>
      <c r="FF146" s="55" t="s">
        <v>180</v>
      </c>
      <c r="FG146" s="56" t="s">
        <v>180</v>
      </c>
      <c r="FH146" s="54" t="s">
        <v>180</v>
      </c>
      <c r="FI146" s="55" t="s">
        <v>180</v>
      </c>
      <c r="FJ146" s="56">
        <v>164.5</v>
      </c>
      <c r="FK146" s="54">
        <v>159.25</v>
      </c>
      <c r="FL146" s="55">
        <v>162.25</v>
      </c>
      <c r="FM146" s="56" t="s">
        <v>180</v>
      </c>
      <c r="FN146" s="54" t="s">
        <v>180</v>
      </c>
      <c r="FO146" s="55" t="s">
        <v>180</v>
      </c>
      <c r="FP146" s="56">
        <v>165</v>
      </c>
      <c r="FQ146" s="54">
        <v>163</v>
      </c>
      <c r="FR146" s="55">
        <v>164</v>
      </c>
      <c r="FS146" s="56">
        <v>169.25</v>
      </c>
      <c r="FT146" s="54">
        <v>163.5</v>
      </c>
      <c r="FU146" s="55">
        <v>166.75</v>
      </c>
      <c r="FV146" s="56" t="s">
        <v>180</v>
      </c>
      <c r="FW146" s="54" t="s">
        <v>180</v>
      </c>
      <c r="FX146" s="55" t="s">
        <v>180</v>
      </c>
      <c r="FY146" s="56" t="s">
        <v>180</v>
      </c>
      <c r="FZ146" s="54" t="s">
        <v>180</v>
      </c>
      <c r="GA146" s="55" t="s">
        <v>180</v>
      </c>
      <c r="GB146" s="56">
        <v>395</v>
      </c>
      <c r="GC146" s="54">
        <v>340</v>
      </c>
      <c r="GD146" s="55">
        <v>368</v>
      </c>
      <c r="GE146" s="56">
        <v>433</v>
      </c>
      <c r="GF146" s="54">
        <v>430</v>
      </c>
      <c r="GG146" s="55">
        <v>431</v>
      </c>
      <c r="GH146" s="56">
        <v>430</v>
      </c>
      <c r="GI146" s="54">
        <v>415</v>
      </c>
      <c r="GJ146" s="55">
        <v>423</v>
      </c>
      <c r="GK146" s="56" t="s">
        <v>180</v>
      </c>
      <c r="GL146" s="54" t="s">
        <v>180</v>
      </c>
      <c r="GM146" s="55" t="s">
        <v>180</v>
      </c>
      <c r="GN146" s="56">
        <v>420</v>
      </c>
      <c r="GO146" s="54">
        <v>410</v>
      </c>
      <c r="GP146" s="55">
        <v>415</v>
      </c>
      <c r="GQ146" s="56">
        <v>350</v>
      </c>
      <c r="GR146" s="54">
        <v>320</v>
      </c>
      <c r="GS146" s="55">
        <v>335</v>
      </c>
      <c r="GT146" s="56" t="s">
        <v>180</v>
      </c>
      <c r="GU146" s="54" t="s">
        <v>180</v>
      </c>
      <c r="GV146" s="55" t="s">
        <v>180</v>
      </c>
      <c r="GW146" s="56">
        <v>350</v>
      </c>
      <c r="GX146" s="54">
        <v>320</v>
      </c>
      <c r="GY146" s="55">
        <v>335</v>
      </c>
      <c r="GZ146" s="56">
        <v>49</v>
      </c>
      <c r="HA146" s="54">
        <v>41</v>
      </c>
      <c r="HB146" s="55">
        <v>45</v>
      </c>
      <c r="HC146" s="56">
        <v>66</v>
      </c>
      <c r="HD146" s="54">
        <v>63</v>
      </c>
      <c r="HE146" s="55">
        <v>65</v>
      </c>
      <c r="HF146" s="54" t="s">
        <v>180</v>
      </c>
      <c r="HG146" s="54" t="s">
        <v>180</v>
      </c>
      <c r="HH146" s="55" t="s">
        <v>180</v>
      </c>
      <c r="HI146" s="54" t="s">
        <v>180</v>
      </c>
      <c r="HJ146" s="54" t="s">
        <v>180</v>
      </c>
      <c r="HK146" s="55" t="s">
        <v>180</v>
      </c>
      <c r="HL146" s="56" t="s">
        <v>180</v>
      </c>
      <c r="HM146" s="54" t="s">
        <v>180</v>
      </c>
      <c r="HN146" s="55" t="s">
        <v>180</v>
      </c>
      <c r="HO146" s="56" t="s">
        <v>180</v>
      </c>
      <c r="HP146" s="54" t="s">
        <v>180</v>
      </c>
      <c r="HQ146" s="55" t="s">
        <v>180</v>
      </c>
      <c r="HR146" s="56" t="s">
        <v>180</v>
      </c>
      <c r="HS146" s="54" t="s">
        <v>180</v>
      </c>
      <c r="HT146" s="55" t="s">
        <v>180</v>
      </c>
      <c r="HU146" s="56" t="s">
        <v>180</v>
      </c>
      <c r="HV146" s="54" t="s">
        <v>180</v>
      </c>
      <c r="HW146" s="55" t="s">
        <v>180</v>
      </c>
      <c r="HX146" s="56" t="s">
        <v>180</v>
      </c>
      <c r="HY146" s="54" t="s">
        <v>180</v>
      </c>
      <c r="HZ146" s="55" t="s">
        <v>180</v>
      </c>
      <c r="IA146" s="56" t="s">
        <v>180</v>
      </c>
      <c r="IB146" s="54" t="s">
        <v>180</v>
      </c>
      <c r="IC146" s="55" t="s">
        <v>180</v>
      </c>
    </row>
    <row r="147" spans="1:237">
      <c r="A147" s="20">
        <v>1999</v>
      </c>
      <c r="B147" s="20">
        <v>1</v>
      </c>
      <c r="C147" s="20">
        <v>2</v>
      </c>
      <c r="D147" s="54">
        <v>250</v>
      </c>
      <c r="E147" s="54">
        <v>240</v>
      </c>
      <c r="F147" s="55">
        <v>245</v>
      </c>
      <c r="G147" s="56">
        <v>173.5</v>
      </c>
      <c r="H147" s="54">
        <v>170</v>
      </c>
      <c r="I147" s="55">
        <v>171.75</v>
      </c>
      <c r="J147" s="56">
        <v>250</v>
      </c>
      <c r="K147" s="54">
        <v>240</v>
      </c>
      <c r="L147" s="55">
        <v>245</v>
      </c>
      <c r="M147" s="56" t="s">
        <v>180</v>
      </c>
      <c r="N147" s="54" t="s">
        <v>180</v>
      </c>
      <c r="O147" s="55" t="s">
        <v>180</v>
      </c>
      <c r="P147" s="56">
        <v>205</v>
      </c>
      <c r="Q147" s="54">
        <v>200</v>
      </c>
      <c r="R147" s="55">
        <v>203</v>
      </c>
      <c r="S147" s="56">
        <v>203</v>
      </c>
      <c r="T147" s="54">
        <v>200</v>
      </c>
      <c r="U147" s="55">
        <v>202</v>
      </c>
      <c r="V147" s="54">
        <v>205</v>
      </c>
      <c r="W147" s="54">
        <v>200</v>
      </c>
      <c r="X147" s="55">
        <v>203</v>
      </c>
      <c r="Y147" s="54">
        <v>208</v>
      </c>
      <c r="Z147" s="54">
        <v>205</v>
      </c>
      <c r="AA147" s="55">
        <v>207</v>
      </c>
      <c r="AB147" s="54" t="s">
        <v>180</v>
      </c>
      <c r="AC147" s="54" t="s">
        <v>180</v>
      </c>
      <c r="AD147" s="55" t="s">
        <v>180</v>
      </c>
      <c r="AE147" s="54" t="s">
        <v>180</v>
      </c>
      <c r="AF147" s="54" t="s">
        <v>180</v>
      </c>
      <c r="AG147" s="55" t="s">
        <v>180</v>
      </c>
      <c r="AH147" s="56" t="s">
        <v>180</v>
      </c>
      <c r="AI147" s="54" t="s">
        <v>180</v>
      </c>
      <c r="AJ147" s="55" t="s">
        <v>180</v>
      </c>
      <c r="AK147" s="56" t="s">
        <v>180</v>
      </c>
      <c r="AL147" s="54" t="s">
        <v>180</v>
      </c>
      <c r="AM147" s="55" t="s">
        <v>180</v>
      </c>
      <c r="AN147" s="56">
        <v>3000</v>
      </c>
      <c r="AO147" s="54">
        <v>2840</v>
      </c>
      <c r="AP147" s="55">
        <v>2920</v>
      </c>
      <c r="AQ147" s="56" t="s">
        <v>180</v>
      </c>
      <c r="AR147" s="54" t="s">
        <v>180</v>
      </c>
      <c r="AS147" s="55" t="s">
        <v>180</v>
      </c>
      <c r="AT147" s="56" t="s">
        <v>180</v>
      </c>
      <c r="AU147" s="54" t="s">
        <v>180</v>
      </c>
      <c r="AV147" s="55" t="s">
        <v>180</v>
      </c>
      <c r="AW147" s="56" t="s">
        <v>180</v>
      </c>
      <c r="AX147" s="54" t="s">
        <v>180</v>
      </c>
      <c r="AY147" s="55" t="s">
        <v>180</v>
      </c>
      <c r="AZ147" s="56">
        <v>207.25</v>
      </c>
      <c r="BA147" s="54">
        <v>200</v>
      </c>
      <c r="BB147" s="55">
        <v>203.75</v>
      </c>
      <c r="BC147" s="56" t="s">
        <v>180</v>
      </c>
      <c r="BD147" s="54" t="s">
        <v>180</v>
      </c>
      <c r="BE147" s="55" t="s">
        <v>180</v>
      </c>
      <c r="BF147" s="56">
        <v>207.25</v>
      </c>
      <c r="BG147" s="54">
        <v>200</v>
      </c>
      <c r="BH147" s="55">
        <v>203.75</v>
      </c>
      <c r="BI147" s="56">
        <v>208</v>
      </c>
      <c r="BJ147" s="54">
        <v>204.5</v>
      </c>
      <c r="BK147" s="55">
        <v>206.75</v>
      </c>
      <c r="BL147" s="56" t="s">
        <v>180</v>
      </c>
      <c r="BM147" s="54" t="s">
        <v>180</v>
      </c>
      <c r="BN147" s="55" t="s">
        <v>180</v>
      </c>
      <c r="BO147" s="56" t="s">
        <v>180</v>
      </c>
      <c r="BP147" s="54" t="s">
        <v>180</v>
      </c>
      <c r="BQ147" s="55" t="s">
        <v>180</v>
      </c>
      <c r="BR147" s="56" t="s">
        <v>180</v>
      </c>
      <c r="BS147" s="54" t="s">
        <v>180</v>
      </c>
      <c r="BT147" s="55" t="s">
        <v>180</v>
      </c>
      <c r="BU147" s="56" t="s">
        <v>180</v>
      </c>
      <c r="BV147" s="54" t="s">
        <v>180</v>
      </c>
      <c r="BW147" s="55" t="s">
        <v>180</v>
      </c>
      <c r="BX147" s="56" t="s">
        <v>180</v>
      </c>
      <c r="BY147" s="54" t="s">
        <v>180</v>
      </c>
      <c r="BZ147" s="55" t="s">
        <v>180</v>
      </c>
      <c r="CA147" s="56" t="s">
        <v>180</v>
      </c>
      <c r="CB147" s="54" t="s">
        <v>180</v>
      </c>
      <c r="CC147" s="55" t="s">
        <v>180</v>
      </c>
      <c r="CD147" s="56" t="s">
        <v>180</v>
      </c>
      <c r="CE147" s="54" t="s">
        <v>180</v>
      </c>
      <c r="CF147" s="55" t="s">
        <v>180</v>
      </c>
      <c r="CG147" s="56" t="s">
        <v>180</v>
      </c>
      <c r="CH147" s="54" t="s">
        <v>180</v>
      </c>
      <c r="CI147" s="55" t="s">
        <v>180</v>
      </c>
      <c r="CJ147" s="56" t="s">
        <v>180</v>
      </c>
      <c r="CK147" s="54" t="s">
        <v>180</v>
      </c>
      <c r="CL147" s="55" t="s">
        <v>180</v>
      </c>
      <c r="CM147" s="56" t="s">
        <v>180</v>
      </c>
      <c r="CN147" s="54" t="s">
        <v>180</v>
      </c>
      <c r="CO147" s="55" t="s">
        <v>180</v>
      </c>
      <c r="CP147" s="56">
        <v>221.5</v>
      </c>
      <c r="CQ147" s="54">
        <v>218.25</v>
      </c>
      <c r="CR147" s="55">
        <v>220.25</v>
      </c>
      <c r="CS147" s="56">
        <v>250</v>
      </c>
      <c r="CT147" s="54">
        <v>240</v>
      </c>
      <c r="CU147" s="55">
        <v>245</v>
      </c>
      <c r="CV147" s="56">
        <v>250</v>
      </c>
      <c r="CW147" s="54">
        <v>240</v>
      </c>
      <c r="CX147" s="55">
        <v>245</v>
      </c>
      <c r="CY147" s="54">
        <v>189</v>
      </c>
      <c r="CZ147" s="54">
        <v>185</v>
      </c>
      <c r="DA147" s="55">
        <v>187</v>
      </c>
      <c r="DB147" s="54" t="s">
        <v>180</v>
      </c>
      <c r="DC147" s="54" t="s">
        <v>180</v>
      </c>
      <c r="DD147" s="55" t="s">
        <v>180</v>
      </c>
      <c r="DE147" s="54" t="s">
        <v>180</v>
      </c>
      <c r="DF147" s="54" t="s">
        <v>180</v>
      </c>
      <c r="DG147" s="55" t="s">
        <v>180</v>
      </c>
      <c r="DH147" s="54" t="s">
        <v>180</v>
      </c>
      <c r="DI147" s="54" t="s">
        <v>180</v>
      </c>
      <c r="DJ147" s="55" t="s">
        <v>180</v>
      </c>
      <c r="DK147" s="56" t="s">
        <v>180</v>
      </c>
      <c r="DL147" s="54" t="s">
        <v>180</v>
      </c>
      <c r="DM147" s="55" t="s">
        <v>180</v>
      </c>
      <c r="DN147" s="54" t="s">
        <v>180</v>
      </c>
      <c r="DO147" s="54" t="s">
        <v>180</v>
      </c>
      <c r="DP147" s="55" t="s">
        <v>180</v>
      </c>
      <c r="DQ147" s="54" t="s">
        <v>180</v>
      </c>
      <c r="DR147" s="54" t="s">
        <v>180</v>
      </c>
      <c r="DS147" s="55" t="s">
        <v>180</v>
      </c>
      <c r="DT147" s="54">
        <v>183.75</v>
      </c>
      <c r="DU147" s="54">
        <v>179.75</v>
      </c>
      <c r="DV147" s="55">
        <v>181.75</v>
      </c>
      <c r="DW147" s="56" t="s">
        <v>180</v>
      </c>
      <c r="DX147" s="54" t="s">
        <v>180</v>
      </c>
      <c r="DY147" s="55" t="s">
        <v>180</v>
      </c>
      <c r="DZ147" s="56" t="s">
        <v>180</v>
      </c>
      <c r="EA147" s="54" t="s">
        <v>180</v>
      </c>
      <c r="EB147" s="55" t="s">
        <v>180</v>
      </c>
      <c r="EC147" s="56" t="s">
        <v>180</v>
      </c>
      <c r="ED147" s="54" t="s">
        <v>180</v>
      </c>
      <c r="EE147" s="55" t="s">
        <v>180</v>
      </c>
      <c r="EF147" s="56" t="s">
        <v>180</v>
      </c>
      <c r="EG147" s="54" t="s">
        <v>180</v>
      </c>
      <c r="EH147" s="55" t="s">
        <v>180</v>
      </c>
      <c r="EI147" s="56" t="s">
        <v>180</v>
      </c>
      <c r="EJ147" s="54" t="s">
        <v>180</v>
      </c>
      <c r="EK147" s="55" t="s">
        <v>180</v>
      </c>
      <c r="EL147" s="56" t="s">
        <v>180</v>
      </c>
      <c r="EM147" s="54" t="s">
        <v>180</v>
      </c>
      <c r="EN147" s="55" t="s">
        <v>180</v>
      </c>
      <c r="EO147" s="56" t="s">
        <v>180</v>
      </c>
      <c r="EP147" s="54" t="s">
        <v>180</v>
      </c>
      <c r="EQ147" s="55" t="s">
        <v>180</v>
      </c>
      <c r="ER147" s="56" t="s">
        <v>180</v>
      </c>
      <c r="ES147" s="54" t="s">
        <v>180</v>
      </c>
      <c r="ET147" s="55" t="s">
        <v>180</v>
      </c>
      <c r="EU147" s="54" t="s">
        <v>180</v>
      </c>
      <c r="EV147" s="54" t="s">
        <v>180</v>
      </c>
      <c r="EW147" s="55" t="s">
        <v>180</v>
      </c>
      <c r="EX147" s="54" t="s">
        <v>180</v>
      </c>
      <c r="EY147" s="54" t="s">
        <v>180</v>
      </c>
      <c r="EZ147" s="55" t="s">
        <v>180</v>
      </c>
      <c r="FA147" s="56" t="s">
        <v>180</v>
      </c>
      <c r="FB147" s="54" t="s">
        <v>180</v>
      </c>
      <c r="FC147" s="55" t="s">
        <v>180</v>
      </c>
      <c r="FD147" s="56" t="s">
        <v>180</v>
      </c>
      <c r="FE147" s="54" t="s">
        <v>180</v>
      </c>
      <c r="FF147" s="55" t="s">
        <v>180</v>
      </c>
      <c r="FG147" s="56" t="s">
        <v>180</v>
      </c>
      <c r="FH147" s="54" t="s">
        <v>180</v>
      </c>
      <c r="FI147" s="55" t="s">
        <v>180</v>
      </c>
      <c r="FJ147" s="56">
        <v>163</v>
      </c>
      <c r="FK147" s="54">
        <v>155</v>
      </c>
      <c r="FL147" s="55">
        <v>159</v>
      </c>
      <c r="FM147" s="56" t="s">
        <v>180</v>
      </c>
      <c r="FN147" s="54" t="s">
        <v>180</v>
      </c>
      <c r="FO147" s="55" t="s">
        <v>180</v>
      </c>
      <c r="FP147" s="56">
        <v>165</v>
      </c>
      <c r="FQ147" s="54">
        <v>163</v>
      </c>
      <c r="FR147" s="55">
        <v>164</v>
      </c>
      <c r="FS147" s="56">
        <v>164</v>
      </c>
      <c r="FT147" s="54">
        <v>162</v>
      </c>
      <c r="FU147" s="55">
        <v>163</v>
      </c>
      <c r="FV147" s="56" t="s">
        <v>180</v>
      </c>
      <c r="FW147" s="54" t="s">
        <v>180</v>
      </c>
      <c r="FX147" s="55" t="s">
        <v>180</v>
      </c>
      <c r="FY147" s="56" t="s">
        <v>180</v>
      </c>
      <c r="FZ147" s="54" t="s">
        <v>180</v>
      </c>
      <c r="GA147" s="55" t="s">
        <v>180</v>
      </c>
      <c r="GB147" s="56">
        <v>395</v>
      </c>
      <c r="GC147" s="54">
        <v>340</v>
      </c>
      <c r="GD147" s="55">
        <v>368</v>
      </c>
      <c r="GE147" s="56">
        <v>433</v>
      </c>
      <c r="GF147" s="54">
        <v>430</v>
      </c>
      <c r="GG147" s="55">
        <v>431</v>
      </c>
      <c r="GH147" s="56">
        <v>430</v>
      </c>
      <c r="GI147" s="54">
        <v>415</v>
      </c>
      <c r="GJ147" s="55">
        <v>423</v>
      </c>
      <c r="GK147" s="56" t="s">
        <v>180</v>
      </c>
      <c r="GL147" s="54" t="s">
        <v>180</v>
      </c>
      <c r="GM147" s="55" t="s">
        <v>180</v>
      </c>
      <c r="GN147" s="56">
        <v>420</v>
      </c>
      <c r="GO147" s="54">
        <v>410</v>
      </c>
      <c r="GP147" s="55">
        <v>415</v>
      </c>
      <c r="GQ147" s="56">
        <v>350</v>
      </c>
      <c r="GR147" s="54">
        <v>320</v>
      </c>
      <c r="GS147" s="55">
        <v>335</v>
      </c>
      <c r="GT147" s="56" t="s">
        <v>180</v>
      </c>
      <c r="GU147" s="54" t="s">
        <v>180</v>
      </c>
      <c r="GV147" s="55" t="s">
        <v>180</v>
      </c>
      <c r="GW147" s="56">
        <v>350</v>
      </c>
      <c r="GX147" s="54">
        <v>320</v>
      </c>
      <c r="GY147" s="55">
        <v>335</v>
      </c>
      <c r="GZ147" s="56">
        <v>49</v>
      </c>
      <c r="HA147" s="54">
        <v>41</v>
      </c>
      <c r="HB147" s="55">
        <v>45</v>
      </c>
      <c r="HC147" s="56">
        <v>66</v>
      </c>
      <c r="HD147" s="54">
        <v>63</v>
      </c>
      <c r="HE147" s="55">
        <v>65</v>
      </c>
      <c r="HF147" s="54" t="s">
        <v>180</v>
      </c>
      <c r="HG147" s="54" t="s">
        <v>180</v>
      </c>
      <c r="HH147" s="55" t="s">
        <v>180</v>
      </c>
      <c r="HI147" s="54" t="s">
        <v>180</v>
      </c>
      <c r="HJ147" s="54" t="s">
        <v>180</v>
      </c>
      <c r="HK147" s="55" t="s">
        <v>180</v>
      </c>
      <c r="HL147" s="56" t="s">
        <v>180</v>
      </c>
      <c r="HM147" s="54" t="s">
        <v>180</v>
      </c>
      <c r="HN147" s="55" t="s">
        <v>180</v>
      </c>
      <c r="HO147" s="56" t="s">
        <v>180</v>
      </c>
      <c r="HP147" s="54" t="s">
        <v>180</v>
      </c>
      <c r="HQ147" s="55" t="s">
        <v>180</v>
      </c>
      <c r="HR147" s="56" t="s">
        <v>180</v>
      </c>
      <c r="HS147" s="54" t="s">
        <v>180</v>
      </c>
      <c r="HT147" s="55" t="s">
        <v>180</v>
      </c>
      <c r="HU147" s="56" t="s">
        <v>180</v>
      </c>
      <c r="HV147" s="54" t="s">
        <v>180</v>
      </c>
      <c r="HW147" s="55" t="s">
        <v>180</v>
      </c>
      <c r="HX147" s="56" t="s">
        <v>180</v>
      </c>
      <c r="HY147" s="54" t="s">
        <v>180</v>
      </c>
      <c r="HZ147" s="55" t="s">
        <v>180</v>
      </c>
      <c r="IA147" s="56" t="s">
        <v>180</v>
      </c>
      <c r="IB147" s="54" t="s">
        <v>180</v>
      </c>
      <c r="IC147" s="55" t="s">
        <v>180</v>
      </c>
    </row>
    <row r="148" spans="1:237">
      <c r="A148" s="20">
        <v>1999</v>
      </c>
      <c r="B148" s="20">
        <v>1</v>
      </c>
      <c r="C148" s="20">
        <v>3</v>
      </c>
      <c r="D148" s="54">
        <v>238.75</v>
      </c>
      <c r="E148" s="54">
        <v>232.5</v>
      </c>
      <c r="F148" s="55">
        <v>236</v>
      </c>
      <c r="G148" s="56">
        <v>174</v>
      </c>
      <c r="H148" s="54">
        <v>170.25</v>
      </c>
      <c r="I148" s="55">
        <v>172.25</v>
      </c>
      <c r="J148" s="56">
        <v>238.75</v>
      </c>
      <c r="K148" s="54">
        <v>232.5</v>
      </c>
      <c r="L148" s="55">
        <v>236</v>
      </c>
      <c r="M148" s="56" t="s">
        <v>180</v>
      </c>
      <c r="N148" s="54" t="s">
        <v>180</v>
      </c>
      <c r="O148" s="55" t="s">
        <v>180</v>
      </c>
      <c r="P148" s="56">
        <v>205</v>
      </c>
      <c r="Q148" s="54">
        <v>200</v>
      </c>
      <c r="R148" s="55">
        <v>203</v>
      </c>
      <c r="S148" s="56">
        <v>203</v>
      </c>
      <c r="T148" s="54">
        <v>200</v>
      </c>
      <c r="U148" s="55">
        <v>202</v>
      </c>
      <c r="V148" s="54">
        <v>205</v>
      </c>
      <c r="W148" s="54">
        <v>200</v>
      </c>
      <c r="X148" s="55">
        <v>203</v>
      </c>
      <c r="Y148" s="54">
        <v>208</v>
      </c>
      <c r="Z148" s="54">
        <v>205</v>
      </c>
      <c r="AA148" s="55">
        <v>207</v>
      </c>
      <c r="AB148" s="54" t="s">
        <v>180</v>
      </c>
      <c r="AC148" s="54" t="s">
        <v>180</v>
      </c>
      <c r="AD148" s="55" t="s">
        <v>180</v>
      </c>
      <c r="AE148" s="54" t="s">
        <v>180</v>
      </c>
      <c r="AF148" s="54" t="s">
        <v>180</v>
      </c>
      <c r="AG148" s="55" t="s">
        <v>180</v>
      </c>
      <c r="AH148" s="56" t="s">
        <v>180</v>
      </c>
      <c r="AI148" s="54" t="s">
        <v>180</v>
      </c>
      <c r="AJ148" s="55" t="s">
        <v>180</v>
      </c>
      <c r="AK148" s="56" t="s">
        <v>180</v>
      </c>
      <c r="AL148" s="54" t="s">
        <v>180</v>
      </c>
      <c r="AM148" s="55" t="s">
        <v>180</v>
      </c>
      <c r="AN148" s="56">
        <v>3000</v>
      </c>
      <c r="AO148" s="54">
        <v>2770</v>
      </c>
      <c r="AP148" s="55">
        <v>2885</v>
      </c>
      <c r="AQ148" s="56" t="s">
        <v>180</v>
      </c>
      <c r="AR148" s="54" t="s">
        <v>180</v>
      </c>
      <c r="AS148" s="55" t="s">
        <v>180</v>
      </c>
      <c r="AT148" s="56" t="s">
        <v>180</v>
      </c>
      <c r="AU148" s="54" t="s">
        <v>180</v>
      </c>
      <c r="AV148" s="55" t="s">
        <v>180</v>
      </c>
      <c r="AW148" s="56" t="s">
        <v>180</v>
      </c>
      <c r="AX148" s="54" t="s">
        <v>180</v>
      </c>
      <c r="AY148" s="55" t="s">
        <v>180</v>
      </c>
      <c r="AZ148" s="56">
        <v>205</v>
      </c>
      <c r="BA148" s="54">
        <v>199</v>
      </c>
      <c r="BB148" s="55">
        <v>202.5</v>
      </c>
      <c r="BC148" s="56" t="s">
        <v>180</v>
      </c>
      <c r="BD148" s="54" t="s">
        <v>180</v>
      </c>
      <c r="BE148" s="55" t="s">
        <v>180</v>
      </c>
      <c r="BF148" s="56">
        <v>205</v>
      </c>
      <c r="BG148" s="54">
        <v>199</v>
      </c>
      <c r="BH148" s="55">
        <v>202.5</v>
      </c>
      <c r="BI148" s="56">
        <v>208</v>
      </c>
      <c r="BJ148" s="54">
        <v>203</v>
      </c>
      <c r="BK148" s="55">
        <v>206</v>
      </c>
      <c r="BL148" s="56" t="s">
        <v>180</v>
      </c>
      <c r="BM148" s="54" t="s">
        <v>180</v>
      </c>
      <c r="BN148" s="55" t="s">
        <v>180</v>
      </c>
      <c r="BO148" s="56" t="s">
        <v>180</v>
      </c>
      <c r="BP148" s="54" t="s">
        <v>180</v>
      </c>
      <c r="BQ148" s="55" t="s">
        <v>180</v>
      </c>
      <c r="BR148" s="56" t="s">
        <v>180</v>
      </c>
      <c r="BS148" s="54" t="s">
        <v>180</v>
      </c>
      <c r="BT148" s="55" t="s">
        <v>180</v>
      </c>
      <c r="BU148" s="56" t="s">
        <v>180</v>
      </c>
      <c r="BV148" s="54" t="s">
        <v>180</v>
      </c>
      <c r="BW148" s="55" t="s">
        <v>180</v>
      </c>
      <c r="BX148" s="56" t="s">
        <v>180</v>
      </c>
      <c r="BY148" s="54" t="s">
        <v>180</v>
      </c>
      <c r="BZ148" s="55" t="s">
        <v>180</v>
      </c>
      <c r="CA148" s="56" t="s">
        <v>180</v>
      </c>
      <c r="CB148" s="54" t="s">
        <v>180</v>
      </c>
      <c r="CC148" s="55" t="s">
        <v>180</v>
      </c>
      <c r="CD148" s="56" t="s">
        <v>180</v>
      </c>
      <c r="CE148" s="54" t="s">
        <v>180</v>
      </c>
      <c r="CF148" s="55" t="s">
        <v>180</v>
      </c>
      <c r="CG148" s="56" t="s">
        <v>180</v>
      </c>
      <c r="CH148" s="54" t="s">
        <v>180</v>
      </c>
      <c r="CI148" s="55" t="s">
        <v>180</v>
      </c>
      <c r="CJ148" s="56" t="s">
        <v>180</v>
      </c>
      <c r="CK148" s="54" t="s">
        <v>180</v>
      </c>
      <c r="CL148" s="55" t="s">
        <v>180</v>
      </c>
      <c r="CM148" s="56" t="s">
        <v>180</v>
      </c>
      <c r="CN148" s="54" t="s">
        <v>180</v>
      </c>
      <c r="CO148" s="55" t="s">
        <v>180</v>
      </c>
      <c r="CP148" s="56">
        <v>220</v>
      </c>
      <c r="CQ148" s="54">
        <v>217</v>
      </c>
      <c r="CR148" s="55">
        <v>219</v>
      </c>
      <c r="CS148" s="56">
        <v>238.75</v>
      </c>
      <c r="CT148" s="54">
        <v>232.5</v>
      </c>
      <c r="CU148" s="55">
        <v>236</v>
      </c>
      <c r="CV148" s="56">
        <v>250</v>
      </c>
      <c r="CW148" s="54">
        <v>240</v>
      </c>
      <c r="CX148" s="55">
        <v>245</v>
      </c>
      <c r="CY148" s="54">
        <v>188.5</v>
      </c>
      <c r="CZ148" s="54">
        <v>185.25</v>
      </c>
      <c r="DA148" s="55">
        <v>187</v>
      </c>
      <c r="DB148" s="54" t="s">
        <v>180</v>
      </c>
      <c r="DC148" s="54" t="s">
        <v>180</v>
      </c>
      <c r="DD148" s="55" t="s">
        <v>180</v>
      </c>
      <c r="DE148" s="54" t="s">
        <v>180</v>
      </c>
      <c r="DF148" s="54" t="s">
        <v>180</v>
      </c>
      <c r="DG148" s="55" t="s">
        <v>180</v>
      </c>
      <c r="DH148" s="54" t="s">
        <v>180</v>
      </c>
      <c r="DI148" s="54" t="s">
        <v>180</v>
      </c>
      <c r="DJ148" s="55" t="s">
        <v>180</v>
      </c>
      <c r="DK148" s="56" t="s">
        <v>180</v>
      </c>
      <c r="DL148" s="54" t="s">
        <v>180</v>
      </c>
      <c r="DM148" s="55" t="s">
        <v>180</v>
      </c>
      <c r="DN148" s="54" t="s">
        <v>180</v>
      </c>
      <c r="DO148" s="54" t="s">
        <v>180</v>
      </c>
      <c r="DP148" s="55" t="s">
        <v>180</v>
      </c>
      <c r="DQ148" s="54" t="s">
        <v>180</v>
      </c>
      <c r="DR148" s="54" t="s">
        <v>180</v>
      </c>
      <c r="DS148" s="55" t="s">
        <v>180</v>
      </c>
      <c r="DT148" s="54">
        <v>180</v>
      </c>
      <c r="DU148" s="54">
        <v>178</v>
      </c>
      <c r="DV148" s="55">
        <v>179</v>
      </c>
      <c r="DW148" s="56" t="s">
        <v>180</v>
      </c>
      <c r="DX148" s="54" t="s">
        <v>180</v>
      </c>
      <c r="DY148" s="55" t="s">
        <v>180</v>
      </c>
      <c r="DZ148" s="56" t="s">
        <v>180</v>
      </c>
      <c r="EA148" s="54" t="s">
        <v>180</v>
      </c>
      <c r="EB148" s="55" t="s">
        <v>180</v>
      </c>
      <c r="EC148" s="56" t="s">
        <v>180</v>
      </c>
      <c r="ED148" s="54" t="s">
        <v>180</v>
      </c>
      <c r="EE148" s="55" t="s">
        <v>180</v>
      </c>
      <c r="EF148" s="56" t="s">
        <v>180</v>
      </c>
      <c r="EG148" s="54" t="s">
        <v>180</v>
      </c>
      <c r="EH148" s="55" t="s">
        <v>180</v>
      </c>
      <c r="EI148" s="56" t="s">
        <v>180</v>
      </c>
      <c r="EJ148" s="54" t="s">
        <v>180</v>
      </c>
      <c r="EK148" s="55" t="s">
        <v>180</v>
      </c>
      <c r="EL148" s="56" t="s">
        <v>180</v>
      </c>
      <c r="EM148" s="54" t="s">
        <v>180</v>
      </c>
      <c r="EN148" s="55" t="s">
        <v>180</v>
      </c>
      <c r="EO148" s="56" t="s">
        <v>180</v>
      </c>
      <c r="EP148" s="54" t="s">
        <v>180</v>
      </c>
      <c r="EQ148" s="55" t="s">
        <v>180</v>
      </c>
      <c r="ER148" s="56" t="s">
        <v>180</v>
      </c>
      <c r="ES148" s="54" t="s">
        <v>180</v>
      </c>
      <c r="ET148" s="55" t="s">
        <v>180</v>
      </c>
      <c r="EU148" s="54" t="s">
        <v>180</v>
      </c>
      <c r="EV148" s="54" t="s">
        <v>180</v>
      </c>
      <c r="EW148" s="55" t="s">
        <v>180</v>
      </c>
      <c r="EX148" s="54" t="s">
        <v>180</v>
      </c>
      <c r="EY148" s="54" t="s">
        <v>180</v>
      </c>
      <c r="EZ148" s="55" t="s">
        <v>180</v>
      </c>
      <c r="FA148" s="56" t="s">
        <v>180</v>
      </c>
      <c r="FB148" s="54" t="s">
        <v>180</v>
      </c>
      <c r="FC148" s="55" t="s">
        <v>180</v>
      </c>
      <c r="FD148" s="56" t="s">
        <v>180</v>
      </c>
      <c r="FE148" s="54" t="s">
        <v>180</v>
      </c>
      <c r="FF148" s="55" t="s">
        <v>180</v>
      </c>
      <c r="FG148" s="56" t="s">
        <v>180</v>
      </c>
      <c r="FH148" s="54" t="s">
        <v>180</v>
      </c>
      <c r="FI148" s="55" t="s">
        <v>180</v>
      </c>
      <c r="FJ148" s="56">
        <v>160</v>
      </c>
      <c r="FK148" s="54">
        <v>155</v>
      </c>
      <c r="FL148" s="55">
        <v>158</v>
      </c>
      <c r="FM148" s="56" t="s">
        <v>180</v>
      </c>
      <c r="FN148" s="54" t="s">
        <v>180</v>
      </c>
      <c r="FO148" s="55" t="s">
        <v>180</v>
      </c>
      <c r="FP148" s="56">
        <v>165</v>
      </c>
      <c r="FQ148" s="54">
        <v>163</v>
      </c>
      <c r="FR148" s="55">
        <v>164</v>
      </c>
      <c r="FS148" s="56">
        <v>164</v>
      </c>
      <c r="FT148" s="54">
        <v>162</v>
      </c>
      <c r="FU148" s="55">
        <v>163</v>
      </c>
      <c r="FV148" s="56" t="s">
        <v>180</v>
      </c>
      <c r="FW148" s="54" t="s">
        <v>180</v>
      </c>
      <c r="FX148" s="55" t="s">
        <v>180</v>
      </c>
      <c r="FY148" s="56" t="s">
        <v>180</v>
      </c>
      <c r="FZ148" s="54" t="s">
        <v>180</v>
      </c>
      <c r="GA148" s="55" t="s">
        <v>180</v>
      </c>
      <c r="GB148" s="56">
        <v>395</v>
      </c>
      <c r="GC148" s="54">
        <v>336.25</v>
      </c>
      <c r="GD148" s="55">
        <v>366</v>
      </c>
      <c r="GE148" s="56">
        <v>422.5</v>
      </c>
      <c r="GF148" s="54">
        <v>420</v>
      </c>
      <c r="GG148" s="55">
        <v>421</v>
      </c>
      <c r="GH148" s="56">
        <v>430</v>
      </c>
      <c r="GI148" s="54">
        <v>415</v>
      </c>
      <c r="GJ148" s="55">
        <v>423</v>
      </c>
      <c r="GK148" s="56" t="s">
        <v>180</v>
      </c>
      <c r="GL148" s="54" t="s">
        <v>180</v>
      </c>
      <c r="GM148" s="55" t="s">
        <v>180</v>
      </c>
      <c r="GN148" s="56">
        <v>420</v>
      </c>
      <c r="GO148" s="54">
        <v>410</v>
      </c>
      <c r="GP148" s="55">
        <v>415</v>
      </c>
      <c r="GQ148" s="56">
        <v>342.5</v>
      </c>
      <c r="GR148" s="54">
        <v>318.75</v>
      </c>
      <c r="GS148" s="55">
        <v>330.75</v>
      </c>
      <c r="GT148" s="56" t="s">
        <v>180</v>
      </c>
      <c r="GU148" s="54" t="s">
        <v>180</v>
      </c>
      <c r="GV148" s="55" t="s">
        <v>180</v>
      </c>
      <c r="GW148" s="56">
        <v>345</v>
      </c>
      <c r="GX148" s="54">
        <v>317.5</v>
      </c>
      <c r="GY148" s="55">
        <v>331.25</v>
      </c>
      <c r="GZ148" s="56">
        <v>49</v>
      </c>
      <c r="HA148" s="54">
        <v>41</v>
      </c>
      <c r="HB148" s="55">
        <v>45</v>
      </c>
      <c r="HC148" s="56">
        <v>66</v>
      </c>
      <c r="HD148" s="54">
        <v>63</v>
      </c>
      <c r="HE148" s="55">
        <v>65</v>
      </c>
      <c r="HF148" s="54" t="s">
        <v>180</v>
      </c>
      <c r="HG148" s="54" t="s">
        <v>180</v>
      </c>
      <c r="HH148" s="55" t="s">
        <v>180</v>
      </c>
      <c r="HI148" s="54" t="s">
        <v>180</v>
      </c>
      <c r="HJ148" s="54" t="s">
        <v>180</v>
      </c>
      <c r="HK148" s="55" t="s">
        <v>180</v>
      </c>
      <c r="HL148" s="56" t="s">
        <v>180</v>
      </c>
      <c r="HM148" s="54" t="s">
        <v>180</v>
      </c>
      <c r="HN148" s="55" t="s">
        <v>180</v>
      </c>
      <c r="HO148" s="56" t="s">
        <v>180</v>
      </c>
      <c r="HP148" s="54" t="s">
        <v>180</v>
      </c>
      <c r="HQ148" s="55" t="s">
        <v>180</v>
      </c>
      <c r="HR148" s="56" t="s">
        <v>180</v>
      </c>
      <c r="HS148" s="54" t="s">
        <v>180</v>
      </c>
      <c r="HT148" s="55" t="s">
        <v>180</v>
      </c>
      <c r="HU148" s="56" t="s">
        <v>180</v>
      </c>
      <c r="HV148" s="54" t="s">
        <v>180</v>
      </c>
      <c r="HW148" s="55" t="s">
        <v>180</v>
      </c>
      <c r="HX148" s="56" t="s">
        <v>180</v>
      </c>
      <c r="HY148" s="54" t="s">
        <v>180</v>
      </c>
      <c r="HZ148" s="55" t="s">
        <v>180</v>
      </c>
      <c r="IA148" s="56" t="s">
        <v>180</v>
      </c>
      <c r="IB148" s="54" t="s">
        <v>180</v>
      </c>
      <c r="IC148" s="55" t="s">
        <v>180</v>
      </c>
    </row>
    <row r="149" spans="1:237">
      <c r="A149" s="20">
        <v>1999</v>
      </c>
      <c r="B149" s="20">
        <v>2</v>
      </c>
      <c r="C149" s="20">
        <v>4</v>
      </c>
      <c r="D149" s="54">
        <v>235</v>
      </c>
      <c r="E149" s="54">
        <v>230</v>
      </c>
      <c r="F149" s="55">
        <v>233</v>
      </c>
      <c r="G149" s="56">
        <v>174</v>
      </c>
      <c r="H149" s="54">
        <v>170</v>
      </c>
      <c r="I149" s="55">
        <v>172</v>
      </c>
      <c r="J149" s="56">
        <v>235</v>
      </c>
      <c r="K149" s="54">
        <v>230</v>
      </c>
      <c r="L149" s="55">
        <v>233</v>
      </c>
      <c r="M149" s="56" t="s">
        <v>180</v>
      </c>
      <c r="N149" s="54" t="s">
        <v>180</v>
      </c>
      <c r="O149" s="55" t="s">
        <v>180</v>
      </c>
      <c r="P149" s="56">
        <v>205</v>
      </c>
      <c r="Q149" s="54">
        <v>200</v>
      </c>
      <c r="R149" s="55">
        <v>203</v>
      </c>
      <c r="S149" s="56">
        <v>203</v>
      </c>
      <c r="T149" s="54">
        <v>200</v>
      </c>
      <c r="U149" s="55">
        <v>202</v>
      </c>
      <c r="V149" s="54">
        <v>205.6</v>
      </c>
      <c r="W149" s="54">
        <v>201.8</v>
      </c>
      <c r="X149" s="55">
        <v>204.2</v>
      </c>
      <c r="Y149" s="54">
        <v>206.2</v>
      </c>
      <c r="Z149" s="54">
        <v>199</v>
      </c>
      <c r="AA149" s="55">
        <v>202.8</v>
      </c>
      <c r="AB149" s="54" t="s">
        <v>180</v>
      </c>
      <c r="AC149" s="54" t="s">
        <v>180</v>
      </c>
      <c r="AD149" s="55" t="s">
        <v>180</v>
      </c>
      <c r="AE149" s="54" t="s">
        <v>180</v>
      </c>
      <c r="AF149" s="54" t="s">
        <v>180</v>
      </c>
      <c r="AG149" s="55" t="s">
        <v>180</v>
      </c>
      <c r="AH149" s="56" t="s">
        <v>180</v>
      </c>
      <c r="AI149" s="54" t="s">
        <v>180</v>
      </c>
      <c r="AJ149" s="55" t="s">
        <v>180</v>
      </c>
      <c r="AK149" s="56" t="s">
        <v>180</v>
      </c>
      <c r="AL149" s="54" t="s">
        <v>180</v>
      </c>
      <c r="AM149" s="55" t="s">
        <v>180</v>
      </c>
      <c r="AN149" s="56">
        <v>3275</v>
      </c>
      <c r="AO149" s="54">
        <v>3275</v>
      </c>
      <c r="AP149" s="55">
        <v>3275</v>
      </c>
      <c r="AQ149" s="56" t="s">
        <v>180</v>
      </c>
      <c r="AR149" s="54" t="s">
        <v>180</v>
      </c>
      <c r="AS149" s="55" t="s">
        <v>180</v>
      </c>
      <c r="AT149" s="56">
        <v>320</v>
      </c>
      <c r="AU149" s="54">
        <v>312.5</v>
      </c>
      <c r="AV149" s="55">
        <v>316.5</v>
      </c>
      <c r="AW149" s="56" t="s">
        <v>180</v>
      </c>
      <c r="AX149" s="54" t="s">
        <v>180</v>
      </c>
      <c r="AY149" s="55" t="s">
        <v>180</v>
      </c>
      <c r="AZ149" s="56">
        <v>200</v>
      </c>
      <c r="BA149" s="54">
        <v>195</v>
      </c>
      <c r="BB149" s="55">
        <v>198</v>
      </c>
      <c r="BC149" s="56" t="s">
        <v>180</v>
      </c>
      <c r="BD149" s="54" t="s">
        <v>180</v>
      </c>
      <c r="BE149" s="55" t="s">
        <v>180</v>
      </c>
      <c r="BF149" s="56">
        <v>200</v>
      </c>
      <c r="BG149" s="54">
        <v>195</v>
      </c>
      <c r="BH149" s="55">
        <v>198</v>
      </c>
      <c r="BI149" s="56">
        <v>208</v>
      </c>
      <c r="BJ149" s="54">
        <v>203</v>
      </c>
      <c r="BK149" s="55">
        <v>206</v>
      </c>
      <c r="BL149" s="56" t="s">
        <v>180</v>
      </c>
      <c r="BM149" s="54" t="s">
        <v>180</v>
      </c>
      <c r="BN149" s="55" t="s">
        <v>180</v>
      </c>
      <c r="BO149" s="56" t="s">
        <v>180</v>
      </c>
      <c r="BP149" s="54" t="s">
        <v>180</v>
      </c>
      <c r="BQ149" s="55" t="s">
        <v>180</v>
      </c>
      <c r="BR149" s="56" t="s">
        <v>180</v>
      </c>
      <c r="BS149" s="54" t="s">
        <v>180</v>
      </c>
      <c r="BT149" s="55" t="s">
        <v>180</v>
      </c>
      <c r="BU149" s="56" t="s">
        <v>180</v>
      </c>
      <c r="BV149" s="54" t="s">
        <v>180</v>
      </c>
      <c r="BW149" s="55" t="s">
        <v>180</v>
      </c>
      <c r="BX149" s="56" t="s">
        <v>180</v>
      </c>
      <c r="BY149" s="54" t="s">
        <v>180</v>
      </c>
      <c r="BZ149" s="55" t="s">
        <v>180</v>
      </c>
      <c r="CA149" s="56" t="s">
        <v>180</v>
      </c>
      <c r="CB149" s="54" t="s">
        <v>180</v>
      </c>
      <c r="CC149" s="55" t="s">
        <v>180</v>
      </c>
      <c r="CD149" s="56" t="s">
        <v>180</v>
      </c>
      <c r="CE149" s="54" t="s">
        <v>180</v>
      </c>
      <c r="CF149" s="55" t="s">
        <v>180</v>
      </c>
      <c r="CG149" s="56" t="s">
        <v>180</v>
      </c>
      <c r="CH149" s="54" t="s">
        <v>180</v>
      </c>
      <c r="CI149" s="55" t="s">
        <v>180</v>
      </c>
      <c r="CJ149" s="56" t="s">
        <v>180</v>
      </c>
      <c r="CK149" s="54" t="s">
        <v>180</v>
      </c>
      <c r="CL149" s="55" t="s">
        <v>180</v>
      </c>
      <c r="CM149" s="56" t="s">
        <v>180</v>
      </c>
      <c r="CN149" s="54" t="s">
        <v>180</v>
      </c>
      <c r="CO149" s="55" t="s">
        <v>180</v>
      </c>
      <c r="CP149" s="56">
        <v>218</v>
      </c>
      <c r="CQ149" s="54">
        <v>216</v>
      </c>
      <c r="CR149" s="55">
        <v>217</v>
      </c>
      <c r="CS149" s="56">
        <v>235</v>
      </c>
      <c r="CT149" s="54">
        <v>230</v>
      </c>
      <c r="CU149" s="55">
        <v>233</v>
      </c>
      <c r="CV149" s="56">
        <v>250</v>
      </c>
      <c r="CW149" s="54">
        <v>240</v>
      </c>
      <c r="CX149" s="55">
        <v>245</v>
      </c>
      <c r="CY149" s="54">
        <v>186</v>
      </c>
      <c r="CZ149" s="54">
        <v>182.5</v>
      </c>
      <c r="DA149" s="55">
        <v>184.5</v>
      </c>
      <c r="DB149" s="54" t="s">
        <v>180</v>
      </c>
      <c r="DC149" s="54" t="s">
        <v>180</v>
      </c>
      <c r="DD149" s="55" t="s">
        <v>180</v>
      </c>
      <c r="DE149" s="54" t="s">
        <v>180</v>
      </c>
      <c r="DF149" s="54" t="s">
        <v>180</v>
      </c>
      <c r="DG149" s="55" t="s">
        <v>180</v>
      </c>
      <c r="DH149" s="54" t="s">
        <v>180</v>
      </c>
      <c r="DI149" s="54" t="s">
        <v>180</v>
      </c>
      <c r="DJ149" s="55" t="s">
        <v>180</v>
      </c>
      <c r="DK149" s="56" t="s">
        <v>180</v>
      </c>
      <c r="DL149" s="54" t="s">
        <v>180</v>
      </c>
      <c r="DM149" s="55" t="s">
        <v>180</v>
      </c>
      <c r="DN149" s="54" t="s">
        <v>180</v>
      </c>
      <c r="DO149" s="54" t="s">
        <v>180</v>
      </c>
      <c r="DP149" s="55" t="s">
        <v>180</v>
      </c>
      <c r="DQ149" s="54" t="s">
        <v>180</v>
      </c>
      <c r="DR149" s="54" t="s">
        <v>180</v>
      </c>
      <c r="DS149" s="55" t="s">
        <v>180</v>
      </c>
      <c r="DT149" s="54">
        <v>180</v>
      </c>
      <c r="DU149" s="54">
        <v>176</v>
      </c>
      <c r="DV149" s="55">
        <v>178</v>
      </c>
      <c r="DW149" s="56" t="s">
        <v>180</v>
      </c>
      <c r="DX149" s="54" t="s">
        <v>180</v>
      </c>
      <c r="DY149" s="55" t="s">
        <v>180</v>
      </c>
      <c r="DZ149" s="56">
        <v>465</v>
      </c>
      <c r="EA149" s="54">
        <v>456</v>
      </c>
      <c r="EB149" s="55">
        <v>461</v>
      </c>
      <c r="EC149" s="56" t="s">
        <v>180</v>
      </c>
      <c r="ED149" s="54" t="s">
        <v>180</v>
      </c>
      <c r="EE149" s="55" t="s">
        <v>180</v>
      </c>
      <c r="EF149" s="56" t="s">
        <v>180</v>
      </c>
      <c r="EG149" s="54" t="s">
        <v>180</v>
      </c>
      <c r="EH149" s="55" t="s">
        <v>180</v>
      </c>
      <c r="EI149" s="56" t="s">
        <v>180</v>
      </c>
      <c r="EJ149" s="54" t="s">
        <v>180</v>
      </c>
      <c r="EK149" s="55" t="s">
        <v>180</v>
      </c>
      <c r="EL149" s="56" t="s">
        <v>180</v>
      </c>
      <c r="EM149" s="54" t="s">
        <v>180</v>
      </c>
      <c r="EN149" s="55" t="s">
        <v>180</v>
      </c>
      <c r="EO149" s="56" t="s">
        <v>180</v>
      </c>
      <c r="EP149" s="54" t="s">
        <v>180</v>
      </c>
      <c r="EQ149" s="55" t="s">
        <v>180</v>
      </c>
      <c r="ER149" s="56" t="s">
        <v>180</v>
      </c>
      <c r="ES149" s="54" t="s">
        <v>180</v>
      </c>
      <c r="ET149" s="55" t="s">
        <v>180</v>
      </c>
      <c r="EU149" s="54" t="s">
        <v>180</v>
      </c>
      <c r="EV149" s="54" t="s">
        <v>180</v>
      </c>
      <c r="EW149" s="55" t="s">
        <v>180</v>
      </c>
      <c r="EX149" s="54" t="s">
        <v>180</v>
      </c>
      <c r="EY149" s="54" t="s">
        <v>180</v>
      </c>
      <c r="EZ149" s="55" t="s">
        <v>180</v>
      </c>
      <c r="FA149" s="56" t="s">
        <v>180</v>
      </c>
      <c r="FB149" s="54" t="s">
        <v>180</v>
      </c>
      <c r="FC149" s="55" t="s">
        <v>180</v>
      </c>
      <c r="FD149" s="56" t="s">
        <v>180</v>
      </c>
      <c r="FE149" s="54" t="s">
        <v>180</v>
      </c>
      <c r="FF149" s="55" t="s">
        <v>180</v>
      </c>
      <c r="FG149" s="56" t="s">
        <v>180</v>
      </c>
      <c r="FH149" s="54" t="s">
        <v>180</v>
      </c>
      <c r="FI149" s="55" t="s">
        <v>180</v>
      </c>
      <c r="FJ149" s="56">
        <v>160</v>
      </c>
      <c r="FK149" s="54">
        <v>155</v>
      </c>
      <c r="FL149" s="55">
        <v>158</v>
      </c>
      <c r="FM149" s="56" t="s">
        <v>180</v>
      </c>
      <c r="FN149" s="54" t="s">
        <v>180</v>
      </c>
      <c r="FO149" s="55" t="s">
        <v>180</v>
      </c>
      <c r="FP149" s="56">
        <v>165</v>
      </c>
      <c r="FQ149" s="54">
        <v>163</v>
      </c>
      <c r="FR149" s="55">
        <v>164</v>
      </c>
      <c r="FS149" s="56">
        <v>164</v>
      </c>
      <c r="FT149" s="54">
        <v>162</v>
      </c>
      <c r="FU149" s="55">
        <v>163</v>
      </c>
      <c r="FV149" s="56" t="s">
        <v>180</v>
      </c>
      <c r="FW149" s="54" t="s">
        <v>180</v>
      </c>
      <c r="FX149" s="55" t="s">
        <v>180</v>
      </c>
      <c r="FY149" s="56" t="s">
        <v>180</v>
      </c>
      <c r="FZ149" s="54" t="s">
        <v>180</v>
      </c>
      <c r="GA149" s="55" t="s">
        <v>180</v>
      </c>
      <c r="GB149" s="56">
        <v>387.5</v>
      </c>
      <c r="GC149" s="54">
        <v>325</v>
      </c>
      <c r="GD149" s="55">
        <v>356.25</v>
      </c>
      <c r="GE149" s="56">
        <v>412</v>
      </c>
      <c r="GF149" s="54">
        <v>412</v>
      </c>
      <c r="GG149" s="55">
        <v>412</v>
      </c>
      <c r="GH149" s="56">
        <v>418.75</v>
      </c>
      <c r="GI149" s="54">
        <v>403.75</v>
      </c>
      <c r="GJ149" s="55">
        <v>411.75</v>
      </c>
      <c r="GK149" s="56" t="s">
        <v>180</v>
      </c>
      <c r="GL149" s="54" t="s">
        <v>180</v>
      </c>
      <c r="GM149" s="55" t="s">
        <v>180</v>
      </c>
      <c r="GN149" s="56">
        <v>408.75</v>
      </c>
      <c r="GO149" s="54">
        <v>398.75</v>
      </c>
      <c r="GP149" s="55">
        <v>403.75</v>
      </c>
      <c r="GQ149" s="56">
        <v>320</v>
      </c>
      <c r="GR149" s="54">
        <v>312</v>
      </c>
      <c r="GS149" s="55">
        <v>316.2</v>
      </c>
      <c r="GT149" s="56" t="s">
        <v>180</v>
      </c>
      <c r="GU149" s="54" t="s">
        <v>180</v>
      </c>
      <c r="GV149" s="55" t="s">
        <v>180</v>
      </c>
      <c r="GW149" s="56">
        <v>330</v>
      </c>
      <c r="GX149" s="54">
        <v>310</v>
      </c>
      <c r="GY149" s="55">
        <v>320</v>
      </c>
      <c r="GZ149" s="56">
        <v>49</v>
      </c>
      <c r="HA149" s="54">
        <v>41</v>
      </c>
      <c r="HB149" s="55">
        <v>45</v>
      </c>
      <c r="HC149" s="56">
        <v>66</v>
      </c>
      <c r="HD149" s="54">
        <v>63</v>
      </c>
      <c r="HE149" s="55">
        <v>65</v>
      </c>
      <c r="HF149" s="54" t="s">
        <v>180</v>
      </c>
      <c r="HG149" s="54" t="s">
        <v>180</v>
      </c>
      <c r="HH149" s="55" t="s">
        <v>180</v>
      </c>
      <c r="HI149" s="54" t="s">
        <v>180</v>
      </c>
      <c r="HJ149" s="54" t="s">
        <v>180</v>
      </c>
      <c r="HK149" s="55" t="s">
        <v>180</v>
      </c>
      <c r="HL149" s="56" t="s">
        <v>180</v>
      </c>
      <c r="HM149" s="54" t="s">
        <v>180</v>
      </c>
      <c r="HN149" s="55" t="s">
        <v>180</v>
      </c>
      <c r="HO149" s="56" t="s">
        <v>180</v>
      </c>
      <c r="HP149" s="54" t="s">
        <v>180</v>
      </c>
      <c r="HQ149" s="55" t="s">
        <v>180</v>
      </c>
      <c r="HR149" s="56" t="s">
        <v>180</v>
      </c>
      <c r="HS149" s="54" t="s">
        <v>180</v>
      </c>
      <c r="HT149" s="55" t="s">
        <v>180</v>
      </c>
      <c r="HU149" s="56" t="s">
        <v>180</v>
      </c>
      <c r="HV149" s="54" t="s">
        <v>180</v>
      </c>
      <c r="HW149" s="55" t="s">
        <v>180</v>
      </c>
      <c r="HX149" s="56" t="s">
        <v>180</v>
      </c>
      <c r="HY149" s="54" t="s">
        <v>180</v>
      </c>
      <c r="HZ149" s="55" t="s">
        <v>180</v>
      </c>
      <c r="IA149" s="56" t="s">
        <v>180</v>
      </c>
      <c r="IB149" s="54" t="s">
        <v>180</v>
      </c>
      <c r="IC149" s="55" t="s">
        <v>180</v>
      </c>
    </row>
    <row r="150" spans="1:237">
      <c r="A150" s="20">
        <v>1999</v>
      </c>
      <c r="B150" s="20">
        <v>2</v>
      </c>
      <c r="C150" s="20">
        <v>5</v>
      </c>
      <c r="D150" s="54">
        <v>235</v>
      </c>
      <c r="E150" s="54">
        <v>230</v>
      </c>
      <c r="F150" s="55">
        <v>233</v>
      </c>
      <c r="G150" s="56">
        <v>172</v>
      </c>
      <c r="H150" s="54">
        <v>170</v>
      </c>
      <c r="I150" s="55">
        <v>171</v>
      </c>
      <c r="J150" s="56">
        <v>235</v>
      </c>
      <c r="K150" s="54">
        <v>230</v>
      </c>
      <c r="L150" s="55">
        <v>233</v>
      </c>
      <c r="M150" s="56" t="s">
        <v>180</v>
      </c>
      <c r="N150" s="54" t="s">
        <v>180</v>
      </c>
      <c r="O150" s="55" t="s">
        <v>180</v>
      </c>
      <c r="P150" s="56">
        <v>205</v>
      </c>
      <c r="Q150" s="54">
        <v>200</v>
      </c>
      <c r="R150" s="55">
        <v>203</v>
      </c>
      <c r="S150" s="56">
        <v>203</v>
      </c>
      <c r="T150" s="54">
        <v>200</v>
      </c>
      <c r="U150" s="55">
        <v>202</v>
      </c>
      <c r="V150" s="54">
        <v>201.5</v>
      </c>
      <c r="W150" s="54">
        <v>199.25</v>
      </c>
      <c r="X150" s="55">
        <v>200.5</v>
      </c>
      <c r="Y150" s="54">
        <v>205</v>
      </c>
      <c r="Z150" s="54">
        <v>195</v>
      </c>
      <c r="AA150" s="55">
        <v>200</v>
      </c>
      <c r="AB150" s="54" t="s">
        <v>180</v>
      </c>
      <c r="AC150" s="54" t="s">
        <v>180</v>
      </c>
      <c r="AD150" s="55" t="s">
        <v>180</v>
      </c>
      <c r="AE150" s="54" t="s">
        <v>180</v>
      </c>
      <c r="AF150" s="54" t="s">
        <v>180</v>
      </c>
      <c r="AG150" s="55" t="s">
        <v>180</v>
      </c>
      <c r="AH150" s="56" t="s">
        <v>180</v>
      </c>
      <c r="AI150" s="54" t="s">
        <v>180</v>
      </c>
      <c r="AJ150" s="55" t="s">
        <v>180</v>
      </c>
      <c r="AK150" s="56" t="s">
        <v>180</v>
      </c>
      <c r="AL150" s="54" t="s">
        <v>180</v>
      </c>
      <c r="AM150" s="55" t="s">
        <v>180</v>
      </c>
      <c r="AN150" s="56">
        <v>3300</v>
      </c>
      <c r="AO150" s="54">
        <v>3225</v>
      </c>
      <c r="AP150" s="55">
        <v>3262.5</v>
      </c>
      <c r="AQ150" s="56" t="s">
        <v>180</v>
      </c>
      <c r="AR150" s="54" t="s">
        <v>180</v>
      </c>
      <c r="AS150" s="55" t="s">
        <v>180</v>
      </c>
      <c r="AT150" s="56">
        <v>320</v>
      </c>
      <c r="AU150" s="54">
        <v>310</v>
      </c>
      <c r="AV150" s="55">
        <v>315</v>
      </c>
      <c r="AW150" s="56" t="s">
        <v>180</v>
      </c>
      <c r="AX150" s="54" t="s">
        <v>180</v>
      </c>
      <c r="AY150" s="55" t="s">
        <v>180</v>
      </c>
      <c r="AZ150" s="56">
        <v>200</v>
      </c>
      <c r="BA150" s="54">
        <v>195</v>
      </c>
      <c r="BB150" s="55">
        <v>198</v>
      </c>
      <c r="BC150" s="56" t="s">
        <v>180</v>
      </c>
      <c r="BD150" s="54" t="s">
        <v>180</v>
      </c>
      <c r="BE150" s="55" t="s">
        <v>180</v>
      </c>
      <c r="BF150" s="56">
        <v>200</v>
      </c>
      <c r="BG150" s="54">
        <v>195</v>
      </c>
      <c r="BH150" s="55">
        <v>198</v>
      </c>
      <c r="BI150" s="56">
        <v>206</v>
      </c>
      <c r="BJ150" s="54">
        <v>200.5</v>
      </c>
      <c r="BK150" s="55">
        <v>203.25</v>
      </c>
      <c r="BL150" s="56" t="s">
        <v>180</v>
      </c>
      <c r="BM150" s="54" t="s">
        <v>180</v>
      </c>
      <c r="BN150" s="55" t="s">
        <v>180</v>
      </c>
      <c r="BO150" s="56" t="s">
        <v>180</v>
      </c>
      <c r="BP150" s="54" t="s">
        <v>180</v>
      </c>
      <c r="BQ150" s="55" t="s">
        <v>180</v>
      </c>
      <c r="BR150" s="56" t="s">
        <v>180</v>
      </c>
      <c r="BS150" s="54" t="s">
        <v>180</v>
      </c>
      <c r="BT150" s="55" t="s">
        <v>180</v>
      </c>
      <c r="BU150" s="56" t="s">
        <v>180</v>
      </c>
      <c r="BV150" s="54" t="s">
        <v>180</v>
      </c>
      <c r="BW150" s="55" t="s">
        <v>180</v>
      </c>
      <c r="BX150" s="56" t="s">
        <v>180</v>
      </c>
      <c r="BY150" s="54" t="s">
        <v>180</v>
      </c>
      <c r="BZ150" s="55" t="s">
        <v>180</v>
      </c>
      <c r="CA150" s="56" t="s">
        <v>180</v>
      </c>
      <c r="CB150" s="54" t="s">
        <v>180</v>
      </c>
      <c r="CC150" s="55" t="s">
        <v>180</v>
      </c>
      <c r="CD150" s="56" t="s">
        <v>180</v>
      </c>
      <c r="CE150" s="54" t="s">
        <v>180</v>
      </c>
      <c r="CF150" s="55" t="s">
        <v>180</v>
      </c>
      <c r="CG150" s="56" t="s">
        <v>180</v>
      </c>
      <c r="CH150" s="54" t="s">
        <v>180</v>
      </c>
      <c r="CI150" s="55" t="s">
        <v>180</v>
      </c>
      <c r="CJ150" s="56" t="s">
        <v>180</v>
      </c>
      <c r="CK150" s="54" t="s">
        <v>180</v>
      </c>
      <c r="CL150" s="55" t="s">
        <v>180</v>
      </c>
      <c r="CM150" s="56" t="s">
        <v>180</v>
      </c>
      <c r="CN150" s="54" t="s">
        <v>180</v>
      </c>
      <c r="CO150" s="55" t="s">
        <v>180</v>
      </c>
      <c r="CP150" s="56">
        <v>218</v>
      </c>
      <c r="CQ150" s="54">
        <v>216</v>
      </c>
      <c r="CR150" s="55">
        <v>217</v>
      </c>
      <c r="CS150" s="56">
        <v>235</v>
      </c>
      <c r="CT150" s="54">
        <v>230</v>
      </c>
      <c r="CU150" s="55">
        <v>233</v>
      </c>
      <c r="CV150" s="56">
        <v>250</v>
      </c>
      <c r="CW150" s="54">
        <v>240</v>
      </c>
      <c r="CX150" s="55">
        <v>245</v>
      </c>
      <c r="CY150" s="54">
        <v>185</v>
      </c>
      <c r="CZ150" s="54">
        <v>180</v>
      </c>
      <c r="DA150" s="55">
        <v>183</v>
      </c>
      <c r="DB150" s="54" t="s">
        <v>180</v>
      </c>
      <c r="DC150" s="54" t="s">
        <v>180</v>
      </c>
      <c r="DD150" s="55" t="s">
        <v>180</v>
      </c>
      <c r="DE150" s="54" t="s">
        <v>180</v>
      </c>
      <c r="DF150" s="54" t="s">
        <v>180</v>
      </c>
      <c r="DG150" s="55" t="s">
        <v>180</v>
      </c>
      <c r="DH150" s="54" t="s">
        <v>180</v>
      </c>
      <c r="DI150" s="54" t="s">
        <v>180</v>
      </c>
      <c r="DJ150" s="55" t="s">
        <v>180</v>
      </c>
      <c r="DK150" s="56" t="s">
        <v>180</v>
      </c>
      <c r="DL150" s="54" t="s">
        <v>180</v>
      </c>
      <c r="DM150" s="55" t="s">
        <v>180</v>
      </c>
      <c r="DN150" s="54" t="s">
        <v>180</v>
      </c>
      <c r="DO150" s="54" t="s">
        <v>180</v>
      </c>
      <c r="DP150" s="55" t="s">
        <v>180</v>
      </c>
      <c r="DQ150" s="54" t="s">
        <v>180</v>
      </c>
      <c r="DR150" s="54" t="s">
        <v>180</v>
      </c>
      <c r="DS150" s="55" t="s">
        <v>180</v>
      </c>
      <c r="DT150" s="54">
        <v>180</v>
      </c>
      <c r="DU150" s="54">
        <v>176</v>
      </c>
      <c r="DV150" s="55">
        <v>178</v>
      </c>
      <c r="DW150" s="56" t="s">
        <v>180</v>
      </c>
      <c r="DX150" s="54" t="s">
        <v>180</v>
      </c>
      <c r="DY150" s="55" t="s">
        <v>180</v>
      </c>
      <c r="DZ150" s="56">
        <v>455</v>
      </c>
      <c r="EA150" s="54">
        <v>443</v>
      </c>
      <c r="EB150" s="55">
        <v>449.5</v>
      </c>
      <c r="EC150" s="56" t="s">
        <v>180</v>
      </c>
      <c r="ED150" s="54" t="s">
        <v>180</v>
      </c>
      <c r="EE150" s="55" t="s">
        <v>180</v>
      </c>
      <c r="EF150" s="56" t="s">
        <v>180</v>
      </c>
      <c r="EG150" s="54" t="s">
        <v>180</v>
      </c>
      <c r="EH150" s="55" t="s">
        <v>180</v>
      </c>
      <c r="EI150" s="56" t="s">
        <v>180</v>
      </c>
      <c r="EJ150" s="54" t="s">
        <v>180</v>
      </c>
      <c r="EK150" s="55" t="s">
        <v>180</v>
      </c>
      <c r="EL150" s="56" t="s">
        <v>180</v>
      </c>
      <c r="EM150" s="54" t="s">
        <v>180</v>
      </c>
      <c r="EN150" s="55" t="s">
        <v>180</v>
      </c>
      <c r="EO150" s="56" t="s">
        <v>180</v>
      </c>
      <c r="EP150" s="54" t="s">
        <v>180</v>
      </c>
      <c r="EQ150" s="55" t="s">
        <v>180</v>
      </c>
      <c r="ER150" s="56" t="s">
        <v>180</v>
      </c>
      <c r="ES150" s="54" t="s">
        <v>180</v>
      </c>
      <c r="ET150" s="55" t="s">
        <v>180</v>
      </c>
      <c r="EU150" s="54" t="s">
        <v>180</v>
      </c>
      <c r="EV150" s="54" t="s">
        <v>180</v>
      </c>
      <c r="EW150" s="55" t="s">
        <v>180</v>
      </c>
      <c r="EX150" s="54" t="s">
        <v>180</v>
      </c>
      <c r="EY150" s="54" t="s">
        <v>180</v>
      </c>
      <c r="EZ150" s="55" t="s">
        <v>180</v>
      </c>
      <c r="FA150" s="56" t="s">
        <v>180</v>
      </c>
      <c r="FB150" s="54" t="s">
        <v>180</v>
      </c>
      <c r="FC150" s="55" t="s">
        <v>180</v>
      </c>
      <c r="FD150" s="56" t="s">
        <v>180</v>
      </c>
      <c r="FE150" s="54" t="s">
        <v>180</v>
      </c>
      <c r="FF150" s="55" t="s">
        <v>180</v>
      </c>
      <c r="FG150" s="56" t="s">
        <v>180</v>
      </c>
      <c r="FH150" s="54" t="s">
        <v>180</v>
      </c>
      <c r="FI150" s="55" t="s">
        <v>180</v>
      </c>
      <c r="FJ150" s="56">
        <v>156.25</v>
      </c>
      <c r="FK150" s="54">
        <v>148.25</v>
      </c>
      <c r="FL150" s="55">
        <v>152.75</v>
      </c>
      <c r="FM150" s="56" t="s">
        <v>180</v>
      </c>
      <c r="FN150" s="54" t="s">
        <v>180</v>
      </c>
      <c r="FO150" s="55" t="s">
        <v>180</v>
      </c>
      <c r="FP150" s="56">
        <v>161.25</v>
      </c>
      <c r="FQ150" s="54">
        <v>158.5</v>
      </c>
      <c r="FR150" s="55">
        <v>160.25</v>
      </c>
      <c r="FS150" s="56">
        <v>164</v>
      </c>
      <c r="FT150" s="54">
        <v>162</v>
      </c>
      <c r="FU150" s="55">
        <v>163</v>
      </c>
      <c r="FV150" s="56" t="s">
        <v>180</v>
      </c>
      <c r="FW150" s="54" t="s">
        <v>180</v>
      </c>
      <c r="FX150" s="55" t="s">
        <v>180</v>
      </c>
      <c r="FY150" s="56" t="s">
        <v>180</v>
      </c>
      <c r="FZ150" s="54" t="s">
        <v>180</v>
      </c>
      <c r="GA150" s="55" t="s">
        <v>180</v>
      </c>
      <c r="GB150" s="56">
        <v>385</v>
      </c>
      <c r="GC150" s="54">
        <v>325</v>
      </c>
      <c r="GD150" s="55">
        <v>355</v>
      </c>
      <c r="GE150" s="56">
        <v>412</v>
      </c>
      <c r="GF150" s="54">
        <v>412</v>
      </c>
      <c r="GG150" s="55">
        <v>412</v>
      </c>
      <c r="GH150" s="56">
        <v>415</v>
      </c>
      <c r="GI150" s="54">
        <v>400</v>
      </c>
      <c r="GJ150" s="55">
        <v>408</v>
      </c>
      <c r="GK150" s="56" t="s">
        <v>180</v>
      </c>
      <c r="GL150" s="54" t="s">
        <v>180</v>
      </c>
      <c r="GM150" s="55" t="s">
        <v>180</v>
      </c>
      <c r="GN150" s="56">
        <v>405</v>
      </c>
      <c r="GO150" s="54">
        <v>395</v>
      </c>
      <c r="GP150" s="55">
        <v>400</v>
      </c>
      <c r="GQ150" s="56">
        <v>320</v>
      </c>
      <c r="GR150" s="54">
        <v>310</v>
      </c>
      <c r="GS150" s="55">
        <v>315</v>
      </c>
      <c r="GT150" s="56" t="s">
        <v>180</v>
      </c>
      <c r="GU150" s="54" t="s">
        <v>180</v>
      </c>
      <c r="GV150" s="55" t="s">
        <v>180</v>
      </c>
      <c r="GW150" s="56">
        <v>330</v>
      </c>
      <c r="GX150" s="54">
        <v>310</v>
      </c>
      <c r="GY150" s="55">
        <v>320</v>
      </c>
      <c r="GZ150" s="56">
        <v>49</v>
      </c>
      <c r="HA150" s="54">
        <v>41</v>
      </c>
      <c r="HB150" s="55">
        <v>45</v>
      </c>
      <c r="HC150" s="56">
        <v>66</v>
      </c>
      <c r="HD150" s="54">
        <v>63</v>
      </c>
      <c r="HE150" s="55">
        <v>65</v>
      </c>
      <c r="HF150" s="54" t="s">
        <v>180</v>
      </c>
      <c r="HG150" s="54" t="s">
        <v>180</v>
      </c>
      <c r="HH150" s="55" t="s">
        <v>180</v>
      </c>
      <c r="HI150" s="54" t="s">
        <v>180</v>
      </c>
      <c r="HJ150" s="54" t="s">
        <v>180</v>
      </c>
      <c r="HK150" s="55" t="s">
        <v>180</v>
      </c>
      <c r="HL150" s="56" t="s">
        <v>180</v>
      </c>
      <c r="HM150" s="54" t="s">
        <v>180</v>
      </c>
      <c r="HN150" s="55" t="s">
        <v>180</v>
      </c>
      <c r="HO150" s="56" t="s">
        <v>180</v>
      </c>
      <c r="HP150" s="54" t="s">
        <v>180</v>
      </c>
      <c r="HQ150" s="55" t="s">
        <v>180</v>
      </c>
      <c r="HR150" s="56" t="s">
        <v>180</v>
      </c>
      <c r="HS150" s="54" t="s">
        <v>180</v>
      </c>
      <c r="HT150" s="55" t="s">
        <v>180</v>
      </c>
      <c r="HU150" s="56" t="s">
        <v>180</v>
      </c>
      <c r="HV150" s="54" t="s">
        <v>180</v>
      </c>
      <c r="HW150" s="55" t="s">
        <v>180</v>
      </c>
      <c r="HX150" s="56" t="s">
        <v>180</v>
      </c>
      <c r="HY150" s="54" t="s">
        <v>180</v>
      </c>
      <c r="HZ150" s="55" t="s">
        <v>180</v>
      </c>
      <c r="IA150" s="56" t="s">
        <v>180</v>
      </c>
      <c r="IB150" s="54" t="s">
        <v>180</v>
      </c>
      <c r="IC150" s="55" t="s">
        <v>180</v>
      </c>
    </row>
    <row r="151" spans="1:237">
      <c r="A151" s="20">
        <v>1999</v>
      </c>
      <c r="B151" s="20">
        <v>2</v>
      </c>
      <c r="C151" s="20">
        <v>6</v>
      </c>
      <c r="D151" s="54">
        <v>235</v>
      </c>
      <c r="E151" s="54">
        <v>230</v>
      </c>
      <c r="F151" s="55">
        <v>233</v>
      </c>
      <c r="G151" s="56">
        <v>172</v>
      </c>
      <c r="H151" s="54">
        <v>170</v>
      </c>
      <c r="I151" s="55">
        <v>171</v>
      </c>
      <c r="J151" s="56">
        <v>235</v>
      </c>
      <c r="K151" s="54">
        <v>230</v>
      </c>
      <c r="L151" s="55">
        <v>233</v>
      </c>
      <c r="M151" s="56" t="s">
        <v>180</v>
      </c>
      <c r="N151" s="54" t="s">
        <v>180</v>
      </c>
      <c r="O151" s="55" t="s">
        <v>180</v>
      </c>
      <c r="P151" s="56">
        <v>205</v>
      </c>
      <c r="Q151" s="54">
        <v>199.25</v>
      </c>
      <c r="R151" s="55">
        <v>202.5</v>
      </c>
      <c r="S151" s="56">
        <v>200</v>
      </c>
      <c r="T151" s="54">
        <v>197.5</v>
      </c>
      <c r="U151" s="55">
        <v>199</v>
      </c>
      <c r="V151" s="54">
        <v>200</v>
      </c>
      <c r="W151" s="54">
        <v>197.5</v>
      </c>
      <c r="X151" s="55">
        <v>198.75</v>
      </c>
      <c r="Y151" s="54">
        <v>205</v>
      </c>
      <c r="Z151" s="54">
        <v>195</v>
      </c>
      <c r="AA151" s="55">
        <v>200</v>
      </c>
      <c r="AB151" s="54" t="s">
        <v>180</v>
      </c>
      <c r="AC151" s="54" t="s">
        <v>180</v>
      </c>
      <c r="AD151" s="55" t="s">
        <v>180</v>
      </c>
      <c r="AE151" s="54" t="s">
        <v>180</v>
      </c>
      <c r="AF151" s="54" t="s">
        <v>180</v>
      </c>
      <c r="AG151" s="55" t="s">
        <v>180</v>
      </c>
      <c r="AH151" s="56" t="s">
        <v>180</v>
      </c>
      <c r="AI151" s="54" t="s">
        <v>180</v>
      </c>
      <c r="AJ151" s="55" t="s">
        <v>180</v>
      </c>
      <c r="AK151" s="56" t="s">
        <v>180</v>
      </c>
      <c r="AL151" s="54" t="s">
        <v>180</v>
      </c>
      <c r="AM151" s="55" t="s">
        <v>180</v>
      </c>
      <c r="AN151" s="56">
        <v>3300</v>
      </c>
      <c r="AO151" s="54">
        <v>3000</v>
      </c>
      <c r="AP151" s="55">
        <v>3150</v>
      </c>
      <c r="AQ151" s="56" t="s">
        <v>180</v>
      </c>
      <c r="AR151" s="54" t="s">
        <v>180</v>
      </c>
      <c r="AS151" s="55" t="s">
        <v>180</v>
      </c>
      <c r="AT151" s="56">
        <v>320</v>
      </c>
      <c r="AU151" s="54">
        <v>310</v>
      </c>
      <c r="AV151" s="55">
        <v>315</v>
      </c>
      <c r="AW151" s="56" t="s">
        <v>180</v>
      </c>
      <c r="AX151" s="54" t="s">
        <v>180</v>
      </c>
      <c r="AY151" s="55" t="s">
        <v>180</v>
      </c>
      <c r="AZ151" s="56">
        <v>194</v>
      </c>
      <c r="BA151" s="54">
        <v>185</v>
      </c>
      <c r="BB151" s="55">
        <v>189.5</v>
      </c>
      <c r="BC151" s="56" t="s">
        <v>180</v>
      </c>
      <c r="BD151" s="54" t="s">
        <v>180</v>
      </c>
      <c r="BE151" s="55" t="s">
        <v>180</v>
      </c>
      <c r="BF151" s="56">
        <v>194</v>
      </c>
      <c r="BG151" s="54">
        <v>185</v>
      </c>
      <c r="BH151" s="55">
        <v>189.5</v>
      </c>
      <c r="BI151" s="56">
        <v>200</v>
      </c>
      <c r="BJ151" s="54">
        <v>196</v>
      </c>
      <c r="BK151" s="55">
        <v>198</v>
      </c>
      <c r="BL151" s="56" t="s">
        <v>180</v>
      </c>
      <c r="BM151" s="54" t="s">
        <v>180</v>
      </c>
      <c r="BN151" s="55" t="s">
        <v>180</v>
      </c>
      <c r="BO151" s="56" t="s">
        <v>180</v>
      </c>
      <c r="BP151" s="54" t="s">
        <v>180</v>
      </c>
      <c r="BQ151" s="55" t="s">
        <v>180</v>
      </c>
      <c r="BR151" s="56" t="s">
        <v>180</v>
      </c>
      <c r="BS151" s="54" t="s">
        <v>180</v>
      </c>
      <c r="BT151" s="55" t="s">
        <v>180</v>
      </c>
      <c r="BU151" s="56" t="s">
        <v>180</v>
      </c>
      <c r="BV151" s="54" t="s">
        <v>180</v>
      </c>
      <c r="BW151" s="55" t="s">
        <v>180</v>
      </c>
      <c r="BX151" s="56" t="s">
        <v>180</v>
      </c>
      <c r="BY151" s="54" t="s">
        <v>180</v>
      </c>
      <c r="BZ151" s="55" t="s">
        <v>180</v>
      </c>
      <c r="CA151" s="56" t="s">
        <v>180</v>
      </c>
      <c r="CB151" s="54" t="s">
        <v>180</v>
      </c>
      <c r="CC151" s="55" t="s">
        <v>180</v>
      </c>
      <c r="CD151" s="56" t="s">
        <v>180</v>
      </c>
      <c r="CE151" s="54" t="s">
        <v>180</v>
      </c>
      <c r="CF151" s="55" t="s">
        <v>180</v>
      </c>
      <c r="CG151" s="56" t="s">
        <v>180</v>
      </c>
      <c r="CH151" s="54" t="s">
        <v>180</v>
      </c>
      <c r="CI151" s="55" t="s">
        <v>180</v>
      </c>
      <c r="CJ151" s="56" t="s">
        <v>180</v>
      </c>
      <c r="CK151" s="54" t="s">
        <v>180</v>
      </c>
      <c r="CL151" s="55" t="s">
        <v>180</v>
      </c>
      <c r="CM151" s="56" t="s">
        <v>180</v>
      </c>
      <c r="CN151" s="54" t="s">
        <v>180</v>
      </c>
      <c r="CO151" s="55" t="s">
        <v>180</v>
      </c>
      <c r="CP151" s="56">
        <v>215.5</v>
      </c>
      <c r="CQ151" s="54">
        <v>213.5</v>
      </c>
      <c r="CR151" s="55">
        <v>214.5</v>
      </c>
      <c r="CS151" s="56">
        <v>235</v>
      </c>
      <c r="CT151" s="54">
        <v>230</v>
      </c>
      <c r="CU151" s="55">
        <v>233</v>
      </c>
      <c r="CV151" s="56">
        <v>250</v>
      </c>
      <c r="CW151" s="54">
        <v>240</v>
      </c>
      <c r="CX151" s="55">
        <v>245</v>
      </c>
      <c r="CY151" s="54">
        <v>182.75</v>
      </c>
      <c r="CZ151" s="54">
        <v>177.75</v>
      </c>
      <c r="DA151" s="55">
        <v>180.5</v>
      </c>
      <c r="DB151" s="54" t="s">
        <v>180</v>
      </c>
      <c r="DC151" s="54" t="s">
        <v>180</v>
      </c>
      <c r="DD151" s="55" t="s">
        <v>180</v>
      </c>
      <c r="DE151" s="54" t="s">
        <v>180</v>
      </c>
      <c r="DF151" s="54" t="s">
        <v>180</v>
      </c>
      <c r="DG151" s="55" t="s">
        <v>180</v>
      </c>
      <c r="DH151" s="54" t="s">
        <v>180</v>
      </c>
      <c r="DI151" s="54" t="s">
        <v>180</v>
      </c>
      <c r="DJ151" s="55" t="s">
        <v>180</v>
      </c>
      <c r="DK151" s="56" t="s">
        <v>180</v>
      </c>
      <c r="DL151" s="54" t="s">
        <v>180</v>
      </c>
      <c r="DM151" s="55" t="s">
        <v>180</v>
      </c>
      <c r="DN151" s="54" t="s">
        <v>180</v>
      </c>
      <c r="DO151" s="54" t="s">
        <v>180</v>
      </c>
      <c r="DP151" s="55" t="s">
        <v>180</v>
      </c>
      <c r="DQ151" s="54" t="s">
        <v>180</v>
      </c>
      <c r="DR151" s="54" t="s">
        <v>180</v>
      </c>
      <c r="DS151" s="55" t="s">
        <v>180</v>
      </c>
      <c r="DT151" s="54">
        <v>180</v>
      </c>
      <c r="DU151" s="54">
        <v>176</v>
      </c>
      <c r="DV151" s="55">
        <v>178</v>
      </c>
      <c r="DW151" s="56" t="s">
        <v>180</v>
      </c>
      <c r="DX151" s="54" t="s">
        <v>180</v>
      </c>
      <c r="DY151" s="55" t="s">
        <v>180</v>
      </c>
      <c r="DZ151" s="56">
        <v>442.66666666666669</v>
      </c>
      <c r="EA151" s="54">
        <v>429</v>
      </c>
      <c r="EB151" s="55">
        <v>436.33333333333331</v>
      </c>
      <c r="EC151" s="56" t="s">
        <v>180</v>
      </c>
      <c r="ED151" s="54" t="s">
        <v>180</v>
      </c>
      <c r="EE151" s="55" t="s">
        <v>180</v>
      </c>
      <c r="EF151" s="56" t="s">
        <v>180</v>
      </c>
      <c r="EG151" s="54" t="s">
        <v>180</v>
      </c>
      <c r="EH151" s="55" t="s">
        <v>180</v>
      </c>
      <c r="EI151" s="56" t="s">
        <v>180</v>
      </c>
      <c r="EJ151" s="54" t="s">
        <v>180</v>
      </c>
      <c r="EK151" s="55" t="s">
        <v>180</v>
      </c>
      <c r="EL151" s="56" t="s">
        <v>180</v>
      </c>
      <c r="EM151" s="54" t="s">
        <v>180</v>
      </c>
      <c r="EN151" s="55" t="s">
        <v>180</v>
      </c>
      <c r="EO151" s="56" t="s">
        <v>180</v>
      </c>
      <c r="EP151" s="54" t="s">
        <v>180</v>
      </c>
      <c r="EQ151" s="55" t="s">
        <v>180</v>
      </c>
      <c r="ER151" s="56" t="s">
        <v>180</v>
      </c>
      <c r="ES151" s="54" t="s">
        <v>180</v>
      </c>
      <c r="ET151" s="55" t="s">
        <v>180</v>
      </c>
      <c r="EU151" s="54" t="s">
        <v>180</v>
      </c>
      <c r="EV151" s="54" t="s">
        <v>180</v>
      </c>
      <c r="EW151" s="55" t="s">
        <v>180</v>
      </c>
      <c r="EX151" s="54" t="s">
        <v>180</v>
      </c>
      <c r="EY151" s="54" t="s">
        <v>180</v>
      </c>
      <c r="EZ151" s="55" t="s">
        <v>180</v>
      </c>
      <c r="FA151" s="56" t="s">
        <v>180</v>
      </c>
      <c r="FB151" s="54" t="s">
        <v>180</v>
      </c>
      <c r="FC151" s="55" t="s">
        <v>180</v>
      </c>
      <c r="FD151" s="56" t="s">
        <v>180</v>
      </c>
      <c r="FE151" s="54" t="s">
        <v>180</v>
      </c>
      <c r="FF151" s="55" t="s">
        <v>180</v>
      </c>
      <c r="FG151" s="56" t="s">
        <v>180</v>
      </c>
      <c r="FH151" s="54" t="s">
        <v>180</v>
      </c>
      <c r="FI151" s="55" t="s">
        <v>180</v>
      </c>
      <c r="FJ151" s="56">
        <v>152.5</v>
      </c>
      <c r="FK151" s="54">
        <v>145.25</v>
      </c>
      <c r="FL151" s="55">
        <v>149.25</v>
      </c>
      <c r="FM151" s="56" t="s">
        <v>180</v>
      </c>
      <c r="FN151" s="54" t="s">
        <v>180</v>
      </c>
      <c r="FO151" s="55" t="s">
        <v>180</v>
      </c>
      <c r="FP151" s="56">
        <v>160</v>
      </c>
      <c r="FQ151" s="54">
        <v>157</v>
      </c>
      <c r="FR151" s="55">
        <v>159</v>
      </c>
      <c r="FS151" s="56">
        <v>162.75</v>
      </c>
      <c r="FT151" s="54">
        <v>160.75</v>
      </c>
      <c r="FU151" s="55">
        <v>161.75</v>
      </c>
      <c r="FV151" s="56" t="s">
        <v>180</v>
      </c>
      <c r="FW151" s="54" t="s">
        <v>180</v>
      </c>
      <c r="FX151" s="55" t="s">
        <v>180</v>
      </c>
      <c r="FY151" s="56" t="s">
        <v>180</v>
      </c>
      <c r="FZ151" s="54" t="s">
        <v>180</v>
      </c>
      <c r="GA151" s="55" t="s">
        <v>180</v>
      </c>
      <c r="GB151" s="56">
        <v>385</v>
      </c>
      <c r="GC151" s="54">
        <v>325</v>
      </c>
      <c r="GD151" s="55">
        <v>355</v>
      </c>
      <c r="GE151" s="56">
        <v>412</v>
      </c>
      <c r="GF151" s="54">
        <v>412</v>
      </c>
      <c r="GG151" s="55">
        <v>412</v>
      </c>
      <c r="GH151" s="56">
        <v>415</v>
      </c>
      <c r="GI151" s="54">
        <v>400</v>
      </c>
      <c r="GJ151" s="55">
        <v>408</v>
      </c>
      <c r="GK151" s="56" t="s">
        <v>180</v>
      </c>
      <c r="GL151" s="54" t="s">
        <v>180</v>
      </c>
      <c r="GM151" s="55" t="s">
        <v>180</v>
      </c>
      <c r="GN151" s="56">
        <v>405</v>
      </c>
      <c r="GO151" s="54">
        <v>395</v>
      </c>
      <c r="GP151" s="55">
        <v>400</v>
      </c>
      <c r="GQ151" s="56">
        <v>320</v>
      </c>
      <c r="GR151" s="54">
        <v>310</v>
      </c>
      <c r="GS151" s="55">
        <v>315</v>
      </c>
      <c r="GT151" s="56" t="s">
        <v>180</v>
      </c>
      <c r="GU151" s="54" t="s">
        <v>180</v>
      </c>
      <c r="GV151" s="55" t="s">
        <v>180</v>
      </c>
      <c r="GW151" s="56">
        <v>320</v>
      </c>
      <c r="GX151" s="54">
        <v>310</v>
      </c>
      <c r="GY151" s="55">
        <v>315</v>
      </c>
      <c r="GZ151" s="56">
        <v>49</v>
      </c>
      <c r="HA151" s="54">
        <v>41</v>
      </c>
      <c r="HB151" s="55">
        <v>45</v>
      </c>
      <c r="HC151" s="56">
        <v>66</v>
      </c>
      <c r="HD151" s="54">
        <v>63</v>
      </c>
      <c r="HE151" s="55">
        <v>65</v>
      </c>
      <c r="HF151" s="54" t="s">
        <v>180</v>
      </c>
      <c r="HG151" s="54" t="s">
        <v>180</v>
      </c>
      <c r="HH151" s="55" t="s">
        <v>180</v>
      </c>
      <c r="HI151" s="54" t="s">
        <v>180</v>
      </c>
      <c r="HJ151" s="54" t="s">
        <v>180</v>
      </c>
      <c r="HK151" s="55" t="s">
        <v>180</v>
      </c>
      <c r="HL151" s="56" t="s">
        <v>180</v>
      </c>
      <c r="HM151" s="54" t="s">
        <v>180</v>
      </c>
      <c r="HN151" s="55" t="s">
        <v>180</v>
      </c>
      <c r="HO151" s="56" t="s">
        <v>180</v>
      </c>
      <c r="HP151" s="54" t="s">
        <v>180</v>
      </c>
      <c r="HQ151" s="55" t="s">
        <v>180</v>
      </c>
      <c r="HR151" s="56" t="s">
        <v>180</v>
      </c>
      <c r="HS151" s="54" t="s">
        <v>180</v>
      </c>
      <c r="HT151" s="55" t="s">
        <v>180</v>
      </c>
      <c r="HU151" s="56" t="s">
        <v>180</v>
      </c>
      <c r="HV151" s="54" t="s">
        <v>180</v>
      </c>
      <c r="HW151" s="55" t="s">
        <v>180</v>
      </c>
      <c r="HX151" s="56" t="s">
        <v>180</v>
      </c>
      <c r="HY151" s="54" t="s">
        <v>180</v>
      </c>
      <c r="HZ151" s="55" t="s">
        <v>180</v>
      </c>
      <c r="IA151" s="56" t="s">
        <v>180</v>
      </c>
      <c r="IB151" s="54" t="s">
        <v>180</v>
      </c>
      <c r="IC151" s="55" t="s">
        <v>180</v>
      </c>
    </row>
    <row r="152" spans="1:237">
      <c r="A152" s="20">
        <v>1999</v>
      </c>
      <c r="B152" s="20">
        <v>3</v>
      </c>
      <c r="C152" s="20">
        <v>7</v>
      </c>
      <c r="D152" s="54">
        <v>235</v>
      </c>
      <c r="E152" s="54">
        <v>222</v>
      </c>
      <c r="F152" s="55">
        <v>229</v>
      </c>
      <c r="G152" s="56">
        <v>168.4</v>
      </c>
      <c r="H152" s="54">
        <v>167</v>
      </c>
      <c r="I152" s="55">
        <v>168</v>
      </c>
      <c r="J152" s="56">
        <v>235</v>
      </c>
      <c r="K152" s="54">
        <v>222</v>
      </c>
      <c r="L152" s="55">
        <v>229</v>
      </c>
      <c r="M152" s="56" t="s">
        <v>180</v>
      </c>
      <c r="N152" s="54" t="s">
        <v>180</v>
      </c>
      <c r="O152" s="55" t="s">
        <v>180</v>
      </c>
      <c r="P152" s="56">
        <v>205</v>
      </c>
      <c r="Q152" s="54">
        <v>197</v>
      </c>
      <c r="R152" s="55">
        <v>201</v>
      </c>
      <c r="S152" s="56">
        <v>200</v>
      </c>
      <c r="T152" s="54">
        <v>197</v>
      </c>
      <c r="U152" s="55">
        <v>199</v>
      </c>
      <c r="V152" s="54">
        <v>200</v>
      </c>
      <c r="W152" s="54">
        <v>195</v>
      </c>
      <c r="X152" s="55">
        <v>198</v>
      </c>
      <c r="Y152" s="54">
        <v>203</v>
      </c>
      <c r="Z152" s="54">
        <v>195</v>
      </c>
      <c r="AA152" s="55">
        <v>199.2</v>
      </c>
      <c r="AB152" s="54" t="s">
        <v>180</v>
      </c>
      <c r="AC152" s="54" t="s">
        <v>180</v>
      </c>
      <c r="AD152" s="55" t="s">
        <v>180</v>
      </c>
      <c r="AE152" s="54" t="s">
        <v>180</v>
      </c>
      <c r="AF152" s="54" t="s">
        <v>180</v>
      </c>
      <c r="AG152" s="55" t="s">
        <v>180</v>
      </c>
      <c r="AH152" s="56" t="s">
        <v>180</v>
      </c>
      <c r="AI152" s="54" t="s">
        <v>180</v>
      </c>
      <c r="AJ152" s="55" t="s">
        <v>180</v>
      </c>
      <c r="AK152" s="56" t="s">
        <v>180</v>
      </c>
      <c r="AL152" s="54" t="s">
        <v>180</v>
      </c>
      <c r="AM152" s="55" t="s">
        <v>180</v>
      </c>
      <c r="AN152" s="56">
        <v>3180</v>
      </c>
      <c r="AO152" s="54">
        <v>2950</v>
      </c>
      <c r="AP152" s="55">
        <v>3065</v>
      </c>
      <c r="AQ152" s="56" t="s">
        <v>180</v>
      </c>
      <c r="AR152" s="54" t="s">
        <v>180</v>
      </c>
      <c r="AS152" s="55" t="s">
        <v>180</v>
      </c>
      <c r="AT152" s="56">
        <v>320</v>
      </c>
      <c r="AU152" s="54">
        <v>310</v>
      </c>
      <c r="AV152" s="55">
        <v>315</v>
      </c>
      <c r="AW152" s="56" t="s">
        <v>180</v>
      </c>
      <c r="AX152" s="54" t="s">
        <v>180</v>
      </c>
      <c r="AY152" s="55" t="s">
        <v>180</v>
      </c>
      <c r="AZ152" s="56">
        <v>190</v>
      </c>
      <c r="BA152" s="54">
        <v>180</v>
      </c>
      <c r="BB152" s="55">
        <v>185</v>
      </c>
      <c r="BC152" s="56" t="s">
        <v>180</v>
      </c>
      <c r="BD152" s="54" t="s">
        <v>180</v>
      </c>
      <c r="BE152" s="55" t="s">
        <v>180</v>
      </c>
      <c r="BF152" s="56">
        <v>190</v>
      </c>
      <c r="BG152" s="54">
        <v>180</v>
      </c>
      <c r="BH152" s="55">
        <v>185</v>
      </c>
      <c r="BI152" s="56">
        <v>200</v>
      </c>
      <c r="BJ152" s="54">
        <v>196</v>
      </c>
      <c r="BK152" s="55">
        <v>198</v>
      </c>
      <c r="BL152" s="56" t="s">
        <v>180</v>
      </c>
      <c r="BM152" s="54" t="s">
        <v>180</v>
      </c>
      <c r="BN152" s="55" t="s">
        <v>180</v>
      </c>
      <c r="BO152" s="56" t="s">
        <v>180</v>
      </c>
      <c r="BP152" s="54" t="s">
        <v>180</v>
      </c>
      <c r="BQ152" s="55" t="s">
        <v>180</v>
      </c>
      <c r="BR152" s="56" t="s">
        <v>180</v>
      </c>
      <c r="BS152" s="54" t="s">
        <v>180</v>
      </c>
      <c r="BT152" s="55" t="s">
        <v>180</v>
      </c>
      <c r="BU152" s="56" t="s">
        <v>180</v>
      </c>
      <c r="BV152" s="54" t="s">
        <v>180</v>
      </c>
      <c r="BW152" s="55" t="s">
        <v>180</v>
      </c>
      <c r="BX152" s="56" t="s">
        <v>180</v>
      </c>
      <c r="BY152" s="54" t="s">
        <v>180</v>
      </c>
      <c r="BZ152" s="55" t="s">
        <v>180</v>
      </c>
      <c r="CA152" s="56" t="s">
        <v>180</v>
      </c>
      <c r="CB152" s="54" t="s">
        <v>180</v>
      </c>
      <c r="CC152" s="55" t="s">
        <v>180</v>
      </c>
      <c r="CD152" s="56" t="s">
        <v>180</v>
      </c>
      <c r="CE152" s="54" t="s">
        <v>180</v>
      </c>
      <c r="CF152" s="55" t="s">
        <v>180</v>
      </c>
      <c r="CG152" s="56" t="s">
        <v>180</v>
      </c>
      <c r="CH152" s="54" t="s">
        <v>180</v>
      </c>
      <c r="CI152" s="55" t="s">
        <v>180</v>
      </c>
      <c r="CJ152" s="56" t="s">
        <v>180</v>
      </c>
      <c r="CK152" s="54" t="s">
        <v>180</v>
      </c>
      <c r="CL152" s="55" t="s">
        <v>180</v>
      </c>
      <c r="CM152" s="56" t="s">
        <v>180</v>
      </c>
      <c r="CN152" s="54" t="s">
        <v>180</v>
      </c>
      <c r="CO152" s="55" t="s">
        <v>180</v>
      </c>
      <c r="CP152" s="56">
        <v>208</v>
      </c>
      <c r="CQ152" s="54">
        <v>206</v>
      </c>
      <c r="CR152" s="55">
        <v>207</v>
      </c>
      <c r="CS152" s="56">
        <v>235</v>
      </c>
      <c r="CT152" s="54">
        <v>222</v>
      </c>
      <c r="CU152" s="55">
        <v>229</v>
      </c>
      <c r="CV152" s="56">
        <v>250</v>
      </c>
      <c r="CW152" s="54">
        <v>240</v>
      </c>
      <c r="CX152" s="55">
        <v>245</v>
      </c>
      <c r="CY152" s="54">
        <v>176.6</v>
      </c>
      <c r="CZ152" s="54">
        <v>173.2</v>
      </c>
      <c r="DA152" s="55">
        <v>175.2</v>
      </c>
      <c r="DB152" s="54" t="s">
        <v>180</v>
      </c>
      <c r="DC152" s="54" t="s">
        <v>180</v>
      </c>
      <c r="DD152" s="55" t="s">
        <v>180</v>
      </c>
      <c r="DE152" s="54" t="s">
        <v>180</v>
      </c>
      <c r="DF152" s="54" t="s">
        <v>180</v>
      </c>
      <c r="DG152" s="55" t="s">
        <v>180</v>
      </c>
      <c r="DH152" s="54" t="s">
        <v>180</v>
      </c>
      <c r="DI152" s="54" t="s">
        <v>180</v>
      </c>
      <c r="DJ152" s="55" t="s">
        <v>180</v>
      </c>
      <c r="DK152" s="56" t="s">
        <v>180</v>
      </c>
      <c r="DL152" s="54" t="s">
        <v>180</v>
      </c>
      <c r="DM152" s="55" t="s">
        <v>180</v>
      </c>
      <c r="DN152" s="54" t="s">
        <v>180</v>
      </c>
      <c r="DO152" s="54" t="s">
        <v>180</v>
      </c>
      <c r="DP152" s="55" t="s">
        <v>180</v>
      </c>
      <c r="DQ152" s="54" t="s">
        <v>180</v>
      </c>
      <c r="DR152" s="54" t="s">
        <v>180</v>
      </c>
      <c r="DS152" s="55" t="s">
        <v>180</v>
      </c>
      <c r="DT152" s="54">
        <v>178.4</v>
      </c>
      <c r="DU152" s="54">
        <v>176</v>
      </c>
      <c r="DV152" s="55">
        <v>177.2</v>
      </c>
      <c r="DW152" s="56" t="s">
        <v>180</v>
      </c>
      <c r="DX152" s="54" t="s">
        <v>180</v>
      </c>
      <c r="DY152" s="55" t="s">
        <v>180</v>
      </c>
      <c r="DZ152" s="56">
        <v>436</v>
      </c>
      <c r="EA152" s="54">
        <v>425</v>
      </c>
      <c r="EB152" s="55">
        <v>431</v>
      </c>
      <c r="EC152" s="56" t="s">
        <v>180</v>
      </c>
      <c r="ED152" s="54" t="s">
        <v>180</v>
      </c>
      <c r="EE152" s="55" t="s">
        <v>180</v>
      </c>
      <c r="EF152" s="56" t="s">
        <v>180</v>
      </c>
      <c r="EG152" s="54" t="s">
        <v>180</v>
      </c>
      <c r="EH152" s="55" t="s">
        <v>180</v>
      </c>
      <c r="EI152" s="56" t="s">
        <v>180</v>
      </c>
      <c r="EJ152" s="54" t="s">
        <v>180</v>
      </c>
      <c r="EK152" s="55" t="s">
        <v>180</v>
      </c>
      <c r="EL152" s="56" t="s">
        <v>180</v>
      </c>
      <c r="EM152" s="54" t="s">
        <v>180</v>
      </c>
      <c r="EN152" s="55" t="s">
        <v>180</v>
      </c>
      <c r="EO152" s="56" t="s">
        <v>180</v>
      </c>
      <c r="EP152" s="54" t="s">
        <v>180</v>
      </c>
      <c r="EQ152" s="55" t="s">
        <v>180</v>
      </c>
      <c r="ER152" s="56" t="s">
        <v>180</v>
      </c>
      <c r="ES152" s="54" t="s">
        <v>180</v>
      </c>
      <c r="ET152" s="55" t="s">
        <v>180</v>
      </c>
      <c r="EU152" s="54" t="s">
        <v>180</v>
      </c>
      <c r="EV152" s="54" t="s">
        <v>180</v>
      </c>
      <c r="EW152" s="55" t="s">
        <v>180</v>
      </c>
      <c r="EX152" s="54" t="s">
        <v>180</v>
      </c>
      <c r="EY152" s="54" t="s">
        <v>180</v>
      </c>
      <c r="EZ152" s="55" t="s">
        <v>180</v>
      </c>
      <c r="FA152" s="56" t="s">
        <v>180</v>
      </c>
      <c r="FB152" s="54" t="s">
        <v>180</v>
      </c>
      <c r="FC152" s="55" t="s">
        <v>180</v>
      </c>
      <c r="FD152" s="56" t="s">
        <v>180</v>
      </c>
      <c r="FE152" s="54" t="s">
        <v>180</v>
      </c>
      <c r="FF152" s="55" t="s">
        <v>180</v>
      </c>
      <c r="FG152" s="56" t="s">
        <v>180</v>
      </c>
      <c r="FH152" s="54" t="s">
        <v>180</v>
      </c>
      <c r="FI152" s="55" t="s">
        <v>180</v>
      </c>
      <c r="FJ152" s="56">
        <v>145</v>
      </c>
      <c r="FK152" s="54">
        <v>143</v>
      </c>
      <c r="FL152" s="55">
        <v>144</v>
      </c>
      <c r="FM152" s="56" t="s">
        <v>180</v>
      </c>
      <c r="FN152" s="54" t="s">
        <v>180</v>
      </c>
      <c r="FO152" s="55" t="s">
        <v>180</v>
      </c>
      <c r="FP152" s="56">
        <v>160</v>
      </c>
      <c r="FQ152" s="54">
        <v>157</v>
      </c>
      <c r="FR152" s="55">
        <v>159</v>
      </c>
      <c r="FS152" s="56">
        <v>155.80000000000001</v>
      </c>
      <c r="FT152" s="54">
        <v>151.4</v>
      </c>
      <c r="FU152" s="55">
        <v>154</v>
      </c>
      <c r="FV152" s="56" t="s">
        <v>180</v>
      </c>
      <c r="FW152" s="54" t="s">
        <v>180</v>
      </c>
      <c r="FX152" s="55" t="s">
        <v>180</v>
      </c>
      <c r="FY152" s="56" t="s">
        <v>180</v>
      </c>
      <c r="FZ152" s="54" t="s">
        <v>180</v>
      </c>
      <c r="GA152" s="55" t="s">
        <v>180</v>
      </c>
      <c r="GB152" s="56">
        <v>385</v>
      </c>
      <c r="GC152" s="54">
        <v>325</v>
      </c>
      <c r="GD152" s="55">
        <v>355</v>
      </c>
      <c r="GE152" s="56">
        <v>412</v>
      </c>
      <c r="GF152" s="54">
        <v>412</v>
      </c>
      <c r="GG152" s="55">
        <v>412</v>
      </c>
      <c r="GH152" s="56">
        <v>415</v>
      </c>
      <c r="GI152" s="54">
        <v>400</v>
      </c>
      <c r="GJ152" s="55">
        <v>408</v>
      </c>
      <c r="GK152" s="56" t="s">
        <v>180</v>
      </c>
      <c r="GL152" s="54" t="s">
        <v>180</v>
      </c>
      <c r="GM152" s="55" t="s">
        <v>180</v>
      </c>
      <c r="GN152" s="56">
        <v>405</v>
      </c>
      <c r="GO152" s="54">
        <v>395</v>
      </c>
      <c r="GP152" s="55">
        <v>400</v>
      </c>
      <c r="GQ152" s="56">
        <v>320</v>
      </c>
      <c r="GR152" s="54">
        <v>310</v>
      </c>
      <c r="GS152" s="55">
        <v>315</v>
      </c>
      <c r="GT152" s="56" t="s">
        <v>180</v>
      </c>
      <c r="GU152" s="54" t="s">
        <v>180</v>
      </c>
      <c r="GV152" s="55" t="s">
        <v>180</v>
      </c>
      <c r="GW152" s="56">
        <v>320</v>
      </c>
      <c r="GX152" s="54">
        <v>310</v>
      </c>
      <c r="GY152" s="55">
        <v>315</v>
      </c>
      <c r="GZ152" s="56">
        <v>49</v>
      </c>
      <c r="HA152" s="54">
        <v>41</v>
      </c>
      <c r="HB152" s="55">
        <v>45</v>
      </c>
      <c r="HC152" s="56">
        <v>66</v>
      </c>
      <c r="HD152" s="54">
        <v>63</v>
      </c>
      <c r="HE152" s="55">
        <v>65</v>
      </c>
      <c r="HF152" s="54" t="s">
        <v>180</v>
      </c>
      <c r="HG152" s="54" t="s">
        <v>180</v>
      </c>
      <c r="HH152" s="55" t="s">
        <v>180</v>
      </c>
      <c r="HI152" s="54" t="s">
        <v>180</v>
      </c>
      <c r="HJ152" s="54" t="s">
        <v>180</v>
      </c>
      <c r="HK152" s="55" t="s">
        <v>180</v>
      </c>
      <c r="HL152" s="56" t="s">
        <v>180</v>
      </c>
      <c r="HM152" s="54" t="s">
        <v>180</v>
      </c>
      <c r="HN152" s="55" t="s">
        <v>180</v>
      </c>
      <c r="HO152" s="56" t="s">
        <v>180</v>
      </c>
      <c r="HP152" s="54" t="s">
        <v>180</v>
      </c>
      <c r="HQ152" s="55" t="s">
        <v>180</v>
      </c>
      <c r="HR152" s="56" t="s">
        <v>180</v>
      </c>
      <c r="HS152" s="54" t="s">
        <v>180</v>
      </c>
      <c r="HT152" s="55" t="s">
        <v>180</v>
      </c>
      <c r="HU152" s="56" t="s">
        <v>180</v>
      </c>
      <c r="HV152" s="54" t="s">
        <v>180</v>
      </c>
      <c r="HW152" s="55" t="s">
        <v>180</v>
      </c>
      <c r="HX152" s="56" t="s">
        <v>180</v>
      </c>
      <c r="HY152" s="54" t="s">
        <v>180</v>
      </c>
      <c r="HZ152" s="55" t="s">
        <v>180</v>
      </c>
      <c r="IA152" s="56" t="s">
        <v>180</v>
      </c>
      <c r="IB152" s="54" t="s">
        <v>180</v>
      </c>
      <c r="IC152" s="55" t="s">
        <v>180</v>
      </c>
    </row>
    <row r="153" spans="1:237">
      <c r="A153" s="20">
        <v>1999</v>
      </c>
      <c r="B153" s="20">
        <v>3</v>
      </c>
      <c r="C153" s="20">
        <v>8</v>
      </c>
      <c r="D153" s="54">
        <v>235</v>
      </c>
      <c r="E153" s="54">
        <v>220</v>
      </c>
      <c r="F153" s="55">
        <v>228</v>
      </c>
      <c r="G153" s="56">
        <v>163.5</v>
      </c>
      <c r="H153" s="54">
        <v>160.5</v>
      </c>
      <c r="I153" s="55">
        <v>162</v>
      </c>
      <c r="J153" s="56">
        <v>235</v>
      </c>
      <c r="K153" s="54">
        <v>220</v>
      </c>
      <c r="L153" s="55">
        <v>228</v>
      </c>
      <c r="M153" s="56" t="s">
        <v>180</v>
      </c>
      <c r="N153" s="54" t="s">
        <v>180</v>
      </c>
      <c r="O153" s="55" t="s">
        <v>180</v>
      </c>
      <c r="P153" s="56">
        <v>200.5</v>
      </c>
      <c r="Q153" s="54">
        <v>191.75</v>
      </c>
      <c r="R153" s="55">
        <v>196.25</v>
      </c>
      <c r="S153" s="56">
        <v>198.25</v>
      </c>
      <c r="T153" s="54">
        <v>194.5</v>
      </c>
      <c r="U153" s="55">
        <v>196.75</v>
      </c>
      <c r="V153" s="54">
        <v>200</v>
      </c>
      <c r="W153" s="54">
        <v>195</v>
      </c>
      <c r="X153" s="55">
        <v>198</v>
      </c>
      <c r="Y153" s="54">
        <v>200</v>
      </c>
      <c r="Z153" s="54">
        <v>195</v>
      </c>
      <c r="AA153" s="55">
        <v>198</v>
      </c>
      <c r="AB153" s="54" t="s">
        <v>180</v>
      </c>
      <c r="AC153" s="54" t="s">
        <v>180</v>
      </c>
      <c r="AD153" s="55" t="s">
        <v>180</v>
      </c>
      <c r="AE153" s="54" t="s">
        <v>180</v>
      </c>
      <c r="AF153" s="54" t="s">
        <v>180</v>
      </c>
      <c r="AG153" s="55" t="s">
        <v>180</v>
      </c>
      <c r="AH153" s="56" t="s">
        <v>180</v>
      </c>
      <c r="AI153" s="54" t="s">
        <v>180</v>
      </c>
      <c r="AJ153" s="55" t="s">
        <v>180</v>
      </c>
      <c r="AK153" s="56" t="s">
        <v>180</v>
      </c>
      <c r="AL153" s="54" t="s">
        <v>180</v>
      </c>
      <c r="AM153" s="55" t="s">
        <v>180</v>
      </c>
      <c r="AN153" s="56">
        <v>3300</v>
      </c>
      <c r="AO153" s="54">
        <v>2950</v>
      </c>
      <c r="AP153" s="55">
        <v>3125</v>
      </c>
      <c r="AQ153" s="56" t="s">
        <v>180</v>
      </c>
      <c r="AR153" s="54" t="s">
        <v>180</v>
      </c>
      <c r="AS153" s="55" t="s">
        <v>180</v>
      </c>
      <c r="AT153" s="56">
        <v>322.5</v>
      </c>
      <c r="AU153" s="54">
        <v>312.5</v>
      </c>
      <c r="AV153" s="55">
        <v>317.5</v>
      </c>
      <c r="AW153" s="56" t="s">
        <v>180</v>
      </c>
      <c r="AX153" s="54" t="s">
        <v>180</v>
      </c>
      <c r="AY153" s="55" t="s">
        <v>180</v>
      </c>
      <c r="AZ153" s="56">
        <v>187.5</v>
      </c>
      <c r="BA153" s="54">
        <v>177.5</v>
      </c>
      <c r="BB153" s="55">
        <v>182.5</v>
      </c>
      <c r="BC153" s="56" t="s">
        <v>180</v>
      </c>
      <c r="BD153" s="54" t="s">
        <v>180</v>
      </c>
      <c r="BE153" s="55" t="s">
        <v>180</v>
      </c>
      <c r="BF153" s="56">
        <v>187.5</v>
      </c>
      <c r="BG153" s="54">
        <v>177.5</v>
      </c>
      <c r="BH153" s="55">
        <v>182.5</v>
      </c>
      <c r="BI153" s="56">
        <v>197.5</v>
      </c>
      <c r="BJ153" s="54">
        <v>192.5</v>
      </c>
      <c r="BK153" s="55">
        <v>195</v>
      </c>
      <c r="BL153" s="56" t="s">
        <v>180</v>
      </c>
      <c r="BM153" s="54" t="s">
        <v>180</v>
      </c>
      <c r="BN153" s="55" t="s">
        <v>180</v>
      </c>
      <c r="BO153" s="56" t="s">
        <v>180</v>
      </c>
      <c r="BP153" s="54" t="s">
        <v>180</v>
      </c>
      <c r="BQ153" s="55" t="s">
        <v>180</v>
      </c>
      <c r="BR153" s="56" t="s">
        <v>180</v>
      </c>
      <c r="BS153" s="54" t="s">
        <v>180</v>
      </c>
      <c r="BT153" s="55" t="s">
        <v>180</v>
      </c>
      <c r="BU153" s="56" t="s">
        <v>180</v>
      </c>
      <c r="BV153" s="54" t="s">
        <v>180</v>
      </c>
      <c r="BW153" s="55" t="s">
        <v>180</v>
      </c>
      <c r="BX153" s="56" t="s">
        <v>180</v>
      </c>
      <c r="BY153" s="54" t="s">
        <v>180</v>
      </c>
      <c r="BZ153" s="55" t="s">
        <v>180</v>
      </c>
      <c r="CA153" s="56" t="s">
        <v>180</v>
      </c>
      <c r="CB153" s="54" t="s">
        <v>180</v>
      </c>
      <c r="CC153" s="55" t="s">
        <v>180</v>
      </c>
      <c r="CD153" s="56" t="s">
        <v>180</v>
      </c>
      <c r="CE153" s="54" t="s">
        <v>180</v>
      </c>
      <c r="CF153" s="55" t="s">
        <v>180</v>
      </c>
      <c r="CG153" s="56" t="s">
        <v>180</v>
      </c>
      <c r="CH153" s="54" t="s">
        <v>180</v>
      </c>
      <c r="CI153" s="55" t="s">
        <v>180</v>
      </c>
      <c r="CJ153" s="56" t="s">
        <v>180</v>
      </c>
      <c r="CK153" s="54" t="s">
        <v>180</v>
      </c>
      <c r="CL153" s="55" t="s">
        <v>180</v>
      </c>
      <c r="CM153" s="56" t="s">
        <v>180</v>
      </c>
      <c r="CN153" s="54" t="s">
        <v>180</v>
      </c>
      <c r="CO153" s="55" t="s">
        <v>180</v>
      </c>
      <c r="CP153" s="56">
        <v>208</v>
      </c>
      <c r="CQ153" s="54">
        <v>206</v>
      </c>
      <c r="CR153" s="55">
        <v>207</v>
      </c>
      <c r="CS153" s="56">
        <v>235</v>
      </c>
      <c r="CT153" s="54">
        <v>220</v>
      </c>
      <c r="CU153" s="55">
        <v>228</v>
      </c>
      <c r="CV153" s="56">
        <v>250</v>
      </c>
      <c r="CW153" s="54">
        <v>240</v>
      </c>
      <c r="CX153" s="55">
        <v>245</v>
      </c>
      <c r="CY153" s="54">
        <v>173</v>
      </c>
      <c r="CZ153" s="54">
        <v>168.75</v>
      </c>
      <c r="DA153" s="55">
        <v>171</v>
      </c>
      <c r="DB153" s="54" t="s">
        <v>180</v>
      </c>
      <c r="DC153" s="54" t="s">
        <v>180</v>
      </c>
      <c r="DD153" s="55" t="s">
        <v>180</v>
      </c>
      <c r="DE153" s="54" t="s">
        <v>180</v>
      </c>
      <c r="DF153" s="54" t="s">
        <v>180</v>
      </c>
      <c r="DG153" s="55" t="s">
        <v>180</v>
      </c>
      <c r="DH153" s="54" t="s">
        <v>180</v>
      </c>
      <c r="DI153" s="54" t="s">
        <v>180</v>
      </c>
      <c r="DJ153" s="55" t="s">
        <v>180</v>
      </c>
      <c r="DK153" s="56" t="s">
        <v>180</v>
      </c>
      <c r="DL153" s="54" t="s">
        <v>180</v>
      </c>
      <c r="DM153" s="55" t="s">
        <v>180</v>
      </c>
      <c r="DN153" s="54" t="s">
        <v>180</v>
      </c>
      <c r="DO153" s="54" t="s">
        <v>180</v>
      </c>
      <c r="DP153" s="55" t="s">
        <v>180</v>
      </c>
      <c r="DQ153" s="54" t="s">
        <v>180</v>
      </c>
      <c r="DR153" s="54" t="s">
        <v>180</v>
      </c>
      <c r="DS153" s="55" t="s">
        <v>180</v>
      </c>
      <c r="DT153" s="54">
        <v>173.5</v>
      </c>
      <c r="DU153" s="54">
        <v>172</v>
      </c>
      <c r="DV153" s="55">
        <v>173</v>
      </c>
      <c r="DW153" s="56" t="s">
        <v>180</v>
      </c>
      <c r="DX153" s="54" t="s">
        <v>180</v>
      </c>
      <c r="DY153" s="55" t="s">
        <v>180</v>
      </c>
      <c r="DZ153" s="56">
        <v>428</v>
      </c>
      <c r="EA153" s="54">
        <v>417</v>
      </c>
      <c r="EB153" s="55">
        <v>423</v>
      </c>
      <c r="EC153" s="56" t="s">
        <v>180</v>
      </c>
      <c r="ED153" s="54" t="s">
        <v>180</v>
      </c>
      <c r="EE153" s="55" t="s">
        <v>180</v>
      </c>
      <c r="EF153" s="56" t="s">
        <v>180</v>
      </c>
      <c r="EG153" s="54" t="s">
        <v>180</v>
      </c>
      <c r="EH153" s="55" t="s">
        <v>180</v>
      </c>
      <c r="EI153" s="56" t="s">
        <v>180</v>
      </c>
      <c r="EJ153" s="54" t="s">
        <v>180</v>
      </c>
      <c r="EK153" s="55" t="s">
        <v>180</v>
      </c>
      <c r="EL153" s="56" t="s">
        <v>180</v>
      </c>
      <c r="EM153" s="54" t="s">
        <v>180</v>
      </c>
      <c r="EN153" s="55" t="s">
        <v>180</v>
      </c>
      <c r="EO153" s="56" t="s">
        <v>180</v>
      </c>
      <c r="EP153" s="54" t="s">
        <v>180</v>
      </c>
      <c r="EQ153" s="55" t="s">
        <v>180</v>
      </c>
      <c r="ER153" s="56" t="s">
        <v>180</v>
      </c>
      <c r="ES153" s="54" t="s">
        <v>180</v>
      </c>
      <c r="ET153" s="55" t="s">
        <v>180</v>
      </c>
      <c r="EU153" s="54" t="s">
        <v>180</v>
      </c>
      <c r="EV153" s="54" t="s">
        <v>180</v>
      </c>
      <c r="EW153" s="55" t="s">
        <v>180</v>
      </c>
      <c r="EX153" s="54" t="s">
        <v>180</v>
      </c>
      <c r="EY153" s="54" t="s">
        <v>180</v>
      </c>
      <c r="EZ153" s="55" t="s">
        <v>180</v>
      </c>
      <c r="FA153" s="56" t="s">
        <v>180</v>
      </c>
      <c r="FB153" s="54" t="s">
        <v>180</v>
      </c>
      <c r="FC153" s="55" t="s">
        <v>180</v>
      </c>
      <c r="FD153" s="56" t="s">
        <v>180</v>
      </c>
      <c r="FE153" s="54" t="s">
        <v>180</v>
      </c>
      <c r="FF153" s="55" t="s">
        <v>180</v>
      </c>
      <c r="FG153" s="56" t="s">
        <v>180</v>
      </c>
      <c r="FH153" s="54" t="s">
        <v>180</v>
      </c>
      <c r="FI153" s="55" t="s">
        <v>180</v>
      </c>
      <c r="FJ153" s="56">
        <v>145</v>
      </c>
      <c r="FK153" s="54">
        <v>142.25</v>
      </c>
      <c r="FL153" s="55">
        <v>143.75</v>
      </c>
      <c r="FM153" s="56" t="s">
        <v>180</v>
      </c>
      <c r="FN153" s="54" t="s">
        <v>180</v>
      </c>
      <c r="FO153" s="55" t="s">
        <v>180</v>
      </c>
      <c r="FP153" s="56">
        <v>157.5</v>
      </c>
      <c r="FQ153" s="54">
        <v>155.25</v>
      </c>
      <c r="FR153" s="55">
        <v>156.75</v>
      </c>
      <c r="FS153" s="56">
        <v>153.75</v>
      </c>
      <c r="FT153" s="54">
        <v>148.75</v>
      </c>
      <c r="FU153" s="55">
        <v>151.75</v>
      </c>
      <c r="FV153" s="56" t="s">
        <v>180</v>
      </c>
      <c r="FW153" s="54" t="s">
        <v>180</v>
      </c>
      <c r="FX153" s="55" t="s">
        <v>180</v>
      </c>
      <c r="FY153" s="56" t="s">
        <v>180</v>
      </c>
      <c r="FZ153" s="54" t="s">
        <v>180</v>
      </c>
      <c r="GA153" s="55" t="s">
        <v>180</v>
      </c>
      <c r="GB153" s="56">
        <v>385</v>
      </c>
      <c r="GC153" s="54">
        <v>325</v>
      </c>
      <c r="GD153" s="55">
        <v>355</v>
      </c>
      <c r="GE153" s="56">
        <v>412</v>
      </c>
      <c r="GF153" s="54">
        <v>412</v>
      </c>
      <c r="GG153" s="55">
        <v>412</v>
      </c>
      <c r="GH153" s="56">
        <v>415</v>
      </c>
      <c r="GI153" s="54">
        <v>400</v>
      </c>
      <c r="GJ153" s="55">
        <v>408</v>
      </c>
      <c r="GK153" s="56" t="s">
        <v>180</v>
      </c>
      <c r="GL153" s="54" t="s">
        <v>180</v>
      </c>
      <c r="GM153" s="55" t="s">
        <v>180</v>
      </c>
      <c r="GN153" s="56">
        <v>405</v>
      </c>
      <c r="GO153" s="54">
        <v>395</v>
      </c>
      <c r="GP153" s="55">
        <v>400</v>
      </c>
      <c r="GQ153" s="56">
        <v>320</v>
      </c>
      <c r="GR153" s="54">
        <v>310</v>
      </c>
      <c r="GS153" s="55">
        <v>315</v>
      </c>
      <c r="GT153" s="56" t="s">
        <v>180</v>
      </c>
      <c r="GU153" s="54" t="s">
        <v>180</v>
      </c>
      <c r="GV153" s="55" t="s">
        <v>180</v>
      </c>
      <c r="GW153" s="56">
        <v>320</v>
      </c>
      <c r="GX153" s="54">
        <v>310</v>
      </c>
      <c r="GY153" s="55">
        <v>315</v>
      </c>
      <c r="GZ153" s="56">
        <v>49</v>
      </c>
      <c r="HA153" s="54">
        <v>40.75</v>
      </c>
      <c r="HB153" s="55">
        <v>45</v>
      </c>
      <c r="HC153" s="56">
        <v>66</v>
      </c>
      <c r="HD153" s="54">
        <v>63</v>
      </c>
      <c r="HE153" s="55">
        <v>65</v>
      </c>
      <c r="HF153" s="54" t="s">
        <v>180</v>
      </c>
      <c r="HG153" s="54" t="s">
        <v>180</v>
      </c>
      <c r="HH153" s="55" t="s">
        <v>180</v>
      </c>
      <c r="HI153" s="54" t="s">
        <v>180</v>
      </c>
      <c r="HJ153" s="54" t="s">
        <v>180</v>
      </c>
      <c r="HK153" s="55" t="s">
        <v>180</v>
      </c>
      <c r="HL153" s="56" t="s">
        <v>180</v>
      </c>
      <c r="HM153" s="54" t="s">
        <v>180</v>
      </c>
      <c r="HN153" s="55" t="s">
        <v>180</v>
      </c>
      <c r="HO153" s="56" t="s">
        <v>180</v>
      </c>
      <c r="HP153" s="54" t="s">
        <v>180</v>
      </c>
      <c r="HQ153" s="55" t="s">
        <v>180</v>
      </c>
      <c r="HR153" s="56" t="s">
        <v>180</v>
      </c>
      <c r="HS153" s="54" t="s">
        <v>180</v>
      </c>
      <c r="HT153" s="55" t="s">
        <v>180</v>
      </c>
      <c r="HU153" s="56" t="s">
        <v>180</v>
      </c>
      <c r="HV153" s="54" t="s">
        <v>180</v>
      </c>
      <c r="HW153" s="55" t="s">
        <v>180</v>
      </c>
      <c r="HX153" s="56" t="s">
        <v>180</v>
      </c>
      <c r="HY153" s="54" t="s">
        <v>180</v>
      </c>
      <c r="HZ153" s="55" t="s">
        <v>180</v>
      </c>
      <c r="IA153" s="56" t="s">
        <v>180</v>
      </c>
      <c r="IB153" s="54" t="s">
        <v>180</v>
      </c>
      <c r="IC153" s="55" t="s">
        <v>180</v>
      </c>
    </row>
    <row r="154" spans="1:237">
      <c r="A154" s="20">
        <v>1999</v>
      </c>
      <c r="B154" s="20">
        <v>3</v>
      </c>
      <c r="C154" s="20">
        <v>9</v>
      </c>
      <c r="D154" s="54">
        <v>235</v>
      </c>
      <c r="E154" s="54">
        <v>220</v>
      </c>
      <c r="F154" s="55">
        <v>228</v>
      </c>
      <c r="G154" s="56">
        <v>155.4</v>
      </c>
      <c r="H154" s="54">
        <v>147.6</v>
      </c>
      <c r="I154" s="55">
        <v>151.80000000000001</v>
      </c>
      <c r="J154" s="56">
        <v>235</v>
      </c>
      <c r="K154" s="54">
        <v>220</v>
      </c>
      <c r="L154" s="55">
        <v>228</v>
      </c>
      <c r="M154" s="56" t="s">
        <v>180</v>
      </c>
      <c r="N154" s="54" t="s">
        <v>180</v>
      </c>
      <c r="O154" s="55" t="s">
        <v>180</v>
      </c>
      <c r="P154" s="56">
        <v>187</v>
      </c>
      <c r="Q154" s="54">
        <v>182</v>
      </c>
      <c r="R154" s="55">
        <v>185</v>
      </c>
      <c r="S154" s="56">
        <v>192.4</v>
      </c>
      <c r="T154" s="54">
        <v>191.4</v>
      </c>
      <c r="U154" s="55">
        <v>192</v>
      </c>
      <c r="V154" s="54">
        <v>194</v>
      </c>
      <c r="W154" s="54">
        <v>188</v>
      </c>
      <c r="X154" s="55">
        <v>191</v>
      </c>
      <c r="Y154" s="54">
        <v>200</v>
      </c>
      <c r="Z154" s="54">
        <v>195</v>
      </c>
      <c r="AA154" s="55">
        <v>198</v>
      </c>
      <c r="AB154" s="54" t="s">
        <v>180</v>
      </c>
      <c r="AC154" s="54" t="s">
        <v>180</v>
      </c>
      <c r="AD154" s="55" t="s">
        <v>180</v>
      </c>
      <c r="AE154" s="54" t="s">
        <v>180</v>
      </c>
      <c r="AF154" s="54" t="s">
        <v>180</v>
      </c>
      <c r="AG154" s="55" t="s">
        <v>180</v>
      </c>
      <c r="AH154" s="56" t="s">
        <v>180</v>
      </c>
      <c r="AI154" s="54" t="s">
        <v>180</v>
      </c>
      <c r="AJ154" s="55" t="s">
        <v>180</v>
      </c>
      <c r="AK154" s="56" t="s">
        <v>180</v>
      </c>
      <c r="AL154" s="54" t="s">
        <v>180</v>
      </c>
      <c r="AM154" s="55" t="s">
        <v>180</v>
      </c>
      <c r="AN154" s="56">
        <v>3380</v>
      </c>
      <c r="AO154" s="54">
        <v>3090</v>
      </c>
      <c r="AP154" s="55">
        <v>3235</v>
      </c>
      <c r="AQ154" s="56" t="s">
        <v>180</v>
      </c>
      <c r="AR154" s="54" t="s">
        <v>180</v>
      </c>
      <c r="AS154" s="55" t="s">
        <v>180</v>
      </c>
      <c r="AT154" s="56">
        <v>325</v>
      </c>
      <c r="AU154" s="54">
        <v>315</v>
      </c>
      <c r="AV154" s="55">
        <v>320</v>
      </c>
      <c r="AW154" s="56" t="s">
        <v>180</v>
      </c>
      <c r="AX154" s="54" t="s">
        <v>180</v>
      </c>
      <c r="AY154" s="55" t="s">
        <v>180</v>
      </c>
      <c r="AZ154" s="56">
        <v>180</v>
      </c>
      <c r="BA154" s="54">
        <v>170</v>
      </c>
      <c r="BB154" s="55">
        <v>175</v>
      </c>
      <c r="BC154" s="56" t="s">
        <v>180</v>
      </c>
      <c r="BD154" s="54" t="s">
        <v>180</v>
      </c>
      <c r="BE154" s="55" t="s">
        <v>180</v>
      </c>
      <c r="BF154" s="56">
        <v>180</v>
      </c>
      <c r="BG154" s="54">
        <v>170</v>
      </c>
      <c r="BH154" s="55">
        <v>175</v>
      </c>
      <c r="BI154" s="56">
        <v>195</v>
      </c>
      <c r="BJ154" s="54">
        <v>189</v>
      </c>
      <c r="BK154" s="55">
        <v>192</v>
      </c>
      <c r="BL154" s="56" t="s">
        <v>180</v>
      </c>
      <c r="BM154" s="54" t="s">
        <v>180</v>
      </c>
      <c r="BN154" s="55" t="s">
        <v>180</v>
      </c>
      <c r="BO154" s="56" t="s">
        <v>180</v>
      </c>
      <c r="BP154" s="54" t="s">
        <v>180</v>
      </c>
      <c r="BQ154" s="55" t="s">
        <v>180</v>
      </c>
      <c r="BR154" s="56" t="s">
        <v>180</v>
      </c>
      <c r="BS154" s="54" t="s">
        <v>180</v>
      </c>
      <c r="BT154" s="55" t="s">
        <v>180</v>
      </c>
      <c r="BU154" s="56" t="s">
        <v>180</v>
      </c>
      <c r="BV154" s="54" t="s">
        <v>180</v>
      </c>
      <c r="BW154" s="55" t="s">
        <v>180</v>
      </c>
      <c r="BX154" s="56" t="s">
        <v>180</v>
      </c>
      <c r="BY154" s="54" t="s">
        <v>180</v>
      </c>
      <c r="BZ154" s="55" t="s">
        <v>180</v>
      </c>
      <c r="CA154" s="56" t="s">
        <v>180</v>
      </c>
      <c r="CB154" s="54" t="s">
        <v>180</v>
      </c>
      <c r="CC154" s="55" t="s">
        <v>180</v>
      </c>
      <c r="CD154" s="56" t="s">
        <v>180</v>
      </c>
      <c r="CE154" s="54" t="s">
        <v>180</v>
      </c>
      <c r="CF154" s="55" t="s">
        <v>180</v>
      </c>
      <c r="CG154" s="56" t="s">
        <v>180</v>
      </c>
      <c r="CH154" s="54" t="s">
        <v>180</v>
      </c>
      <c r="CI154" s="55" t="s">
        <v>180</v>
      </c>
      <c r="CJ154" s="56" t="s">
        <v>180</v>
      </c>
      <c r="CK154" s="54" t="s">
        <v>180</v>
      </c>
      <c r="CL154" s="55" t="s">
        <v>180</v>
      </c>
      <c r="CM154" s="56" t="s">
        <v>180</v>
      </c>
      <c r="CN154" s="54" t="s">
        <v>180</v>
      </c>
      <c r="CO154" s="55" t="s">
        <v>180</v>
      </c>
      <c r="CP154" s="56">
        <v>200</v>
      </c>
      <c r="CQ154" s="54">
        <v>197.2</v>
      </c>
      <c r="CR154" s="55">
        <v>199</v>
      </c>
      <c r="CS154" s="56">
        <v>235</v>
      </c>
      <c r="CT154" s="54">
        <v>220</v>
      </c>
      <c r="CU154" s="55">
        <v>228</v>
      </c>
      <c r="CV154" s="56">
        <v>250</v>
      </c>
      <c r="CW154" s="54">
        <v>240</v>
      </c>
      <c r="CX154" s="55">
        <v>245</v>
      </c>
      <c r="CY154" s="54">
        <v>167.6</v>
      </c>
      <c r="CZ154" s="54">
        <v>162.80000000000001</v>
      </c>
      <c r="DA154" s="55">
        <v>165.6</v>
      </c>
      <c r="DB154" s="54" t="s">
        <v>180</v>
      </c>
      <c r="DC154" s="54" t="s">
        <v>180</v>
      </c>
      <c r="DD154" s="55" t="s">
        <v>180</v>
      </c>
      <c r="DE154" s="54" t="s">
        <v>180</v>
      </c>
      <c r="DF154" s="54" t="s">
        <v>180</v>
      </c>
      <c r="DG154" s="55" t="s">
        <v>180</v>
      </c>
      <c r="DH154" s="54" t="s">
        <v>180</v>
      </c>
      <c r="DI154" s="54" t="s">
        <v>180</v>
      </c>
      <c r="DJ154" s="55" t="s">
        <v>180</v>
      </c>
      <c r="DK154" s="56" t="s">
        <v>180</v>
      </c>
      <c r="DL154" s="54" t="s">
        <v>180</v>
      </c>
      <c r="DM154" s="55" t="s">
        <v>180</v>
      </c>
      <c r="DN154" s="54" t="s">
        <v>180</v>
      </c>
      <c r="DO154" s="54" t="s">
        <v>180</v>
      </c>
      <c r="DP154" s="55" t="s">
        <v>180</v>
      </c>
      <c r="DQ154" s="54" t="s">
        <v>180</v>
      </c>
      <c r="DR154" s="54" t="s">
        <v>180</v>
      </c>
      <c r="DS154" s="55" t="s">
        <v>180</v>
      </c>
      <c r="DT154" s="54">
        <v>164.2</v>
      </c>
      <c r="DU154" s="54">
        <v>159</v>
      </c>
      <c r="DV154" s="55">
        <v>162</v>
      </c>
      <c r="DW154" s="56" t="s">
        <v>180</v>
      </c>
      <c r="DX154" s="54" t="s">
        <v>180</v>
      </c>
      <c r="DY154" s="55" t="s">
        <v>180</v>
      </c>
      <c r="DZ154" s="56">
        <v>431.5</v>
      </c>
      <c r="EA154" s="54">
        <v>419.5</v>
      </c>
      <c r="EB154" s="55">
        <v>426</v>
      </c>
      <c r="EC154" s="56" t="s">
        <v>180</v>
      </c>
      <c r="ED154" s="54" t="s">
        <v>180</v>
      </c>
      <c r="EE154" s="55" t="s">
        <v>180</v>
      </c>
      <c r="EF154" s="56" t="s">
        <v>180</v>
      </c>
      <c r="EG154" s="54" t="s">
        <v>180</v>
      </c>
      <c r="EH154" s="55" t="s">
        <v>180</v>
      </c>
      <c r="EI154" s="56" t="s">
        <v>180</v>
      </c>
      <c r="EJ154" s="54" t="s">
        <v>180</v>
      </c>
      <c r="EK154" s="55" t="s">
        <v>180</v>
      </c>
      <c r="EL154" s="56" t="s">
        <v>180</v>
      </c>
      <c r="EM154" s="54" t="s">
        <v>180</v>
      </c>
      <c r="EN154" s="55" t="s">
        <v>180</v>
      </c>
      <c r="EO154" s="56" t="s">
        <v>180</v>
      </c>
      <c r="EP154" s="54" t="s">
        <v>180</v>
      </c>
      <c r="EQ154" s="55" t="s">
        <v>180</v>
      </c>
      <c r="ER154" s="56" t="s">
        <v>180</v>
      </c>
      <c r="ES154" s="54" t="s">
        <v>180</v>
      </c>
      <c r="ET154" s="55" t="s">
        <v>180</v>
      </c>
      <c r="EU154" s="54" t="s">
        <v>180</v>
      </c>
      <c r="EV154" s="54" t="s">
        <v>180</v>
      </c>
      <c r="EW154" s="55" t="s">
        <v>180</v>
      </c>
      <c r="EX154" s="54" t="s">
        <v>180</v>
      </c>
      <c r="EY154" s="54" t="s">
        <v>180</v>
      </c>
      <c r="EZ154" s="55" t="s">
        <v>180</v>
      </c>
      <c r="FA154" s="56" t="s">
        <v>180</v>
      </c>
      <c r="FB154" s="54" t="s">
        <v>180</v>
      </c>
      <c r="FC154" s="55" t="s">
        <v>180</v>
      </c>
      <c r="FD154" s="56" t="s">
        <v>180</v>
      </c>
      <c r="FE154" s="54" t="s">
        <v>180</v>
      </c>
      <c r="FF154" s="55" t="s">
        <v>180</v>
      </c>
      <c r="FG154" s="56" t="s">
        <v>180</v>
      </c>
      <c r="FH154" s="54" t="s">
        <v>180</v>
      </c>
      <c r="FI154" s="55" t="s">
        <v>180</v>
      </c>
      <c r="FJ154" s="56">
        <v>143</v>
      </c>
      <c r="FK154" s="54">
        <v>139</v>
      </c>
      <c r="FL154" s="55">
        <v>141</v>
      </c>
      <c r="FM154" s="56" t="s">
        <v>180</v>
      </c>
      <c r="FN154" s="54" t="s">
        <v>180</v>
      </c>
      <c r="FO154" s="55" t="s">
        <v>180</v>
      </c>
      <c r="FP154" s="56">
        <v>148</v>
      </c>
      <c r="FQ154" s="54">
        <v>148</v>
      </c>
      <c r="FR154" s="55">
        <v>148</v>
      </c>
      <c r="FS154" s="56">
        <v>150</v>
      </c>
      <c r="FT154" s="54">
        <v>145</v>
      </c>
      <c r="FU154" s="55">
        <v>148</v>
      </c>
      <c r="FV154" s="56" t="s">
        <v>180</v>
      </c>
      <c r="FW154" s="54" t="s">
        <v>180</v>
      </c>
      <c r="FX154" s="55" t="s">
        <v>180</v>
      </c>
      <c r="FY154" s="56" t="s">
        <v>180</v>
      </c>
      <c r="FZ154" s="54" t="s">
        <v>180</v>
      </c>
      <c r="GA154" s="55" t="s">
        <v>180</v>
      </c>
      <c r="GB154" s="56">
        <v>385</v>
      </c>
      <c r="GC154" s="54">
        <v>325</v>
      </c>
      <c r="GD154" s="55">
        <v>355</v>
      </c>
      <c r="GE154" s="56">
        <v>412</v>
      </c>
      <c r="GF154" s="54">
        <v>412</v>
      </c>
      <c r="GG154" s="55">
        <v>412</v>
      </c>
      <c r="GH154" s="56">
        <v>415</v>
      </c>
      <c r="GI154" s="54">
        <v>400</v>
      </c>
      <c r="GJ154" s="55">
        <v>408</v>
      </c>
      <c r="GK154" s="56" t="s">
        <v>180</v>
      </c>
      <c r="GL154" s="54" t="s">
        <v>180</v>
      </c>
      <c r="GM154" s="55" t="s">
        <v>180</v>
      </c>
      <c r="GN154" s="56">
        <v>405</v>
      </c>
      <c r="GO154" s="54">
        <v>395</v>
      </c>
      <c r="GP154" s="55">
        <v>400</v>
      </c>
      <c r="GQ154" s="56">
        <v>320</v>
      </c>
      <c r="GR154" s="54">
        <v>310</v>
      </c>
      <c r="GS154" s="55">
        <v>315</v>
      </c>
      <c r="GT154" s="56" t="s">
        <v>180</v>
      </c>
      <c r="GU154" s="54" t="s">
        <v>180</v>
      </c>
      <c r="GV154" s="55" t="s">
        <v>180</v>
      </c>
      <c r="GW154" s="56">
        <v>320</v>
      </c>
      <c r="GX154" s="54">
        <v>310</v>
      </c>
      <c r="GY154" s="55">
        <v>315</v>
      </c>
      <c r="GZ154" s="56">
        <v>49</v>
      </c>
      <c r="HA154" s="54">
        <v>40</v>
      </c>
      <c r="HB154" s="55">
        <v>45</v>
      </c>
      <c r="HC154" s="56">
        <v>66</v>
      </c>
      <c r="HD154" s="54">
        <v>63</v>
      </c>
      <c r="HE154" s="55">
        <v>65</v>
      </c>
      <c r="HF154" s="54" t="s">
        <v>180</v>
      </c>
      <c r="HG154" s="54" t="s">
        <v>180</v>
      </c>
      <c r="HH154" s="55" t="s">
        <v>180</v>
      </c>
      <c r="HI154" s="54" t="s">
        <v>180</v>
      </c>
      <c r="HJ154" s="54" t="s">
        <v>180</v>
      </c>
      <c r="HK154" s="55" t="s">
        <v>180</v>
      </c>
      <c r="HL154" s="56" t="s">
        <v>180</v>
      </c>
      <c r="HM154" s="54" t="s">
        <v>180</v>
      </c>
      <c r="HN154" s="55" t="s">
        <v>180</v>
      </c>
      <c r="HO154" s="56" t="s">
        <v>180</v>
      </c>
      <c r="HP154" s="54" t="s">
        <v>180</v>
      </c>
      <c r="HQ154" s="55" t="s">
        <v>180</v>
      </c>
      <c r="HR154" s="56" t="s">
        <v>180</v>
      </c>
      <c r="HS154" s="54" t="s">
        <v>180</v>
      </c>
      <c r="HT154" s="55" t="s">
        <v>180</v>
      </c>
      <c r="HU154" s="56" t="s">
        <v>180</v>
      </c>
      <c r="HV154" s="54" t="s">
        <v>180</v>
      </c>
      <c r="HW154" s="55" t="s">
        <v>180</v>
      </c>
      <c r="HX154" s="56" t="s">
        <v>180</v>
      </c>
      <c r="HY154" s="54" t="s">
        <v>180</v>
      </c>
      <c r="HZ154" s="55" t="s">
        <v>180</v>
      </c>
      <c r="IA154" s="56" t="s">
        <v>180</v>
      </c>
      <c r="IB154" s="54" t="s">
        <v>180</v>
      </c>
      <c r="IC154" s="55" t="s">
        <v>180</v>
      </c>
    </row>
    <row r="155" spans="1:237">
      <c r="A155" s="20">
        <v>1999</v>
      </c>
      <c r="B155" s="20">
        <v>4</v>
      </c>
      <c r="C155" s="20">
        <v>10</v>
      </c>
      <c r="D155" s="54">
        <v>235</v>
      </c>
      <c r="E155" s="54">
        <v>220</v>
      </c>
      <c r="F155" s="55">
        <v>228</v>
      </c>
      <c r="G155" s="56">
        <v>143.75</v>
      </c>
      <c r="H155" s="54">
        <v>141.75</v>
      </c>
      <c r="I155" s="55">
        <v>142.75</v>
      </c>
      <c r="J155" s="56">
        <v>235</v>
      </c>
      <c r="K155" s="54">
        <v>220</v>
      </c>
      <c r="L155" s="55">
        <v>228</v>
      </c>
      <c r="M155" s="56" t="s">
        <v>180</v>
      </c>
      <c r="N155" s="54" t="s">
        <v>180</v>
      </c>
      <c r="O155" s="55" t="s">
        <v>180</v>
      </c>
      <c r="P155" s="56">
        <v>185</v>
      </c>
      <c r="Q155" s="54">
        <v>178.75</v>
      </c>
      <c r="R155" s="55">
        <v>182.25</v>
      </c>
      <c r="S155" s="56">
        <v>185</v>
      </c>
      <c r="T155" s="54">
        <v>180</v>
      </c>
      <c r="U155" s="55">
        <v>183</v>
      </c>
      <c r="V155" s="54">
        <v>184.25</v>
      </c>
      <c r="W155" s="54">
        <v>180</v>
      </c>
      <c r="X155" s="55">
        <v>182.5</v>
      </c>
      <c r="Y155" s="54">
        <v>195</v>
      </c>
      <c r="Z155" s="54">
        <v>190</v>
      </c>
      <c r="AA155" s="55">
        <v>193</v>
      </c>
      <c r="AB155" s="54" t="s">
        <v>180</v>
      </c>
      <c r="AC155" s="54" t="s">
        <v>180</v>
      </c>
      <c r="AD155" s="55" t="s">
        <v>180</v>
      </c>
      <c r="AE155" s="54" t="s">
        <v>180</v>
      </c>
      <c r="AF155" s="54" t="s">
        <v>180</v>
      </c>
      <c r="AG155" s="55" t="s">
        <v>180</v>
      </c>
      <c r="AH155" s="56" t="s">
        <v>180</v>
      </c>
      <c r="AI155" s="54" t="s">
        <v>180</v>
      </c>
      <c r="AJ155" s="55" t="s">
        <v>180</v>
      </c>
      <c r="AK155" s="56" t="s">
        <v>180</v>
      </c>
      <c r="AL155" s="54" t="s">
        <v>180</v>
      </c>
      <c r="AM155" s="55" t="s">
        <v>180</v>
      </c>
      <c r="AN155" s="56">
        <v>3400</v>
      </c>
      <c r="AO155" s="54">
        <v>3300</v>
      </c>
      <c r="AP155" s="55">
        <v>3350</v>
      </c>
      <c r="AQ155" s="56" t="s">
        <v>180</v>
      </c>
      <c r="AR155" s="54" t="s">
        <v>180</v>
      </c>
      <c r="AS155" s="55" t="s">
        <v>180</v>
      </c>
      <c r="AT155" s="56">
        <v>317.5</v>
      </c>
      <c r="AU155" s="54">
        <v>311.25</v>
      </c>
      <c r="AV155" s="55">
        <v>314.75</v>
      </c>
      <c r="AW155" s="56" t="s">
        <v>180</v>
      </c>
      <c r="AX155" s="54" t="s">
        <v>180</v>
      </c>
      <c r="AY155" s="55" t="s">
        <v>180</v>
      </c>
      <c r="AZ155" s="56">
        <v>176.5</v>
      </c>
      <c r="BA155" s="54">
        <v>166.5</v>
      </c>
      <c r="BB155" s="55">
        <v>171.5</v>
      </c>
      <c r="BC155" s="56" t="s">
        <v>180</v>
      </c>
      <c r="BD155" s="54" t="s">
        <v>180</v>
      </c>
      <c r="BE155" s="55" t="s">
        <v>180</v>
      </c>
      <c r="BF155" s="56">
        <v>176.5</v>
      </c>
      <c r="BG155" s="54">
        <v>166.5</v>
      </c>
      <c r="BH155" s="55">
        <v>171.5</v>
      </c>
      <c r="BI155" s="56">
        <v>176.5</v>
      </c>
      <c r="BJ155" s="54">
        <v>165</v>
      </c>
      <c r="BK155" s="55">
        <v>171</v>
      </c>
      <c r="BL155" s="56" t="s">
        <v>180</v>
      </c>
      <c r="BM155" s="54" t="s">
        <v>180</v>
      </c>
      <c r="BN155" s="55" t="s">
        <v>180</v>
      </c>
      <c r="BO155" s="56" t="s">
        <v>180</v>
      </c>
      <c r="BP155" s="54" t="s">
        <v>180</v>
      </c>
      <c r="BQ155" s="55" t="s">
        <v>180</v>
      </c>
      <c r="BR155" s="56" t="s">
        <v>180</v>
      </c>
      <c r="BS155" s="54" t="s">
        <v>180</v>
      </c>
      <c r="BT155" s="55" t="s">
        <v>180</v>
      </c>
      <c r="BU155" s="56" t="s">
        <v>180</v>
      </c>
      <c r="BV155" s="54" t="s">
        <v>180</v>
      </c>
      <c r="BW155" s="55" t="s">
        <v>180</v>
      </c>
      <c r="BX155" s="56" t="s">
        <v>180</v>
      </c>
      <c r="BY155" s="54" t="s">
        <v>180</v>
      </c>
      <c r="BZ155" s="55" t="s">
        <v>180</v>
      </c>
      <c r="CA155" s="56" t="s">
        <v>180</v>
      </c>
      <c r="CB155" s="54" t="s">
        <v>180</v>
      </c>
      <c r="CC155" s="55" t="s">
        <v>180</v>
      </c>
      <c r="CD155" s="56" t="s">
        <v>180</v>
      </c>
      <c r="CE155" s="54" t="s">
        <v>180</v>
      </c>
      <c r="CF155" s="55" t="s">
        <v>180</v>
      </c>
      <c r="CG155" s="56" t="s">
        <v>180</v>
      </c>
      <c r="CH155" s="54" t="s">
        <v>180</v>
      </c>
      <c r="CI155" s="55" t="s">
        <v>180</v>
      </c>
      <c r="CJ155" s="56" t="s">
        <v>180</v>
      </c>
      <c r="CK155" s="54" t="s">
        <v>180</v>
      </c>
      <c r="CL155" s="55" t="s">
        <v>180</v>
      </c>
      <c r="CM155" s="56" t="s">
        <v>180</v>
      </c>
      <c r="CN155" s="54" t="s">
        <v>180</v>
      </c>
      <c r="CO155" s="55" t="s">
        <v>180</v>
      </c>
      <c r="CP155" s="56">
        <v>193</v>
      </c>
      <c r="CQ155" s="54">
        <v>190.25</v>
      </c>
      <c r="CR155" s="55">
        <v>191.75</v>
      </c>
      <c r="CS155" s="56">
        <v>235</v>
      </c>
      <c r="CT155" s="54">
        <v>220</v>
      </c>
      <c r="CU155" s="55">
        <v>228</v>
      </c>
      <c r="CV155" s="56">
        <v>250</v>
      </c>
      <c r="CW155" s="54">
        <v>240</v>
      </c>
      <c r="CX155" s="55">
        <v>245</v>
      </c>
      <c r="CY155" s="54">
        <v>154.75</v>
      </c>
      <c r="CZ155" s="54">
        <v>151.25</v>
      </c>
      <c r="DA155" s="55">
        <v>153.5</v>
      </c>
      <c r="DB155" s="54" t="s">
        <v>180</v>
      </c>
      <c r="DC155" s="54" t="s">
        <v>180</v>
      </c>
      <c r="DD155" s="55" t="s">
        <v>180</v>
      </c>
      <c r="DE155" s="54" t="s">
        <v>180</v>
      </c>
      <c r="DF155" s="54" t="s">
        <v>180</v>
      </c>
      <c r="DG155" s="55" t="s">
        <v>180</v>
      </c>
      <c r="DH155" s="54" t="s">
        <v>180</v>
      </c>
      <c r="DI155" s="54" t="s">
        <v>180</v>
      </c>
      <c r="DJ155" s="55" t="s">
        <v>180</v>
      </c>
      <c r="DK155" s="56" t="s">
        <v>180</v>
      </c>
      <c r="DL155" s="54" t="s">
        <v>180</v>
      </c>
      <c r="DM155" s="55" t="s">
        <v>180</v>
      </c>
      <c r="DN155" s="54" t="s">
        <v>180</v>
      </c>
      <c r="DO155" s="54" t="s">
        <v>180</v>
      </c>
      <c r="DP155" s="55" t="s">
        <v>180</v>
      </c>
      <c r="DQ155" s="54" t="s">
        <v>180</v>
      </c>
      <c r="DR155" s="54" t="s">
        <v>180</v>
      </c>
      <c r="DS155" s="55" t="s">
        <v>180</v>
      </c>
      <c r="DT155" s="54">
        <v>151</v>
      </c>
      <c r="DU155" s="54">
        <v>149</v>
      </c>
      <c r="DV155" s="55">
        <v>150</v>
      </c>
      <c r="DW155" s="56" t="s">
        <v>180</v>
      </c>
      <c r="DX155" s="54" t="s">
        <v>180</v>
      </c>
      <c r="DY155" s="55" t="s">
        <v>180</v>
      </c>
      <c r="DZ155" s="56">
        <v>435</v>
      </c>
      <c r="EA155" s="54">
        <v>421.75</v>
      </c>
      <c r="EB155" s="55">
        <v>428.75</v>
      </c>
      <c r="EC155" s="56" t="s">
        <v>180</v>
      </c>
      <c r="ED155" s="54" t="s">
        <v>180</v>
      </c>
      <c r="EE155" s="55" t="s">
        <v>180</v>
      </c>
      <c r="EF155" s="56" t="s">
        <v>180</v>
      </c>
      <c r="EG155" s="54" t="s">
        <v>180</v>
      </c>
      <c r="EH155" s="55" t="s">
        <v>180</v>
      </c>
      <c r="EI155" s="56" t="s">
        <v>180</v>
      </c>
      <c r="EJ155" s="54" t="s">
        <v>180</v>
      </c>
      <c r="EK155" s="55" t="s">
        <v>180</v>
      </c>
      <c r="EL155" s="56" t="s">
        <v>180</v>
      </c>
      <c r="EM155" s="54" t="s">
        <v>180</v>
      </c>
      <c r="EN155" s="55" t="s">
        <v>180</v>
      </c>
      <c r="EO155" s="56" t="s">
        <v>180</v>
      </c>
      <c r="EP155" s="54" t="s">
        <v>180</v>
      </c>
      <c r="EQ155" s="55" t="s">
        <v>180</v>
      </c>
      <c r="ER155" s="56" t="s">
        <v>180</v>
      </c>
      <c r="ES155" s="54" t="s">
        <v>180</v>
      </c>
      <c r="ET155" s="55" t="s">
        <v>180</v>
      </c>
      <c r="EU155" s="54" t="s">
        <v>180</v>
      </c>
      <c r="EV155" s="54" t="s">
        <v>180</v>
      </c>
      <c r="EW155" s="55" t="s">
        <v>180</v>
      </c>
      <c r="EX155" s="54" t="s">
        <v>180</v>
      </c>
      <c r="EY155" s="54" t="s">
        <v>180</v>
      </c>
      <c r="EZ155" s="55" t="s">
        <v>180</v>
      </c>
      <c r="FA155" s="56" t="s">
        <v>180</v>
      </c>
      <c r="FB155" s="54" t="s">
        <v>180</v>
      </c>
      <c r="FC155" s="55" t="s">
        <v>180</v>
      </c>
      <c r="FD155" s="56" t="s">
        <v>180</v>
      </c>
      <c r="FE155" s="54" t="s">
        <v>180</v>
      </c>
      <c r="FF155" s="55" t="s">
        <v>180</v>
      </c>
      <c r="FG155" s="56" t="s">
        <v>180</v>
      </c>
      <c r="FH155" s="54" t="s">
        <v>180</v>
      </c>
      <c r="FI155" s="55" t="s">
        <v>180</v>
      </c>
      <c r="FJ155" s="56">
        <v>141</v>
      </c>
      <c r="FK155" s="54">
        <v>136</v>
      </c>
      <c r="FL155" s="55">
        <v>138.5</v>
      </c>
      <c r="FM155" s="56" t="s">
        <v>180</v>
      </c>
      <c r="FN155" s="54" t="s">
        <v>180</v>
      </c>
      <c r="FO155" s="55" t="s">
        <v>180</v>
      </c>
      <c r="FP155" s="56">
        <v>138.75</v>
      </c>
      <c r="FQ155" s="54">
        <v>136.25</v>
      </c>
      <c r="FR155" s="55">
        <v>137.75</v>
      </c>
      <c r="FS155" s="56">
        <v>147.5</v>
      </c>
      <c r="FT155" s="54">
        <v>142.75</v>
      </c>
      <c r="FU155" s="55">
        <v>145.5</v>
      </c>
      <c r="FV155" s="56" t="s">
        <v>180</v>
      </c>
      <c r="FW155" s="54" t="s">
        <v>180</v>
      </c>
      <c r="FX155" s="55" t="s">
        <v>180</v>
      </c>
      <c r="FY155" s="56" t="s">
        <v>180</v>
      </c>
      <c r="FZ155" s="54" t="s">
        <v>180</v>
      </c>
      <c r="GA155" s="55" t="s">
        <v>180</v>
      </c>
      <c r="GB155" s="56">
        <v>385</v>
      </c>
      <c r="GC155" s="54">
        <v>325</v>
      </c>
      <c r="GD155" s="55">
        <v>355</v>
      </c>
      <c r="GE155" s="56">
        <v>412</v>
      </c>
      <c r="GF155" s="54">
        <v>412</v>
      </c>
      <c r="GG155" s="55">
        <v>412</v>
      </c>
      <c r="GH155" s="56">
        <v>415</v>
      </c>
      <c r="GI155" s="54">
        <v>400</v>
      </c>
      <c r="GJ155" s="55">
        <v>408</v>
      </c>
      <c r="GK155" s="56" t="s">
        <v>180</v>
      </c>
      <c r="GL155" s="54" t="s">
        <v>180</v>
      </c>
      <c r="GM155" s="55" t="s">
        <v>180</v>
      </c>
      <c r="GN155" s="56">
        <v>405</v>
      </c>
      <c r="GO155" s="54">
        <v>395</v>
      </c>
      <c r="GP155" s="55">
        <v>400</v>
      </c>
      <c r="GQ155" s="56">
        <v>320</v>
      </c>
      <c r="GR155" s="54">
        <v>310</v>
      </c>
      <c r="GS155" s="55">
        <v>315</v>
      </c>
      <c r="GT155" s="56" t="s">
        <v>180</v>
      </c>
      <c r="GU155" s="54" t="s">
        <v>180</v>
      </c>
      <c r="GV155" s="55" t="s">
        <v>180</v>
      </c>
      <c r="GW155" s="56">
        <v>320</v>
      </c>
      <c r="GX155" s="54">
        <v>310</v>
      </c>
      <c r="GY155" s="55">
        <v>315</v>
      </c>
      <c r="GZ155" s="56">
        <v>49</v>
      </c>
      <c r="HA155" s="54">
        <v>40</v>
      </c>
      <c r="HB155" s="55">
        <v>45</v>
      </c>
      <c r="HC155" s="56">
        <v>66</v>
      </c>
      <c r="HD155" s="54">
        <v>63</v>
      </c>
      <c r="HE155" s="55">
        <v>65</v>
      </c>
      <c r="HF155" s="54" t="s">
        <v>180</v>
      </c>
      <c r="HG155" s="54" t="s">
        <v>180</v>
      </c>
      <c r="HH155" s="55" t="s">
        <v>180</v>
      </c>
      <c r="HI155" s="54" t="s">
        <v>180</v>
      </c>
      <c r="HJ155" s="54" t="s">
        <v>180</v>
      </c>
      <c r="HK155" s="55" t="s">
        <v>180</v>
      </c>
      <c r="HL155" s="56" t="s">
        <v>180</v>
      </c>
      <c r="HM155" s="54" t="s">
        <v>180</v>
      </c>
      <c r="HN155" s="55" t="s">
        <v>180</v>
      </c>
      <c r="HO155" s="56" t="s">
        <v>180</v>
      </c>
      <c r="HP155" s="54" t="s">
        <v>180</v>
      </c>
      <c r="HQ155" s="55" t="s">
        <v>180</v>
      </c>
      <c r="HR155" s="56" t="s">
        <v>180</v>
      </c>
      <c r="HS155" s="54" t="s">
        <v>180</v>
      </c>
      <c r="HT155" s="55" t="s">
        <v>180</v>
      </c>
      <c r="HU155" s="56" t="s">
        <v>180</v>
      </c>
      <c r="HV155" s="54" t="s">
        <v>180</v>
      </c>
      <c r="HW155" s="55" t="s">
        <v>180</v>
      </c>
      <c r="HX155" s="56" t="s">
        <v>180</v>
      </c>
      <c r="HY155" s="54" t="s">
        <v>180</v>
      </c>
      <c r="HZ155" s="55" t="s">
        <v>180</v>
      </c>
      <c r="IA155" s="56" t="s">
        <v>180</v>
      </c>
      <c r="IB155" s="54" t="s">
        <v>180</v>
      </c>
      <c r="IC155" s="55" t="s">
        <v>180</v>
      </c>
    </row>
    <row r="156" spans="1:237">
      <c r="A156" s="20">
        <v>1999</v>
      </c>
      <c r="B156" s="20">
        <v>4</v>
      </c>
      <c r="C156" s="20">
        <v>11</v>
      </c>
      <c r="D156" s="54">
        <v>235</v>
      </c>
      <c r="E156" s="54">
        <v>220</v>
      </c>
      <c r="F156" s="55">
        <v>228</v>
      </c>
      <c r="G156" s="56">
        <v>140</v>
      </c>
      <c r="H156" s="54">
        <v>136</v>
      </c>
      <c r="I156" s="55">
        <v>138</v>
      </c>
      <c r="J156" s="56">
        <v>235</v>
      </c>
      <c r="K156" s="54">
        <v>220</v>
      </c>
      <c r="L156" s="55">
        <v>228</v>
      </c>
      <c r="M156" s="56" t="s">
        <v>180</v>
      </c>
      <c r="N156" s="54" t="s">
        <v>180</v>
      </c>
      <c r="O156" s="55" t="s">
        <v>180</v>
      </c>
      <c r="P156" s="56">
        <v>178.5</v>
      </c>
      <c r="Q156" s="54">
        <v>172.25</v>
      </c>
      <c r="R156" s="55">
        <v>175.75</v>
      </c>
      <c r="S156" s="56">
        <v>181.25</v>
      </c>
      <c r="T156" s="54">
        <v>176.25</v>
      </c>
      <c r="U156" s="55">
        <v>179.25</v>
      </c>
      <c r="V156" s="54">
        <v>181</v>
      </c>
      <c r="W156" s="54">
        <v>177.5</v>
      </c>
      <c r="X156" s="55">
        <v>179.5</v>
      </c>
      <c r="Y156" s="54">
        <v>180</v>
      </c>
      <c r="Z156" s="54">
        <v>175</v>
      </c>
      <c r="AA156" s="55">
        <v>178</v>
      </c>
      <c r="AB156" s="54" t="s">
        <v>180</v>
      </c>
      <c r="AC156" s="54" t="s">
        <v>180</v>
      </c>
      <c r="AD156" s="55" t="s">
        <v>180</v>
      </c>
      <c r="AE156" s="54" t="s">
        <v>180</v>
      </c>
      <c r="AF156" s="54" t="s">
        <v>180</v>
      </c>
      <c r="AG156" s="55" t="s">
        <v>180</v>
      </c>
      <c r="AH156" s="56" t="s">
        <v>180</v>
      </c>
      <c r="AI156" s="54" t="s">
        <v>180</v>
      </c>
      <c r="AJ156" s="55" t="s">
        <v>180</v>
      </c>
      <c r="AK156" s="56" t="s">
        <v>180</v>
      </c>
      <c r="AL156" s="54" t="s">
        <v>180</v>
      </c>
      <c r="AM156" s="55" t="s">
        <v>180</v>
      </c>
      <c r="AN156" s="56">
        <v>3062.5</v>
      </c>
      <c r="AO156" s="54">
        <v>2637.5</v>
      </c>
      <c r="AP156" s="55">
        <v>2850</v>
      </c>
      <c r="AQ156" s="56" t="s">
        <v>180</v>
      </c>
      <c r="AR156" s="54" t="s">
        <v>180</v>
      </c>
      <c r="AS156" s="55" t="s">
        <v>180</v>
      </c>
      <c r="AT156" s="56">
        <v>315</v>
      </c>
      <c r="AU156" s="54">
        <v>310</v>
      </c>
      <c r="AV156" s="55">
        <v>313</v>
      </c>
      <c r="AW156" s="56" t="s">
        <v>180</v>
      </c>
      <c r="AX156" s="54" t="s">
        <v>180</v>
      </c>
      <c r="AY156" s="55" t="s">
        <v>180</v>
      </c>
      <c r="AZ156" s="56">
        <v>171.5</v>
      </c>
      <c r="BA156" s="54">
        <v>165</v>
      </c>
      <c r="BB156" s="55">
        <v>168.5</v>
      </c>
      <c r="BC156" s="56" t="s">
        <v>180</v>
      </c>
      <c r="BD156" s="54" t="s">
        <v>180</v>
      </c>
      <c r="BE156" s="55" t="s">
        <v>180</v>
      </c>
      <c r="BF156" s="56">
        <v>171.5</v>
      </c>
      <c r="BG156" s="54">
        <v>165</v>
      </c>
      <c r="BH156" s="55">
        <v>168.5</v>
      </c>
      <c r="BI156" s="56">
        <v>172.5</v>
      </c>
      <c r="BJ156" s="54">
        <v>165</v>
      </c>
      <c r="BK156" s="55">
        <v>169</v>
      </c>
      <c r="BL156" s="56" t="s">
        <v>180</v>
      </c>
      <c r="BM156" s="54" t="s">
        <v>180</v>
      </c>
      <c r="BN156" s="55" t="s">
        <v>180</v>
      </c>
      <c r="BO156" s="56" t="s">
        <v>180</v>
      </c>
      <c r="BP156" s="54" t="s">
        <v>180</v>
      </c>
      <c r="BQ156" s="55" t="s">
        <v>180</v>
      </c>
      <c r="BR156" s="56" t="s">
        <v>180</v>
      </c>
      <c r="BS156" s="54" t="s">
        <v>180</v>
      </c>
      <c r="BT156" s="55" t="s">
        <v>180</v>
      </c>
      <c r="BU156" s="56" t="s">
        <v>180</v>
      </c>
      <c r="BV156" s="54" t="s">
        <v>180</v>
      </c>
      <c r="BW156" s="55" t="s">
        <v>180</v>
      </c>
      <c r="BX156" s="56" t="s">
        <v>180</v>
      </c>
      <c r="BY156" s="54" t="s">
        <v>180</v>
      </c>
      <c r="BZ156" s="55" t="s">
        <v>180</v>
      </c>
      <c r="CA156" s="56" t="s">
        <v>180</v>
      </c>
      <c r="CB156" s="54" t="s">
        <v>180</v>
      </c>
      <c r="CC156" s="55" t="s">
        <v>180</v>
      </c>
      <c r="CD156" s="56" t="s">
        <v>180</v>
      </c>
      <c r="CE156" s="54" t="s">
        <v>180</v>
      </c>
      <c r="CF156" s="55" t="s">
        <v>180</v>
      </c>
      <c r="CG156" s="56" t="s">
        <v>180</v>
      </c>
      <c r="CH156" s="54" t="s">
        <v>180</v>
      </c>
      <c r="CI156" s="55" t="s">
        <v>180</v>
      </c>
      <c r="CJ156" s="56" t="s">
        <v>180</v>
      </c>
      <c r="CK156" s="54" t="s">
        <v>180</v>
      </c>
      <c r="CL156" s="55" t="s">
        <v>180</v>
      </c>
      <c r="CM156" s="56" t="s">
        <v>180</v>
      </c>
      <c r="CN156" s="54" t="s">
        <v>180</v>
      </c>
      <c r="CO156" s="55" t="s">
        <v>180</v>
      </c>
      <c r="CP156" s="56">
        <v>184.75</v>
      </c>
      <c r="CQ156" s="54">
        <v>180</v>
      </c>
      <c r="CR156" s="55">
        <v>182.75</v>
      </c>
      <c r="CS156" s="56">
        <v>235</v>
      </c>
      <c r="CT156" s="54">
        <v>220</v>
      </c>
      <c r="CU156" s="55">
        <v>228</v>
      </c>
      <c r="CV156" s="56">
        <v>250</v>
      </c>
      <c r="CW156" s="54">
        <v>240</v>
      </c>
      <c r="CX156" s="55">
        <v>245</v>
      </c>
      <c r="CY156" s="54">
        <v>149</v>
      </c>
      <c r="CZ156" s="54">
        <v>143.5</v>
      </c>
      <c r="DA156" s="55">
        <v>146.75</v>
      </c>
      <c r="DB156" s="54" t="s">
        <v>180</v>
      </c>
      <c r="DC156" s="54" t="s">
        <v>180</v>
      </c>
      <c r="DD156" s="55" t="s">
        <v>180</v>
      </c>
      <c r="DE156" s="54" t="s">
        <v>180</v>
      </c>
      <c r="DF156" s="54" t="s">
        <v>180</v>
      </c>
      <c r="DG156" s="55" t="s">
        <v>180</v>
      </c>
      <c r="DH156" s="54" t="s">
        <v>180</v>
      </c>
      <c r="DI156" s="54" t="s">
        <v>180</v>
      </c>
      <c r="DJ156" s="55" t="s">
        <v>180</v>
      </c>
      <c r="DK156" s="56" t="s">
        <v>180</v>
      </c>
      <c r="DL156" s="54" t="s">
        <v>180</v>
      </c>
      <c r="DM156" s="55" t="s">
        <v>180</v>
      </c>
      <c r="DN156" s="54" t="s">
        <v>180</v>
      </c>
      <c r="DO156" s="54" t="s">
        <v>180</v>
      </c>
      <c r="DP156" s="55" t="s">
        <v>180</v>
      </c>
      <c r="DQ156" s="54" t="s">
        <v>180</v>
      </c>
      <c r="DR156" s="54" t="s">
        <v>180</v>
      </c>
      <c r="DS156" s="55" t="s">
        <v>180</v>
      </c>
      <c r="DT156" s="54">
        <v>148</v>
      </c>
      <c r="DU156" s="54">
        <v>145.5</v>
      </c>
      <c r="DV156" s="55">
        <v>147</v>
      </c>
      <c r="DW156" s="56" t="s">
        <v>180</v>
      </c>
      <c r="DX156" s="54" t="s">
        <v>180</v>
      </c>
      <c r="DY156" s="55" t="s">
        <v>180</v>
      </c>
      <c r="DZ156" s="56">
        <v>435</v>
      </c>
      <c r="EA156" s="54">
        <v>421</v>
      </c>
      <c r="EB156" s="55">
        <v>428</v>
      </c>
      <c r="EC156" s="56" t="s">
        <v>180</v>
      </c>
      <c r="ED156" s="54" t="s">
        <v>180</v>
      </c>
      <c r="EE156" s="55" t="s">
        <v>180</v>
      </c>
      <c r="EF156" s="56" t="s">
        <v>180</v>
      </c>
      <c r="EG156" s="54" t="s">
        <v>180</v>
      </c>
      <c r="EH156" s="55" t="s">
        <v>180</v>
      </c>
      <c r="EI156" s="56" t="s">
        <v>180</v>
      </c>
      <c r="EJ156" s="54" t="s">
        <v>180</v>
      </c>
      <c r="EK156" s="55" t="s">
        <v>180</v>
      </c>
      <c r="EL156" s="56" t="s">
        <v>180</v>
      </c>
      <c r="EM156" s="54" t="s">
        <v>180</v>
      </c>
      <c r="EN156" s="55" t="s">
        <v>180</v>
      </c>
      <c r="EO156" s="56" t="s">
        <v>180</v>
      </c>
      <c r="EP156" s="54" t="s">
        <v>180</v>
      </c>
      <c r="EQ156" s="55" t="s">
        <v>180</v>
      </c>
      <c r="ER156" s="56" t="s">
        <v>180</v>
      </c>
      <c r="ES156" s="54" t="s">
        <v>180</v>
      </c>
      <c r="ET156" s="55" t="s">
        <v>180</v>
      </c>
      <c r="EU156" s="54" t="s">
        <v>180</v>
      </c>
      <c r="EV156" s="54" t="s">
        <v>180</v>
      </c>
      <c r="EW156" s="55" t="s">
        <v>180</v>
      </c>
      <c r="EX156" s="54" t="s">
        <v>180</v>
      </c>
      <c r="EY156" s="54" t="s">
        <v>180</v>
      </c>
      <c r="EZ156" s="55" t="s">
        <v>180</v>
      </c>
      <c r="FA156" s="56" t="s">
        <v>180</v>
      </c>
      <c r="FB156" s="54" t="s">
        <v>180</v>
      </c>
      <c r="FC156" s="55" t="s">
        <v>180</v>
      </c>
      <c r="FD156" s="56" t="s">
        <v>180</v>
      </c>
      <c r="FE156" s="54" t="s">
        <v>180</v>
      </c>
      <c r="FF156" s="55" t="s">
        <v>180</v>
      </c>
      <c r="FG156" s="56" t="s">
        <v>180</v>
      </c>
      <c r="FH156" s="54" t="s">
        <v>180</v>
      </c>
      <c r="FI156" s="55" t="s">
        <v>180</v>
      </c>
      <c r="FJ156" s="56">
        <v>137.5</v>
      </c>
      <c r="FK156" s="54">
        <v>132.5</v>
      </c>
      <c r="FL156" s="55">
        <v>135</v>
      </c>
      <c r="FM156" s="56" t="s">
        <v>180</v>
      </c>
      <c r="FN156" s="54" t="s">
        <v>180</v>
      </c>
      <c r="FO156" s="55" t="s">
        <v>180</v>
      </c>
      <c r="FP156" s="56">
        <v>135</v>
      </c>
      <c r="FQ156" s="54">
        <v>130</v>
      </c>
      <c r="FR156" s="55">
        <v>133</v>
      </c>
      <c r="FS156" s="56">
        <v>140</v>
      </c>
      <c r="FT156" s="54">
        <v>136</v>
      </c>
      <c r="FU156" s="55">
        <v>138</v>
      </c>
      <c r="FV156" s="56" t="s">
        <v>180</v>
      </c>
      <c r="FW156" s="54" t="s">
        <v>180</v>
      </c>
      <c r="FX156" s="55" t="s">
        <v>180</v>
      </c>
      <c r="FY156" s="56" t="s">
        <v>180</v>
      </c>
      <c r="FZ156" s="54" t="s">
        <v>180</v>
      </c>
      <c r="GA156" s="55" t="s">
        <v>180</v>
      </c>
      <c r="GB156" s="56">
        <v>385</v>
      </c>
      <c r="GC156" s="54">
        <v>325</v>
      </c>
      <c r="GD156" s="55">
        <v>355</v>
      </c>
      <c r="GE156" s="56">
        <v>412</v>
      </c>
      <c r="GF156" s="54">
        <v>412</v>
      </c>
      <c r="GG156" s="55">
        <v>412</v>
      </c>
      <c r="GH156" s="56">
        <v>415</v>
      </c>
      <c r="GI156" s="54">
        <v>400</v>
      </c>
      <c r="GJ156" s="55">
        <v>408</v>
      </c>
      <c r="GK156" s="56" t="s">
        <v>180</v>
      </c>
      <c r="GL156" s="54" t="s">
        <v>180</v>
      </c>
      <c r="GM156" s="55" t="s">
        <v>180</v>
      </c>
      <c r="GN156" s="56">
        <v>405</v>
      </c>
      <c r="GO156" s="54">
        <v>395</v>
      </c>
      <c r="GP156" s="55">
        <v>400</v>
      </c>
      <c r="GQ156" s="56">
        <v>320</v>
      </c>
      <c r="GR156" s="54">
        <v>310</v>
      </c>
      <c r="GS156" s="55">
        <v>315</v>
      </c>
      <c r="GT156" s="56" t="s">
        <v>180</v>
      </c>
      <c r="GU156" s="54" t="s">
        <v>180</v>
      </c>
      <c r="GV156" s="55" t="s">
        <v>180</v>
      </c>
      <c r="GW156" s="56">
        <v>320</v>
      </c>
      <c r="GX156" s="54">
        <v>310</v>
      </c>
      <c r="GY156" s="55">
        <v>315</v>
      </c>
      <c r="GZ156" s="56">
        <v>49</v>
      </c>
      <c r="HA156" s="54">
        <v>40</v>
      </c>
      <c r="HB156" s="55">
        <v>45</v>
      </c>
      <c r="HC156" s="56">
        <v>66</v>
      </c>
      <c r="HD156" s="54">
        <v>63</v>
      </c>
      <c r="HE156" s="55">
        <v>65</v>
      </c>
      <c r="HF156" s="54" t="s">
        <v>180</v>
      </c>
      <c r="HG156" s="54" t="s">
        <v>180</v>
      </c>
      <c r="HH156" s="55" t="s">
        <v>180</v>
      </c>
      <c r="HI156" s="54" t="s">
        <v>180</v>
      </c>
      <c r="HJ156" s="54" t="s">
        <v>180</v>
      </c>
      <c r="HK156" s="55" t="s">
        <v>180</v>
      </c>
      <c r="HL156" s="56" t="s">
        <v>180</v>
      </c>
      <c r="HM156" s="54" t="s">
        <v>180</v>
      </c>
      <c r="HN156" s="55" t="s">
        <v>180</v>
      </c>
      <c r="HO156" s="56" t="s">
        <v>180</v>
      </c>
      <c r="HP156" s="54" t="s">
        <v>180</v>
      </c>
      <c r="HQ156" s="55" t="s">
        <v>180</v>
      </c>
      <c r="HR156" s="56" t="s">
        <v>180</v>
      </c>
      <c r="HS156" s="54" t="s">
        <v>180</v>
      </c>
      <c r="HT156" s="55" t="s">
        <v>180</v>
      </c>
      <c r="HU156" s="56" t="s">
        <v>180</v>
      </c>
      <c r="HV156" s="54" t="s">
        <v>180</v>
      </c>
      <c r="HW156" s="55" t="s">
        <v>180</v>
      </c>
      <c r="HX156" s="56" t="s">
        <v>180</v>
      </c>
      <c r="HY156" s="54" t="s">
        <v>180</v>
      </c>
      <c r="HZ156" s="55" t="s">
        <v>180</v>
      </c>
      <c r="IA156" s="56" t="s">
        <v>180</v>
      </c>
      <c r="IB156" s="54" t="s">
        <v>180</v>
      </c>
      <c r="IC156" s="55" t="s">
        <v>180</v>
      </c>
    </row>
    <row r="157" spans="1:237">
      <c r="A157" s="20">
        <v>1999</v>
      </c>
      <c r="B157" s="20">
        <v>4</v>
      </c>
      <c r="C157" s="20">
        <v>12</v>
      </c>
      <c r="D157" s="54">
        <v>220</v>
      </c>
      <c r="E157" s="54">
        <v>220</v>
      </c>
      <c r="F157" s="55">
        <v>220</v>
      </c>
      <c r="G157" s="56">
        <v>141.19999999999999</v>
      </c>
      <c r="H157" s="54">
        <v>136.6</v>
      </c>
      <c r="I157" s="55">
        <v>139.19999999999999</v>
      </c>
      <c r="J157" s="56">
        <v>220</v>
      </c>
      <c r="K157" s="54">
        <v>220</v>
      </c>
      <c r="L157" s="55">
        <v>220</v>
      </c>
      <c r="M157" s="56" t="s">
        <v>180</v>
      </c>
      <c r="N157" s="54" t="s">
        <v>180</v>
      </c>
      <c r="O157" s="55" t="s">
        <v>180</v>
      </c>
      <c r="P157" s="56">
        <v>179.2</v>
      </c>
      <c r="Q157" s="54">
        <v>173.4</v>
      </c>
      <c r="R157" s="55">
        <v>176.8</v>
      </c>
      <c r="S157" s="56">
        <v>180</v>
      </c>
      <c r="T157" s="54">
        <v>175</v>
      </c>
      <c r="U157" s="55">
        <v>178</v>
      </c>
      <c r="V157" s="54">
        <v>180</v>
      </c>
      <c r="W157" s="54">
        <v>174.2</v>
      </c>
      <c r="X157" s="55">
        <v>177.6</v>
      </c>
      <c r="Y157" s="54">
        <v>180</v>
      </c>
      <c r="Z157" s="54">
        <v>175</v>
      </c>
      <c r="AA157" s="55">
        <v>178</v>
      </c>
      <c r="AB157" s="54" t="s">
        <v>180</v>
      </c>
      <c r="AC157" s="54" t="s">
        <v>180</v>
      </c>
      <c r="AD157" s="55" t="s">
        <v>180</v>
      </c>
      <c r="AE157" s="54" t="s">
        <v>180</v>
      </c>
      <c r="AF157" s="54" t="s">
        <v>180</v>
      </c>
      <c r="AG157" s="55" t="s">
        <v>180</v>
      </c>
      <c r="AH157" s="56" t="s">
        <v>180</v>
      </c>
      <c r="AI157" s="54" t="s">
        <v>180</v>
      </c>
      <c r="AJ157" s="55" t="s">
        <v>180</v>
      </c>
      <c r="AK157" s="56" t="s">
        <v>180</v>
      </c>
      <c r="AL157" s="54" t="s">
        <v>180</v>
      </c>
      <c r="AM157" s="55" t="s">
        <v>180</v>
      </c>
      <c r="AN157" s="56">
        <v>3100</v>
      </c>
      <c r="AO157" s="54">
        <v>3050</v>
      </c>
      <c r="AP157" s="55">
        <v>3075</v>
      </c>
      <c r="AQ157" s="56" t="s">
        <v>180</v>
      </c>
      <c r="AR157" s="54" t="s">
        <v>180</v>
      </c>
      <c r="AS157" s="55" t="s">
        <v>180</v>
      </c>
      <c r="AT157" s="56">
        <v>315</v>
      </c>
      <c r="AU157" s="54">
        <v>310</v>
      </c>
      <c r="AV157" s="55">
        <v>313</v>
      </c>
      <c r="AW157" s="56" t="s">
        <v>180</v>
      </c>
      <c r="AX157" s="54" t="s">
        <v>180</v>
      </c>
      <c r="AY157" s="55" t="s">
        <v>180</v>
      </c>
      <c r="AZ157" s="56">
        <v>167.25</v>
      </c>
      <c r="BA157" s="54">
        <v>164.25</v>
      </c>
      <c r="BB157" s="55">
        <v>166.25</v>
      </c>
      <c r="BC157" s="56" t="s">
        <v>180</v>
      </c>
      <c r="BD157" s="54" t="s">
        <v>180</v>
      </c>
      <c r="BE157" s="55" t="s">
        <v>180</v>
      </c>
      <c r="BF157" s="56">
        <v>167.25</v>
      </c>
      <c r="BG157" s="54">
        <v>164.25</v>
      </c>
      <c r="BH157" s="55">
        <v>166.25</v>
      </c>
      <c r="BI157" s="56">
        <v>170</v>
      </c>
      <c r="BJ157" s="54">
        <v>165</v>
      </c>
      <c r="BK157" s="55">
        <v>168</v>
      </c>
      <c r="BL157" s="56" t="s">
        <v>180</v>
      </c>
      <c r="BM157" s="54" t="s">
        <v>180</v>
      </c>
      <c r="BN157" s="55" t="s">
        <v>180</v>
      </c>
      <c r="BO157" s="56" t="s">
        <v>180</v>
      </c>
      <c r="BP157" s="54" t="s">
        <v>180</v>
      </c>
      <c r="BQ157" s="55" t="s">
        <v>180</v>
      </c>
      <c r="BR157" s="56" t="s">
        <v>180</v>
      </c>
      <c r="BS157" s="54" t="s">
        <v>180</v>
      </c>
      <c r="BT157" s="55" t="s">
        <v>180</v>
      </c>
      <c r="BU157" s="56" t="s">
        <v>180</v>
      </c>
      <c r="BV157" s="54" t="s">
        <v>180</v>
      </c>
      <c r="BW157" s="55" t="s">
        <v>180</v>
      </c>
      <c r="BX157" s="56" t="s">
        <v>180</v>
      </c>
      <c r="BY157" s="54" t="s">
        <v>180</v>
      </c>
      <c r="BZ157" s="55" t="s">
        <v>180</v>
      </c>
      <c r="CA157" s="56" t="s">
        <v>180</v>
      </c>
      <c r="CB157" s="54" t="s">
        <v>180</v>
      </c>
      <c r="CC157" s="55" t="s">
        <v>180</v>
      </c>
      <c r="CD157" s="56" t="s">
        <v>180</v>
      </c>
      <c r="CE157" s="54" t="s">
        <v>180</v>
      </c>
      <c r="CF157" s="55" t="s">
        <v>180</v>
      </c>
      <c r="CG157" s="56" t="s">
        <v>180</v>
      </c>
      <c r="CH157" s="54" t="s">
        <v>180</v>
      </c>
      <c r="CI157" s="55" t="s">
        <v>180</v>
      </c>
      <c r="CJ157" s="56" t="s">
        <v>180</v>
      </c>
      <c r="CK157" s="54" t="s">
        <v>180</v>
      </c>
      <c r="CL157" s="55" t="s">
        <v>180</v>
      </c>
      <c r="CM157" s="56" t="s">
        <v>180</v>
      </c>
      <c r="CN157" s="54" t="s">
        <v>180</v>
      </c>
      <c r="CO157" s="55" t="s">
        <v>180</v>
      </c>
      <c r="CP157" s="56">
        <v>183</v>
      </c>
      <c r="CQ157" s="54">
        <v>178</v>
      </c>
      <c r="CR157" s="55">
        <v>181</v>
      </c>
      <c r="CS157" s="56">
        <v>220</v>
      </c>
      <c r="CT157" s="54">
        <v>220</v>
      </c>
      <c r="CU157" s="55">
        <v>220</v>
      </c>
      <c r="CV157" s="56">
        <v>250</v>
      </c>
      <c r="CW157" s="54">
        <v>240</v>
      </c>
      <c r="CX157" s="55">
        <v>245</v>
      </c>
      <c r="CY157" s="54">
        <v>145.75</v>
      </c>
      <c r="CZ157" s="54">
        <v>139</v>
      </c>
      <c r="DA157" s="55">
        <v>142.5</v>
      </c>
      <c r="DB157" s="54" t="s">
        <v>180</v>
      </c>
      <c r="DC157" s="54" t="s">
        <v>180</v>
      </c>
      <c r="DD157" s="55" t="s">
        <v>180</v>
      </c>
      <c r="DE157" s="54" t="s">
        <v>180</v>
      </c>
      <c r="DF157" s="54" t="s">
        <v>180</v>
      </c>
      <c r="DG157" s="55" t="s">
        <v>180</v>
      </c>
      <c r="DH157" s="54" t="s">
        <v>180</v>
      </c>
      <c r="DI157" s="54" t="s">
        <v>180</v>
      </c>
      <c r="DJ157" s="55" t="s">
        <v>180</v>
      </c>
      <c r="DK157" s="56" t="s">
        <v>180</v>
      </c>
      <c r="DL157" s="54" t="s">
        <v>180</v>
      </c>
      <c r="DM157" s="55" t="s">
        <v>180</v>
      </c>
      <c r="DN157" s="54" t="s">
        <v>180</v>
      </c>
      <c r="DO157" s="54" t="s">
        <v>180</v>
      </c>
      <c r="DP157" s="55" t="s">
        <v>180</v>
      </c>
      <c r="DQ157" s="54" t="s">
        <v>180</v>
      </c>
      <c r="DR157" s="54" t="s">
        <v>180</v>
      </c>
      <c r="DS157" s="55" t="s">
        <v>180</v>
      </c>
      <c r="DT157" s="54">
        <v>145</v>
      </c>
      <c r="DU157" s="54">
        <v>142</v>
      </c>
      <c r="DV157" s="55">
        <v>144</v>
      </c>
      <c r="DW157" s="56" t="s">
        <v>180</v>
      </c>
      <c r="DX157" s="54" t="s">
        <v>180</v>
      </c>
      <c r="DY157" s="55" t="s">
        <v>180</v>
      </c>
      <c r="DZ157" s="56">
        <v>400</v>
      </c>
      <c r="EA157" s="54">
        <v>387.25</v>
      </c>
      <c r="EB157" s="55">
        <v>394</v>
      </c>
      <c r="EC157" s="56" t="s">
        <v>180</v>
      </c>
      <c r="ED157" s="54" t="s">
        <v>180</v>
      </c>
      <c r="EE157" s="55" t="s">
        <v>180</v>
      </c>
      <c r="EF157" s="56" t="s">
        <v>180</v>
      </c>
      <c r="EG157" s="54" t="s">
        <v>180</v>
      </c>
      <c r="EH157" s="55" t="s">
        <v>180</v>
      </c>
      <c r="EI157" s="56" t="s">
        <v>180</v>
      </c>
      <c r="EJ157" s="54" t="s">
        <v>180</v>
      </c>
      <c r="EK157" s="55" t="s">
        <v>180</v>
      </c>
      <c r="EL157" s="56" t="s">
        <v>180</v>
      </c>
      <c r="EM157" s="54" t="s">
        <v>180</v>
      </c>
      <c r="EN157" s="55" t="s">
        <v>180</v>
      </c>
      <c r="EO157" s="56" t="s">
        <v>180</v>
      </c>
      <c r="EP157" s="54" t="s">
        <v>180</v>
      </c>
      <c r="EQ157" s="55" t="s">
        <v>180</v>
      </c>
      <c r="ER157" s="56" t="s">
        <v>180</v>
      </c>
      <c r="ES157" s="54" t="s">
        <v>180</v>
      </c>
      <c r="ET157" s="55" t="s">
        <v>180</v>
      </c>
      <c r="EU157" s="54" t="s">
        <v>180</v>
      </c>
      <c r="EV157" s="54" t="s">
        <v>180</v>
      </c>
      <c r="EW157" s="55" t="s">
        <v>180</v>
      </c>
      <c r="EX157" s="54" t="s">
        <v>180</v>
      </c>
      <c r="EY157" s="54" t="s">
        <v>180</v>
      </c>
      <c r="EZ157" s="55" t="s">
        <v>180</v>
      </c>
      <c r="FA157" s="56" t="s">
        <v>180</v>
      </c>
      <c r="FB157" s="54" t="s">
        <v>180</v>
      </c>
      <c r="FC157" s="55" t="s">
        <v>180</v>
      </c>
      <c r="FD157" s="56" t="s">
        <v>180</v>
      </c>
      <c r="FE157" s="54" t="s">
        <v>180</v>
      </c>
      <c r="FF157" s="55" t="s">
        <v>180</v>
      </c>
      <c r="FG157" s="56" t="s">
        <v>180</v>
      </c>
      <c r="FH157" s="54" t="s">
        <v>180</v>
      </c>
      <c r="FI157" s="55" t="s">
        <v>180</v>
      </c>
      <c r="FJ157" s="56">
        <v>136</v>
      </c>
      <c r="FK157" s="54">
        <v>132</v>
      </c>
      <c r="FL157" s="55">
        <v>134</v>
      </c>
      <c r="FM157" s="56" t="s">
        <v>180</v>
      </c>
      <c r="FN157" s="54" t="s">
        <v>180</v>
      </c>
      <c r="FO157" s="55" t="s">
        <v>180</v>
      </c>
      <c r="FP157" s="56">
        <v>128.6</v>
      </c>
      <c r="FQ157" s="54">
        <v>127.6</v>
      </c>
      <c r="FR157" s="55">
        <v>128.19999999999999</v>
      </c>
      <c r="FS157" s="56">
        <v>140</v>
      </c>
      <c r="FT157" s="54">
        <v>136</v>
      </c>
      <c r="FU157" s="55">
        <v>138</v>
      </c>
      <c r="FV157" s="56" t="s">
        <v>180</v>
      </c>
      <c r="FW157" s="54" t="s">
        <v>180</v>
      </c>
      <c r="FX157" s="55" t="s">
        <v>180</v>
      </c>
      <c r="FY157" s="56" t="s">
        <v>180</v>
      </c>
      <c r="FZ157" s="54" t="s">
        <v>180</v>
      </c>
      <c r="GA157" s="55" t="s">
        <v>180</v>
      </c>
      <c r="GB157" s="56">
        <v>385</v>
      </c>
      <c r="GC157" s="54">
        <v>325</v>
      </c>
      <c r="GD157" s="55">
        <v>355</v>
      </c>
      <c r="GE157" s="56">
        <v>412</v>
      </c>
      <c r="GF157" s="54">
        <v>412</v>
      </c>
      <c r="GG157" s="55">
        <v>412</v>
      </c>
      <c r="GH157" s="56">
        <v>415</v>
      </c>
      <c r="GI157" s="54">
        <v>400</v>
      </c>
      <c r="GJ157" s="55">
        <v>408</v>
      </c>
      <c r="GK157" s="56" t="s">
        <v>180</v>
      </c>
      <c r="GL157" s="54" t="s">
        <v>180</v>
      </c>
      <c r="GM157" s="55" t="s">
        <v>180</v>
      </c>
      <c r="GN157" s="56">
        <v>405</v>
      </c>
      <c r="GO157" s="54">
        <v>395</v>
      </c>
      <c r="GP157" s="55">
        <v>400</v>
      </c>
      <c r="GQ157" s="56">
        <v>320</v>
      </c>
      <c r="GR157" s="54">
        <v>310</v>
      </c>
      <c r="GS157" s="55">
        <v>315</v>
      </c>
      <c r="GT157" s="56" t="s">
        <v>180</v>
      </c>
      <c r="GU157" s="54" t="s">
        <v>180</v>
      </c>
      <c r="GV157" s="55" t="s">
        <v>180</v>
      </c>
      <c r="GW157" s="56">
        <v>320</v>
      </c>
      <c r="GX157" s="54">
        <v>310</v>
      </c>
      <c r="GY157" s="55">
        <v>315</v>
      </c>
      <c r="GZ157" s="56">
        <v>49</v>
      </c>
      <c r="HA157" s="54">
        <v>40</v>
      </c>
      <c r="HB157" s="55">
        <v>45</v>
      </c>
      <c r="HC157" s="56">
        <v>66</v>
      </c>
      <c r="HD157" s="54">
        <v>63</v>
      </c>
      <c r="HE157" s="55">
        <v>65</v>
      </c>
      <c r="HF157" s="54" t="s">
        <v>180</v>
      </c>
      <c r="HG157" s="54" t="s">
        <v>180</v>
      </c>
      <c r="HH157" s="55" t="s">
        <v>180</v>
      </c>
      <c r="HI157" s="54" t="s">
        <v>180</v>
      </c>
      <c r="HJ157" s="54" t="s">
        <v>180</v>
      </c>
      <c r="HK157" s="55" t="s">
        <v>180</v>
      </c>
      <c r="HL157" s="56" t="s">
        <v>180</v>
      </c>
      <c r="HM157" s="54" t="s">
        <v>180</v>
      </c>
      <c r="HN157" s="55" t="s">
        <v>180</v>
      </c>
      <c r="HO157" s="56" t="s">
        <v>180</v>
      </c>
      <c r="HP157" s="54" t="s">
        <v>180</v>
      </c>
      <c r="HQ157" s="55" t="s">
        <v>180</v>
      </c>
      <c r="HR157" s="56" t="s">
        <v>180</v>
      </c>
      <c r="HS157" s="54" t="s">
        <v>180</v>
      </c>
      <c r="HT157" s="55" t="s">
        <v>180</v>
      </c>
      <c r="HU157" s="56" t="s">
        <v>180</v>
      </c>
      <c r="HV157" s="54" t="s">
        <v>180</v>
      </c>
      <c r="HW157" s="55" t="s">
        <v>180</v>
      </c>
      <c r="HX157" s="56" t="s">
        <v>180</v>
      </c>
      <c r="HY157" s="54" t="s">
        <v>180</v>
      </c>
      <c r="HZ157" s="55" t="s">
        <v>180</v>
      </c>
      <c r="IA157" s="56" t="s">
        <v>180</v>
      </c>
      <c r="IB157" s="54" t="s">
        <v>180</v>
      </c>
      <c r="IC157" s="55" t="s">
        <v>180</v>
      </c>
    </row>
    <row r="158" spans="1:237">
      <c r="A158" s="20">
        <v>2000</v>
      </c>
      <c r="B158" s="20">
        <v>1</v>
      </c>
      <c r="C158" s="20">
        <v>1</v>
      </c>
      <c r="D158" s="54">
        <v>220</v>
      </c>
      <c r="E158" s="54">
        <v>220</v>
      </c>
      <c r="F158" s="55">
        <v>220</v>
      </c>
      <c r="G158" s="56">
        <v>140.75</v>
      </c>
      <c r="H158" s="54">
        <v>138</v>
      </c>
      <c r="I158" s="55">
        <v>139.75</v>
      </c>
      <c r="J158" s="56">
        <v>220</v>
      </c>
      <c r="K158" s="54">
        <v>220</v>
      </c>
      <c r="L158" s="55">
        <v>220</v>
      </c>
      <c r="M158" s="56" t="s">
        <v>180</v>
      </c>
      <c r="N158" s="54" t="s">
        <v>180</v>
      </c>
      <c r="O158" s="55" t="s">
        <v>180</v>
      </c>
      <c r="P158" s="56">
        <v>180</v>
      </c>
      <c r="Q158" s="54">
        <v>172</v>
      </c>
      <c r="R158" s="55">
        <v>176</v>
      </c>
      <c r="S158" s="56">
        <v>180</v>
      </c>
      <c r="T158" s="54">
        <v>175</v>
      </c>
      <c r="U158" s="55">
        <v>178</v>
      </c>
      <c r="V158" s="54">
        <v>180</v>
      </c>
      <c r="W158" s="54">
        <v>173</v>
      </c>
      <c r="X158" s="55">
        <v>177</v>
      </c>
      <c r="Y158" s="54">
        <v>180</v>
      </c>
      <c r="Z158" s="54">
        <v>175</v>
      </c>
      <c r="AA158" s="55">
        <v>178</v>
      </c>
      <c r="AB158" s="54" t="s">
        <v>180</v>
      </c>
      <c r="AC158" s="54" t="s">
        <v>180</v>
      </c>
      <c r="AD158" s="55" t="s">
        <v>180</v>
      </c>
      <c r="AE158" s="54" t="s">
        <v>180</v>
      </c>
      <c r="AF158" s="54" t="s">
        <v>180</v>
      </c>
      <c r="AG158" s="55" t="s">
        <v>180</v>
      </c>
      <c r="AH158" s="56" t="s">
        <v>180</v>
      </c>
      <c r="AI158" s="54" t="s">
        <v>180</v>
      </c>
      <c r="AJ158" s="55" t="s">
        <v>180</v>
      </c>
      <c r="AK158" s="56" t="s">
        <v>180</v>
      </c>
      <c r="AL158" s="54" t="s">
        <v>180</v>
      </c>
      <c r="AM158" s="55" t="s">
        <v>180</v>
      </c>
      <c r="AN158" s="56">
        <v>3100</v>
      </c>
      <c r="AO158" s="54">
        <v>3050</v>
      </c>
      <c r="AP158" s="55">
        <v>3075</v>
      </c>
      <c r="AQ158" s="56" t="s">
        <v>180</v>
      </c>
      <c r="AR158" s="54" t="s">
        <v>180</v>
      </c>
      <c r="AS158" s="55" t="s">
        <v>180</v>
      </c>
      <c r="AT158" s="56">
        <v>300</v>
      </c>
      <c r="AU158" s="54">
        <v>290</v>
      </c>
      <c r="AV158" s="55">
        <v>295</v>
      </c>
      <c r="AW158" s="56" t="s">
        <v>180</v>
      </c>
      <c r="AX158" s="54" t="s">
        <v>180</v>
      </c>
      <c r="AY158" s="55" t="s">
        <v>180</v>
      </c>
      <c r="AZ158" s="56">
        <v>165</v>
      </c>
      <c r="BA158" s="54">
        <v>159.5</v>
      </c>
      <c r="BB158" s="55">
        <v>162.75</v>
      </c>
      <c r="BC158" s="56" t="s">
        <v>180</v>
      </c>
      <c r="BD158" s="54" t="s">
        <v>180</v>
      </c>
      <c r="BE158" s="55" t="s">
        <v>180</v>
      </c>
      <c r="BF158" s="56">
        <v>165</v>
      </c>
      <c r="BG158" s="54">
        <v>159.5</v>
      </c>
      <c r="BH158" s="55">
        <v>162.75</v>
      </c>
      <c r="BI158" s="56">
        <v>170</v>
      </c>
      <c r="BJ158" s="54">
        <v>165</v>
      </c>
      <c r="BK158" s="55">
        <v>168</v>
      </c>
      <c r="BL158" s="56" t="s">
        <v>180</v>
      </c>
      <c r="BM158" s="54" t="s">
        <v>180</v>
      </c>
      <c r="BN158" s="55" t="s">
        <v>180</v>
      </c>
      <c r="BO158" s="56" t="s">
        <v>180</v>
      </c>
      <c r="BP158" s="54" t="s">
        <v>180</v>
      </c>
      <c r="BQ158" s="55" t="s">
        <v>180</v>
      </c>
      <c r="BR158" s="56" t="s">
        <v>180</v>
      </c>
      <c r="BS158" s="54" t="s">
        <v>180</v>
      </c>
      <c r="BT158" s="55" t="s">
        <v>180</v>
      </c>
      <c r="BU158" s="56" t="s">
        <v>180</v>
      </c>
      <c r="BV158" s="54" t="s">
        <v>180</v>
      </c>
      <c r="BW158" s="55" t="s">
        <v>180</v>
      </c>
      <c r="BX158" s="56" t="s">
        <v>180</v>
      </c>
      <c r="BY158" s="54" t="s">
        <v>180</v>
      </c>
      <c r="BZ158" s="55" t="s">
        <v>180</v>
      </c>
      <c r="CA158" s="56" t="s">
        <v>180</v>
      </c>
      <c r="CB158" s="54" t="s">
        <v>180</v>
      </c>
      <c r="CC158" s="55" t="s">
        <v>180</v>
      </c>
      <c r="CD158" s="56" t="s">
        <v>180</v>
      </c>
      <c r="CE158" s="54" t="s">
        <v>180</v>
      </c>
      <c r="CF158" s="55" t="s">
        <v>180</v>
      </c>
      <c r="CG158" s="56" t="s">
        <v>180</v>
      </c>
      <c r="CH158" s="54" t="s">
        <v>180</v>
      </c>
      <c r="CI158" s="55" t="s">
        <v>180</v>
      </c>
      <c r="CJ158" s="56" t="s">
        <v>180</v>
      </c>
      <c r="CK158" s="54" t="s">
        <v>180</v>
      </c>
      <c r="CL158" s="55" t="s">
        <v>180</v>
      </c>
      <c r="CM158" s="56" t="s">
        <v>180</v>
      </c>
      <c r="CN158" s="54" t="s">
        <v>180</v>
      </c>
      <c r="CO158" s="55" t="s">
        <v>180</v>
      </c>
      <c r="CP158" s="56">
        <v>183</v>
      </c>
      <c r="CQ158" s="54">
        <v>178</v>
      </c>
      <c r="CR158" s="55">
        <v>181</v>
      </c>
      <c r="CS158" s="56">
        <v>220</v>
      </c>
      <c r="CT158" s="54">
        <v>220</v>
      </c>
      <c r="CU158" s="55">
        <v>220</v>
      </c>
      <c r="CV158" s="56">
        <v>250</v>
      </c>
      <c r="CW158" s="54">
        <v>240</v>
      </c>
      <c r="CX158" s="55">
        <v>245</v>
      </c>
      <c r="CY158" s="54">
        <v>145</v>
      </c>
      <c r="CZ158" s="54">
        <v>139.5</v>
      </c>
      <c r="DA158" s="55">
        <v>142.5</v>
      </c>
      <c r="DB158" s="54" t="s">
        <v>180</v>
      </c>
      <c r="DC158" s="54" t="s">
        <v>180</v>
      </c>
      <c r="DD158" s="55" t="s">
        <v>180</v>
      </c>
      <c r="DE158" s="54" t="s">
        <v>180</v>
      </c>
      <c r="DF158" s="54" t="s">
        <v>180</v>
      </c>
      <c r="DG158" s="55" t="s">
        <v>180</v>
      </c>
      <c r="DH158" s="54" t="s">
        <v>180</v>
      </c>
      <c r="DI158" s="54" t="s">
        <v>180</v>
      </c>
      <c r="DJ158" s="55" t="s">
        <v>180</v>
      </c>
      <c r="DK158" s="56" t="s">
        <v>180</v>
      </c>
      <c r="DL158" s="54" t="s">
        <v>180</v>
      </c>
      <c r="DM158" s="55" t="s">
        <v>180</v>
      </c>
      <c r="DN158" s="54" t="s">
        <v>180</v>
      </c>
      <c r="DO158" s="54" t="s">
        <v>180</v>
      </c>
      <c r="DP158" s="55" t="s">
        <v>180</v>
      </c>
      <c r="DQ158" s="54" t="s">
        <v>180</v>
      </c>
      <c r="DR158" s="54" t="s">
        <v>180</v>
      </c>
      <c r="DS158" s="55" t="s">
        <v>180</v>
      </c>
      <c r="DT158" s="54">
        <v>149.33333333333334</v>
      </c>
      <c r="DU158" s="54">
        <v>147</v>
      </c>
      <c r="DV158" s="55">
        <v>148.33333333333334</v>
      </c>
      <c r="DW158" s="56" t="s">
        <v>180</v>
      </c>
      <c r="DX158" s="54" t="s">
        <v>180</v>
      </c>
      <c r="DY158" s="55" t="s">
        <v>180</v>
      </c>
      <c r="DZ158" s="56">
        <v>388</v>
      </c>
      <c r="EA158" s="54">
        <v>376</v>
      </c>
      <c r="EB158" s="55">
        <v>382</v>
      </c>
      <c r="EC158" s="56" t="s">
        <v>180</v>
      </c>
      <c r="ED158" s="54" t="s">
        <v>180</v>
      </c>
      <c r="EE158" s="55" t="s">
        <v>180</v>
      </c>
      <c r="EF158" s="56" t="s">
        <v>180</v>
      </c>
      <c r="EG158" s="54" t="s">
        <v>180</v>
      </c>
      <c r="EH158" s="55" t="s">
        <v>180</v>
      </c>
      <c r="EI158" s="56" t="s">
        <v>180</v>
      </c>
      <c r="EJ158" s="54" t="s">
        <v>180</v>
      </c>
      <c r="EK158" s="55" t="s">
        <v>180</v>
      </c>
      <c r="EL158" s="56" t="s">
        <v>180</v>
      </c>
      <c r="EM158" s="54" t="s">
        <v>180</v>
      </c>
      <c r="EN158" s="55" t="s">
        <v>180</v>
      </c>
      <c r="EO158" s="56" t="s">
        <v>180</v>
      </c>
      <c r="EP158" s="54" t="s">
        <v>180</v>
      </c>
      <c r="EQ158" s="55" t="s">
        <v>180</v>
      </c>
      <c r="ER158" s="56" t="s">
        <v>180</v>
      </c>
      <c r="ES158" s="54" t="s">
        <v>180</v>
      </c>
      <c r="ET158" s="55" t="s">
        <v>180</v>
      </c>
      <c r="EU158" s="54" t="s">
        <v>180</v>
      </c>
      <c r="EV158" s="54" t="s">
        <v>180</v>
      </c>
      <c r="EW158" s="55" t="s">
        <v>180</v>
      </c>
      <c r="EX158" s="54" t="s">
        <v>180</v>
      </c>
      <c r="EY158" s="54" t="s">
        <v>180</v>
      </c>
      <c r="EZ158" s="55" t="s">
        <v>180</v>
      </c>
      <c r="FA158" s="56" t="s">
        <v>180</v>
      </c>
      <c r="FB158" s="54" t="s">
        <v>180</v>
      </c>
      <c r="FC158" s="55" t="s">
        <v>180</v>
      </c>
      <c r="FD158" s="56" t="s">
        <v>180</v>
      </c>
      <c r="FE158" s="54" t="s">
        <v>180</v>
      </c>
      <c r="FF158" s="55" t="s">
        <v>180</v>
      </c>
      <c r="FG158" s="56" t="s">
        <v>180</v>
      </c>
      <c r="FH158" s="54" t="s">
        <v>180</v>
      </c>
      <c r="FI158" s="55" t="s">
        <v>180</v>
      </c>
      <c r="FJ158" s="56">
        <v>136</v>
      </c>
      <c r="FK158" s="54">
        <v>132</v>
      </c>
      <c r="FL158" s="55">
        <v>134</v>
      </c>
      <c r="FM158" s="56" t="s">
        <v>180</v>
      </c>
      <c r="FN158" s="54" t="s">
        <v>180</v>
      </c>
      <c r="FO158" s="55" t="s">
        <v>180</v>
      </c>
      <c r="FP158" s="56">
        <v>127</v>
      </c>
      <c r="FQ158" s="54">
        <v>127</v>
      </c>
      <c r="FR158" s="55">
        <v>127</v>
      </c>
      <c r="FS158" s="56">
        <v>140</v>
      </c>
      <c r="FT158" s="54">
        <v>136</v>
      </c>
      <c r="FU158" s="55">
        <v>138</v>
      </c>
      <c r="FV158" s="56" t="s">
        <v>180</v>
      </c>
      <c r="FW158" s="54" t="s">
        <v>180</v>
      </c>
      <c r="FX158" s="55" t="s">
        <v>180</v>
      </c>
      <c r="FY158" s="56" t="s">
        <v>180</v>
      </c>
      <c r="FZ158" s="54" t="s">
        <v>180</v>
      </c>
      <c r="GA158" s="55" t="s">
        <v>180</v>
      </c>
      <c r="GB158" s="56">
        <v>385</v>
      </c>
      <c r="GC158" s="54">
        <v>325</v>
      </c>
      <c r="GD158" s="55">
        <v>355</v>
      </c>
      <c r="GE158" s="56">
        <v>412</v>
      </c>
      <c r="GF158" s="54">
        <v>412</v>
      </c>
      <c r="GG158" s="55">
        <v>412</v>
      </c>
      <c r="GH158" s="56">
        <v>415</v>
      </c>
      <c r="GI158" s="54">
        <v>400</v>
      </c>
      <c r="GJ158" s="55">
        <v>408</v>
      </c>
      <c r="GK158" s="56" t="s">
        <v>180</v>
      </c>
      <c r="GL158" s="54" t="s">
        <v>180</v>
      </c>
      <c r="GM158" s="55" t="s">
        <v>180</v>
      </c>
      <c r="GN158" s="56">
        <v>405</v>
      </c>
      <c r="GO158" s="54">
        <v>395</v>
      </c>
      <c r="GP158" s="55">
        <v>400</v>
      </c>
      <c r="GQ158" s="56">
        <v>320</v>
      </c>
      <c r="GR158" s="54">
        <v>310</v>
      </c>
      <c r="GS158" s="55">
        <v>315</v>
      </c>
      <c r="GT158" s="56" t="s">
        <v>180</v>
      </c>
      <c r="GU158" s="54" t="s">
        <v>180</v>
      </c>
      <c r="GV158" s="55" t="s">
        <v>180</v>
      </c>
      <c r="GW158" s="56">
        <v>320</v>
      </c>
      <c r="GX158" s="54">
        <v>310</v>
      </c>
      <c r="GY158" s="55">
        <v>315</v>
      </c>
      <c r="GZ158" s="56">
        <v>49</v>
      </c>
      <c r="HA158" s="54">
        <v>40</v>
      </c>
      <c r="HB158" s="55">
        <v>45</v>
      </c>
      <c r="HC158" s="56">
        <v>66</v>
      </c>
      <c r="HD158" s="54">
        <v>63</v>
      </c>
      <c r="HE158" s="55">
        <v>65</v>
      </c>
      <c r="HF158" s="54" t="s">
        <v>180</v>
      </c>
      <c r="HG158" s="54" t="s">
        <v>180</v>
      </c>
      <c r="HH158" s="55" t="s">
        <v>180</v>
      </c>
      <c r="HI158" s="54" t="s">
        <v>180</v>
      </c>
      <c r="HJ158" s="54" t="s">
        <v>180</v>
      </c>
      <c r="HK158" s="55" t="s">
        <v>180</v>
      </c>
      <c r="HL158" s="56" t="s">
        <v>180</v>
      </c>
      <c r="HM158" s="54" t="s">
        <v>180</v>
      </c>
      <c r="HN158" s="55" t="s">
        <v>180</v>
      </c>
      <c r="HO158" s="56" t="s">
        <v>180</v>
      </c>
      <c r="HP158" s="54" t="s">
        <v>180</v>
      </c>
      <c r="HQ158" s="55" t="s">
        <v>180</v>
      </c>
      <c r="HR158" s="56" t="s">
        <v>180</v>
      </c>
      <c r="HS158" s="54" t="s">
        <v>180</v>
      </c>
      <c r="HT158" s="55" t="s">
        <v>180</v>
      </c>
      <c r="HU158" s="56" t="s">
        <v>180</v>
      </c>
      <c r="HV158" s="54" t="s">
        <v>180</v>
      </c>
      <c r="HW158" s="55" t="s">
        <v>180</v>
      </c>
      <c r="HX158" s="56" t="s">
        <v>180</v>
      </c>
      <c r="HY158" s="54" t="s">
        <v>180</v>
      </c>
      <c r="HZ158" s="55" t="s">
        <v>180</v>
      </c>
      <c r="IA158" s="56" t="s">
        <v>180</v>
      </c>
      <c r="IB158" s="54" t="s">
        <v>180</v>
      </c>
      <c r="IC158" s="55" t="s">
        <v>180</v>
      </c>
    </row>
    <row r="159" spans="1:237">
      <c r="A159" s="20">
        <v>2000</v>
      </c>
      <c r="B159" s="20">
        <v>1</v>
      </c>
      <c r="C159" s="20">
        <v>2</v>
      </c>
      <c r="D159" s="54">
        <v>195.5</v>
      </c>
      <c r="E159" s="54">
        <v>185.75</v>
      </c>
      <c r="F159" s="55">
        <v>190.75</v>
      </c>
      <c r="G159" s="56">
        <v>141</v>
      </c>
      <c r="H159" s="54">
        <v>138</v>
      </c>
      <c r="I159" s="55">
        <v>140</v>
      </c>
      <c r="J159" s="56">
        <v>194.5</v>
      </c>
      <c r="K159" s="54">
        <v>184.75</v>
      </c>
      <c r="L159" s="55">
        <v>189.75</v>
      </c>
      <c r="M159" s="56" t="s">
        <v>180</v>
      </c>
      <c r="N159" s="54" t="s">
        <v>180</v>
      </c>
      <c r="O159" s="55" t="s">
        <v>180</v>
      </c>
      <c r="P159" s="56">
        <v>180</v>
      </c>
      <c r="Q159" s="54">
        <v>172</v>
      </c>
      <c r="R159" s="55">
        <v>176</v>
      </c>
      <c r="S159" s="56">
        <v>180</v>
      </c>
      <c r="T159" s="54">
        <v>175</v>
      </c>
      <c r="U159" s="55">
        <v>178</v>
      </c>
      <c r="V159" s="54">
        <v>180</v>
      </c>
      <c r="W159" s="54">
        <v>173</v>
      </c>
      <c r="X159" s="55">
        <v>177</v>
      </c>
      <c r="Y159" s="54">
        <v>180</v>
      </c>
      <c r="Z159" s="54">
        <v>175</v>
      </c>
      <c r="AA159" s="55">
        <v>178</v>
      </c>
      <c r="AB159" s="54" t="s">
        <v>180</v>
      </c>
      <c r="AC159" s="54" t="s">
        <v>180</v>
      </c>
      <c r="AD159" s="55" t="s">
        <v>180</v>
      </c>
      <c r="AE159" s="54" t="s">
        <v>180</v>
      </c>
      <c r="AF159" s="54" t="s">
        <v>180</v>
      </c>
      <c r="AG159" s="55" t="s">
        <v>180</v>
      </c>
      <c r="AH159" s="56" t="s">
        <v>180</v>
      </c>
      <c r="AI159" s="54" t="s">
        <v>180</v>
      </c>
      <c r="AJ159" s="55" t="s">
        <v>180</v>
      </c>
      <c r="AK159" s="56" t="s">
        <v>180</v>
      </c>
      <c r="AL159" s="54" t="s">
        <v>180</v>
      </c>
      <c r="AM159" s="55" t="s">
        <v>180</v>
      </c>
      <c r="AN159" s="56">
        <v>3100</v>
      </c>
      <c r="AO159" s="54">
        <v>3050</v>
      </c>
      <c r="AP159" s="55">
        <v>3075</v>
      </c>
      <c r="AQ159" s="56" t="s">
        <v>180</v>
      </c>
      <c r="AR159" s="54" t="s">
        <v>180</v>
      </c>
      <c r="AS159" s="55" t="s">
        <v>180</v>
      </c>
      <c r="AT159" s="56">
        <v>300</v>
      </c>
      <c r="AU159" s="54">
        <v>290</v>
      </c>
      <c r="AV159" s="55">
        <v>295</v>
      </c>
      <c r="AW159" s="56" t="s">
        <v>180</v>
      </c>
      <c r="AX159" s="54" t="s">
        <v>180</v>
      </c>
      <c r="AY159" s="55" t="s">
        <v>180</v>
      </c>
      <c r="AZ159" s="56">
        <v>160</v>
      </c>
      <c r="BA159" s="54">
        <v>150</v>
      </c>
      <c r="BB159" s="55">
        <v>155</v>
      </c>
      <c r="BC159" s="56" t="s">
        <v>180</v>
      </c>
      <c r="BD159" s="54" t="s">
        <v>180</v>
      </c>
      <c r="BE159" s="55" t="s">
        <v>180</v>
      </c>
      <c r="BF159" s="56">
        <v>160</v>
      </c>
      <c r="BG159" s="54">
        <v>150</v>
      </c>
      <c r="BH159" s="55">
        <v>155</v>
      </c>
      <c r="BI159" s="56">
        <v>165</v>
      </c>
      <c r="BJ159" s="54">
        <v>160</v>
      </c>
      <c r="BK159" s="55">
        <v>163</v>
      </c>
      <c r="BL159" s="56" t="s">
        <v>180</v>
      </c>
      <c r="BM159" s="54" t="s">
        <v>180</v>
      </c>
      <c r="BN159" s="55" t="s">
        <v>180</v>
      </c>
      <c r="BO159" s="56" t="s">
        <v>180</v>
      </c>
      <c r="BP159" s="54" t="s">
        <v>180</v>
      </c>
      <c r="BQ159" s="55" t="s">
        <v>180</v>
      </c>
      <c r="BR159" s="56" t="s">
        <v>180</v>
      </c>
      <c r="BS159" s="54" t="s">
        <v>180</v>
      </c>
      <c r="BT159" s="55" t="s">
        <v>180</v>
      </c>
      <c r="BU159" s="56" t="s">
        <v>180</v>
      </c>
      <c r="BV159" s="54" t="s">
        <v>180</v>
      </c>
      <c r="BW159" s="55" t="s">
        <v>180</v>
      </c>
      <c r="BX159" s="56" t="s">
        <v>180</v>
      </c>
      <c r="BY159" s="54" t="s">
        <v>180</v>
      </c>
      <c r="BZ159" s="55" t="s">
        <v>180</v>
      </c>
      <c r="CA159" s="56" t="s">
        <v>180</v>
      </c>
      <c r="CB159" s="54" t="s">
        <v>180</v>
      </c>
      <c r="CC159" s="55" t="s">
        <v>180</v>
      </c>
      <c r="CD159" s="56" t="s">
        <v>180</v>
      </c>
      <c r="CE159" s="54" t="s">
        <v>180</v>
      </c>
      <c r="CF159" s="55" t="s">
        <v>180</v>
      </c>
      <c r="CG159" s="56" t="s">
        <v>180</v>
      </c>
      <c r="CH159" s="54" t="s">
        <v>180</v>
      </c>
      <c r="CI159" s="55" t="s">
        <v>180</v>
      </c>
      <c r="CJ159" s="56" t="s">
        <v>180</v>
      </c>
      <c r="CK159" s="54" t="s">
        <v>180</v>
      </c>
      <c r="CL159" s="55" t="s">
        <v>180</v>
      </c>
      <c r="CM159" s="56" t="s">
        <v>180</v>
      </c>
      <c r="CN159" s="54" t="s">
        <v>180</v>
      </c>
      <c r="CO159" s="55" t="s">
        <v>180</v>
      </c>
      <c r="CP159" s="56">
        <v>176.25</v>
      </c>
      <c r="CQ159" s="54">
        <v>173.5</v>
      </c>
      <c r="CR159" s="55">
        <v>175.25</v>
      </c>
      <c r="CS159" s="56">
        <v>210</v>
      </c>
      <c r="CT159" s="54">
        <v>198</v>
      </c>
      <c r="CU159" s="55">
        <v>204</v>
      </c>
      <c r="CV159" s="56">
        <v>250</v>
      </c>
      <c r="CW159" s="54">
        <v>240</v>
      </c>
      <c r="CX159" s="55">
        <v>245</v>
      </c>
      <c r="CY159" s="54">
        <v>145</v>
      </c>
      <c r="CZ159" s="54">
        <v>140</v>
      </c>
      <c r="DA159" s="55">
        <v>143</v>
      </c>
      <c r="DB159" s="54" t="s">
        <v>180</v>
      </c>
      <c r="DC159" s="54" t="s">
        <v>180</v>
      </c>
      <c r="DD159" s="55" t="s">
        <v>180</v>
      </c>
      <c r="DE159" s="54" t="s">
        <v>180</v>
      </c>
      <c r="DF159" s="54" t="s">
        <v>180</v>
      </c>
      <c r="DG159" s="55" t="s">
        <v>180</v>
      </c>
      <c r="DH159" s="54" t="s">
        <v>180</v>
      </c>
      <c r="DI159" s="54" t="s">
        <v>180</v>
      </c>
      <c r="DJ159" s="55" t="s">
        <v>180</v>
      </c>
      <c r="DK159" s="56" t="s">
        <v>180</v>
      </c>
      <c r="DL159" s="54" t="s">
        <v>180</v>
      </c>
      <c r="DM159" s="55" t="s">
        <v>180</v>
      </c>
      <c r="DN159" s="54" t="s">
        <v>180</v>
      </c>
      <c r="DO159" s="54" t="s">
        <v>180</v>
      </c>
      <c r="DP159" s="55" t="s">
        <v>180</v>
      </c>
      <c r="DQ159" s="54" t="s">
        <v>180</v>
      </c>
      <c r="DR159" s="54" t="s">
        <v>180</v>
      </c>
      <c r="DS159" s="55" t="s">
        <v>180</v>
      </c>
      <c r="DT159" s="54">
        <v>147</v>
      </c>
      <c r="DU159" s="54">
        <v>144</v>
      </c>
      <c r="DV159" s="55">
        <v>146</v>
      </c>
      <c r="DW159" s="56" t="s">
        <v>180</v>
      </c>
      <c r="DX159" s="54" t="s">
        <v>180</v>
      </c>
      <c r="DY159" s="55" t="s">
        <v>180</v>
      </c>
      <c r="DZ159" s="56">
        <v>372</v>
      </c>
      <c r="EA159" s="54">
        <v>361</v>
      </c>
      <c r="EB159" s="55">
        <v>367</v>
      </c>
      <c r="EC159" s="56" t="s">
        <v>180</v>
      </c>
      <c r="ED159" s="54" t="s">
        <v>180</v>
      </c>
      <c r="EE159" s="55" t="s">
        <v>180</v>
      </c>
      <c r="EF159" s="56" t="s">
        <v>180</v>
      </c>
      <c r="EG159" s="54" t="s">
        <v>180</v>
      </c>
      <c r="EH159" s="55" t="s">
        <v>180</v>
      </c>
      <c r="EI159" s="56" t="s">
        <v>180</v>
      </c>
      <c r="EJ159" s="54" t="s">
        <v>180</v>
      </c>
      <c r="EK159" s="55" t="s">
        <v>180</v>
      </c>
      <c r="EL159" s="56" t="s">
        <v>180</v>
      </c>
      <c r="EM159" s="54" t="s">
        <v>180</v>
      </c>
      <c r="EN159" s="55" t="s">
        <v>180</v>
      </c>
      <c r="EO159" s="56" t="s">
        <v>180</v>
      </c>
      <c r="EP159" s="54" t="s">
        <v>180</v>
      </c>
      <c r="EQ159" s="55" t="s">
        <v>180</v>
      </c>
      <c r="ER159" s="56" t="s">
        <v>180</v>
      </c>
      <c r="ES159" s="54" t="s">
        <v>180</v>
      </c>
      <c r="ET159" s="55" t="s">
        <v>180</v>
      </c>
      <c r="EU159" s="54" t="s">
        <v>180</v>
      </c>
      <c r="EV159" s="54" t="s">
        <v>180</v>
      </c>
      <c r="EW159" s="55" t="s">
        <v>180</v>
      </c>
      <c r="EX159" s="54" t="s">
        <v>180</v>
      </c>
      <c r="EY159" s="54" t="s">
        <v>180</v>
      </c>
      <c r="EZ159" s="55" t="s">
        <v>180</v>
      </c>
      <c r="FA159" s="56" t="s">
        <v>180</v>
      </c>
      <c r="FB159" s="54" t="s">
        <v>180</v>
      </c>
      <c r="FC159" s="55" t="s">
        <v>180</v>
      </c>
      <c r="FD159" s="56" t="s">
        <v>180</v>
      </c>
      <c r="FE159" s="54" t="s">
        <v>180</v>
      </c>
      <c r="FF159" s="55" t="s">
        <v>180</v>
      </c>
      <c r="FG159" s="56" t="s">
        <v>180</v>
      </c>
      <c r="FH159" s="54" t="s">
        <v>180</v>
      </c>
      <c r="FI159" s="55" t="s">
        <v>180</v>
      </c>
      <c r="FJ159" s="56">
        <v>134.5</v>
      </c>
      <c r="FK159" s="54">
        <v>130.75</v>
      </c>
      <c r="FL159" s="55">
        <v>132.75</v>
      </c>
      <c r="FM159" s="56" t="s">
        <v>180</v>
      </c>
      <c r="FN159" s="54" t="s">
        <v>180</v>
      </c>
      <c r="FO159" s="55" t="s">
        <v>180</v>
      </c>
      <c r="FP159" s="56">
        <v>127</v>
      </c>
      <c r="FQ159" s="54">
        <v>127</v>
      </c>
      <c r="FR159" s="55">
        <v>127</v>
      </c>
      <c r="FS159" s="56">
        <v>140</v>
      </c>
      <c r="FT159" s="54">
        <v>136</v>
      </c>
      <c r="FU159" s="55">
        <v>138</v>
      </c>
      <c r="FV159" s="56" t="s">
        <v>180</v>
      </c>
      <c r="FW159" s="54" t="s">
        <v>180</v>
      </c>
      <c r="FX159" s="55" t="s">
        <v>180</v>
      </c>
      <c r="FY159" s="56" t="s">
        <v>180</v>
      </c>
      <c r="FZ159" s="54" t="s">
        <v>180</v>
      </c>
      <c r="GA159" s="55" t="s">
        <v>180</v>
      </c>
      <c r="GB159" s="56">
        <v>385</v>
      </c>
      <c r="GC159" s="54">
        <v>325</v>
      </c>
      <c r="GD159" s="55">
        <v>355</v>
      </c>
      <c r="GE159" s="56">
        <v>412</v>
      </c>
      <c r="GF159" s="54">
        <v>412</v>
      </c>
      <c r="GG159" s="55">
        <v>412</v>
      </c>
      <c r="GH159" s="56">
        <v>415</v>
      </c>
      <c r="GI159" s="54">
        <v>400</v>
      </c>
      <c r="GJ159" s="55">
        <v>408</v>
      </c>
      <c r="GK159" s="56" t="s">
        <v>180</v>
      </c>
      <c r="GL159" s="54" t="s">
        <v>180</v>
      </c>
      <c r="GM159" s="55" t="s">
        <v>180</v>
      </c>
      <c r="GN159" s="56">
        <v>405</v>
      </c>
      <c r="GO159" s="54">
        <v>395</v>
      </c>
      <c r="GP159" s="55">
        <v>400</v>
      </c>
      <c r="GQ159" s="56">
        <v>320</v>
      </c>
      <c r="GR159" s="54">
        <v>310</v>
      </c>
      <c r="GS159" s="55">
        <v>315</v>
      </c>
      <c r="GT159" s="56" t="s">
        <v>180</v>
      </c>
      <c r="GU159" s="54" t="s">
        <v>180</v>
      </c>
      <c r="GV159" s="55" t="s">
        <v>180</v>
      </c>
      <c r="GW159" s="56">
        <v>320</v>
      </c>
      <c r="GX159" s="54">
        <v>310</v>
      </c>
      <c r="GY159" s="55">
        <v>315</v>
      </c>
      <c r="GZ159" s="56">
        <v>49</v>
      </c>
      <c r="HA159" s="54">
        <v>40</v>
      </c>
      <c r="HB159" s="55">
        <v>45</v>
      </c>
      <c r="HC159" s="56">
        <v>66</v>
      </c>
      <c r="HD159" s="54">
        <v>63</v>
      </c>
      <c r="HE159" s="55">
        <v>65</v>
      </c>
      <c r="HF159" s="54" t="s">
        <v>180</v>
      </c>
      <c r="HG159" s="54" t="s">
        <v>180</v>
      </c>
      <c r="HH159" s="55" t="s">
        <v>180</v>
      </c>
      <c r="HI159" s="54" t="s">
        <v>180</v>
      </c>
      <c r="HJ159" s="54" t="s">
        <v>180</v>
      </c>
      <c r="HK159" s="55" t="s">
        <v>180</v>
      </c>
      <c r="HL159" s="56" t="s">
        <v>180</v>
      </c>
      <c r="HM159" s="54" t="s">
        <v>180</v>
      </c>
      <c r="HN159" s="55" t="s">
        <v>180</v>
      </c>
      <c r="HO159" s="56" t="s">
        <v>180</v>
      </c>
      <c r="HP159" s="54" t="s">
        <v>180</v>
      </c>
      <c r="HQ159" s="55" t="s">
        <v>180</v>
      </c>
      <c r="HR159" s="56" t="s">
        <v>180</v>
      </c>
      <c r="HS159" s="54" t="s">
        <v>180</v>
      </c>
      <c r="HT159" s="55" t="s">
        <v>180</v>
      </c>
      <c r="HU159" s="56" t="s">
        <v>180</v>
      </c>
      <c r="HV159" s="54" t="s">
        <v>180</v>
      </c>
      <c r="HW159" s="55" t="s">
        <v>180</v>
      </c>
      <c r="HX159" s="56" t="s">
        <v>180</v>
      </c>
      <c r="HY159" s="54" t="s">
        <v>180</v>
      </c>
      <c r="HZ159" s="55" t="s">
        <v>180</v>
      </c>
      <c r="IA159" s="56" t="s">
        <v>180</v>
      </c>
      <c r="IB159" s="54" t="s">
        <v>180</v>
      </c>
      <c r="IC159" s="55" t="s">
        <v>180</v>
      </c>
    </row>
    <row r="160" spans="1:237">
      <c r="A160" s="20">
        <v>2000</v>
      </c>
      <c r="B160" s="20">
        <v>1</v>
      </c>
      <c r="C160" s="20">
        <v>3</v>
      </c>
      <c r="D160" s="54">
        <v>210</v>
      </c>
      <c r="E160" s="54">
        <v>198</v>
      </c>
      <c r="F160" s="55">
        <v>204</v>
      </c>
      <c r="G160" s="56">
        <v>141</v>
      </c>
      <c r="H160" s="54">
        <v>138</v>
      </c>
      <c r="I160" s="55">
        <v>140</v>
      </c>
      <c r="J160" s="56">
        <v>210</v>
      </c>
      <c r="K160" s="54">
        <v>198</v>
      </c>
      <c r="L160" s="55">
        <v>204</v>
      </c>
      <c r="M160" s="56" t="s">
        <v>180</v>
      </c>
      <c r="N160" s="54" t="s">
        <v>180</v>
      </c>
      <c r="O160" s="55" t="s">
        <v>180</v>
      </c>
      <c r="P160" s="56">
        <v>177</v>
      </c>
      <c r="Q160" s="54">
        <v>169.6</v>
      </c>
      <c r="R160" s="55">
        <v>173.6</v>
      </c>
      <c r="S160" s="56">
        <v>178</v>
      </c>
      <c r="T160" s="54">
        <v>173</v>
      </c>
      <c r="U160" s="55">
        <v>176</v>
      </c>
      <c r="V160" s="54">
        <v>175.2</v>
      </c>
      <c r="W160" s="54">
        <v>170</v>
      </c>
      <c r="X160" s="55">
        <v>172.8</v>
      </c>
      <c r="Y160" s="54">
        <v>177</v>
      </c>
      <c r="Z160" s="54">
        <v>172</v>
      </c>
      <c r="AA160" s="55">
        <v>175</v>
      </c>
      <c r="AB160" s="54" t="s">
        <v>180</v>
      </c>
      <c r="AC160" s="54" t="s">
        <v>180</v>
      </c>
      <c r="AD160" s="55" t="s">
        <v>180</v>
      </c>
      <c r="AE160" s="54" t="s">
        <v>180</v>
      </c>
      <c r="AF160" s="54" t="s">
        <v>180</v>
      </c>
      <c r="AG160" s="55" t="s">
        <v>180</v>
      </c>
      <c r="AH160" s="56" t="s">
        <v>180</v>
      </c>
      <c r="AI160" s="54" t="s">
        <v>180</v>
      </c>
      <c r="AJ160" s="55" t="s">
        <v>180</v>
      </c>
      <c r="AK160" s="56" t="s">
        <v>180</v>
      </c>
      <c r="AL160" s="54" t="s">
        <v>180</v>
      </c>
      <c r="AM160" s="55" t="s">
        <v>180</v>
      </c>
      <c r="AN160" s="56">
        <v>3100</v>
      </c>
      <c r="AO160" s="54">
        <v>3050</v>
      </c>
      <c r="AP160" s="55">
        <v>3075</v>
      </c>
      <c r="AQ160" s="56">
        <v>152</v>
      </c>
      <c r="AR160" s="54">
        <v>150</v>
      </c>
      <c r="AS160" s="55">
        <v>151</v>
      </c>
      <c r="AT160" s="56">
        <v>308</v>
      </c>
      <c r="AU160" s="54">
        <v>298</v>
      </c>
      <c r="AV160" s="55">
        <v>303</v>
      </c>
      <c r="AW160" s="56" t="s">
        <v>180</v>
      </c>
      <c r="AX160" s="54" t="s">
        <v>180</v>
      </c>
      <c r="AY160" s="55" t="s">
        <v>180</v>
      </c>
      <c r="AZ160" s="56">
        <v>158.80000000000001</v>
      </c>
      <c r="BA160" s="54">
        <v>149.6</v>
      </c>
      <c r="BB160" s="55">
        <v>154.19999999999999</v>
      </c>
      <c r="BC160" s="56" t="s">
        <v>180</v>
      </c>
      <c r="BD160" s="54" t="s">
        <v>180</v>
      </c>
      <c r="BE160" s="55" t="s">
        <v>180</v>
      </c>
      <c r="BF160" s="56">
        <v>158.80000000000001</v>
      </c>
      <c r="BG160" s="54">
        <v>149.6</v>
      </c>
      <c r="BH160" s="55">
        <v>154.19999999999999</v>
      </c>
      <c r="BI160" s="56">
        <v>164</v>
      </c>
      <c r="BJ160" s="54">
        <v>159.6</v>
      </c>
      <c r="BK160" s="55">
        <v>162.19999999999999</v>
      </c>
      <c r="BL160" s="56" t="s">
        <v>180</v>
      </c>
      <c r="BM160" s="54" t="s">
        <v>180</v>
      </c>
      <c r="BN160" s="55" t="s">
        <v>180</v>
      </c>
      <c r="BO160" s="56" t="s">
        <v>180</v>
      </c>
      <c r="BP160" s="54" t="s">
        <v>180</v>
      </c>
      <c r="BQ160" s="55" t="s">
        <v>180</v>
      </c>
      <c r="BR160" s="56" t="s">
        <v>180</v>
      </c>
      <c r="BS160" s="54" t="s">
        <v>180</v>
      </c>
      <c r="BT160" s="55" t="s">
        <v>180</v>
      </c>
      <c r="BU160" s="56" t="s">
        <v>180</v>
      </c>
      <c r="BV160" s="54" t="s">
        <v>180</v>
      </c>
      <c r="BW160" s="55" t="s">
        <v>180</v>
      </c>
      <c r="BX160" s="56" t="s">
        <v>180</v>
      </c>
      <c r="BY160" s="54" t="s">
        <v>180</v>
      </c>
      <c r="BZ160" s="55" t="s">
        <v>180</v>
      </c>
      <c r="CA160" s="56" t="s">
        <v>180</v>
      </c>
      <c r="CB160" s="54" t="s">
        <v>180</v>
      </c>
      <c r="CC160" s="55" t="s">
        <v>180</v>
      </c>
      <c r="CD160" s="56" t="s">
        <v>180</v>
      </c>
      <c r="CE160" s="54" t="s">
        <v>180</v>
      </c>
      <c r="CF160" s="55" t="s">
        <v>180</v>
      </c>
      <c r="CG160" s="56" t="s">
        <v>180</v>
      </c>
      <c r="CH160" s="54" t="s">
        <v>180</v>
      </c>
      <c r="CI160" s="55" t="s">
        <v>180</v>
      </c>
      <c r="CJ160" s="56" t="s">
        <v>180</v>
      </c>
      <c r="CK160" s="54" t="s">
        <v>180</v>
      </c>
      <c r="CL160" s="55" t="s">
        <v>180</v>
      </c>
      <c r="CM160" s="56" t="s">
        <v>180</v>
      </c>
      <c r="CN160" s="54" t="s">
        <v>180</v>
      </c>
      <c r="CO160" s="55" t="s">
        <v>180</v>
      </c>
      <c r="CP160" s="56">
        <v>172.4</v>
      </c>
      <c r="CQ160" s="54">
        <v>170.4</v>
      </c>
      <c r="CR160" s="55">
        <v>171.4</v>
      </c>
      <c r="CS160" s="56">
        <v>210</v>
      </c>
      <c r="CT160" s="54">
        <v>198</v>
      </c>
      <c r="CU160" s="55">
        <v>204</v>
      </c>
      <c r="CV160" s="56">
        <v>250</v>
      </c>
      <c r="CW160" s="54">
        <v>240</v>
      </c>
      <c r="CX160" s="55">
        <v>245</v>
      </c>
      <c r="CY160" s="54">
        <v>142.80000000000001</v>
      </c>
      <c r="CZ160" s="54">
        <v>136.6</v>
      </c>
      <c r="DA160" s="55">
        <v>139.80000000000001</v>
      </c>
      <c r="DB160" s="54" t="s">
        <v>180</v>
      </c>
      <c r="DC160" s="54" t="s">
        <v>180</v>
      </c>
      <c r="DD160" s="55" t="s">
        <v>180</v>
      </c>
      <c r="DE160" s="54" t="s">
        <v>180</v>
      </c>
      <c r="DF160" s="54" t="s">
        <v>180</v>
      </c>
      <c r="DG160" s="55" t="s">
        <v>180</v>
      </c>
      <c r="DH160" s="54" t="s">
        <v>180</v>
      </c>
      <c r="DI160" s="54" t="s">
        <v>180</v>
      </c>
      <c r="DJ160" s="55" t="s">
        <v>180</v>
      </c>
      <c r="DK160" s="56" t="s">
        <v>180</v>
      </c>
      <c r="DL160" s="54" t="s">
        <v>180</v>
      </c>
      <c r="DM160" s="55" t="s">
        <v>180</v>
      </c>
      <c r="DN160" s="54" t="s">
        <v>180</v>
      </c>
      <c r="DO160" s="54" t="s">
        <v>180</v>
      </c>
      <c r="DP160" s="55" t="s">
        <v>180</v>
      </c>
      <c r="DQ160" s="54" t="s">
        <v>180</v>
      </c>
      <c r="DR160" s="54" t="s">
        <v>180</v>
      </c>
      <c r="DS160" s="55" t="s">
        <v>180</v>
      </c>
      <c r="DT160" s="54">
        <v>147</v>
      </c>
      <c r="DU160" s="54">
        <v>142.80000000000001</v>
      </c>
      <c r="DV160" s="55">
        <v>145.4</v>
      </c>
      <c r="DW160" s="56" t="s">
        <v>180</v>
      </c>
      <c r="DX160" s="54" t="s">
        <v>180</v>
      </c>
      <c r="DY160" s="55" t="s">
        <v>180</v>
      </c>
      <c r="DZ160" s="56">
        <v>379.6</v>
      </c>
      <c r="EA160" s="54">
        <v>368.6</v>
      </c>
      <c r="EB160" s="55">
        <v>374.6</v>
      </c>
      <c r="EC160" s="56" t="s">
        <v>180</v>
      </c>
      <c r="ED160" s="54" t="s">
        <v>180</v>
      </c>
      <c r="EE160" s="55" t="s">
        <v>180</v>
      </c>
      <c r="EF160" s="56" t="s">
        <v>180</v>
      </c>
      <c r="EG160" s="54" t="s">
        <v>180</v>
      </c>
      <c r="EH160" s="55" t="s">
        <v>180</v>
      </c>
      <c r="EI160" s="56" t="s">
        <v>180</v>
      </c>
      <c r="EJ160" s="54" t="s">
        <v>180</v>
      </c>
      <c r="EK160" s="55" t="s">
        <v>180</v>
      </c>
      <c r="EL160" s="56" t="s">
        <v>180</v>
      </c>
      <c r="EM160" s="54" t="s">
        <v>180</v>
      </c>
      <c r="EN160" s="55" t="s">
        <v>180</v>
      </c>
      <c r="EO160" s="56" t="s">
        <v>180</v>
      </c>
      <c r="EP160" s="54" t="s">
        <v>180</v>
      </c>
      <c r="EQ160" s="55" t="s">
        <v>180</v>
      </c>
      <c r="ER160" s="56" t="s">
        <v>180</v>
      </c>
      <c r="ES160" s="54" t="s">
        <v>180</v>
      </c>
      <c r="ET160" s="55" t="s">
        <v>180</v>
      </c>
      <c r="EU160" s="54" t="s">
        <v>180</v>
      </c>
      <c r="EV160" s="54" t="s">
        <v>180</v>
      </c>
      <c r="EW160" s="55" t="s">
        <v>180</v>
      </c>
      <c r="EX160" s="54" t="s">
        <v>180</v>
      </c>
      <c r="EY160" s="54" t="s">
        <v>180</v>
      </c>
      <c r="EZ160" s="55" t="s">
        <v>180</v>
      </c>
      <c r="FA160" s="56" t="s">
        <v>180</v>
      </c>
      <c r="FB160" s="54" t="s">
        <v>180</v>
      </c>
      <c r="FC160" s="55" t="s">
        <v>180</v>
      </c>
      <c r="FD160" s="56" t="s">
        <v>180</v>
      </c>
      <c r="FE160" s="54" t="s">
        <v>180</v>
      </c>
      <c r="FF160" s="55" t="s">
        <v>180</v>
      </c>
      <c r="FG160" s="56" t="s">
        <v>180</v>
      </c>
      <c r="FH160" s="54" t="s">
        <v>180</v>
      </c>
      <c r="FI160" s="55" t="s">
        <v>180</v>
      </c>
      <c r="FJ160" s="56">
        <v>130</v>
      </c>
      <c r="FK160" s="54">
        <v>127</v>
      </c>
      <c r="FL160" s="55">
        <v>129</v>
      </c>
      <c r="FM160" s="56" t="s">
        <v>180</v>
      </c>
      <c r="FN160" s="54" t="s">
        <v>180</v>
      </c>
      <c r="FO160" s="55" t="s">
        <v>180</v>
      </c>
      <c r="FP160" s="56">
        <v>126</v>
      </c>
      <c r="FQ160" s="54">
        <v>125</v>
      </c>
      <c r="FR160" s="55">
        <v>126</v>
      </c>
      <c r="FS160" s="56">
        <v>140</v>
      </c>
      <c r="FT160" s="54">
        <v>136</v>
      </c>
      <c r="FU160" s="55">
        <v>138</v>
      </c>
      <c r="FV160" s="56" t="s">
        <v>180</v>
      </c>
      <c r="FW160" s="54" t="s">
        <v>180</v>
      </c>
      <c r="FX160" s="55" t="s">
        <v>180</v>
      </c>
      <c r="FY160" s="56" t="s">
        <v>180</v>
      </c>
      <c r="FZ160" s="54" t="s">
        <v>180</v>
      </c>
      <c r="GA160" s="55" t="s">
        <v>180</v>
      </c>
      <c r="GB160" s="56">
        <v>344</v>
      </c>
      <c r="GC160" s="54">
        <v>315</v>
      </c>
      <c r="GD160" s="55">
        <v>329.6</v>
      </c>
      <c r="GE160" s="56">
        <v>401</v>
      </c>
      <c r="GF160" s="54">
        <v>401</v>
      </c>
      <c r="GG160" s="55">
        <v>401</v>
      </c>
      <c r="GH160" s="56">
        <v>395</v>
      </c>
      <c r="GI160" s="54">
        <v>385</v>
      </c>
      <c r="GJ160" s="55">
        <v>390</v>
      </c>
      <c r="GK160" s="56" t="s">
        <v>180</v>
      </c>
      <c r="GL160" s="54" t="s">
        <v>180</v>
      </c>
      <c r="GM160" s="55" t="s">
        <v>180</v>
      </c>
      <c r="GN160" s="56">
        <v>375</v>
      </c>
      <c r="GO160" s="54">
        <v>360</v>
      </c>
      <c r="GP160" s="55">
        <v>368</v>
      </c>
      <c r="GQ160" s="56">
        <v>320</v>
      </c>
      <c r="GR160" s="54">
        <v>310</v>
      </c>
      <c r="GS160" s="55">
        <v>315</v>
      </c>
      <c r="GT160" s="56" t="s">
        <v>180</v>
      </c>
      <c r="GU160" s="54" t="s">
        <v>180</v>
      </c>
      <c r="GV160" s="55" t="s">
        <v>180</v>
      </c>
      <c r="GW160" s="56">
        <v>308</v>
      </c>
      <c r="GX160" s="54">
        <v>299</v>
      </c>
      <c r="GY160" s="55">
        <v>303.60000000000002</v>
      </c>
      <c r="GZ160" s="56">
        <v>49</v>
      </c>
      <c r="HA160" s="54">
        <v>40</v>
      </c>
      <c r="HB160" s="55">
        <v>45</v>
      </c>
      <c r="HC160" s="56">
        <v>66</v>
      </c>
      <c r="HD160" s="54">
        <v>63</v>
      </c>
      <c r="HE160" s="55">
        <v>65</v>
      </c>
      <c r="HF160" s="54" t="s">
        <v>180</v>
      </c>
      <c r="HG160" s="54" t="s">
        <v>180</v>
      </c>
      <c r="HH160" s="55" t="s">
        <v>180</v>
      </c>
      <c r="HI160" s="54" t="s">
        <v>180</v>
      </c>
      <c r="HJ160" s="54" t="s">
        <v>180</v>
      </c>
      <c r="HK160" s="55" t="s">
        <v>180</v>
      </c>
      <c r="HL160" s="56" t="s">
        <v>180</v>
      </c>
      <c r="HM160" s="54" t="s">
        <v>180</v>
      </c>
      <c r="HN160" s="55" t="s">
        <v>180</v>
      </c>
      <c r="HO160" s="56" t="s">
        <v>180</v>
      </c>
      <c r="HP160" s="54" t="s">
        <v>180</v>
      </c>
      <c r="HQ160" s="55" t="s">
        <v>180</v>
      </c>
      <c r="HR160" s="56" t="s">
        <v>180</v>
      </c>
      <c r="HS160" s="54" t="s">
        <v>180</v>
      </c>
      <c r="HT160" s="55" t="s">
        <v>180</v>
      </c>
      <c r="HU160" s="56" t="s">
        <v>180</v>
      </c>
      <c r="HV160" s="54" t="s">
        <v>180</v>
      </c>
      <c r="HW160" s="55" t="s">
        <v>180</v>
      </c>
      <c r="HX160" s="56" t="s">
        <v>180</v>
      </c>
      <c r="HY160" s="54" t="s">
        <v>180</v>
      </c>
      <c r="HZ160" s="55" t="s">
        <v>180</v>
      </c>
      <c r="IA160" s="56" t="s">
        <v>180</v>
      </c>
      <c r="IB160" s="54" t="s">
        <v>180</v>
      </c>
      <c r="IC160" s="55" t="s">
        <v>180</v>
      </c>
    </row>
    <row r="161" spans="1:237">
      <c r="A161" s="20">
        <v>2000</v>
      </c>
      <c r="B161" s="20">
        <v>2</v>
      </c>
      <c r="C161" s="20">
        <v>4</v>
      </c>
      <c r="D161" s="54">
        <v>163.5</v>
      </c>
      <c r="E161" s="54">
        <v>158.25</v>
      </c>
      <c r="F161" s="55">
        <v>161.25</v>
      </c>
      <c r="G161" s="56">
        <v>141</v>
      </c>
      <c r="H161" s="54">
        <v>138</v>
      </c>
      <c r="I161" s="55">
        <v>140</v>
      </c>
      <c r="J161" s="56">
        <v>210</v>
      </c>
      <c r="K161" s="54">
        <v>198</v>
      </c>
      <c r="L161" s="55">
        <v>204</v>
      </c>
      <c r="M161" s="56" t="s">
        <v>180</v>
      </c>
      <c r="N161" s="54" t="s">
        <v>180</v>
      </c>
      <c r="O161" s="55" t="s">
        <v>180</v>
      </c>
      <c r="P161" s="56">
        <v>175</v>
      </c>
      <c r="Q161" s="54">
        <v>167.25</v>
      </c>
      <c r="R161" s="55">
        <v>171.25</v>
      </c>
      <c r="S161" s="56">
        <v>175</v>
      </c>
      <c r="T161" s="54">
        <v>170</v>
      </c>
      <c r="U161" s="55">
        <v>173</v>
      </c>
      <c r="V161" s="54">
        <v>172</v>
      </c>
      <c r="W161" s="54">
        <v>168</v>
      </c>
      <c r="X161" s="55">
        <v>170</v>
      </c>
      <c r="Y161" s="54">
        <v>175</v>
      </c>
      <c r="Z161" s="54">
        <v>170</v>
      </c>
      <c r="AA161" s="55">
        <v>173</v>
      </c>
      <c r="AB161" s="54" t="s">
        <v>180</v>
      </c>
      <c r="AC161" s="54" t="s">
        <v>180</v>
      </c>
      <c r="AD161" s="55" t="s">
        <v>180</v>
      </c>
      <c r="AE161" s="54" t="s">
        <v>180</v>
      </c>
      <c r="AF161" s="54" t="s">
        <v>180</v>
      </c>
      <c r="AG161" s="55" t="s">
        <v>180</v>
      </c>
      <c r="AH161" s="56" t="s">
        <v>180</v>
      </c>
      <c r="AI161" s="54" t="s">
        <v>180</v>
      </c>
      <c r="AJ161" s="55" t="s">
        <v>180</v>
      </c>
      <c r="AK161" s="56" t="s">
        <v>180</v>
      </c>
      <c r="AL161" s="54" t="s">
        <v>180</v>
      </c>
      <c r="AM161" s="55" t="s">
        <v>180</v>
      </c>
      <c r="AN161" s="56">
        <v>3300</v>
      </c>
      <c r="AO161" s="54">
        <v>3300</v>
      </c>
      <c r="AP161" s="55">
        <v>3300</v>
      </c>
      <c r="AQ161" s="56">
        <v>150.66666666666666</v>
      </c>
      <c r="AR161" s="54">
        <v>150</v>
      </c>
      <c r="AS161" s="55">
        <v>150.33333333333334</v>
      </c>
      <c r="AT161" s="56">
        <v>308.75</v>
      </c>
      <c r="AU161" s="54">
        <v>297.5</v>
      </c>
      <c r="AV161" s="55">
        <v>303.25</v>
      </c>
      <c r="AW161" s="56" t="s">
        <v>180</v>
      </c>
      <c r="AX161" s="54" t="s">
        <v>180</v>
      </c>
      <c r="AY161" s="55" t="s">
        <v>180</v>
      </c>
      <c r="AZ161" s="56">
        <v>158</v>
      </c>
      <c r="BA161" s="54">
        <v>147.33333333333334</v>
      </c>
      <c r="BB161" s="55">
        <v>153</v>
      </c>
      <c r="BC161" s="56" t="s">
        <v>180</v>
      </c>
      <c r="BD161" s="54" t="s">
        <v>180</v>
      </c>
      <c r="BE161" s="55" t="s">
        <v>180</v>
      </c>
      <c r="BF161" s="56">
        <v>158</v>
      </c>
      <c r="BG161" s="54">
        <v>147.33333333333334</v>
      </c>
      <c r="BH161" s="55">
        <v>153</v>
      </c>
      <c r="BI161" s="56">
        <v>158</v>
      </c>
      <c r="BJ161" s="54">
        <v>156</v>
      </c>
      <c r="BK161" s="55">
        <v>157.33333333333334</v>
      </c>
      <c r="BL161" s="56" t="s">
        <v>180</v>
      </c>
      <c r="BM161" s="54" t="s">
        <v>180</v>
      </c>
      <c r="BN161" s="55" t="s">
        <v>180</v>
      </c>
      <c r="BO161" s="56" t="s">
        <v>180</v>
      </c>
      <c r="BP161" s="54" t="s">
        <v>180</v>
      </c>
      <c r="BQ161" s="55" t="s">
        <v>180</v>
      </c>
      <c r="BR161" s="56" t="s">
        <v>180</v>
      </c>
      <c r="BS161" s="54" t="s">
        <v>180</v>
      </c>
      <c r="BT161" s="55" t="s">
        <v>180</v>
      </c>
      <c r="BU161" s="56" t="s">
        <v>180</v>
      </c>
      <c r="BV161" s="54" t="s">
        <v>180</v>
      </c>
      <c r="BW161" s="55" t="s">
        <v>180</v>
      </c>
      <c r="BX161" s="56" t="s">
        <v>180</v>
      </c>
      <c r="BY161" s="54" t="s">
        <v>180</v>
      </c>
      <c r="BZ161" s="55" t="s">
        <v>180</v>
      </c>
      <c r="CA161" s="56" t="s">
        <v>180</v>
      </c>
      <c r="CB161" s="54" t="s">
        <v>180</v>
      </c>
      <c r="CC161" s="55" t="s">
        <v>180</v>
      </c>
      <c r="CD161" s="56" t="s">
        <v>180</v>
      </c>
      <c r="CE161" s="54" t="s">
        <v>180</v>
      </c>
      <c r="CF161" s="55" t="s">
        <v>180</v>
      </c>
      <c r="CG161" s="56" t="s">
        <v>180</v>
      </c>
      <c r="CH161" s="54" t="s">
        <v>180</v>
      </c>
      <c r="CI161" s="55" t="s">
        <v>180</v>
      </c>
      <c r="CJ161" s="56" t="s">
        <v>180</v>
      </c>
      <c r="CK161" s="54" t="s">
        <v>180</v>
      </c>
      <c r="CL161" s="55" t="s">
        <v>180</v>
      </c>
      <c r="CM161" s="56" t="s">
        <v>180</v>
      </c>
      <c r="CN161" s="54" t="s">
        <v>180</v>
      </c>
      <c r="CO161" s="55" t="s">
        <v>180</v>
      </c>
      <c r="CP161" s="56">
        <v>172</v>
      </c>
      <c r="CQ161" s="54">
        <v>170</v>
      </c>
      <c r="CR161" s="55">
        <v>171</v>
      </c>
      <c r="CS161" s="56">
        <v>210</v>
      </c>
      <c r="CT161" s="54">
        <v>198</v>
      </c>
      <c r="CU161" s="55">
        <v>204</v>
      </c>
      <c r="CV161" s="56">
        <v>250</v>
      </c>
      <c r="CW161" s="54">
        <v>240</v>
      </c>
      <c r="CX161" s="55">
        <v>245</v>
      </c>
      <c r="CY161" s="54">
        <v>139.33333333333334</v>
      </c>
      <c r="CZ161" s="54">
        <v>134</v>
      </c>
      <c r="DA161" s="55">
        <v>137</v>
      </c>
      <c r="DB161" s="54" t="s">
        <v>180</v>
      </c>
      <c r="DC161" s="54" t="s">
        <v>180</v>
      </c>
      <c r="DD161" s="55" t="s">
        <v>180</v>
      </c>
      <c r="DE161" s="54" t="s">
        <v>180</v>
      </c>
      <c r="DF161" s="54" t="s">
        <v>180</v>
      </c>
      <c r="DG161" s="55" t="s">
        <v>180</v>
      </c>
      <c r="DH161" s="54" t="s">
        <v>180</v>
      </c>
      <c r="DI161" s="54" t="s">
        <v>180</v>
      </c>
      <c r="DJ161" s="55" t="s">
        <v>180</v>
      </c>
      <c r="DK161" s="56" t="s">
        <v>180</v>
      </c>
      <c r="DL161" s="54" t="s">
        <v>180</v>
      </c>
      <c r="DM161" s="55" t="s">
        <v>180</v>
      </c>
      <c r="DN161" s="54" t="s">
        <v>180</v>
      </c>
      <c r="DO161" s="54" t="s">
        <v>180</v>
      </c>
      <c r="DP161" s="55" t="s">
        <v>180</v>
      </c>
      <c r="DQ161" s="54" t="s">
        <v>180</v>
      </c>
      <c r="DR161" s="54" t="s">
        <v>180</v>
      </c>
      <c r="DS161" s="55" t="s">
        <v>180</v>
      </c>
      <c r="DT161" s="54">
        <v>147</v>
      </c>
      <c r="DU161" s="54">
        <v>143.5</v>
      </c>
      <c r="DV161" s="55">
        <v>145.75</v>
      </c>
      <c r="DW161" s="56" t="s">
        <v>180</v>
      </c>
      <c r="DX161" s="54" t="s">
        <v>180</v>
      </c>
      <c r="DY161" s="55" t="s">
        <v>180</v>
      </c>
      <c r="DZ161" s="56">
        <v>363.75</v>
      </c>
      <c r="EA161" s="54">
        <v>353.5</v>
      </c>
      <c r="EB161" s="55">
        <v>358.75</v>
      </c>
      <c r="EC161" s="56" t="s">
        <v>180</v>
      </c>
      <c r="ED161" s="54" t="s">
        <v>180</v>
      </c>
      <c r="EE161" s="55" t="s">
        <v>180</v>
      </c>
      <c r="EF161" s="56" t="s">
        <v>180</v>
      </c>
      <c r="EG161" s="54" t="s">
        <v>180</v>
      </c>
      <c r="EH161" s="55" t="s">
        <v>180</v>
      </c>
      <c r="EI161" s="56" t="s">
        <v>180</v>
      </c>
      <c r="EJ161" s="54" t="s">
        <v>180</v>
      </c>
      <c r="EK161" s="55" t="s">
        <v>180</v>
      </c>
      <c r="EL161" s="56" t="s">
        <v>180</v>
      </c>
      <c r="EM161" s="54" t="s">
        <v>180</v>
      </c>
      <c r="EN161" s="55" t="s">
        <v>180</v>
      </c>
      <c r="EO161" s="56" t="s">
        <v>180</v>
      </c>
      <c r="EP161" s="54" t="s">
        <v>180</v>
      </c>
      <c r="EQ161" s="55" t="s">
        <v>180</v>
      </c>
      <c r="ER161" s="56" t="s">
        <v>180</v>
      </c>
      <c r="ES161" s="54" t="s">
        <v>180</v>
      </c>
      <c r="ET161" s="55" t="s">
        <v>180</v>
      </c>
      <c r="EU161" s="54" t="s">
        <v>180</v>
      </c>
      <c r="EV161" s="54" t="s">
        <v>180</v>
      </c>
      <c r="EW161" s="55" t="s">
        <v>180</v>
      </c>
      <c r="EX161" s="54" t="s">
        <v>180</v>
      </c>
      <c r="EY161" s="54" t="s">
        <v>180</v>
      </c>
      <c r="EZ161" s="55" t="s">
        <v>180</v>
      </c>
      <c r="FA161" s="56" t="s">
        <v>180</v>
      </c>
      <c r="FB161" s="54" t="s">
        <v>180</v>
      </c>
      <c r="FC161" s="55" t="s">
        <v>180</v>
      </c>
      <c r="FD161" s="56" t="s">
        <v>180</v>
      </c>
      <c r="FE161" s="54" t="s">
        <v>180</v>
      </c>
      <c r="FF161" s="55" t="s">
        <v>180</v>
      </c>
      <c r="FG161" s="56" t="s">
        <v>180</v>
      </c>
      <c r="FH161" s="54" t="s">
        <v>180</v>
      </c>
      <c r="FI161" s="55" t="s">
        <v>180</v>
      </c>
      <c r="FJ161" s="56">
        <v>130</v>
      </c>
      <c r="FK161" s="54">
        <v>127</v>
      </c>
      <c r="FL161" s="55">
        <v>129</v>
      </c>
      <c r="FM161" s="56" t="s">
        <v>180</v>
      </c>
      <c r="FN161" s="54" t="s">
        <v>180</v>
      </c>
      <c r="FO161" s="55" t="s">
        <v>180</v>
      </c>
      <c r="FP161" s="56">
        <v>126</v>
      </c>
      <c r="FQ161" s="54">
        <v>125</v>
      </c>
      <c r="FR161" s="55">
        <v>126</v>
      </c>
      <c r="FS161" s="56">
        <v>140</v>
      </c>
      <c r="FT161" s="54">
        <v>136</v>
      </c>
      <c r="FU161" s="55">
        <v>138</v>
      </c>
      <c r="FV161" s="56" t="s">
        <v>180</v>
      </c>
      <c r="FW161" s="54" t="s">
        <v>180</v>
      </c>
      <c r="FX161" s="55" t="s">
        <v>180</v>
      </c>
      <c r="FY161" s="56" t="s">
        <v>180</v>
      </c>
      <c r="FZ161" s="54" t="s">
        <v>180</v>
      </c>
      <c r="GA161" s="55" t="s">
        <v>180</v>
      </c>
      <c r="GB161" s="56">
        <v>300</v>
      </c>
      <c r="GC161" s="54">
        <v>275</v>
      </c>
      <c r="GD161" s="55">
        <v>288</v>
      </c>
      <c r="GE161" s="56">
        <v>357</v>
      </c>
      <c r="GF161" s="54">
        <v>357</v>
      </c>
      <c r="GG161" s="55">
        <v>357</v>
      </c>
      <c r="GH161" s="56">
        <v>395</v>
      </c>
      <c r="GI161" s="54">
        <v>385</v>
      </c>
      <c r="GJ161" s="55">
        <v>390</v>
      </c>
      <c r="GK161" s="56" t="s">
        <v>180</v>
      </c>
      <c r="GL161" s="54" t="s">
        <v>180</v>
      </c>
      <c r="GM161" s="55" t="s">
        <v>180</v>
      </c>
      <c r="GN161" s="56">
        <v>375</v>
      </c>
      <c r="GO161" s="54">
        <v>360</v>
      </c>
      <c r="GP161" s="55">
        <v>368</v>
      </c>
      <c r="GQ161" s="56">
        <v>260</v>
      </c>
      <c r="GR161" s="54">
        <v>255</v>
      </c>
      <c r="GS161" s="55">
        <v>258</v>
      </c>
      <c r="GT161" s="56" t="s">
        <v>180</v>
      </c>
      <c r="GU161" s="54" t="s">
        <v>180</v>
      </c>
      <c r="GV161" s="55" t="s">
        <v>180</v>
      </c>
      <c r="GW161" s="56">
        <v>260</v>
      </c>
      <c r="GX161" s="54">
        <v>255</v>
      </c>
      <c r="GY161" s="55">
        <v>258</v>
      </c>
      <c r="GZ161" s="56">
        <v>49</v>
      </c>
      <c r="HA161" s="54">
        <v>40</v>
      </c>
      <c r="HB161" s="55">
        <v>45</v>
      </c>
      <c r="HC161" s="56">
        <v>63</v>
      </c>
      <c r="HD161" s="54">
        <v>59.333333333333336</v>
      </c>
      <c r="HE161" s="55">
        <v>61.666666666666664</v>
      </c>
      <c r="HF161" s="54" t="s">
        <v>180</v>
      </c>
      <c r="HG161" s="54" t="s">
        <v>180</v>
      </c>
      <c r="HH161" s="55" t="s">
        <v>180</v>
      </c>
      <c r="HI161" s="54" t="s">
        <v>180</v>
      </c>
      <c r="HJ161" s="54" t="s">
        <v>180</v>
      </c>
      <c r="HK161" s="55" t="s">
        <v>180</v>
      </c>
      <c r="HL161" s="56" t="s">
        <v>180</v>
      </c>
      <c r="HM161" s="54" t="s">
        <v>180</v>
      </c>
      <c r="HN161" s="55" t="s">
        <v>180</v>
      </c>
      <c r="HO161" s="56" t="s">
        <v>180</v>
      </c>
      <c r="HP161" s="54" t="s">
        <v>180</v>
      </c>
      <c r="HQ161" s="55" t="s">
        <v>180</v>
      </c>
      <c r="HR161" s="56" t="s">
        <v>180</v>
      </c>
      <c r="HS161" s="54" t="s">
        <v>180</v>
      </c>
      <c r="HT161" s="55" t="s">
        <v>180</v>
      </c>
      <c r="HU161" s="56" t="s">
        <v>180</v>
      </c>
      <c r="HV161" s="54" t="s">
        <v>180</v>
      </c>
      <c r="HW161" s="55" t="s">
        <v>180</v>
      </c>
      <c r="HX161" s="56" t="s">
        <v>180</v>
      </c>
      <c r="HY161" s="54" t="s">
        <v>180</v>
      </c>
      <c r="HZ161" s="55" t="s">
        <v>180</v>
      </c>
      <c r="IA161" s="56" t="s">
        <v>180</v>
      </c>
      <c r="IB161" s="54" t="s">
        <v>180</v>
      </c>
      <c r="IC161" s="55" t="s">
        <v>180</v>
      </c>
    </row>
    <row r="162" spans="1:237">
      <c r="A162" s="20">
        <v>2000</v>
      </c>
      <c r="B162" s="20">
        <v>2</v>
      </c>
      <c r="C162" s="20">
        <v>5</v>
      </c>
      <c r="D162" s="54">
        <v>146</v>
      </c>
      <c r="E162" s="54">
        <v>143.25</v>
      </c>
      <c r="F162" s="55">
        <v>145</v>
      </c>
      <c r="G162" s="56">
        <v>141</v>
      </c>
      <c r="H162" s="54">
        <v>138</v>
      </c>
      <c r="I162" s="55">
        <v>140</v>
      </c>
      <c r="J162" s="56">
        <v>210</v>
      </c>
      <c r="K162" s="54">
        <v>198</v>
      </c>
      <c r="L162" s="55">
        <v>204</v>
      </c>
      <c r="M162" s="56" t="s">
        <v>180</v>
      </c>
      <c r="N162" s="54" t="s">
        <v>180</v>
      </c>
      <c r="O162" s="55" t="s">
        <v>180</v>
      </c>
      <c r="P162" s="56">
        <v>172.5</v>
      </c>
      <c r="Q162" s="54">
        <v>166</v>
      </c>
      <c r="R162" s="55">
        <v>169.5</v>
      </c>
      <c r="S162" s="56">
        <v>172.5</v>
      </c>
      <c r="T162" s="54">
        <v>165</v>
      </c>
      <c r="U162" s="55">
        <v>169</v>
      </c>
      <c r="V162" s="54">
        <v>172</v>
      </c>
      <c r="W162" s="54">
        <v>168</v>
      </c>
      <c r="X162" s="55">
        <v>170</v>
      </c>
      <c r="Y162" s="54">
        <v>171.75</v>
      </c>
      <c r="Z162" s="54">
        <v>167</v>
      </c>
      <c r="AA162" s="55">
        <v>169.75</v>
      </c>
      <c r="AB162" s="54" t="s">
        <v>180</v>
      </c>
      <c r="AC162" s="54" t="s">
        <v>180</v>
      </c>
      <c r="AD162" s="55" t="s">
        <v>180</v>
      </c>
      <c r="AE162" s="54" t="s">
        <v>180</v>
      </c>
      <c r="AF162" s="54" t="s">
        <v>180</v>
      </c>
      <c r="AG162" s="55" t="s">
        <v>180</v>
      </c>
      <c r="AH162" s="56" t="s">
        <v>180</v>
      </c>
      <c r="AI162" s="54" t="s">
        <v>180</v>
      </c>
      <c r="AJ162" s="55" t="s">
        <v>180</v>
      </c>
      <c r="AK162" s="56" t="s">
        <v>180</v>
      </c>
      <c r="AL162" s="54" t="s">
        <v>180</v>
      </c>
      <c r="AM162" s="55" t="s">
        <v>180</v>
      </c>
      <c r="AN162" s="56">
        <v>3300</v>
      </c>
      <c r="AO162" s="54">
        <v>3150.75</v>
      </c>
      <c r="AP162" s="55">
        <v>3225.5</v>
      </c>
      <c r="AQ162" s="56" t="s">
        <v>180</v>
      </c>
      <c r="AR162" s="54" t="s">
        <v>180</v>
      </c>
      <c r="AS162" s="55" t="s">
        <v>180</v>
      </c>
      <c r="AT162" s="56">
        <v>308.75</v>
      </c>
      <c r="AU162" s="54">
        <v>297.5</v>
      </c>
      <c r="AV162" s="55">
        <v>303.25</v>
      </c>
      <c r="AW162" s="56" t="s">
        <v>180</v>
      </c>
      <c r="AX162" s="54" t="s">
        <v>180</v>
      </c>
      <c r="AY162" s="55" t="s">
        <v>180</v>
      </c>
      <c r="AZ162" s="56">
        <v>157</v>
      </c>
      <c r="BA162" s="54">
        <v>144</v>
      </c>
      <c r="BB162" s="55">
        <v>150.75</v>
      </c>
      <c r="BC162" s="56" t="s">
        <v>180</v>
      </c>
      <c r="BD162" s="54" t="s">
        <v>180</v>
      </c>
      <c r="BE162" s="55" t="s">
        <v>180</v>
      </c>
      <c r="BF162" s="56">
        <v>157</v>
      </c>
      <c r="BG162" s="54">
        <v>144</v>
      </c>
      <c r="BH162" s="55">
        <v>150.75</v>
      </c>
      <c r="BI162" s="56">
        <v>156</v>
      </c>
      <c r="BJ162" s="54">
        <v>155</v>
      </c>
      <c r="BK162" s="55">
        <v>156</v>
      </c>
      <c r="BL162" s="56" t="s">
        <v>180</v>
      </c>
      <c r="BM162" s="54" t="s">
        <v>180</v>
      </c>
      <c r="BN162" s="55" t="s">
        <v>180</v>
      </c>
      <c r="BO162" s="56" t="s">
        <v>180</v>
      </c>
      <c r="BP162" s="54" t="s">
        <v>180</v>
      </c>
      <c r="BQ162" s="55" t="s">
        <v>180</v>
      </c>
      <c r="BR162" s="56" t="s">
        <v>180</v>
      </c>
      <c r="BS162" s="54" t="s">
        <v>180</v>
      </c>
      <c r="BT162" s="55" t="s">
        <v>180</v>
      </c>
      <c r="BU162" s="56" t="s">
        <v>180</v>
      </c>
      <c r="BV162" s="54" t="s">
        <v>180</v>
      </c>
      <c r="BW162" s="55" t="s">
        <v>180</v>
      </c>
      <c r="BX162" s="56" t="s">
        <v>180</v>
      </c>
      <c r="BY162" s="54" t="s">
        <v>180</v>
      </c>
      <c r="BZ162" s="55" t="s">
        <v>180</v>
      </c>
      <c r="CA162" s="56" t="s">
        <v>180</v>
      </c>
      <c r="CB162" s="54" t="s">
        <v>180</v>
      </c>
      <c r="CC162" s="55" t="s">
        <v>180</v>
      </c>
      <c r="CD162" s="56" t="s">
        <v>180</v>
      </c>
      <c r="CE162" s="54" t="s">
        <v>180</v>
      </c>
      <c r="CF162" s="55" t="s">
        <v>180</v>
      </c>
      <c r="CG162" s="56" t="s">
        <v>180</v>
      </c>
      <c r="CH162" s="54" t="s">
        <v>180</v>
      </c>
      <c r="CI162" s="55" t="s">
        <v>180</v>
      </c>
      <c r="CJ162" s="56" t="s">
        <v>180</v>
      </c>
      <c r="CK162" s="54" t="s">
        <v>180</v>
      </c>
      <c r="CL162" s="55" t="s">
        <v>180</v>
      </c>
      <c r="CM162" s="56" t="s">
        <v>180</v>
      </c>
      <c r="CN162" s="54" t="s">
        <v>180</v>
      </c>
      <c r="CO162" s="55" t="s">
        <v>180</v>
      </c>
      <c r="CP162" s="56">
        <v>170</v>
      </c>
      <c r="CQ162" s="54">
        <v>168</v>
      </c>
      <c r="CR162" s="55">
        <v>169</v>
      </c>
      <c r="CS162" s="56">
        <v>210</v>
      </c>
      <c r="CT162" s="54">
        <v>198</v>
      </c>
      <c r="CU162" s="55">
        <v>204</v>
      </c>
      <c r="CV162" s="56">
        <v>250</v>
      </c>
      <c r="CW162" s="54">
        <v>240</v>
      </c>
      <c r="CX162" s="55">
        <v>245</v>
      </c>
      <c r="CY162" s="54">
        <v>138</v>
      </c>
      <c r="CZ162" s="54">
        <v>133</v>
      </c>
      <c r="DA162" s="55">
        <v>136</v>
      </c>
      <c r="DB162" s="54" t="s">
        <v>180</v>
      </c>
      <c r="DC162" s="54" t="s">
        <v>180</v>
      </c>
      <c r="DD162" s="55" t="s">
        <v>180</v>
      </c>
      <c r="DE162" s="54" t="s">
        <v>180</v>
      </c>
      <c r="DF162" s="54" t="s">
        <v>180</v>
      </c>
      <c r="DG162" s="55" t="s">
        <v>180</v>
      </c>
      <c r="DH162" s="54" t="s">
        <v>180</v>
      </c>
      <c r="DI162" s="54" t="s">
        <v>180</v>
      </c>
      <c r="DJ162" s="55" t="s">
        <v>180</v>
      </c>
      <c r="DK162" s="56" t="s">
        <v>180</v>
      </c>
      <c r="DL162" s="54" t="s">
        <v>180</v>
      </c>
      <c r="DM162" s="55" t="s">
        <v>180</v>
      </c>
      <c r="DN162" s="54" t="s">
        <v>180</v>
      </c>
      <c r="DO162" s="54" t="s">
        <v>180</v>
      </c>
      <c r="DP162" s="55" t="s">
        <v>180</v>
      </c>
      <c r="DQ162" s="54" t="s">
        <v>180</v>
      </c>
      <c r="DR162" s="54" t="s">
        <v>180</v>
      </c>
      <c r="DS162" s="55" t="s">
        <v>180</v>
      </c>
      <c r="DT162" s="54">
        <v>147</v>
      </c>
      <c r="DU162" s="54">
        <v>144</v>
      </c>
      <c r="DV162" s="55">
        <v>146</v>
      </c>
      <c r="DW162" s="56" t="s">
        <v>180</v>
      </c>
      <c r="DX162" s="54" t="s">
        <v>180</v>
      </c>
      <c r="DY162" s="55" t="s">
        <v>180</v>
      </c>
      <c r="DZ162" s="56">
        <v>369</v>
      </c>
      <c r="EA162" s="54">
        <v>358</v>
      </c>
      <c r="EB162" s="55">
        <v>364</v>
      </c>
      <c r="EC162" s="56" t="s">
        <v>180</v>
      </c>
      <c r="ED162" s="54" t="s">
        <v>180</v>
      </c>
      <c r="EE162" s="55" t="s">
        <v>180</v>
      </c>
      <c r="EF162" s="56" t="s">
        <v>180</v>
      </c>
      <c r="EG162" s="54" t="s">
        <v>180</v>
      </c>
      <c r="EH162" s="55" t="s">
        <v>180</v>
      </c>
      <c r="EI162" s="56" t="s">
        <v>180</v>
      </c>
      <c r="EJ162" s="54" t="s">
        <v>180</v>
      </c>
      <c r="EK162" s="55" t="s">
        <v>180</v>
      </c>
      <c r="EL162" s="56" t="s">
        <v>180</v>
      </c>
      <c r="EM162" s="54" t="s">
        <v>180</v>
      </c>
      <c r="EN162" s="55" t="s">
        <v>180</v>
      </c>
      <c r="EO162" s="56" t="s">
        <v>180</v>
      </c>
      <c r="EP162" s="54" t="s">
        <v>180</v>
      </c>
      <c r="EQ162" s="55" t="s">
        <v>180</v>
      </c>
      <c r="ER162" s="56" t="s">
        <v>180</v>
      </c>
      <c r="ES162" s="54" t="s">
        <v>180</v>
      </c>
      <c r="ET162" s="55" t="s">
        <v>180</v>
      </c>
      <c r="EU162" s="54" t="s">
        <v>180</v>
      </c>
      <c r="EV162" s="54" t="s">
        <v>180</v>
      </c>
      <c r="EW162" s="55" t="s">
        <v>180</v>
      </c>
      <c r="EX162" s="54" t="s">
        <v>180</v>
      </c>
      <c r="EY162" s="54" t="s">
        <v>180</v>
      </c>
      <c r="EZ162" s="55" t="s">
        <v>180</v>
      </c>
      <c r="FA162" s="56" t="s">
        <v>180</v>
      </c>
      <c r="FB162" s="54" t="s">
        <v>180</v>
      </c>
      <c r="FC162" s="55" t="s">
        <v>180</v>
      </c>
      <c r="FD162" s="56" t="s">
        <v>180</v>
      </c>
      <c r="FE162" s="54" t="s">
        <v>180</v>
      </c>
      <c r="FF162" s="55" t="s">
        <v>180</v>
      </c>
      <c r="FG162" s="56" t="s">
        <v>180</v>
      </c>
      <c r="FH162" s="54" t="s">
        <v>180</v>
      </c>
      <c r="FI162" s="55" t="s">
        <v>180</v>
      </c>
      <c r="FJ162" s="56">
        <v>128.5</v>
      </c>
      <c r="FK162" s="54">
        <v>124</v>
      </c>
      <c r="FL162" s="55">
        <v>126.75</v>
      </c>
      <c r="FM162" s="56" t="s">
        <v>180</v>
      </c>
      <c r="FN162" s="54" t="s">
        <v>180</v>
      </c>
      <c r="FO162" s="55" t="s">
        <v>180</v>
      </c>
      <c r="FP162" s="56">
        <v>126</v>
      </c>
      <c r="FQ162" s="54">
        <v>125</v>
      </c>
      <c r="FR162" s="55">
        <v>126</v>
      </c>
      <c r="FS162" s="56">
        <v>140</v>
      </c>
      <c r="FT162" s="54">
        <v>136</v>
      </c>
      <c r="FU162" s="55">
        <v>138</v>
      </c>
      <c r="FV162" s="56" t="s">
        <v>180</v>
      </c>
      <c r="FW162" s="54" t="s">
        <v>180</v>
      </c>
      <c r="FX162" s="55" t="s">
        <v>180</v>
      </c>
      <c r="FY162" s="56" t="s">
        <v>180</v>
      </c>
      <c r="FZ162" s="54" t="s">
        <v>180</v>
      </c>
      <c r="GA162" s="55" t="s">
        <v>180</v>
      </c>
      <c r="GB162" s="56">
        <v>320</v>
      </c>
      <c r="GC162" s="54">
        <v>275</v>
      </c>
      <c r="GD162" s="55">
        <v>298</v>
      </c>
      <c r="GE162" s="56">
        <v>357</v>
      </c>
      <c r="GF162" s="54">
        <v>357</v>
      </c>
      <c r="GG162" s="55">
        <v>357</v>
      </c>
      <c r="GH162" s="56">
        <v>365</v>
      </c>
      <c r="GI162" s="54">
        <v>355</v>
      </c>
      <c r="GJ162" s="55">
        <v>360</v>
      </c>
      <c r="GK162" s="56" t="s">
        <v>180</v>
      </c>
      <c r="GL162" s="54" t="s">
        <v>180</v>
      </c>
      <c r="GM162" s="55" t="s">
        <v>180</v>
      </c>
      <c r="GN162" s="56">
        <v>360</v>
      </c>
      <c r="GO162" s="54">
        <v>355</v>
      </c>
      <c r="GP162" s="55">
        <v>358</v>
      </c>
      <c r="GQ162" s="56">
        <v>260</v>
      </c>
      <c r="GR162" s="54">
        <v>255</v>
      </c>
      <c r="GS162" s="55">
        <v>258</v>
      </c>
      <c r="GT162" s="56" t="s">
        <v>180</v>
      </c>
      <c r="GU162" s="54" t="s">
        <v>180</v>
      </c>
      <c r="GV162" s="55" t="s">
        <v>180</v>
      </c>
      <c r="GW162" s="56">
        <v>260</v>
      </c>
      <c r="GX162" s="54">
        <v>255</v>
      </c>
      <c r="GY162" s="55">
        <v>258</v>
      </c>
      <c r="GZ162" s="56">
        <v>49</v>
      </c>
      <c r="HA162" s="54">
        <v>40</v>
      </c>
      <c r="HB162" s="55">
        <v>45</v>
      </c>
      <c r="HC162" s="56">
        <v>57</v>
      </c>
      <c r="HD162" s="54">
        <v>52</v>
      </c>
      <c r="HE162" s="55">
        <v>55</v>
      </c>
      <c r="HF162" s="54" t="s">
        <v>180</v>
      </c>
      <c r="HG162" s="54" t="s">
        <v>180</v>
      </c>
      <c r="HH162" s="55" t="s">
        <v>180</v>
      </c>
      <c r="HI162" s="54" t="s">
        <v>180</v>
      </c>
      <c r="HJ162" s="54" t="s">
        <v>180</v>
      </c>
      <c r="HK162" s="55" t="s">
        <v>180</v>
      </c>
      <c r="HL162" s="56" t="s">
        <v>180</v>
      </c>
      <c r="HM162" s="54" t="s">
        <v>180</v>
      </c>
      <c r="HN162" s="55" t="s">
        <v>180</v>
      </c>
      <c r="HO162" s="56" t="s">
        <v>180</v>
      </c>
      <c r="HP162" s="54" t="s">
        <v>180</v>
      </c>
      <c r="HQ162" s="55" t="s">
        <v>180</v>
      </c>
      <c r="HR162" s="56" t="s">
        <v>180</v>
      </c>
      <c r="HS162" s="54" t="s">
        <v>180</v>
      </c>
      <c r="HT162" s="55" t="s">
        <v>180</v>
      </c>
      <c r="HU162" s="56" t="s">
        <v>180</v>
      </c>
      <c r="HV162" s="54" t="s">
        <v>180</v>
      </c>
      <c r="HW162" s="55" t="s">
        <v>180</v>
      </c>
      <c r="HX162" s="56" t="s">
        <v>180</v>
      </c>
      <c r="HY162" s="54" t="s">
        <v>180</v>
      </c>
      <c r="HZ162" s="55" t="s">
        <v>180</v>
      </c>
      <c r="IA162" s="56" t="s">
        <v>180</v>
      </c>
      <c r="IB162" s="54" t="s">
        <v>180</v>
      </c>
      <c r="IC162" s="55" t="s">
        <v>180</v>
      </c>
    </row>
    <row r="163" spans="1:237">
      <c r="A163" s="20">
        <v>2000</v>
      </c>
      <c r="B163" s="20">
        <v>2</v>
      </c>
      <c r="C163" s="20">
        <v>6</v>
      </c>
      <c r="D163" s="54">
        <v>145.80000000000001</v>
      </c>
      <c r="E163" s="54">
        <v>143.6</v>
      </c>
      <c r="F163" s="55">
        <v>145.19999999999999</v>
      </c>
      <c r="G163" s="56">
        <v>140.80000000000001</v>
      </c>
      <c r="H163" s="54">
        <v>137.4</v>
      </c>
      <c r="I163" s="55">
        <v>139.6</v>
      </c>
      <c r="J163" s="56">
        <v>210</v>
      </c>
      <c r="K163" s="54">
        <v>198</v>
      </c>
      <c r="L163" s="55">
        <v>204</v>
      </c>
      <c r="M163" s="56" t="s">
        <v>180</v>
      </c>
      <c r="N163" s="54" t="s">
        <v>180</v>
      </c>
      <c r="O163" s="55" t="s">
        <v>180</v>
      </c>
      <c r="P163" s="56">
        <v>170</v>
      </c>
      <c r="Q163" s="54">
        <v>165</v>
      </c>
      <c r="R163" s="55">
        <v>168</v>
      </c>
      <c r="S163" s="56">
        <v>170</v>
      </c>
      <c r="T163" s="54">
        <v>165</v>
      </c>
      <c r="U163" s="55">
        <v>168</v>
      </c>
      <c r="V163" s="54">
        <v>172</v>
      </c>
      <c r="W163" s="54">
        <v>168</v>
      </c>
      <c r="X163" s="55">
        <v>170</v>
      </c>
      <c r="Y163" s="54">
        <v>162</v>
      </c>
      <c r="Z163" s="54">
        <v>158</v>
      </c>
      <c r="AA163" s="55">
        <v>160</v>
      </c>
      <c r="AB163" s="54" t="s">
        <v>180</v>
      </c>
      <c r="AC163" s="54" t="s">
        <v>180</v>
      </c>
      <c r="AD163" s="55" t="s">
        <v>180</v>
      </c>
      <c r="AE163" s="54" t="s">
        <v>180</v>
      </c>
      <c r="AF163" s="54" t="s">
        <v>180</v>
      </c>
      <c r="AG163" s="55" t="s">
        <v>180</v>
      </c>
      <c r="AH163" s="56" t="s">
        <v>180</v>
      </c>
      <c r="AI163" s="54" t="s">
        <v>180</v>
      </c>
      <c r="AJ163" s="55" t="s">
        <v>180</v>
      </c>
      <c r="AK163" s="56" t="s">
        <v>180</v>
      </c>
      <c r="AL163" s="54" t="s">
        <v>180</v>
      </c>
      <c r="AM163" s="55" t="s">
        <v>180</v>
      </c>
      <c r="AN163" s="56">
        <v>3300</v>
      </c>
      <c r="AO163" s="54">
        <v>2703</v>
      </c>
      <c r="AP163" s="55">
        <v>3002</v>
      </c>
      <c r="AQ163" s="56" t="s">
        <v>180</v>
      </c>
      <c r="AR163" s="54" t="s">
        <v>180</v>
      </c>
      <c r="AS163" s="55" t="s">
        <v>180</v>
      </c>
      <c r="AT163" s="56">
        <v>310</v>
      </c>
      <c r="AU163" s="54">
        <v>300</v>
      </c>
      <c r="AV163" s="55">
        <v>305</v>
      </c>
      <c r="AW163" s="56" t="s">
        <v>180</v>
      </c>
      <c r="AX163" s="54" t="s">
        <v>180</v>
      </c>
      <c r="AY163" s="55" t="s">
        <v>180</v>
      </c>
      <c r="AZ163" s="56">
        <v>150.4</v>
      </c>
      <c r="BA163" s="54">
        <v>138.4</v>
      </c>
      <c r="BB163" s="55">
        <v>144.6</v>
      </c>
      <c r="BC163" s="56" t="s">
        <v>180</v>
      </c>
      <c r="BD163" s="54" t="s">
        <v>180</v>
      </c>
      <c r="BE163" s="55" t="s">
        <v>180</v>
      </c>
      <c r="BF163" s="56">
        <v>150.4</v>
      </c>
      <c r="BG163" s="54">
        <v>138.4</v>
      </c>
      <c r="BH163" s="55">
        <v>144.6</v>
      </c>
      <c r="BI163" s="56">
        <v>156</v>
      </c>
      <c r="BJ163" s="54">
        <v>155</v>
      </c>
      <c r="BK163" s="55">
        <v>156</v>
      </c>
      <c r="BL163" s="56" t="s">
        <v>180</v>
      </c>
      <c r="BM163" s="54" t="s">
        <v>180</v>
      </c>
      <c r="BN163" s="55" t="s">
        <v>180</v>
      </c>
      <c r="BO163" s="56" t="s">
        <v>180</v>
      </c>
      <c r="BP163" s="54" t="s">
        <v>180</v>
      </c>
      <c r="BQ163" s="55" t="s">
        <v>180</v>
      </c>
      <c r="BR163" s="56" t="s">
        <v>180</v>
      </c>
      <c r="BS163" s="54" t="s">
        <v>180</v>
      </c>
      <c r="BT163" s="55" t="s">
        <v>180</v>
      </c>
      <c r="BU163" s="56" t="s">
        <v>180</v>
      </c>
      <c r="BV163" s="54" t="s">
        <v>180</v>
      </c>
      <c r="BW163" s="55" t="s">
        <v>180</v>
      </c>
      <c r="BX163" s="56" t="s">
        <v>180</v>
      </c>
      <c r="BY163" s="54" t="s">
        <v>180</v>
      </c>
      <c r="BZ163" s="55" t="s">
        <v>180</v>
      </c>
      <c r="CA163" s="56" t="s">
        <v>180</v>
      </c>
      <c r="CB163" s="54" t="s">
        <v>180</v>
      </c>
      <c r="CC163" s="55" t="s">
        <v>180</v>
      </c>
      <c r="CD163" s="56" t="s">
        <v>180</v>
      </c>
      <c r="CE163" s="54" t="s">
        <v>180</v>
      </c>
      <c r="CF163" s="55" t="s">
        <v>180</v>
      </c>
      <c r="CG163" s="56" t="s">
        <v>180</v>
      </c>
      <c r="CH163" s="54" t="s">
        <v>180</v>
      </c>
      <c r="CI163" s="55" t="s">
        <v>180</v>
      </c>
      <c r="CJ163" s="56" t="s">
        <v>180</v>
      </c>
      <c r="CK163" s="54" t="s">
        <v>180</v>
      </c>
      <c r="CL163" s="55" t="s">
        <v>180</v>
      </c>
      <c r="CM163" s="56" t="s">
        <v>180</v>
      </c>
      <c r="CN163" s="54" t="s">
        <v>180</v>
      </c>
      <c r="CO163" s="55" t="s">
        <v>180</v>
      </c>
      <c r="CP163" s="56">
        <v>170</v>
      </c>
      <c r="CQ163" s="54">
        <v>168</v>
      </c>
      <c r="CR163" s="55">
        <v>169</v>
      </c>
      <c r="CS163" s="56">
        <v>210</v>
      </c>
      <c r="CT163" s="54">
        <v>198</v>
      </c>
      <c r="CU163" s="55">
        <v>204</v>
      </c>
      <c r="CV163" s="56">
        <v>250</v>
      </c>
      <c r="CW163" s="54">
        <v>240</v>
      </c>
      <c r="CX163" s="55">
        <v>245</v>
      </c>
      <c r="CY163" s="54">
        <v>137.4</v>
      </c>
      <c r="CZ163" s="54">
        <v>133</v>
      </c>
      <c r="DA163" s="55">
        <v>135.4</v>
      </c>
      <c r="DB163" s="54" t="s">
        <v>180</v>
      </c>
      <c r="DC163" s="54" t="s">
        <v>180</v>
      </c>
      <c r="DD163" s="55" t="s">
        <v>180</v>
      </c>
      <c r="DE163" s="54" t="s">
        <v>180</v>
      </c>
      <c r="DF163" s="54" t="s">
        <v>180</v>
      </c>
      <c r="DG163" s="55" t="s">
        <v>180</v>
      </c>
      <c r="DH163" s="54" t="s">
        <v>180</v>
      </c>
      <c r="DI163" s="54" t="s">
        <v>180</v>
      </c>
      <c r="DJ163" s="55" t="s">
        <v>180</v>
      </c>
      <c r="DK163" s="56" t="s">
        <v>180</v>
      </c>
      <c r="DL163" s="54" t="s">
        <v>180</v>
      </c>
      <c r="DM163" s="55" t="s">
        <v>180</v>
      </c>
      <c r="DN163" s="54" t="s">
        <v>180</v>
      </c>
      <c r="DO163" s="54" t="s">
        <v>180</v>
      </c>
      <c r="DP163" s="55" t="s">
        <v>180</v>
      </c>
      <c r="DQ163" s="54" t="s">
        <v>180</v>
      </c>
      <c r="DR163" s="54" t="s">
        <v>180</v>
      </c>
      <c r="DS163" s="55" t="s">
        <v>180</v>
      </c>
      <c r="DT163" s="54">
        <v>147</v>
      </c>
      <c r="DU163" s="54">
        <v>144</v>
      </c>
      <c r="DV163" s="55">
        <v>146</v>
      </c>
      <c r="DW163" s="56" t="s">
        <v>180</v>
      </c>
      <c r="DX163" s="54" t="s">
        <v>180</v>
      </c>
      <c r="DY163" s="55" t="s">
        <v>180</v>
      </c>
      <c r="DZ163" s="56">
        <v>360.5</v>
      </c>
      <c r="EA163" s="54">
        <v>349</v>
      </c>
      <c r="EB163" s="55">
        <v>355</v>
      </c>
      <c r="EC163" s="56" t="s">
        <v>180</v>
      </c>
      <c r="ED163" s="54" t="s">
        <v>180</v>
      </c>
      <c r="EE163" s="55" t="s">
        <v>180</v>
      </c>
      <c r="EF163" s="56" t="s">
        <v>180</v>
      </c>
      <c r="EG163" s="54" t="s">
        <v>180</v>
      </c>
      <c r="EH163" s="55" t="s">
        <v>180</v>
      </c>
      <c r="EI163" s="56" t="s">
        <v>180</v>
      </c>
      <c r="EJ163" s="54" t="s">
        <v>180</v>
      </c>
      <c r="EK163" s="55" t="s">
        <v>180</v>
      </c>
      <c r="EL163" s="56" t="s">
        <v>180</v>
      </c>
      <c r="EM163" s="54" t="s">
        <v>180</v>
      </c>
      <c r="EN163" s="55" t="s">
        <v>180</v>
      </c>
      <c r="EO163" s="56" t="s">
        <v>180</v>
      </c>
      <c r="EP163" s="54" t="s">
        <v>180</v>
      </c>
      <c r="EQ163" s="55" t="s">
        <v>180</v>
      </c>
      <c r="ER163" s="56" t="s">
        <v>180</v>
      </c>
      <c r="ES163" s="54" t="s">
        <v>180</v>
      </c>
      <c r="ET163" s="55" t="s">
        <v>180</v>
      </c>
      <c r="EU163" s="54" t="s">
        <v>180</v>
      </c>
      <c r="EV163" s="54" t="s">
        <v>180</v>
      </c>
      <c r="EW163" s="55" t="s">
        <v>180</v>
      </c>
      <c r="EX163" s="54" t="s">
        <v>180</v>
      </c>
      <c r="EY163" s="54" t="s">
        <v>180</v>
      </c>
      <c r="EZ163" s="55" t="s">
        <v>180</v>
      </c>
      <c r="FA163" s="56" t="s">
        <v>180</v>
      </c>
      <c r="FB163" s="54" t="s">
        <v>180</v>
      </c>
      <c r="FC163" s="55" t="s">
        <v>180</v>
      </c>
      <c r="FD163" s="56" t="s">
        <v>180</v>
      </c>
      <c r="FE163" s="54" t="s">
        <v>180</v>
      </c>
      <c r="FF163" s="55" t="s">
        <v>180</v>
      </c>
      <c r="FG163" s="56" t="s">
        <v>180</v>
      </c>
      <c r="FH163" s="54" t="s">
        <v>180</v>
      </c>
      <c r="FI163" s="55" t="s">
        <v>180</v>
      </c>
      <c r="FJ163" s="56">
        <v>124.8</v>
      </c>
      <c r="FK163" s="54">
        <v>118.4</v>
      </c>
      <c r="FL163" s="55">
        <v>121.8</v>
      </c>
      <c r="FM163" s="56" t="s">
        <v>180</v>
      </c>
      <c r="FN163" s="54" t="s">
        <v>180</v>
      </c>
      <c r="FO163" s="55" t="s">
        <v>180</v>
      </c>
      <c r="FP163" s="56">
        <v>126</v>
      </c>
      <c r="FQ163" s="54">
        <v>125</v>
      </c>
      <c r="FR163" s="55">
        <v>126</v>
      </c>
      <c r="FS163" s="56">
        <v>140</v>
      </c>
      <c r="FT163" s="54">
        <v>136</v>
      </c>
      <c r="FU163" s="55">
        <v>138</v>
      </c>
      <c r="FV163" s="56" t="s">
        <v>180</v>
      </c>
      <c r="FW163" s="54" t="s">
        <v>180</v>
      </c>
      <c r="FX163" s="55" t="s">
        <v>180</v>
      </c>
      <c r="FY163" s="56" t="s">
        <v>180</v>
      </c>
      <c r="FZ163" s="54" t="s">
        <v>180</v>
      </c>
      <c r="GA163" s="55" t="s">
        <v>180</v>
      </c>
      <c r="GB163" s="56">
        <v>320</v>
      </c>
      <c r="GC163" s="54">
        <v>275</v>
      </c>
      <c r="GD163" s="55">
        <v>298</v>
      </c>
      <c r="GE163" s="56">
        <v>357</v>
      </c>
      <c r="GF163" s="54">
        <v>357</v>
      </c>
      <c r="GG163" s="55">
        <v>357</v>
      </c>
      <c r="GH163" s="56">
        <v>365</v>
      </c>
      <c r="GI163" s="54">
        <v>355</v>
      </c>
      <c r="GJ163" s="55">
        <v>360</v>
      </c>
      <c r="GK163" s="56" t="s">
        <v>180</v>
      </c>
      <c r="GL163" s="54" t="s">
        <v>180</v>
      </c>
      <c r="GM163" s="55" t="s">
        <v>180</v>
      </c>
      <c r="GN163" s="56">
        <v>360</v>
      </c>
      <c r="GO163" s="54">
        <v>355</v>
      </c>
      <c r="GP163" s="55">
        <v>358</v>
      </c>
      <c r="GQ163" s="56">
        <v>260</v>
      </c>
      <c r="GR163" s="54">
        <v>255</v>
      </c>
      <c r="GS163" s="55">
        <v>258</v>
      </c>
      <c r="GT163" s="56" t="s">
        <v>180</v>
      </c>
      <c r="GU163" s="54" t="s">
        <v>180</v>
      </c>
      <c r="GV163" s="55" t="s">
        <v>180</v>
      </c>
      <c r="GW163" s="56">
        <v>260</v>
      </c>
      <c r="GX163" s="54">
        <v>255</v>
      </c>
      <c r="GY163" s="55">
        <v>258</v>
      </c>
      <c r="GZ163" s="56">
        <v>49</v>
      </c>
      <c r="HA163" s="54">
        <v>40</v>
      </c>
      <c r="HB163" s="55">
        <v>45</v>
      </c>
      <c r="HC163" s="56">
        <v>57</v>
      </c>
      <c r="HD163" s="54">
        <v>52</v>
      </c>
      <c r="HE163" s="55">
        <v>55</v>
      </c>
      <c r="HF163" s="54" t="s">
        <v>180</v>
      </c>
      <c r="HG163" s="54" t="s">
        <v>180</v>
      </c>
      <c r="HH163" s="55" t="s">
        <v>180</v>
      </c>
      <c r="HI163" s="54" t="s">
        <v>180</v>
      </c>
      <c r="HJ163" s="54" t="s">
        <v>180</v>
      </c>
      <c r="HK163" s="55" t="s">
        <v>180</v>
      </c>
      <c r="HL163" s="56" t="s">
        <v>180</v>
      </c>
      <c r="HM163" s="54" t="s">
        <v>180</v>
      </c>
      <c r="HN163" s="55" t="s">
        <v>180</v>
      </c>
      <c r="HO163" s="56" t="s">
        <v>180</v>
      </c>
      <c r="HP163" s="54" t="s">
        <v>180</v>
      </c>
      <c r="HQ163" s="55" t="s">
        <v>180</v>
      </c>
      <c r="HR163" s="56" t="s">
        <v>180</v>
      </c>
      <c r="HS163" s="54" t="s">
        <v>180</v>
      </c>
      <c r="HT163" s="55" t="s">
        <v>180</v>
      </c>
      <c r="HU163" s="56" t="s">
        <v>180</v>
      </c>
      <c r="HV163" s="54" t="s">
        <v>180</v>
      </c>
      <c r="HW163" s="55" t="s">
        <v>180</v>
      </c>
      <c r="HX163" s="56" t="s">
        <v>180</v>
      </c>
      <c r="HY163" s="54" t="s">
        <v>180</v>
      </c>
      <c r="HZ163" s="55" t="s">
        <v>180</v>
      </c>
      <c r="IA163" s="56" t="s">
        <v>180</v>
      </c>
      <c r="IB163" s="54" t="s">
        <v>180</v>
      </c>
      <c r="IC163" s="55" t="s">
        <v>180</v>
      </c>
    </row>
    <row r="164" spans="1:237">
      <c r="A164" s="20">
        <v>2000</v>
      </c>
      <c r="B164" s="20">
        <v>3</v>
      </c>
      <c r="C164" s="20">
        <v>7</v>
      </c>
      <c r="D164" s="54">
        <v>158</v>
      </c>
      <c r="E164" s="54">
        <v>156</v>
      </c>
      <c r="F164" s="55">
        <v>157.25</v>
      </c>
      <c r="G164" s="56">
        <v>138.5</v>
      </c>
      <c r="H164" s="54">
        <v>134</v>
      </c>
      <c r="I164" s="55">
        <v>136.75</v>
      </c>
      <c r="J164" s="56">
        <v>210</v>
      </c>
      <c r="K164" s="54">
        <v>198</v>
      </c>
      <c r="L164" s="55">
        <v>204</v>
      </c>
      <c r="M164" s="56" t="s">
        <v>180</v>
      </c>
      <c r="N164" s="54" t="s">
        <v>180</v>
      </c>
      <c r="O164" s="55" t="s">
        <v>180</v>
      </c>
      <c r="P164" s="56">
        <v>165</v>
      </c>
      <c r="Q164" s="54">
        <v>161.25</v>
      </c>
      <c r="R164" s="55">
        <v>163.5</v>
      </c>
      <c r="S164" s="56">
        <v>165</v>
      </c>
      <c r="T164" s="54">
        <v>161.25</v>
      </c>
      <c r="U164" s="55">
        <v>163.5</v>
      </c>
      <c r="V164" s="54">
        <v>172</v>
      </c>
      <c r="W164" s="54">
        <v>168</v>
      </c>
      <c r="X164" s="55">
        <v>170</v>
      </c>
      <c r="Y164" s="54">
        <v>162</v>
      </c>
      <c r="Z164" s="54">
        <v>158</v>
      </c>
      <c r="AA164" s="55">
        <v>160</v>
      </c>
      <c r="AB164" s="54" t="s">
        <v>180</v>
      </c>
      <c r="AC164" s="54" t="s">
        <v>180</v>
      </c>
      <c r="AD164" s="55" t="s">
        <v>180</v>
      </c>
      <c r="AE164" s="54" t="s">
        <v>180</v>
      </c>
      <c r="AF164" s="54" t="s">
        <v>180</v>
      </c>
      <c r="AG164" s="55" t="s">
        <v>180</v>
      </c>
      <c r="AH164" s="56" t="s">
        <v>180</v>
      </c>
      <c r="AI164" s="54" t="s">
        <v>180</v>
      </c>
      <c r="AJ164" s="55" t="s">
        <v>180</v>
      </c>
      <c r="AK164" s="56" t="s">
        <v>180</v>
      </c>
      <c r="AL164" s="54" t="s">
        <v>180</v>
      </c>
      <c r="AM164" s="55" t="s">
        <v>180</v>
      </c>
      <c r="AN164" s="56">
        <v>3300</v>
      </c>
      <c r="AO164" s="54">
        <v>2703</v>
      </c>
      <c r="AP164" s="55">
        <v>3002</v>
      </c>
      <c r="AQ164" s="56" t="s">
        <v>180</v>
      </c>
      <c r="AR164" s="54" t="s">
        <v>180</v>
      </c>
      <c r="AS164" s="55" t="s">
        <v>180</v>
      </c>
      <c r="AT164" s="56">
        <v>310</v>
      </c>
      <c r="AU164" s="54">
        <v>300</v>
      </c>
      <c r="AV164" s="55">
        <v>305</v>
      </c>
      <c r="AW164" s="56" t="s">
        <v>180</v>
      </c>
      <c r="AX164" s="54" t="s">
        <v>180</v>
      </c>
      <c r="AY164" s="55" t="s">
        <v>180</v>
      </c>
      <c r="AZ164" s="56">
        <v>150.75</v>
      </c>
      <c r="BA164" s="54">
        <v>147.5</v>
      </c>
      <c r="BB164" s="55">
        <v>149.5</v>
      </c>
      <c r="BC164" s="56" t="s">
        <v>180</v>
      </c>
      <c r="BD164" s="54" t="s">
        <v>180</v>
      </c>
      <c r="BE164" s="55" t="s">
        <v>180</v>
      </c>
      <c r="BF164" s="56">
        <v>150.75</v>
      </c>
      <c r="BG164" s="54">
        <v>147.5</v>
      </c>
      <c r="BH164" s="55">
        <v>149.5</v>
      </c>
      <c r="BI164" s="56">
        <v>156</v>
      </c>
      <c r="BJ164" s="54">
        <v>155</v>
      </c>
      <c r="BK164" s="55">
        <v>156</v>
      </c>
      <c r="BL164" s="56" t="s">
        <v>180</v>
      </c>
      <c r="BM164" s="54" t="s">
        <v>180</v>
      </c>
      <c r="BN164" s="55" t="s">
        <v>180</v>
      </c>
      <c r="BO164" s="56" t="s">
        <v>180</v>
      </c>
      <c r="BP164" s="54" t="s">
        <v>180</v>
      </c>
      <c r="BQ164" s="55" t="s">
        <v>180</v>
      </c>
      <c r="BR164" s="56" t="s">
        <v>180</v>
      </c>
      <c r="BS164" s="54" t="s">
        <v>180</v>
      </c>
      <c r="BT164" s="55" t="s">
        <v>180</v>
      </c>
      <c r="BU164" s="56" t="s">
        <v>180</v>
      </c>
      <c r="BV164" s="54" t="s">
        <v>180</v>
      </c>
      <c r="BW164" s="55" t="s">
        <v>180</v>
      </c>
      <c r="BX164" s="56" t="s">
        <v>180</v>
      </c>
      <c r="BY164" s="54" t="s">
        <v>180</v>
      </c>
      <c r="BZ164" s="55" t="s">
        <v>180</v>
      </c>
      <c r="CA164" s="56" t="s">
        <v>180</v>
      </c>
      <c r="CB164" s="54" t="s">
        <v>180</v>
      </c>
      <c r="CC164" s="55" t="s">
        <v>180</v>
      </c>
      <c r="CD164" s="56" t="s">
        <v>180</v>
      </c>
      <c r="CE164" s="54" t="s">
        <v>180</v>
      </c>
      <c r="CF164" s="55" t="s">
        <v>180</v>
      </c>
      <c r="CG164" s="56" t="s">
        <v>180</v>
      </c>
      <c r="CH164" s="54" t="s">
        <v>180</v>
      </c>
      <c r="CI164" s="55" t="s">
        <v>180</v>
      </c>
      <c r="CJ164" s="56" t="s">
        <v>180</v>
      </c>
      <c r="CK164" s="54" t="s">
        <v>180</v>
      </c>
      <c r="CL164" s="55" t="s">
        <v>180</v>
      </c>
      <c r="CM164" s="56" t="s">
        <v>180</v>
      </c>
      <c r="CN164" s="54" t="s">
        <v>180</v>
      </c>
      <c r="CO164" s="55" t="s">
        <v>180</v>
      </c>
      <c r="CP164" s="56">
        <v>170</v>
      </c>
      <c r="CQ164" s="54">
        <v>168</v>
      </c>
      <c r="CR164" s="55">
        <v>169</v>
      </c>
      <c r="CS164" s="56">
        <v>210</v>
      </c>
      <c r="CT164" s="54">
        <v>198</v>
      </c>
      <c r="CU164" s="55">
        <v>204</v>
      </c>
      <c r="CV164" s="56">
        <v>250</v>
      </c>
      <c r="CW164" s="54">
        <v>240</v>
      </c>
      <c r="CX164" s="55">
        <v>245</v>
      </c>
      <c r="CY164" s="54">
        <v>146.75</v>
      </c>
      <c r="CZ164" s="54">
        <v>142.25</v>
      </c>
      <c r="DA164" s="55">
        <v>145</v>
      </c>
      <c r="DB164" s="54" t="s">
        <v>180</v>
      </c>
      <c r="DC164" s="54" t="s">
        <v>180</v>
      </c>
      <c r="DD164" s="55" t="s">
        <v>180</v>
      </c>
      <c r="DE164" s="54" t="s">
        <v>180</v>
      </c>
      <c r="DF164" s="54" t="s">
        <v>180</v>
      </c>
      <c r="DG164" s="55" t="s">
        <v>180</v>
      </c>
      <c r="DH164" s="54" t="s">
        <v>180</v>
      </c>
      <c r="DI164" s="54" t="s">
        <v>180</v>
      </c>
      <c r="DJ164" s="55" t="s">
        <v>180</v>
      </c>
      <c r="DK164" s="56" t="s">
        <v>180</v>
      </c>
      <c r="DL164" s="54" t="s">
        <v>180</v>
      </c>
      <c r="DM164" s="55" t="s">
        <v>180</v>
      </c>
      <c r="DN164" s="54" t="s">
        <v>180</v>
      </c>
      <c r="DO164" s="54" t="s">
        <v>180</v>
      </c>
      <c r="DP164" s="55" t="s">
        <v>180</v>
      </c>
      <c r="DQ164" s="54" t="s">
        <v>180</v>
      </c>
      <c r="DR164" s="54" t="s">
        <v>180</v>
      </c>
      <c r="DS164" s="55" t="s">
        <v>180</v>
      </c>
      <c r="DT164" s="54">
        <v>144.75</v>
      </c>
      <c r="DU164" s="54">
        <v>140.75</v>
      </c>
      <c r="DV164" s="55">
        <v>143.25</v>
      </c>
      <c r="DW164" s="56" t="s">
        <v>180</v>
      </c>
      <c r="DX164" s="54" t="s">
        <v>180</v>
      </c>
      <c r="DY164" s="55" t="s">
        <v>180</v>
      </c>
      <c r="DZ164" s="56">
        <v>359</v>
      </c>
      <c r="EA164" s="54">
        <v>347</v>
      </c>
      <c r="EB164" s="55">
        <v>353</v>
      </c>
      <c r="EC164" s="56" t="s">
        <v>180</v>
      </c>
      <c r="ED164" s="54" t="s">
        <v>180</v>
      </c>
      <c r="EE164" s="55" t="s">
        <v>180</v>
      </c>
      <c r="EF164" s="56" t="s">
        <v>180</v>
      </c>
      <c r="EG164" s="54" t="s">
        <v>180</v>
      </c>
      <c r="EH164" s="55" t="s">
        <v>180</v>
      </c>
      <c r="EI164" s="56" t="s">
        <v>180</v>
      </c>
      <c r="EJ164" s="54" t="s">
        <v>180</v>
      </c>
      <c r="EK164" s="55" t="s">
        <v>180</v>
      </c>
      <c r="EL164" s="56" t="s">
        <v>180</v>
      </c>
      <c r="EM164" s="54" t="s">
        <v>180</v>
      </c>
      <c r="EN164" s="55" t="s">
        <v>180</v>
      </c>
      <c r="EO164" s="56" t="s">
        <v>180</v>
      </c>
      <c r="EP164" s="54" t="s">
        <v>180</v>
      </c>
      <c r="EQ164" s="55" t="s">
        <v>180</v>
      </c>
      <c r="ER164" s="56" t="s">
        <v>180</v>
      </c>
      <c r="ES164" s="54" t="s">
        <v>180</v>
      </c>
      <c r="ET164" s="55" t="s">
        <v>180</v>
      </c>
      <c r="EU164" s="54" t="s">
        <v>180</v>
      </c>
      <c r="EV164" s="54" t="s">
        <v>180</v>
      </c>
      <c r="EW164" s="55" t="s">
        <v>180</v>
      </c>
      <c r="EX164" s="54" t="s">
        <v>180</v>
      </c>
      <c r="EY164" s="54" t="s">
        <v>180</v>
      </c>
      <c r="EZ164" s="55" t="s">
        <v>180</v>
      </c>
      <c r="FA164" s="56" t="s">
        <v>180</v>
      </c>
      <c r="FB164" s="54" t="s">
        <v>180</v>
      </c>
      <c r="FC164" s="55" t="s">
        <v>180</v>
      </c>
      <c r="FD164" s="56" t="s">
        <v>180</v>
      </c>
      <c r="FE164" s="54" t="s">
        <v>180</v>
      </c>
      <c r="FF164" s="55" t="s">
        <v>180</v>
      </c>
      <c r="FG164" s="56" t="s">
        <v>180</v>
      </c>
      <c r="FH164" s="54" t="s">
        <v>180</v>
      </c>
      <c r="FI164" s="55" t="s">
        <v>180</v>
      </c>
      <c r="FJ164" s="56">
        <v>124</v>
      </c>
      <c r="FK164" s="54">
        <v>117</v>
      </c>
      <c r="FL164" s="55">
        <v>121</v>
      </c>
      <c r="FM164" s="56" t="s">
        <v>180</v>
      </c>
      <c r="FN164" s="54" t="s">
        <v>180</v>
      </c>
      <c r="FO164" s="55" t="s">
        <v>180</v>
      </c>
      <c r="FP164" s="56">
        <v>131.25</v>
      </c>
      <c r="FQ164" s="54">
        <v>125</v>
      </c>
      <c r="FR164" s="55">
        <v>128.25</v>
      </c>
      <c r="FS164" s="56">
        <v>142.5</v>
      </c>
      <c r="FT164" s="54">
        <v>138</v>
      </c>
      <c r="FU164" s="55">
        <v>140.5</v>
      </c>
      <c r="FV164" s="56" t="s">
        <v>180</v>
      </c>
      <c r="FW164" s="54" t="s">
        <v>180</v>
      </c>
      <c r="FX164" s="55" t="s">
        <v>180</v>
      </c>
      <c r="FY164" s="56" t="s">
        <v>180</v>
      </c>
      <c r="FZ164" s="54" t="s">
        <v>180</v>
      </c>
      <c r="GA164" s="55" t="s">
        <v>180</v>
      </c>
      <c r="GB164" s="56">
        <v>320</v>
      </c>
      <c r="GC164" s="54">
        <v>275</v>
      </c>
      <c r="GD164" s="55">
        <v>298</v>
      </c>
      <c r="GE164" s="56">
        <v>357</v>
      </c>
      <c r="GF164" s="54">
        <v>357</v>
      </c>
      <c r="GG164" s="55">
        <v>357</v>
      </c>
      <c r="GH164" s="56">
        <v>365</v>
      </c>
      <c r="GI164" s="54">
        <v>355</v>
      </c>
      <c r="GJ164" s="55">
        <v>360</v>
      </c>
      <c r="GK164" s="56" t="s">
        <v>180</v>
      </c>
      <c r="GL164" s="54" t="s">
        <v>180</v>
      </c>
      <c r="GM164" s="55" t="s">
        <v>180</v>
      </c>
      <c r="GN164" s="56">
        <v>360</v>
      </c>
      <c r="GO164" s="54">
        <v>355</v>
      </c>
      <c r="GP164" s="55">
        <v>358</v>
      </c>
      <c r="GQ164" s="56">
        <v>260</v>
      </c>
      <c r="GR164" s="54">
        <v>255</v>
      </c>
      <c r="GS164" s="55">
        <v>258</v>
      </c>
      <c r="GT164" s="56" t="s">
        <v>180</v>
      </c>
      <c r="GU164" s="54" t="s">
        <v>180</v>
      </c>
      <c r="GV164" s="55" t="s">
        <v>180</v>
      </c>
      <c r="GW164" s="56">
        <v>260</v>
      </c>
      <c r="GX164" s="54">
        <v>255</v>
      </c>
      <c r="GY164" s="55">
        <v>258</v>
      </c>
      <c r="GZ164" s="56">
        <v>49</v>
      </c>
      <c r="HA164" s="54">
        <v>40</v>
      </c>
      <c r="HB164" s="55">
        <v>45</v>
      </c>
      <c r="HC164" s="56">
        <v>57</v>
      </c>
      <c r="HD164" s="54">
        <v>52</v>
      </c>
      <c r="HE164" s="55">
        <v>55</v>
      </c>
      <c r="HF164" s="54" t="s">
        <v>180</v>
      </c>
      <c r="HG164" s="54" t="s">
        <v>180</v>
      </c>
      <c r="HH164" s="55" t="s">
        <v>180</v>
      </c>
      <c r="HI164" s="54" t="s">
        <v>180</v>
      </c>
      <c r="HJ164" s="54" t="s">
        <v>180</v>
      </c>
      <c r="HK164" s="55" t="s">
        <v>180</v>
      </c>
      <c r="HL164" s="56" t="s">
        <v>180</v>
      </c>
      <c r="HM164" s="54" t="s">
        <v>180</v>
      </c>
      <c r="HN164" s="55" t="s">
        <v>180</v>
      </c>
      <c r="HO164" s="56" t="s">
        <v>180</v>
      </c>
      <c r="HP164" s="54" t="s">
        <v>180</v>
      </c>
      <c r="HQ164" s="55" t="s">
        <v>180</v>
      </c>
      <c r="HR164" s="56" t="s">
        <v>180</v>
      </c>
      <c r="HS164" s="54" t="s">
        <v>180</v>
      </c>
      <c r="HT164" s="55" t="s">
        <v>180</v>
      </c>
      <c r="HU164" s="56" t="s">
        <v>180</v>
      </c>
      <c r="HV164" s="54" t="s">
        <v>180</v>
      </c>
      <c r="HW164" s="55" t="s">
        <v>180</v>
      </c>
      <c r="HX164" s="56" t="s">
        <v>180</v>
      </c>
      <c r="HY164" s="54" t="s">
        <v>180</v>
      </c>
      <c r="HZ164" s="55" t="s">
        <v>180</v>
      </c>
      <c r="IA164" s="56" t="s">
        <v>180</v>
      </c>
      <c r="IB164" s="54" t="s">
        <v>180</v>
      </c>
      <c r="IC164" s="55" t="s">
        <v>180</v>
      </c>
    </row>
    <row r="165" spans="1:237">
      <c r="A165" s="20">
        <v>2000</v>
      </c>
      <c r="B165" s="20">
        <v>3</v>
      </c>
      <c r="C165" s="20">
        <v>8</v>
      </c>
      <c r="D165" s="54">
        <v>168.2</v>
      </c>
      <c r="E165" s="54">
        <v>167</v>
      </c>
      <c r="F165" s="55">
        <v>167.8</v>
      </c>
      <c r="G165" s="56">
        <v>145.19999999999999</v>
      </c>
      <c r="H165" s="54">
        <v>142.4</v>
      </c>
      <c r="I165" s="55">
        <v>144</v>
      </c>
      <c r="J165" s="56">
        <v>210</v>
      </c>
      <c r="K165" s="54">
        <v>198</v>
      </c>
      <c r="L165" s="55">
        <v>204</v>
      </c>
      <c r="M165" s="56" t="s">
        <v>180</v>
      </c>
      <c r="N165" s="54" t="s">
        <v>180</v>
      </c>
      <c r="O165" s="55" t="s">
        <v>180</v>
      </c>
      <c r="P165" s="56">
        <v>165</v>
      </c>
      <c r="Q165" s="54">
        <v>165</v>
      </c>
      <c r="R165" s="55">
        <v>165</v>
      </c>
      <c r="S165" s="56">
        <v>165</v>
      </c>
      <c r="T165" s="54">
        <v>165</v>
      </c>
      <c r="U165" s="55">
        <v>165</v>
      </c>
      <c r="V165" s="54">
        <v>172</v>
      </c>
      <c r="W165" s="54">
        <v>168</v>
      </c>
      <c r="X165" s="55">
        <v>170</v>
      </c>
      <c r="Y165" s="54">
        <v>163.19999999999999</v>
      </c>
      <c r="Z165" s="54">
        <v>160.80000000000001</v>
      </c>
      <c r="AA165" s="55">
        <v>162</v>
      </c>
      <c r="AB165" s="54" t="s">
        <v>180</v>
      </c>
      <c r="AC165" s="54" t="s">
        <v>180</v>
      </c>
      <c r="AD165" s="55" t="s">
        <v>180</v>
      </c>
      <c r="AE165" s="54" t="s">
        <v>180</v>
      </c>
      <c r="AF165" s="54" t="s">
        <v>180</v>
      </c>
      <c r="AG165" s="55" t="s">
        <v>180</v>
      </c>
      <c r="AH165" s="56" t="s">
        <v>180</v>
      </c>
      <c r="AI165" s="54" t="s">
        <v>180</v>
      </c>
      <c r="AJ165" s="55" t="s">
        <v>180</v>
      </c>
      <c r="AK165" s="56" t="s">
        <v>180</v>
      </c>
      <c r="AL165" s="54" t="s">
        <v>180</v>
      </c>
      <c r="AM165" s="55" t="s">
        <v>180</v>
      </c>
      <c r="AN165" s="56">
        <v>3300</v>
      </c>
      <c r="AO165" s="54">
        <v>2703</v>
      </c>
      <c r="AP165" s="55">
        <v>3002</v>
      </c>
      <c r="AQ165" s="56" t="s">
        <v>180</v>
      </c>
      <c r="AR165" s="54" t="s">
        <v>180</v>
      </c>
      <c r="AS165" s="55" t="s">
        <v>180</v>
      </c>
      <c r="AT165" s="56">
        <v>310</v>
      </c>
      <c r="AU165" s="54">
        <v>300</v>
      </c>
      <c r="AV165" s="55">
        <v>305</v>
      </c>
      <c r="AW165" s="56" t="s">
        <v>180</v>
      </c>
      <c r="AX165" s="54" t="s">
        <v>180</v>
      </c>
      <c r="AY165" s="55" t="s">
        <v>180</v>
      </c>
      <c r="AZ165" s="56">
        <v>169</v>
      </c>
      <c r="BA165" s="54">
        <v>163</v>
      </c>
      <c r="BB165" s="55">
        <v>166.4</v>
      </c>
      <c r="BC165" s="56" t="s">
        <v>180</v>
      </c>
      <c r="BD165" s="54" t="s">
        <v>180</v>
      </c>
      <c r="BE165" s="55" t="s">
        <v>180</v>
      </c>
      <c r="BF165" s="56">
        <v>169</v>
      </c>
      <c r="BG165" s="54">
        <v>163</v>
      </c>
      <c r="BH165" s="55">
        <v>166.4</v>
      </c>
      <c r="BI165" s="56">
        <v>174</v>
      </c>
      <c r="BJ165" s="54">
        <v>169.6</v>
      </c>
      <c r="BK165" s="55">
        <v>172.2</v>
      </c>
      <c r="BL165" s="56" t="s">
        <v>180</v>
      </c>
      <c r="BM165" s="54" t="s">
        <v>180</v>
      </c>
      <c r="BN165" s="55" t="s">
        <v>180</v>
      </c>
      <c r="BO165" s="56" t="s">
        <v>180</v>
      </c>
      <c r="BP165" s="54" t="s">
        <v>180</v>
      </c>
      <c r="BQ165" s="55" t="s">
        <v>180</v>
      </c>
      <c r="BR165" s="56" t="s">
        <v>180</v>
      </c>
      <c r="BS165" s="54" t="s">
        <v>180</v>
      </c>
      <c r="BT165" s="55" t="s">
        <v>180</v>
      </c>
      <c r="BU165" s="56" t="s">
        <v>180</v>
      </c>
      <c r="BV165" s="54" t="s">
        <v>180</v>
      </c>
      <c r="BW165" s="55" t="s">
        <v>180</v>
      </c>
      <c r="BX165" s="56" t="s">
        <v>180</v>
      </c>
      <c r="BY165" s="54" t="s">
        <v>180</v>
      </c>
      <c r="BZ165" s="55" t="s">
        <v>180</v>
      </c>
      <c r="CA165" s="56" t="s">
        <v>180</v>
      </c>
      <c r="CB165" s="54" t="s">
        <v>180</v>
      </c>
      <c r="CC165" s="55" t="s">
        <v>180</v>
      </c>
      <c r="CD165" s="56" t="s">
        <v>180</v>
      </c>
      <c r="CE165" s="54" t="s">
        <v>180</v>
      </c>
      <c r="CF165" s="55" t="s">
        <v>180</v>
      </c>
      <c r="CG165" s="56" t="s">
        <v>180</v>
      </c>
      <c r="CH165" s="54" t="s">
        <v>180</v>
      </c>
      <c r="CI165" s="55" t="s">
        <v>180</v>
      </c>
      <c r="CJ165" s="56" t="s">
        <v>180</v>
      </c>
      <c r="CK165" s="54" t="s">
        <v>180</v>
      </c>
      <c r="CL165" s="55" t="s">
        <v>180</v>
      </c>
      <c r="CM165" s="56" t="s">
        <v>180</v>
      </c>
      <c r="CN165" s="54" t="s">
        <v>180</v>
      </c>
      <c r="CO165" s="55" t="s">
        <v>180</v>
      </c>
      <c r="CP165" s="56">
        <v>172</v>
      </c>
      <c r="CQ165" s="54">
        <v>171</v>
      </c>
      <c r="CR165" s="55">
        <v>172</v>
      </c>
      <c r="CS165" s="56">
        <v>210</v>
      </c>
      <c r="CT165" s="54">
        <v>198</v>
      </c>
      <c r="CU165" s="55">
        <v>204</v>
      </c>
      <c r="CV165" s="56">
        <v>250</v>
      </c>
      <c r="CW165" s="54">
        <v>240</v>
      </c>
      <c r="CX165" s="55">
        <v>245</v>
      </c>
      <c r="CY165" s="54">
        <v>163.6</v>
      </c>
      <c r="CZ165" s="54">
        <v>157.4</v>
      </c>
      <c r="DA165" s="55">
        <v>161</v>
      </c>
      <c r="DB165" s="54" t="s">
        <v>180</v>
      </c>
      <c r="DC165" s="54" t="s">
        <v>180</v>
      </c>
      <c r="DD165" s="55" t="s">
        <v>180</v>
      </c>
      <c r="DE165" s="54" t="s">
        <v>180</v>
      </c>
      <c r="DF165" s="54" t="s">
        <v>180</v>
      </c>
      <c r="DG165" s="55" t="s">
        <v>180</v>
      </c>
      <c r="DH165" s="54" t="s">
        <v>180</v>
      </c>
      <c r="DI165" s="54" t="s">
        <v>180</v>
      </c>
      <c r="DJ165" s="55" t="s">
        <v>180</v>
      </c>
      <c r="DK165" s="56" t="s">
        <v>180</v>
      </c>
      <c r="DL165" s="54" t="s">
        <v>180</v>
      </c>
      <c r="DM165" s="55" t="s">
        <v>180</v>
      </c>
      <c r="DN165" s="54" t="s">
        <v>180</v>
      </c>
      <c r="DO165" s="54" t="s">
        <v>180</v>
      </c>
      <c r="DP165" s="55" t="s">
        <v>180</v>
      </c>
      <c r="DQ165" s="54" t="s">
        <v>180</v>
      </c>
      <c r="DR165" s="54" t="s">
        <v>180</v>
      </c>
      <c r="DS165" s="55" t="s">
        <v>180</v>
      </c>
      <c r="DT165" s="54">
        <v>151.19999999999999</v>
      </c>
      <c r="DU165" s="54">
        <v>148.4</v>
      </c>
      <c r="DV165" s="55">
        <v>150</v>
      </c>
      <c r="DW165" s="56" t="s">
        <v>180</v>
      </c>
      <c r="DX165" s="54" t="s">
        <v>180</v>
      </c>
      <c r="DY165" s="55" t="s">
        <v>180</v>
      </c>
      <c r="DZ165" s="56">
        <v>366</v>
      </c>
      <c r="EA165" s="54">
        <v>354</v>
      </c>
      <c r="EB165" s="55">
        <v>360</v>
      </c>
      <c r="EC165" s="56" t="s">
        <v>180</v>
      </c>
      <c r="ED165" s="54" t="s">
        <v>180</v>
      </c>
      <c r="EE165" s="55" t="s">
        <v>180</v>
      </c>
      <c r="EF165" s="56" t="s">
        <v>180</v>
      </c>
      <c r="EG165" s="54" t="s">
        <v>180</v>
      </c>
      <c r="EH165" s="55" t="s">
        <v>180</v>
      </c>
      <c r="EI165" s="56" t="s">
        <v>180</v>
      </c>
      <c r="EJ165" s="54" t="s">
        <v>180</v>
      </c>
      <c r="EK165" s="55" t="s">
        <v>180</v>
      </c>
      <c r="EL165" s="56" t="s">
        <v>180</v>
      </c>
      <c r="EM165" s="54" t="s">
        <v>180</v>
      </c>
      <c r="EN165" s="55" t="s">
        <v>180</v>
      </c>
      <c r="EO165" s="56" t="s">
        <v>180</v>
      </c>
      <c r="EP165" s="54" t="s">
        <v>180</v>
      </c>
      <c r="EQ165" s="55" t="s">
        <v>180</v>
      </c>
      <c r="ER165" s="56" t="s">
        <v>180</v>
      </c>
      <c r="ES165" s="54" t="s">
        <v>180</v>
      </c>
      <c r="ET165" s="55" t="s">
        <v>180</v>
      </c>
      <c r="EU165" s="54" t="s">
        <v>180</v>
      </c>
      <c r="EV165" s="54" t="s">
        <v>180</v>
      </c>
      <c r="EW165" s="55" t="s">
        <v>180</v>
      </c>
      <c r="EX165" s="54" t="s">
        <v>180</v>
      </c>
      <c r="EY165" s="54" t="s">
        <v>180</v>
      </c>
      <c r="EZ165" s="55" t="s">
        <v>180</v>
      </c>
      <c r="FA165" s="56" t="s">
        <v>180</v>
      </c>
      <c r="FB165" s="54" t="s">
        <v>180</v>
      </c>
      <c r="FC165" s="55" t="s">
        <v>180</v>
      </c>
      <c r="FD165" s="56" t="s">
        <v>180</v>
      </c>
      <c r="FE165" s="54" t="s">
        <v>180</v>
      </c>
      <c r="FF165" s="55" t="s">
        <v>180</v>
      </c>
      <c r="FG165" s="56" t="s">
        <v>180</v>
      </c>
      <c r="FH165" s="54" t="s">
        <v>180</v>
      </c>
      <c r="FI165" s="55" t="s">
        <v>180</v>
      </c>
      <c r="FJ165" s="56">
        <v>129</v>
      </c>
      <c r="FK165" s="54">
        <v>123.6</v>
      </c>
      <c r="FL165" s="55">
        <v>126.8</v>
      </c>
      <c r="FM165" s="56" t="s">
        <v>180</v>
      </c>
      <c r="FN165" s="54" t="s">
        <v>180</v>
      </c>
      <c r="FO165" s="55" t="s">
        <v>180</v>
      </c>
      <c r="FP165" s="56">
        <v>133</v>
      </c>
      <c r="FQ165" s="54">
        <v>128</v>
      </c>
      <c r="FR165" s="55">
        <v>130.80000000000001</v>
      </c>
      <c r="FS165" s="56">
        <v>145</v>
      </c>
      <c r="FT165" s="54">
        <v>140</v>
      </c>
      <c r="FU165" s="55">
        <v>143</v>
      </c>
      <c r="FV165" s="56" t="s">
        <v>180</v>
      </c>
      <c r="FW165" s="54" t="s">
        <v>180</v>
      </c>
      <c r="FX165" s="55" t="s">
        <v>180</v>
      </c>
      <c r="FY165" s="56" t="s">
        <v>180</v>
      </c>
      <c r="FZ165" s="54" t="s">
        <v>180</v>
      </c>
      <c r="GA165" s="55" t="s">
        <v>180</v>
      </c>
      <c r="GB165" s="56">
        <v>320</v>
      </c>
      <c r="GC165" s="54">
        <v>275</v>
      </c>
      <c r="GD165" s="55">
        <v>298</v>
      </c>
      <c r="GE165" s="56">
        <v>357</v>
      </c>
      <c r="GF165" s="54">
        <v>357</v>
      </c>
      <c r="GG165" s="55">
        <v>357</v>
      </c>
      <c r="GH165" s="56">
        <v>365</v>
      </c>
      <c r="GI165" s="54">
        <v>355</v>
      </c>
      <c r="GJ165" s="55">
        <v>360</v>
      </c>
      <c r="GK165" s="56" t="s">
        <v>180</v>
      </c>
      <c r="GL165" s="54" t="s">
        <v>180</v>
      </c>
      <c r="GM165" s="55" t="s">
        <v>180</v>
      </c>
      <c r="GN165" s="56">
        <v>360</v>
      </c>
      <c r="GO165" s="54">
        <v>355</v>
      </c>
      <c r="GP165" s="55">
        <v>358</v>
      </c>
      <c r="GQ165" s="56">
        <v>260</v>
      </c>
      <c r="GR165" s="54">
        <v>240</v>
      </c>
      <c r="GS165" s="55">
        <v>250</v>
      </c>
      <c r="GT165" s="56" t="s">
        <v>180</v>
      </c>
      <c r="GU165" s="54" t="s">
        <v>180</v>
      </c>
      <c r="GV165" s="55" t="s">
        <v>180</v>
      </c>
      <c r="GW165" s="56">
        <v>260</v>
      </c>
      <c r="GX165" s="54">
        <v>249</v>
      </c>
      <c r="GY165" s="55">
        <v>255</v>
      </c>
      <c r="GZ165" s="56">
        <v>49</v>
      </c>
      <c r="HA165" s="54">
        <v>40</v>
      </c>
      <c r="HB165" s="55">
        <v>45</v>
      </c>
      <c r="HC165" s="56">
        <v>57</v>
      </c>
      <c r="HD165" s="54">
        <v>52</v>
      </c>
      <c r="HE165" s="55">
        <v>55</v>
      </c>
      <c r="HF165" s="54" t="s">
        <v>180</v>
      </c>
      <c r="HG165" s="54" t="s">
        <v>180</v>
      </c>
      <c r="HH165" s="55" t="s">
        <v>180</v>
      </c>
      <c r="HI165" s="54" t="s">
        <v>180</v>
      </c>
      <c r="HJ165" s="54" t="s">
        <v>180</v>
      </c>
      <c r="HK165" s="55" t="s">
        <v>180</v>
      </c>
      <c r="HL165" s="56" t="s">
        <v>180</v>
      </c>
      <c r="HM165" s="54" t="s">
        <v>180</v>
      </c>
      <c r="HN165" s="55" t="s">
        <v>180</v>
      </c>
      <c r="HO165" s="56" t="s">
        <v>180</v>
      </c>
      <c r="HP165" s="54" t="s">
        <v>180</v>
      </c>
      <c r="HQ165" s="55" t="s">
        <v>180</v>
      </c>
      <c r="HR165" s="56" t="s">
        <v>180</v>
      </c>
      <c r="HS165" s="54" t="s">
        <v>180</v>
      </c>
      <c r="HT165" s="55" t="s">
        <v>180</v>
      </c>
      <c r="HU165" s="56" t="s">
        <v>180</v>
      </c>
      <c r="HV165" s="54" t="s">
        <v>180</v>
      </c>
      <c r="HW165" s="55" t="s">
        <v>180</v>
      </c>
      <c r="HX165" s="56" t="s">
        <v>180</v>
      </c>
      <c r="HY165" s="54" t="s">
        <v>180</v>
      </c>
      <c r="HZ165" s="55" t="s">
        <v>180</v>
      </c>
      <c r="IA165" s="56" t="s">
        <v>180</v>
      </c>
      <c r="IB165" s="54" t="s">
        <v>180</v>
      </c>
      <c r="IC165" s="55" t="s">
        <v>180</v>
      </c>
    </row>
    <row r="166" spans="1:237">
      <c r="A166" s="20">
        <v>2000</v>
      </c>
      <c r="B166" s="20">
        <v>3</v>
      </c>
      <c r="C166" s="20">
        <v>9</v>
      </c>
      <c r="D166" s="54">
        <v>167.5</v>
      </c>
      <c r="E166" s="54">
        <v>167</v>
      </c>
      <c r="F166" s="55">
        <v>167.25</v>
      </c>
      <c r="G166" s="56">
        <v>148</v>
      </c>
      <c r="H166" s="54">
        <v>146</v>
      </c>
      <c r="I166" s="55">
        <v>147</v>
      </c>
      <c r="J166" s="56">
        <v>210</v>
      </c>
      <c r="K166" s="54">
        <v>198</v>
      </c>
      <c r="L166" s="55">
        <v>204</v>
      </c>
      <c r="M166" s="56" t="s">
        <v>180</v>
      </c>
      <c r="N166" s="54" t="s">
        <v>180</v>
      </c>
      <c r="O166" s="55" t="s">
        <v>180</v>
      </c>
      <c r="P166" s="56">
        <v>165</v>
      </c>
      <c r="Q166" s="54">
        <v>165</v>
      </c>
      <c r="R166" s="55">
        <v>165</v>
      </c>
      <c r="S166" s="56">
        <v>165</v>
      </c>
      <c r="T166" s="54">
        <v>165</v>
      </c>
      <c r="U166" s="55">
        <v>165</v>
      </c>
      <c r="V166" s="54">
        <v>172</v>
      </c>
      <c r="W166" s="54">
        <v>168</v>
      </c>
      <c r="X166" s="55">
        <v>170</v>
      </c>
      <c r="Y166" s="54">
        <v>165</v>
      </c>
      <c r="Z166" s="54">
        <v>165</v>
      </c>
      <c r="AA166" s="55">
        <v>165</v>
      </c>
      <c r="AB166" s="54" t="s">
        <v>180</v>
      </c>
      <c r="AC166" s="54" t="s">
        <v>180</v>
      </c>
      <c r="AD166" s="55" t="s">
        <v>180</v>
      </c>
      <c r="AE166" s="54" t="s">
        <v>180</v>
      </c>
      <c r="AF166" s="54" t="s">
        <v>180</v>
      </c>
      <c r="AG166" s="55" t="s">
        <v>180</v>
      </c>
      <c r="AH166" s="56" t="s">
        <v>180</v>
      </c>
      <c r="AI166" s="54" t="s">
        <v>180</v>
      </c>
      <c r="AJ166" s="55" t="s">
        <v>180</v>
      </c>
      <c r="AK166" s="56" t="s">
        <v>180</v>
      </c>
      <c r="AL166" s="54" t="s">
        <v>180</v>
      </c>
      <c r="AM166" s="55" t="s">
        <v>180</v>
      </c>
      <c r="AN166" s="56">
        <v>3300</v>
      </c>
      <c r="AO166" s="54">
        <v>2703</v>
      </c>
      <c r="AP166" s="55">
        <v>3002</v>
      </c>
      <c r="AQ166" s="56" t="s">
        <v>180</v>
      </c>
      <c r="AR166" s="54" t="s">
        <v>180</v>
      </c>
      <c r="AS166" s="55" t="s">
        <v>180</v>
      </c>
      <c r="AT166" s="56">
        <v>310</v>
      </c>
      <c r="AU166" s="54">
        <v>300</v>
      </c>
      <c r="AV166" s="55">
        <v>305</v>
      </c>
      <c r="AW166" s="56" t="s">
        <v>180</v>
      </c>
      <c r="AX166" s="54" t="s">
        <v>180</v>
      </c>
      <c r="AY166" s="55" t="s">
        <v>180</v>
      </c>
      <c r="AZ166" s="56">
        <v>185</v>
      </c>
      <c r="BA166" s="54">
        <v>178</v>
      </c>
      <c r="BB166" s="55">
        <v>182</v>
      </c>
      <c r="BC166" s="56" t="s">
        <v>180</v>
      </c>
      <c r="BD166" s="54" t="s">
        <v>180</v>
      </c>
      <c r="BE166" s="55" t="s">
        <v>180</v>
      </c>
      <c r="BF166" s="56">
        <v>185</v>
      </c>
      <c r="BG166" s="54">
        <v>178</v>
      </c>
      <c r="BH166" s="55">
        <v>182</v>
      </c>
      <c r="BI166" s="56">
        <v>181.25</v>
      </c>
      <c r="BJ166" s="54">
        <v>175.75</v>
      </c>
      <c r="BK166" s="55">
        <v>179</v>
      </c>
      <c r="BL166" s="56" t="s">
        <v>180</v>
      </c>
      <c r="BM166" s="54" t="s">
        <v>180</v>
      </c>
      <c r="BN166" s="55" t="s">
        <v>180</v>
      </c>
      <c r="BO166" s="56" t="s">
        <v>180</v>
      </c>
      <c r="BP166" s="54" t="s">
        <v>180</v>
      </c>
      <c r="BQ166" s="55" t="s">
        <v>180</v>
      </c>
      <c r="BR166" s="56" t="s">
        <v>180</v>
      </c>
      <c r="BS166" s="54" t="s">
        <v>180</v>
      </c>
      <c r="BT166" s="55" t="s">
        <v>180</v>
      </c>
      <c r="BU166" s="56" t="s">
        <v>180</v>
      </c>
      <c r="BV166" s="54" t="s">
        <v>180</v>
      </c>
      <c r="BW166" s="55" t="s">
        <v>180</v>
      </c>
      <c r="BX166" s="56" t="s">
        <v>180</v>
      </c>
      <c r="BY166" s="54" t="s">
        <v>180</v>
      </c>
      <c r="BZ166" s="55" t="s">
        <v>180</v>
      </c>
      <c r="CA166" s="56" t="s">
        <v>180</v>
      </c>
      <c r="CB166" s="54" t="s">
        <v>180</v>
      </c>
      <c r="CC166" s="55" t="s">
        <v>180</v>
      </c>
      <c r="CD166" s="56" t="s">
        <v>180</v>
      </c>
      <c r="CE166" s="54" t="s">
        <v>180</v>
      </c>
      <c r="CF166" s="55" t="s">
        <v>180</v>
      </c>
      <c r="CG166" s="56" t="s">
        <v>180</v>
      </c>
      <c r="CH166" s="54" t="s">
        <v>180</v>
      </c>
      <c r="CI166" s="55" t="s">
        <v>180</v>
      </c>
      <c r="CJ166" s="56" t="s">
        <v>180</v>
      </c>
      <c r="CK166" s="54" t="s">
        <v>180</v>
      </c>
      <c r="CL166" s="55" t="s">
        <v>180</v>
      </c>
      <c r="CM166" s="56" t="s">
        <v>180</v>
      </c>
      <c r="CN166" s="54" t="s">
        <v>180</v>
      </c>
      <c r="CO166" s="55" t="s">
        <v>180</v>
      </c>
      <c r="CP166" s="56">
        <v>183.75</v>
      </c>
      <c r="CQ166" s="54">
        <v>175</v>
      </c>
      <c r="CR166" s="55">
        <v>179.5</v>
      </c>
      <c r="CS166" s="56">
        <v>210</v>
      </c>
      <c r="CT166" s="54">
        <v>198</v>
      </c>
      <c r="CU166" s="55">
        <v>204</v>
      </c>
      <c r="CV166" s="56">
        <v>250</v>
      </c>
      <c r="CW166" s="54">
        <v>240</v>
      </c>
      <c r="CX166" s="55">
        <v>245</v>
      </c>
      <c r="CY166" s="54">
        <v>169</v>
      </c>
      <c r="CZ166" s="54">
        <v>165</v>
      </c>
      <c r="DA166" s="55">
        <v>167.5</v>
      </c>
      <c r="DB166" s="54" t="s">
        <v>180</v>
      </c>
      <c r="DC166" s="54" t="s">
        <v>180</v>
      </c>
      <c r="DD166" s="55" t="s">
        <v>180</v>
      </c>
      <c r="DE166" s="54" t="s">
        <v>180</v>
      </c>
      <c r="DF166" s="54" t="s">
        <v>180</v>
      </c>
      <c r="DG166" s="55" t="s">
        <v>180</v>
      </c>
      <c r="DH166" s="54" t="s">
        <v>180</v>
      </c>
      <c r="DI166" s="54" t="s">
        <v>180</v>
      </c>
      <c r="DJ166" s="55" t="s">
        <v>180</v>
      </c>
      <c r="DK166" s="56" t="s">
        <v>180</v>
      </c>
      <c r="DL166" s="54" t="s">
        <v>180</v>
      </c>
      <c r="DM166" s="55" t="s">
        <v>180</v>
      </c>
      <c r="DN166" s="54" t="s">
        <v>180</v>
      </c>
      <c r="DO166" s="54" t="s">
        <v>180</v>
      </c>
      <c r="DP166" s="55" t="s">
        <v>180</v>
      </c>
      <c r="DQ166" s="54" t="s">
        <v>180</v>
      </c>
      <c r="DR166" s="54" t="s">
        <v>180</v>
      </c>
      <c r="DS166" s="55" t="s">
        <v>180</v>
      </c>
      <c r="DT166" s="54">
        <v>154</v>
      </c>
      <c r="DU166" s="54">
        <v>152</v>
      </c>
      <c r="DV166" s="55">
        <v>153</v>
      </c>
      <c r="DW166" s="56" t="s">
        <v>180</v>
      </c>
      <c r="DX166" s="54" t="s">
        <v>180</v>
      </c>
      <c r="DY166" s="55" t="s">
        <v>180</v>
      </c>
      <c r="DZ166" s="56">
        <v>404</v>
      </c>
      <c r="EA166" s="54">
        <v>392</v>
      </c>
      <c r="EB166" s="55">
        <v>398</v>
      </c>
      <c r="EC166" s="56" t="s">
        <v>180</v>
      </c>
      <c r="ED166" s="54" t="s">
        <v>180</v>
      </c>
      <c r="EE166" s="55" t="s">
        <v>180</v>
      </c>
      <c r="EF166" s="56" t="s">
        <v>180</v>
      </c>
      <c r="EG166" s="54" t="s">
        <v>180</v>
      </c>
      <c r="EH166" s="55" t="s">
        <v>180</v>
      </c>
      <c r="EI166" s="56" t="s">
        <v>180</v>
      </c>
      <c r="EJ166" s="54" t="s">
        <v>180</v>
      </c>
      <c r="EK166" s="55" t="s">
        <v>180</v>
      </c>
      <c r="EL166" s="56" t="s">
        <v>180</v>
      </c>
      <c r="EM166" s="54" t="s">
        <v>180</v>
      </c>
      <c r="EN166" s="55" t="s">
        <v>180</v>
      </c>
      <c r="EO166" s="56" t="s">
        <v>180</v>
      </c>
      <c r="EP166" s="54" t="s">
        <v>180</v>
      </c>
      <c r="EQ166" s="55" t="s">
        <v>180</v>
      </c>
      <c r="ER166" s="56" t="s">
        <v>180</v>
      </c>
      <c r="ES166" s="54" t="s">
        <v>180</v>
      </c>
      <c r="ET166" s="55" t="s">
        <v>180</v>
      </c>
      <c r="EU166" s="54" t="s">
        <v>180</v>
      </c>
      <c r="EV166" s="54" t="s">
        <v>180</v>
      </c>
      <c r="EW166" s="55" t="s">
        <v>180</v>
      </c>
      <c r="EX166" s="54" t="s">
        <v>180</v>
      </c>
      <c r="EY166" s="54" t="s">
        <v>180</v>
      </c>
      <c r="EZ166" s="55" t="s">
        <v>180</v>
      </c>
      <c r="FA166" s="56" t="s">
        <v>180</v>
      </c>
      <c r="FB166" s="54" t="s">
        <v>180</v>
      </c>
      <c r="FC166" s="55" t="s">
        <v>180</v>
      </c>
      <c r="FD166" s="56" t="s">
        <v>180</v>
      </c>
      <c r="FE166" s="54" t="s">
        <v>180</v>
      </c>
      <c r="FF166" s="55" t="s">
        <v>180</v>
      </c>
      <c r="FG166" s="56" t="s">
        <v>180</v>
      </c>
      <c r="FH166" s="54" t="s">
        <v>180</v>
      </c>
      <c r="FI166" s="55" t="s">
        <v>180</v>
      </c>
      <c r="FJ166" s="56">
        <v>135</v>
      </c>
      <c r="FK166" s="54">
        <v>132</v>
      </c>
      <c r="FL166" s="55">
        <v>134</v>
      </c>
      <c r="FM166" s="56" t="s">
        <v>180</v>
      </c>
      <c r="FN166" s="54" t="s">
        <v>180</v>
      </c>
      <c r="FO166" s="55" t="s">
        <v>180</v>
      </c>
      <c r="FP166" s="56">
        <v>133</v>
      </c>
      <c r="FQ166" s="54">
        <v>130</v>
      </c>
      <c r="FR166" s="55">
        <v>132</v>
      </c>
      <c r="FS166" s="56">
        <v>145</v>
      </c>
      <c r="FT166" s="54">
        <v>140</v>
      </c>
      <c r="FU166" s="55">
        <v>143</v>
      </c>
      <c r="FV166" s="56" t="s">
        <v>180</v>
      </c>
      <c r="FW166" s="54" t="s">
        <v>180</v>
      </c>
      <c r="FX166" s="55" t="s">
        <v>180</v>
      </c>
      <c r="FY166" s="56" t="s">
        <v>180</v>
      </c>
      <c r="FZ166" s="54" t="s">
        <v>180</v>
      </c>
      <c r="GA166" s="55" t="s">
        <v>180</v>
      </c>
      <c r="GB166" s="56">
        <v>320</v>
      </c>
      <c r="GC166" s="54">
        <v>275</v>
      </c>
      <c r="GD166" s="55">
        <v>298</v>
      </c>
      <c r="GE166" s="56">
        <v>357</v>
      </c>
      <c r="GF166" s="54">
        <v>357</v>
      </c>
      <c r="GG166" s="55">
        <v>357</v>
      </c>
      <c r="GH166" s="56">
        <v>365</v>
      </c>
      <c r="GI166" s="54">
        <v>355</v>
      </c>
      <c r="GJ166" s="55">
        <v>360</v>
      </c>
      <c r="GK166" s="56" t="s">
        <v>180</v>
      </c>
      <c r="GL166" s="54" t="s">
        <v>180</v>
      </c>
      <c r="GM166" s="55" t="s">
        <v>180</v>
      </c>
      <c r="GN166" s="56">
        <v>360</v>
      </c>
      <c r="GO166" s="54">
        <v>355</v>
      </c>
      <c r="GP166" s="55">
        <v>358</v>
      </c>
      <c r="GQ166" s="56">
        <v>260</v>
      </c>
      <c r="GR166" s="54">
        <v>240</v>
      </c>
      <c r="GS166" s="55">
        <v>250</v>
      </c>
      <c r="GT166" s="56" t="s">
        <v>180</v>
      </c>
      <c r="GU166" s="54" t="s">
        <v>180</v>
      </c>
      <c r="GV166" s="55" t="s">
        <v>180</v>
      </c>
      <c r="GW166" s="56">
        <v>260</v>
      </c>
      <c r="GX166" s="54">
        <v>247.5</v>
      </c>
      <c r="GY166" s="55">
        <v>254.25</v>
      </c>
      <c r="GZ166" s="56">
        <v>49</v>
      </c>
      <c r="HA166" s="54">
        <v>40</v>
      </c>
      <c r="HB166" s="55">
        <v>45</v>
      </c>
      <c r="HC166" s="56">
        <v>57</v>
      </c>
      <c r="HD166" s="54">
        <v>52</v>
      </c>
      <c r="HE166" s="55">
        <v>55</v>
      </c>
      <c r="HF166" s="54" t="s">
        <v>180</v>
      </c>
      <c r="HG166" s="54" t="s">
        <v>180</v>
      </c>
      <c r="HH166" s="55" t="s">
        <v>180</v>
      </c>
      <c r="HI166" s="54" t="s">
        <v>180</v>
      </c>
      <c r="HJ166" s="54" t="s">
        <v>180</v>
      </c>
      <c r="HK166" s="55" t="s">
        <v>180</v>
      </c>
      <c r="HL166" s="56" t="s">
        <v>180</v>
      </c>
      <c r="HM166" s="54" t="s">
        <v>180</v>
      </c>
      <c r="HN166" s="55" t="s">
        <v>180</v>
      </c>
      <c r="HO166" s="56" t="s">
        <v>180</v>
      </c>
      <c r="HP166" s="54" t="s">
        <v>180</v>
      </c>
      <c r="HQ166" s="55" t="s">
        <v>180</v>
      </c>
      <c r="HR166" s="56" t="s">
        <v>180</v>
      </c>
      <c r="HS166" s="54" t="s">
        <v>180</v>
      </c>
      <c r="HT166" s="55" t="s">
        <v>180</v>
      </c>
      <c r="HU166" s="56" t="s">
        <v>180</v>
      </c>
      <c r="HV166" s="54" t="s">
        <v>180</v>
      </c>
      <c r="HW166" s="55" t="s">
        <v>180</v>
      </c>
      <c r="HX166" s="56" t="s">
        <v>180</v>
      </c>
      <c r="HY166" s="54" t="s">
        <v>180</v>
      </c>
      <c r="HZ166" s="55" t="s">
        <v>180</v>
      </c>
      <c r="IA166" s="56" t="s">
        <v>180</v>
      </c>
      <c r="IB166" s="54" t="s">
        <v>180</v>
      </c>
      <c r="IC166" s="55" t="s">
        <v>180</v>
      </c>
    </row>
    <row r="167" spans="1:237">
      <c r="A167" s="20">
        <v>2000</v>
      </c>
      <c r="B167" s="20">
        <v>4</v>
      </c>
      <c r="C167" s="20">
        <v>10</v>
      </c>
      <c r="D167" s="54">
        <v>162.5</v>
      </c>
      <c r="E167" s="54">
        <v>159</v>
      </c>
      <c r="F167" s="55">
        <v>161</v>
      </c>
      <c r="G167" s="56">
        <v>146</v>
      </c>
      <c r="H167" s="54">
        <v>143</v>
      </c>
      <c r="I167" s="55">
        <v>145</v>
      </c>
      <c r="J167" s="56">
        <v>210</v>
      </c>
      <c r="K167" s="54">
        <v>198</v>
      </c>
      <c r="L167" s="55">
        <v>204</v>
      </c>
      <c r="M167" s="56" t="s">
        <v>180</v>
      </c>
      <c r="N167" s="54" t="s">
        <v>180</v>
      </c>
      <c r="O167" s="55" t="s">
        <v>180</v>
      </c>
      <c r="P167" s="56">
        <v>170</v>
      </c>
      <c r="Q167" s="54">
        <v>167.5</v>
      </c>
      <c r="R167" s="55">
        <v>169</v>
      </c>
      <c r="S167" s="56">
        <v>167.5</v>
      </c>
      <c r="T167" s="54">
        <v>166.5</v>
      </c>
      <c r="U167" s="55">
        <v>167</v>
      </c>
      <c r="V167" s="54">
        <v>172</v>
      </c>
      <c r="W167" s="54">
        <v>168</v>
      </c>
      <c r="X167" s="55">
        <v>170</v>
      </c>
      <c r="Y167" s="54">
        <v>168.75</v>
      </c>
      <c r="Z167" s="54">
        <v>168.75</v>
      </c>
      <c r="AA167" s="55">
        <v>168.75</v>
      </c>
      <c r="AB167" s="54" t="s">
        <v>180</v>
      </c>
      <c r="AC167" s="54" t="s">
        <v>180</v>
      </c>
      <c r="AD167" s="55" t="s">
        <v>180</v>
      </c>
      <c r="AE167" s="54" t="s">
        <v>180</v>
      </c>
      <c r="AF167" s="54" t="s">
        <v>180</v>
      </c>
      <c r="AG167" s="55" t="s">
        <v>180</v>
      </c>
      <c r="AH167" s="56" t="s">
        <v>180</v>
      </c>
      <c r="AI167" s="54" t="s">
        <v>180</v>
      </c>
      <c r="AJ167" s="55" t="s">
        <v>180</v>
      </c>
      <c r="AK167" s="56" t="s">
        <v>180</v>
      </c>
      <c r="AL167" s="54" t="s">
        <v>180</v>
      </c>
      <c r="AM167" s="55" t="s">
        <v>180</v>
      </c>
      <c r="AN167" s="56">
        <v>3075</v>
      </c>
      <c r="AO167" s="54">
        <v>2700</v>
      </c>
      <c r="AP167" s="55">
        <v>2887.5</v>
      </c>
      <c r="AQ167" s="56" t="s">
        <v>180</v>
      </c>
      <c r="AR167" s="54" t="s">
        <v>180</v>
      </c>
      <c r="AS167" s="55" t="s">
        <v>180</v>
      </c>
      <c r="AT167" s="56">
        <v>310</v>
      </c>
      <c r="AU167" s="54">
        <v>300</v>
      </c>
      <c r="AV167" s="55">
        <v>305</v>
      </c>
      <c r="AW167" s="56" t="s">
        <v>180</v>
      </c>
      <c r="AX167" s="54" t="s">
        <v>180</v>
      </c>
      <c r="AY167" s="55" t="s">
        <v>180</v>
      </c>
      <c r="AZ167" s="56">
        <v>181.25</v>
      </c>
      <c r="BA167" s="54">
        <v>172.75</v>
      </c>
      <c r="BB167" s="55">
        <v>177.5</v>
      </c>
      <c r="BC167" s="56" t="s">
        <v>180</v>
      </c>
      <c r="BD167" s="54" t="s">
        <v>180</v>
      </c>
      <c r="BE167" s="55" t="s">
        <v>180</v>
      </c>
      <c r="BF167" s="56">
        <v>181.25</v>
      </c>
      <c r="BG167" s="54">
        <v>172.75</v>
      </c>
      <c r="BH167" s="55">
        <v>177.5</v>
      </c>
      <c r="BI167" s="56">
        <v>180</v>
      </c>
      <c r="BJ167" s="54">
        <v>174.5</v>
      </c>
      <c r="BK167" s="55">
        <v>177.75</v>
      </c>
      <c r="BL167" s="56" t="s">
        <v>180</v>
      </c>
      <c r="BM167" s="54" t="s">
        <v>180</v>
      </c>
      <c r="BN167" s="55" t="s">
        <v>180</v>
      </c>
      <c r="BO167" s="56" t="s">
        <v>180</v>
      </c>
      <c r="BP167" s="54" t="s">
        <v>180</v>
      </c>
      <c r="BQ167" s="55" t="s">
        <v>180</v>
      </c>
      <c r="BR167" s="56" t="s">
        <v>180</v>
      </c>
      <c r="BS167" s="54" t="s">
        <v>180</v>
      </c>
      <c r="BT167" s="55" t="s">
        <v>180</v>
      </c>
      <c r="BU167" s="56" t="s">
        <v>180</v>
      </c>
      <c r="BV167" s="54" t="s">
        <v>180</v>
      </c>
      <c r="BW167" s="55" t="s">
        <v>180</v>
      </c>
      <c r="BX167" s="56" t="s">
        <v>180</v>
      </c>
      <c r="BY167" s="54" t="s">
        <v>180</v>
      </c>
      <c r="BZ167" s="55" t="s">
        <v>180</v>
      </c>
      <c r="CA167" s="56" t="s">
        <v>180</v>
      </c>
      <c r="CB167" s="54" t="s">
        <v>180</v>
      </c>
      <c r="CC167" s="55" t="s">
        <v>180</v>
      </c>
      <c r="CD167" s="56" t="s">
        <v>180</v>
      </c>
      <c r="CE167" s="54" t="s">
        <v>180</v>
      </c>
      <c r="CF167" s="55" t="s">
        <v>180</v>
      </c>
      <c r="CG167" s="56" t="s">
        <v>180</v>
      </c>
      <c r="CH167" s="54" t="s">
        <v>180</v>
      </c>
      <c r="CI167" s="55" t="s">
        <v>180</v>
      </c>
      <c r="CJ167" s="56" t="s">
        <v>180</v>
      </c>
      <c r="CK167" s="54" t="s">
        <v>180</v>
      </c>
      <c r="CL167" s="55" t="s">
        <v>180</v>
      </c>
      <c r="CM167" s="56" t="s">
        <v>180</v>
      </c>
      <c r="CN167" s="54" t="s">
        <v>180</v>
      </c>
      <c r="CO167" s="55" t="s">
        <v>180</v>
      </c>
      <c r="CP167" s="56">
        <v>185</v>
      </c>
      <c r="CQ167" s="54">
        <v>180</v>
      </c>
      <c r="CR167" s="55">
        <v>183</v>
      </c>
      <c r="CS167" s="56">
        <v>210</v>
      </c>
      <c r="CT167" s="54">
        <v>198</v>
      </c>
      <c r="CU167" s="55">
        <v>204</v>
      </c>
      <c r="CV167" s="56">
        <v>250</v>
      </c>
      <c r="CW167" s="54">
        <v>240</v>
      </c>
      <c r="CX167" s="55">
        <v>245</v>
      </c>
      <c r="CY167" s="54">
        <v>161.5</v>
      </c>
      <c r="CZ167" s="54">
        <v>159.25</v>
      </c>
      <c r="DA167" s="55">
        <v>160.75</v>
      </c>
      <c r="DB167" s="54" t="s">
        <v>180</v>
      </c>
      <c r="DC167" s="54" t="s">
        <v>180</v>
      </c>
      <c r="DD167" s="55" t="s">
        <v>180</v>
      </c>
      <c r="DE167" s="54" t="s">
        <v>180</v>
      </c>
      <c r="DF167" s="54" t="s">
        <v>180</v>
      </c>
      <c r="DG167" s="55" t="s">
        <v>180</v>
      </c>
      <c r="DH167" s="54" t="s">
        <v>180</v>
      </c>
      <c r="DI167" s="54" t="s">
        <v>180</v>
      </c>
      <c r="DJ167" s="55" t="s">
        <v>180</v>
      </c>
      <c r="DK167" s="56" t="s">
        <v>180</v>
      </c>
      <c r="DL167" s="54" t="s">
        <v>180</v>
      </c>
      <c r="DM167" s="55" t="s">
        <v>180</v>
      </c>
      <c r="DN167" s="54" t="s">
        <v>180</v>
      </c>
      <c r="DO167" s="54" t="s">
        <v>180</v>
      </c>
      <c r="DP167" s="55" t="s">
        <v>180</v>
      </c>
      <c r="DQ167" s="54" t="s">
        <v>180</v>
      </c>
      <c r="DR167" s="54" t="s">
        <v>180</v>
      </c>
      <c r="DS167" s="55" t="s">
        <v>180</v>
      </c>
      <c r="DT167" s="54">
        <v>152</v>
      </c>
      <c r="DU167" s="54">
        <v>149</v>
      </c>
      <c r="DV167" s="55">
        <v>151</v>
      </c>
      <c r="DW167" s="56" t="s">
        <v>180</v>
      </c>
      <c r="DX167" s="54" t="s">
        <v>180</v>
      </c>
      <c r="DY167" s="55" t="s">
        <v>180</v>
      </c>
      <c r="DZ167" s="56">
        <v>442</v>
      </c>
      <c r="EA167" s="54">
        <v>430</v>
      </c>
      <c r="EB167" s="55">
        <v>436</v>
      </c>
      <c r="EC167" s="56" t="s">
        <v>180</v>
      </c>
      <c r="ED167" s="54" t="s">
        <v>180</v>
      </c>
      <c r="EE167" s="55" t="s">
        <v>180</v>
      </c>
      <c r="EF167" s="56" t="s">
        <v>180</v>
      </c>
      <c r="EG167" s="54" t="s">
        <v>180</v>
      </c>
      <c r="EH167" s="55" t="s">
        <v>180</v>
      </c>
      <c r="EI167" s="56" t="s">
        <v>180</v>
      </c>
      <c r="EJ167" s="54" t="s">
        <v>180</v>
      </c>
      <c r="EK167" s="55" t="s">
        <v>180</v>
      </c>
      <c r="EL167" s="56" t="s">
        <v>180</v>
      </c>
      <c r="EM167" s="54" t="s">
        <v>180</v>
      </c>
      <c r="EN167" s="55" t="s">
        <v>180</v>
      </c>
      <c r="EO167" s="56" t="s">
        <v>180</v>
      </c>
      <c r="EP167" s="54" t="s">
        <v>180</v>
      </c>
      <c r="EQ167" s="55" t="s">
        <v>180</v>
      </c>
      <c r="ER167" s="56" t="s">
        <v>180</v>
      </c>
      <c r="ES167" s="54" t="s">
        <v>180</v>
      </c>
      <c r="ET167" s="55" t="s">
        <v>180</v>
      </c>
      <c r="EU167" s="54" t="s">
        <v>180</v>
      </c>
      <c r="EV167" s="54" t="s">
        <v>180</v>
      </c>
      <c r="EW167" s="55" t="s">
        <v>180</v>
      </c>
      <c r="EX167" s="54" t="s">
        <v>180</v>
      </c>
      <c r="EY167" s="54" t="s">
        <v>180</v>
      </c>
      <c r="EZ167" s="55" t="s">
        <v>180</v>
      </c>
      <c r="FA167" s="56" t="s">
        <v>180</v>
      </c>
      <c r="FB167" s="54" t="s">
        <v>180</v>
      </c>
      <c r="FC167" s="55" t="s">
        <v>180</v>
      </c>
      <c r="FD167" s="56" t="s">
        <v>180</v>
      </c>
      <c r="FE167" s="54" t="s">
        <v>180</v>
      </c>
      <c r="FF167" s="55" t="s">
        <v>180</v>
      </c>
      <c r="FG167" s="56" t="s">
        <v>180</v>
      </c>
      <c r="FH167" s="54" t="s">
        <v>180</v>
      </c>
      <c r="FI167" s="55" t="s">
        <v>180</v>
      </c>
      <c r="FJ167" s="56">
        <v>135</v>
      </c>
      <c r="FK167" s="54">
        <v>132</v>
      </c>
      <c r="FL167" s="55">
        <v>134</v>
      </c>
      <c r="FM167" s="56" t="s">
        <v>180</v>
      </c>
      <c r="FN167" s="54" t="s">
        <v>180</v>
      </c>
      <c r="FO167" s="55" t="s">
        <v>180</v>
      </c>
      <c r="FP167" s="56">
        <v>133</v>
      </c>
      <c r="FQ167" s="54">
        <v>130</v>
      </c>
      <c r="FR167" s="55">
        <v>132</v>
      </c>
      <c r="FS167" s="56">
        <v>143.5</v>
      </c>
      <c r="FT167" s="54">
        <v>139</v>
      </c>
      <c r="FU167" s="55">
        <v>141.5</v>
      </c>
      <c r="FV167" s="56" t="s">
        <v>180</v>
      </c>
      <c r="FW167" s="54" t="s">
        <v>180</v>
      </c>
      <c r="FX167" s="55" t="s">
        <v>180</v>
      </c>
      <c r="FY167" s="56" t="s">
        <v>180</v>
      </c>
      <c r="FZ167" s="54" t="s">
        <v>180</v>
      </c>
      <c r="GA167" s="55" t="s">
        <v>180</v>
      </c>
      <c r="GB167" s="56">
        <v>320</v>
      </c>
      <c r="GC167" s="54">
        <v>275</v>
      </c>
      <c r="GD167" s="55">
        <v>298</v>
      </c>
      <c r="GE167" s="56">
        <v>357</v>
      </c>
      <c r="GF167" s="54">
        <v>357</v>
      </c>
      <c r="GG167" s="55">
        <v>357</v>
      </c>
      <c r="GH167" s="56">
        <v>365</v>
      </c>
      <c r="GI167" s="54">
        <v>355</v>
      </c>
      <c r="GJ167" s="55">
        <v>360</v>
      </c>
      <c r="GK167" s="56" t="s">
        <v>180</v>
      </c>
      <c r="GL167" s="54" t="s">
        <v>180</v>
      </c>
      <c r="GM167" s="55" t="s">
        <v>180</v>
      </c>
      <c r="GN167" s="56">
        <v>360</v>
      </c>
      <c r="GO167" s="54">
        <v>355</v>
      </c>
      <c r="GP167" s="55">
        <v>358</v>
      </c>
      <c r="GQ167" s="56">
        <v>260</v>
      </c>
      <c r="GR167" s="54">
        <v>240</v>
      </c>
      <c r="GS167" s="55">
        <v>250</v>
      </c>
      <c r="GT167" s="56" t="s">
        <v>180</v>
      </c>
      <c r="GU167" s="54" t="s">
        <v>180</v>
      </c>
      <c r="GV167" s="55" t="s">
        <v>180</v>
      </c>
      <c r="GW167" s="56">
        <v>260</v>
      </c>
      <c r="GX167" s="54">
        <v>255</v>
      </c>
      <c r="GY167" s="55">
        <v>258</v>
      </c>
      <c r="GZ167" s="56">
        <v>46.75</v>
      </c>
      <c r="HA167" s="54">
        <v>40</v>
      </c>
      <c r="HB167" s="55">
        <v>43.5</v>
      </c>
      <c r="HC167" s="56">
        <v>57</v>
      </c>
      <c r="HD167" s="54">
        <v>52</v>
      </c>
      <c r="HE167" s="55">
        <v>55</v>
      </c>
      <c r="HF167" s="54" t="s">
        <v>180</v>
      </c>
      <c r="HG167" s="54" t="s">
        <v>180</v>
      </c>
      <c r="HH167" s="55" t="s">
        <v>180</v>
      </c>
      <c r="HI167" s="54" t="s">
        <v>180</v>
      </c>
      <c r="HJ167" s="54" t="s">
        <v>180</v>
      </c>
      <c r="HK167" s="55" t="s">
        <v>180</v>
      </c>
      <c r="HL167" s="56" t="s">
        <v>180</v>
      </c>
      <c r="HM167" s="54" t="s">
        <v>180</v>
      </c>
      <c r="HN167" s="55" t="s">
        <v>180</v>
      </c>
      <c r="HO167" s="56" t="s">
        <v>180</v>
      </c>
      <c r="HP167" s="54" t="s">
        <v>180</v>
      </c>
      <c r="HQ167" s="55" t="s">
        <v>180</v>
      </c>
      <c r="HR167" s="56" t="s">
        <v>180</v>
      </c>
      <c r="HS167" s="54" t="s">
        <v>180</v>
      </c>
      <c r="HT167" s="55" t="s">
        <v>180</v>
      </c>
      <c r="HU167" s="56" t="s">
        <v>180</v>
      </c>
      <c r="HV167" s="54" t="s">
        <v>180</v>
      </c>
      <c r="HW167" s="55" t="s">
        <v>180</v>
      </c>
      <c r="HX167" s="56" t="s">
        <v>180</v>
      </c>
      <c r="HY167" s="54" t="s">
        <v>180</v>
      </c>
      <c r="HZ167" s="55" t="s">
        <v>180</v>
      </c>
      <c r="IA167" s="56" t="s">
        <v>180</v>
      </c>
      <c r="IB167" s="54" t="s">
        <v>180</v>
      </c>
      <c r="IC167" s="55" t="s">
        <v>180</v>
      </c>
    </row>
    <row r="168" spans="1:237">
      <c r="A168" s="20">
        <v>2000</v>
      </c>
      <c r="B168" s="20">
        <v>4</v>
      </c>
      <c r="C168" s="20">
        <v>11</v>
      </c>
      <c r="D168" s="54">
        <v>158.80000000000001</v>
      </c>
      <c r="E168" s="54">
        <v>156.4</v>
      </c>
      <c r="F168" s="55">
        <v>157.6</v>
      </c>
      <c r="G168" s="56">
        <v>146</v>
      </c>
      <c r="H168" s="54">
        <v>142.6</v>
      </c>
      <c r="I168" s="55">
        <v>144.80000000000001</v>
      </c>
      <c r="J168" s="56">
        <v>210</v>
      </c>
      <c r="K168" s="54">
        <v>198</v>
      </c>
      <c r="L168" s="55">
        <v>204</v>
      </c>
      <c r="M168" s="56" t="s">
        <v>180</v>
      </c>
      <c r="N168" s="54" t="s">
        <v>180</v>
      </c>
      <c r="O168" s="55" t="s">
        <v>180</v>
      </c>
      <c r="P168" s="56">
        <v>175</v>
      </c>
      <c r="Q168" s="54">
        <v>170</v>
      </c>
      <c r="R168" s="55">
        <v>173</v>
      </c>
      <c r="S168" s="56">
        <v>170</v>
      </c>
      <c r="T168" s="54">
        <v>170</v>
      </c>
      <c r="U168" s="55">
        <v>170</v>
      </c>
      <c r="V168" s="54">
        <v>172</v>
      </c>
      <c r="W168" s="54">
        <v>168</v>
      </c>
      <c r="X168" s="55">
        <v>170</v>
      </c>
      <c r="Y168" s="54">
        <v>170</v>
      </c>
      <c r="Z168" s="54">
        <v>170</v>
      </c>
      <c r="AA168" s="55">
        <v>170</v>
      </c>
      <c r="AB168" s="54" t="s">
        <v>180</v>
      </c>
      <c r="AC168" s="54" t="s">
        <v>180</v>
      </c>
      <c r="AD168" s="55" t="s">
        <v>180</v>
      </c>
      <c r="AE168" s="54" t="s">
        <v>180</v>
      </c>
      <c r="AF168" s="54" t="s">
        <v>180</v>
      </c>
      <c r="AG168" s="55" t="s">
        <v>180</v>
      </c>
      <c r="AH168" s="56" t="s">
        <v>180</v>
      </c>
      <c r="AI168" s="54" t="s">
        <v>180</v>
      </c>
      <c r="AJ168" s="55" t="s">
        <v>180</v>
      </c>
      <c r="AK168" s="56" t="s">
        <v>180</v>
      </c>
      <c r="AL168" s="54" t="s">
        <v>180</v>
      </c>
      <c r="AM168" s="55" t="s">
        <v>180</v>
      </c>
      <c r="AN168" s="56">
        <v>3070</v>
      </c>
      <c r="AO168" s="54">
        <v>2660</v>
      </c>
      <c r="AP168" s="55">
        <v>2865</v>
      </c>
      <c r="AQ168" s="56" t="s">
        <v>180</v>
      </c>
      <c r="AR168" s="54" t="s">
        <v>180</v>
      </c>
      <c r="AS168" s="55" t="s">
        <v>180</v>
      </c>
      <c r="AT168" s="56">
        <v>310</v>
      </c>
      <c r="AU168" s="54">
        <v>300</v>
      </c>
      <c r="AV168" s="55">
        <v>305</v>
      </c>
      <c r="AW168" s="56" t="s">
        <v>180</v>
      </c>
      <c r="AX168" s="54" t="s">
        <v>180</v>
      </c>
      <c r="AY168" s="55" t="s">
        <v>180</v>
      </c>
      <c r="AZ168" s="56">
        <v>173</v>
      </c>
      <c r="BA168" s="54">
        <v>160</v>
      </c>
      <c r="BB168" s="55">
        <v>166.8</v>
      </c>
      <c r="BC168" s="56" t="s">
        <v>180</v>
      </c>
      <c r="BD168" s="54" t="s">
        <v>180</v>
      </c>
      <c r="BE168" s="55" t="s">
        <v>180</v>
      </c>
      <c r="BF168" s="56">
        <v>173</v>
      </c>
      <c r="BG168" s="54">
        <v>160</v>
      </c>
      <c r="BH168" s="55">
        <v>166.8</v>
      </c>
      <c r="BI168" s="56">
        <v>175</v>
      </c>
      <c r="BJ168" s="54">
        <v>170</v>
      </c>
      <c r="BK168" s="55">
        <v>173</v>
      </c>
      <c r="BL168" s="56" t="s">
        <v>180</v>
      </c>
      <c r="BM168" s="54" t="s">
        <v>180</v>
      </c>
      <c r="BN168" s="55" t="s">
        <v>180</v>
      </c>
      <c r="BO168" s="56" t="s">
        <v>180</v>
      </c>
      <c r="BP168" s="54" t="s">
        <v>180</v>
      </c>
      <c r="BQ168" s="55" t="s">
        <v>180</v>
      </c>
      <c r="BR168" s="56" t="s">
        <v>180</v>
      </c>
      <c r="BS168" s="54" t="s">
        <v>180</v>
      </c>
      <c r="BT168" s="55" t="s">
        <v>180</v>
      </c>
      <c r="BU168" s="56" t="s">
        <v>180</v>
      </c>
      <c r="BV168" s="54" t="s">
        <v>180</v>
      </c>
      <c r="BW168" s="55" t="s">
        <v>180</v>
      </c>
      <c r="BX168" s="56" t="s">
        <v>180</v>
      </c>
      <c r="BY168" s="54" t="s">
        <v>180</v>
      </c>
      <c r="BZ168" s="55" t="s">
        <v>180</v>
      </c>
      <c r="CA168" s="56" t="s">
        <v>180</v>
      </c>
      <c r="CB168" s="54" t="s">
        <v>180</v>
      </c>
      <c r="CC168" s="55" t="s">
        <v>180</v>
      </c>
      <c r="CD168" s="56" t="s">
        <v>180</v>
      </c>
      <c r="CE168" s="54" t="s">
        <v>180</v>
      </c>
      <c r="CF168" s="55" t="s">
        <v>180</v>
      </c>
      <c r="CG168" s="56" t="s">
        <v>180</v>
      </c>
      <c r="CH168" s="54" t="s">
        <v>180</v>
      </c>
      <c r="CI168" s="55" t="s">
        <v>180</v>
      </c>
      <c r="CJ168" s="56" t="s">
        <v>180</v>
      </c>
      <c r="CK168" s="54" t="s">
        <v>180</v>
      </c>
      <c r="CL168" s="55" t="s">
        <v>180</v>
      </c>
      <c r="CM168" s="56" t="s">
        <v>180</v>
      </c>
      <c r="CN168" s="54" t="s">
        <v>180</v>
      </c>
      <c r="CO168" s="55" t="s">
        <v>180</v>
      </c>
      <c r="CP168" s="56">
        <v>188.4</v>
      </c>
      <c r="CQ168" s="54">
        <v>184.2</v>
      </c>
      <c r="CR168" s="55">
        <v>186.8</v>
      </c>
      <c r="CS168" s="56">
        <v>210</v>
      </c>
      <c r="CT168" s="54">
        <v>198</v>
      </c>
      <c r="CU168" s="55">
        <v>204</v>
      </c>
      <c r="CV168" s="56">
        <v>250</v>
      </c>
      <c r="CW168" s="54">
        <v>240</v>
      </c>
      <c r="CX168" s="55">
        <v>245</v>
      </c>
      <c r="CY168" s="54">
        <v>156.80000000000001</v>
      </c>
      <c r="CZ168" s="54">
        <v>149</v>
      </c>
      <c r="DA168" s="55">
        <v>153.19999999999999</v>
      </c>
      <c r="DB168" s="54" t="s">
        <v>180</v>
      </c>
      <c r="DC168" s="54" t="s">
        <v>180</v>
      </c>
      <c r="DD168" s="55" t="s">
        <v>180</v>
      </c>
      <c r="DE168" s="54" t="s">
        <v>180</v>
      </c>
      <c r="DF168" s="54" t="s">
        <v>180</v>
      </c>
      <c r="DG168" s="55" t="s">
        <v>180</v>
      </c>
      <c r="DH168" s="54" t="s">
        <v>180</v>
      </c>
      <c r="DI168" s="54" t="s">
        <v>180</v>
      </c>
      <c r="DJ168" s="55" t="s">
        <v>180</v>
      </c>
      <c r="DK168" s="56" t="s">
        <v>180</v>
      </c>
      <c r="DL168" s="54" t="s">
        <v>180</v>
      </c>
      <c r="DM168" s="55" t="s">
        <v>180</v>
      </c>
      <c r="DN168" s="54" t="s">
        <v>180</v>
      </c>
      <c r="DO168" s="54" t="s">
        <v>180</v>
      </c>
      <c r="DP168" s="55" t="s">
        <v>180</v>
      </c>
      <c r="DQ168" s="54" t="s">
        <v>180</v>
      </c>
      <c r="DR168" s="54" t="s">
        <v>180</v>
      </c>
      <c r="DS168" s="55" t="s">
        <v>180</v>
      </c>
      <c r="DT168" s="54">
        <v>152</v>
      </c>
      <c r="DU168" s="54">
        <v>148.6</v>
      </c>
      <c r="DV168" s="55">
        <v>150.80000000000001</v>
      </c>
      <c r="DW168" s="56" t="s">
        <v>180</v>
      </c>
      <c r="DX168" s="54" t="s">
        <v>180</v>
      </c>
      <c r="DY168" s="55" t="s">
        <v>180</v>
      </c>
      <c r="DZ168" s="56">
        <v>442</v>
      </c>
      <c r="EA168" s="54">
        <v>430</v>
      </c>
      <c r="EB168" s="55">
        <v>436</v>
      </c>
      <c r="EC168" s="56" t="s">
        <v>180</v>
      </c>
      <c r="ED168" s="54" t="s">
        <v>180</v>
      </c>
      <c r="EE168" s="55" t="s">
        <v>180</v>
      </c>
      <c r="EF168" s="56" t="s">
        <v>180</v>
      </c>
      <c r="EG168" s="54" t="s">
        <v>180</v>
      </c>
      <c r="EH168" s="55" t="s">
        <v>180</v>
      </c>
      <c r="EI168" s="56" t="s">
        <v>180</v>
      </c>
      <c r="EJ168" s="54" t="s">
        <v>180</v>
      </c>
      <c r="EK168" s="55" t="s">
        <v>180</v>
      </c>
      <c r="EL168" s="56" t="s">
        <v>180</v>
      </c>
      <c r="EM168" s="54" t="s">
        <v>180</v>
      </c>
      <c r="EN168" s="55" t="s">
        <v>180</v>
      </c>
      <c r="EO168" s="56" t="s">
        <v>180</v>
      </c>
      <c r="EP168" s="54" t="s">
        <v>180</v>
      </c>
      <c r="EQ168" s="55" t="s">
        <v>180</v>
      </c>
      <c r="ER168" s="56" t="s">
        <v>180</v>
      </c>
      <c r="ES168" s="54" t="s">
        <v>180</v>
      </c>
      <c r="ET168" s="55" t="s">
        <v>180</v>
      </c>
      <c r="EU168" s="54" t="s">
        <v>180</v>
      </c>
      <c r="EV168" s="54" t="s">
        <v>180</v>
      </c>
      <c r="EW168" s="55" t="s">
        <v>180</v>
      </c>
      <c r="EX168" s="54" t="s">
        <v>180</v>
      </c>
      <c r="EY168" s="54" t="s">
        <v>180</v>
      </c>
      <c r="EZ168" s="55" t="s">
        <v>180</v>
      </c>
      <c r="FA168" s="56" t="s">
        <v>180</v>
      </c>
      <c r="FB168" s="54" t="s">
        <v>180</v>
      </c>
      <c r="FC168" s="55" t="s">
        <v>180</v>
      </c>
      <c r="FD168" s="56" t="s">
        <v>180</v>
      </c>
      <c r="FE168" s="54" t="s">
        <v>180</v>
      </c>
      <c r="FF168" s="55" t="s">
        <v>180</v>
      </c>
      <c r="FG168" s="56" t="s">
        <v>180</v>
      </c>
      <c r="FH168" s="54" t="s">
        <v>180</v>
      </c>
      <c r="FI168" s="55" t="s">
        <v>180</v>
      </c>
      <c r="FJ168" s="56">
        <v>135</v>
      </c>
      <c r="FK168" s="54">
        <v>132</v>
      </c>
      <c r="FL168" s="55">
        <v>134</v>
      </c>
      <c r="FM168" s="56" t="s">
        <v>180</v>
      </c>
      <c r="FN168" s="54" t="s">
        <v>180</v>
      </c>
      <c r="FO168" s="55" t="s">
        <v>180</v>
      </c>
      <c r="FP168" s="56">
        <v>133</v>
      </c>
      <c r="FQ168" s="54">
        <v>130</v>
      </c>
      <c r="FR168" s="55">
        <v>132</v>
      </c>
      <c r="FS168" s="56">
        <v>133</v>
      </c>
      <c r="FT168" s="54">
        <v>125</v>
      </c>
      <c r="FU168" s="55">
        <v>129</v>
      </c>
      <c r="FV168" s="56" t="s">
        <v>180</v>
      </c>
      <c r="FW168" s="54" t="s">
        <v>180</v>
      </c>
      <c r="FX168" s="55" t="s">
        <v>180</v>
      </c>
      <c r="FY168" s="56" t="s">
        <v>180</v>
      </c>
      <c r="FZ168" s="54" t="s">
        <v>180</v>
      </c>
      <c r="GA168" s="55" t="s">
        <v>180</v>
      </c>
      <c r="GB168" s="56">
        <v>320</v>
      </c>
      <c r="GC168" s="54">
        <v>275</v>
      </c>
      <c r="GD168" s="55">
        <v>298</v>
      </c>
      <c r="GE168" s="56">
        <v>357</v>
      </c>
      <c r="GF168" s="54">
        <v>357</v>
      </c>
      <c r="GG168" s="55">
        <v>357</v>
      </c>
      <c r="GH168" s="56">
        <v>365</v>
      </c>
      <c r="GI168" s="54">
        <v>355</v>
      </c>
      <c r="GJ168" s="55">
        <v>360</v>
      </c>
      <c r="GK168" s="56" t="s">
        <v>180</v>
      </c>
      <c r="GL168" s="54" t="s">
        <v>180</v>
      </c>
      <c r="GM168" s="55" t="s">
        <v>180</v>
      </c>
      <c r="GN168" s="56">
        <v>360</v>
      </c>
      <c r="GO168" s="54">
        <v>355</v>
      </c>
      <c r="GP168" s="55">
        <v>358</v>
      </c>
      <c r="GQ168" s="56">
        <v>260</v>
      </c>
      <c r="GR168" s="54">
        <v>240</v>
      </c>
      <c r="GS168" s="55">
        <v>250</v>
      </c>
      <c r="GT168" s="56" t="s">
        <v>180</v>
      </c>
      <c r="GU168" s="54" t="s">
        <v>180</v>
      </c>
      <c r="GV168" s="55" t="s">
        <v>180</v>
      </c>
      <c r="GW168" s="56">
        <v>260</v>
      </c>
      <c r="GX168" s="54">
        <v>255</v>
      </c>
      <c r="GY168" s="55">
        <v>258</v>
      </c>
      <c r="GZ168" s="56">
        <v>46</v>
      </c>
      <c r="HA168" s="54">
        <v>40</v>
      </c>
      <c r="HB168" s="55">
        <v>43</v>
      </c>
      <c r="HC168" s="56">
        <v>57</v>
      </c>
      <c r="HD168" s="54">
        <v>52</v>
      </c>
      <c r="HE168" s="55">
        <v>55</v>
      </c>
      <c r="HF168" s="54" t="s">
        <v>180</v>
      </c>
      <c r="HG168" s="54" t="s">
        <v>180</v>
      </c>
      <c r="HH168" s="55" t="s">
        <v>180</v>
      </c>
      <c r="HI168" s="54" t="s">
        <v>180</v>
      </c>
      <c r="HJ168" s="54" t="s">
        <v>180</v>
      </c>
      <c r="HK168" s="55" t="s">
        <v>180</v>
      </c>
      <c r="HL168" s="56" t="s">
        <v>180</v>
      </c>
      <c r="HM168" s="54" t="s">
        <v>180</v>
      </c>
      <c r="HN168" s="55" t="s">
        <v>180</v>
      </c>
      <c r="HO168" s="56" t="s">
        <v>180</v>
      </c>
      <c r="HP168" s="54" t="s">
        <v>180</v>
      </c>
      <c r="HQ168" s="55" t="s">
        <v>180</v>
      </c>
      <c r="HR168" s="56" t="s">
        <v>180</v>
      </c>
      <c r="HS168" s="54" t="s">
        <v>180</v>
      </c>
      <c r="HT168" s="55" t="s">
        <v>180</v>
      </c>
      <c r="HU168" s="56" t="s">
        <v>180</v>
      </c>
      <c r="HV168" s="54" t="s">
        <v>180</v>
      </c>
      <c r="HW168" s="55" t="s">
        <v>180</v>
      </c>
      <c r="HX168" s="56" t="s">
        <v>180</v>
      </c>
      <c r="HY168" s="54" t="s">
        <v>180</v>
      </c>
      <c r="HZ168" s="55" t="s">
        <v>180</v>
      </c>
      <c r="IA168" s="56" t="s">
        <v>180</v>
      </c>
      <c r="IB168" s="54" t="s">
        <v>180</v>
      </c>
      <c r="IC168" s="55" t="s">
        <v>180</v>
      </c>
    </row>
    <row r="169" spans="1:237">
      <c r="A169" s="20">
        <v>2000</v>
      </c>
      <c r="B169" s="20">
        <v>4</v>
      </c>
      <c r="C169" s="20">
        <v>12</v>
      </c>
      <c r="D169" s="54">
        <v>170.5</v>
      </c>
      <c r="E169" s="54">
        <v>166.25</v>
      </c>
      <c r="F169" s="55">
        <v>168.5</v>
      </c>
      <c r="G169" s="56">
        <v>144</v>
      </c>
      <c r="H169" s="54">
        <v>140.5</v>
      </c>
      <c r="I169" s="55">
        <v>142.5</v>
      </c>
      <c r="J169" s="56">
        <v>210</v>
      </c>
      <c r="K169" s="54">
        <v>198</v>
      </c>
      <c r="L169" s="55">
        <v>204</v>
      </c>
      <c r="M169" s="56" t="s">
        <v>180</v>
      </c>
      <c r="N169" s="54" t="s">
        <v>180</v>
      </c>
      <c r="O169" s="55" t="s">
        <v>180</v>
      </c>
      <c r="P169" s="56">
        <v>175</v>
      </c>
      <c r="Q169" s="54">
        <v>170</v>
      </c>
      <c r="R169" s="55">
        <v>173</v>
      </c>
      <c r="S169" s="56">
        <v>170</v>
      </c>
      <c r="T169" s="54">
        <v>170</v>
      </c>
      <c r="U169" s="55">
        <v>170</v>
      </c>
      <c r="V169" s="54">
        <v>172</v>
      </c>
      <c r="W169" s="54">
        <v>168</v>
      </c>
      <c r="X169" s="55">
        <v>170</v>
      </c>
      <c r="Y169" s="54">
        <v>170</v>
      </c>
      <c r="Z169" s="54">
        <v>170</v>
      </c>
      <c r="AA169" s="55">
        <v>170</v>
      </c>
      <c r="AB169" s="54" t="s">
        <v>180</v>
      </c>
      <c r="AC169" s="54" t="s">
        <v>180</v>
      </c>
      <c r="AD169" s="55" t="s">
        <v>180</v>
      </c>
      <c r="AE169" s="54" t="s">
        <v>180</v>
      </c>
      <c r="AF169" s="54" t="s">
        <v>180</v>
      </c>
      <c r="AG169" s="55" t="s">
        <v>180</v>
      </c>
      <c r="AH169" s="56" t="s">
        <v>180</v>
      </c>
      <c r="AI169" s="54" t="s">
        <v>180</v>
      </c>
      <c r="AJ169" s="55" t="s">
        <v>180</v>
      </c>
      <c r="AK169" s="56" t="s">
        <v>180</v>
      </c>
      <c r="AL169" s="54" t="s">
        <v>180</v>
      </c>
      <c r="AM169" s="55" t="s">
        <v>180</v>
      </c>
      <c r="AN169" s="56">
        <v>3025</v>
      </c>
      <c r="AO169" s="54">
        <v>2712.5</v>
      </c>
      <c r="AP169" s="55">
        <v>2868.75</v>
      </c>
      <c r="AQ169" s="56" t="s">
        <v>180</v>
      </c>
      <c r="AR169" s="54" t="s">
        <v>180</v>
      </c>
      <c r="AS169" s="55" t="s">
        <v>180</v>
      </c>
      <c r="AT169" s="56">
        <v>310</v>
      </c>
      <c r="AU169" s="54">
        <v>300</v>
      </c>
      <c r="AV169" s="55">
        <v>305</v>
      </c>
      <c r="AW169" s="56" t="s">
        <v>180</v>
      </c>
      <c r="AX169" s="54" t="s">
        <v>180</v>
      </c>
      <c r="AY169" s="55" t="s">
        <v>180</v>
      </c>
      <c r="AZ169" s="56">
        <v>170</v>
      </c>
      <c r="BA169" s="54">
        <v>160</v>
      </c>
      <c r="BB169" s="55">
        <v>165</v>
      </c>
      <c r="BC169" s="56" t="s">
        <v>180</v>
      </c>
      <c r="BD169" s="54" t="s">
        <v>180</v>
      </c>
      <c r="BE169" s="55" t="s">
        <v>180</v>
      </c>
      <c r="BF169" s="56">
        <v>170</v>
      </c>
      <c r="BG169" s="54">
        <v>160</v>
      </c>
      <c r="BH169" s="55">
        <v>165</v>
      </c>
      <c r="BI169" s="56">
        <v>175</v>
      </c>
      <c r="BJ169" s="54">
        <v>170</v>
      </c>
      <c r="BK169" s="55">
        <v>173</v>
      </c>
      <c r="BL169" s="56" t="s">
        <v>180</v>
      </c>
      <c r="BM169" s="54" t="s">
        <v>180</v>
      </c>
      <c r="BN169" s="55" t="s">
        <v>180</v>
      </c>
      <c r="BO169" s="56" t="s">
        <v>180</v>
      </c>
      <c r="BP169" s="54" t="s">
        <v>180</v>
      </c>
      <c r="BQ169" s="55" t="s">
        <v>180</v>
      </c>
      <c r="BR169" s="56" t="s">
        <v>180</v>
      </c>
      <c r="BS169" s="54" t="s">
        <v>180</v>
      </c>
      <c r="BT169" s="55" t="s">
        <v>180</v>
      </c>
      <c r="BU169" s="56" t="s">
        <v>180</v>
      </c>
      <c r="BV169" s="54" t="s">
        <v>180</v>
      </c>
      <c r="BW169" s="55" t="s">
        <v>180</v>
      </c>
      <c r="BX169" s="56" t="s">
        <v>180</v>
      </c>
      <c r="BY169" s="54" t="s">
        <v>180</v>
      </c>
      <c r="BZ169" s="55" t="s">
        <v>180</v>
      </c>
      <c r="CA169" s="56" t="s">
        <v>180</v>
      </c>
      <c r="CB169" s="54" t="s">
        <v>180</v>
      </c>
      <c r="CC169" s="55" t="s">
        <v>180</v>
      </c>
      <c r="CD169" s="56" t="s">
        <v>180</v>
      </c>
      <c r="CE169" s="54" t="s">
        <v>180</v>
      </c>
      <c r="CF169" s="55" t="s">
        <v>180</v>
      </c>
      <c r="CG169" s="56" t="s">
        <v>180</v>
      </c>
      <c r="CH169" s="54" t="s">
        <v>180</v>
      </c>
      <c r="CI169" s="55" t="s">
        <v>180</v>
      </c>
      <c r="CJ169" s="56" t="s">
        <v>180</v>
      </c>
      <c r="CK169" s="54" t="s">
        <v>180</v>
      </c>
      <c r="CL169" s="55" t="s">
        <v>180</v>
      </c>
      <c r="CM169" s="56" t="s">
        <v>180</v>
      </c>
      <c r="CN169" s="54" t="s">
        <v>180</v>
      </c>
      <c r="CO169" s="55" t="s">
        <v>180</v>
      </c>
      <c r="CP169" s="56">
        <v>186</v>
      </c>
      <c r="CQ169" s="54">
        <v>183</v>
      </c>
      <c r="CR169" s="55">
        <v>185</v>
      </c>
      <c r="CS169" s="56">
        <v>210</v>
      </c>
      <c r="CT169" s="54">
        <v>198</v>
      </c>
      <c r="CU169" s="55">
        <v>204</v>
      </c>
      <c r="CV169" s="56">
        <v>250</v>
      </c>
      <c r="CW169" s="54">
        <v>240</v>
      </c>
      <c r="CX169" s="55">
        <v>245</v>
      </c>
      <c r="CY169" s="54">
        <v>155</v>
      </c>
      <c r="CZ169" s="54">
        <v>145.33333333333334</v>
      </c>
      <c r="DA169" s="55">
        <v>150.33333333333334</v>
      </c>
      <c r="DB169" s="54" t="s">
        <v>180</v>
      </c>
      <c r="DC169" s="54" t="s">
        <v>180</v>
      </c>
      <c r="DD169" s="55" t="s">
        <v>180</v>
      </c>
      <c r="DE169" s="54" t="s">
        <v>180</v>
      </c>
      <c r="DF169" s="54" t="s">
        <v>180</v>
      </c>
      <c r="DG169" s="55" t="s">
        <v>180</v>
      </c>
      <c r="DH169" s="54" t="s">
        <v>180</v>
      </c>
      <c r="DI169" s="54" t="s">
        <v>180</v>
      </c>
      <c r="DJ169" s="55" t="s">
        <v>180</v>
      </c>
      <c r="DK169" s="56" t="s">
        <v>180</v>
      </c>
      <c r="DL169" s="54" t="s">
        <v>180</v>
      </c>
      <c r="DM169" s="55" t="s">
        <v>180</v>
      </c>
      <c r="DN169" s="54" t="s">
        <v>180</v>
      </c>
      <c r="DO169" s="54" t="s">
        <v>180</v>
      </c>
      <c r="DP169" s="55" t="s">
        <v>180</v>
      </c>
      <c r="DQ169" s="54" t="s">
        <v>180</v>
      </c>
      <c r="DR169" s="54" t="s">
        <v>180</v>
      </c>
      <c r="DS169" s="55" t="s">
        <v>180</v>
      </c>
      <c r="DT169" s="54">
        <v>150</v>
      </c>
      <c r="DU169" s="54">
        <v>146.5</v>
      </c>
      <c r="DV169" s="55">
        <v>148.5</v>
      </c>
      <c r="DW169" s="56" t="s">
        <v>180</v>
      </c>
      <c r="DX169" s="54" t="s">
        <v>180</v>
      </c>
      <c r="DY169" s="55" t="s">
        <v>180</v>
      </c>
      <c r="DZ169" s="56">
        <v>449</v>
      </c>
      <c r="EA169" s="54">
        <v>436</v>
      </c>
      <c r="EB169" s="55">
        <v>442.5</v>
      </c>
      <c r="EC169" s="56" t="s">
        <v>180</v>
      </c>
      <c r="ED169" s="54" t="s">
        <v>180</v>
      </c>
      <c r="EE169" s="55" t="s">
        <v>180</v>
      </c>
      <c r="EF169" s="56" t="s">
        <v>180</v>
      </c>
      <c r="EG169" s="54" t="s">
        <v>180</v>
      </c>
      <c r="EH169" s="55" t="s">
        <v>180</v>
      </c>
      <c r="EI169" s="56" t="s">
        <v>180</v>
      </c>
      <c r="EJ169" s="54" t="s">
        <v>180</v>
      </c>
      <c r="EK169" s="55" t="s">
        <v>180</v>
      </c>
      <c r="EL169" s="56" t="s">
        <v>180</v>
      </c>
      <c r="EM169" s="54" t="s">
        <v>180</v>
      </c>
      <c r="EN169" s="55" t="s">
        <v>180</v>
      </c>
      <c r="EO169" s="56" t="s">
        <v>180</v>
      </c>
      <c r="EP169" s="54" t="s">
        <v>180</v>
      </c>
      <c r="EQ169" s="55" t="s">
        <v>180</v>
      </c>
      <c r="ER169" s="56" t="s">
        <v>180</v>
      </c>
      <c r="ES169" s="54" t="s">
        <v>180</v>
      </c>
      <c r="ET169" s="55" t="s">
        <v>180</v>
      </c>
      <c r="EU169" s="54" t="s">
        <v>180</v>
      </c>
      <c r="EV169" s="54" t="s">
        <v>180</v>
      </c>
      <c r="EW169" s="55" t="s">
        <v>180</v>
      </c>
      <c r="EX169" s="54" t="s">
        <v>180</v>
      </c>
      <c r="EY169" s="54" t="s">
        <v>180</v>
      </c>
      <c r="EZ169" s="55" t="s">
        <v>180</v>
      </c>
      <c r="FA169" s="56" t="s">
        <v>180</v>
      </c>
      <c r="FB169" s="54" t="s">
        <v>180</v>
      </c>
      <c r="FC169" s="55" t="s">
        <v>180</v>
      </c>
      <c r="FD169" s="56" t="s">
        <v>180</v>
      </c>
      <c r="FE169" s="54" t="s">
        <v>180</v>
      </c>
      <c r="FF169" s="55" t="s">
        <v>180</v>
      </c>
      <c r="FG169" s="56" t="s">
        <v>180</v>
      </c>
      <c r="FH169" s="54" t="s">
        <v>180</v>
      </c>
      <c r="FI169" s="55" t="s">
        <v>180</v>
      </c>
      <c r="FJ169" s="56">
        <v>135</v>
      </c>
      <c r="FK169" s="54">
        <v>132</v>
      </c>
      <c r="FL169" s="55">
        <v>134</v>
      </c>
      <c r="FM169" s="56" t="s">
        <v>180</v>
      </c>
      <c r="FN169" s="54" t="s">
        <v>180</v>
      </c>
      <c r="FO169" s="55" t="s">
        <v>180</v>
      </c>
      <c r="FP169" s="56">
        <v>133</v>
      </c>
      <c r="FQ169" s="54">
        <v>130</v>
      </c>
      <c r="FR169" s="55">
        <v>132</v>
      </c>
      <c r="FS169" s="56">
        <v>133</v>
      </c>
      <c r="FT169" s="54">
        <v>125</v>
      </c>
      <c r="FU169" s="55">
        <v>129</v>
      </c>
      <c r="FV169" s="56" t="s">
        <v>180</v>
      </c>
      <c r="FW169" s="54" t="s">
        <v>180</v>
      </c>
      <c r="FX169" s="55" t="s">
        <v>180</v>
      </c>
      <c r="FY169" s="56" t="s">
        <v>180</v>
      </c>
      <c r="FZ169" s="54" t="s">
        <v>180</v>
      </c>
      <c r="GA169" s="55" t="s">
        <v>180</v>
      </c>
      <c r="GB169" s="56">
        <v>320</v>
      </c>
      <c r="GC169" s="54">
        <v>275</v>
      </c>
      <c r="GD169" s="55">
        <v>298</v>
      </c>
      <c r="GE169" s="56">
        <v>357</v>
      </c>
      <c r="GF169" s="54">
        <v>357</v>
      </c>
      <c r="GG169" s="55">
        <v>357</v>
      </c>
      <c r="GH169" s="56">
        <v>365</v>
      </c>
      <c r="GI169" s="54">
        <v>355</v>
      </c>
      <c r="GJ169" s="55">
        <v>360</v>
      </c>
      <c r="GK169" s="56" t="s">
        <v>180</v>
      </c>
      <c r="GL169" s="54" t="s">
        <v>180</v>
      </c>
      <c r="GM169" s="55" t="s">
        <v>180</v>
      </c>
      <c r="GN169" s="56">
        <v>360</v>
      </c>
      <c r="GO169" s="54">
        <v>355</v>
      </c>
      <c r="GP169" s="55">
        <v>358</v>
      </c>
      <c r="GQ169" s="56">
        <v>260</v>
      </c>
      <c r="GR169" s="54">
        <v>240</v>
      </c>
      <c r="GS169" s="55">
        <v>250</v>
      </c>
      <c r="GT169" s="56" t="s">
        <v>180</v>
      </c>
      <c r="GU169" s="54" t="s">
        <v>180</v>
      </c>
      <c r="GV169" s="55" t="s">
        <v>180</v>
      </c>
      <c r="GW169" s="56">
        <v>260</v>
      </c>
      <c r="GX169" s="54">
        <v>255</v>
      </c>
      <c r="GY169" s="55">
        <v>258</v>
      </c>
      <c r="GZ169" s="56">
        <v>46</v>
      </c>
      <c r="HA169" s="54">
        <v>40</v>
      </c>
      <c r="HB169" s="55">
        <v>43</v>
      </c>
      <c r="HC169" s="56">
        <v>57</v>
      </c>
      <c r="HD169" s="54">
        <v>52</v>
      </c>
      <c r="HE169" s="55">
        <v>55</v>
      </c>
      <c r="HF169" s="54" t="s">
        <v>180</v>
      </c>
      <c r="HG169" s="54" t="s">
        <v>180</v>
      </c>
      <c r="HH169" s="55" t="s">
        <v>180</v>
      </c>
      <c r="HI169" s="54" t="s">
        <v>180</v>
      </c>
      <c r="HJ169" s="54" t="s">
        <v>180</v>
      </c>
      <c r="HK169" s="55" t="s">
        <v>180</v>
      </c>
      <c r="HL169" s="56" t="s">
        <v>180</v>
      </c>
      <c r="HM169" s="54" t="s">
        <v>180</v>
      </c>
      <c r="HN169" s="55" t="s">
        <v>180</v>
      </c>
      <c r="HO169" s="56" t="s">
        <v>180</v>
      </c>
      <c r="HP169" s="54" t="s">
        <v>180</v>
      </c>
      <c r="HQ169" s="55" t="s">
        <v>180</v>
      </c>
      <c r="HR169" s="56" t="s">
        <v>180</v>
      </c>
      <c r="HS169" s="54" t="s">
        <v>180</v>
      </c>
      <c r="HT169" s="55" t="s">
        <v>180</v>
      </c>
      <c r="HU169" s="56" t="s">
        <v>180</v>
      </c>
      <c r="HV169" s="54" t="s">
        <v>180</v>
      </c>
      <c r="HW169" s="55" t="s">
        <v>180</v>
      </c>
      <c r="HX169" s="56" t="s">
        <v>180</v>
      </c>
      <c r="HY169" s="54" t="s">
        <v>180</v>
      </c>
      <c r="HZ169" s="55" t="s">
        <v>180</v>
      </c>
      <c r="IA169" s="56" t="s">
        <v>180</v>
      </c>
      <c r="IB169" s="54" t="s">
        <v>180</v>
      </c>
      <c r="IC169" s="55" t="s">
        <v>180</v>
      </c>
    </row>
    <row r="170" spans="1:237">
      <c r="A170" s="20">
        <v>2001</v>
      </c>
      <c r="B170" s="20">
        <v>1</v>
      </c>
      <c r="C170" s="20">
        <v>1</v>
      </c>
      <c r="D170" s="54">
        <v>156.5</v>
      </c>
      <c r="E170" s="54">
        <v>155.75</v>
      </c>
      <c r="F170" s="55">
        <v>156.5</v>
      </c>
      <c r="G170" s="56">
        <v>143</v>
      </c>
      <c r="H170" s="54">
        <v>140</v>
      </c>
      <c r="I170" s="55">
        <v>142</v>
      </c>
      <c r="J170" s="56">
        <v>210</v>
      </c>
      <c r="K170" s="54">
        <v>198</v>
      </c>
      <c r="L170" s="55">
        <v>204</v>
      </c>
      <c r="M170" s="56" t="s">
        <v>180</v>
      </c>
      <c r="N170" s="54" t="s">
        <v>180</v>
      </c>
      <c r="O170" s="55" t="s">
        <v>180</v>
      </c>
      <c r="P170" s="56">
        <v>175</v>
      </c>
      <c r="Q170" s="54">
        <v>170</v>
      </c>
      <c r="R170" s="55">
        <v>173</v>
      </c>
      <c r="S170" s="56">
        <v>170</v>
      </c>
      <c r="T170" s="54">
        <v>170</v>
      </c>
      <c r="U170" s="55">
        <v>170</v>
      </c>
      <c r="V170" s="54">
        <v>172</v>
      </c>
      <c r="W170" s="54">
        <v>168</v>
      </c>
      <c r="X170" s="55">
        <v>170</v>
      </c>
      <c r="Y170" s="54">
        <v>170</v>
      </c>
      <c r="Z170" s="54">
        <v>170</v>
      </c>
      <c r="AA170" s="55">
        <v>170</v>
      </c>
      <c r="AB170" s="54" t="s">
        <v>180</v>
      </c>
      <c r="AC170" s="54" t="s">
        <v>180</v>
      </c>
      <c r="AD170" s="55" t="s">
        <v>180</v>
      </c>
      <c r="AE170" s="54" t="s">
        <v>180</v>
      </c>
      <c r="AF170" s="54" t="s">
        <v>180</v>
      </c>
      <c r="AG170" s="55" t="s">
        <v>180</v>
      </c>
      <c r="AH170" s="56" t="s">
        <v>180</v>
      </c>
      <c r="AI170" s="54" t="s">
        <v>180</v>
      </c>
      <c r="AJ170" s="55" t="s">
        <v>180</v>
      </c>
      <c r="AK170" s="56" t="s">
        <v>180</v>
      </c>
      <c r="AL170" s="54" t="s">
        <v>180</v>
      </c>
      <c r="AM170" s="55" t="s">
        <v>180</v>
      </c>
      <c r="AN170" s="56">
        <v>2850</v>
      </c>
      <c r="AO170" s="54">
        <v>2675</v>
      </c>
      <c r="AP170" s="55">
        <v>2762.5</v>
      </c>
      <c r="AQ170" s="56" t="s">
        <v>180</v>
      </c>
      <c r="AR170" s="54" t="s">
        <v>180</v>
      </c>
      <c r="AS170" s="55" t="s">
        <v>180</v>
      </c>
      <c r="AT170" s="56">
        <v>300</v>
      </c>
      <c r="AU170" s="54">
        <v>295</v>
      </c>
      <c r="AV170" s="55">
        <v>298</v>
      </c>
      <c r="AW170" s="56" t="s">
        <v>180</v>
      </c>
      <c r="AX170" s="54" t="s">
        <v>180</v>
      </c>
      <c r="AY170" s="55" t="s">
        <v>180</v>
      </c>
      <c r="AZ170" s="56">
        <v>170</v>
      </c>
      <c r="BA170" s="54">
        <v>160</v>
      </c>
      <c r="BB170" s="55">
        <v>165</v>
      </c>
      <c r="BC170" s="56" t="s">
        <v>180</v>
      </c>
      <c r="BD170" s="54" t="s">
        <v>180</v>
      </c>
      <c r="BE170" s="55" t="s">
        <v>180</v>
      </c>
      <c r="BF170" s="56">
        <v>170</v>
      </c>
      <c r="BG170" s="54">
        <v>160</v>
      </c>
      <c r="BH170" s="55">
        <v>165</v>
      </c>
      <c r="BI170" s="56">
        <v>175</v>
      </c>
      <c r="BJ170" s="54">
        <v>170</v>
      </c>
      <c r="BK170" s="55">
        <v>173</v>
      </c>
      <c r="BL170" s="56" t="s">
        <v>180</v>
      </c>
      <c r="BM170" s="54" t="s">
        <v>180</v>
      </c>
      <c r="BN170" s="55" t="s">
        <v>180</v>
      </c>
      <c r="BO170" s="56" t="s">
        <v>180</v>
      </c>
      <c r="BP170" s="54" t="s">
        <v>180</v>
      </c>
      <c r="BQ170" s="55" t="s">
        <v>180</v>
      </c>
      <c r="BR170" s="56" t="s">
        <v>180</v>
      </c>
      <c r="BS170" s="54" t="s">
        <v>180</v>
      </c>
      <c r="BT170" s="55" t="s">
        <v>180</v>
      </c>
      <c r="BU170" s="56" t="s">
        <v>180</v>
      </c>
      <c r="BV170" s="54" t="s">
        <v>180</v>
      </c>
      <c r="BW170" s="55" t="s">
        <v>180</v>
      </c>
      <c r="BX170" s="56" t="s">
        <v>180</v>
      </c>
      <c r="BY170" s="54" t="s">
        <v>180</v>
      </c>
      <c r="BZ170" s="55" t="s">
        <v>180</v>
      </c>
      <c r="CA170" s="56" t="s">
        <v>180</v>
      </c>
      <c r="CB170" s="54" t="s">
        <v>180</v>
      </c>
      <c r="CC170" s="55" t="s">
        <v>180</v>
      </c>
      <c r="CD170" s="56" t="s">
        <v>180</v>
      </c>
      <c r="CE170" s="54" t="s">
        <v>180</v>
      </c>
      <c r="CF170" s="55" t="s">
        <v>180</v>
      </c>
      <c r="CG170" s="56" t="s">
        <v>180</v>
      </c>
      <c r="CH170" s="54" t="s">
        <v>180</v>
      </c>
      <c r="CI170" s="55" t="s">
        <v>180</v>
      </c>
      <c r="CJ170" s="56" t="s">
        <v>180</v>
      </c>
      <c r="CK170" s="54" t="s">
        <v>180</v>
      </c>
      <c r="CL170" s="55" t="s">
        <v>180</v>
      </c>
      <c r="CM170" s="56" t="s">
        <v>180</v>
      </c>
      <c r="CN170" s="54" t="s">
        <v>180</v>
      </c>
      <c r="CO170" s="55" t="s">
        <v>180</v>
      </c>
      <c r="CP170" s="56">
        <v>183</v>
      </c>
      <c r="CQ170" s="54">
        <v>180.75</v>
      </c>
      <c r="CR170" s="55">
        <v>182</v>
      </c>
      <c r="CS170" s="56">
        <v>210</v>
      </c>
      <c r="CT170" s="54">
        <v>198</v>
      </c>
      <c r="CU170" s="55">
        <v>204</v>
      </c>
      <c r="CV170" s="56">
        <v>250</v>
      </c>
      <c r="CW170" s="54">
        <v>240</v>
      </c>
      <c r="CX170" s="55">
        <v>245</v>
      </c>
      <c r="CY170" s="54">
        <v>149</v>
      </c>
      <c r="CZ170" s="54">
        <v>141.5</v>
      </c>
      <c r="DA170" s="55">
        <v>145.5</v>
      </c>
      <c r="DB170" s="54" t="s">
        <v>180</v>
      </c>
      <c r="DC170" s="54" t="s">
        <v>180</v>
      </c>
      <c r="DD170" s="55" t="s">
        <v>180</v>
      </c>
      <c r="DE170" s="54" t="s">
        <v>180</v>
      </c>
      <c r="DF170" s="54" t="s">
        <v>180</v>
      </c>
      <c r="DG170" s="55" t="s">
        <v>180</v>
      </c>
      <c r="DH170" s="54" t="s">
        <v>180</v>
      </c>
      <c r="DI170" s="54" t="s">
        <v>180</v>
      </c>
      <c r="DJ170" s="55" t="s">
        <v>180</v>
      </c>
      <c r="DK170" s="56" t="s">
        <v>180</v>
      </c>
      <c r="DL170" s="54" t="s">
        <v>180</v>
      </c>
      <c r="DM170" s="55" t="s">
        <v>180</v>
      </c>
      <c r="DN170" s="54" t="s">
        <v>180</v>
      </c>
      <c r="DO170" s="54" t="s">
        <v>180</v>
      </c>
      <c r="DP170" s="55" t="s">
        <v>180</v>
      </c>
      <c r="DQ170" s="54" t="s">
        <v>180</v>
      </c>
      <c r="DR170" s="54" t="s">
        <v>180</v>
      </c>
      <c r="DS170" s="55" t="s">
        <v>180</v>
      </c>
      <c r="DT170" s="54">
        <v>149.5</v>
      </c>
      <c r="DU170" s="54">
        <v>147.25</v>
      </c>
      <c r="DV170" s="55">
        <v>148.75</v>
      </c>
      <c r="DW170" s="56" t="s">
        <v>180</v>
      </c>
      <c r="DX170" s="54" t="s">
        <v>180</v>
      </c>
      <c r="DY170" s="55" t="s">
        <v>180</v>
      </c>
      <c r="DZ170" s="56">
        <v>456</v>
      </c>
      <c r="EA170" s="54">
        <v>442</v>
      </c>
      <c r="EB170" s="55">
        <v>449</v>
      </c>
      <c r="EC170" s="56" t="s">
        <v>180</v>
      </c>
      <c r="ED170" s="54" t="s">
        <v>180</v>
      </c>
      <c r="EE170" s="55" t="s">
        <v>180</v>
      </c>
      <c r="EF170" s="56" t="s">
        <v>180</v>
      </c>
      <c r="EG170" s="54" t="s">
        <v>180</v>
      </c>
      <c r="EH170" s="55" t="s">
        <v>180</v>
      </c>
      <c r="EI170" s="56" t="s">
        <v>180</v>
      </c>
      <c r="EJ170" s="54" t="s">
        <v>180</v>
      </c>
      <c r="EK170" s="55" t="s">
        <v>180</v>
      </c>
      <c r="EL170" s="56" t="s">
        <v>180</v>
      </c>
      <c r="EM170" s="54" t="s">
        <v>180</v>
      </c>
      <c r="EN170" s="55" t="s">
        <v>180</v>
      </c>
      <c r="EO170" s="56" t="s">
        <v>180</v>
      </c>
      <c r="EP170" s="54" t="s">
        <v>180</v>
      </c>
      <c r="EQ170" s="55" t="s">
        <v>180</v>
      </c>
      <c r="ER170" s="56" t="s">
        <v>180</v>
      </c>
      <c r="ES170" s="54" t="s">
        <v>180</v>
      </c>
      <c r="ET170" s="55" t="s">
        <v>180</v>
      </c>
      <c r="EU170" s="54" t="s">
        <v>180</v>
      </c>
      <c r="EV170" s="54" t="s">
        <v>180</v>
      </c>
      <c r="EW170" s="55" t="s">
        <v>180</v>
      </c>
      <c r="EX170" s="54" t="s">
        <v>180</v>
      </c>
      <c r="EY170" s="54" t="s">
        <v>180</v>
      </c>
      <c r="EZ170" s="55" t="s">
        <v>180</v>
      </c>
      <c r="FA170" s="56" t="s">
        <v>180</v>
      </c>
      <c r="FB170" s="54" t="s">
        <v>180</v>
      </c>
      <c r="FC170" s="55" t="s">
        <v>180</v>
      </c>
      <c r="FD170" s="56" t="s">
        <v>180</v>
      </c>
      <c r="FE170" s="54" t="s">
        <v>180</v>
      </c>
      <c r="FF170" s="55" t="s">
        <v>180</v>
      </c>
      <c r="FG170" s="56" t="s">
        <v>180</v>
      </c>
      <c r="FH170" s="54" t="s">
        <v>180</v>
      </c>
      <c r="FI170" s="55" t="s">
        <v>180</v>
      </c>
      <c r="FJ170" s="56">
        <v>135</v>
      </c>
      <c r="FK170" s="54">
        <v>132</v>
      </c>
      <c r="FL170" s="55">
        <v>134</v>
      </c>
      <c r="FM170" s="56" t="s">
        <v>180</v>
      </c>
      <c r="FN170" s="54" t="s">
        <v>180</v>
      </c>
      <c r="FO170" s="55" t="s">
        <v>180</v>
      </c>
      <c r="FP170" s="56">
        <v>133</v>
      </c>
      <c r="FQ170" s="54">
        <v>130</v>
      </c>
      <c r="FR170" s="55">
        <v>132</v>
      </c>
      <c r="FS170" s="56">
        <v>133</v>
      </c>
      <c r="FT170" s="54">
        <v>125</v>
      </c>
      <c r="FU170" s="55">
        <v>129</v>
      </c>
      <c r="FV170" s="56" t="s">
        <v>180</v>
      </c>
      <c r="FW170" s="54" t="s">
        <v>180</v>
      </c>
      <c r="FX170" s="55" t="s">
        <v>180</v>
      </c>
      <c r="FY170" s="56" t="s">
        <v>180</v>
      </c>
      <c r="FZ170" s="54" t="s">
        <v>180</v>
      </c>
      <c r="GA170" s="55" t="s">
        <v>180</v>
      </c>
      <c r="GB170" s="56">
        <v>320</v>
      </c>
      <c r="GC170" s="54">
        <v>275</v>
      </c>
      <c r="GD170" s="55">
        <v>298</v>
      </c>
      <c r="GE170" s="56">
        <v>357</v>
      </c>
      <c r="GF170" s="54">
        <v>357</v>
      </c>
      <c r="GG170" s="55">
        <v>357</v>
      </c>
      <c r="GH170" s="56">
        <v>365</v>
      </c>
      <c r="GI170" s="54">
        <v>355</v>
      </c>
      <c r="GJ170" s="55">
        <v>360</v>
      </c>
      <c r="GK170" s="56" t="s">
        <v>180</v>
      </c>
      <c r="GL170" s="54" t="s">
        <v>180</v>
      </c>
      <c r="GM170" s="55" t="s">
        <v>180</v>
      </c>
      <c r="GN170" s="56">
        <v>360</v>
      </c>
      <c r="GO170" s="54">
        <v>355</v>
      </c>
      <c r="GP170" s="55">
        <v>358</v>
      </c>
      <c r="GQ170" s="56">
        <v>260</v>
      </c>
      <c r="GR170" s="54">
        <v>240</v>
      </c>
      <c r="GS170" s="55">
        <v>250</v>
      </c>
      <c r="GT170" s="56" t="s">
        <v>180</v>
      </c>
      <c r="GU170" s="54" t="s">
        <v>180</v>
      </c>
      <c r="GV170" s="55" t="s">
        <v>180</v>
      </c>
      <c r="GW170" s="56">
        <v>260</v>
      </c>
      <c r="GX170" s="54">
        <v>255</v>
      </c>
      <c r="GY170" s="55">
        <v>258</v>
      </c>
      <c r="GZ170" s="56">
        <v>46</v>
      </c>
      <c r="HA170" s="54">
        <v>40</v>
      </c>
      <c r="HB170" s="55">
        <v>43</v>
      </c>
      <c r="HC170" s="56">
        <v>57</v>
      </c>
      <c r="HD170" s="54">
        <v>52</v>
      </c>
      <c r="HE170" s="55">
        <v>55</v>
      </c>
      <c r="HF170" s="54" t="s">
        <v>180</v>
      </c>
      <c r="HG170" s="54" t="s">
        <v>180</v>
      </c>
      <c r="HH170" s="55" t="s">
        <v>180</v>
      </c>
      <c r="HI170" s="54" t="s">
        <v>180</v>
      </c>
      <c r="HJ170" s="54" t="s">
        <v>180</v>
      </c>
      <c r="HK170" s="55" t="s">
        <v>180</v>
      </c>
      <c r="HL170" s="56" t="s">
        <v>180</v>
      </c>
      <c r="HM170" s="54" t="s">
        <v>180</v>
      </c>
      <c r="HN170" s="55" t="s">
        <v>180</v>
      </c>
      <c r="HO170" s="56" t="s">
        <v>180</v>
      </c>
      <c r="HP170" s="54" t="s">
        <v>180</v>
      </c>
      <c r="HQ170" s="55" t="s">
        <v>180</v>
      </c>
      <c r="HR170" s="56" t="s">
        <v>180</v>
      </c>
      <c r="HS170" s="54" t="s">
        <v>180</v>
      </c>
      <c r="HT170" s="55" t="s">
        <v>180</v>
      </c>
      <c r="HU170" s="56" t="s">
        <v>180</v>
      </c>
      <c r="HV170" s="54" t="s">
        <v>180</v>
      </c>
      <c r="HW170" s="55" t="s">
        <v>180</v>
      </c>
      <c r="HX170" s="56" t="s">
        <v>180</v>
      </c>
      <c r="HY170" s="54" t="s">
        <v>180</v>
      </c>
      <c r="HZ170" s="55" t="s">
        <v>180</v>
      </c>
      <c r="IA170" s="56" t="s">
        <v>180</v>
      </c>
      <c r="IB170" s="54" t="s">
        <v>180</v>
      </c>
      <c r="IC170" s="55" t="s">
        <v>180</v>
      </c>
    </row>
    <row r="171" spans="1:237">
      <c r="A171" s="20">
        <v>2001</v>
      </c>
      <c r="B171" s="20">
        <v>1</v>
      </c>
      <c r="C171" s="20">
        <v>2</v>
      </c>
      <c r="D171" s="54">
        <v>166.25</v>
      </c>
      <c r="E171" s="54">
        <v>165</v>
      </c>
      <c r="F171" s="55">
        <v>166</v>
      </c>
      <c r="G171" s="56">
        <v>147.5</v>
      </c>
      <c r="H171" s="54">
        <v>147.5</v>
      </c>
      <c r="I171" s="55">
        <v>147.5</v>
      </c>
      <c r="J171" s="56">
        <v>210</v>
      </c>
      <c r="K171" s="54">
        <v>198</v>
      </c>
      <c r="L171" s="55">
        <v>204</v>
      </c>
      <c r="M171" s="56" t="s">
        <v>180</v>
      </c>
      <c r="N171" s="54" t="s">
        <v>180</v>
      </c>
      <c r="O171" s="55" t="s">
        <v>180</v>
      </c>
      <c r="P171" s="56">
        <v>175</v>
      </c>
      <c r="Q171" s="54">
        <v>173.33333333333334</v>
      </c>
      <c r="R171" s="55">
        <v>174.33333333333334</v>
      </c>
      <c r="S171" s="56">
        <v>173.33333333333334</v>
      </c>
      <c r="T171" s="54">
        <v>173.33333333333334</v>
      </c>
      <c r="U171" s="55">
        <v>173.33333333333334</v>
      </c>
      <c r="V171" s="54">
        <v>173</v>
      </c>
      <c r="W171" s="54">
        <v>171.66666666666666</v>
      </c>
      <c r="X171" s="55">
        <v>172.33333333333334</v>
      </c>
      <c r="Y171" s="54">
        <v>170</v>
      </c>
      <c r="Z171" s="54">
        <v>170</v>
      </c>
      <c r="AA171" s="55">
        <v>170</v>
      </c>
      <c r="AB171" s="54" t="s">
        <v>180</v>
      </c>
      <c r="AC171" s="54" t="s">
        <v>180</v>
      </c>
      <c r="AD171" s="55" t="s">
        <v>180</v>
      </c>
      <c r="AE171" s="54" t="s">
        <v>180</v>
      </c>
      <c r="AF171" s="54" t="s">
        <v>180</v>
      </c>
      <c r="AG171" s="55" t="s">
        <v>180</v>
      </c>
      <c r="AH171" s="56" t="s">
        <v>180</v>
      </c>
      <c r="AI171" s="54" t="s">
        <v>180</v>
      </c>
      <c r="AJ171" s="55" t="s">
        <v>180</v>
      </c>
      <c r="AK171" s="56" t="s">
        <v>180</v>
      </c>
      <c r="AL171" s="54" t="s">
        <v>180</v>
      </c>
      <c r="AM171" s="55" t="s">
        <v>180</v>
      </c>
      <c r="AN171" s="56">
        <v>2700</v>
      </c>
      <c r="AO171" s="54">
        <v>2450</v>
      </c>
      <c r="AP171" s="55">
        <v>2575</v>
      </c>
      <c r="AQ171" s="56">
        <v>169</v>
      </c>
      <c r="AR171" s="54">
        <v>168</v>
      </c>
      <c r="AS171" s="55">
        <v>169</v>
      </c>
      <c r="AT171" s="56">
        <v>300</v>
      </c>
      <c r="AU171" s="54">
        <v>295</v>
      </c>
      <c r="AV171" s="55">
        <v>298</v>
      </c>
      <c r="AW171" s="56" t="s">
        <v>180</v>
      </c>
      <c r="AX171" s="54" t="s">
        <v>180</v>
      </c>
      <c r="AY171" s="55" t="s">
        <v>180</v>
      </c>
      <c r="AZ171" s="56">
        <v>170</v>
      </c>
      <c r="BA171" s="54">
        <v>161.25</v>
      </c>
      <c r="BB171" s="55">
        <v>165.75</v>
      </c>
      <c r="BC171" s="56" t="s">
        <v>180</v>
      </c>
      <c r="BD171" s="54" t="s">
        <v>180</v>
      </c>
      <c r="BE171" s="55" t="s">
        <v>180</v>
      </c>
      <c r="BF171" s="56">
        <v>170</v>
      </c>
      <c r="BG171" s="54">
        <v>161.25</v>
      </c>
      <c r="BH171" s="55">
        <v>165.75</v>
      </c>
      <c r="BI171" s="56">
        <v>175</v>
      </c>
      <c r="BJ171" s="54">
        <v>170</v>
      </c>
      <c r="BK171" s="55">
        <v>173</v>
      </c>
      <c r="BL171" s="56" t="s">
        <v>180</v>
      </c>
      <c r="BM171" s="54" t="s">
        <v>180</v>
      </c>
      <c r="BN171" s="55" t="s">
        <v>180</v>
      </c>
      <c r="BO171" s="56" t="s">
        <v>180</v>
      </c>
      <c r="BP171" s="54" t="s">
        <v>180</v>
      </c>
      <c r="BQ171" s="55" t="s">
        <v>180</v>
      </c>
      <c r="BR171" s="56" t="s">
        <v>180</v>
      </c>
      <c r="BS171" s="54" t="s">
        <v>180</v>
      </c>
      <c r="BT171" s="55" t="s">
        <v>180</v>
      </c>
      <c r="BU171" s="56" t="s">
        <v>180</v>
      </c>
      <c r="BV171" s="54" t="s">
        <v>180</v>
      </c>
      <c r="BW171" s="55" t="s">
        <v>180</v>
      </c>
      <c r="BX171" s="56" t="s">
        <v>180</v>
      </c>
      <c r="BY171" s="54" t="s">
        <v>180</v>
      </c>
      <c r="BZ171" s="55" t="s">
        <v>180</v>
      </c>
      <c r="CA171" s="56" t="s">
        <v>180</v>
      </c>
      <c r="CB171" s="54" t="s">
        <v>180</v>
      </c>
      <c r="CC171" s="55" t="s">
        <v>180</v>
      </c>
      <c r="CD171" s="56" t="s">
        <v>180</v>
      </c>
      <c r="CE171" s="54" t="s">
        <v>180</v>
      </c>
      <c r="CF171" s="55" t="s">
        <v>180</v>
      </c>
      <c r="CG171" s="56" t="s">
        <v>180</v>
      </c>
      <c r="CH171" s="54" t="s">
        <v>180</v>
      </c>
      <c r="CI171" s="55" t="s">
        <v>180</v>
      </c>
      <c r="CJ171" s="56" t="s">
        <v>180</v>
      </c>
      <c r="CK171" s="54" t="s">
        <v>180</v>
      </c>
      <c r="CL171" s="55" t="s">
        <v>180</v>
      </c>
      <c r="CM171" s="56" t="s">
        <v>180</v>
      </c>
      <c r="CN171" s="54" t="s">
        <v>180</v>
      </c>
      <c r="CO171" s="55" t="s">
        <v>180</v>
      </c>
      <c r="CP171" s="56">
        <v>188.5</v>
      </c>
      <c r="CQ171" s="54">
        <v>186.5</v>
      </c>
      <c r="CR171" s="55">
        <v>187.5</v>
      </c>
      <c r="CS171" s="56">
        <v>210</v>
      </c>
      <c r="CT171" s="54">
        <v>198</v>
      </c>
      <c r="CU171" s="55">
        <v>204</v>
      </c>
      <c r="CV171" s="56">
        <v>250</v>
      </c>
      <c r="CW171" s="54">
        <v>240</v>
      </c>
      <c r="CX171" s="55">
        <v>245</v>
      </c>
      <c r="CY171" s="54">
        <v>153.5</v>
      </c>
      <c r="CZ171" s="54">
        <v>148.5</v>
      </c>
      <c r="DA171" s="55">
        <v>151.5</v>
      </c>
      <c r="DB171" s="54" t="s">
        <v>180</v>
      </c>
      <c r="DC171" s="54" t="s">
        <v>180</v>
      </c>
      <c r="DD171" s="55" t="s">
        <v>180</v>
      </c>
      <c r="DE171" s="54" t="s">
        <v>180</v>
      </c>
      <c r="DF171" s="54" t="s">
        <v>180</v>
      </c>
      <c r="DG171" s="55" t="s">
        <v>180</v>
      </c>
      <c r="DH171" s="54" t="s">
        <v>180</v>
      </c>
      <c r="DI171" s="54" t="s">
        <v>180</v>
      </c>
      <c r="DJ171" s="55" t="s">
        <v>180</v>
      </c>
      <c r="DK171" s="56" t="s">
        <v>180</v>
      </c>
      <c r="DL171" s="54" t="s">
        <v>180</v>
      </c>
      <c r="DM171" s="55" t="s">
        <v>180</v>
      </c>
      <c r="DN171" s="54" t="s">
        <v>180</v>
      </c>
      <c r="DO171" s="54" t="s">
        <v>180</v>
      </c>
      <c r="DP171" s="55" t="s">
        <v>180</v>
      </c>
      <c r="DQ171" s="54" t="s">
        <v>180</v>
      </c>
      <c r="DR171" s="54" t="s">
        <v>180</v>
      </c>
      <c r="DS171" s="55" t="s">
        <v>180</v>
      </c>
      <c r="DT171" s="54">
        <v>154.33333333333334</v>
      </c>
      <c r="DU171" s="54">
        <v>154.33333333333334</v>
      </c>
      <c r="DV171" s="55">
        <v>154.33333333333334</v>
      </c>
      <c r="DW171" s="56" t="s">
        <v>180</v>
      </c>
      <c r="DX171" s="54" t="s">
        <v>180</v>
      </c>
      <c r="DY171" s="55" t="s">
        <v>180</v>
      </c>
      <c r="DZ171" s="56">
        <v>456</v>
      </c>
      <c r="EA171" s="54">
        <v>442</v>
      </c>
      <c r="EB171" s="55">
        <v>449</v>
      </c>
      <c r="EC171" s="56" t="s">
        <v>180</v>
      </c>
      <c r="ED171" s="54" t="s">
        <v>180</v>
      </c>
      <c r="EE171" s="55" t="s">
        <v>180</v>
      </c>
      <c r="EF171" s="56" t="s">
        <v>180</v>
      </c>
      <c r="EG171" s="54" t="s">
        <v>180</v>
      </c>
      <c r="EH171" s="55" t="s">
        <v>180</v>
      </c>
      <c r="EI171" s="56" t="s">
        <v>180</v>
      </c>
      <c r="EJ171" s="54" t="s">
        <v>180</v>
      </c>
      <c r="EK171" s="55" t="s">
        <v>180</v>
      </c>
      <c r="EL171" s="56" t="s">
        <v>180</v>
      </c>
      <c r="EM171" s="54" t="s">
        <v>180</v>
      </c>
      <c r="EN171" s="55" t="s">
        <v>180</v>
      </c>
      <c r="EO171" s="56" t="s">
        <v>180</v>
      </c>
      <c r="EP171" s="54" t="s">
        <v>180</v>
      </c>
      <c r="EQ171" s="55" t="s">
        <v>180</v>
      </c>
      <c r="ER171" s="56" t="s">
        <v>180</v>
      </c>
      <c r="ES171" s="54" t="s">
        <v>180</v>
      </c>
      <c r="ET171" s="55" t="s">
        <v>180</v>
      </c>
      <c r="EU171" s="54" t="s">
        <v>180</v>
      </c>
      <c r="EV171" s="54" t="s">
        <v>180</v>
      </c>
      <c r="EW171" s="55" t="s">
        <v>180</v>
      </c>
      <c r="EX171" s="54" t="s">
        <v>180</v>
      </c>
      <c r="EY171" s="54" t="s">
        <v>180</v>
      </c>
      <c r="EZ171" s="55" t="s">
        <v>180</v>
      </c>
      <c r="FA171" s="56" t="s">
        <v>180</v>
      </c>
      <c r="FB171" s="54" t="s">
        <v>180</v>
      </c>
      <c r="FC171" s="55" t="s">
        <v>180</v>
      </c>
      <c r="FD171" s="56" t="s">
        <v>180</v>
      </c>
      <c r="FE171" s="54" t="s">
        <v>180</v>
      </c>
      <c r="FF171" s="55" t="s">
        <v>180</v>
      </c>
      <c r="FG171" s="56" t="s">
        <v>180</v>
      </c>
      <c r="FH171" s="54" t="s">
        <v>180</v>
      </c>
      <c r="FI171" s="55" t="s">
        <v>180</v>
      </c>
      <c r="FJ171" s="56">
        <v>133.75</v>
      </c>
      <c r="FK171" s="54">
        <v>130.25</v>
      </c>
      <c r="FL171" s="55">
        <v>132.5</v>
      </c>
      <c r="FM171" s="56" t="s">
        <v>180</v>
      </c>
      <c r="FN171" s="54" t="s">
        <v>180</v>
      </c>
      <c r="FO171" s="55" t="s">
        <v>180</v>
      </c>
      <c r="FP171" s="56">
        <v>136.5</v>
      </c>
      <c r="FQ171" s="54">
        <v>133.5</v>
      </c>
      <c r="FR171" s="55">
        <v>135.5</v>
      </c>
      <c r="FS171" s="56">
        <v>133</v>
      </c>
      <c r="FT171" s="54">
        <v>125</v>
      </c>
      <c r="FU171" s="55">
        <v>129</v>
      </c>
      <c r="FV171" s="56" t="s">
        <v>180</v>
      </c>
      <c r="FW171" s="54" t="s">
        <v>180</v>
      </c>
      <c r="FX171" s="55" t="s">
        <v>180</v>
      </c>
      <c r="FY171" s="56" t="s">
        <v>180</v>
      </c>
      <c r="FZ171" s="54" t="s">
        <v>180</v>
      </c>
      <c r="GA171" s="55" t="s">
        <v>180</v>
      </c>
      <c r="GB171" s="56">
        <v>320</v>
      </c>
      <c r="GC171" s="54">
        <v>275</v>
      </c>
      <c r="GD171" s="55">
        <v>298</v>
      </c>
      <c r="GE171" s="56">
        <v>357</v>
      </c>
      <c r="GF171" s="54">
        <v>357</v>
      </c>
      <c r="GG171" s="55">
        <v>357</v>
      </c>
      <c r="GH171" s="56">
        <v>365</v>
      </c>
      <c r="GI171" s="54">
        <v>355</v>
      </c>
      <c r="GJ171" s="55">
        <v>360</v>
      </c>
      <c r="GK171" s="56" t="s">
        <v>180</v>
      </c>
      <c r="GL171" s="54" t="s">
        <v>180</v>
      </c>
      <c r="GM171" s="55" t="s">
        <v>180</v>
      </c>
      <c r="GN171" s="56">
        <v>360</v>
      </c>
      <c r="GO171" s="54">
        <v>355</v>
      </c>
      <c r="GP171" s="55">
        <v>358</v>
      </c>
      <c r="GQ171" s="56">
        <v>260</v>
      </c>
      <c r="GR171" s="54">
        <v>240</v>
      </c>
      <c r="GS171" s="55">
        <v>250</v>
      </c>
      <c r="GT171" s="56" t="s">
        <v>180</v>
      </c>
      <c r="GU171" s="54" t="s">
        <v>180</v>
      </c>
      <c r="GV171" s="55" t="s">
        <v>180</v>
      </c>
      <c r="GW171" s="56">
        <v>260</v>
      </c>
      <c r="GX171" s="54">
        <v>255</v>
      </c>
      <c r="GY171" s="55">
        <v>258</v>
      </c>
      <c r="GZ171" s="56">
        <v>46</v>
      </c>
      <c r="HA171" s="54">
        <v>40</v>
      </c>
      <c r="HB171" s="55">
        <v>43</v>
      </c>
      <c r="HC171" s="56">
        <v>57</v>
      </c>
      <c r="HD171" s="54">
        <v>52</v>
      </c>
      <c r="HE171" s="55">
        <v>55</v>
      </c>
      <c r="HF171" s="54" t="s">
        <v>180</v>
      </c>
      <c r="HG171" s="54" t="s">
        <v>180</v>
      </c>
      <c r="HH171" s="55" t="s">
        <v>180</v>
      </c>
      <c r="HI171" s="54" t="s">
        <v>180</v>
      </c>
      <c r="HJ171" s="54" t="s">
        <v>180</v>
      </c>
      <c r="HK171" s="55" t="s">
        <v>180</v>
      </c>
      <c r="HL171" s="56" t="s">
        <v>180</v>
      </c>
      <c r="HM171" s="54" t="s">
        <v>180</v>
      </c>
      <c r="HN171" s="55" t="s">
        <v>180</v>
      </c>
      <c r="HO171" s="56" t="s">
        <v>180</v>
      </c>
      <c r="HP171" s="54" t="s">
        <v>180</v>
      </c>
      <c r="HQ171" s="55" t="s">
        <v>180</v>
      </c>
      <c r="HR171" s="56" t="s">
        <v>180</v>
      </c>
      <c r="HS171" s="54" t="s">
        <v>180</v>
      </c>
      <c r="HT171" s="55" t="s">
        <v>180</v>
      </c>
      <c r="HU171" s="56" t="s">
        <v>180</v>
      </c>
      <c r="HV171" s="54" t="s">
        <v>180</v>
      </c>
      <c r="HW171" s="55" t="s">
        <v>180</v>
      </c>
      <c r="HX171" s="56" t="s">
        <v>180</v>
      </c>
      <c r="HY171" s="54" t="s">
        <v>180</v>
      </c>
      <c r="HZ171" s="55" t="s">
        <v>180</v>
      </c>
      <c r="IA171" s="56" t="s">
        <v>180</v>
      </c>
      <c r="IB171" s="54" t="s">
        <v>180</v>
      </c>
      <c r="IC171" s="55" t="s">
        <v>180</v>
      </c>
    </row>
    <row r="172" spans="1:237">
      <c r="A172" s="20">
        <v>2001</v>
      </c>
      <c r="B172" s="20">
        <v>1</v>
      </c>
      <c r="C172" s="20">
        <v>3</v>
      </c>
      <c r="D172" s="54">
        <v>168.6</v>
      </c>
      <c r="E172" s="54">
        <v>166.8</v>
      </c>
      <c r="F172" s="55">
        <v>168.2</v>
      </c>
      <c r="G172" s="56">
        <v>152.4</v>
      </c>
      <c r="H172" s="54">
        <v>152</v>
      </c>
      <c r="I172" s="55">
        <v>152.19999999999999</v>
      </c>
      <c r="J172" s="56">
        <v>210</v>
      </c>
      <c r="K172" s="54">
        <v>198</v>
      </c>
      <c r="L172" s="55">
        <v>204</v>
      </c>
      <c r="M172" s="56" t="s">
        <v>180</v>
      </c>
      <c r="N172" s="54" t="s">
        <v>180</v>
      </c>
      <c r="O172" s="55" t="s">
        <v>180</v>
      </c>
      <c r="P172" s="56">
        <v>178.2</v>
      </c>
      <c r="Q172" s="54">
        <v>175</v>
      </c>
      <c r="R172" s="55">
        <v>176.8</v>
      </c>
      <c r="S172" s="56">
        <v>178.2</v>
      </c>
      <c r="T172" s="54">
        <v>175</v>
      </c>
      <c r="U172" s="55">
        <v>176.8</v>
      </c>
      <c r="V172" s="54">
        <v>177</v>
      </c>
      <c r="W172" s="54">
        <v>175</v>
      </c>
      <c r="X172" s="55">
        <v>176</v>
      </c>
      <c r="Y172" s="54">
        <v>175</v>
      </c>
      <c r="Z172" s="54">
        <v>175</v>
      </c>
      <c r="AA172" s="55">
        <v>175</v>
      </c>
      <c r="AB172" s="54" t="s">
        <v>180</v>
      </c>
      <c r="AC172" s="54" t="s">
        <v>180</v>
      </c>
      <c r="AD172" s="55" t="s">
        <v>180</v>
      </c>
      <c r="AE172" s="54" t="s">
        <v>180</v>
      </c>
      <c r="AF172" s="54" t="s">
        <v>180</v>
      </c>
      <c r="AG172" s="55" t="s">
        <v>180</v>
      </c>
      <c r="AH172" s="56" t="s">
        <v>180</v>
      </c>
      <c r="AI172" s="54" t="s">
        <v>180</v>
      </c>
      <c r="AJ172" s="55" t="s">
        <v>180</v>
      </c>
      <c r="AK172" s="56" t="s">
        <v>180</v>
      </c>
      <c r="AL172" s="54" t="s">
        <v>180</v>
      </c>
      <c r="AM172" s="55" t="s">
        <v>180</v>
      </c>
      <c r="AN172" s="56">
        <v>2700</v>
      </c>
      <c r="AO172" s="54">
        <v>2450</v>
      </c>
      <c r="AP172" s="55">
        <v>2575</v>
      </c>
      <c r="AQ172" s="56">
        <v>169</v>
      </c>
      <c r="AR172" s="54">
        <v>168</v>
      </c>
      <c r="AS172" s="55">
        <v>169</v>
      </c>
      <c r="AT172" s="56">
        <v>301</v>
      </c>
      <c r="AU172" s="54">
        <v>295</v>
      </c>
      <c r="AV172" s="55">
        <v>298.39999999999998</v>
      </c>
      <c r="AW172" s="56" t="s">
        <v>180</v>
      </c>
      <c r="AX172" s="54" t="s">
        <v>180</v>
      </c>
      <c r="AY172" s="55" t="s">
        <v>180</v>
      </c>
      <c r="AZ172" s="56">
        <v>170</v>
      </c>
      <c r="BA172" s="54">
        <v>165</v>
      </c>
      <c r="BB172" s="55">
        <v>168</v>
      </c>
      <c r="BC172" s="56" t="s">
        <v>180</v>
      </c>
      <c r="BD172" s="54" t="s">
        <v>180</v>
      </c>
      <c r="BE172" s="55" t="s">
        <v>180</v>
      </c>
      <c r="BF172" s="56">
        <v>170</v>
      </c>
      <c r="BG172" s="54">
        <v>165</v>
      </c>
      <c r="BH172" s="55">
        <v>168</v>
      </c>
      <c r="BI172" s="56">
        <v>172.6</v>
      </c>
      <c r="BJ172" s="54">
        <v>168.8</v>
      </c>
      <c r="BK172" s="55">
        <v>171.2</v>
      </c>
      <c r="BL172" s="56" t="s">
        <v>180</v>
      </c>
      <c r="BM172" s="54" t="s">
        <v>180</v>
      </c>
      <c r="BN172" s="55" t="s">
        <v>180</v>
      </c>
      <c r="BO172" s="56" t="s">
        <v>180</v>
      </c>
      <c r="BP172" s="54" t="s">
        <v>180</v>
      </c>
      <c r="BQ172" s="55" t="s">
        <v>180</v>
      </c>
      <c r="BR172" s="56" t="s">
        <v>180</v>
      </c>
      <c r="BS172" s="54" t="s">
        <v>180</v>
      </c>
      <c r="BT172" s="55" t="s">
        <v>180</v>
      </c>
      <c r="BU172" s="56" t="s">
        <v>180</v>
      </c>
      <c r="BV172" s="54" t="s">
        <v>180</v>
      </c>
      <c r="BW172" s="55" t="s">
        <v>180</v>
      </c>
      <c r="BX172" s="56" t="s">
        <v>180</v>
      </c>
      <c r="BY172" s="54" t="s">
        <v>180</v>
      </c>
      <c r="BZ172" s="55" t="s">
        <v>180</v>
      </c>
      <c r="CA172" s="56" t="s">
        <v>180</v>
      </c>
      <c r="CB172" s="54" t="s">
        <v>180</v>
      </c>
      <c r="CC172" s="55" t="s">
        <v>180</v>
      </c>
      <c r="CD172" s="56" t="s">
        <v>180</v>
      </c>
      <c r="CE172" s="54" t="s">
        <v>180</v>
      </c>
      <c r="CF172" s="55" t="s">
        <v>180</v>
      </c>
      <c r="CG172" s="56" t="s">
        <v>180</v>
      </c>
      <c r="CH172" s="54" t="s">
        <v>180</v>
      </c>
      <c r="CI172" s="55" t="s">
        <v>180</v>
      </c>
      <c r="CJ172" s="56" t="s">
        <v>180</v>
      </c>
      <c r="CK172" s="54" t="s">
        <v>180</v>
      </c>
      <c r="CL172" s="55" t="s">
        <v>180</v>
      </c>
      <c r="CM172" s="56" t="s">
        <v>180</v>
      </c>
      <c r="CN172" s="54" t="s">
        <v>180</v>
      </c>
      <c r="CO172" s="55" t="s">
        <v>180</v>
      </c>
      <c r="CP172" s="56">
        <v>189.8</v>
      </c>
      <c r="CQ172" s="54">
        <v>186.8</v>
      </c>
      <c r="CR172" s="55">
        <v>188.4</v>
      </c>
      <c r="CS172" s="56">
        <v>210</v>
      </c>
      <c r="CT172" s="54">
        <v>198</v>
      </c>
      <c r="CU172" s="55">
        <v>204</v>
      </c>
      <c r="CV172" s="56">
        <v>250</v>
      </c>
      <c r="CW172" s="54">
        <v>240</v>
      </c>
      <c r="CX172" s="55">
        <v>245</v>
      </c>
      <c r="CY172" s="54">
        <v>157</v>
      </c>
      <c r="CZ172" s="54">
        <v>153.19999999999999</v>
      </c>
      <c r="DA172" s="55">
        <v>155.4</v>
      </c>
      <c r="DB172" s="54" t="s">
        <v>180</v>
      </c>
      <c r="DC172" s="54" t="s">
        <v>180</v>
      </c>
      <c r="DD172" s="55" t="s">
        <v>180</v>
      </c>
      <c r="DE172" s="54" t="s">
        <v>180</v>
      </c>
      <c r="DF172" s="54" t="s">
        <v>180</v>
      </c>
      <c r="DG172" s="55" t="s">
        <v>180</v>
      </c>
      <c r="DH172" s="54" t="s">
        <v>180</v>
      </c>
      <c r="DI172" s="54" t="s">
        <v>180</v>
      </c>
      <c r="DJ172" s="55" t="s">
        <v>180</v>
      </c>
      <c r="DK172" s="56" t="s">
        <v>180</v>
      </c>
      <c r="DL172" s="54" t="s">
        <v>180</v>
      </c>
      <c r="DM172" s="55" t="s">
        <v>180</v>
      </c>
      <c r="DN172" s="54" t="s">
        <v>180</v>
      </c>
      <c r="DO172" s="54" t="s">
        <v>180</v>
      </c>
      <c r="DP172" s="55" t="s">
        <v>180</v>
      </c>
      <c r="DQ172" s="54" t="s">
        <v>180</v>
      </c>
      <c r="DR172" s="54" t="s">
        <v>180</v>
      </c>
      <c r="DS172" s="55" t="s">
        <v>180</v>
      </c>
      <c r="DT172" s="54">
        <v>158.4</v>
      </c>
      <c r="DU172" s="54">
        <v>158</v>
      </c>
      <c r="DV172" s="55">
        <v>158.19999999999999</v>
      </c>
      <c r="DW172" s="56" t="s">
        <v>180</v>
      </c>
      <c r="DX172" s="54" t="s">
        <v>180</v>
      </c>
      <c r="DY172" s="55" t="s">
        <v>180</v>
      </c>
      <c r="DZ172" s="56">
        <v>461.2</v>
      </c>
      <c r="EA172" s="54">
        <v>446.8</v>
      </c>
      <c r="EB172" s="55">
        <v>454.2</v>
      </c>
      <c r="EC172" s="56" t="s">
        <v>180</v>
      </c>
      <c r="ED172" s="54" t="s">
        <v>180</v>
      </c>
      <c r="EE172" s="55" t="s">
        <v>180</v>
      </c>
      <c r="EF172" s="56" t="s">
        <v>180</v>
      </c>
      <c r="EG172" s="54" t="s">
        <v>180</v>
      </c>
      <c r="EH172" s="55" t="s">
        <v>180</v>
      </c>
      <c r="EI172" s="56" t="s">
        <v>180</v>
      </c>
      <c r="EJ172" s="54" t="s">
        <v>180</v>
      </c>
      <c r="EK172" s="55" t="s">
        <v>180</v>
      </c>
      <c r="EL172" s="56" t="s">
        <v>180</v>
      </c>
      <c r="EM172" s="54" t="s">
        <v>180</v>
      </c>
      <c r="EN172" s="55" t="s">
        <v>180</v>
      </c>
      <c r="EO172" s="56" t="s">
        <v>180</v>
      </c>
      <c r="EP172" s="54" t="s">
        <v>180</v>
      </c>
      <c r="EQ172" s="55" t="s">
        <v>180</v>
      </c>
      <c r="ER172" s="56" t="s">
        <v>180</v>
      </c>
      <c r="ES172" s="54" t="s">
        <v>180</v>
      </c>
      <c r="ET172" s="55" t="s">
        <v>180</v>
      </c>
      <c r="EU172" s="54" t="s">
        <v>180</v>
      </c>
      <c r="EV172" s="54" t="s">
        <v>180</v>
      </c>
      <c r="EW172" s="55" t="s">
        <v>180</v>
      </c>
      <c r="EX172" s="54" t="s">
        <v>180</v>
      </c>
      <c r="EY172" s="54" t="s">
        <v>180</v>
      </c>
      <c r="EZ172" s="55" t="s">
        <v>180</v>
      </c>
      <c r="FA172" s="56" t="s">
        <v>180</v>
      </c>
      <c r="FB172" s="54" t="s">
        <v>180</v>
      </c>
      <c r="FC172" s="55" t="s">
        <v>180</v>
      </c>
      <c r="FD172" s="56" t="s">
        <v>180</v>
      </c>
      <c r="FE172" s="54" t="s">
        <v>180</v>
      </c>
      <c r="FF172" s="55" t="s">
        <v>180</v>
      </c>
      <c r="FG172" s="56" t="s">
        <v>180</v>
      </c>
      <c r="FH172" s="54" t="s">
        <v>180</v>
      </c>
      <c r="FI172" s="55" t="s">
        <v>180</v>
      </c>
      <c r="FJ172" s="56">
        <v>130</v>
      </c>
      <c r="FK172" s="54">
        <v>124</v>
      </c>
      <c r="FL172" s="55">
        <v>127.4</v>
      </c>
      <c r="FM172" s="56" t="s">
        <v>180</v>
      </c>
      <c r="FN172" s="54" t="s">
        <v>180</v>
      </c>
      <c r="FO172" s="55" t="s">
        <v>180</v>
      </c>
      <c r="FP172" s="56">
        <v>140</v>
      </c>
      <c r="FQ172" s="54">
        <v>137</v>
      </c>
      <c r="FR172" s="55">
        <v>139</v>
      </c>
      <c r="FS172" s="56">
        <v>133</v>
      </c>
      <c r="FT172" s="54">
        <v>125</v>
      </c>
      <c r="FU172" s="55">
        <v>129</v>
      </c>
      <c r="FV172" s="56" t="s">
        <v>180</v>
      </c>
      <c r="FW172" s="54" t="s">
        <v>180</v>
      </c>
      <c r="FX172" s="55" t="s">
        <v>180</v>
      </c>
      <c r="FY172" s="56" t="s">
        <v>180</v>
      </c>
      <c r="FZ172" s="54" t="s">
        <v>180</v>
      </c>
      <c r="GA172" s="55" t="s">
        <v>180</v>
      </c>
      <c r="GB172" s="56">
        <v>320</v>
      </c>
      <c r="GC172" s="54">
        <v>275</v>
      </c>
      <c r="GD172" s="55">
        <v>298</v>
      </c>
      <c r="GE172" s="56">
        <v>357</v>
      </c>
      <c r="GF172" s="54">
        <v>357</v>
      </c>
      <c r="GG172" s="55">
        <v>357</v>
      </c>
      <c r="GH172" s="56">
        <v>365</v>
      </c>
      <c r="GI172" s="54">
        <v>355</v>
      </c>
      <c r="GJ172" s="55">
        <v>360</v>
      </c>
      <c r="GK172" s="56" t="s">
        <v>180</v>
      </c>
      <c r="GL172" s="54" t="s">
        <v>180</v>
      </c>
      <c r="GM172" s="55" t="s">
        <v>180</v>
      </c>
      <c r="GN172" s="56">
        <v>360</v>
      </c>
      <c r="GO172" s="54">
        <v>355</v>
      </c>
      <c r="GP172" s="55">
        <v>358</v>
      </c>
      <c r="GQ172" s="56">
        <v>260</v>
      </c>
      <c r="GR172" s="54">
        <v>240</v>
      </c>
      <c r="GS172" s="55">
        <v>250</v>
      </c>
      <c r="GT172" s="56" t="s">
        <v>180</v>
      </c>
      <c r="GU172" s="54" t="s">
        <v>180</v>
      </c>
      <c r="GV172" s="55" t="s">
        <v>180</v>
      </c>
      <c r="GW172" s="56">
        <v>260</v>
      </c>
      <c r="GX172" s="54">
        <v>255</v>
      </c>
      <c r="GY172" s="55">
        <v>258</v>
      </c>
      <c r="GZ172" s="56">
        <v>46</v>
      </c>
      <c r="HA172" s="54">
        <v>40</v>
      </c>
      <c r="HB172" s="55">
        <v>43</v>
      </c>
      <c r="HC172" s="56">
        <v>57</v>
      </c>
      <c r="HD172" s="54">
        <v>52</v>
      </c>
      <c r="HE172" s="55">
        <v>55</v>
      </c>
      <c r="HF172" s="54" t="s">
        <v>180</v>
      </c>
      <c r="HG172" s="54" t="s">
        <v>180</v>
      </c>
      <c r="HH172" s="55" t="s">
        <v>180</v>
      </c>
      <c r="HI172" s="54" t="s">
        <v>180</v>
      </c>
      <c r="HJ172" s="54" t="s">
        <v>180</v>
      </c>
      <c r="HK172" s="55" t="s">
        <v>180</v>
      </c>
      <c r="HL172" s="56" t="s">
        <v>180</v>
      </c>
      <c r="HM172" s="54" t="s">
        <v>180</v>
      </c>
      <c r="HN172" s="55" t="s">
        <v>180</v>
      </c>
      <c r="HO172" s="56" t="s">
        <v>180</v>
      </c>
      <c r="HP172" s="54" t="s">
        <v>180</v>
      </c>
      <c r="HQ172" s="55" t="s">
        <v>180</v>
      </c>
      <c r="HR172" s="56" t="s">
        <v>180</v>
      </c>
      <c r="HS172" s="54" t="s">
        <v>180</v>
      </c>
      <c r="HT172" s="55" t="s">
        <v>180</v>
      </c>
      <c r="HU172" s="56" t="s">
        <v>180</v>
      </c>
      <c r="HV172" s="54" t="s">
        <v>180</v>
      </c>
      <c r="HW172" s="55" t="s">
        <v>180</v>
      </c>
      <c r="HX172" s="56" t="s">
        <v>180</v>
      </c>
      <c r="HY172" s="54" t="s">
        <v>180</v>
      </c>
      <c r="HZ172" s="55" t="s">
        <v>180</v>
      </c>
      <c r="IA172" s="56" t="s">
        <v>180</v>
      </c>
      <c r="IB172" s="54" t="s">
        <v>180</v>
      </c>
      <c r="IC172" s="55" t="s">
        <v>180</v>
      </c>
    </row>
    <row r="173" spans="1:237">
      <c r="A173" s="20">
        <v>2001</v>
      </c>
      <c r="B173" s="20">
        <v>2</v>
      </c>
      <c r="C173" s="20">
        <v>4</v>
      </c>
      <c r="D173" s="54">
        <v>155</v>
      </c>
      <c r="E173" s="54">
        <v>152</v>
      </c>
      <c r="F173" s="55">
        <v>154</v>
      </c>
      <c r="G173" s="56">
        <v>151.25</v>
      </c>
      <c r="H173" s="54">
        <v>148.25</v>
      </c>
      <c r="I173" s="55">
        <v>150</v>
      </c>
      <c r="J173" s="56">
        <v>210</v>
      </c>
      <c r="K173" s="54">
        <v>198</v>
      </c>
      <c r="L173" s="55">
        <v>204</v>
      </c>
      <c r="M173" s="56" t="s">
        <v>180</v>
      </c>
      <c r="N173" s="54" t="s">
        <v>180</v>
      </c>
      <c r="O173" s="55" t="s">
        <v>180</v>
      </c>
      <c r="P173" s="56">
        <v>175.5</v>
      </c>
      <c r="Q173" s="54">
        <v>172.75</v>
      </c>
      <c r="R173" s="55">
        <v>174.5</v>
      </c>
      <c r="S173" s="56">
        <v>177</v>
      </c>
      <c r="T173" s="54">
        <v>175</v>
      </c>
      <c r="U173" s="55">
        <v>176</v>
      </c>
      <c r="V173" s="54">
        <v>176.5</v>
      </c>
      <c r="W173" s="54">
        <v>174.25</v>
      </c>
      <c r="X173" s="55">
        <v>175.5</v>
      </c>
      <c r="Y173" s="54">
        <v>175</v>
      </c>
      <c r="Z173" s="54">
        <v>175</v>
      </c>
      <c r="AA173" s="55">
        <v>175</v>
      </c>
      <c r="AB173" s="54" t="s">
        <v>180</v>
      </c>
      <c r="AC173" s="54" t="s">
        <v>180</v>
      </c>
      <c r="AD173" s="55" t="s">
        <v>180</v>
      </c>
      <c r="AE173" s="54" t="s">
        <v>180</v>
      </c>
      <c r="AF173" s="54" t="s">
        <v>180</v>
      </c>
      <c r="AG173" s="55" t="s">
        <v>180</v>
      </c>
      <c r="AH173" s="56" t="s">
        <v>180</v>
      </c>
      <c r="AI173" s="54" t="s">
        <v>180</v>
      </c>
      <c r="AJ173" s="55" t="s">
        <v>180</v>
      </c>
      <c r="AK173" s="56" t="s">
        <v>180</v>
      </c>
      <c r="AL173" s="54" t="s">
        <v>180</v>
      </c>
      <c r="AM173" s="55" t="s">
        <v>180</v>
      </c>
      <c r="AN173" s="56">
        <v>2700</v>
      </c>
      <c r="AO173" s="54">
        <v>2450</v>
      </c>
      <c r="AP173" s="55">
        <v>2575</v>
      </c>
      <c r="AQ173" s="56">
        <v>147</v>
      </c>
      <c r="AR173" s="54">
        <v>147</v>
      </c>
      <c r="AS173" s="55">
        <v>147</v>
      </c>
      <c r="AT173" s="56">
        <v>305</v>
      </c>
      <c r="AU173" s="54">
        <v>295</v>
      </c>
      <c r="AV173" s="55">
        <v>300</v>
      </c>
      <c r="AW173" s="56" t="s">
        <v>180</v>
      </c>
      <c r="AX173" s="54" t="s">
        <v>180</v>
      </c>
      <c r="AY173" s="55" t="s">
        <v>180</v>
      </c>
      <c r="AZ173" s="56">
        <v>169</v>
      </c>
      <c r="BA173" s="54">
        <v>160.33333333333334</v>
      </c>
      <c r="BB173" s="55">
        <v>165</v>
      </c>
      <c r="BC173" s="56" t="s">
        <v>180</v>
      </c>
      <c r="BD173" s="54" t="s">
        <v>180</v>
      </c>
      <c r="BE173" s="55" t="s">
        <v>180</v>
      </c>
      <c r="BF173" s="56">
        <v>169</v>
      </c>
      <c r="BG173" s="54">
        <v>160.33333333333334</v>
      </c>
      <c r="BH173" s="55">
        <v>165</v>
      </c>
      <c r="BI173" s="56">
        <v>170.66666666666666</v>
      </c>
      <c r="BJ173" s="54">
        <v>168</v>
      </c>
      <c r="BK173" s="55">
        <v>169.66666666666666</v>
      </c>
      <c r="BL173" s="56" t="s">
        <v>180</v>
      </c>
      <c r="BM173" s="54" t="s">
        <v>180</v>
      </c>
      <c r="BN173" s="55" t="s">
        <v>180</v>
      </c>
      <c r="BO173" s="56" t="s">
        <v>180</v>
      </c>
      <c r="BP173" s="54" t="s">
        <v>180</v>
      </c>
      <c r="BQ173" s="55" t="s">
        <v>180</v>
      </c>
      <c r="BR173" s="56" t="s">
        <v>180</v>
      </c>
      <c r="BS173" s="54" t="s">
        <v>180</v>
      </c>
      <c r="BT173" s="55" t="s">
        <v>180</v>
      </c>
      <c r="BU173" s="56" t="s">
        <v>180</v>
      </c>
      <c r="BV173" s="54" t="s">
        <v>180</v>
      </c>
      <c r="BW173" s="55" t="s">
        <v>180</v>
      </c>
      <c r="BX173" s="56" t="s">
        <v>180</v>
      </c>
      <c r="BY173" s="54" t="s">
        <v>180</v>
      </c>
      <c r="BZ173" s="55" t="s">
        <v>180</v>
      </c>
      <c r="CA173" s="56" t="s">
        <v>180</v>
      </c>
      <c r="CB173" s="54" t="s">
        <v>180</v>
      </c>
      <c r="CC173" s="55" t="s">
        <v>180</v>
      </c>
      <c r="CD173" s="56" t="s">
        <v>180</v>
      </c>
      <c r="CE173" s="54" t="s">
        <v>180</v>
      </c>
      <c r="CF173" s="55" t="s">
        <v>180</v>
      </c>
      <c r="CG173" s="56" t="s">
        <v>180</v>
      </c>
      <c r="CH173" s="54" t="s">
        <v>180</v>
      </c>
      <c r="CI173" s="55" t="s">
        <v>180</v>
      </c>
      <c r="CJ173" s="56" t="s">
        <v>180</v>
      </c>
      <c r="CK173" s="54" t="s">
        <v>180</v>
      </c>
      <c r="CL173" s="55" t="s">
        <v>180</v>
      </c>
      <c r="CM173" s="56" t="s">
        <v>180</v>
      </c>
      <c r="CN173" s="54" t="s">
        <v>180</v>
      </c>
      <c r="CO173" s="55" t="s">
        <v>180</v>
      </c>
      <c r="CP173" s="56">
        <v>188.33333333333334</v>
      </c>
      <c r="CQ173" s="54">
        <v>186</v>
      </c>
      <c r="CR173" s="55">
        <v>187.33333333333334</v>
      </c>
      <c r="CS173" s="56">
        <v>210</v>
      </c>
      <c r="CT173" s="54">
        <v>198</v>
      </c>
      <c r="CU173" s="55">
        <v>204</v>
      </c>
      <c r="CV173" s="56">
        <v>250</v>
      </c>
      <c r="CW173" s="54">
        <v>240</v>
      </c>
      <c r="CX173" s="55">
        <v>245</v>
      </c>
      <c r="CY173" s="54">
        <v>150.66666666666666</v>
      </c>
      <c r="CZ173" s="54">
        <v>145.66666666666666</v>
      </c>
      <c r="DA173" s="55">
        <v>148.66666666666666</v>
      </c>
      <c r="DB173" s="54" t="s">
        <v>180</v>
      </c>
      <c r="DC173" s="54" t="s">
        <v>180</v>
      </c>
      <c r="DD173" s="55" t="s">
        <v>180</v>
      </c>
      <c r="DE173" s="54" t="s">
        <v>180</v>
      </c>
      <c r="DF173" s="54" t="s">
        <v>180</v>
      </c>
      <c r="DG173" s="55" t="s">
        <v>180</v>
      </c>
      <c r="DH173" s="54" t="s">
        <v>180</v>
      </c>
      <c r="DI173" s="54" t="s">
        <v>180</v>
      </c>
      <c r="DJ173" s="55" t="s">
        <v>180</v>
      </c>
      <c r="DK173" s="56" t="s">
        <v>180</v>
      </c>
      <c r="DL173" s="54" t="s">
        <v>180</v>
      </c>
      <c r="DM173" s="55" t="s">
        <v>180</v>
      </c>
      <c r="DN173" s="54" t="s">
        <v>180</v>
      </c>
      <c r="DO173" s="54" t="s">
        <v>180</v>
      </c>
      <c r="DP173" s="55" t="s">
        <v>180</v>
      </c>
      <c r="DQ173" s="54" t="s">
        <v>180</v>
      </c>
      <c r="DR173" s="54" t="s">
        <v>180</v>
      </c>
      <c r="DS173" s="55" t="s">
        <v>180</v>
      </c>
      <c r="DT173" s="54">
        <v>157.25</v>
      </c>
      <c r="DU173" s="54">
        <v>155.5</v>
      </c>
      <c r="DV173" s="55">
        <v>156.5</v>
      </c>
      <c r="DW173" s="56" t="s">
        <v>180</v>
      </c>
      <c r="DX173" s="54" t="s">
        <v>180</v>
      </c>
      <c r="DY173" s="55" t="s">
        <v>180</v>
      </c>
      <c r="DZ173" s="56">
        <v>469</v>
      </c>
      <c r="EA173" s="54">
        <v>454</v>
      </c>
      <c r="EB173" s="55">
        <v>462</v>
      </c>
      <c r="EC173" s="56" t="s">
        <v>180</v>
      </c>
      <c r="ED173" s="54" t="s">
        <v>180</v>
      </c>
      <c r="EE173" s="55" t="s">
        <v>180</v>
      </c>
      <c r="EF173" s="56" t="s">
        <v>180</v>
      </c>
      <c r="EG173" s="54" t="s">
        <v>180</v>
      </c>
      <c r="EH173" s="55" t="s">
        <v>180</v>
      </c>
      <c r="EI173" s="56" t="s">
        <v>180</v>
      </c>
      <c r="EJ173" s="54" t="s">
        <v>180</v>
      </c>
      <c r="EK173" s="55" t="s">
        <v>180</v>
      </c>
      <c r="EL173" s="56" t="s">
        <v>180</v>
      </c>
      <c r="EM173" s="54" t="s">
        <v>180</v>
      </c>
      <c r="EN173" s="55" t="s">
        <v>180</v>
      </c>
      <c r="EO173" s="56" t="s">
        <v>180</v>
      </c>
      <c r="EP173" s="54" t="s">
        <v>180</v>
      </c>
      <c r="EQ173" s="55" t="s">
        <v>180</v>
      </c>
      <c r="ER173" s="56" t="s">
        <v>180</v>
      </c>
      <c r="ES173" s="54" t="s">
        <v>180</v>
      </c>
      <c r="ET173" s="55" t="s">
        <v>180</v>
      </c>
      <c r="EU173" s="54" t="s">
        <v>180</v>
      </c>
      <c r="EV173" s="54" t="s">
        <v>180</v>
      </c>
      <c r="EW173" s="55" t="s">
        <v>180</v>
      </c>
      <c r="EX173" s="54" t="s">
        <v>180</v>
      </c>
      <c r="EY173" s="54" t="s">
        <v>180</v>
      </c>
      <c r="EZ173" s="55" t="s">
        <v>180</v>
      </c>
      <c r="FA173" s="56" t="s">
        <v>180</v>
      </c>
      <c r="FB173" s="54" t="s">
        <v>180</v>
      </c>
      <c r="FC173" s="55" t="s">
        <v>180</v>
      </c>
      <c r="FD173" s="56" t="s">
        <v>180</v>
      </c>
      <c r="FE173" s="54" t="s">
        <v>180</v>
      </c>
      <c r="FF173" s="55" t="s">
        <v>180</v>
      </c>
      <c r="FG173" s="56" t="s">
        <v>180</v>
      </c>
      <c r="FH173" s="54" t="s">
        <v>180</v>
      </c>
      <c r="FI173" s="55" t="s">
        <v>180</v>
      </c>
      <c r="FJ173" s="56">
        <v>130</v>
      </c>
      <c r="FK173" s="54">
        <v>120</v>
      </c>
      <c r="FL173" s="55">
        <v>125</v>
      </c>
      <c r="FM173" s="56" t="s">
        <v>180</v>
      </c>
      <c r="FN173" s="54" t="s">
        <v>180</v>
      </c>
      <c r="FO173" s="55" t="s">
        <v>180</v>
      </c>
      <c r="FP173" s="56">
        <v>140</v>
      </c>
      <c r="FQ173" s="54">
        <v>137</v>
      </c>
      <c r="FR173" s="55">
        <v>139</v>
      </c>
      <c r="FS173" s="56">
        <v>133</v>
      </c>
      <c r="FT173" s="54">
        <v>125</v>
      </c>
      <c r="FU173" s="55">
        <v>129</v>
      </c>
      <c r="FV173" s="56" t="s">
        <v>180</v>
      </c>
      <c r="FW173" s="54" t="s">
        <v>180</v>
      </c>
      <c r="FX173" s="55" t="s">
        <v>180</v>
      </c>
      <c r="FY173" s="56" t="s">
        <v>180</v>
      </c>
      <c r="FZ173" s="54" t="s">
        <v>180</v>
      </c>
      <c r="GA173" s="55" t="s">
        <v>180</v>
      </c>
      <c r="GB173" s="56">
        <v>320</v>
      </c>
      <c r="GC173" s="54">
        <v>275</v>
      </c>
      <c r="GD173" s="55">
        <v>298</v>
      </c>
      <c r="GE173" s="56">
        <v>351</v>
      </c>
      <c r="GF173" s="54">
        <v>347.66666666666669</v>
      </c>
      <c r="GG173" s="55">
        <v>349.66666666666669</v>
      </c>
      <c r="GH173" s="56">
        <v>365</v>
      </c>
      <c r="GI173" s="54">
        <v>355</v>
      </c>
      <c r="GJ173" s="55">
        <v>360</v>
      </c>
      <c r="GK173" s="56" t="s">
        <v>180</v>
      </c>
      <c r="GL173" s="54" t="s">
        <v>180</v>
      </c>
      <c r="GM173" s="55" t="s">
        <v>180</v>
      </c>
      <c r="GN173" s="56">
        <v>360</v>
      </c>
      <c r="GO173" s="54">
        <v>355</v>
      </c>
      <c r="GP173" s="55">
        <v>358</v>
      </c>
      <c r="GQ173" s="56">
        <v>260</v>
      </c>
      <c r="GR173" s="54">
        <v>240</v>
      </c>
      <c r="GS173" s="55">
        <v>250</v>
      </c>
      <c r="GT173" s="56" t="s">
        <v>180</v>
      </c>
      <c r="GU173" s="54" t="s">
        <v>180</v>
      </c>
      <c r="GV173" s="55" t="s">
        <v>180</v>
      </c>
      <c r="GW173" s="56">
        <v>260</v>
      </c>
      <c r="GX173" s="54">
        <v>255</v>
      </c>
      <c r="GY173" s="55">
        <v>258</v>
      </c>
      <c r="GZ173" s="56">
        <v>46</v>
      </c>
      <c r="HA173" s="54">
        <v>40</v>
      </c>
      <c r="HB173" s="55">
        <v>43</v>
      </c>
      <c r="HC173" s="56">
        <v>57</v>
      </c>
      <c r="HD173" s="54">
        <v>52</v>
      </c>
      <c r="HE173" s="55">
        <v>55</v>
      </c>
      <c r="HF173" s="54" t="s">
        <v>180</v>
      </c>
      <c r="HG173" s="54" t="s">
        <v>180</v>
      </c>
      <c r="HH173" s="55" t="s">
        <v>180</v>
      </c>
      <c r="HI173" s="54" t="s">
        <v>180</v>
      </c>
      <c r="HJ173" s="54" t="s">
        <v>180</v>
      </c>
      <c r="HK173" s="55" t="s">
        <v>180</v>
      </c>
      <c r="HL173" s="56" t="s">
        <v>180</v>
      </c>
      <c r="HM173" s="54" t="s">
        <v>180</v>
      </c>
      <c r="HN173" s="55" t="s">
        <v>180</v>
      </c>
      <c r="HO173" s="56" t="s">
        <v>180</v>
      </c>
      <c r="HP173" s="54" t="s">
        <v>180</v>
      </c>
      <c r="HQ173" s="55" t="s">
        <v>180</v>
      </c>
      <c r="HR173" s="56" t="s">
        <v>180</v>
      </c>
      <c r="HS173" s="54" t="s">
        <v>180</v>
      </c>
      <c r="HT173" s="55" t="s">
        <v>180</v>
      </c>
      <c r="HU173" s="56" t="s">
        <v>180</v>
      </c>
      <c r="HV173" s="54" t="s">
        <v>180</v>
      </c>
      <c r="HW173" s="55" t="s">
        <v>180</v>
      </c>
      <c r="HX173" s="56" t="s">
        <v>180</v>
      </c>
      <c r="HY173" s="54" t="s">
        <v>180</v>
      </c>
      <c r="HZ173" s="55" t="s">
        <v>180</v>
      </c>
      <c r="IA173" s="56" t="s">
        <v>180</v>
      </c>
      <c r="IB173" s="54" t="s">
        <v>180</v>
      </c>
      <c r="IC173" s="55" t="s">
        <v>180</v>
      </c>
    </row>
    <row r="174" spans="1:237">
      <c r="A174" s="20">
        <v>2001</v>
      </c>
      <c r="B174" s="20">
        <v>2</v>
      </c>
      <c r="C174" s="20">
        <v>5</v>
      </c>
      <c r="D174" s="54">
        <v>140.4</v>
      </c>
      <c r="E174" s="54">
        <v>138.80000000000001</v>
      </c>
      <c r="F174" s="55">
        <v>139.80000000000001</v>
      </c>
      <c r="G174" s="56">
        <v>147</v>
      </c>
      <c r="H174" s="54">
        <v>144.6</v>
      </c>
      <c r="I174" s="55">
        <v>146</v>
      </c>
      <c r="J174" s="56">
        <v>210</v>
      </c>
      <c r="K174" s="54">
        <v>198</v>
      </c>
      <c r="L174" s="55">
        <v>204</v>
      </c>
      <c r="M174" s="56" t="s">
        <v>180</v>
      </c>
      <c r="N174" s="54" t="s">
        <v>180</v>
      </c>
      <c r="O174" s="55" t="s">
        <v>180</v>
      </c>
      <c r="P174" s="56">
        <v>175</v>
      </c>
      <c r="Q174" s="54">
        <v>172</v>
      </c>
      <c r="R174" s="55">
        <v>174</v>
      </c>
      <c r="S174" s="56">
        <v>175.8</v>
      </c>
      <c r="T174" s="54">
        <v>175</v>
      </c>
      <c r="U174" s="55">
        <v>175.4</v>
      </c>
      <c r="V174" s="54">
        <v>172.4</v>
      </c>
      <c r="W174" s="54">
        <v>157.80000000000001</v>
      </c>
      <c r="X174" s="55">
        <v>165.6</v>
      </c>
      <c r="Y174" s="54">
        <v>173</v>
      </c>
      <c r="Z174" s="54">
        <v>163</v>
      </c>
      <c r="AA174" s="55">
        <v>168.2</v>
      </c>
      <c r="AB174" s="54" t="s">
        <v>180</v>
      </c>
      <c r="AC174" s="54" t="s">
        <v>180</v>
      </c>
      <c r="AD174" s="55" t="s">
        <v>180</v>
      </c>
      <c r="AE174" s="54" t="s">
        <v>180</v>
      </c>
      <c r="AF174" s="54" t="s">
        <v>180</v>
      </c>
      <c r="AG174" s="55" t="s">
        <v>180</v>
      </c>
      <c r="AH174" s="56" t="s">
        <v>180</v>
      </c>
      <c r="AI174" s="54" t="s">
        <v>180</v>
      </c>
      <c r="AJ174" s="55" t="s">
        <v>180</v>
      </c>
      <c r="AK174" s="56" t="s">
        <v>180</v>
      </c>
      <c r="AL174" s="54" t="s">
        <v>180</v>
      </c>
      <c r="AM174" s="55" t="s">
        <v>180</v>
      </c>
      <c r="AN174" s="56">
        <v>2700</v>
      </c>
      <c r="AO174" s="54">
        <v>2450</v>
      </c>
      <c r="AP174" s="55">
        <v>2575</v>
      </c>
      <c r="AQ174" s="56">
        <v>140.4</v>
      </c>
      <c r="AR174" s="54">
        <v>140.4</v>
      </c>
      <c r="AS174" s="55">
        <v>140.4</v>
      </c>
      <c r="AT174" s="56">
        <v>293</v>
      </c>
      <c r="AU174" s="54">
        <v>283</v>
      </c>
      <c r="AV174" s="55">
        <v>288</v>
      </c>
      <c r="AW174" s="56" t="s">
        <v>180</v>
      </c>
      <c r="AX174" s="54" t="s">
        <v>180</v>
      </c>
      <c r="AY174" s="55" t="s">
        <v>180</v>
      </c>
      <c r="AZ174" s="56">
        <v>159</v>
      </c>
      <c r="BA174" s="54">
        <v>144</v>
      </c>
      <c r="BB174" s="55">
        <v>151.6</v>
      </c>
      <c r="BC174" s="56" t="s">
        <v>180</v>
      </c>
      <c r="BD174" s="54" t="s">
        <v>180</v>
      </c>
      <c r="BE174" s="55" t="s">
        <v>180</v>
      </c>
      <c r="BF174" s="56">
        <v>159</v>
      </c>
      <c r="BG174" s="54">
        <v>144</v>
      </c>
      <c r="BH174" s="55">
        <v>151.6</v>
      </c>
      <c r="BI174" s="56">
        <v>167.8</v>
      </c>
      <c r="BJ174" s="54">
        <v>166.2</v>
      </c>
      <c r="BK174" s="55">
        <v>167.2</v>
      </c>
      <c r="BL174" s="56" t="s">
        <v>180</v>
      </c>
      <c r="BM174" s="54" t="s">
        <v>180</v>
      </c>
      <c r="BN174" s="55" t="s">
        <v>180</v>
      </c>
      <c r="BO174" s="56" t="s">
        <v>180</v>
      </c>
      <c r="BP174" s="54" t="s">
        <v>180</v>
      </c>
      <c r="BQ174" s="55" t="s">
        <v>180</v>
      </c>
      <c r="BR174" s="56" t="s">
        <v>180</v>
      </c>
      <c r="BS174" s="54" t="s">
        <v>180</v>
      </c>
      <c r="BT174" s="55" t="s">
        <v>180</v>
      </c>
      <c r="BU174" s="56" t="s">
        <v>180</v>
      </c>
      <c r="BV174" s="54" t="s">
        <v>180</v>
      </c>
      <c r="BW174" s="55" t="s">
        <v>180</v>
      </c>
      <c r="BX174" s="56" t="s">
        <v>180</v>
      </c>
      <c r="BY174" s="54" t="s">
        <v>180</v>
      </c>
      <c r="BZ174" s="55" t="s">
        <v>180</v>
      </c>
      <c r="CA174" s="56" t="s">
        <v>180</v>
      </c>
      <c r="CB174" s="54" t="s">
        <v>180</v>
      </c>
      <c r="CC174" s="55" t="s">
        <v>180</v>
      </c>
      <c r="CD174" s="56" t="s">
        <v>180</v>
      </c>
      <c r="CE174" s="54" t="s">
        <v>180</v>
      </c>
      <c r="CF174" s="55" t="s">
        <v>180</v>
      </c>
      <c r="CG174" s="56" t="s">
        <v>180</v>
      </c>
      <c r="CH174" s="54" t="s">
        <v>180</v>
      </c>
      <c r="CI174" s="55" t="s">
        <v>180</v>
      </c>
      <c r="CJ174" s="56" t="s">
        <v>180</v>
      </c>
      <c r="CK174" s="54" t="s">
        <v>180</v>
      </c>
      <c r="CL174" s="55" t="s">
        <v>180</v>
      </c>
      <c r="CM174" s="56" t="s">
        <v>180</v>
      </c>
      <c r="CN174" s="54" t="s">
        <v>180</v>
      </c>
      <c r="CO174" s="55" t="s">
        <v>180</v>
      </c>
      <c r="CP174" s="56">
        <v>187.2</v>
      </c>
      <c r="CQ174" s="54">
        <v>185.8</v>
      </c>
      <c r="CR174" s="55">
        <v>186.8</v>
      </c>
      <c r="CS174" s="56">
        <v>210</v>
      </c>
      <c r="CT174" s="54">
        <v>198</v>
      </c>
      <c r="CU174" s="55">
        <v>204</v>
      </c>
      <c r="CV174" s="56">
        <v>250</v>
      </c>
      <c r="CW174" s="54">
        <v>240</v>
      </c>
      <c r="CX174" s="55">
        <v>245</v>
      </c>
      <c r="CY174" s="54">
        <v>140.4</v>
      </c>
      <c r="CZ174" s="54">
        <v>135.19999999999999</v>
      </c>
      <c r="DA174" s="55">
        <v>138</v>
      </c>
      <c r="DB174" s="54" t="s">
        <v>180</v>
      </c>
      <c r="DC174" s="54" t="s">
        <v>180</v>
      </c>
      <c r="DD174" s="55" t="s">
        <v>180</v>
      </c>
      <c r="DE174" s="54" t="s">
        <v>180</v>
      </c>
      <c r="DF174" s="54" t="s">
        <v>180</v>
      </c>
      <c r="DG174" s="55" t="s">
        <v>180</v>
      </c>
      <c r="DH174" s="54" t="s">
        <v>180</v>
      </c>
      <c r="DI174" s="54" t="s">
        <v>180</v>
      </c>
      <c r="DJ174" s="55" t="s">
        <v>180</v>
      </c>
      <c r="DK174" s="56" t="s">
        <v>180</v>
      </c>
      <c r="DL174" s="54" t="s">
        <v>180</v>
      </c>
      <c r="DM174" s="55" t="s">
        <v>180</v>
      </c>
      <c r="DN174" s="54" t="s">
        <v>180</v>
      </c>
      <c r="DO174" s="54" t="s">
        <v>180</v>
      </c>
      <c r="DP174" s="55" t="s">
        <v>180</v>
      </c>
      <c r="DQ174" s="54" t="s">
        <v>180</v>
      </c>
      <c r="DR174" s="54" t="s">
        <v>180</v>
      </c>
      <c r="DS174" s="55" t="s">
        <v>180</v>
      </c>
      <c r="DT174" s="54">
        <v>153.80000000000001</v>
      </c>
      <c r="DU174" s="54">
        <v>151.4</v>
      </c>
      <c r="DV174" s="55">
        <v>152.80000000000001</v>
      </c>
      <c r="DW174" s="56" t="s">
        <v>180</v>
      </c>
      <c r="DX174" s="54" t="s">
        <v>180</v>
      </c>
      <c r="DY174" s="55" t="s">
        <v>180</v>
      </c>
      <c r="DZ174" s="56">
        <v>479.5</v>
      </c>
      <c r="EA174" s="54">
        <v>460.75</v>
      </c>
      <c r="EB174" s="55">
        <v>470.25</v>
      </c>
      <c r="EC174" s="56" t="s">
        <v>180</v>
      </c>
      <c r="ED174" s="54" t="s">
        <v>180</v>
      </c>
      <c r="EE174" s="55" t="s">
        <v>180</v>
      </c>
      <c r="EF174" s="56" t="s">
        <v>180</v>
      </c>
      <c r="EG174" s="54" t="s">
        <v>180</v>
      </c>
      <c r="EH174" s="55" t="s">
        <v>180</v>
      </c>
      <c r="EI174" s="56" t="s">
        <v>180</v>
      </c>
      <c r="EJ174" s="54" t="s">
        <v>180</v>
      </c>
      <c r="EK174" s="55" t="s">
        <v>180</v>
      </c>
      <c r="EL174" s="56" t="s">
        <v>180</v>
      </c>
      <c r="EM174" s="54" t="s">
        <v>180</v>
      </c>
      <c r="EN174" s="55" t="s">
        <v>180</v>
      </c>
      <c r="EO174" s="56" t="s">
        <v>180</v>
      </c>
      <c r="EP174" s="54" t="s">
        <v>180</v>
      </c>
      <c r="EQ174" s="55" t="s">
        <v>180</v>
      </c>
      <c r="ER174" s="56" t="s">
        <v>180</v>
      </c>
      <c r="ES174" s="54" t="s">
        <v>180</v>
      </c>
      <c r="ET174" s="55" t="s">
        <v>180</v>
      </c>
      <c r="EU174" s="54" t="s">
        <v>180</v>
      </c>
      <c r="EV174" s="54" t="s">
        <v>180</v>
      </c>
      <c r="EW174" s="55" t="s">
        <v>180</v>
      </c>
      <c r="EX174" s="54" t="s">
        <v>180</v>
      </c>
      <c r="EY174" s="54" t="s">
        <v>180</v>
      </c>
      <c r="EZ174" s="55" t="s">
        <v>180</v>
      </c>
      <c r="FA174" s="56" t="s">
        <v>180</v>
      </c>
      <c r="FB174" s="54" t="s">
        <v>180</v>
      </c>
      <c r="FC174" s="55" t="s">
        <v>180</v>
      </c>
      <c r="FD174" s="56" t="s">
        <v>180</v>
      </c>
      <c r="FE174" s="54" t="s">
        <v>180</v>
      </c>
      <c r="FF174" s="55" t="s">
        <v>180</v>
      </c>
      <c r="FG174" s="56" t="s">
        <v>180</v>
      </c>
      <c r="FH174" s="54" t="s">
        <v>180</v>
      </c>
      <c r="FI174" s="55" t="s">
        <v>180</v>
      </c>
      <c r="FJ174" s="56">
        <v>130</v>
      </c>
      <c r="FK174" s="54">
        <v>120</v>
      </c>
      <c r="FL174" s="55">
        <v>125</v>
      </c>
      <c r="FM174" s="56" t="s">
        <v>180</v>
      </c>
      <c r="FN174" s="54" t="s">
        <v>180</v>
      </c>
      <c r="FO174" s="55" t="s">
        <v>180</v>
      </c>
      <c r="FP174" s="56">
        <v>140</v>
      </c>
      <c r="FQ174" s="54">
        <v>137</v>
      </c>
      <c r="FR174" s="55">
        <v>139</v>
      </c>
      <c r="FS174" s="56">
        <v>128</v>
      </c>
      <c r="FT174" s="54">
        <v>123</v>
      </c>
      <c r="FU174" s="55">
        <v>126</v>
      </c>
      <c r="FV174" s="56" t="s">
        <v>180</v>
      </c>
      <c r="FW174" s="54" t="s">
        <v>180</v>
      </c>
      <c r="FX174" s="55" t="s">
        <v>180</v>
      </c>
      <c r="FY174" s="56" t="s">
        <v>180</v>
      </c>
      <c r="FZ174" s="54" t="s">
        <v>180</v>
      </c>
      <c r="GA174" s="55" t="s">
        <v>180</v>
      </c>
      <c r="GB174" s="56">
        <v>312</v>
      </c>
      <c r="GC174" s="54">
        <v>267</v>
      </c>
      <c r="GD174" s="55">
        <v>290</v>
      </c>
      <c r="GE174" s="56">
        <v>348</v>
      </c>
      <c r="GF174" s="54">
        <v>343</v>
      </c>
      <c r="GG174" s="55">
        <v>346</v>
      </c>
      <c r="GH174" s="56">
        <v>337.8</v>
      </c>
      <c r="GI174" s="54">
        <v>329</v>
      </c>
      <c r="GJ174" s="55">
        <v>333.6</v>
      </c>
      <c r="GK174" s="56" t="s">
        <v>180</v>
      </c>
      <c r="GL174" s="54" t="s">
        <v>180</v>
      </c>
      <c r="GM174" s="55" t="s">
        <v>180</v>
      </c>
      <c r="GN174" s="56">
        <v>340</v>
      </c>
      <c r="GO174" s="54">
        <v>333</v>
      </c>
      <c r="GP174" s="55">
        <v>337</v>
      </c>
      <c r="GQ174" s="56">
        <v>260</v>
      </c>
      <c r="GR174" s="54">
        <v>240</v>
      </c>
      <c r="GS174" s="55">
        <v>250</v>
      </c>
      <c r="GT174" s="56" t="s">
        <v>180</v>
      </c>
      <c r="GU174" s="54" t="s">
        <v>180</v>
      </c>
      <c r="GV174" s="55" t="s">
        <v>180</v>
      </c>
      <c r="GW174" s="56">
        <v>260</v>
      </c>
      <c r="GX174" s="54">
        <v>240</v>
      </c>
      <c r="GY174" s="55">
        <v>250</v>
      </c>
      <c r="GZ174" s="56">
        <v>45.2</v>
      </c>
      <c r="HA174" s="54">
        <v>39.200000000000003</v>
      </c>
      <c r="HB174" s="55">
        <v>42.2</v>
      </c>
      <c r="HC174" s="56">
        <v>56.2</v>
      </c>
      <c r="HD174" s="54">
        <v>51.2</v>
      </c>
      <c r="HE174" s="55">
        <v>54.2</v>
      </c>
      <c r="HF174" s="54" t="s">
        <v>180</v>
      </c>
      <c r="HG174" s="54" t="s">
        <v>180</v>
      </c>
      <c r="HH174" s="55" t="s">
        <v>180</v>
      </c>
      <c r="HI174" s="54" t="s">
        <v>180</v>
      </c>
      <c r="HJ174" s="54" t="s">
        <v>180</v>
      </c>
      <c r="HK174" s="55" t="s">
        <v>180</v>
      </c>
      <c r="HL174" s="56" t="s">
        <v>180</v>
      </c>
      <c r="HM174" s="54" t="s">
        <v>180</v>
      </c>
      <c r="HN174" s="55" t="s">
        <v>180</v>
      </c>
      <c r="HO174" s="56" t="s">
        <v>180</v>
      </c>
      <c r="HP174" s="54" t="s">
        <v>180</v>
      </c>
      <c r="HQ174" s="55" t="s">
        <v>180</v>
      </c>
      <c r="HR174" s="56" t="s">
        <v>180</v>
      </c>
      <c r="HS174" s="54" t="s">
        <v>180</v>
      </c>
      <c r="HT174" s="55" t="s">
        <v>180</v>
      </c>
      <c r="HU174" s="56" t="s">
        <v>180</v>
      </c>
      <c r="HV174" s="54" t="s">
        <v>180</v>
      </c>
      <c r="HW174" s="55" t="s">
        <v>180</v>
      </c>
      <c r="HX174" s="56" t="s">
        <v>180</v>
      </c>
      <c r="HY174" s="54" t="s">
        <v>180</v>
      </c>
      <c r="HZ174" s="55" t="s">
        <v>180</v>
      </c>
      <c r="IA174" s="56" t="s">
        <v>180</v>
      </c>
      <c r="IB174" s="54" t="s">
        <v>180</v>
      </c>
      <c r="IC174" s="55" t="s">
        <v>180</v>
      </c>
    </row>
    <row r="175" spans="1:237">
      <c r="A175" s="20">
        <v>2001</v>
      </c>
      <c r="B175" s="20">
        <v>2</v>
      </c>
      <c r="C175" s="20">
        <v>6</v>
      </c>
      <c r="D175" s="54">
        <v>136</v>
      </c>
      <c r="E175" s="54">
        <v>134</v>
      </c>
      <c r="F175" s="55">
        <v>135.5</v>
      </c>
      <c r="G175" s="56">
        <v>139.25</v>
      </c>
      <c r="H175" s="54">
        <v>137.5</v>
      </c>
      <c r="I175" s="55">
        <v>138.5</v>
      </c>
      <c r="J175" s="56">
        <v>210</v>
      </c>
      <c r="K175" s="54">
        <v>198</v>
      </c>
      <c r="L175" s="55">
        <v>204</v>
      </c>
      <c r="M175" s="56" t="s">
        <v>180</v>
      </c>
      <c r="N175" s="54" t="s">
        <v>180</v>
      </c>
      <c r="O175" s="55" t="s">
        <v>180</v>
      </c>
      <c r="P175" s="56">
        <v>168.75</v>
      </c>
      <c r="Q175" s="54">
        <v>163.5</v>
      </c>
      <c r="R175" s="55">
        <v>166.5</v>
      </c>
      <c r="S175" s="56">
        <v>170</v>
      </c>
      <c r="T175" s="54">
        <v>170</v>
      </c>
      <c r="U175" s="55">
        <v>170</v>
      </c>
      <c r="V175" s="54">
        <v>163</v>
      </c>
      <c r="W175" s="54">
        <v>145</v>
      </c>
      <c r="X175" s="55">
        <v>154.5</v>
      </c>
      <c r="Y175" s="54">
        <v>163</v>
      </c>
      <c r="Z175" s="54">
        <v>145</v>
      </c>
      <c r="AA175" s="55">
        <v>154.5</v>
      </c>
      <c r="AB175" s="54" t="s">
        <v>180</v>
      </c>
      <c r="AC175" s="54" t="s">
        <v>180</v>
      </c>
      <c r="AD175" s="55" t="s">
        <v>180</v>
      </c>
      <c r="AE175" s="54" t="s">
        <v>180</v>
      </c>
      <c r="AF175" s="54" t="s">
        <v>180</v>
      </c>
      <c r="AG175" s="55" t="s">
        <v>180</v>
      </c>
      <c r="AH175" s="56" t="s">
        <v>180</v>
      </c>
      <c r="AI175" s="54" t="s">
        <v>180</v>
      </c>
      <c r="AJ175" s="55" t="s">
        <v>180</v>
      </c>
      <c r="AK175" s="56" t="s">
        <v>180</v>
      </c>
      <c r="AL175" s="54" t="s">
        <v>180</v>
      </c>
      <c r="AM175" s="55" t="s">
        <v>180</v>
      </c>
      <c r="AN175" s="56">
        <v>2700</v>
      </c>
      <c r="AO175" s="54">
        <v>2450</v>
      </c>
      <c r="AP175" s="55">
        <v>2575</v>
      </c>
      <c r="AQ175" s="56">
        <v>136</v>
      </c>
      <c r="AR175" s="54">
        <v>136</v>
      </c>
      <c r="AS175" s="55">
        <v>136</v>
      </c>
      <c r="AT175" s="56">
        <v>290</v>
      </c>
      <c r="AU175" s="54">
        <v>276.25</v>
      </c>
      <c r="AV175" s="55">
        <v>283.5</v>
      </c>
      <c r="AW175" s="56" t="s">
        <v>180</v>
      </c>
      <c r="AX175" s="54" t="s">
        <v>180</v>
      </c>
      <c r="AY175" s="55" t="s">
        <v>180</v>
      </c>
      <c r="AZ175" s="56">
        <v>148</v>
      </c>
      <c r="BA175" s="54">
        <v>135</v>
      </c>
      <c r="BB175" s="55">
        <v>142</v>
      </c>
      <c r="BC175" s="56" t="s">
        <v>180</v>
      </c>
      <c r="BD175" s="54" t="s">
        <v>180</v>
      </c>
      <c r="BE175" s="55" t="s">
        <v>180</v>
      </c>
      <c r="BF175" s="56">
        <v>148</v>
      </c>
      <c r="BG175" s="54">
        <v>135</v>
      </c>
      <c r="BH175" s="55">
        <v>142</v>
      </c>
      <c r="BI175" s="56">
        <v>160</v>
      </c>
      <c r="BJ175" s="54">
        <v>158</v>
      </c>
      <c r="BK175" s="55">
        <v>159</v>
      </c>
      <c r="BL175" s="56" t="s">
        <v>180</v>
      </c>
      <c r="BM175" s="54" t="s">
        <v>180</v>
      </c>
      <c r="BN175" s="55" t="s">
        <v>180</v>
      </c>
      <c r="BO175" s="56" t="s">
        <v>180</v>
      </c>
      <c r="BP175" s="54" t="s">
        <v>180</v>
      </c>
      <c r="BQ175" s="55" t="s">
        <v>180</v>
      </c>
      <c r="BR175" s="56" t="s">
        <v>180</v>
      </c>
      <c r="BS175" s="54" t="s">
        <v>180</v>
      </c>
      <c r="BT175" s="55" t="s">
        <v>180</v>
      </c>
      <c r="BU175" s="56" t="s">
        <v>180</v>
      </c>
      <c r="BV175" s="54" t="s">
        <v>180</v>
      </c>
      <c r="BW175" s="55" t="s">
        <v>180</v>
      </c>
      <c r="BX175" s="56" t="s">
        <v>180</v>
      </c>
      <c r="BY175" s="54" t="s">
        <v>180</v>
      </c>
      <c r="BZ175" s="55" t="s">
        <v>180</v>
      </c>
      <c r="CA175" s="56" t="s">
        <v>180</v>
      </c>
      <c r="CB175" s="54" t="s">
        <v>180</v>
      </c>
      <c r="CC175" s="55" t="s">
        <v>180</v>
      </c>
      <c r="CD175" s="56" t="s">
        <v>180</v>
      </c>
      <c r="CE175" s="54" t="s">
        <v>180</v>
      </c>
      <c r="CF175" s="55" t="s">
        <v>180</v>
      </c>
      <c r="CG175" s="56" t="s">
        <v>180</v>
      </c>
      <c r="CH175" s="54" t="s">
        <v>180</v>
      </c>
      <c r="CI175" s="55" t="s">
        <v>180</v>
      </c>
      <c r="CJ175" s="56" t="s">
        <v>180</v>
      </c>
      <c r="CK175" s="54" t="s">
        <v>180</v>
      </c>
      <c r="CL175" s="55" t="s">
        <v>180</v>
      </c>
      <c r="CM175" s="56" t="s">
        <v>180</v>
      </c>
      <c r="CN175" s="54" t="s">
        <v>180</v>
      </c>
      <c r="CO175" s="55" t="s">
        <v>180</v>
      </c>
      <c r="CP175" s="56">
        <v>180.5</v>
      </c>
      <c r="CQ175" s="54">
        <v>178.75</v>
      </c>
      <c r="CR175" s="55">
        <v>180</v>
      </c>
      <c r="CS175" s="56">
        <v>210</v>
      </c>
      <c r="CT175" s="54">
        <v>198</v>
      </c>
      <c r="CU175" s="55">
        <v>204</v>
      </c>
      <c r="CV175" s="56">
        <v>250</v>
      </c>
      <c r="CW175" s="54">
        <v>240</v>
      </c>
      <c r="CX175" s="55">
        <v>245</v>
      </c>
      <c r="CY175" s="54">
        <v>139.75</v>
      </c>
      <c r="CZ175" s="54">
        <v>128</v>
      </c>
      <c r="DA175" s="55">
        <v>134.25</v>
      </c>
      <c r="DB175" s="54" t="s">
        <v>180</v>
      </c>
      <c r="DC175" s="54" t="s">
        <v>180</v>
      </c>
      <c r="DD175" s="55" t="s">
        <v>180</v>
      </c>
      <c r="DE175" s="54" t="s">
        <v>180</v>
      </c>
      <c r="DF175" s="54" t="s">
        <v>180</v>
      </c>
      <c r="DG175" s="55" t="s">
        <v>180</v>
      </c>
      <c r="DH175" s="54" t="s">
        <v>180</v>
      </c>
      <c r="DI175" s="54" t="s">
        <v>180</v>
      </c>
      <c r="DJ175" s="55" t="s">
        <v>180</v>
      </c>
      <c r="DK175" s="56" t="s">
        <v>180</v>
      </c>
      <c r="DL175" s="54" t="s">
        <v>180</v>
      </c>
      <c r="DM175" s="55" t="s">
        <v>180</v>
      </c>
      <c r="DN175" s="54" t="s">
        <v>180</v>
      </c>
      <c r="DO175" s="54" t="s">
        <v>180</v>
      </c>
      <c r="DP175" s="55" t="s">
        <v>180</v>
      </c>
      <c r="DQ175" s="54" t="s">
        <v>180</v>
      </c>
      <c r="DR175" s="54" t="s">
        <v>180</v>
      </c>
      <c r="DS175" s="55" t="s">
        <v>180</v>
      </c>
      <c r="DT175" s="54">
        <v>146</v>
      </c>
      <c r="DU175" s="54">
        <v>144.25</v>
      </c>
      <c r="DV175" s="55">
        <v>145.25</v>
      </c>
      <c r="DW175" s="56" t="s">
        <v>180</v>
      </c>
      <c r="DX175" s="54" t="s">
        <v>180</v>
      </c>
      <c r="DY175" s="55" t="s">
        <v>180</v>
      </c>
      <c r="DZ175" s="56">
        <v>479.5</v>
      </c>
      <c r="EA175" s="54">
        <v>459.5</v>
      </c>
      <c r="EB175" s="55">
        <v>469.5</v>
      </c>
      <c r="EC175" s="56" t="s">
        <v>180</v>
      </c>
      <c r="ED175" s="54" t="s">
        <v>180</v>
      </c>
      <c r="EE175" s="55" t="s">
        <v>180</v>
      </c>
      <c r="EF175" s="56" t="s">
        <v>180</v>
      </c>
      <c r="EG175" s="54" t="s">
        <v>180</v>
      </c>
      <c r="EH175" s="55" t="s">
        <v>180</v>
      </c>
      <c r="EI175" s="56" t="s">
        <v>180</v>
      </c>
      <c r="EJ175" s="54" t="s">
        <v>180</v>
      </c>
      <c r="EK175" s="55" t="s">
        <v>180</v>
      </c>
      <c r="EL175" s="56" t="s">
        <v>180</v>
      </c>
      <c r="EM175" s="54" t="s">
        <v>180</v>
      </c>
      <c r="EN175" s="55" t="s">
        <v>180</v>
      </c>
      <c r="EO175" s="56" t="s">
        <v>180</v>
      </c>
      <c r="EP175" s="54" t="s">
        <v>180</v>
      </c>
      <c r="EQ175" s="55" t="s">
        <v>180</v>
      </c>
      <c r="ER175" s="56" t="s">
        <v>180</v>
      </c>
      <c r="ES175" s="54" t="s">
        <v>180</v>
      </c>
      <c r="ET175" s="55" t="s">
        <v>180</v>
      </c>
      <c r="EU175" s="54" t="s">
        <v>180</v>
      </c>
      <c r="EV175" s="54" t="s">
        <v>180</v>
      </c>
      <c r="EW175" s="55" t="s">
        <v>180</v>
      </c>
      <c r="EX175" s="54" t="s">
        <v>180</v>
      </c>
      <c r="EY175" s="54" t="s">
        <v>180</v>
      </c>
      <c r="EZ175" s="55" t="s">
        <v>180</v>
      </c>
      <c r="FA175" s="56" t="s">
        <v>180</v>
      </c>
      <c r="FB175" s="54" t="s">
        <v>180</v>
      </c>
      <c r="FC175" s="55" t="s">
        <v>180</v>
      </c>
      <c r="FD175" s="56" t="s">
        <v>180</v>
      </c>
      <c r="FE175" s="54" t="s">
        <v>180</v>
      </c>
      <c r="FF175" s="55" t="s">
        <v>180</v>
      </c>
      <c r="FG175" s="56" t="s">
        <v>180</v>
      </c>
      <c r="FH175" s="54" t="s">
        <v>180</v>
      </c>
      <c r="FI175" s="55" t="s">
        <v>180</v>
      </c>
      <c r="FJ175" s="56">
        <v>128.5</v>
      </c>
      <c r="FK175" s="54">
        <v>120</v>
      </c>
      <c r="FL175" s="55">
        <v>124.25</v>
      </c>
      <c r="FM175" s="56" t="s">
        <v>180</v>
      </c>
      <c r="FN175" s="54" t="s">
        <v>180</v>
      </c>
      <c r="FO175" s="55" t="s">
        <v>180</v>
      </c>
      <c r="FP175" s="56">
        <v>135.25</v>
      </c>
      <c r="FQ175" s="54">
        <v>132</v>
      </c>
      <c r="FR175" s="55">
        <v>134</v>
      </c>
      <c r="FS175" s="56">
        <v>125</v>
      </c>
      <c r="FT175" s="54">
        <v>120</v>
      </c>
      <c r="FU175" s="55">
        <v>123</v>
      </c>
      <c r="FV175" s="56" t="s">
        <v>180</v>
      </c>
      <c r="FW175" s="54" t="s">
        <v>180</v>
      </c>
      <c r="FX175" s="55" t="s">
        <v>180</v>
      </c>
      <c r="FY175" s="56" t="s">
        <v>180</v>
      </c>
      <c r="FZ175" s="54" t="s">
        <v>180</v>
      </c>
      <c r="GA175" s="55" t="s">
        <v>180</v>
      </c>
      <c r="GB175" s="56">
        <v>312</v>
      </c>
      <c r="GC175" s="54">
        <v>267</v>
      </c>
      <c r="GD175" s="55">
        <v>290</v>
      </c>
      <c r="GE175" s="56">
        <v>348</v>
      </c>
      <c r="GF175" s="54">
        <v>343</v>
      </c>
      <c r="GG175" s="55">
        <v>346</v>
      </c>
      <c r="GH175" s="56">
        <v>342</v>
      </c>
      <c r="GI175" s="54">
        <v>335</v>
      </c>
      <c r="GJ175" s="55">
        <v>339</v>
      </c>
      <c r="GK175" s="56" t="s">
        <v>180</v>
      </c>
      <c r="GL175" s="54" t="s">
        <v>180</v>
      </c>
      <c r="GM175" s="55" t="s">
        <v>180</v>
      </c>
      <c r="GN175" s="56">
        <v>340</v>
      </c>
      <c r="GO175" s="54">
        <v>335</v>
      </c>
      <c r="GP175" s="55">
        <v>338</v>
      </c>
      <c r="GQ175" s="56">
        <v>260</v>
      </c>
      <c r="GR175" s="54">
        <v>240</v>
      </c>
      <c r="GS175" s="55">
        <v>250</v>
      </c>
      <c r="GT175" s="56" t="s">
        <v>180</v>
      </c>
      <c r="GU175" s="54" t="s">
        <v>180</v>
      </c>
      <c r="GV175" s="55" t="s">
        <v>180</v>
      </c>
      <c r="GW175" s="56">
        <v>260</v>
      </c>
      <c r="GX175" s="54">
        <v>240</v>
      </c>
      <c r="GY175" s="55">
        <v>250</v>
      </c>
      <c r="GZ175" s="56">
        <v>44</v>
      </c>
      <c r="HA175" s="54">
        <v>38</v>
      </c>
      <c r="HB175" s="55">
        <v>41</v>
      </c>
      <c r="HC175" s="56">
        <v>55</v>
      </c>
      <c r="HD175" s="54">
        <v>50</v>
      </c>
      <c r="HE175" s="55">
        <v>53</v>
      </c>
      <c r="HF175" s="54" t="s">
        <v>180</v>
      </c>
      <c r="HG175" s="54" t="s">
        <v>180</v>
      </c>
      <c r="HH175" s="55" t="s">
        <v>180</v>
      </c>
      <c r="HI175" s="54" t="s">
        <v>180</v>
      </c>
      <c r="HJ175" s="54" t="s">
        <v>180</v>
      </c>
      <c r="HK175" s="55" t="s">
        <v>180</v>
      </c>
      <c r="HL175" s="56" t="s">
        <v>180</v>
      </c>
      <c r="HM175" s="54" t="s">
        <v>180</v>
      </c>
      <c r="HN175" s="55" t="s">
        <v>180</v>
      </c>
      <c r="HO175" s="56" t="s">
        <v>180</v>
      </c>
      <c r="HP175" s="54" t="s">
        <v>180</v>
      </c>
      <c r="HQ175" s="55" t="s">
        <v>180</v>
      </c>
      <c r="HR175" s="56" t="s">
        <v>180</v>
      </c>
      <c r="HS175" s="54" t="s">
        <v>180</v>
      </c>
      <c r="HT175" s="55" t="s">
        <v>180</v>
      </c>
      <c r="HU175" s="56" t="s">
        <v>180</v>
      </c>
      <c r="HV175" s="54" t="s">
        <v>180</v>
      </c>
      <c r="HW175" s="55" t="s">
        <v>180</v>
      </c>
      <c r="HX175" s="56" t="s">
        <v>180</v>
      </c>
      <c r="HY175" s="54" t="s">
        <v>180</v>
      </c>
      <c r="HZ175" s="55" t="s">
        <v>180</v>
      </c>
      <c r="IA175" s="56" t="s">
        <v>180</v>
      </c>
      <c r="IB175" s="54" t="s">
        <v>180</v>
      </c>
      <c r="IC175" s="55" t="s">
        <v>180</v>
      </c>
    </row>
    <row r="176" spans="1:237">
      <c r="A176" s="20">
        <v>2001</v>
      </c>
      <c r="B176" s="20">
        <v>3</v>
      </c>
      <c r="C176" s="20">
        <v>7</v>
      </c>
      <c r="D176" s="54">
        <v>142.5</v>
      </c>
      <c r="E176" s="54">
        <v>140.75</v>
      </c>
      <c r="F176" s="55">
        <v>141.75</v>
      </c>
      <c r="G176" s="56">
        <v>132.25</v>
      </c>
      <c r="H176" s="54">
        <v>128.5</v>
      </c>
      <c r="I176" s="55">
        <v>130.5</v>
      </c>
      <c r="J176" s="56">
        <v>210</v>
      </c>
      <c r="K176" s="54">
        <v>198</v>
      </c>
      <c r="L176" s="55">
        <v>204</v>
      </c>
      <c r="M176" s="56" t="s">
        <v>180</v>
      </c>
      <c r="N176" s="54" t="s">
        <v>180</v>
      </c>
      <c r="O176" s="55" t="s">
        <v>180</v>
      </c>
      <c r="P176" s="56">
        <v>158</v>
      </c>
      <c r="Q176" s="54">
        <v>155</v>
      </c>
      <c r="R176" s="55">
        <v>157</v>
      </c>
      <c r="S176" s="56">
        <v>158</v>
      </c>
      <c r="T176" s="54">
        <v>155</v>
      </c>
      <c r="U176" s="55">
        <v>157</v>
      </c>
      <c r="V176" s="54">
        <v>152</v>
      </c>
      <c r="W176" s="54">
        <v>145</v>
      </c>
      <c r="X176" s="55">
        <v>149</v>
      </c>
      <c r="Y176" s="54">
        <v>152</v>
      </c>
      <c r="Z176" s="54">
        <v>145</v>
      </c>
      <c r="AA176" s="55">
        <v>149</v>
      </c>
      <c r="AB176" s="54" t="s">
        <v>180</v>
      </c>
      <c r="AC176" s="54" t="s">
        <v>180</v>
      </c>
      <c r="AD176" s="55" t="s">
        <v>180</v>
      </c>
      <c r="AE176" s="54" t="s">
        <v>180</v>
      </c>
      <c r="AF176" s="54" t="s">
        <v>180</v>
      </c>
      <c r="AG176" s="55" t="s">
        <v>180</v>
      </c>
      <c r="AH176" s="56" t="s">
        <v>180</v>
      </c>
      <c r="AI176" s="54" t="s">
        <v>180</v>
      </c>
      <c r="AJ176" s="55" t="s">
        <v>180</v>
      </c>
      <c r="AK176" s="56" t="s">
        <v>180</v>
      </c>
      <c r="AL176" s="54" t="s">
        <v>180</v>
      </c>
      <c r="AM176" s="55" t="s">
        <v>180</v>
      </c>
      <c r="AN176" s="56">
        <v>2700</v>
      </c>
      <c r="AO176" s="54">
        <v>2450</v>
      </c>
      <c r="AP176" s="55">
        <v>2575</v>
      </c>
      <c r="AQ176" s="56">
        <v>142.5</v>
      </c>
      <c r="AR176" s="54">
        <v>142.5</v>
      </c>
      <c r="AS176" s="55">
        <v>142.5</v>
      </c>
      <c r="AT176" s="56">
        <v>290</v>
      </c>
      <c r="AU176" s="54">
        <v>275</v>
      </c>
      <c r="AV176" s="55">
        <v>283</v>
      </c>
      <c r="AW176" s="56" t="s">
        <v>180</v>
      </c>
      <c r="AX176" s="54" t="s">
        <v>180</v>
      </c>
      <c r="AY176" s="55" t="s">
        <v>180</v>
      </c>
      <c r="AZ176" s="56">
        <v>150</v>
      </c>
      <c r="BA176" s="54">
        <v>143</v>
      </c>
      <c r="BB176" s="55">
        <v>147</v>
      </c>
      <c r="BC176" s="56" t="s">
        <v>180</v>
      </c>
      <c r="BD176" s="54" t="s">
        <v>180</v>
      </c>
      <c r="BE176" s="55" t="s">
        <v>180</v>
      </c>
      <c r="BF176" s="56">
        <v>150</v>
      </c>
      <c r="BG176" s="54">
        <v>143</v>
      </c>
      <c r="BH176" s="55">
        <v>147</v>
      </c>
      <c r="BI176" s="56">
        <v>160</v>
      </c>
      <c r="BJ176" s="54">
        <v>158</v>
      </c>
      <c r="BK176" s="55">
        <v>159</v>
      </c>
      <c r="BL176" s="56" t="s">
        <v>180</v>
      </c>
      <c r="BM176" s="54" t="s">
        <v>180</v>
      </c>
      <c r="BN176" s="55" t="s">
        <v>180</v>
      </c>
      <c r="BO176" s="56" t="s">
        <v>180</v>
      </c>
      <c r="BP176" s="54" t="s">
        <v>180</v>
      </c>
      <c r="BQ176" s="55" t="s">
        <v>180</v>
      </c>
      <c r="BR176" s="56" t="s">
        <v>180</v>
      </c>
      <c r="BS176" s="54" t="s">
        <v>180</v>
      </c>
      <c r="BT176" s="55" t="s">
        <v>180</v>
      </c>
      <c r="BU176" s="56" t="s">
        <v>180</v>
      </c>
      <c r="BV176" s="54" t="s">
        <v>180</v>
      </c>
      <c r="BW176" s="55" t="s">
        <v>180</v>
      </c>
      <c r="BX176" s="56" t="s">
        <v>180</v>
      </c>
      <c r="BY176" s="54" t="s">
        <v>180</v>
      </c>
      <c r="BZ176" s="55" t="s">
        <v>180</v>
      </c>
      <c r="CA176" s="56" t="s">
        <v>180</v>
      </c>
      <c r="CB176" s="54" t="s">
        <v>180</v>
      </c>
      <c r="CC176" s="55" t="s">
        <v>180</v>
      </c>
      <c r="CD176" s="56" t="s">
        <v>180</v>
      </c>
      <c r="CE176" s="54" t="s">
        <v>180</v>
      </c>
      <c r="CF176" s="55" t="s">
        <v>180</v>
      </c>
      <c r="CG176" s="56" t="s">
        <v>180</v>
      </c>
      <c r="CH176" s="54" t="s">
        <v>180</v>
      </c>
      <c r="CI176" s="55" t="s">
        <v>180</v>
      </c>
      <c r="CJ176" s="56" t="s">
        <v>180</v>
      </c>
      <c r="CK176" s="54" t="s">
        <v>180</v>
      </c>
      <c r="CL176" s="55" t="s">
        <v>180</v>
      </c>
      <c r="CM176" s="56" t="s">
        <v>180</v>
      </c>
      <c r="CN176" s="54" t="s">
        <v>180</v>
      </c>
      <c r="CO176" s="55" t="s">
        <v>180</v>
      </c>
      <c r="CP176" s="56">
        <v>173.75</v>
      </c>
      <c r="CQ176" s="54">
        <v>167</v>
      </c>
      <c r="CR176" s="55">
        <v>170.5</v>
      </c>
      <c r="CS176" s="56">
        <v>210</v>
      </c>
      <c r="CT176" s="54">
        <v>198</v>
      </c>
      <c r="CU176" s="55">
        <v>204</v>
      </c>
      <c r="CV176" s="56">
        <v>250</v>
      </c>
      <c r="CW176" s="54">
        <v>240</v>
      </c>
      <c r="CX176" s="55">
        <v>245</v>
      </c>
      <c r="CY176" s="54">
        <v>142</v>
      </c>
      <c r="CZ176" s="54">
        <v>132.5</v>
      </c>
      <c r="DA176" s="55">
        <v>137.5</v>
      </c>
      <c r="DB176" s="54" t="s">
        <v>180</v>
      </c>
      <c r="DC176" s="54" t="s">
        <v>180</v>
      </c>
      <c r="DD176" s="55" t="s">
        <v>180</v>
      </c>
      <c r="DE176" s="54" t="s">
        <v>180</v>
      </c>
      <c r="DF176" s="54" t="s">
        <v>180</v>
      </c>
      <c r="DG176" s="55" t="s">
        <v>180</v>
      </c>
      <c r="DH176" s="54" t="s">
        <v>180</v>
      </c>
      <c r="DI176" s="54" t="s">
        <v>180</v>
      </c>
      <c r="DJ176" s="55" t="s">
        <v>180</v>
      </c>
      <c r="DK176" s="56" t="s">
        <v>180</v>
      </c>
      <c r="DL176" s="54" t="s">
        <v>180</v>
      </c>
      <c r="DM176" s="55" t="s">
        <v>180</v>
      </c>
      <c r="DN176" s="54" t="s">
        <v>180</v>
      </c>
      <c r="DO176" s="54" t="s">
        <v>180</v>
      </c>
      <c r="DP176" s="55" t="s">
        <v>180</v>
      </c>
      <c r="DQ176" s="54" t="s">
        <v>180</v>
      </c>
      <c r="DR176" s="54" t="s">
        <v>180</v>
      </c>
      <c r="DS176" s="55" t="s">
        <v>180</v>
      </c>
      <c r="DT176" s="54">
        <v>138.25</v>
      </c>
      <c r="DU176" s="54">
        <v>134.5</v>
      </c>
      <c r="DV176" s="55">
        <v>136.5</v>
      </c>
      <c r="DW176" s="56" t="s">
        <v>180</v>
      </c>
      <c r="DX176" s="54" t="s">
        <v>180</v>
      </c>
      <c r="DY176" s="55" t="s">
        <v>180</v>
      </c>
      <c r="DZ176" s="56">
        <v>479</v>
      </c>
      <c r="EA176" s="54">
        <v>458.5</v>
      </c>
      <c r="EB176" s="55">
        <v>469</v>
      </c>
      <c r="EC176" s="56" t="s">
        <v>180</v>
      </c>
      <c r="ED176" s="54" t="s">
        <v>180</v>
      </c>
      <c r="EE176" s="55" t="s">
        <v>180</v>
      </c>
      <c r="EF176" s="56" t="s">
        <v>180</v>
      </c>
      <c r="EG176" s="54" t="s">
        <v>180</v>
      </c>
      <c r="EH176" s="55" t="s">
        <v>180</v>
      </c>
      <c r="EI176" s="56" t="s">
        <v>180</v>
      </c>
      <c r="EJ176" s="54" t="s">
        <v>180</v>
      </c>
      <c r="EK176" s="55" t="s">
        <v>180</v>
      </c>
      <c r="EL176" s="56" t="s">
        <v>180</v>
      </c>
      <c r="EM176" s="54" t="s">
        <v>180</v>
      </c>
      <c r="EN176" s="55" t="s">
        <v>180</v>
      </c>
      <c r="EO176" s="56" t="s">
        <v>180</v>
      </c>
      <c r="EP176" s="54" t="s">
        <v>180</v>
      </c>
      <c r="EQ176" s="55" t="s">
        <v>180</v>
      </c>
      <c r="ER176" s="56" t="s">
        <v>180</v>
      </c>
      <c r="ES176" s="54" t="s">
        <v>180</v>
      </c>
      <c r="ET176" s="55" t="s">
        <v>180</v>
      </c>
      <c r="EU176" s="54" t="s">
        <v>180</v>
      </c>
      <c r="EV176" s="54" t="s">
        <v>180</v>
      </c>
      <c r="EW176" s="55" t="s">
        <v>180</v>
      </c>
      <c r="EX176" s="54" t="s">
        <v>180</v>
      </c>
      <c r="EY176" s="54" t="s">
        <v>180</v>
      </c>
      <c r="EZ176" s="55" t="s">
        <v>180</v>
      </c>
      <c r="FA176" s="56" t="s">
        <v>180</v>
      </c>
      <c r="FB176" s="54" t="s">
        <v>180</v>
      </c>
      <c r="FC176" s="55" t="s">
        <v>180</v>
      </c>
      <c r="FD176" s="56" t="s">
        <v>180</v>
      </c>
      <c r="FE176" s="54" t="s">
        <v>180</v>
      </c>
      <c r="FF176" s="55" t="s">
        <v>180</v>
      </c>
      <c r="FG176" s="56" t="s">
        <v>180</v>
      </c>
      <c r="FH176" s="54" t="s">
        <v>180</v>
      </c>
      <c r="FI176" s="55" t="s">
        <v>180</v>
      </c>
      <c r="FJ176" s="56">
        <v>125</v>
      </c>
      <c r="FK176" s="54">
        <v>118.5</v>
      </c>
      <c r="FL176" s="55">
        <v>122</v>
      </c>
      <c r="FM176" s="56" t="s">
        <v>180</v>
      </c>
      <c r="FN176" s="54" t="s">
        <v>180</v>
      </c>
      <c r="FO176" s="55" t="s">
        <v>180</v>
      </c>
      <c r="FP176" s="56">
        <v>119.25</v>
      </c>
      <c r="FQ176" s="54">
        <v>115.5</v>
      </c>
      <c r="FR176" s="55">
        <v>117.5</v>
      </c>
      <c r="FS176" s="56">
        <v>125</v>
      </c>
      <c r="FT176" s="54">
        <v>122.5</v>
      </c>
      <c r="FU176" s="55">
        <v>124</v>
      </c>
      <c r="FV176" s="56" t="s">
        <v>180</v>
      </c>
      <c r="FW176" s="54" t="s">
        <v>180</v>
      </c>
      <c r="FX176" s="55" t="s">
        <v>180</v>
      </c>
      <c r="FY176" s="56" t="s">
        <v>180</v>
      </c>
      <c r="FZ176" s="54" t="s">
        <v>180</v>
      </c>
      <c r="GA176" s="55" t="s">
        <v>180</v>
      </c>
      <c r="GB176" s="56">
        <v>312</v>
      </c>
      <c r="GC176" s="54">
        <v>267</v>
      </c>
      <c r="GD176" s="55">
        <v>290</v>
      </c>
      <c r="GE176" s="56">
        <v>348</v>
      </c>
      <c r="GF176" s="54">
        <v>343</v>
      </c>
      <c r="GG176" s="55">
        <v>346</v>
      </c>
      <c r="GH176" s="56">
        <v>342</v>
      </c>
      <c r="GI176" s="54">
        <v>335</v>
      </c>
      <c r="GJ176" s="55">
        <v>339</v>
      </c>
      <c r="GK176" s="56" t="s">
        <v>180</v>
      </c>
      <c r="GL176" s="54" t="s">
        <v>180</v>
      </c>
      <c r="GM176" s="55" t="s">
        <v>180</v>
      </c>
      <c r="GN176" s="56">
        <v>340</v>
      </c>
      <c r="GO176" s="54">
        <v>335</v>
      </c>
      <c r="GP176" s="55">
        <v>338</v>
      </c>
      <c r="GQ176" s="56">
        <v>260</v>
      </c>
      <c r="GR176" s="54">
        <v>240</v>
      </c>
      <c r="GS176" s="55">
        <v>250</v>
      </c>
      <c r="GT176" s="56" t="s">
        <v>180</v>
      </c>
      <c r="GU176" s="54" t="s">
        <v>180</v>
      </c>
      <c r="GV176" s="55" t="s">
        <v>180</v>
      </c>
      <c r="GW176" s="56">
        <v>260</v>
      </c>
      <c r="GX176" s="54">
        <v>240</v>
      </c>
      <c r="GY176" s="55">
        <v>250</v>
      </c>
      <c r="GZ176" s="56">
        <v>44</v>
      </c>
      <c r="HA176" s="54">
        <v>38</v>
      </c>
      <c r="HB176" s="55">
        <v>41</v>
      </c>
      <c r="HC176" s="56">
        <v>55</v>
      </c>
      <c r="HD176" s="54">
        <v>50</v>
      </c>
      <c r="HE176" s="55">
        <v>53</v>
      </c>
      <c r="HF176" s="54" t="s">
        <v>180</v>
      </c>
      <c r="HG176" s="54" t="s">
        <v>180</v>
      </c>
      <c r="HH176" s="55" t="s">
        <v>180</v>
      </c>
      <c r="HI176" s="54" t="s">
        <v>180</v>
      </c>
      <c r="HJ176" s="54" t="s">
        <v>180</v>
      </c>
      <c r="HK176" s="55" t="s">
        <v>180</v>
      </c>
      <c r="HL176" s="56" t="s">
        <v>180</v>
      </c>
      <c r="HM176" s="54" t="s">
        <v>180</v>
      </c>
      <c r="HN176" s="55" t="s">
        <v>180</v>
      </c>
      <c r="HO176" s="56" t="s">
        <v>180</v>
      </c>
      <c r="HP176" s="54" t="s">
        <v>180</v>
      </c>
      <c r="HQ176" s="55" t="s">
        <v>180</v>
      </c>
      <c r="HR176" s="56" t="s">
        <v>180</v>
      </c>
      <c r="HS176" s="54" t="s">
        <v>180</v>
      </c>
      <c r="HT176" s="55" t="s">
        <v>180</v>
      </c>
      <c r="HU176" s="56" t="s">
        <v>180</v>
      </c>
      <c r="HV176" s="54" t="s">
        <v>180</v>
      </c>
      <c r="HW176" s="55" t="s">
        <v>180</v>
      </c>
      <c r="HX176" s="56" t="s">
        <v>180</v>
      </c>
      <c r="HY176" s="54" t="s">
        <v>180</v>
      </c>
      <c r="HZ176" s="55" t="s">
        <v>180</v>
      </c>
      <c r="IA176" s="56" t="s">
        <v>180</v>
      </c>
      <c r="IB176" s="54" t="s">
        <v>180</v>
      </c>
      <c r="IC176" s="55" t="s">
        <v>180</v>
      </c>
    </row>
    <row r="177" spans="1:237">
      <c r="A177" s="20">
        <v>2001</v>
      </c>
      <c r="B177" s="20">
        <v>3</v>
      </c>
      <c r="C177" s="20">
        <v>8</v>
      </c>
      <c r="D177" s="54">
        <v>140.19999999999999</v>
      </c>
      <c r="E177" s="54">
        <v>137.80000000000001</v>
      </c>
      <c r="F177" s="55">
        <v>139.4</v>
      </c>
      <c r="G177" s="56">
        <v>127</v>
      </c>
      <c r="H177" s="54">
        <v>124</v>
      </c>
      <c r="I177" s="55">
        <v>126</v>
      </c>
      <c r="J177" s="56">
        <v>165</v>
      </c>
      <c r="K177" s="54">
        <v>160.19999999999999</v>
      </c>
      <c r="L177" s="55">
        <v>162.6</v>
      </c>
      <c r="M177" s="56" t="s">
        <v>180</v>
      </c>
      <c r="N177" s="54" t="s">
        <v>180</v>
      </c>
      <c r="O177" s="55" t="s">
        <v>180</v>
      </c>
      <c r="P177" s="56">
        <v>158</v>
      </c>
      <c r="Q177" s="54">
        <v>155</v>
      </c>
      <c r="R177" s="55">
        <v>157</v>
      </c>
      <c r="S177" s="56">
        <v>158</v>
      </c>
      <c r="T177" s="54">
        <v>155</v>
      </c>
      <c r="U177" s="55">
        <v>157</v>
      </c>
      <c r="V177" s="54">
        <v>152</v>
      </c>
      <c r="W177" s="54">
        <v>146.6</v>
      </c>
      <c r="X177" s="55">
        <v>149.6</v>
      </c>
      <c r="Y177" s="54">
        <v>152</v>
      </c>
      <c r="Z177" s="54">
        <v>146.19999999999999</v>
      </c>
      <c r="AA177" s="55">
        <v>149.4</v>
      </c>
      <c r="AB177" s="54" t="s">
        <v>180</v>
      </c>
      <c r="AC177" s="54" t="s">
        <v>180</v>
      </c>
      <c r="AD177" s="55" t="s">
        <v>180</v>
      </c>
      <c r="AE177" s="54" t="s">
        <v>180</v>
      </c>
      <c r="AF177" s="54" t="s">
        <v>180</v>
      </c>
      <c r="AG177" s="55" t="s">
        <v>180</v>
      </c>
      <c r="AH177" s="56" t="s">
        <v>180</v>
      </c>
      <c r="AI177" s="54" t="s">
        <v>180</v>
      </c>
      <c r="AJ177" s="55" t="s">
        <v>180</v>
      </c>
      <c r="AK177" s="56" t="s">
        <v>180</v>
      </c>
      <c r="AL177" s="54" t="s">
        <v>180</v>
      </c>
      <c r="AM177" s="55" t="s">
        <v>180</v>
      </c>
      <c r="AN177" s="56">
        <v>2700</v>
      </c>
      <c r="AO177" s="54">
        <v>2450</v>
      </c>
      <c r="AP177" s="55">
        <v>2575</v>
      </c>
      <c r="AQ177" s="56">
        <v>140.19999999999999</v>
      </c>
      <c r="AR177" s="54">
        <v>140.19999999999999</v>
      </c>
      <c r="AS177" s="55">
        <v>140.19999999999999</v>
      </c>
      <c r="AT177" s="56">
        <v>290</v>
      </c>
      <c r="AU177" s="54">
        <v>275</v>
      </c>
      <c r="AV177" s="55">
        <v>283</v>
      </c>
      <c r="AW177" s="56" t="s">
        <v>180</v>
      </c>
      <c r="AX177" s="54" t="s">
        <v>180</v>
      </c>
      <c r="AY177" s="55" t="s">
        <v>180</v>
      </c>
      <c r="AZ177" s="56">
        <v>150</v>
      </c>
      <c r="BA177" s="54">
        <v>143</v>
      </c>
      <c r="BB177" s="55">
        <v>147</v>
      </c>
      <c r="BC177" s="56" t="s">
        <v>180</v>
      </c>
      <c r="BD177" s="54" t="s">
        <v>180</v>
      </c>
      <c r="BE177" s="55" t="s">
        <v>180</v>
      </c>
      <c r="BF177" s="56">
        <v>150</v>
      </c>
      <c r="BG177" s="54">
        <v>143</v>
      </c>
      <c r="BH177" s="55">
        <v>147</v>
      </c>
      <c r="BI177" s="56">
        <v>155.4</v>
      </c>
      <c r="BJ177" s="54">
        <v>152.80000000000001</v>
      </c>
      <c r="BK177" s="55">
        <v>154.19999999999999</v>
      </c>
      <c r="BL177" s="56" t="s">
        <v>180</v>
      </c>
      <c r="BM177" s="54" t="s">
        <v>180</v>
      </c>
      <c r="BN177" s="55" t="s">
        <v>180</v>
      </c>
      <c r="BO177" s="56" t="s">
        <v>180</v>
      </c>
      <c r="BP177" s="54" t="s">
        <v>180</v>
      </c>
      <c r="BQ177" s="55" t="s">
        <v>180</v>
      </c>
      <c r="BR177" s="56" t="s">
        <v>180</v>
      </c>
      <c r="BS177" s="54" t="s">
        <v>180</v>
      </c>
      <c r="BT177" s="55" t="s">
        <v>180</v>
      </c>
      <c r="BU177" s="56" t="s">
        <v>180</v>
      </c>
      <c r="BV177" s="54" t="s">
        <v>180</v>
      </c>
      <c r="BW177" s="55" t="s">
        <v>180</v>
      </c>
      <c r="BX177" s="56" t="s">
        <v>180</v>
      </c>
      <c r="BY177" s="54" t="s">
        <v>180</v>
      </c>
      <c r="BZ177" s="55" t="s">
        <v>180</v>
      </c>
      <c r="CA177" s="56" t="s">
        <v>180</v>
      </c>
      <c r="CB177" s="54" t="s">
        <v>180</v>
      </c>
      <c r="CC177" s="55" t="s">
        <v>180</v>
      </c>
      <c r="CD177" s="56" t="s">
        <v>180</v>
      </c>
      <c r="CE177" s="54" t="s">
        <v>180</v>
      </c>
      <c r="CF177" s="55" t="s">
        <v>180</v>
      </c>
      <c r="CG177" s="56" t="s">
        <v>180</v>
      </c>
      <c r="CH177" s="54" t="s">
        <v>180</v>
      </c>
      <c r="CI177" s="55" t="s">
        <v>180</v>
      </c>
      <c r="CJ177" s="56" t="s">
        <v>180</v>
      </c>
      <c r="CK177" s="54" t="s">
        <v>180</v>
      </c>
      <c r="CL177" s="55" t="s">
        <v>180</v>
      </c>
      <c r="CM177" s="56" t="s">
        <v>180</v>
      </c>
      <c r="CN177" s="54" t="s">
        <v>180</v>
      </c>
      <c r="CO177" s="55" t="s">
        <v>180</v>
      </c>
      <c r="CP177" s="56">
        <v>167.2</v>
      </c>
      <c r="CQ177" s="54">
        <v>164</v>
      </c>
      <c r="CR177" s="55">
        <v>165.6</v>
      </c>
      <c r="CS177" s="56">
        <v>210</v>
      </c>
      <c r="CT177" s="54">
        <v>198</v>
      </c>
      <c r="CU177" s="55">
        <v>204</v>
      </c>
      <c r="CV177" s="56">
        <v>250</v>
      </c>
      <c r="CW177" s="54">
        <v>240</v>
      </c>
      <c r="CX177" s="55">
        <v>245</v>
      </c>
      <c r="CY177" s="54">
        <v>145.6</v>
      </c>
      <c r="CZ177" s="54">
        <v>139.19999999999999</v>
      </c>
      <c r="DA177" s="55">
        <v>142.4</v>
      </c>
      <c r="DB177" s="54" t="s">
        <v>180</v>
      </c>
      <c r="DC177" s="54" t="s">
        <v>180</v>
      </c>
      <c r="DD177" s="55" t="s">
        <v>180</v>
      </c>
      <c r="DE177" s="54" t="s">
        <v>180</v>
      </c>
      <c r="DF177" s="54" t="s">
        <v>180</v>
      </c>
      <c r="DG177" s="55" t="s">
        <v>180</v>
      </c>
      <c r="DH177" s="54" t="s">
        <v>180</v>
      </c>
      <c r="DI177" s="54" t="s">
        <v>180</v>
      </c>
      <c r="DJ177" s="55" t="s">
        <v>180</v>
      </c>
      <c r="DK177" s="56" t="s">
        <v>180</v>
      </c>
      <c r="DL177" s="54" t="s">
        <v>180</v>
      </c>
      <c r="DM177" s="55" t="s">
        <v>180</v>
      </c>
      <c r="DN177" s="54" t="s">
        <v>180</v>
      </c>
      <c r="DO177" s="54" t="s">
        <v>180</v>
      </c>
      <c r="DP177" s="55" t="s">
        <v>180</v>
      </c>
      <c r="DQ177" s="54" t="s">
        <v>180</v>
      </c>
      <c r="DR177" s="54" t="s">
        <v>180</v>
      </c>
      <c r="DS177" s="55" t="s">
        <v>180</v>
      </c>
      <c r="DT177" s="54">
        <v>133</v>
      </c>
      <c r="DU177" s="54">
        <v>130</v>
      </c>
      <c r="DV177" s="55">
        <v>132</v>
      </c>
      <c r="DW177" s="56" t="s">
        <v>180</v>
      </c>
      <c r="DX177" s="54" t="s">
        <v>180</v>
      </c>
      <c r="DY177" s="55" t="s">
        <v>180</v>
      </c>
      <c r="DZ177" s="56">
        <v>515.25</v>
      </c>
      <c r="EA177" s="54">
        <v>486.25</v>
      </c>
      <c r="EB177" s="55">
        <v>501.25</v>
      </c>
      <c r="EC177" s="56" t="s">
        <v>180</v>
      </c>
      <c r="ED177" s="54" t="s">
        <v>180</v>
      </c>
      <c r="EE177" s="55" t="s">
        <v>180</v>
      </c>
      <c r="EF177" s="56" t="s">
        <v>180</v>
      </c>
      <c r="EG177" s="54" t="s">
        <v>180</v>
      </c>
      <c r="EH177" s="55" t="s">
        <v>180</v>
      </c>
      <c r="EI177" s="56" t="s">
        <v>180</v>
      </c>
      <c r="EJ177" s="54" t="s">
        <v>180</v>
      </c>
      <c r="EK177" s="55" t="s">
        <v>180</v>
      </c>
      <c r="EL177" s="56" t="s">
        <v>180</v>
      </c>
      <c r="EM177" s="54" t="s">
        <v>180</v>
      </c>
      <c r="EN177" s="55" t="s">
        <v>180</v>
      </c>
      <c r="EO177" s="56" t="s">
        <v>180</v>
      </c>
      <c r="EP177" s="54" t="s">
        <v>180</v>
      </c>
      <c r="EQ177" s="55" t="s">
        <v>180</v>
      </c>
      <c r="ER177" s="56" t="s">
        <v>180</v>
      </c>
      <c r="ES177" s="54" t="s">
        <v>180</v>
      </c>
      <c r="ET177" s="55" t="s">
        <v>180</v>
      </c>
      <c r="EU177" s="54" t="s">
        <v>180</v>
      </c>
      <c r="EV177" s="54" t="s">
        <v>180</v>
      </c>
      <c r="EW177" s="55" t="s">
        <v>180</v>
      </c>
      <c r="EX177" s="54" t="s">
        <v>180</v>
      </c>
      <c r="EY177" s="54" t="s">
        <v>180</v>
      </c>
      <c r="EZ177" s="55" t="s">
        <v>180</v>
      </c>
      <c r="FA177" s="56" t="s">
        <v>180</v>
      </c>
      <c r="FB177" s="54" t="s">
        <v>180</v>
      </c>
      <c r="FC177" s="55" t="s">
        <v>180</v>
      </c>
      <c r="FD177" s="56" t="s">
        <v>180</v>
      </c>
      <c r="FE177" s="54" t="s">
        <v>180</v>
      </c>
      <c r="FF177" s="55" t="s">
        <v>180</v>
      </c>
      <c r="FG177" s="56" t="s">
        <v>180</v>
      </c>
      <c r="FH177" s="54" t="s">
        <v>180</v>
      </c>
      <c r="FI177" s="55" t="s">
        <v>180</v>
      </c>
      <c r="FJ177" s="56">
        <v>125</v>
      </c>
      <c r="FK177" s="54">
        <v>119.8</v>
      </c>
      <c r="FL177" s="55">
        <v>122.8</v>
      </c>
      <c r="FM177" s="56" t="s">
        <v>180</v>
      </c>
      <c r="FN177" s="54" t="s">
        <v>180</v>
      </c>
      <c r="FO177" s="55" t="s">
        <v>180</v>
      </c>
      <c r="FP177" s="56">
        <v>114</v>
      </c>
      <c r="FQ177" s="54">
        <v>111</v>
      </c>
      <c r="FR177" s="55">
        <v>113</v>
      </c>
      <c r="FS177" s="56">
        <v>125</v>
      </c>
      <c r="FT177" s="54">
        <v>125</v>
      </c>
      <c r="FU177" s="55">
        <v>125</v>
      </c>
      <c r="FV177" s="56" t="s">
        <v>180</v>
      </c>
      <c r="FW177" s="54" t="s">
        <v>180</v>
      </c>
      <c r="FX177" s="55" t="s">
        <v>180</v>
      </c>
      <c r="FY177" s="56" t="s">
        <v>180</v>
      </c>
      <c r="FZ177" s="54" t="s">
        <v>180</v>
      </c>
      <c r="GA177" s="55" t="s">
        <v>180</v>
      </c>
      <c r="GB177" s="56">
        <v>312</v>
      </c>
      <c r="GC177" s="54">
        <v>267</v>
      </c>
      <c r="GD177" s="55">
        <v>290</v>
      </c>
      <c r="GE177" s="56">
        <v>348</v>
      </c>
      <c r="GF177" s="54">
        <v>343</v>
      </c>
      <c r="GG177" s="55">
        <v>346</v>
      </c>
      <c r="GH177" s="56">
        <v>342</v>
      </c>
      <c r="GI177" s="54">
        <v>335</v>
      </c>
      <c r="GJ177" s="55">
        <v>339</v>
      </c>
      <c r="GK177" s="56" t="s">
        <v>180</v>
      </c>
      <c r="GL177" s="54" t="s">
        <v>180</v>
      </c>
      <c r="GM177" s="55" t="s">
        <v>180</v>
      </c>
      <c r="GN177" s="56">
        <v>340</v>
      </c>
      <c r="GO177" s="54">
        <v>335</v>
      </c>
      <c r="GP177" s="55">
        <v>338</v>
      </c>
      <c r="GQ177" s="56">
        <v>260</v>
      </c>
      <c r="GR177" s="54">
        <v>240</v>
      </c>
      <c r="GS177" s="55">
        <v>250</v>
      </c>
      <c r="GT177" s="56" t="s">
        <v>180</v>
      </c>
      <c r="GU177" s="54" t="s">
        <v>180</v>
      </c>
      <c r="GV177" s="55" t="s">
        <v>180</v>
      </c>
      <c r="GW177" s="56">
        <v>260</v>
      </c>
      <c r="GX177" s="54">
        <v>240</v>
      </c>
      <c r="GY177" s="55">
        <v>250</v>
      </c>
      <c r="GZ177" s="56">
        <v>44</v>
      </c>
      <c r="HA177" s="54">
        <v>38</v>
      </c>
      <c r="HB177" s="55">
        <v>41</v>
      </c>
      <c r="HC177" s="56">
        <v>55</v>
      </c>
      <c r="HD177" s="54">
        <v>50</v>
      </c>
      <c r="HE177" s="55">
        <v>53</v>
      </c>
      <c r="HF177" s="54" t="s">
        <v>180</v>
      </c>
      <c r="HG177" s="54" t="s">
        <v>180</v>
      </c>
      <c r="HH177" s="55" t="s">
        <v>180</v>
      </c>
      <c r="HI177" s="54" t="s">
        <v>180</v>
      </c>
      <c r="HJ177" s="54" t="s">
        <v>180</v>
      </c>
      <c r="HK177" s="55" t="s">
        <v>180</v>
      </c>
      <c r="HL177" s="56" t="s">
        <v>180</v>
      </c>
      <c r="HM177" s="54" t="s">
        <v>180</v>
      </c>
      <c r="HN177" s="55" t="s">
        <v>180</v>
      </c>
      <c r="HO177" s="56" t="s">
        <v>180</v>
      </c>
      <c r="HP177" s="54" t="s">
        <v>180</v>
      </c>
      <c r="HQ177" s="55" t="s">
        <v>180</v>
      </c>
      <c r="HR177" s="56" t="s">
        <v>180</v>
      </c>
      <c r="HS177" s="54" t="s">
        <v>180</v>
      </c>
      <c r="HT177" s="55" t="s">
        <v>180</v>
      </c>
      <c r="HU177" s="56" t="s">
        <v>180</v>
      </c>
      <c r="HV177" s="54" t="s">
        <v>180</v>
      </c>
      <c r="HW177" s="55" t="s">
        <v>180</v>
      </c>
      <c r="HX177" s="56" t="s">
        <v>180</v>
      </c>
      <c r="HY177" s="54" t="s">
        <v>180</v>
      </c>
      <c r="HZ177" s="55" t="s">
        <v>180</v>
      </c>
      <c r="IA177" s="56" t="s">
        <v>180</v>
      </c>
      <c r="IB177" s="54" t="s">
        <v>180</v>
      </c>
      <c r="IC177" s="55" t="s">
        <v>180</v>
      </c>
    </row>
    <row r="178" spans="1:237">
      <c r="A178" s="20">
        <v>2001</v>
      </c>
      <c r="B178" s="20">
        <v>3</v>
      </c>
      <c r="C178" s="20">
        <v>9</v>
      </c>
      <c r="D178" s="54">
        <v>155</v>
      </c>
      <c r="E178" s="54">
        <v>151</v>
      </c>
      <c r="F178" s="55">
        <v>153.25</v>
      </c>
      <c r="G178" s="56">
        <v>127</v>
      </c>
      <c r="H178" s="54">
        <v>124</v>
      </c>
      <c r="I178" s="55">
        <v>126</v>
      </c>
      <c r="J178" s="56">
        <v>157.5</v>
      </c>
      <c r="K178" s="54">
        <v>152</v>
      </c>
      <c r="L178" s="55">
        <v>154.75</v>
      </c>
      <c r="M178" s="56" t="s">
        <v>180</v>
      </c>
      <c r="N178" s="54" t="s">
        <v>180</v>
      </c>
      <c r="O178" s="55" t="s">
        <v>180</v>
      </c>
      <c r="P178" s="56">
        <v>158</v>
      </c>
      <c r="Q178" s="54">
        <v>155</v>
      </c>
      <c r="R178" s="55">
        <v>157</v>
      </c>
      <c r="S178" s="56">
        <v>158</v>
      </c>
      <c r="T178" s="54">
        <v>155</v>
      </c>
      <c r="U178" s="55">
        <v>157</v>
      </c>
      <c r="V178" s="54">
        <v>152</v>
      </c>
      <c r="W178" s="54">
        <v>150</v>
      </c>
      <c r="X178" s="55">
        <v>151</v>
      </c>
      <c r="Y178" s="54">
        <v>149</v>
      </c>
      <c r="Z178" s="54">
        <v>140.5</v>
      </c>
      <c r="AA178" s="55">
        <v>144.75</v>
      </c>
      <c r="AB178" s="54" t="s">
        <v>180</v>
      </c>
      <c r="AC178" s="54" t="s">
        <v>180</v>
      </c>
      <c r="AD178" s="55" t="s">
        <v>180</v>
      </c>
      <c r="AE178" s="54" t="s">
        <v>180</v>
      </c>
      <c r="AF178" s="54" t="s">
        <v>180</v>
      </c>
      <c r="AG178" s="55" t="s">
        <v>180</v>
      </c>
      <c r="AH178" s="56" t="s">
        <v>180</v>
      </c>
      <c r="AI178" s="54" t="s">
        <v>180</v>
      </c>
      <c r="AJ178" s="55" t="s">
        <v>180</v>
      </c>
      <c r="AK178" s="56" t="s">
        <v>180</v>
      </c>
      <c r="AL178" s="54" t="s">
        <v>180</v>
      </c>
      <c r="AM178" s="55" t="s">
        <v>180</v>
      </c>
      <c r="AN178" s="56">
        <v>2700</v>
      </c>
      <c r="AO178" s="54">
        <v>2450</v>
      </c>
      <c r="AP178" s="55">
        <v>2575</v>
      </c>
      <c r="AQ178" s="56">
        <v>136.75</v>
      </c>
      <c r="AR178" s="54">
        <v>136.75</v>
      </c>
      <c r="AS178" s="55">
        <v>136.75</v>
      </c>
      <c r="AT178" s="56">
        <v>301.25</v>
      </c>
      <c r="AU178" s="54">
        <v>290</v>
      </c>
      <c r="AV178" s="55">
        <v>295.75</v>
      </c>
      <c r="AW178" s="56">
        <v>137</v>
      </c>
      <c r="AX178" s="54">
        <v>130</v>
      </c>
      <c r="AY178" s="55">
        <v>134</v>
      </c>
      <c r="AZ178" s="56">
        <v>150</v>
      </c>
      <c r="BA178" s="54">
        <v>141</v>
      </c>
      <c r="BB178" s="55">
        <v>146</v>
      </c>
      <c r="BC178" s="56" t="s">
        <v>180</v>
      </c>
      <c r="BD178" s="54" t="s">
        <v>180</v>
      </c>
      <c r="BE178" s="55" t="s">
        <v>180</v>
      </c>
      <c r="BF178" s="56">
        <v>150</v>
      </c>
      <c r="BG178" s="54">
        <v>141</v>
      </c>
      <c r="BH178" s="55">
        <v>146</v>
      </c>
      <c r="BI178" s="56">
        <v>155</v>
      </c>
      <c r="BJ178" s="54">
        <v>151</v>
      </c>
      <c r="BK178" s="55">
        <v>153</v>
      </c>
      <c r="BL178" s="56" t="s">
        <v>180</v>
      </c>
      <c r="BM178" s="54" t="s">
        <v>180</v>
      </c>
      <c r="BN178" s="55" t="s">
        <v>180</v>
      </c>
      <c r="BO178" s="56" t="s">
        <v>180</v>
      </c>
      <c r="BP178" s="54" t="s">
        <v>180</v>
      </c>
      <c r="BQ178" s="55" t="s">
        <v>180</v>
      </c>
      <c r="BR178" s="56" t="s">
        <v>180</v>
      </c>
      <c r="BS178" s="54" t="s">
        <v>180</v>
      </c>
      <c r="BT178" s="55" t="s">
        <v>180</v>
      </c>
      <c r="BU178" s="56" t="s">
        <v>180</v>
      </c>
      <c r="BV178" s="54" t="s">
        <v>180</v>
      </c>
      <c r="BW178" s="55" t="s">
        <v>180</v>
      </c>
      <c r="BX178" s="56" t="s">
        <v>180</v>
      </c>
      <c r="BY178" s="54" t="s">
        <v>180</v>
      </c>
      <c r="BZ178" s="55" t="s">
        <v>180</v>
      </c>
      <c r="CA178" s="56" t="s">
        <v>180</v>
      </c>
      <c r="CB178" s="54" t="s">
        <v>180</v>
      </c>
      <c r="CC178" s="55" t="s">
        <v>180</v>
      </c>
      <c r="CD178" s="56" t="s">
        <v>180</v>
      </c>
      <c r="CE178" s="54" t="s">
        <v>180</v>
      </c>
      <c r="CF178" s="55" t="s">
        <v>180</v>
      </c>
      <c r="CG178" s="56" t="s">
        <v>180</v>
      </c>
      <c r="CH178" s="54" t="s">
        <v>180</v>
      </c>
      <c r="CI178" s="55" t="s">
        <v>180</v>
      </c>
      <c r="CJ178" s="56" t="s">
        <v>180</v>
      </c>
      <c r="CK178" s="54" t="s">
        <v>180</v>
      </c>
      <c r="CL178" s="55" t="s">
        <v>180</v>
      </c>
      <c r="CM178" s="56" t="s">
        <v>180</v>
      </c>
      <c r="CN178" s="54" t="s">
        <v>180</v>
      </c>
      <c r="CO178" s="55" t="s">
        <v>180</v>
      </c>
      <c r="CP178" s="56">
        <v>167.25</v>
      </c>
      <c r="CQ178" s="54">
        <v>165.25</v>
      </c>
      <c r="CR178" s="55">
        <v>166.25</v>
      </c>
      <c r="CS178" s="56">
        <v>210</v>
      </c>
      <c r="CT178" s="54">
        <v>198</v>
      </c>
      <c r="CU178" s="55">
        <v>204</v>
      </c>
      <c r="CV178" s="56">
        <v>250</v>
      </c>
      <c r="CW178" s="54">
        <v>240</v>
      </c>
      <c r="CX178" s="55">
        <v>245</v>
      </c>
      <c r="CY178" s="54">
        <v>146.25</v>
      </c>
      <c r="CZ178" s="54">
        <v>139.75</v>
      </c>
      <c r="DA178" s="55">
        <v>143</v>
      </c>
      <c r="DB178" s="54" t="s">
        <v>180</v>
      </c>
      <c r="DC178" s="54" t="s">
        <v>180</v>
      </c>
      <c r="DD178" s="55" t="s">
        <v>180</v>
      </c>
      <c r="DE178" s="54" t="s">
        <v>180</v>
      </c>
      <c r="DF178" s="54" t="s">
        <v>180</v>
      </c>
      <c r="DG178" s="55" t="s">
        <v>180</v>
      </c>
      <c r="DH178" s="54" t="s">
        <v>180</v>
      </c>
      <c r="DI178" s="54" t="s">
        <v>180</v>
      </c>
      <c r="DJ178" s="55" t="s">
        <v>180</v>
      </c>
      <c r="DK178" s="56" t="s">
        <v>180</v>
      </c>
      <c r="DL178" s="54" t="s">
        <v>180</v>
      </c>
      <c r="DM178" s="55" t="s">
        <v>180</v>
      </c>
      <c r="DN178" s="54" t="s">
        <v>180</v>
      </c>
      <c r="DO178" s="54" t="s">
        <v>180</v>
      </c>
      <c r="DP178" s="55" t="s">
        <v>180</v>
      </c>
      <c r="DQ178" s="54" t="s">
        <v>180</v>
      </c>
      <c r="DR178" s="54" t="s">
        <v>180</v>
      </c>
      <c r="DS178" s="55" t="s">
        <v>180</v>
      </c>
      <c r="DT178" s="54">
        <v>133</v>
      </c>
      <c r="DU178" s="54">
        <v>130</v>
      </c>
      <c r="DV178" s="55">
        <v>132</v>
      </c>
      <c r="DW178" s="56" t="s">
        <v>180</v>
      </c>
      <c r="DX178" s="54" t="s">
        <v>180</v>
      </c>
      <c r="DY178" s="55" t="s">
        <v>180</v>
      </c>
      <c r="DZ178" s="56">
        <v>529</v>
      </c>
      <c r="EA178" s="54">
        <v>506</v>
      </c>
      <c r="EB178" s="55">
        <v>518</v>
      </c>
      <c r="EC178" s="56" t="s">
        <v>180</v>
      </c>
      <c r="ED178" s="54" t="s">
        <v>180</v>
      </c>
      <c r="EE178" s="55" t="s">
        <v>180</v>
      </c>
      <c r="EF178" s="56" t="s">
        <v>180</v>
      </c>
      <c r="EG178" s="54" t="s">
        <v>180</v>
      </c>
      <c r="EH178" s="55" t="s">
        <v>180</v>
      </c>
      <c r="EI178" s="56" t="s">
        <v>180</v>
      </c>
      <c r="EJ178" s="54" t="s">
        <v>180</v>
      </c>
      <c r="EK178" s="55" t="s">
        <v>180</v>
      </c>
      <c r="EL178" s="56" t="s">
        <v>180</v>
      </c>
      <c r="EM178" s="54" t="s">
        <v>180</v>
      </c>
      <c r="EN178" s="55" t="s">
        <v>180</v>
      </c>
      <c r="EO178" s="56" t="s">
        <v>180</v>
      </c>
      <c r="EP178" s="54" t="s">
        <v>180</v>
      </c>
      <c r="EQ178" s="55" t="s">
        <v>180</v>
      </c>
      <c r="ER178" s="56" t="s">
        <v>180</v>
      </c>
      <c r="ES178" s="54" t="s">
        <v>180</v>
      </c>
      <c r="ET178" s="55" t="s">
        <v>180</v>
      </c>
      <c r="EU178" s="54" t="s">
        <v>180</v>
      </c>
      <c r="EV178" s="54" t="s">
        <v>180</v>
      </c>
      <c r="EW178" s="55" t="s">
        <v>180</v>
      </c>
      <c r="EX178" s="54" t="s">
        <v>180</v>
      </c>
      <c r="EY178" s="54" t="s">
        <v>180</v>
      </c>
      <c r="EZ178" s="55" t="s">
        <v>180</v>
      </c>
      <c r="FA178" s="56" t="s">
        <v>180</v>
      </c>
      <c r="FB178" s="54" t="s">
        <v>180</v>
      </c>
      <c r="FC178" s="55" t="s">
        <v>180</v>
      </c>
      <c r="FD178" s="56" t="s">
        <v>180</v>
      </c>
      <c r="FE178" s="54" t="s">
        <v>180</v>
      </c>
      <c r="FF178" s="55" t="s">
        <v>180</v>
      </c>
      <c r="FG178" s="56" t="s">
        <v>180</v>
      </c>
      <c r="FH178" s="54" t="s">
        <v>180</v>
      </c>
      <c r="FI178" s="55" t="s">
        <v>180</v>
      </c>
      <c r="FJ178" s="56">
        <v>125</v>
      </c>
      <c r="FK178" s="54">
        <v>119.25</v>
      </c>
      <c r="FL178" s="55">
        <v>122.25</v>
      </c>
      <c r="FM178" s="56" t="s">
        <v>180</v>
      </c>
      <c r="FN178" s="54" t="s">
        <v>180</v>
      </c>
      <c r="FO178" s="55" t="s">
        <v>180</v>
      </c>
      <c r="FP178" s="56">
        <v>115</v>
      </c>
      <c r="FQ178" s="54">
        <v>111.75</v>
      </c>
      <c r="FR178" s="55">
        <v>113.75</v>
      </c>
      <c r="FS178" s="56">
        <v>125</v>
      </c>
      <c r="FT178" s="54">
        <v>123.75</v>
      </c>
      <c r="FU178" s="55">
        <v>124.5</v>
      </c>
      <c r="FV178" s="56" t="s">
        <v>180</v>
      </c>
      <c r="FW178" s="54" t="s">
        <v>180</v>
      </c>
      <c r="FX178" s="55" t="s">
        <v>180</v>
      </c>
      <c r="FY178" s="56" t="s">
        <v>180</v>
      </c>
      <c r="FZ178" s="54" t="s">
        <v>180</v>
      </c>
      <c r="GA178" s="55" t="s">
        <v>180</v>
      </c>
      <c r="GB178" s="56">
        <v>312</v>
      </c>
      <c r="GC178" s="54">
        <v>267</v>
      </c>
      <c r="GD178" s="55">
        <v>290</v>
      </c>
      <c r="GE178" s="56">
        <v>348</v>
      </c>
      <c r="GF178" s="54">
        <v>343</v>
      </c>
      <c r="GG178" s="55">
        <v>346</v>
      </c>
      <c r="GH178" s="56">
        <v>342</v>
      </c>
      <c r="GI178" s="54">
        <v>335</v>
      </c>
      <c r="GJ178" s="55">
        <v>339</v>
      </c>
      <c r="GK178" s="56" t="s">
        <v>180</v>
      </c>
      <c r="GL178" s="54" t="s">
        <v>180</v>
      </c>
      <c r="GM178" s="55" t="s">
        <v>180</v>
      </c>
      <c r="GN178" s="56">
        <v>340</v>
      </c>
      <c r="GO178" s="54">
        <v>335</v>
      </c>
      <c r="GP178" s="55">
        <v>338</v>
      </c>
      <c r="GQ178" s="56">
        <v>260</v>
      </c>
      <c r="GR178" s="54">
        <v>240</v>
      </c>
      <c r="GS178" s="55">
        <v>250</v>
      </c>
      <c r="GT178" s="56" t="s">
        <v>180</v>
      </c>
      <c r="GU178" s="54" t="s">
        <v>180</v>
      </c>
      <c r="GV178" s="55" t="s">
        <v>180</v>
      </c>
      <c r="GW178" s="56">
        <v>260</v>
      </c>
      <c r="GX178" s="54">
        <v>240</v>
      </c>
      <c r="GY178" s="55">
        <v>250</v>
      </c>
      <c r="GZ178" s="56">
        <v>44</v>
      </c>
      <c r="HA178" s="54">
        <v>38</v>
      </c>
      <c r="HB178" s="55">
        <v>41</v>
      </c>
      <c r="HC178" s="56">
        <v>58.75</v>
      </c>
      <c r="HD178" s="54">
        <v>50</v>
      </c>
      <c r="HE178" s="55">
        <v>54.5</v>
      </c>
      <c r="HF178" s="54" t="s">
        <v>180</v>
      </c>
      <c r="HG178" s="54" t="s">
        <v>180</v>
      </c>
      <c r="HH178" s="55" t="s">
        <v>180</v>
      </c>
      <c r="HI178" s="54" t="s">
        <v>180</v>
      </c>
      <c r="HJ178" s="54" t="s">
        <v>180</v>
      </c>
      <c r="HK178" s="55" t="s">
        <v>180</v>
      </c>
      <c r="HL178" s="56" t="s">
        <v>180</v>
      </c>
      <c r="HM178" s="54" t="s">
        <v>180</v>
      </c>
      <c r="HN178" s="55" t="s">
        <v>180</v>
      </c>
      <c r="HO178" s="56" t="s">
        <v>180</v>
      </c>
      <c r="HP178" s="54" t="s">
        <v>180</v>
      </c>
      <c r="HQ178" s="55" t="s">
        <v>180</v>
      </c>
      <c r="HR178" s="56" t="s">
        <v>180</v>
      </c>
      <c r="HS178" s="54" t="s">
        <v>180</v>
      </c>
      <c r="HT178" s="55" t="s">
        <v>180</v>
      </c>
      <c r="HU178" s="56" t="s">
        <v>180</v>
      </c>
      <c r="HV178" s="54" t="s">
        <v>180</v>
      </c>
      <c r="HW178" s="55" t="s">
        <v>180</v>
      </c>
      <c r="HX178" s="56" t="s">
        <v>180</v>
      </c>
      <c r="HY178" s="54" t="s">
        <v>180</v>
      </c>
      <c r="HZ178" s="55" t="s">
        <v>180</v>
      </c>
      <c r="IA178" s="56" t="s">
        <v>180</v>
      </c>
      <c r="IB178" s="54" t="s">
        <v>180</v>
      </c>
      <c r="IC178" s="55" t="s">
        <v>180</v>
      </c>
    </row>
    <row r="179" spans="1:237">
      <c r="A179" s="20">
        <v>2001</v>
      </c>
      <c r="B179" s="20">
        <v>4</v>
      </c>
      <c r="C179" s="20">
        <v>10</v>
      </c>
      <c r="D179" s="54">
        <v>141.5</v>
      </c>
      <c r="E179" s="54">
        <v>140.5</v>
      </c>
      <c r="F179" s="55">
        <v>141.25</v>
      </c>
      <c r="G179" s="56">
        <v>127.75</v>
      </c>
      <c r="H179" s="54">
        <v>127</v>
      </c>
      <c r="I179" s="55">
        <v>127.5</v>
      </c>
      <c r="J179" s="56">
        <v>136</v>
      </c>
      <c r="K179" s="54">
        <v>135</v>
      </c>
      <c r="L179" s="55">
        <v>135.5</v>
      </c>
      <c r="M179" s="56" t="s">
        <v>180</v>
      </c>
      <c r="N179" s="54" t="s">
        <v>180</v>
      </c>
      <c r="O179" s="55" t="s">
        <v>180</v>
      </c>
      <c r="P179" s="56">
        <v>159</v>
      </c>
      <c r="Q179" s="54">
        <v>156.5</v>
      </c>
      <c r="R179" s="55">
        <v>158</v>
      </c>
      <c r="S179" s="56">
        <v>158.5</v>
      </c>
      <c r="T179" s="54">
        <v>155</v>
      </c>
      <c r="U179" s="55">
        <v>157.25</v>
      </c>
      <c r="V179" s="54">
        <v>155</v>
      </c>
      <c r="W179" s="54">
        <v>148.5</v>
      </c>
      <c r="X179" s="55">
        <v>151.75</v>
      </c>
      <c r="Y179" s="54">
        <v>151</v>
      </c>
      <c r="Z179" s="54">
        <v>145.5</v>
      </c>
      <c r="AA179" s="55">
        <v>148.25</v>
      </c>
      <c r="AB179" s="54" t="s">
        <v>180</v>
      </c>
      <c r="AC179" s="54" t="s">
        <v>180</v>
      </c>
      <c r="AD179" s="55" t="s">
        <v>180</v>
      </c>
      <c r="AE179" s="54" t="s">
        <v>180</v>
      </c>
      <c r="AF179" s="54" t="s">
        <v>180</v>
      </c>
      <c r="AG179" s="55" t="s">
        <v>180</v>
      </c>
      <c r="AH179" s="56" t="s">
        <v>180</v>
      </c>
      <c r="AI179" s="54" t="s">
        <v>180</v>
      </c>
      <c r="AJ179" s="55" t="s">
        <v>180</v>
      </c>
      <c r="AK179" s="56" t="s">
        <v>180</v>
      </c>
      <c r="AL179" s="54" t="s">
        <v>180</v>
      </c>
      <c r="AM179" s="55" t="s">
        <v>180</v>
      </c>
      <c r="AN179" s="56">
        <v>2700</v>
      </c>
      <c r="AO179" s="54">
        <v>2450</v>
      </c>
      <c r="AP179" s="55">
        <v>2575</v>
      </c>
      <c r="AQ179" s="56">
        <v>141.5</v>
      </c>
      <c r="AR179" s="54">
        <v>141.5</v>
      </c>
      <c r="AS179" s="55">
        <v>141.5</v>
      </c>
      <c r="AT179" s="56">
        <v>305</v>
      </c>
      <c r="AU179" s="54">
        <v>295</v>
      </c>
      <c r="AV179" s="55">
        <v>300</v>
      </c>
      <c r="AW179" s="56">
        <v>135</v>
      </c>
      <c r="AX179" s="54">
        <v>130</v>
      </c>
      <c r="AY179" s="55">
        <v>132.75</v>
      </c>
      <c r="AZ179" s="56">
        <v>150.5</v>
      </c>
      <c r="BA179" s="54">
        <v>137.5</v>
      </c>
      <c r="BB179" s="55">
        <v>144.25</v>
      </c>
      <c r="BC179" s="56" t="s">
        <v>180</v>
      </c>
      <c r="BD179" s="54" t="s">
        <v>180</v>
      </c>
      <c r="BE179" s="55" t="s">
        <v>180</v>
      </c>
      <c r="BF179" s="56">
        <v>150.5</v>
      </c>
      <c r="BG179" s="54">
        <v>137.5</v>
      </c>
      <c r="BH179" s="55">
        <v>144.25</v>
      </c>
      <c r="BI179" s="56">
        <v>155</v>
      </c>
      <c r="BJ179" s="54">
        <v>151</v>
      </c>
      <c r="BK179" s="55">
        <v>153</v>
      </c>
      <c r="BL179" s="56" t="s">
        <v>180</v>
      </c>
      <c r="BM179" s="54" t="s">
        <v>180</v>
      </c>
      <c r="BN179" s="55" t="s">
        <v>180</v>
      </c>
      <c r="BO179" s="56" t="s">
        <v>180</v>
      </c>
      <c r="BP179" s="54" t="s">
        <v>180</v>
      </c>
      <c r="BQ179" s="55" t="s">
        <v>180</v>
      </c>
      <c r="BR179" s="56" t="s">
        <v>180</v>
      </c>
      <c r="BS179" s="54" t="s">
        <v>180</v>
      </c>
      <c r="BT179" s="55" t="s">
        <v>180</v>
      </c>
      <c r="BU179" s="56" t="s">
        <v>180</v>
      </c>
      <c r="BV179" s="54" t="s">
        <v>180</v>
      </c>
      <c r="BW179" s="55" t="s">
        <v>180</v>
      </c>
      <c r="BX179" s="56" t="s">
        <v>180</v>
      </c>
      <c r="BY179" s="54" t="s">
        <v>180</v>
      </c>
      <c r="BZ179" s="55" t="s">
        <v>180</v>
      </c>
      <c r="CA179" s="56" t="s">
        <v>180</v>
      </c>
      <c r="CB179" s="54" t="s">
        <v>180</v>
      </c>
      <c r="CC179" s="55" t="s">
        <v>180</v>
      </c>
      <c r="CD179" s="56" t="s">
        <v>180</v>
      </c>
      <c r="CE179" s="54" t="s">
        <v>180</v>
      </c>
      <c r="CF179" s="55" t="s">
        <v>180</v>
      </c>
      <c r="CG179" s="56" t="s">
        <v>180</v>
      </c>
      <c r="CH179" s="54" t="s">
        <v>180</v>
      </c>
      <c r="CI179" s="55" t="s">
        <v>180</v>
      </c>
      <c r="CJ179" s="56" t="s">
        <v>180</v>
      </c>
      <c r="CK179" s="54" t="s">
        <v>180</v>
      </c>
      <c r="CL179" s="55" t="s">
        <v>180</v>
      </c>
      <c r="CM179" s="56" t="s">
        <v>180</v>
      </c>
      <c r="CN179" s="54" t="s">
        <v>180</v>
      </c>
      <c r="CO179" s="55" t="s">
        <v>180</v>
      </c>
      <c r="CP179" s="56">
        <v>166.75</v>
      </c>
      <c r="CQ179" s="54">
        <v>165</v>
      </c>
      <c r="CR179" s="55">
        <v>166</v>
      </c>
      <c r="CS179" s="56">
        <v>210</v>
      </c>
      <c r="CT179" s="54">
        <v>198</v>
      </c>
      <c r="CU179" s="55">
        <v>204</v>
      </c>
      <c r="CV179" s="56">
        <v>250</v>
      </c>
      <c r="CW179" s="54">
        <v>240</v>
      </c>
      <c r="CX179" s="55">
        <v>245</v>
      </c>
      <c r="CY179" s="54">
        <v>142.75</v>
      </c>
      <c r="CZ179" s="54">
        <v>138</v>
      </c>
      <c r="DA179" s="55">
        <v>140.75</v>
      </c>
      <c r="DB179" s="54" t="s">
        <v>180</v>
      </c>
      <c r="DC179" s="54" t="s">
        <v>180</v>
      </c>
      <c r="DD179" s="55" t="s">
        <v>180</v>
      </c>
      <c r="DE179" s="54" t="s">
        <v>180</v>
      </c>
      <c r="DF179" s="54" t="s">
        <v>180</v>
      </c>
      <c r="DG179" s="55" t="s">
        <v>180</v>
      </c>
      <c r="DH179" s="54" t="s">
        <v>180</v>
      </c>
      <c r="DI179" s="54" t="s">
        <v>180</v>
      </c>
      <c r="DJ179" s="55" t="s">
        <v>180</v>
      </c>
      <c r="DK179" s="56" t="s">
        <v>180</v>
      </c>
      <c r="DL179" s="54" t="s">
        <v>180</v>
      </c>
      <c r="DM179" s="55" t="s">
        <v>180</v>
      </c>
      <c r="DN179" s="54" t="s">
        <v>180</v>
      </c>
      <c r="DO179" s="54" t="s">
        <v>180</v>
      </c>
      <c r="DP179" s="55" t="s">
        <v>180</v>
      </c>
      <c r="DQ179" s="54" t="s">
        <v>180</v>
      </c>
      <c r="DR179" s="54" t="s">
        <v>180</v>
      </c>
      <c r="DS179" s="55" t="s">
        <v>180</v>
      </c>
      <c r="DT179" s="54">
        <v>133</v>
      </c>
      <c r="DU179" s="54">
        <v>132.25</v>
      </c>
      <c r="DV179" s="55">
        <v>132.75</v>
      </c>
      <c r="DW179" s="56" t="s">
        <v>180</v>
      </c>
      <c r="DX179" s="54" t="s">
        <v>180</v>
      </c>
      <c r="DY179" s="55" t="s">
        <v>180</v>
      </c>
      <c r="DZ179" s="56">
        <v>529</v>
      </c>
      <c r="EA179" s="54">
        <v>506</v>
      </c>
      <c r="EB179" s="55">
        <v>518</v>
      </c>
      <c r="EC179" s="56" t="s">
        <v>180</v>
      </c>
      <c r="ED179" s="54" t="s">
        <v>180</v>
      </c>
      <c r="EE179" s="55" t="s">
        <v>180</v>
      </c>
      <c r="EF179" s="56" t="s">
        <v>180</v>
      </c>
      <c r="EG179" s="54" t="s">
        <v>180</v>
      </c>
      <c r="EH179" s="55" t="s">
        <v>180</v>
      </c>
      <c r="EI179" s="56" t="s">
        <v>180</v>
      </c>
      <c r="EJ179" s="54" t="s">
        <v>180</v>
      </c>
      <c r="EK179" s="55" t="s">
        <v>180</v>
      </c>
      <c r="EL179" s="56" t="s">
        <v>180</v>
      </c>
      <c r="EM179" s="54" t="s">
        <v>180</v>
      </c>
      <c r="EN179" s="55" t="s">
        <v>180</v>
      </c>
      <c r="EO179" s="56" t="s">
        <v>180</v>
      </c>
      <c r="EP179" s="54" t="s">
        <v>180</v>
      </c>
      <c r="EQ179" s="55" t="s">
        <v>180</v>
      </c>
      <c r="ER179" s="56" t="s">
        <v>180</v>
      </c>
      <c r="ES179" s="54" t="s">
        <v>180</v>
      </c>
      <c r="ET179" s="55" t="s">
        <v>180</v>
      </c>
      <c r="EU179" s="54" t="s">
        <v>180</v>
      </c>
      <c r="EV179" s="54" t="s">
        <v>180</v>
      </c>
      <c r="EW179" s="55" t="s">
        <v>180</v>
      </c>
      <c r="EX179" s="54" t="s">
        <v>180</v>
      </c>
      <c r="EY179" s="54" t="s">
        <v>180</v>
      </c>
      <c r="EZ179" s="55" t="s">
        <v>180</v>
      </c>
      <c r="FA179" s="56" t="s">
        <v>180</v>
      </c>
      <c r="FB179" s="54" t="s">
        <v>180</v>
      </c>
      <c r="FC179" s="55" t="s">
        <v>180</v>
      </c>
      <c r="FD179" s="56" t="s">
        <v>180</v>
      </c>
      <c r="FE179" s="54" t="s">
        <v>180</v>
      </c>
      <c r="FF179" s="55" t="s">
        <v>180</v>
      </c>
      <c r="FG179" s="56" t="s">
        <v>180</v>
      </c>
      <c r="FH179" s="54" t="s">
        <v>180</v>
      </c>
      <c r="FI179" s="55" t="s">
        <v>180</v>
      </c>
      <c r="FJ179" s="56">
        <v>125</v>
      </c>
      <c r="FK179" s="54">
        <v>120</v>
      </c>
      <c r="FL179" s="55">
        <v>123</v>
      </c>
      <c r="FM179" s="56" t="s">
        <v>180</v>
      </c>
      <c r="FN179" s="54" t="s">
        <v>180</v>
      </c>
      <c r="FO179" s="55" t="s">
        <v>180</v>
      </c>
      <c r="FP179" s="56">
        <v>118</v>
      </c>
      <c r="FQ179" s="54">
        <v>114</v>
      </c>
      <c r="FR179" s="55">
        <v>116</v>
      </c>
      <c r="FS179" s="56">
        <v>126.25</v>
      </c>
      <c r="FT179" s="54">
        <v>122.5</v>
      </c>
      <c r="FU179" s="55">
        <v>124.75</v>
      </c>
      <c r="FV179" s="56" t="s">
        <v>180</v>
      </c>
      <c r="FW179" s="54" t="s">
        <v>180</v>
      </c>
      <c r="FX179" s="55" t="s">
        <v>180</v>
      </c>
      <c r="FY179" s="56" t="s">
        <v>180</v>
      </c>
      <c r="FZ179" s="54" t="s">
        <v>180</v>
      </c>
      <c r="GA179" s="55" t="s">
        <v>180</v>
      </c>
      <c r="GB179" s="56">
        <v>312</v>
      </c>
      <c r="GC179" s="54">
        <v>257</v>
      </c>
      <c r="GD179" s="55">
        <v>285</v>
      </c>
      <c r="GE179" s="56">
        <v>348</v>
      </c>
      <c r="GF179" s="54">
        <v>343</v>
      </c>
      <c r="GG179" s="55">
        <v>346</v>
      </c>
      <c r="GH179" s="56">
        <v>342</v>
      </c>
      <c r="GI179" s="54">
        <v>335</v>
      </c>
      <c r="GJ179" s="55">
        <v>339</v>
      </c>
      <c r="GK179" s="56" t="s">
        <v>180</v>
      </c>
      <c r="GL179" s="54" t="s">
        <v>180</v>
      </c>
      <c r="GM179" s="55" t="s">
        <v>180</v>
      </c>
      <c r="GN179" s="56">
        <v>340</v>
      </c>
      <c r="GO179" s="54">
        <v>335</v>
      </c>
      <c r="GP179" s="55">
        <v>338</v>
      </c>
      <c r="GQ179" s="56">
        <v>260</v>
      </c>
      <c r="GR179" s="54">
        <v>240</v>
      </c>
      <c r="GS179" s="55">
        <v>250</v>
      </c>
      <c r="GT179" s="56" t="s">
        <v>180</v>
      </c>
      <c r="GU179" s="54" t="s">
        <v>180</v>
      </c>
      <c r="GV179" s="55" t="s">
        <v>180</v>
      </c>
      <c r="GW179" s="56">
        <v>260</v>
      </c>
      <c r="GX179" s="54">
        <v>240</v>
      </c>
      <c r="GY179" s="55">
        <v>250</v>
      </c>
      <c r="GZ179" s="56">
        <v>44</v>
      </c>
      <c r="HA179" s="54">
        <v>38</v>
      </c>
      <c r="HB179" s="55">
        <v>41</v>
      </c>
      <c r="HC179" s="56">
        <v>60</v>
      </c>
      <c r="HD179" s="54">
        <v>50</v>
      </c>
      <c r="HE179" s="55">
        <v>55</v>
      </c>
      <c r="HF179" s="54" t="s">
        <v>180</v>
      </c>
      <c r="HG179" s="54" t="s">
        <v>180</v>
      </c>
      <c r="HH179" s="55" t="s">
        <v>180</v>
      </c>
      <c r="HI179" s="54" t="s">
        <v>180</v>
      </c>
      <c r="HJ179" s="54" t="s">
        <v>180</v>
      </c>
      <c r="HK179" s="55" t="s">
        <v>180</v>
      </c>
      <c r="HL179" s="56" t="s">
        <v>180</v>
      </c>
      <c r="HM179" s="54" t="s">
        <v>180</v>
      </c>
      <c r="HN179" s="55" t="s">
        <v>180</v>
      </c>
      <c r="HO179" s="56" t="s">
        <v>180</v>
      </c>
      <c r="HP179" s="54" t="s">
        <v>180</v>
      </c>
      <c r="HQ179" s="55" t="s">
        <v>180</v>
      </c>
      <c r="HR179" s="56" t="s">
        <v>180</v>
      </c>
      <c r="HS179" s="54" t="s">
        <v>180</v>
      </c>
      <c r="HT179" s="55" t="s">
        <v>180</v>
      </c>
      <c r="HU179" s="56" t="s">
        <v>180</v>
      </c>
      <c r="HV179" s="54" t="s">
        <v>180</v>
      </c>
      <c r="HW179" s="55" t="s">
        <v>180</v>
      </c>
      <c r="HX179" s="56" t="s">
        <v>180</v>
      </c>
      <c r="HY179" s="54" t="s">
        <v>180</v>
      </c>
      <c r="HZ179" s="55" t="s">
        <v>180</v>
      </c>
      <c r="IA179" s="56" t="s">
        <v>180</v>
      </c>
      <c r="IB179" s="54" t="s">
        <v>180</v>
      </c>
      <c r="IC179" s="55" t="s">
        <v>180</v>
      </c>
    </row>
    <row r="180" spans="1:237">
      <c r="A180" s="20">
        <v>2001</v>
      </c>
      <c r="B180" s="20">
        <v>4</v>
      </c>
      <c r="C180" s="20">
        <v>11</v>
      </c>
      <c r="D180" s="54">
        <v>149</v>
      </c>
      <c r="E180" s="54">
        <v>144</v>
      </c>
      <c r="F180" s="55">
        <v>147</v>
      </c>
      <c r="G180" s="56">
        <v>130</v>
      </c>
      <c r="H180" s="54">
        <v>128.80000000000001</v>
      </c>
      <c r="I180" s="55">
        <v>129.6</v>
      </c>
      <c r="J180" s="56">
        <v>139.6</v>
      </c>
      <c r="K180" s="54">
        <v>139.6</v>
      </c>
      <c r="L180" s="55">
        <v>139.6</v>
      </c>
      <c r="M180" s="56" t="s">
        <v>180</v>
      </c>
      <c r="N180" s="54" t="s">
        <v>180</v>
      </c>
      <c r="O180" s="55" t="s">
        <v>180</v>
      </c>
      <c r="P180" s="56">
        <v>163.75</v>
      </c>
      <c r="Q180" s="54">
        <v>161.75</v>
      </c>
      <c r="R180" s="55">
        <v>162.75</v>
      </c>
      <c r="S180" s="56">
        <v>161</v>
      </c>
      <c r="T180" s="54">
        <v>158.19999999999999</v>
      </c>
      <c r="U180" s="55">
        <v>159.80000000000001</v>
      </c>
      <c r="V180" s="54">
        <v>156</v>
      </c>
      <c r="W180" s="54">
        <v>148.4</v>
      </c>
      <c r="X180" s="55">
        <v>152.19999999999999</v>
      </c>
      <c r="Y180" s="54">
        <v>152</v>
      </c>
      <c r="Z180" s="54">
        <v>148</v>
      </c>
      <c r="AA180" s="55">
        <v>150</v>
      </c>
      <c r="AB180" s="54" t="s">
        <v>180</v>
      </c>
      <c r="AC180" s="54" t="s">
        <v>180</v>
      </c>
      <c r="AD180" s="55" t="s">
        <v>180</v>
      </c>
      <c r="AE180" s="54" t="s">
        <v>180</v>
      </c>
      <c r="AF180" s="54" t="s">
        <v>180</v>
      </c>
      <c r="AG180" s="55" t="s">
        <v>180</v>
      </c>
      <c r="AH180" s="56" t="s">
        <v>180</v>
      </c>
      <c r="AI180" s="54" t="s">
        <v>180</v>
      </c>
      <c r="AJ180" s="55" t="s">
        <v>180</v>
      </c>
      <c r="AK180" s="56" t="s">
        <v>180</v>
      </c>
      <c r="AL180" s="54" t="s">
        <v>180</v>
      </c>
      <c r="AM180" s="55" t="s">
        <v>180</v>
      </c>
      <c r="AN180" s="56">
        <v>2700</v>
      </c>
      <c r="AO180" s="54">
        <v>2450</v>
      </c>
      <c r="AP180" s="55">
        <v>2575</v>
      </c>
      <c r="AQ180" s="56">
        <v>149</v>
      </c>
      <c r="AR180" s="54">
        <v>146.19999999999999</v>
      </c>
      <c r="AS180" s="55">
        <v>148</v>
      </c>
      <c r="AT180" s="56">
        <v>305</v>
      </c>
      <c r="AU180" s="54">
        <v>295</v>
      </c>
      <c r="AV180" s="55">
        <v>300</v>
      </c>
      <c r="AW180" s="56">
        <v>134.80000000000001</v>
      </c>
      <c r="AX180" s="54">
        <v>130.4</v>
      </c>
      <c r="AY180" s="55">
        <v>133</v>
      </c>
      <c r="AZ180" s="56">
        <v>148</v>
      </c>
      <c r="BA180" s="54">
        <v>140</v>
      </c>
      <c r="BB180" s="55">
        <v>144</v>
      </c>
      <c r="BC180" s="56" t="s">
        <v>180</v>
      </c>
      <c r="BD180" s="54" t="s">
        <v>180</v>
      </c>
      <c r="BE180" s="55" t="s">
        <v>180</v>
      </c>
      <c r="BF180" s="56">
        <v>148</v>
      </c>
      <c r="BG180" s="54">
        <v>140</v>
      </c>
      <c r="BH180" s="55">
        <v>144</v>
      </c>
      <c r="BI180" s="56">
        <v>156</v>
      </c>
      <c r="BJ180" s="54">
        <v>152.19999999999999</v>
      </c>
      <c r="BK180" s="55">
        <v>154.19999999999999</v>
      </c>
      <c r="BL180" s="56" t="s">
        <v>180</v>
      </c>
      <c r="BM180" s="54" t="s">
        <v>180</v>
      </c>
      <c r="BN180" s="55" t="s">
        <v>180</v>
      </c>
      <c r="BO180" s="56" t="s">
        <v>180</v>
      </c>
      <c r="BP180" s="54" t="s">
        <v>180</v>
      </c>
      <c r="BQ180" s="55" t="s">
        <v>180</v>
      </c>
      <c r="BR180" s="56" t="s">
        <v>180</v>
      </c>
      <c r="BS180" s="54" t="s">
        <v>180</v>
      </c>
      <c r="BT180" s="55" t="s">
        <v>180</v>
      </c>
      <c r="BU180" s="56" t="s">
        <v>180</v>
      </c>
      <c r="BV180" s="54" t="s">
        <v>180</v>
      </c>
      <c r="BW180" s="55" t="s">
        <v>180</v>
      </c>
      <c r="BX180" s="56" t="s">
        <v>180</v>
      </c>
      <c r="BY180" s="54" t="s">
        <v>180</v>
      </c>
      <c r="BZ180" s="55" t="s">
        <v>180</v>
      </c>
      <c r="CA180" s="56" t="s">
        <v>180</v>
      </c>
      <c r="CB180" s="54" t="s">
        <v>180</v>
      </c>
      <c r="CC180" s="55" t="s">
        <v>180</v>
      </c>
      <c r="CD180" s="56" t="s">
        <v>180</v>
      </c>
      <c r="CE180" s="54" t="s">
        <v>180</v>
      </c>
      <c r="CF180" s="55" t="s">
        <v>180</v>
      </c>
      <c r="CG180" s="56" t="s">
        <v>180</v>
      </c>
      <c r="CH180" s="54" t="s">
        <v>180</v>
      </c>
      <c r="CI180" s="55" t="s">
        <v>180</v>
      </c>
      <c r="CJ180" s="56" t="s">
        <v>180</v>
      </c>
      <c r="CK180" s="54" t="s">
        <v>180</v>
      </c>
      <c r="CL180" s="55" t="s">
        <v>180</v>
      </c>
      <c r="CM180" s="56" t="s">
        <v>180</v>
      </c>
      <c r="CN180" s="54" t="s">
        <v>180</v>
      </c>
      <c r="CO180" s="55" t="s">
        <v>180</v>
      </c>
      <c r="CP180" s="56">
        <v>164.6</v>
      </c>
      <c r="CQ180" s="54">
        <v>163.4</v>
      </c>
      <c r="CR180" s="55">
        <v>164.4</v>
      </c>
      <c r="CS180" s="56">
        <v>210</v>
      </c>
      <c r="CT180" s="54">
        <v>198</v>
      </c>
      <c r="CU180" s="55">
        <v>204</v>
      </c>
      <c r="CV180" s="56">
        <v>250</v>
      </c>
      <c r="CW180" s="54">
        <v>240</v>
      </c>
      <c r="CX180" s="55">
        <v>245</v>
      </c>
      <c r="CY180" s="54">
        <v>141.6</v>
      </c>
      <c r="CZ180" s="54">
        <v>134.6</v>
      </c>
      <c r="DA180" s="55">
        <v>138.6</v>
      </c>
      <c r="DB180" s="54" t="s">
        <v>180</v>
      </c>
      <c r="DC180" s="54" t="s">
        <v>180</v>
      </c>
      <c r="DD180" s="55" t="s">
        <v>180</v>
      </c>
      <c r="DE180" s="54" t="s">
        <v>180</v>
      </c>
      <c r="DF180" s="54" t="s">
        <v>180</v>
      </c>
      <c r="DG180" s="55" t="s">
        <v>180</v>
      </c>
      <c r="DH180" s="54" t="s">
        <v>180</v>
      </c>
      <c r="DI180" s="54" t="s">
        <v>180</v>
      </c>
      <c r="DJ180" s="55" t="s">
        <v>180</v>
      </c>
      <c r="DK180" s="56" t="s">
        <v>180</v>
      </c>
      <c r="DL180" s="54" t="s">
        <v>180</v>
      </c>
      <c r="DM180" s="55" t="s">
        <v>180</v>
      </c>
      <c r="DN180" s="54" t="s">
        <v>180</v>
      </c>
      <c r="DO180" s="54" t="s">
        <v>180</v>
      </c>
      <c r="DP180" s="55" t="s">
        <v>180</v>
      </c>
      <c r="DQ180" s="54" t="s">
        <v>180</v>
      </c>
      <c r="DR180" s="54" t="s">
        <v>180</v>
      </c>
      <c r="DS180" s="55" t="s">
        <v>180</v>
      </c>
      <c r="DT180" s="54">
        <v>136</v>
      </c>
      <c r="DU180" s="54">
        <v>134.19999999999999</v>
      </c>
      <c r="DV180" s="55">
        <v>135.4</v>
      </c>
      <c r="DW180" s="56" t="s">
        <v>180</v>
      </c>
      <c r="DX180" s="54" t="s">
        <v>180</v>
      </c>
      <c r="DY180" s="55" t="s">
        <v>180</v>
      </c>
      <c r="DZ180" s="56">
        <v>529</v>
      </c>
      <c r="EA180" s="54">
        <v>506</v>
      </c>
      <c r="EB180" s="55">
        <v>518</v>
      </c>
      <c r="EC180" s="56" t="s">
        <v>180</v>
      </c>
      <c r="ED180" s="54" t="s">
        <v>180</v>
      </c>
      <c r="EE180" s="55" t="s">
        <v>180</v>
      </c>
      <c r="EF180" s="56" t="s">
        <v>180</v>
      </c>
      <c r="EG180" s="54" t="s">
        <v>180</v>
      </c>
      <c r="EH180" s="55" t="s">
        <v>180</v>
      </c>
      <c r="EI180" s="56" t="s">
        <v>180</v>
      </c>
      <c r="EJ180" s="54" t="s">
        <v>180</v>
      </c>
      <c r="EK180" s="55" t="s">
        <v>180</v>
      </c>
      <c r="EL180" s="56" t="s">
        <v>180</v>
      </c>
      <c r="EM180" s="54" t="s">
        <v>180</v>
      </c>
      <c r="EN180" s="55" t="s">
        <v>180</v>
      </c>
      <c r="EO180" s="56" t="s">
        <v>180</v>
      </c>
      <c r="EP180" s="54" t="s">
        <v>180</v>
      </c>
      <c r="EQ180" s="55" t="s">
        <v>180</v>
      </c>
      <c r="ER180" s="56" t="s">
        <v>180</v>
      </c>
      <c r="ES180" s="54" t="s">
        <v>180</v>
      </c>
      <c r="ET180" s="55" t="s">
        <v>180</v>
      </c>
      <c r="EU180" s="54" t="s">
        <v>180</v>
      </c>
      <c r="EV180" s="54" t="s">
        <v>180</v>
      </c>
      <c r="EW180" s="55" t="s">
        <v>180</v>
      </c>
      <c r="EX180" s="54" t="s">
        <v>180</v>
      </c>
      <c r="EY180" s="54" t="s">
        <v>180</v>
      </c>
      <c r="EZ180" s="55" t="s">
        <v>180</v>
      </c>
      <c r="FA180" s="56" t="s">
        <v>180</v>
      </c>
      <c r="FB180" s="54" t="s">
        <v>180</v>
      </c>
      <c r="FC180" s="55" t="s">
        <v>180</v>
      </c>
      <c r="FD180" s="56" t="s">
        <v>180</v>
      </c>
      <c r="FE180" s="54" t="s">
        <v>180</v>
      </c>
      <c r="FF180" s="55" t="s">
        <v>180</v>
      </c>
      <c r="FG180" s="56" t="s">
        <v>180</v>
      </c>
      <c r="FH180" s="54" t="s">
        <v>180</v>
      </c>
      <c r="FI180" s="55" t="s">
        <v>180</v>
      </c>
      <c r="FJ180" s="56">
        <v>127</v>
      </c>
      <c r="FK180" s="54">
        <v>120.8</v>
      </c>
      <c r="FL180" s="55">
        <v>124</v>
      </c>
      <c r="FM180" s="56" t="s">
        <v>180</v>
      </c>
      <c r="FN180" s="54" t="s">
        <v>180</v>
      </c>
      <c r="FO180" s="55" t="s">
        <v>180</v>
      </c>
      <c r="FP180" s="56">
        <v>118</v>
      </c>
      <c r="FQ180" s="54">
        <v>115.6</v>
      </c>
      <c r="FR180" s="55">
        <v>116.8</v>
      </c>
      <c r="FS180" s="56">
        <v>130</v>
      </c>
      <c r="FT180" s="54">
        <v>130</v>
      </c>
      <c r="FU180" s="55">
        <v>130</v>
      </c>
      <c r="FV180" s="56" t="s">
        <v>180</v>
      </c>
      <c r="FW180" s="54" t="s">
        <v>180</v>
      </c>
      <c r="FX180" s="55" t="s">
        <v>180</v>
      </c>
      <c r="FY180" s="56" t="s">
        <v>180</v>
      </c>
      <c r="FZ180" s="54" t="s">
        <v>180</v>
      </c>
      <c r="GA180" s="55" t="s">
        <v>180</v>
      </c>
      <c r="GB180" s="56">
        <v>312</v>
      </c>
      <c r="GC180" s="54">
        <v>257</v>
      </c>
      <c r="GD180" s="55">
        <v>285</v>
      </c>
      <c r="GE180" s="56">
        <v>348</v>
      </c>
      <c r="GF180" s="54">
        <v>343</v>
      </c>
      <c r="GG180" s="55">
        <v>346</v>
      </c>
      <c r="GH180" s="56">
        <v>342</v>
      </c>
      <c r="GI180" s="54">
        <v>335</v>
      </c>
      <c r="GJ180" s="55">
        <v>339</v>
      </c>
      <c r="GK180" s="56" t="s">
        <v>180</v>
      </c>
      <c r="GL180" s="54" t="s">
        <v>180</v>
      </c>
      <c r="GM180" s="55" t="s">
        <v>180</v>
      </c>
      <c r="GN180" s="56">
        <v>340</v>
      </c>
      <c r="GO180" s="54">
        <v>335</v>
      </c>
      <c r="GP180" s="55">
        <v>338</v>
      </c>
      <c r="GQ180" s="56">
        <v>260</v>
      </c>
      <c r="GR180" s="54">
        <v>240</v>
      </c>
      <c r="GS180" s="55">
        <v>250</v>
      </c>
      <c r="GT180" s="56" t="s">
        <v>180</v>
      </c>
      <c r="GU180" s="54" t="s">
        <v>180</v>
      </c>
      <c r="GV180" s="55" t="s">
        <v>180</v>
      </c>
      <c r="GW180" s="56">
        <v>260</v>
      </c>
      <c r="GX180" s="54">
        <v>240</v>
      </c>
      <c r="GY180" s="55">
        <v>250</v>
      </c>
      <c r="GZ180" s="56">
        <v>44</v>
      </c>
      <c r="HA180" s="54">
        <v>38</v>
      </c>
      <c r="HB180" s="55">
        <v>41</v>
      </c>
      <c r="HC180" s="56">
        <v>60</v>
      </c>
      <c r="HD180" s="54">
        <v>50</v>
      </c>
      <c r="HE180" s="55">
        <v>55</v>
      </c>
      <c r="HF180" s="54" t="s">
        <v>180</v>
      </c>
      <c r="HG180" s="54" t="s">
        <v>180</v>
      </c>
      <c r="HH180" s="55" t="s">
        <v>180</v>
      </c>
      <c r="HI180" s="54" t="s">
        <v>180</v>
      </c>
      <c r="HJ180" s="54" t="s">
        <v>180</v>
      </c>
      <c r="HK180" s="55" t="s">
        <v>180</v>
      </c>
      <c r="HL180" s="56" t="s">
        <v>180</v>
      </c>
      <c r="HM180" s="54" t="s">
        <v>180</v>
      </c>
      <c r="HN180" s="55" t="s">
        <v>180</v>
      </c>
      <c r="HO180" s="56" t="s">
        <v>180</v>
      </c>
      <c r="HP180" s="54" t="s">
        <v>180</v>
      </c>
      <c r="HQ180" s="55" t="s">
        <v>180</v>
      </c>
      <c r="HR180" s="56" t="s">
        <v>180</v>
      </c>
      <c r="HS180" s="54" t="s">
        <v>180</v>
      </c>
      <c r="HT180" s="55" t="s">
        <v>180</v>
      </c>
      <c r="HU180" s="56" t="s">
        <v>180</v>
      </c>
      <c r="HV180" s="54" t="s">
        <v>180</v>
      </c>
      <c r="HW180" s="55" t="s">
        <v>180</v>
      </c>
      <c r="HX180" s="56" t="s">
        <v>180</v>
      </c>
      <c r="HY180" s="54" t="s">
        <v>180</v>
      </c>
      <c r="HZ180" s="55" t="s">
        <v>180</v>
      </c>
      <c r="IA180" s="56" t="s">
        <v>180</v>
      </c>
      <c r="IB180" s="54" t="s">
        <v>180</v>
      </c>
      <c r="IC180" s="55" t="s">
        <v>180</v>
      </c>
    </row>
    <row r="181" spans="1:237">
      <c r="A181" s="20">
        <v>2001</v>
      </c>
      <c r="B181" s="20">
        <v>4</v>
      </c>
      <c r="C181" s="20">
        <v>12</v>
      </c>
      <c r="D181" s="54">
        <v>167</v>
      </c>
      <c r="E181" s="54">
        <v>159.5</v>
      </c>
      <c r="F181" s="55">
        <v>163.5</v>
      </c>
      <c r="G181" s="56">
        <v>133</v>
      </c>
      <c r="H181" s="54">
        <v>130</v>
      </c>
      <c r="I181" s="55">
        <v>132</v>
      </c>
      <c r="J181" s="56">
        <v>159</v>
      </c>
      <c r="K181" s="54">
        <v>155</v>
      </c>
      <c r="L181" s="55">
        <v>157</v>
      </c>
      <c r="M181" s="56" t="s">
        <v>180</v>
      </c>
      <c r="N181" s="54" t="s">
        <v>180</v>
      </c>
      <c r="O181" s="55" t="s">
        <v>180</v>
      </c>
      <c r="P181" s="56">
        <v>169.5</v>
      </c>
      <c r="Q181" s="54">
        <v>164.5</v>
      </c>
      <c r="R181" s="55">
        <v>167.5</v>
      </c>
      <c r="S181" s="56">
        <v>168</v>
      </c>
      <c r="T181" s="54">
        <v>163</v>
      </c>
      <c r="U181" s="55">
        <v>166</v>
      </c>
      <c r="V181" s="54">
        <v>156</v>
      </c>
      <c r="W181" s="54">
        <v>151</v>
      </c>
      <c r="X181" s="55">
        <v>154</v>
      </c>
      <c r="Y181" s="54">
        <v>152</v>
      </c>
      <c r="Z181" s="54">
        <v>148</v>
      </c>
      <c r="AA181" s="55">
        <v>150</v>
      </c>
      <c r="AB181" s="54" t="s">
        <v>180</v>
      </c>
      <c r="AC181" s="54" t="s">
        <v>180</v>
      </c>
      <c r="AD181" s="55" t="s">
        <v>180</v>
      </c>
      <c r="AE181" s="54" t="s">
        <v>180</v>
      </c>
      <c r="AF181" s="54" t="s">
        <v>180</v>
      </c>
      <c r="AG181" s="55" t="s">
        <v>180</v>
      </c>
      <c r="AH181" s="56" t="s">
        <v>180</v>
      </c>
      <c r="AI181" s="54" t="s">
        <v>180</v>
      </c>
      <c r="AJ181" s="55" t="s">
        <v>180</v>
      </c>
      <c r="AK181" s="56" t="s">
        <v>180</v>
      </c>
      <c r="AL181" s="54" t="s">
        <v>180</v>
      </c>
      <c r="AM181" s="55" t="s">
        <v>180</v>
      </c>
      <c r="AN181" s="56">
        <v>2700</v>
      </c>
      <c r="AO181" s="54">
        <v>2450</v>
      </c>
      <c r="AP181" s="55">
        <v>2575</v>
      </c>
      <c r="AQ181" s="56">
        <v>152.66666666666666</v>
      </c>
      <c r="AR181" s="54">
        <v>151.33333333333334</v>
      </c>
      <c r="AS181" s="55">
        <v>152.33333333333334</v>
      </c>
      <c r="AT181" s="56">
        <v>305</v>
      </c>
      <c r="AU181" s="54">
        <v>295</v>
      </c>
      <c r="AV181" s="55">
        <v>300</v>
      </c>
      <c r="AW181" s="56">
        <v>135</v>
      </c>
      <c r="AX181" s="54">
        <v>132</v>
      </c>
      <c r="AY181" s="55">
        <v>134</v>
      </c>
      <c r="AZ181" s="56">
        <v>149.33333333333334</v>
      </c>
      <c r="BA181" s="54">
        <v>141.66666666666666</v>
      </c>
      <c r="BB181" s="55">
        <v>145.66666666666666</v>
      </c>
      <c r="BC181" s="56" t="s">
        <v>180</v>
      </c>
      <c r="BD181" s="54" t="s">
        <v>180</v>
      </c>
      <c r="BE181" s="55" t="s">
        <v>180</v>
      </c>
      <c r="BF181" s="56">
        <v>149.33333333333334</v>
      </c>
      <c r="BG181" s="54">
        <v>141.66666666666666</v>
      </c>
      <c r="BH181" s="55">
        <v>145.66666666666666</v>
      </c>
      <c r="BI181" s="56">
        <v>155</v>
      </c>
      <c r="BJ181" s="54">
        <v>153</v>
      </c>
      <c r="BK181" s="55">
        <v>154</v>
      </c>
      <c r="BL181" s="56" t="s">
        <v>180</v>
      </c>
      <c r="BM181" s="54" t="s">
        <v>180</v>
      </c>
      <c r="BN181" s="55" t="s">
        <v>180</v>
      </c>
      <c r="BO181" s="56" t="s">
        <v>180</v>
      </c>
      <c r="BP181" s="54" t="s">
        <v>180</v>
      </c>
      <c r="BQ181" s="55" t="s">
        <v>180</v>
      </c>
      <c r="BR181" s="56" t="s">
        <v>180</v>
      </c>
      <c r="BS181" s="54" t="s">
        <v>180</v>
      </c>
      <c r="BT181" s="55" t="s">
        <v>180</v>
      </c>
      <c r="BU181" s="56" t="s">
        <v>180</v>
      </c>
      <c r="BV181" s="54" t="s">
        <v>180</v>
      </c>
      <c r="BW181" s="55" t="s">
        <v>180</v>
      </c>
      <c r="BX181" s="56" t="s">
        <v>180</v>
      </c>
      <c r="BY181" s="54" t="s">
        <v>180</v>
      </c>
      <c r="BZ181" s="55" t="s">
        <v>180</v>
      </c>
      <c r="CA181" s="56" t="s">
        <v>180</v>
      </c>
      <c r="CB181" s="54" t="s">
        <v>180</v>
      </c>
      <c r="CC181" s="55" t="s">
        <v>180</v>
      </c>
      <c r="CD181" s="56" t="s">
        <v>180</v>
      </c>
      <c r="CE181" s="54" t="s">
        <v>180</v>
      </c>
      <c r="CF181" s="55" t="s">
        <v>180</v>
      </c>
      <c r="CG181" s="56" t="s">
        <v>180</v>
      </c>
      <c r="CH181" s="54" t="s">
        <v>180</v>
      </c>
      <c r="CI181" s="55" t="s">
        <v>180</v>
      </c>
      <c r="CJ181" s="56" t="s">
        <v>180</v>
      </c>
      <c r="CK181" s="54" t="s">
        <v>180</v>
      </c>
      <c r="CL181" s="55" t="s">
        <v>180</v>
      </c>
      <c r="CM181" s="56" t="s">
        <v>180</v>
      </c>
      <c r="CN181" s="54" t="s">
        <v>180</v>
      </c>
      <c r="CO181" s="55" t="s">
        <v>180</v>
      </c>
      <c r="CP181" s="56">
        <v>166</v>
      </c>
      <c r="CQ181" s="54">
        <v>165</v>
      </c>
      <c r="CR181" s="55">
        <v>165.66666666666666</v>
      </c>
      <c r="CS181" s="56">
        <v>210</v>
      </c>
      <c r="CT181" s="54">
        <v>198</v>
      </c>
      <c r="CU181" s="55">
        <v>204</v>
      </c>
      <c r="CV181" s="56">
        <v>250</v>
      </c>
      <c r="CW181" s="54">
        <v>240</v>
      </c>
      <c r="CX181" s="55">
        <v>245</v>
      </c>
      <c r="CY181" s="54">
        <v>142</v>
      </c>
      <c r="CZ181" s="54">
        <v>132</v>
      </c>
      <c r="DA181" s="55">
        <v>137</v>
      </c>
      <c r="DB181" s="54" t="s">
        <v>180</v>
      </c>
      <c r="DC181" s="54" t="s">
        <v>180</v>
      </c>
      <c r="DD181" s="55" t="s">
        <v>180</v>
      </c>
      <c r="DE181" s="54" t="s">
        <v>180</v>
      </c>
      <c r="DF181" s="54" t="s">
        <v>180</v>
      </c>
      <c r="DG181" s="55" t="s">
        <v>180</v>
      </c>
      <c r="DH181" s="54" t="s">
        <v>180</v>
      </c>
      <c r="DI181" s="54" t="s">
        <v>180</v>
      </c>
      <c r="DJ181" s="55" t="s">
        <v>180</v>
      </c>
      <c r="DK181" s="56" t="s">
        <v>180</v>
      </c>
      <c r="DL181" s="54" t="s">
        <v>180</v>
      </c>
      <c r="DM181" s="55" t="s">
        <v>180</v>
      </c>
      <c r="DN181" s="54" t="s">
        <v>180</v>
      </c>
      <c r="DO181" s="54" t="s">
        <v>180</v>
      </c>
      <c r="DP181" s="55" t="s">
        <v>180</v>
      </c>
      <c r="DQ181" s="54" t="s">
        <v>180</v>
      </c>
      <c r="DR181" s="54" t="s">
        <v>180</v>
      </c>
      <c r="DS181" s="55" t="s">
        <v>180</v>
      </c>
      <c r="DT181" s="54">
        <v>138.25</v>
      </c>
      <c r="DU181" s="54">
        <v>136</v>
      </c>
      <c r="DV181" s="55">
        <v>137.5</v>
      </c>
      <c r="DW181" s="56" t="s">
        <v>180</v>
      </c>
      <c r="DX181" s="54" t="s">
        <v>180</v>
      </c>
      <c r="DY181" s="55" t="s">
        <v>180</v>
      </c>
      <c r="DZ181" s="56">
        <v>529</v>
      </c>
      <c r="EA181" s="54">
        <v>506</v>
      </c>
      <c r="EB181" s="55">
        <v>518</v>
      </c>
      <c r="EC181" s="56" t="s">
        <v>180</v>
      </c>
      <c r="ED181" s="54" t="s">
        <v>180</v>
      </c>
      <c r="EE181" s="55" t="s">
        <v>180</v>
      </c>
      <c r="EF181" s="56" t="s">
        <v>180</v>
      </c>
      <c r="EG181" s="54" t="s">
        <v>180</v>
      </c>
      <c r="EH181" s="55" t="s">
        <v>180</v>
      </c>
      <c r="EI181" s="56" t="s">
        <v>180</v>
      </c>
      <c r="EJ181" s="54" t="s">
        <v>180</v>
      </c>
      <c r="EK181" s="55" t="s">
        <v>180</v>
      </c>
      <c r="EL181" s="56" t="s">
        <v>180</v>
      </c>
      <c r="EM181" s="54" t="s">
        <v>180</v>
      </c>
      <c r="EN181" s="55" t="s">
        <v>180</v>
      </c>
      <c r="EO181" s="56" t="s">
        <v>180</v>
      </c>
      <c r="EP181" s="54" t="s">
        <v>180</v>
      </c>
      <c r="EQ181" s="55" t="s">
        <v>180</v>
      </c>
      <c r="ER181" s="56" t="s">
        <v>180</v>
      </c>
      <c r="ES181" s="54" t="s">
        <v>180</v>
      </c>
      <c r="ET181" s="55" t="s">
        <v>180</v>
      </c>
      <c r="EU181" s="54" t="s">
        <v>180</v>
      </c>
      <c r="EV181" s="54" t="s">
        <v>180</v>
      </c>
      <c r="EW181" s="55" t="s">
        <v>180</v>
      </c>
      <c r="EX181" s="54" t="s">
        <v>180</v>
      </c>
      <c r="EY181" s="54" t="s">
        <v>180</v>
      </c>
      <c r="EZ181" s="55" t="s">
        <v>180</v>
      </c>
      <c r="FA181" s="56" t="s">
        <v>180</v>
      </c>
      <c r="FB181" s="54" t="s">
        <v>180</v>
      </c>
      <c r="FC181" s="55" t="s">
        <v>180</v>
      </c>
      <c r="FD181" s="56" t="s">
        <v>180</v>
      </c>
      <c r="FE181" s="54" t="s">
        <v>180</v>
      </c>
      <c r="FF181" s="55" t="s">
        <v>180</v>
      </c>
      <c r="FG181" s="56" t="s">
        <v>180</v>
      </c>
      <c r="FH181" s="54" t="s">
        <v>180</v>
      </c>
      <c r="FI181" s="55" t="s">
        <v>180</v>
      </c>
      <c r="FJ181" s="56">
        <v>127</v>
      </c>
      <c r="FK181" s="54">
        <v>120</v>
      </c>
      <c r="FL181" s="55">
        <v>124</v>
      </c>
      <c r="FM181" s="56" t="s">
        <v>180</v>
      </c>
      <c r="FN181" s="54" t="s">
        <v>180</v>
      </c>
      <c r="FO181" s="55" t="s">
        <v>180</v>
      </c>
      <c r="FP181" s="56">
        <v>118</v>
      </c>
      <c r="FQ181" s="54">
        <v>118</v>
      </c>
      <c r="FR181" s="55">
        <v>118</v>
      </c>
      <c r="FS181" s="56">
        <v>132</v>
      </c>
      <c r="FT181" s="54">
        <v>130</v>
      </c>
      <c r="FU181" s="55">
        <v>131</v>
      </c>
      <c r="FV181" s="56" t="s">
        <v>180</v>
      </c>
      <c r="FW181" s="54" t="s">
        <v>180</v>
      </c>
      <c r="FX181" s="55" t="s">
        <v>180</v>
      </c>
      <c r="FY181" s="56" t="s">
        <v>180</v>
      </c>
      <c r="FZ181" s="54" t="s">
        <v>180</v>
      </c>
      <c r="GA181" s="55" t="s">
        <v>180</v>
      </c>
      <c r="GB181" s="56">
        <v>312</v>
      </c>
      <c r="GC181" s="54">
        <v>257</v>
      </c>
      <c r="GD181" s="55">
        <v>285</v>
      </c>
      <c r="GE181" s="56">
        <v>348</v>
      </c>
      <c r="GF181" s="54">
        <v>343</v>
      </c>
      <c r="GG181" s="55">
        <v>346</v>
      </c>
      <c r="GH181" s="56">
        <v>342</v>
      </c>
      <c r="GI181" s="54">
        <v>335</v>
      </c>
      <c r="GJ181" s="55">
        <v>339</v>
      </c>
      <c r="GK181" s="56" t="s">
        <v>180</v>
      </c>
      <c r="GL181" s="54" t="s">
        <v>180</v>
      </c>
      <c r="GM181" s="55" t="s">
        <v>180</v>
      </c>
      <c r="GN181" s="56">
        <v>340</v>
      </c>
      <c r="GO181" s="54">
        <v>335</v>
      </c>
      <c r="GP181" s="55">
        <v>338</v>
      </c>
      <c r="GQ181" s="56">
        <v>260</v>
      </c>
      <c r="GR181" s="54">
        <v>240</v>
      </c>
      <c r="GS181" s="55">
        <v>250</v>
      </c>
      <c r="GT181" s="56" t="s">
        <v>180</v>
      </c>
      <c r="GU181" s="54" t="s">
        <v>180</v>
      </c>
      <c r="GV181" s="55" t="s">
        <v>180</v>
      </c>
      <c r="GW181" s="56">
        <v>260</v>
      </c>
      <c r="GX181" s="54">
        <v>240</v>
      </c>
      <c r="GY181" s="55">
        <v>250</v>
      </c>
      <c r="GZ181" s="56">
        <v>44</v>
      </c>
      <c r="HA181" s="54">
        <v>38</v>
      </c>
      <c r="HB181" s="55">
        <v>41</v>
      </c>
      <c r="HC181" s="56">
        <v>60</v>
      </c>
      <c r="HD181" s="54">
        <v>50</v>
      </c>
      <c r="HE181" s="55">
        <v>55</v>
      </c>
      <c r="HF181" s="54" t="s">
        <v>180</v>
      </c>
      <c r="HG181" s="54" t="s">
        <v>180</v>
      </c>
      <c r="HH181" s="55" t="s">
        <v>180</v>
      </c>
      <c r="HI181" s="54" t="s">
        <v>180</v>
      </c>
      <c r="HJ181" s="54" t="s">
        <v>180</v>
      </c>
      <c r="HK181" s="55" t="s">
        <v>180</v>
      </c>
      <c r="HL181" s="56" t="s">
        <v>180</v>
      </c>
      <c r="HM181" s="54" t="s">
        <v>180</v>
      </c>
      <c r="HN181" s="55" t="s">
        <v>180</v>
      </c>
      <c r="HO181" s="56" t="s">
        <v>180</v>
      </c>
      <c r="HP181" s="54" t="s">
        <v>180</v>
      </c>
      <c r="HQ181" s="55" t="s">
        <v>180</v>
      </c>
      <c r="HR181" s="56" t="s">
        <v>180</v>
      </c>
      <c r="HS181" s="54" t="s">
        <v>180</v>
      </c>
      <c r="HT181" s="55" t="s">
        <v>180</v>
      </c>
      <c r="HU181" s="56" t="s">
        <v>180</v>
      </c>
      <c r="HV181" s="54" t="s">
        <v>180</v>
      </c>
      <c r="HW181" s="55" t="s">
        <v>180</v>
      </c>
      <c r="HX181" s="56" t="s">
        <v>180</v>
      </c>
      <c r="HY181" s="54" t="s">
        <v>180</v>
      </c>
      <c r="HZ181" s="55" t="s">
        <v>180</v>
      </c>
      <c r="IA181" s="56" t="s">
        <v>180</v>
      </c>
      <c r="IB181" s="54" t="s">
        <v>180</v>
      </c>
      <c r="IC181" s="55" t="s">
        <v>180</v>
      </c>
    </row>
    <row r="182" spans="1:237">
      <c r="A182" s="20">
        <v>2002</v>
      </c>
      <c r="B182" s="20">
        <v>1</v>
      </c>
      <c r="C182" s="20">
        <v>1</v>
      </c>
      <c r="D182" s="54">
        <v>153.6</v>
      </c>
      <c r="E182" s="54">
        <v>152.19999999999999</v>
      </c>
      <c r="F182" s="55">
        <v>153</v>
      </c>
      <c r="G182" s="56">
        <v>139</v>
      </c>
      <c r="H182" s="54">
        <v>136.4</v>
      </c>
      <c r="I182" s="55">
        <v>137.80000000000001</v>
      </c>
      <c r="J182" s="56">
        <v>145.80000000000001</v>
      </c>
      <c r="K182" s="54">
        <v>144.6</v>
      </c>
      <c r="L182" s="55">
        <v>145.4</v>
      </c>
      <c r="M182" s="56" t="s">
        <v>180</v>
      </c>
      <c r="N182" s="54" t="s">
        <v>180</v>
      </c>
      <c r="O182" s="55" t="s">
        <v>180</v>
      </c>
      <c r="P182" s="56">
        <v>169.5</v>
      </c>
      <c r="Q182" s="54">
        <v>168.25</v>
      </c>
      <c r="R182" s="55">
        <v>169</v>
      </c>
      <c r="S182" s="56">
        <v>169.5</v>
      </c>
      <c r="T182" s="54">
        <v>164.5</v>
      </c>
      <c r="U182" s="55">
        <v>167.5</v>
      </c>
      <c r="V182" s="54">
        <v>157.75</v>
      </c>
      <c r="W182" s="54">
        <v>154</v>
      </c>
      <c r="X182" s="55">
        <v>156.25</v>
      </c>
      <c r="Y182" s="54">
        <v>158</v>
      </c>
      <c r="Z182" s="54">
        <v>153.25</v>
      </c>
      <c r="AA182" s="55">
        <v>156</v>
      </c>
      <c r="AB182" s="54" t="s">
        <v>180</v>
      </c>
      <c r="AC182" s="54" t="s">
        <v>180</v>
      </c>
      <c r="AD182" s="55" t="s">
        <v>180</v>
      </c>
      <c r="AE182" s="54" t="s">
        <v>180</v>
      </c>
      <c r="AF182" s="54" t="s">
        <v>180</v>
      </c>
      <c r="AG182" s="55" t="s">
        <v>180</v>
      </c>
      <c r="AH182" s="56" t="s">
        <v>180</v>
      </c>
      <c r="AI182" s="54" t="s">
        <v>180</v>
      </c>
      <c r="AJ182" s="55" t="s">
        <v>180</v>
      </c>
      <c r="AK182" s="56" t="s">
        <v>180</v>
      </c>
      <c r="AL182" s="54" t="s">
        <v>180</v>
      </c>
      <c r="AM182" s="55" t="s">
        <v>180</v>
      </c>
      <c r="AN182" s="56">
        <v>2687.5</v>
      </c>
      <c r="AO182" s="54">
        <v>2450</v>
      </c>
      <c r="AP182" s="55">
        <v>2568.75</v>
      </c>
      <c r="AQ182" s="56">
        <v>153.6</v>
      </c>
      <c r="AR182" s="54">
        <v>152.19999999999999</v>
      </c>
      <c r="AS182" s="55">
        <v>153</v>
      </c>
      <c r="AT182" s="56">
        <v>308.75</v>
      </c>
      <c r="AU182" s="54">
        <v>295</v>
      </c>
      <c r="AV182" s="55">
        <v>302.25</v>
      </c>
      <c r="AW182" s="56">
        <v>135.6</v>
      </c>
      <c r="AX182" s="54">
        <v>133.80000000000001</v>
      </c>
      <c r="AY182" s="55">
        <v>135.19999999999999</v>
      </c>
      <c r="AZ182" s="56">
        <v>150.80000000000001</v>
      </c>
      <c r="BA182" s="54">
        <v>146.19999999999999</v>
      </c>
      <c r="BB182" s="55">
        <v>148.80000000000001</v>
      </c>
      <c r="BC182" s="56" t="s">
        <v>180</v>
      </c>
      <c r="BD182" s="54" t="s">
        <v>180</v>
      </c>
      <c r="BE182" s="55" t="s">
        <v>180</v>
      </c>
      <c r="BF182" s="56">
        <v>150.80000000000001</v>
      </c>
      <c r="BG182" s="54">
        <v>146.19999999999999</v>
      </c>
      <c r="BH182" s="55">
        <v>148.80000000000001</v>
      </c>
      <c r="BI182" s="56">
        <v>159.4</v>
      </c>
      <c r="BJ182" s="54">
        <v>155</v>
      </c>
      <c r="BK182" s="55">
        <v>157.19999999999999</v>
      </c>
      <c r="BL182" s="56" t="s">
        <v>180</v>
      </c>
      <c r="BM182" s="54" t="s">
        <v>180</v>
      </c>
      <c r="BN182" s="55" t="s">
        <v>180</v>
      </c>
      <c r="BO182" s="56" t="s">
        <v>180</v>
      </c>
      <c r="BP182" s="54" t="s">
        <v>180</v>
      </c>
      <c r="BQ182" s="55" t="s">
        <v>180</v>
      </c>
      <c r="BR182" s="56" t="s">
        <v>180</v>
      </c>
      <c r="BS182" s="54" t="s">
        <v>180</v>
      </c>
      <c r="BT182" s="55" t="s">
        <v>180</v>
      </c>
      <c r="BU182" s="56" t="s">
        <v>180</v>
      </c>
      <c r="BV182" s="54" t="s">
        <v>180</v>
      </c>
      <c r="BW182" s="55" t="s">
        <v>180</v>
      </c>
      <c r="BX182" s="56" t="s">
        <v>180</v>
      </c>
      <c r="BY182" s="54" t="s">
        <v>180</v>
      </c>
      <c r="BZ182" s="55" t="s">
        <v>180</v>
      </c>
      <c r="CA182" s="56" t="s">
        <v>180</v>
      </c>
      <c r="CB182" s="54" t="s">
        <v>180</v>
      </c>
      <c r="CC182" s="55" t="s">
        <v>180</v>
      </c>
      <c r="CD182" s="56" t="s">
        <v>180</v>
      </c>
      <c r="CE182" s="54" t="s">
        <v>180</v>
      </c>
      <c r="CF182" s="55" t="s">
        <v>180</v>
      </c>
      <c r="CG182" s="56" t="s">
        <v>180</v>
      </c>
      <c r="CH182" s="54" t="s">
        <v>180</v>
      </c>
      <c r="CI182" s="55" t="s">
        <v>180</v>
      </c>
      <c r="CJ182" s="56" t="s">
        <v>180</v>
      </c>
      <c r="CK182" s="54" t="s">
        <v>180</v>
      </c>
      <c r="CL182" s="55" t="s">
        <v>180</v>
      </c>
      <c r="CM182" s="56" t="s">
        <v>180</v>
      </c>
      <c r="CN182" s="54" t="s">
        <v>180</v>
      </c>
      <c r="CO182" s="55" t="s">
        <v>180</v>
      </c>
      <c r="CP182" s="56">
        <v>168</v>
      </c>
      <c r="CQ182" s="54">
        <v>164.2</v>
      </c>
      <c r="CR182" s="55">
        <v>166.6</v>
      </c>
      <c r="CS182" s="56">
        <v>210</v>
      </c>
      <c r="CT182" s="54">
        <v>198</v>
      </c>
      <c r="CU182" s="55">
        <v>204</v>
      </c>
      <c r="CV182" s="56">
        <v>250</v>
      </c>
      <c r="CW182" s="54">
        <v>240</v>
      </c>
      <c r="CX182" s="55">
        <v>245</v>
      </c>
      <c r="CY182" s="54">
        <v>141.19999999999999</v>
      </c>
      <c r="CZ182" s="54">
        <v>133</v>
      </c>
      <c r="DA182" s="55">
        <v>137.4</v>
      </c>
      <c r="DB182" s="54" t="s">
        <v>180</v>
      </c>
      <c r="DC182" s="54" t="s">
        <v>180</v>
      </c>
      <c r="DD182" s="55" t="s">
        <v>180</v>
      </c>
      <c r="DE182" s="54" t="s">
        <v>180</v>
      </c>
      <c r="DF182" s="54" t="s">
        <v>180</v>
      </c>
      <c r="DG182" s="55" t="s">
        <v>180</v>
      </c>
      <c r="DH182" s="54" t="s">
        <v>180</v>
      </c>
      <c r="DI182" s="54" t="s">
        <v>180</v>
      </c>
      <c r="DJ182" s="55" t="s">
        <v>180</v>
      </c>
      <c r="DK182" s="56" t="s">
        <v>180</v>
      </c>
      <c r="DL182" s="54" t="s">
        <v>180</v>
      </c>
      <c r="DM182" s="55" t="s">
        <v>180</v>
      </c>
      <c r="DN182" s="54" t="s">
        <v>180</v>
      </c>
      <c r="DO182" s="54" t="s">
        <v>180</v>
      </c>
      <c r="DP182" s="55" t="s">
        <v>180</v>
      </c>
      <c r="DQ182" s="54" t="s">
        <v>180</v>
      </c>
      <c r="DR182" s="54" t="s">
        <v>180</v>
      </c>
      <c r="DS182" s="55" t="s">
        <v>180</v>
      </c>
      <c r="DT182" s="54">
        <v>143</v>
      </c>
      <c r="DU182" s="54">
        <v>142.25</v>
      </c>
      <c r="DV182" s="55">
        <v>142.75</v>
      </c>
      <c r="DW182" s="56" t="s">
        <v>180</v>
      </c>
      <c r="DX182" s="54" t="s">
        <v>180</v>
      </c>
      <c r="DY182" s="55" t="s">
        <v>180</v>
      </c>
      <c r="DZ182" s="56">
        <v>472.5</v>
      </c>
      <c r="EA182" s="54">
        <v>452.25</v>
      </c>
      <c r="EB182" s="55">
        <v>462.75</v>
      </c>
      <c r="EC182" s="56" t="s">
        <v>180</v>
      </c>
      <c r="ED182" s="54" t="s">
        <v>180</v>
      </c>
      <c r="EE182" s="55" t="s">
        <v>180</v>
      </c>
      <c r="EF182" s="56" t="s">
        <v>180</v>
      </c>
      <c r="EG182" s="54" t="s">
        <v>180</v>
      </c>
      <c r="EH182" s="55" t="s">
        <v>180</v>
      </c>
      <c r="EI182" s="56" t="s">
        <v>180</v>
      </c>
      <c r="EJ182" s="54" t="s">
        <v>180</v>
      </c>
      <c r="EK182" s="55" t="s">
        <v>180</v>
      </c>
      <c r="EL182" s="56" t="s">
        <v>180</v>
      </c>
      <c r="EM182" s="54" t="s">
        <v>180</v>
      </c>
      <c r="EN182" s="55" t="s">
        <v>180</v>
      </c>
      <c r="EO182" s="56" t="s">
        <v>180</v>
      </c>
      <c r="EP182" s="54" t="s">
        <v>180</v>
      </c>
      <c r="EQ182" s="55" t="s">
        <v>180</v>
      </c>
      <c r="ER182" s="56" t="s">
        <v>180</v>
      </c>
      <c r="ES182" s="54" t="s">
        <v>180</v>
      </c>
      <c r="ET182" s="55" t="s">
        <v>180</v>
      </c>
      <c r="EU182" s="54" t="s">
        <v>180</v>
      </c>
      <c r="EV182" s="54" t="s">
        <v>180</v>
      </c>
      <c r="EW182" s="55" t="s">
        <v>180</v>
      </c>
      <c r="EX182" s="54" t="s">
        <v>180</v>
      </c>
      <c r="EY182" s="54" t="s">
        <v>180</v>
      </c>
      <c r="EZ182" s="55" t="s">
        <v>180</v>
      </c>
      <c r="FA182" s="56" t="s">
        <v>180</v>
      </c>
      <c r="FB182" s="54" t="s">
        <v>180</v>
      </c>
      <c r="FC182" s="55" t="s">
        <v>180</v>
      </c>
      <c r="FD182" s="56" t="s">
        <v>180</v>
      </c>
      <c r="FE182" s="54" t="s">
        <v>180</v>
      </c>
      <c r="FF182" s="55" t="s">
        <v>180</v>
      </c>
      <c r="FG182" s="56" t="s">
        <v>180</v>
      </c>
      <c r="FH182" s="54" t="s">
        <v>180</v>
      </c>
      <c r="FI182" s="55" t="s">
        <v>180</v>
      </c>
      <c r="FJ182" s="56">
        <v>127</v>
      </c>
      <c r="FK182" s="54">
        <v>120</v>
      </c>
      <c r="FL182" s="55">
        <v>124</v>
      </c>
      <c r="FM182" s="56" t="s">
        <v>180</v>
      </c>
      <c r="FN182" s="54" t="s">
        <v>180</v>
      </c>
      <c r="FO182" s="55" t="s">
        <v>180</v>
      </c>
      <c r="FP182" s="56">
        <v>118.75</v>
      </c>
      <c r="FQ182" s="54">
        <v>118.75</v>
      </c>
      <c r="FR182" s="55">
        <v>118.75</v>
      </c>
      <c r="FS182" s="56">
        <v>134.4</v>
      </c>
      <c r="FT182" s="54">
        <v>133.19999999999999</v>
      </c>
      <c r="FU182" s="55">
        <v>133.80000000000001</v>
      </c>
      <c r="FV182" s="56" t="s">
        <v>180</v>
      </c>
      <c r="FW182" s="54" t="s">
        <v>180</v>
      </c>
      <c r="FX182" s="55" t="s">
        <v>180</v>
      </c>
      <c r="FY182" s="56" t="s">
        <v>180</v>
      </c>
      <c r="FZ182" s="54" t="s">
        <v>180</v>
      </c>
      <c r="GA182" s="55" t="s">
        <v>180</v>
      </c>
      <c r="GB182" s="56">
        <v>312</v>
      </c>
      <c r="GC182" s="54">
        <v>257</v>
      </c>
      <c r="GD182" s="55">
        <v>285</v>
      </c>
      <c r="GE182" s="56">
        <v>348</v>
      </c>
      <c r="GF182" s="54">
        <v>343</v>
      </c>
      <c r="GG182" s="55">
        <v>346</v>
      </c>
      <c r="GH182" s="56">
        <v>342</v>
      </c>
      <c r="GI182" s="54">
        <v>335</v>
      </c>
      <c r="GJ182" s="55">
        <v>339</v>
      </c>
      <c r="GK182" s="56" t="s">
        <v>180</v>
      </c>
      <c r="GL182" s="54" t="s">
        <v>180</v>
      </c>
      <c r="GM182" s="55" t="s">
        <v>180</v>
      </c>
      <c r="GN182" s="56">
        <v>340</v>
      </c>
      <c r="GO182" s="54">
        <v>335</v>
      </c>
      <c r="GP182" s="55">
        <v>338</v>
      </c>
      <c r="GQ182" s="56">
        <v>260</v>
      </c>
      <c r="GR182" s="54">
        <v>240</v>
      </c>
      <c r="GS182" s="55">
        <v>250</v>
      </c>
      <c r="GT182" s="56" t="s">
        <v>180</v>
      </c>
      <c r="GU182" s="54" t="s">
        <v>180</v>
      </c>
      <c r="GV182" s="55" t="s">
        <v>180</v>
      </c>
      <c r="GW182" s="56">
        <v>260</v>
      </c>
      <c r="GX182" s="54">
        <v>240</v>
      </c>
      <c r="GY182" s="55">
        <v>250</v>
      </c>
      <c r="GZ182" s="56">
        <v>44</v>
      </c>
      <c r="HA182" s="54">
        <v>38</v>
      </c>
      <c r="HB182" s="55">
        <v>41</v>
      </c>
      <c r="HC182" s="56">
        <v>60</v>
      </c>
      <c r="HD182" s="54">
        <v>50</v>
      </c>
      <c r="HE182" s="55">
        <v>55</v>
      </c>
      <c r="HF182" s="54" t="s">
        <v>180</v>
      </c>
      <c r="HG182" s="54" t="s">
        <v>180</v>
      </c>
      <c r="HH182" s="55" t="s">
        <v>180</v>
      </c>
      <c r="HI182" s="54" t="s">
        <v>180</v>
      </c>
      <c r="HJ182" s="54" t="s">
        <v>180</v>
      </c>
      <c r="HK182" s="55" t="s">
        <v>180</v>
      </c>
      <c r="HL182" s="56" t="s">
        <v>180</v>
      </c>
      <c r="HM182" s="54" t="s">
        <v>180</v>
      </c>
      <c r="HN182" s="55" t="s">
        <v>180</v>
      </c>
      <c r="HO182" s="56" t="s">
        <v>180</v>
      </c>
      <c r="HP182" s="54" t="s">
        <v>180</v>
      </c>
      <c r="HQ182" s="55" t="s">
        <v>180</v>
      </c>
      <c r="HR182" s="56" t="s">
        <v>180</v>
      </c>
      <c r="HS182" s="54" t="s">
        <v>180</v>
      </c>
      <c r="HT182" s="55" t="s">
        <v>180</v>
      </c>
      <c r="HU182" s="56" t="s">
        <v>180</v>
      </c>
      <c r="HV182" s="54" t="s">
        <v>180</v>
      </c>
      <c r="HW182" s="55" t="s">
        <v>180</v>
      </c>
      <c r="HX182" s="56" t="s">
        <v>180</v>
      </c>
      <c r="HY182" s="54" t="s">
        <v>180</v>
      </c>
      <c r="HZ182" s="55" t="s">
        <v>180</v>
      </c>
      <c r="IA182" s="56" t="s">
        <v>180</v>
      </c>
      <c r="IB182" s="54" t="s">
        <v>180</v>
      </c>
      <c r="IC182" s="55" t="s">
        <v>180</v>
      </c>
    </row>
    <row r="183" spans="1:237">
      <c r="A183" s="20">
        <v>2002</v>
      </c>
      <c r="B183" s="20">
        <v>1</v>
      </c>
      <c r="C183" s="20">
        <v>2</v>
      </c>
      <c r="D183" s="54">
        <v>157.25</v>
      </c>
      <c r="E183" s="54">
        <v>156.25</v>
      </c>
      <c r="F183" s="55">
        <v>156.75</v>
      </c>
      <c r="G183" s="56">
        <v>139.75</v>
      </c>
      <c r="H183" s="54">
        <v>139.75</v>
      </c>
      <c r="I183" s="55">
        <v>139.75</v>
      </c>
      <c r="J183" s="56">
        <v>150.5</v>
      </c>
      <c r="K183" s="54">
        <v>149.75</v>
      </c>
      <c r="L183" s="55">
        <v>150.5</v>
      </c>
      <c r="M183" s="56" t="s">
        <v>180</v>
      </c>
      <c r="N183" s="54" t="s">
        <v>180</v>
      </c>
      <c r="O183" s="55" t="s">
        <v>180</v>
      </c>
      <c r="P183" s="56">
        <v>175</v>
      </c>
      <c r="Q183" s="54">
        <v>170.25</v>
      </c>
      <c r="R183" s="55">
        <v>173</v>
      </c>
      <c r="S183" s="56">
        <v>170</v>
      </c>
      <c r="T183" s="54">
        <v>168.75</v>
      </c>
      <c r="U183" s="55">
        <v>169.5</v>
      </c>
      <c r="V183" s="54">
        <v>164</v>
      </c>
      <c r="W183" s="54">
        <v>164</v>
      </c>
      <c r="X183" s="55">
        <v>164</v>
      </c>
      <c r="Y183" s="54">
        <v>160</v>
      </c>
      <c r="Z183" s="54">
        <v>155</v>
      </c>
      <c r="AA183" s="55">
        <v>158</v>
      </c>
      <c r="AB183" s="54" t="s">
        <v>180</v>
      </c>
      <c r="AC183" s="54" t="s">
        <v>180</v>
      </c>
      <c r="AD183" s="55" t="s">
        <v>180</v>
      </c>
      <c r="AE183" s="54" t="s">
        <v>180</v>
      </c>
      <c r="AF183" s="54" t="s">
        <v>180</v>
      </c>
      <c r="AG183" s="55" t="s">
        <v>180</v>
      </c>
      <c r="AH183" s="56" t="s">
        <v>180</v>
      </c>
      <c r="AI183" s="54" t="s">
        <v>180</v>
      </c>
      <c r="AJ183" s="55" t="s">
        <v>180</v>
      </c>
      <c r="AK183" s="56" t="s">
        <v>180</v>
      </c>
      <c r="AL183" s="54" t="s">
        <v>180</v>
      </c>
      <c r="AM183" s="55" t="s">
        <v>180</v>
      </c>
      <c r="AN183" s="56">
        <v>2650</v>
      </c>
      <c r="AO183" s="54">
        <v>2450</v>
      </c>
      <c r="AP183" s="55">
        <v>2550</v>
      </c>
      <c r="AQ183" s="56">
        <v>157.25</v>
      </c>
      <c r="AR183" s="54">
        <v>156.25</v>
      </c>
      <c r="AS183" s="55">
        <v>156.75</v>
      </c>
      <c r="AT183" s="56">
        <v>310</v>
      </c>
      <c r="AU183" s="54">
        <v>295</v>
      </c>
      <c r="AV183" s="55">
        <v>303</v>
      </c>
      <c r="AW183" s="56">
        <v>143.25</v>
      </c>
      <c r="AX183" s="54">
        <v>137.25</v>
      </c>
      <c r="AY183" s="55">
        <v>140.75</v>
      </c>
      <c r="AZ183" s="56">
        <v>152</v>
      </c>
      <c r="BA183" s="54">
        <v>148</v>
      </c>
      <c r="BB183" s="55">
        <v>150</v>
      </c>
      <c r="BC183" s="56" t="s">
        <v>180</v>
      </c>
      <c r="BD183" s="54" t="s">
        <v>180</v>
      </c>
      <c r="BE183" s="55" t="s">
        <v>180</v>
      </c>
      <c r="BF183" s="56">
        <v>152</v>
      </c>
      <c r="BG183" s="54">
        <v>148</v>
      </c>
      <c r="BH183" s="55">
        <v>150</v>
      </c>
      <c r="BI183" s="56">
        <v>166</v>
      </c>
      <c r="BJ183" s="54">
        <v>158</v>
      </c>
      <c r="BK183" s="55">
        <v>162</v>
      </c>
      <c r="BL183" s="56" t="s">
        <v>180</v>
      </c>
      <c r="BM183" s="54" t="s">
        <v>180</v>
      </c>
      <c r="BN183" s="55" t="s">
        <v>180</v>
      </c>
      <c r="BO183" s="56" t="s">
        <v>180</v>
      </c>
      <c r="BP183" s="54" t="s">
        <v>180</v>
      </c>
      <c r="BQ183" s="55" t="s">
        <v>180</v>
      </c>
      <c r="BR183" s="56" t="s">
        <v>180</v>
      </c>
      <c r="BS183" s="54" t="s">
        <v>180</v>
      </c>
      <c r="BT183" s="55" t="s">
        <v>180</v>
      </c>
      <c r="BU183" s="56">
        <v>166</v>
      </c>
      <c r="BV183" s="54">
        <v>165</v>
      </c>
      <c r="BW183" s="55">
        <v>166</v>
      </c>
      <c r="BX183" s="56" t="s">
        <v>180</v>
      </c>
      <c r="BY183" s="54" t="s">
        <v>180</v>
      </c>
      <c r="BZ183" s="55" t="s">
        <v>180</v>
      </c>
      <c r="CA183" s="56" t="s">
        <v>180</v>
      </c>
      <c r="CB183" s="54" t="s">
        <v>180</v>
      </c>
      <c r="CC183" s="55" t="s">
        <v>180</v>
      </c>
      <c r="CD183" s="56" t="s">
        <v>180</v>
      </c>
      <c r="CE183" s="54" t="s">
        <v>180</v>
      </c>
      <c r="CF183" s="55" t="s">
        <v>180</v>
      </c>
      <c r="CG183" s="56" t="s">
        <v>180</v>
      </c>
      <c r="CH183" s="54" t="s">
        <v>180</v>
      </c>
      <c r="CI183" s="55" t="s">
        <v>180</v>
      </c>
      <c r="CJ183" s="56" t="s">
        <v>180</v>
      </c>
      <c r="CK183" s="54" t="s">
        <v>180</v>
      </c>
      <c r="CL183" s="55" t="s">
        <v>180</v>
      </c>
      <c r="CM183" s="56" t="s">
        <v>180</v>
      </c>
      <c r="CN183" s="54" t="s">
        <v>180</v>
      </c>
      <c r="CO183" s="55" t="s">
        <v>180</v>
      </c>
      <c r="CP183" s="56">
        <v>172</v>
      </c>
      <c r="CQ183" s="54">
        <v>166.5</v>
      </c>
      <c r="CR183" s="55">
        <v>169.75</v>
      </c>
      <c r="CS183" s="56">
        <v>210</v>
      </c>
      <c r="CT183" s="54">
        <v>198</v>
      </c>
      <c r="CU183" s="55">
        <v>204</v>
      </c>
      <c r="CV183" s="56">
        <v>250</v>
      </c>
      <c r="CW183" s="54">
        <v>240</v>
      </c>
      <c r="CX183" s="55">
        <v>245</v>
      </c>
      <c r="CY183" s="54">
        <v>143.25</v>
      </c>
      <c r="CZ183" s="54">
        <v>137.25</v>
      </c>
      <c r="DA183" s="55">
        <v>140.75</v>
      </c>
      <c r="DB183" s="54" t="s">
        <v>180</v>
      </c>
      <c r="DC183" s="54" t="s">
        <v>180</v>
      </c>
      <c r="DD183" s="55" t="s">
        <v>180</v>
      </c>
      <c r="DE183" s="54" t="s">
        <v>180</v>
      </c>
      <c r="DF183" s="54" t="s">
        <v>180</v>
      </c>
      <c r="DG183" s="55" t="s">
        <v>180</v>
      </c>
      <c r="DH183" s="54" t="s">
        <v>180</v>
      </c>
      <c r="DI183" s="54" t="s">
        <v>180</v>
      </c>
      <c r="DJ183" s="55" t="s">
        <v>180</v>
      </c>
      <c r="DK183" s="56" t="s">
        <v>180</v>
      </c>
      <c r="DL183" s="54" t="s">
        <v>180</v>
      </c>
      <c r="DM183" s="55" t="s">
        <v>180</v>
      </c>
      <c r="DN183" s="54" t="s">
        <v>180</v>
      </c>
      <c r="DO183" s="54" t="s">
        <v>180</v>
      </c>
      <c r="DP183" s="55" t="s">
        <v>180</v>
      </c>
      <c r="DQ183" s="54" t="s">
        <v>180</v>
      </c>
      <c r="DR183" s="54" t="s">
        <v>180</v>
      </c>
      <c r="DS183" s="55" t="s">
        <v>180</v>
      </c>
      <c r="DT183" s="54">
        <v>146.5</v>
      </c>
      <c r="DU183" s="54">
        <v>145</v>
      </c>
      <c r="DV183" s="55">
        <v>145.75</v>
      </c>
      <c r="DW183" s="56" t="s">
        <v>180</v>
      </c>
      <c r="DX183" s="54" t="s">
        <v>180</v>
      </c>
      <c r="DY183" s="55" t="s">
        <v>180</v>
      </c>
      <c r="DZ183" s="56">
        <v>470.5</v>
      </c>
      <c r="EA183" s="54">
        <v>449.5</v>
      </c>
      <c r="EB183" s="55">
        <v>460</v>
      </c>
      <c r="EC183" s="56" t="s">
        <v>180</v>
      </c>
      <c r="ED183" s="54" t="s">
        <v>180</v>
      </c>
      <c r="EE183" s="55" t="s">
        <v>180</v>
      </c>
      <c r="EF183" s="56" t="s">
        <v>180</v>
      </c>
      <c r="EG183" s="54" t="s">
        <v>180</v>
      </c>
      <c r="EH183" s="55" t="s">
        <v>180</v>
      </c>
      <c r="EI183" s="56" t="s">
        <v>180</v>
      </c>
      <c r="EJ183" s="54" t="s">
        <v>180</v>
      </c>
      <c r="EK183" s="55" t="s">
        <v>180</v>
      </c>
      <c r="EL183" s="56" t="s">
        <v>180</v>
      </c>
      <c r="EM183" s="54" t="s">
        <v>180</v>
      </c>
      <c r="EN183" s="55" t="s">
        <v>180</v>
      </c>
      <c r="EO183" s="56" t="s">
        <v>180</v>
      </c>
      <c r="EP183" s="54" t="s">
        <v>180</v>
      </c>
      <c r="EQ183" s="55" t="s">
        <v>180</v>
      </c>
      <c r="ER183" s="56" t="s">
        <v>180</v>
      </c>
      <c r="ES183" s="54" t="s">
        <v>180</v>
      </c>
      <c r="ET183" s="55" t="s">
        <v>180</v>
      </c>
      <c r="EU183" s="54" t="s">
        <v>180</v>
      </c>
      <c r="EV183" s="54" t="s">
        <v>180</v>
      </c>
      <c r="EW183" s="55" t="s">
        <v>180</v>
      </c>
      <c r="EX183" s="54" t="s">
        <v>180</v>
      </c>
      <c r="EY183" s="54" t="s">
        <v>180</v>
      </c>
      <c r="EZ183" s="55" t="s">
        <v>180</v>
      </c>
      <c r="FA183" s="56" t="s">
        <v>180</v>
      </c>
      <c r="FB183" s="54" t="s">
        <v>180</v>
      </c>
      <c r="FC183" s="55" t="s">
        <v>180</v>
      </c>
      <c r="FD183" s="56" t="s">
        <v>180</v>
      </c>
      <c r="FE183" s="54" t="s">
        <v>180</v>
      </c>
      <c r="FF183" s="55" t="s">
        <v>180</v>
      </c>
      <c r="FG183" s="56" t="s">
        <v>180</v>
      </c>
      <c r="FH183" s="54" t="s">
        <v>180</v>
      </c>
      <c r="FI183" s="55" t="s">
        <v>180</v>
      </c>
      <c r="FJ183" s="56">
        <v>127</v>
      </c>
      <c r="FK183" s="54">
        <v>120</v>
      </c>
      <c r="FL183" s="55">
        <v>124</v>
      </c>
      <c r="FM183" s="56" t="s">
        <v>180</v>
      </c>
      <c r="FN183" s="54" t="s">
        <v>180</v>
      </c>
      <c r="FO183" s="55" t="s">
        <v>180</v>
      </c>
      <c r="FP183" s="56">
        <v>121</v>
      </c>
      <c r="FQ183" s="54">
        <v>121</v>
      </c>
      <c r="FR183" s="55">
        <v>121</v>
      </c>
      <c r="FS183" s="56">
        <v>138</v>
      </c>
      <c r="FT183" s="54">
        <v>138</v>
      </c>
      <c r="FU183" s="55">
        <v>138</v>
      </c>
      <c r="FV183" s="56" t="s">
        <v>180</v>
      </c>
      <c r="FW183" s="54" t="s">
        <v>180</v>
      </c>
      <c r="FX183" s="55" t="s">
        <v>180</v>
      </c>
      <c r="FY183" s="56" t="s">
        <v>180</v>
      </c>
      <c r="FZ183" s="54" t="s">
        <v>180</v>
      </c>
      <c r="GA183" s="55" t="s">
        <v>180</v>
      </c>
      <c r="GB183" s="56">
        <v>312</v>
      </c>
      <c r="GC183" s="54">
        <v>257</v>
      </c>
      <c r="GD183" s="55">
        <v>285</v>
      </c>
      <c r="GE183" s="56">
        <v>348</v>
      </c>
      <c r="GF183" s="54">
        <v>343</v>
      </c>
      <c r="GG183" s="55">
        <v>346</v>
      </c>
      <c r="GH183" s="56">
        <v>342</v>
      </c>
      <c r="GI183" s="54">
        <v>335</v>
      </c>
      <c r="GJ183" s="55">
        <v>339</v>
      </c>
      <c r="GK183" s="56" t="s">
        <v>180</v>
      </c>
      <c r="GL183" s="54" t="s">
        <v>180</v>
      </c>
      <c r="GM183" s="55" t="s">
        <v>180</v>
      </c>
      <c r="GN183" s="56">
        <v>340</v>
      </c>
      <c r="GO183" s="54">
        <v>335</v>
      </c>
      <c r="GP183" s="55">
        <v>338</v>
      </c>
      <c r="GQ183" s="56">
        <v>260</v>
      </c>
      <c r="GR183" s="54">
        <v>240</v>
      </c>
      <c r="GS183" s="55">
        <v>250</v>
      </c>
      <c r="GT183" s="56" t="s">
        <v>180</v>
      </c>
      <c r="GU183" s="54" t="s">
        <v>180</v>
      </c>
      <c r="GV183" s="55" t="s">
        <v>180</v>
      </c>
      <c r="GW183" s="56">
        <v>260</v>
      </c>
      <c r="GX183" s="54">
        <v>240</v>
      </c>
      <c r="GY183" s="55">
        <v>250</v>
      </c>
      <c r="GZ183" s="56">
        <v>44</v>
      </c>
      <c r="HA183" s="54">
        <v>38</v>
      </c>
      <c r="HB183" s="55">
        <v>41</v>
      </c>
      <c r="HC183" s="56">
        <v>60</v>
      </c>
      <c r="HD183" s="54">
        <v>50</v>
      </c>
      <c r="HE183" s="55">
        <v>55</v>
      </c>
      <c r="HF183" s="54" t="s">
        <v>180</v>
      </c>
      <c r="HG183" s="54" t="s">
        <v>180</v>
      </c>
      <c r="HH183" s="55" t="s">
        <v>180</v>
      </c>
      <c r="HI183" s="54" t="s">
        <v>180</v>
      </c>
      <c r="HJ183" s="54" t="s">
        <v>180</v>
      </c>
      <c r="HK183" s="55" t="s">
        <v>180</v>
      </c>
      <c r="HL183" s="56" t="s">
        <v>180</v>
      </c>
      <c r="HM183" s="54" t="s">
        <v>180</v>
      </c>
      <c r="HN183" s="55" t="s">
        <v>180</v>
      </c>
      <c r="HO183" s="56" t="s">
        <v>180</v>
      </c>
      <c r="HP183" s="54" t="s">
        <v>180</v>
      </c>
      <c r="HQ183" s="55" t="s">
        <v>180</v>
      </c>
      <c r="HR183" s="56" t="s">
        <v>180</v>
      </c>
      <c r="HS183" s="54" t="s">
        <v>180</v>
      </c>
      <c r="HT183" s="55" t="s">
        <v>180</v>
      </c>
      <c r="HU183" s="56" t="s">
        <v>180</v>
      </c>
      <c r="HV183" s="54" t="s">
        <v>180</v>
      </c>
      <c r="HW183" s="55" t="s">
        <v>180</v>
      </c>
      <c r="HX183" s="56" t="s">
        <v>180</v>
      </c>
      <c r="HY183" s="54" t="s">
        <v>180</v>
      </c>
      <c r="HZ183" s="55" t="s">
        <v>180</v>
      </c>
      <c r="IA183" s="56" t="s">
        <v>180</v>
      </c>
      <c r="IB183" s="54" t="s">
        <v>180</v>
      </c>
      <c r="IC183" s="55" t="s">
        <v>180</v>
      </c>
    </row>
    <row r="184" spans="1:237">
      <c r="A184" s="20">
        <v>2002</v>
      </c>
      <c r="B184" s="20">
        <v>1</v>
      </c>
      <c r="C184" s="20">
        <v>3</v>
      </c>
      <c r="D184" s="54">
        <v>158</v>
      </c>
      <c r="E184" s="54">
        <v>154</v>
      </c>
      <c r="F184" s="55">
        <v>156</v>
      </c>
      <c r="G184" s="56">
        <v>142.5</v>
      </c>
      <c r="H184" s="54">
        <v>140.75</v>
      </c>
      <c r="I184" s="55">
        <v>141.75</v>
      </c>
      <c r="J184" s="56">
        <v>150.75</v>
      </c>
      <c r="K184" s="54">
        <v>150</v>
      </c>
      <c r="L184" s="55">
        <v>150.75</v>
      </c>
      <c r="M184" s="56" t="s">
        <v>180</v>
      </c>
      <c r="N184" s="54" t="s">
        <v>180</v>
      </c>
      <c r="O184" s="55" t="s">
        <v>180</v>
      </c>
      <c r="P184" s="56">
        <v>175</v>
      </c>
      <c r="Q184" s="54">
        <v>171</v>
      </c>
      <c r="R184" s="55">
        <v>173</v>
      </c>
      <c r="S184" s="56">
        <v>172.5</v>
      </c>
      <c r="T184" s="54">
        <v>171.25</v>
      </c>
      <c r="U184" s="55">
        <v>172</v>
      </c>
      <c r="V184" s="54">
        <v>165</v>
      </c>
      <c r="W184" s="54">
        <v>165</v>
      </c>
      <c r="X184" s="55">
        <v>165</v>
      </c>
      <c r="Y184" s="54">
        <v>160</v>
      </c>
      <c r="Z184" s="54">
        <v>155</v>
      </c>
      <c r="AA184" s="55">
        <v>158</v>
      </c>
      <c r="AB184" s="54" t="s">
        <v>180</v>
      </c>
      <c r="AC184" s="54" t="s">
        <v>180</v>
      </c>
      <c r="AD184" s="55" t="s">
        <v>180</v>
      </c>
      <c r="AE184" s="54" t="s">
        <v>180</v>
      </c>
      <c r="AF184" s="54" t="s">
        <v>180</v>
      </c>
      <c r="AG184" s="55" t="s">
        <v>180</v>
      </c>
      <c r="AH184" s="56" t="s">
        <v>180</v>
      </c>
      <c r="AI184" s="54" t="s">
        <v>180</v>
      </c>
      <c r="AJ184" s="55" t="s">
        <v>180</v>
      </c>
      <c r="AK184" s="56" t="s">
        <v>180</v>
      </c>
      <c r="AL184" s="54" t="s">
        <v>180</v>
      </c>
      <c r="AM184" s="55" t="s">
        <v>180</v>
      </c>
      <c r="AN184" s="56">
        <v>2650</v>
      </c>
      <c r="AO184" s="54">
        <v>2450</v>
      </c>
      <c r="AP184" s="55">
        <v>2550</v>
      </c>
      <c r="AQ184" s="56">
        <v>158</v>
      </c>
      <c r="AR184" s="54">
        <v>154</v>
      </c>
      <c r="AS184" s="55">
        <v>156</v>
      </c>
      <c r="AT184" s="56">
        <v>310</v>
      </c>
      <c r="AU184" s="54">
        <v>295</v>
      </c>
      <c r="AV184" s="55">
        <v>303</v>
      </c>
      <c r="AW184" s="56">
        <v>144.5</v>
      </c>
      <c r="AX184" s="54">
        <v>140</v>
      </c>
      <c r="AY184" s="55">
        <v>142.75</v>
      </c>
      <c r="AZ184" s="56">
        <v>158.25</v>
      </c>
      <c r="BA184" s="54">
        <v>148</v>
      </c>
      <c r="BB184" s="55">
        <v>153.25</v>
      </c>
      <c r="BC184" s="56" t="s">
        <v>180</v>
      </c>
      <c r="BD184" s="54" t="s">
        <v>180</v>
      </c>
      <c r="BE184" s="55" t="s">
        <v>180</v>
      </c>
      <c r="BF184" s="56">
        <v>158.25</v>
      </c>
      <c r="BG184" s="54">
        <v>148</v>
      </c>
      <c r="BH184" s="55">
        <v>153.25</v>
      </c>
      <c r="BI184" s="56">
        <v>166</v>
      </c>
      <c r="BJ184" s="54">
        <v>158</v>
      </c>
      <c r="BK184" s="55">
        <v>162</v>
      </c>
      <c r="BL184" s="56" t="s">
        <v>180</v>
      </c>
      <c r="BM184" s="54" t="s">
        <v>180</v>
      </c>
      <c r="BN184" s="55" t="s">
        <v>180</v>
      </c>
      <c r="BO184" s="56" t="s">
        <v>180</v>
      </c>
      <c r="BP184" s="54" t="s">
        <v>180</v>
      </c>
      <c r="BQ184" s="55" t="s">
        <v>180</v>
      </c>
      <c r="BR184" s="56" t="s">
        <v>180</v>
      </c>
      <c r="BS184" s="54" t="s">
        <v>180</v>
      </c>
      <c r="BT184" s="55" t="s">
        <v>180</v>
      </c>
      <c r="BU184" s="56">
        <v>166</v>
      </c>
      <c r="BV184" s="54">
        <v>165</v>
      </c>
      <c r="BW184" s="55">
        <v>166</v>
      </c>
      <c r="BX184" s="56" t="s">
        <v>180</v>
      </c>
      <c r="BY184" s="54" t="s">
        <v>180</v>
      </c>
      <c r="BZ184" s="55" t="s">
        <v>180</v>
      </c>
      <c r="CA184" s="56" t="s">
        <v>180</v>
      </c>
      <c r="CB184" s="54" t="s">
        <v>180</v>
      </c>
      <c r="CC184" s="55" t="s">
        <v>180</v>
      </c>
      <c r="CD184" s="56" t="s">
        <v>180</v>
      </c>
      <c r="CE184" s="54" t="s">
        <v>180</v>
      </c>
      <c r="CF184" s="55" t="s">
        <v>180</v>
      </c>
      <c r="CG184" s="56" t="s">
        <v>180</v>
      </c>
      <c r="CH184" s="54" t="s">
        <v>180</v>
      </c>
      <c r="CI184" s="55" t="s">
        <v>180</v>
      </c>
      <c r="CJ184" s="56" t="s">
        <v>180</v>
      </c>
      <c r="CK184" s="54" t="s">
        <v>180</v>
      </c>
      <c r="CL184" s="55" t="s">
        <v>180</v>
      </c>
      <c r="CM184" s="56" t="s">
        <v>180</v>
      </c>
      <c r="CN184" s="54" t="s">
        <v>180</v>
      </c>
      <c r="CO184" s="55" t="s">
        <v>180</v>
      </c>
      <c r="CP184" s="56">
        <v>172</v>
      </c>
      <c r="CQ184" s="54">
        <v>168</v>
      </c>
      <c r="CR184" s="55">
        <v>170</v>
      </c>
      <c r="CS184" s="56">
        <v>210</v>
      </c>
      <c r="CT184" s="54">
        <v>198</v>
      </c>
      <c r="CU184" s="55">
        <v>204</v>
      </c>
      <c r="CV184" s="56">
        <v>250</v>
      </c>
      <c r="CW184" s="54">
        <v>240</v>
      </c>
      <c r="CX184" s="55">
        <v>245</v>
      </c>
      <c r="CY184" s="54">
        <v>144.5</v>
      </c>
      <c r="CZ184" s="54">
        <v>140.75</v>
      </c>
      <c r="DA184" s="55">
        <v>143</v>
      </c>
      <c r="DB184" s="54" t="s">
        <v>180</v>
      </c>
      <c r="DC184" s="54" t="s">
        <v>180</v>
      </c>
      <c r="DD184" s="55" t="s">
        <v>180</v>
      </c>
      <c r="DE184" s="54" t="s">
        <v>180</v>
      </c>
      <c r="DF184" s="54" t="s">
        <v>180</v>
      </c>
      <c r="DG184" s="55" t="s">
        <v>180</v>
      </c>
      <c r="DH184" s="54" t="s">
        <v>180</v>
      </c>
      <c r="DI184" s="54" t="s">
        <v>180</v>
      </c>
      <c r="DJ184" s="55" t="s">
        <v>180</v>
      </c>
      <c r="DK184" s="56" t="s">
        <v>180</v>
      </c>
      <c r="DL184" s="54" t="s">
        <v>180</v>
      </c>
      <c r="DM184" s="55" t="s">
        <v>180</v>
      </c>
      <c r="DN184" s="54" t="s">
        <v>180</v>
      </c>
      <c r="DO184" s="54" t="s">
        <v>180</v>
      </c>
      <c r="DP184" s="55" t="s">
        <v>180</v>
      </c>
      <c r="DQ184" s="54" t="s">
        <v>180</v>
      </c>
      <c r="DR184" s="54" t="s">
        <v>180</v>
      </c>
      <c r="DS184" s="55" t="s">
        <v>180</v>
      </c>
      <c r="DT184" s="54">
        <v>148.5</v>
      </c>
      <c r="DU184" s="54">
        <v>146</v>
      </c>
      <c r="DV184" s="55">
        <v>147.25</v>
      </c>
      <c r="DW184" s="56" t="s">
        <v>180</v>
      </c>
      <c r="DX184" s="54" t="s">
        <v>180</v>
      </c>
      <c r="DY184" s="55" t="s">
        <v>180</v>
      </c>
      <c r="DZ184" s="56">
        <v>459</v>
      </c>
      <c r="EA184" s="54">
        <v>439</v>
      </c>
      <c r="EB184" s="55">
        <v>449</v>
      </c>
      <c r="EC184" s="56" t="s">
        <v>180</v>
      </c>
      <c r="ED184" s="54" t="s">
        <v>180</v>
      </c>
      <c r="EE184" s="55" t="s">
        <v>180</v>
      </c>
      <c r="EF184" s="56" t="s">
        <v>180</v>
      </c>
      <c r="EG184" s="54" t="s">
        <v>180</v>
      </c>
      <c r="EH184" s="55" t="s">
        <v>180</v>
      </c>
      <c r="EI184" s="56" t="s">
        <v>180</v>
      </c>
      <c r="EJ184" s="54" t="s">
        <v>180</v>
      </c>
      <c r="EK184" s="55" t="s">
        <v>180</v>
      </c>
      <c r="EL184" s="56" t="s">
        <v>180</v>
      </c>
      <c r="EM184" s="54" t="s">
        <v>180</v>
      </c>
      <c r="EN184" s="55" t="s">
        <v>180</v>
      </c>
      <c r="EO184" s="56" t="s">
        <v>180</v>
      </c>
      <c r="EP184" s="54" t="s">
        <v>180</v>
      </c>
      <c r="EQ184" s="55" t="s">
        <v>180</v>
      </c>
      <c r="ER184" s="56" t="s">
        <v>180</v>
      </c>
      <c r="ES184" s="54" t="s">
        <v>180</v>
      </c>
      <c r="ET184" s="55" t="s">
        <v>180</v>
      </c>
      <c r="EU184" s="54" t="s">
        <v>180</v>
      </c>
      <c r="EV184" s="54" t="s">
        <v>180</v>
      </c>
      <c r="EW184" s="55" t="s">
        <v>180</v>
      </c>
      <c r="EX184" s="54" t="s">
        <v>180</v>
      </c>
      <c r="EY184" s="54" t="s">
        <v>180</v>
      </c>
      <c r="EZ184" s="55" t="s">
        <v>180</v>
      </c>
      <c r="FA184" s="56" t="s">
        <v>180</v>
      </c>
      <c r="FB184" s="54" t="s">
        <v>180</v>
      </c>
      <c r="FC184" s="55" t="s">
        <v>180</v>
      </c>
      <c r="FD184" s="56" t="s">
        <v>180</v>
      </c>
      <c r="FE184" s="54" t="s">
        <v>180</v>
      </c>
      <c r="FF184" s="55" t="s">
        <v>180</v>
      </c>
      <c r="FG184" s="56" t="s">
        <v>180</v>
      </c>
      <c r="FH184" s="54" t="s">
        <v>180</v>
      </c>
      <c r="FI184" s="55" t="s">
        <v>180</v>
      </c>
      <c r="FJ184" s="56">
        <v>125.5</v>
      </c>
      <c r="FK184" s="54">
        <v>120</v>
      </c>
      <c r="FL184" s="55">
        <v>123.25</v>
      </c>
      <c r="FM184" s="56" t="s">
        <v>180</v>
      </c>
      <c r="FN184" s="54" t="s">
        <v>180</v>
      </c>
      <c r="FO184" s="55" t="s">
        <v>180</v>
      </c>
      <c r="FP184" s="56">
        <v>121</v>
      </c>
      <c r="FQ184" s="54">
        <v>121</v>
      </c>
      <c r="FR184" s="55">
        <v>121</v>
      </c>
      <c r="FS184" s="56">
        <v>138</v>
      </c>
      <c r="FT184" s="54">
        <v>138</v>
      </c>
      <c r="FU184" s="55">
        <v>138</v>
      </c>
      <c r="FV184" s="56" t="s">
        <v>180</v>
      </c>
      <c r="FW184" s="54" t="s">
        <v>180</v>
      </c>
      <c r="FX184" s="55" t="s">
        <v>180</v>
      </c>
      <c r="FY184" s="56" t="s">
        <v>180</v>
      </c>
      <c r="FZ184" s="54" t="s">
        <v>180</v>
      </c>
      <c r="GA184" s="55" t="s">
        <v>180</v>
      </c>
      <c r="GB184" s="56">
        <v>312</v>
      </c>
      <c r="GC184" s="54">
        <v>257</v>
      </c>
      <c r="GD184" s="55">
        <v>285</v>
      </c>
      <c r="GE184" s="56">
        <v>348</v>
      </c>
      <c r="GF184" s="54">
        <v>343</v>
      </c>
      <c r="GG184" s="55">
        <v>346</v>
      </c>
      <c r="GH184" s="56">
        <v>342</v>
      </c>
      <c r="GI184" s="54">
        <v>335</v>
      </c>
      <c r="GJ184" s="55">
        <v>339</v>
      </c>
      <c r="GK184" s="56" t="s">
        <v>180</v>
      </c>
      <c r="GL184" s="54" t="s">
        <v>180</v>
      </c>
      <c r="GM184" s="55" t="s">
        <v>180</v>
      </c>
      <c r="GN184" s="56">
        <v>340</v>
      </c>
      <c r="GO184" s="54">
        <v>335</v>
      </c>
      <c r="GP184" s="55">
        <v>338</v>
      </c>
      <c r="GQ184" s="56">
        <v>260</v>
      </c>
      <c r="GR184" s="54">
        <v>240</v>
      </c>
      <c r="GS184" s="55">
        <v>250</v>
      </c>
      <c r="GT184" s="56" t="s">
        <v>180</v>
      </c>
      <c r="GU184" s="54" t="s">
        <v>180</v>
      </c>
      <c r="GV184" s="55" t="s">
        <v>180</v>
      </c>
      <c r="GW184" s="56">
        <v>260</v>
      </c>
      <c r="GX184" s="54">
        <v>240</v>
      </c>
      <c r="GY184" s="55">
        <v>250</v>
      </c>
      <c r="GZ184" s="56">
        <v>44</v>
      </c>
      <c r="HA184" s="54">
        <v>38</v>
      </c>
      <c r="HB184" s="55">
        <v>41</v>
      </c>
      <c r="HC184" s="56">
        <v>60</v>
      </c>
      <c r="HD184" s="54">
        <v>50</v>
      </c>
      <c r="HE184" s="55">
        <v>55</v>
      </c>
      <c r="HF184" s="54" t="s">
        <v>180</v>
      </c>
      <c r="HG184" s="54" t="s">
        <v>180</v>
      </c>
      <c r="HH184" s="55" t="s">
        <v>180</v>
      </c>
      <c r="HI184" s="54" t="s">
        <v>180</v>
      </c>
      <c r="HJ184" s="54" t="s">
        <v>180</v>
      </c>
      <c r="HK184" s="55" t="s">
        <v>180</v>
      </c>
      <c r="HL184" s="56" t="s">
        <v>180</v>
      </c>
      <c r="HM184" s="54" t="s">
        <v>180</v>
      </c>
      <c r="HN184" s="55" t="s">
        <v>180</v>
      </c>
      <c r="HO184" s="56" t="s">
        <v>180</v>
      </c>
      <c r="HP184" s="54" t="s">
        <v>180</v>
      </c>
      <c r="HQ184" s="55" t="s">
        <v>180</v>
      </c>
      <c r="HR184" s="56" t="s">
        <v>180</v>
      </c>
      <c r="HS184" s="54" t="s">
        <v>180</v>
      </c>
      <c r="HT184" s="55" t="s">
        <v>180</v>
      </c>
      <c r="HU184" s="56" t="s">
        <v>180</v>
      </c>
      <c r="HV184" s="54" t="s">
        <v>180</v>
      </c>
      <c r="HW184" s="55" t="s">
        <v>180</v>
      </c>
      <c r="HX184" s="56" t="s">
        <v>180</v>
      </c>
      <c r="HY184" s="54" t="s">
        <v>180</v>
      </c>
      <c r="HZ184" s="55" t="s">
        <v>180</v>
      </c>
      <c r="IA184" s="56" t="s">
        <v>180</v>
      </c>
      <c r="IB184" s="54" t="s">
        <v>180</v>
      </c>
      <c r="IC184" s="55" t="s">
        <v>180</v>
      </c>
    </row>
    <row r="185" spans="1:237">
      <c r="A185" s="20">
        <v>2002</v>
      </c>
      <c r="B185" s="20">
        <v>2</v>
      </c>
      <c r="C185" s="20">
        <v>4</v>
      </c>
      <c r="D185" s="54">
        <v>151.75</v>
      </c>
      <c r="E185" s="54">
        <v>148.5</v>
      </c>
      <c r="F185" s="55">
        <v>150.5</v>
      </c>
      <c r="G185" s="56">
        <v>142</v>
      </c>
      <c r="H185" s="54">
        <v>140.25</v>
      </c>
      <c r="I185" s="55">
        <v>141.25</v>
      </c>
      <c r="J185" s="56">
        <v>149.25</v>
      </c>
      <c r="K185" s="54">
        <v>146.75</v>
      </c>
      <c r="L185" s="55">
        <v>148.25</v>
      </c>
      <c r="M185" s="56" t="s">
        <v>180</v>
      </c>
      <c r="N185" s="54" t="s">
        <v>180</v>
      </c>
      <c r="O185" s="55" t="s">
        <v>180</v>
      </c>
      <c r="P185" s="56">
        <v>173.25</v>
      </c>
      <c r="Q185" s="54">
        <v>170.75</v>
      </c>
      <c r="R185" s="55">
        <v>172.25</v>
      </c>
      <c r="S185" s="56">
        <v>173</v>
      </c>
      <c r="T185" s="54">
        <v>172.25</v>
      </c>
      <c r="U185" s="55">
        <v>173</v>
      </c>
      <c r="V185" s="54">
        <v>165</v>
      </c>
      <c r="W185" s="54">
        <v>163.75</v>
      </c>
      <c r="X185" s="55">
        <v>164.5</v>
      </c>
      <c r="Y185" s="54">
        <v>160</v>
      </c>
      <c r="Z185" s="54">
        <v>155</v>
      </c>
      <c r="AA185" s="55">
        <v>158</v>
      </c>
      <c r="AB185" s="54" t="s">
        <v>180</v>
      </c>
      <c r="AC185" s="54" t="s">
        <v>180</v>
      </c>
      <c r="AD185" s="55" t="s">
        <v>180</v>
      </c>
      <c r="AE185" s="54" t="s">
        <v>180</v>
      </c>
      <c r="AF185" s="54" t="s">
        <v>180</v>
      </c>
      <c r="AG185" s="55" t="s">
        <v>180</v>
      </c>
      <c r="AH185" s="56" t="s">
        <v>180</v>
      </c>
      <c r="AI185" s="54" t="s">
        <v>180</v>
      </c>
      <c r="AJ185" s="55" t="s">
        <v>180</v>
      </c>
      <c r="AK185" s="56" t="s">
        <v>180</v>
      </c>
      <c r="AL185" s="54" t="s">
        <v>180</v>
      </c>
      <c r="AM185" s="55" t="s">
        <v>180</v>
      </c>
      <c r="AN185" s="56">
        <v>2650</v>
      </c>
      <c r="AO185" s="54">
        <v>2450</v>
      </c>
      <c r="AP185" s="55">
        <v>2550</v>
      </c>
      <c r="AQ185" s="56">
        <v>152</v>
      </c>
      <c r="AR185" s="54">
        <v>148.5</v>
      </c>
      <c r="AS185" s="55">
        <v>150.5</v>
      </c>
      <c r="AT185" s="56">
        <v>310</v>
      </c>
      <c r="AU185" s="54">
        <v>295</v>
      </c>
      <c r="AV185" s="55">
        <v>303</v>
      </c>
      <c r="AW185" s="56">
        <v>142.5</v>
      </c>
      <c r="AX185" s="54">
        <v>139.25</v>
      </c>
      <c r="AY185" s="55">
        <v>141.25</v>
      </c>
      <c r="AZ185" s="56">
        <v>155</v>
      </c>
      <c r="BA185" s="54">
        <v>146.5</v>
      </c>
      <c r="BB185" s="55">
        <v>151.25</v>
      </c>
      <c r="BC185" s="56" t="s">
        <v>180</v>
      </c>
      <c r="BD185" s="54" t="s">
        <v>180</v>
      </c>
      <c r="BE185" s="55" t="s">
        <v>180</v>
      </c>
      <c r="BF185" s="56">
        <v>155</v>
      </c>
      <c r="BG185" s="54">
        <v>146.5</v>
      </c>
      <c r="BH185" s="55">
        <v>151.25</v>
      </c>
      <c r="BI185" s="56">
        <v>165</v>
      </c>
      <c r="BJ185" s="54">
        <v>158</v>
      </c>
      <c r="BK185" s="55">
        <v>161.5</v>
      </c>
      <c r="BL185" s="56" t="s">
        <v>180</v>
      </c>
      <c r="BM185" s="54" t="s">
        <v>180</v>
      </c>
      <c r="BN185" s="55" t="s">
        <v>180</v>
      </c>
      <c r="BO185" s="56" t="s">
        <v>180</v>
      </c>
      <c r="BP185" s="54" t="s">
        <v>180</v>
      </c>
      <c r="BQ185" s="55" t="s">
        <v>180</v>
      </c>
      <c r="BR185" s="56" t="s">
        <v>180</v>
      </c>
      <c r="BS185" s="54" t="s">
        <v>180</v>
      </c>
      <c r="BT185" s="55" t="s">
        <v>180</v>
      </c>
      <c r="BU185" s="56">
        <v>167</v>
      </c>
      <c r="BV185" s="54">
        <v>165.5</v>
      </c>
      <c r="BW185" s="55">
        <v>166.75</v>
      </c>
      <c r="BX185" s="56" t="s">
        <v>180</v>
      </c>
      <c r="BY185" s="54" t="s">
        <v>180</v>
      </c>
      <c r="BZ185" s="55" t="s">
        <v>180</v>
      </c>
      <c r="CA185" s="56" t="s">
        <v>180</v>
      </c>
      <c r="CB185" s="54" t="s">
        <v>180</v>
      </c>
      <c r="CC185" s="55" t="s">
        <v>180</v>
      </c>
      <c r="CD185" s="56" t="s">
        <v>180</v>
      </c>
      <c r="CE185" s="54" t="s">
        <v>180</v>
      </c>
      <c r="CF185" s="55" t="s">
        <v>180</v>
      </c>
      <c r="CG185" s="56" t="s">
        <v>180</v>
      </c>
      <c r="CH185" s="54" t="s">
        <v>180</v>
      </c>
      <c r="CI185" s="55" t="s">
        <v>180</v>
      </c>
      <c r="CJ185" s="56" t="s">
        <v>180</v>
      </c>
      <c r="CK185" s="54" t="s">
        <v>180</v>
      </c>
      <c r="CL185" s="55" t="s">
        <v>180</v>
      </c>
      <c r="CM185" s="56" t="s">
        <v>180</v>
      </c>
      <c r="CN185" s="54" t="s">
        <v>180</v>
      </c>
      <c r="CO185" s="55" t="s">
        <v>180</v>
      </c>
      <c r="CP185" s="56">
        <v>171.25</v>
      </c>
      <c r="CQ185" s="54">
        <v>168</v>
      </c>
      <c r="CR185" s="55">
        <v>169.75</v>
      </c>
      <c r="CS185" s="56">
        <v>210</v>
      </c>
      <c r="CT185" s="54">
        <v>198</v>
      </c>
      <c r="CU185" s="55">
        <v>204</v>
      </c>
      <c r="CV185" s="56">
        <v>250</v>
      </c>
      <c r="CW185" s="54">
        <v>240</v>
      </c>
      <c r="CX185" s="55">
        <v>245</v>
      </c>
      <c r="CY185" s="54">
        <v>142.5</v>
      </c>
      <c r="CZ185" s="54">
        <v>139.75</v>
      </c>
      <c r="DA185" s="55">
        <v>141.5</v>
      </c>
      <c r="DB185" s="54" t="s">
        <v>180</v>
      </c>
      <c r="DC185" s="54" t="s">
        <v>180</v>
      </c>
      <c r="DD185" s="55" t="s">
        <v>180</v>
      </c>
      <c r="DE185" s="54" t="s">
        <v>180</v>
      </c>
      <c r="DF185" s="54" t="s">
        <v>180</v>
      </c>
      <c r="DG185" s="55" t="s">
        <v>180</v>
      </c>
      <c r="DH185" s="54" t="s">
        <v>180</v>
      </c>
      <c r="DI185" s="54" t="s">
        <v>180</v>
      </c>
      <c r="DJ185" s="55" t="s">
        <v>180</v>
      </c>
      <c r="DK185" s="56" t="s">
        <v>180</v>
      </c>
      <c r="DL185" s="54" t="s">
        <v>180</v>
      </c>
      <c r="DM185" s="55" t="s">
        <v>180</v>
      </c>
      <c r="DN185" s="54" t="s">
        <v>180</v>
      </c>
      <c r="DO185" s="54" t="s">
        <v>180</v>
      </c>
      <c r="DP185" s="55" t="s">
        <v>180</v>
      </c>
      <c r="DQ185" s="54" t="s">
        <v>180</v>
      </c>
      <c r="DR185" s="54" t="s">
        <v>180</v>
      </c>
      <c r="DS185" s="55" t="s">
        <v>180</v>
      </c>
      <c r="DT185" s="54">
        <v>147.5</v>
      </c>
      <c r="DU185" s="54">
        <v>145.25</v>
      </c>
      <c r="DV185" s="55">
        <v>146.5</v>
      </c>
      <c r="DW185" s="56" t="s">
        <v>180</v>
      </c>
      <c r="DX185" s="54" t="s">
        <v>180</v>
      </c>
      <c r="DY185" s="55" t="s">
        <v>180</v>
      </c>
      <c r="DZ185" s="56">
        <v>459</v>
      </c>
      <c r="EA185" s="54">
        <v>439</v>
      </c>
      <c r="EB185" s="55">
        <v>449</v>
      </c>
      <c r="EC185" s="56" t="s">
        <v>180</v>
      </c>
      <c r="ED185" s="54" t="s">
        <v>180</v>
      </c>
      <c r="EE185" s="55" t="s">
        <v>180</v>
      </c>
      <c r="EF185" s="56" t="s">
        <v>180</v>
      </c>
      <c r="EG185" s="54" t="s">
        <v>180</v>
      </c>
      <c r="EH185" s="55" t="s">
        <v>180</v>
      </c>
      <c r="EI185" s="56" t="s">
        <v>180</v>
      </c>
      <c r="EJ185" s="54" t="s">
        <v>180</v>
      </c>
      <c r="EK185" s="55" t="s">
        <v>180</v>
      </c>
      <c r="EL185" s="56" t="s">
        <v>180</v>
      </c>
      <c r="EM185" s="54" t="s">
        <v>180</v>
      </c>
      <c r="EN185" s="55" t="s">
        <v>180</v>
      </c>
      <c r="EO185" s="56" t="s">
        <v>180</v>
      </c>
      <c r="EP185" s="54" t="s">
        <v>180</v>
      </c>
      <c r="EQ185" s="55" t="s">
        <v>180</v>
      </c>
      <c r="ER185" s="56" t="s">
        <v>180</v>
      </c>
      <c r="ES185" s="54" t="s">
        <v>180</v>
      </c>
      <c r="ET185" s="55" t="s">
        <v>180</v>
      </c>
      <c r="EU185" s="54" t="s">
        <v>180</v>
      </c>
      <c r="EV185" s="54" t="s">
        <v>180</v>
      </c>
      <c r="EW185" s="55" t="s">
        <v>180</v>
      </c>
      <c r="EX185" s="54">
        <v>160</v>
      </c>
      <c r="EY185" s="54">
        <v>152</v>
      </c>
      <c r="EZ185" s="55">
        <v>156</v>
      </c>
      <c r="FA185" s="56" t="s">
        <v>180</v>
      </c>
      <c r="FB185" s="54" t="s">
        <v>180</v>
      </c>
      <c r="FC185" s="55" t="s">
        <v>180</v>
      </c>
      <c r="FD185" s="56" t="s">
        <v>180</v>
      </c>
      <c r="FE185" s="54" t="s">
        <v>180</v>
      </c>
      <c r="FF185" s="55" t="s">
        <v>180</v>
      </c>
      <c r="FG185" s="56" t="s">
        <v>180</v>
      </c>
      <c r="FH185" s="54" t="s">
        <v>180</v>
      </c>
      <c r="FI185" s="55" t="s">
        <v>180</v>
      </c>
      <c r="FJ185" s="56">
        <v>125.75</v>
      </c>
      <c r="FK185" s="54">
        <v>120.5</v>
      </c>
      <c r="FL185" s="55">
        <v>123.5</v>
      </c>
      <c r="FM185" s="56" t="s">
        <v>180</v>
      </c>
      <c r="FN185" s="54" t="s">
        <v>180</v>
      </c>
      <c r="FO185" s="55" t="s">
        <v>180</v>
      </c>
      <c r="FP185" s="56">
        <v>121</v>
      </c>
      <c r="FQ185" s="54">
        <v>121</v>
      </c>
      <c r="FR185" s="55">
        <v>121</v>
      </c>
      <c r="FS185" s="56">
        <v>132</v>
      </c>
      <c r="FT185" s="54">
        <v>134</v>
      </c>
      <c r="FU185" s="55">
        <v>133</v>
      </c>
      <c r="FV185" s="56" t="s">
        <v>180</v>
      </c>
      <c r="FW185" s="54" t="s">
        <v>180</v>
      </c>
      <c r="FX185" s="55" t="s">
        <v>180</v>
      </c>
      <c r="FY185" s="56" t="s">
        <v>180</v>
      </c>
      <c r="FZ185" s="54" t="s">
        <v>180</v>
      </c>
      <c r="GA185" s="55" t="s">
        <v>180</v>
      </c>
      <c r="GB185" s="56">
        <v>310.25</v>
      </c>
      <c r="GC185" s="54">
        <v>255.25</v>
      </c>
      <c r="GD185" s="55">
        <v>283.25</v>
      </c>
      <c r="GE185" s="56">
        <v>348</v>
      </c>
      <c r="GF185" s="54">
        <v>341</v>
      </c>
      <c r="GG185" s="55">
        <v>345</v>
      </c>
      <c r="GH185" s="56">
        <v>342</v>
      </c>
      <c r="GI185" s="54">
        <v>335</v>
      </c>
      <c r="GJ185" s="55">
        <v>339</v>
      </c>
      <c r="GK185" s="56" t="s">
        <v>180</v>
      </c>
      <c r="GL185" s="54" t="s">
        <v>180</v>
      </c>
      <c r="GM185" s="55" t="s">
        <v>180</v>
      </c>
      <c r="GN185" s="56">
        <v>340</v>
      </c>
      <c r="GO185" s="54">
        <v>335</v>
      </c>
      <c r="GP185" s="55">
        <v>338</v>
      </c>
      <c r="GQ185" s="56">
        <v>260</v>
      </c>
      <c r="GR185" s="54">
        <v>240</v>
      </c>
      <c r="GS185" s="55">
        <v>250</v>
      </c>
      <c r="GT185" s="56" t="s">
        <v>180</v>
      </c>
      <c r="GU185" s="54" t="s">
        <v>180</v>
      </c>
      <c r="GV185" s="55" t="s">
        <v>180</v>
      </c>
      <c r="GW185" s="56">
        <v>260</v>
      </c>
      <c r="GX185" s="54">
        <v>240</v>
      </c>
      <c r="GY185" s="55">
        <v>250</v>
      </c>
      <c r="GZ185" s="56">
        <v>44</v>
      </c>
      <c r="HA185" s="54">
        <v>38</v>
      </c>
      <c r="HB185" s="55">
        <v>41</v>
      </c>
      <c r="HC185" s="56">
        <v>60</v>
      </c>
      <c r="HD185" s="54">
        <v>50</v>
      </c>
      <c r="HE185" s="55">
        <v>55</v>
      </c>
      <c r="HF185" s="54" t="s">
        <v>180</v>
      </c>
      <c r="HG185" s="54" t="s">
        <v>180</v>
      </c>
      <c r="HH185" s="55" t="s">
        <v>180</v>
      </c>
      <c r="HI185" s="54" t="s">
        <v>180</v>
      </c>
      <c r="HJ185" s="54" t="s">
        <v>180</v>
      </c>
      <c r="HK185" s="55" t="s">
        <v>180</v>
      </c>
      <c r="HL185" s="56" t="s">
        <v>180</v>
      </c>
      <c r="HM185" s="54" t="s">
        <v>180</v>
      </c>
      <c r="HN185" s="55" t="s">
        <v>180</v>
      </c>
      <c r="HO185" s="56" t="s">
        <v>180</v>
      </c>
      <c r="HP185" s="54" t="s">
        <v>180</v>
      </c>
      <c r="HQ185" s="55" t="s">
        <v>180</v>
      </c>
      <c r="HR185" s="56" t="s">
        <v>180</v>
      </c>
      <c r="HS185" s="54" t="s">
        <v>180</v>
      </c>
      <c r="HT185" s="55" t="s">
        <v>180</v>
      </c>
      <c r="HU185" s="56" t="s">
        <v>180</v>
      </c>
      <c r="HV185" s="54" t="s">
        <v>180</v>
      </c>
      <c r="HW185" s="55" t="s">
        <v>180</v>
      </c>
      <c r="HX185" s="56" t="s">
        <v>180</v>
      </c>
      <c r="HY185" s="54" t="s">
        <v>180</v>
      </c>
      <c r="HZ185" s="55" t="s">
        <v>180</v>
      </c>
      <c r="IA185" s="56" t="s">
        <v>180</v>
      </c>
      <c r="IB185" s="54" t="s">
        <v>180</v>
      </c>
      <c r="IC185" s="55" t="s">
        <v>180</v>
      </c>
    </row>
    <row r="186" spans="1:237">
      <c r="A186" s="20">
        <v>2002</v>
      </c>
      <c r="B186" s="20">
        <v>2</v>
      </c>
      <c r="C186" s="20">
        <v>5</v>
      </c>
      <c r="D186" s="54">
        <v>155.4</v>
      </c>
      <c r="E186" s="54">
        <v>151.6</v>
      </c>
      <c r="F186" s="55">
        <v>153.6</v>
      </c>
      <c r="G186" s="56">
        <v>135.4</v>
      </c>
      <c r="H186" s="54">
        <v>135.19999999999999</v>
      </c>
      <c r="I186" s="55">
        <v>135.4</v>
      </c>
      <c r="J186" s="56">
        <v>146</v>
      </c>
      <c r="K186" s="54">
        <v>144.4</v>
      </c>
      <c r="L186" s="55">
        <v>145.6</v>
      </c>
      <c r="M186" s="56" t="s">
        <v>180</v>
      </c>
      <c r="N186" s="54" t="s">
        <v>180</v>
      </c>
      <c r="O186" s="55" t="s">
        <v>180</v>
      </c>
      <c r="P186" s="56">
        <v>170</v>
      </c>
      <c r="Q186" s="54">
        <v>165.6</v>
      </c>
      <c r="R186" s="55">
        <v>168.2</v>
      </c>
      <c r="S186" s="56">
        <v>170</v>
      </c>
      <c r="T186" s="54">
        <v>165.6</v>
      </c>
      <c r="U186" s="55">
        <v>168.2</v>
      </c>
      <c r="V186" s="54">
        <v>165</v>
      </c>
      <c r="W186" s="54">
        <v>160</v>
      </c>
      <c r="X186" s="55">
        <v>163</v>
      </c>
      <c r="Y186" s="54">
        <v>160</v>
      </c>
      <c r="Z186" s="54">
        <v>155</v>
      </c>
      <c r="AA186" s="55">
        <v>158</v>
      </c>
      <c r="AB186" s="54" t="s">
        <v>180</v>
      </c>
      <c r="AC186" s="54" t="s">
        <v>180</v>
      </c>
      <c r="AD186" s="55" t="s">
        <v>180</v>
      </c>
      <c r="AE186" s="54" t="s">
        <v>180</v>
      </c>
      <c r="AF186" s="54" t="s">
        <v>180</v>
      </c>
      <c r="AG186" s="55" t="s">
        <v>180</v>
      </c>
      <c r="AH186" s="56" t="s">
        <v>180</v>
      </c>
      <c r="AI186" s="54" t="s">
        <v>180</v>
      </c>
      <c r="AJ186" s="55" t="s">
        <v>180</v>
      </c>
      <c r="AK186" s="56" t="s">
        <v>180</v>
      </c>
      <c r="AL186" s="54" t="s">
        <v>180</v>
      </c>
      <c r="AM186" s="55" t="s">
        <v>180</v>
      </c>
      <c r="AN186" s="56">
        <v>2860</v>
      </c>
      <c r="AO186" s="54">
        <v>2300</v>
      </c>
      <c r="AP186" s="55">
        <v>2580</v>
      </c>
      <c r="AQ186" s="56">
        <v>155.4</v>
      </c>
      <c r="AR186" s="54">
        <v>152.4</v>
      </c>
      <c r="AS186" s="55">
        <v>154</v>
      </c>
      <c r="AT186" s="56">
        <v>310</v>
      </c>
      <c r="AU186" s="54">
        <v>295</v>
      </c>
      <c r="AV186" s="55">
        <v>303</v>
      </c>
      <c r="AW186" s="56">
        <v>140.4</v>
      </c>
      <c r="AX186" s="54">
        <v>136</v>
      </c>
      <c r="AY186" s="55">
        <v>138.6</v>
      </c>
      <c r="AZ186" s="56">
        <v>155.4</v>
      </c>
      <c r="BA186" s="54">
        <v>147</v>
      </c>
      <c r="BB186" s="55">
        <v>151.6</v>
      </c>
      <c r="BC186" s="56" t="s">
        <v>180</v>
      </c>
      <c r="BD186" s="54" t="s">
        <v>180</v>
      </c>
      <c r="BE186" s="55" t="s">
        <v>180</v>
      </c>
      <c r="BF186" s="56">
        <v>155.4</v>
      </c>
      <c r="BG186" s="54">
        <v>147</v>
      </c>
      <c r="BH186" s="55">
        <v>151.6</v>
      </c>
      <c r="BI186" s="56">
        <v>163.4</v>
      </c>
      <c r="BJ186" s="54">
        <v>158</v>
      </c>
      <c r="BK186" s="55">
        <v>161</v>
      </c>
      <c r="BL186" s="56" t="s">
        <v>180</v>
      </c>
      <c r="BM186" s="54" t="s">
        <v>180</v>
      </c>
      <c r="BN186" s="55" t="s">
        <v>180</v>
      </c>
      <c r="BO186" s="56" t="s">
        <v>180</v>
      </c>
      <c r="BP186" s="54" t="s">
        <v>180</v>
      </c>
      <c r="BQ186" s="55" t="s">
        <v>180</v>
      </c>
      <c r="BR186" s="56" t="s">
        <v>180</v>
      </c>
      <c r="BS186" s="54" t="s">
        <v>180</v>
      </c>
      <c r="BT186" s="55" t="s">
        <v>180</v>
      </c>
      <c r="BU186" s="56">
        <v>171.2</v>
      </c>
      <c r="BV186" s="54">
        <v>167.4</v>
      </c>
      <c r="BW186" s="55">
        <v>169.6</v>
      </c>
      <c r="BX186" s="56" t="s">
        <v>180</v>
      </c>
      <c r="BY186" s="54" t="s">
        <v>180</v>
      </c>
      <c r="BZ186" s="55" t="s">
        <v>180</v>
      </c>
      <c r="CA186" s="56" t="s">
        <v>180</v>
      </c>
      <c r="CB186" s="54" t="s">
        <v>180</v>
      </c>
      <c r="CC186" s="55" t="s">
        <v>180</v>
      </c>
      <c r="CD186" s="56" t="s">
        <v>180</v>
      </c>
      <c r="CE186" s="54" t="s">
        <v>180</v>
      </c>
      <c r="CF186" s="55" t="s">
        <v>180</v>
      </c>
      <c r="CG186" s="56" t="s">
        <v>180</v>
      </c>
      <c r="CH186" s="54" t="s">
        <v>180</v>
      </c>
      <c r="CI186" s="55" t="s">
        <v>180</v>
      </c>
      <c r="CJ186" s="56" t="s">
        <v>180</v>
      </c>
      <c r="CK186" s="54" t="s">
        <v>180</v>
      </c>
      <c r="CL186" s="55" t="s">
        <v>180</v>
      </c>
      <c r="CM186" s="56" t="s">
        <v>180</v>
      </c>
      <c r="CN186" s="54" t="s">
        <v>180</v>
      </c>
      <c r="CO186" s="55" t="s">
        <v>180</v>
      </c>
      <c r="CP186" s="56">
        <v>169</v>
      </c>
      <c r="CQ186" s="54">
        <v>168</v>
      </c>
      <c r="CR186" s="55">
        <v>169</v>
      </c>
      <c r="CS186" s="56">
        <v>210</v>
      </c>
      <c r="CT186" s="54">
        <v>198</v>
      </c>
      <c r="CU186" s="55">
        <v>204</v>
      </c>
      <c r="CV186" s="56">
        <v>250</v>
      </c>
      <c r="CW186" s="54">
        <v>240</v>
      </c>
      <c r="CX186" s="55">
        <v>245</v>
      </c>
      <c r="CY186" s="54">
        <v>140.4</v>
      </c>
      <c r="CZ186" s="54">
        <v>137.6</v>
      </c>
      <c r="DA186" s="55">
        <v>139.4</v>
      </c>
      <c r="DB186" s="54" t="s">
        <v>180</v>
      </c>
      <c r="DC186" s="54" t="s">
        <v>180</v>
      </c>
      <c r="DD186" s="55" t="s">
        <v>180</v>
      </c>
      <c r="DE186" s="54" t="s">
        <v>180</v>
      </c>
      <c r="DF186" s="54" t="s">
        <v>180</v>
      </c>
      <c r="DG186" s="55" t="s">
        <v>180</v>
      </c>
      <c r="DH186" s="54" t="s">
        <v>180</v>
      </c>
      <c r="DI186" s="54" t="s">
        <v>180</v>
      </c>
      <c r="DJ186" s="55" t="s">
        <v>180</v>
      </c>
      <c r="DK186" s="56" t="s">
        <v>180</v>
      </c>
      <c r="DL186" s="54" t="s">
        <v>180</v>
      </c>
      <c r="DM186" s="55" t="s">
        <v>180</v>
      </c>
      <c r="DN186" s="54" t="s">
        <v>180</v>
      </c>
      <c r="DO186" s="54" t="s">
        <v>180</v>
      </c>
      <c r="DP186" s="55" t="s">
        <v>180</v>
      </c>
      <c r="DQ186" s="54" t="s">
        <v>180</v>
      </c>
      <c r="DR186" s="54" t="s">
        <v>180</v>
      </c>
      <c r="DS186" s="55" t="s">
        <v>180</v>
      </c>
      <c r="DT186" s="54">
        <v>141.4</v>
      </c>
      <c r="DU186" s="54">
        <v>141</v>
      </c>
      <c r="DV186" s="55">
        <v>141.19999999999999</v>
      </c>
      <c r="DW186" s="56" t="s">
        <v>180</v>
      </c>
      <c r="DX186" s="54" t="s">
        <v>180</v>
      </c>
      <c r="DY186" s="55" t="s">
        <v>180</v>
      </c>
      <c r="DZ186" s="56">
        <v>463.5</v>
      </c>
      <c r="EA186" s="54">
        <v>442.5</v>
      </c>
      <c r="EB186" s="55">
        <v>453</v>
      </c>
      <c r="EC186" s="56" t="s">
        <v>180</v>
      </c>
      <c r="ED186" s="54" t="s">
        <v>180</v>
      </c>
      <c r="EE186" s="55" t="s">
        <v>180</v>
      </c>
      <c r="EF186" s="56" t="s">
        <v>180</v>
      </c>
      <c r="EG186" s="54" t="s">
        <v>180</v>
      </c>
      <c r="EH186" s="55" t="s">
        <v>180</v>
      </c>
      <c r="EI186" s="56" t="s">
        <v>180</v>
      </c>
      <c r="EJ186" s="54" t="s">
        <v>180</v>
      </c>
      <c r="EK186" s="55" t="s">
        <v>180</v>
      </c>
      <c r="EL186" s="56" t="s">
        <v>180</v>
      </c>
      <c r="EM186" s="54" t="s">
        <v>180</v>
      </c>
      <c r="EN186" s="55" t="s">
        <v>180</v>
      </c>
      <c r="EO186" s="56" t="s">
        <v>180</v>
      </c>
      <c r="EP186" s="54" t="s">
        <v>180</v>
      </c>
      <c r="EQ186" s="55" t="s">
        <v>180</v>
      </c>
      <c r="ER186" s="56" t="s">
        <v>180</v>
      </c>
      <c r="ES186" s="54" t="s">
        <v>180</v>
      </c>
      <c r="ET186" s="55" t="s">
        <v>180</v>
      </c>
      <c r="EU186" s="54" t="s">
        <v>180</v>
      </c>
      <c r="EV186" s="54" t="s">
        <v>180</v>
      </c>
      <c r="EW186" s="55" t="s">
        <v>180</v>
      </c>
      <c r="EX186" s="54">
        <v>161.6</v>
      </c>
      <c r="EY186" s="54">
        <v>154.80000000000001</v>
      </c>
      <c r="EZ186" s="55">
        <v>158.19999999999999</v>
      </c>
      <c r="FA186" s="56" t="s">
        <v>180</v>
      </c>
      <c r="FB186" s="54" t="s">
        <v>180</v>
      </c>
      <c r="FC186" s="55" t="s">
        <v>180</v>
      </c>
      <c r="FD186" s="56" t="s">
        <v>180</v>
      </c>
      <c r="FE186" s="54" t="s">
        <v>180</v>
      </c>
      <c r="FF186" s="55" t="s">
        <v>180</v>
      </c>
      <c r="FG186" s="56" t="s">
        <v>180</v>
      </c>
      <c r="FH186" s="54" t="s">
        <v>180</v>
      </c>
      <c r="FI186" s="55" t="s">
        <v>180</v>
      </c>
      <c r="FJ186" s="56">
        <v>128</v>
      </c>
      <c r="FK186" s="54">
        <v>121</v>
      </c>
      <c r="FL186" s="55">
        <v>124.6</v>
      </c>
      <c r="FM186" s="56" t="s">
        <v>180</v>
      </c>
      <c r="FN186" s="54" t="s">
        <v>180</v>
      </c>
      <c r="FO186" s="55" t="s">
        <v>180</v>
      </c>
      <c r="FP186" s="56">
        <v>121</v>
      </c>
      <c r="FQ186" s="54">
        <v>121</v>
      </c>
      <c r="FR186" s="55">
        <v>121</v>
      </c>
      <c r="FS186" s="56">
        <v>136.19999999999999</v>
      </c>
      <c r="FT186" s="54">
        <v>136</v>
      </c>
      <c r="FU186" s="55">
        <v>136.19999999999999</v>
      </c>
      <c r="FV186" s="56" t="s">
        <v>180</v>
      </c>
      <c r="FW186" s="54" t="s">
        <v>180</v>
      </c>
      <c r="FX186" s="55" t="s">
        <v>180</v>
      </c>
      <c r="FY186" s="56" t="s">
        <v>180</v>
      </c>
      <c r="FZ186" s="54" t="s">
        <v>180</v>
      </c>
      <c r="GA186" s="55" t="s">
        <v>180</v>
      </c>
      <c r="GB186" s="56">
        <v>305</v>
      </c>
      <c r="GC186" s="54">
        <v>256</v>
      </c>
      <c r="GD186" s="55">
        <v>281</v>
      </c>
      <c r="GE186" s="56">
        <v>342</v>
      </c>
      <c r="GF186" s="54">
        <v>335</v>
      </c>
      <c r="GG186" s="55">
        <v>339</v>
      </c>
      <c r="GH186" s="56">
        <v>331.6</v>
      </c>
      <c r="GI186" s="54">
        <v>319.8</v>
      </c>
      <c r="GJ186" s="55">
        <v>326.2</v>
      </c>
      <c r="GK186" s="56" t="s">
        <v>180</v>
      </c>
      <c r="GL186" s="54" t="s">
        <v>180</v>
      </c>
      <c r="GM186" s="55" t="s">
        <v>180</v>
      </c>
      <c r="GN186" s="56">
        <v>329</v>
      </c>
      <c r="GO186" s="54">
        <v>318.60000000000002</v>
      </c>
      <c r="GP186" s="55">
        <v>324.2</v>
      </c>
      <c r="GQ186" s="56">
        <v>260</v>
      </c>
      <c r="GR186" s="54">
        <v>240</v>
      </c>
      <c r="GS186" s="55">
        <v>250</v>
      </c>
      <c r="GT186" s="56" t="s">
        <v>180</v>
      </c>
      <c r="GU186" s="54" t="s">
        <v>180</v>
      </c>
      <c r="GV186" s="55" t="s">
        <v>180</v>
      </c>
      <c r="GW186" s="56">
        <v>260</v>
      </c>
      <c r="GX186" s="54">
        <v>240</v>
      </c>
      <c r="GY186" s="55">
        <v>250</v>
      </c>
      <c r="GZ186" s="56">
        <v>44</v>
      </c>
      <c r="HA186" s="54">
        <v>38</v>
      </c>
      <c r="HB186" s="55">
        <v>41</v>
      </c>
      <c r="HC186" s="56">
        <v>60</v>
      </c>
      <c r="HD186" s="54">
        <v>50</v>
      </c>
      <c r="HE186" s="55">
        <v>55</v>
      </c>
      <c r="HF186" s="54" t="s">
        <v>180</v>
      </c>
      <c r="HG186" s="54" t="s">
        <v>180</v>
      </c>
      <c r="HH186" s="55" t="s">
        <v>180</v>
      </c>
      <c r="HI186" s="54" t="s">
        <v>180</v>
      </c>
      <c r="HJ186" s="54" t="s">
        <v>180</v>
      </c>
      <c r="HK186" s="55" t="s">
        <v>180</v>
      </c>
      <c r="HL186" s="56" t="s">
        <v>180</v>
      </c>
      <c r="HM186" s="54" t="s">
        <v>180</v>
      </c>
      <c r="HN186" s="55" t="s">
        <v>180</v>
      </c>
      <c r="HO186" s="56" t="s">
        <v>180</v>
      </c>
      <c r="HP186" s="54" t="s">
        <v>180</v>
      </c>
      <c r="HQ186" s="55" t="s">
        <v>180</v>
      </c>
      <c r="HR186" s="56" t="s">
        <v>180</v>
      </c>
      <c r="HS186" s="54" t="s">
        <v>180</v>
      </c>
      <c r="HT186" s="55" t="s">
        <v>180</v>
      </c>
      <c r="HU186" s="56" t="s">
        <v>180</v>
      </c>
      <c r="HV186" s="54" t="s">
        <v>180</v>
      </c>
      <c r="HW186" s="55" t="s">
        <v>180</v>
      </c>
      <c r="HX186" s="56" t="s">
        <v>180</v>
      </c>
      <c r="HY186" s="54" t="s">
        <v>180</v>
      </c>
      <c r="HZ186" s="55" t="s">
        <v>180</v>
      </c>
      <c r="IA186" s="56" t="s">
        <v>180</v>
      </c>
      <c r="IB186" s="54" t="s">
        <v>180</v>
      </c>
      <c r="IC186" s="55" t="s">
        <v>180</v>
      </c>
    </row>
    <row r="187" spans="1:237">
      <c r="A187" s="20">
        <v>2002</v>
      </c>
      <c r="B187" s="20">
        <v>2</v>
      </c>
      <c r="C187" s="20">
        <v>6</v>
      </c>
      <c r="D187" s="54">
        <v>165</v>
      </c>
      <c r="E187" s="54">
        <v>162.25</v>
      </c>
      <c r="F187" s="55">
        <v>163.75</v>
      </c>
      <c r="G187" s="56">
        <v>139.25</v>
      </c>
      <c r="H187" s="54">
        <v>138.25</v>
      </c>
      <c r="I187" s="55">
        <v>139</v>
      </c>
      <c r="J187" s="56">
        <v>152.25</v>
      </c>
      <c r="K187" s="54">
        <v>152</v>
      </c>
      <c r="L187" s="55">
        <v>152.25</v>
      </c>
      <c r="M187" s="56" t="s">
        <v>180</v>
      </c>
      <c r="N187" s="54" t="s">
        <v>180</v>
      </c>
      <c r="O187" s="55" t="s">
        <v>180</v>
      </c>
      <c r="P187" s="56">
        <v>170</v>
      </c>
      <c r="Q187" s="54">
        <v>165</v>
      </c>
      <c r="R187" s="55">
        <v>168</v>
      </c>
      <c r="S187" s="56">
        <v>170</v>
      </c>
      <c r="T187" s="54">
        <v>165</v>
      </c>
      <c r="U187" s="55">
        <v>168</v>
      </c>
      <c r="V187" s="54">
        <v>165</v>
      </c>
      <c r="W187" s="54">
        <v>160</v>
      </c>
      <c r="X187" s="55">
        <v>163</v>
      </c>
      <c r="Y187" s="54">
        <v>160</v>
      </c>
      <c r="Z187" s="54">
        <v>155</v>
      </c>
      <c r="AA187" s="55">
        <v>158</v>
      </c>
      <c r="AB187" s="54" t="s">
        <v>180</v>
      </c>
      <c r="AC187" s="54" t="s">
        <v>180</v>
      </c>
      <c r="AD187" s="55" t="s">
        <v>180</v>
      </c>
      <c r="AE187" s="54" t="s">
        <v>180</v>
      </c>
      <c r="AF187" s="54" t="s">
        <v>180</v>
      </c>
      <c r="AG187" s="55" t="s">
        <v>180</v>
      </c>
      <c r="AH187" s="56" t="s">
        <v>180</v>
      </c>
      <c r="AI187" s="54" t="s">
        <v>180</v>
      </c>
      <c r="AJ187" s="55" t="s">
        <v>180</v>
      </c>
      <c r="AK187" s="56" t="s">
        <v>180</v>
      </c>
      <c r="AL187" s="54" t="s">
        <v>180</v>
      </c>
      <c r="AM187" s="55" t="s">
        <v>180</v>
      </c>
      <c r="AN187" s="56">
        <v>3000</v>
      </c>
      <c r="AO187" s="54">
        <v>2200</v>
      </c>
      <c r="AP187" s="55">
        <v>2600</v>
      </c>
      <c r="AQ187" s="56">
        <v>165</v>
      </c>
      <c r="AR187" s="54">
        <v>162.25</v>
      </c>
      <c r="AS187" s="55">
        <v>163.75</v>
      </c>
      <c r="AT187" s="56">
        <v>310</v>
      </c>
      <c r="AU187" s="54">
        <v>295</v>
      </c>
      <c r="AV187" s="55">
        <v>303</v>
      </c>
      <c r="AW187" s="56">
        <v>150.75</v>
      </c>
      <c r="AX187" s="54">
        <v>145.5</v>
      </c>
      <c r="AY187" s="55">
        <v>148.25</v>
      </c>
      <c r="AZ187" s="56">
        <v>161.25</v>
      </c>
      <c r="BA187" s="54">
        <v>157</v>
      </c>
      <c r="BB187" s="55">
        <v>159.25</v>
      </c>
      <c r="BC187" s="56" t="s">
        <v>180</v>
      </c>
      <c r="BD187" s="54" t="s">
        <v>180</v>
      </c>
      <c r="BE187" s="55" t="s">
        <v>180</v>
      </c>
      <c r="BF187" s="56">
        <v>161.25</v>
      </c>
      <c r="BG187" s="54">
        <v>157</v>
      </c>
      <c r="BH187" s="55">
        <v>159.25</v>
      </c>
      <c r="BI187" s="56">
        <v>166</v>
      </c>
      <c r="BJ187" s="54">
        <v>163</v>
      </c>
      <c r="BK187" s="55">
        <v>165</v>
      </c>
      <c r="BL187" s="56" t="s">
        <v>180</v>
      </c>
      <c r="BM187" s="54" t="s">
        <v>180</v>
      </c>
      <c r="BN187" s="55" t="s">
        <v>180</v>
      </c>
      <c r="BO187" s="56" t="s">
        <v>180</v>
      </c>
      <c r="BP187" s="54" t="s">
        <v>180</v>
      </c>
      <c r="BQ187" s="55" t="s">
        <v>180</v>
      </c>
      <c r="BR187" s="56" t="s">
        <v>180</v>
      </c>
      <c r="BS187" s="54" t="s">
        <v>180</v>
      </c>
      <c r="BT187" s="55" t="s">
        <v>180</v>
      </c>
      <c r="BU187" s="56">
        <v>172</v>
      </c>
      <c r="BV187" s="54">
        <v>167</v>
      </c>
      <c r="BW187" s="55">
        <v>170</v>
      </c>
      <c r="BX187" s="56" t="s">
        <v>180</v>
      </c>
      <c r="BY187" s="54" t="s">
        <v>180</v>
      </c>
      <c r="BZ187" s="55" t="s">
        <v>180</v>
      </c>
      <c r="CA187" s="56" t="s">
        <v>180</v>
      </c>
      <c r="CB187" s="54" t="s">
        <v>180</v>
      </c>
      <c r="CC187" s="55" t="s">
        <v>180</v>
      </c>
      <c r="CD187" s="56" t="s">
        <v>180</v>
      </c>
      <c r="CE187" s="54" t="s">
        <v>180</v>
      </c>
      <c r="CF187" s="55" t="s">
        <v>180</v>
      </c>
      <c r="CG187" s="56" t="s">
        <v>180</v>
      </c>
      <c r="CH187" s="54" t="s">
        <v>180</v>
      </c>
      <c r="CI187" s="55" t="s">
        <v>180</v>
      </c>
      <c r="CJ187" s="56" t="s">
        <v>180</v>
      </c>
      <c r="CK187" s="54" t="s">
        <v>180</v>
      </c>
      <c r="CL187" s="55" t="s">
        <v>180</v>
      </c>
      <c r="CM187" s="56" t="s">
        <v>180</v>
      </c>
      <c r="CN187" s="54" t="s">
        <v>180</v>
      </c>
      <c r="CO187" s="55" t="s">
        <v>180</v>
      </c>
      <c r="CP187" s="56">
        <v>175</v>
      </c>
      <c r="CQ187" s="54">
        <v>172.75</v>
      </c>
      <c r="CR187" s="55">
        <v>174</v>
      </c>
      <c r="CS187" s="56">
        <v>210</v>
      </c>
      <c r="CT187" s="54">
        <v>198</v>
      </c>
      <c r="CU187" s="55">
        <v>204</v>
      </c>
      <c r="CV187" s="56">
        <v>250</v>
      </c>
      <c r="CW187" s="54">
        <v>240</v>
      </c>
      <c r="CX187" s="55">
        <v>245</v>
      </c>
      <c r="CY187" s="54">
        <v>149.5</v>
      </c>
      <c r="CZ187" s="54">
        <v>146</v>
      </c>
      <c r="DA187" s="55">
        <v>148</v>
      </c>
      <c r="DB187" s="54" t="s">
        <v>180</v>
      </c>
      <c r="DC187" s="54" t="s">
        <v>180</v>
      </c>
      <c r="DD187" s="55" t="s">
        <v>180</v>
      </c>
      <c r="DE187" s="54" t="s">
        <v>180</v>
      </c>
      <c r="DF187" s="54" t="s">
        <v>180</v>
      </c>
      <c r="DG187" s="55" t="s">
        <v>180</v>
      </c>
      <c r="DH187" s="54" t="s">
        <v>180</v>
      </c>
      <c r="DI187" s="54" t="s">
        <v>180</v>
      </c>
      <c r="DJ187" s="55" t="s">
        <v>180</v>
      </c>
      <c r="DK187" s="56" t="s">
        <v>180</v>
      </c>
      <c r="DL187" s="54" t="s">
        <v>180</v>
      </c>
      <c r="DM187" s="55" t="s">
        <v>180</v>
      </c>
      <c r="DN187" s="54" t="s">
        <v>180</v>
      </c>
      <c r="DO187" s="54" t="s">
        <v>180</v>
      </c>
      <c r="DP187" s="55" t="s">
        <v>180</v>
      </c>
      <c r="DQ187" s="54" t="s">
        <v>180</v>
      </c>
      <c r="DR187" s="54" t="s">
        <v>180</v>
      </c>
      <c r="DS187" s="55" t="s">
        <v>180</v>
      </c>
      <c r="DT187" s="54">
        <v>142.75</v>
      </c>
      <c r="DU187" s="54">
        <v>142.5</v>
      </c>
      <c r="DV187" s="55">
        <v>142.75</v>
      </c>
      <c r="DW187" s="56" t="s">
        <v>180</v>
      </c>
      <c r="DX187" s="54" t="s">
        <v>180</v>
      </c>
      <c r="DY187" s="55" t="s">
        <v>180</v>
      </c>
      <c r="DZ187" s="56">
        <v>505</v>
      </c>
      <c r="EA187" s="54">
        <v>481.5</v>
      </c>
      <c r="EB187" s="55">
        <v>493.5</v>
      </c>
      <c r="EC187" s="56" t="s">
        <v>180</v>
      </c>
      <c r="ED187" s="54" t="s">
        <v>180</v>
      </c>
      <c r="EE187" s="55" t="s">
        <v>180</v>
      </c>
      <c r="EF187" s="56" t="s">
        <v>180</v>
      </c>
      <c r="EG187" s="54" t="s">
        <v>180</v>
      </c>
      <c r="EH187" s="55" t="s">
        <v>180</v>
      </c>
      <c r="EI187" s="56" t="s">
        <v>180</v>
      </c>
      <c r="EJ187" s="54" t="s">
        <v>180</v>
      </c>
      <c r="EK187" s="55" t="s">
        <v>180</v>
      </c>
      <c r="EL187" s="56" t="s">
        <v>180</v>
      </c>
      <c r="EM187" s="54" t="s">
        <v>180</v>
      </c>
      <c r="EN187" s="55" t="s">
        <v>180</v>
      </c>
      <c r="EO187" s="56" t="s">
        <v>180</v>
      </c>
      <c r="EP187" s="54" t="s">
        <v>180</v>
      </c>
      <c r="EQ187" s="55" t="s">
        <v>180</v>
      </c>
      <c r="ER187" s="56" t="s">
        <v>180</v>
      </c>
      <c r="ES187" s="54" t="s">
        <v>180</v>
      </c>
      <c r="ET187" s="55" t="s">
        <v>180</v>
      </c>
      <c r="EU187" s="54" t="s">
        <v>180</v>
      </c>
      <c r="EV187" s="54" t="s">
        <v>180</v>
      </c>
      <c r="EW187" s="55" t="s">
        <v>180</v>
      </c>
      <c r="EX187" s="54">
        <v>170</v>
      </c>
      <c r="EY187" s="54">
        <v>166.5</v>
      </c>
      <c r="EZ187" s="55">
        <v>168.5</v>
      </c>
      <c r="FA187" s="56" t="s">
        <v>180</v>
      </c>
      <c r="FB187" s="54" t="s">
        <v>180</v>
      </c>
      <c r="FC187" s="55" t="s">
        <v>180</v>
      </c>
      <c r="FD187" s="56" t="s">
        <v>180</v>
      </c>
      <c r="FE187" s="54" t="s">
        <v>180</v>
      </c>
      <c r="FF187" s="55" t="s">
        <v>180</v>
      </c>
      <c r="FG187" s="56" t="s">
        <v>180</v>
      </c>
      <c r="FH187" s="54" t="s">
        <v>180</v>
      </c>
      <c r="FI187" s="55" t="s">
        <v>180</v>
      </c>
      <c r="FJ187" s="56">
        <v>128</v>
      </c>
      <c r="FK187" s="54">
        <v>124.5</v>
      </c>
      <c r="FL187" s="55">
        <v>126.5</v>
      </c>
      <c r="FM187" s="56" t="s">
        <v>180</v>
      </c>
      <c r="FN187" s="54" t="s">
        <v>180</v>
      </c>
      <c r="FO187" s="55" t="s">
        <v>180</v>
      </c>
      <c r="FP187" s="56">
        <v>122.5</v>
      </c>
      <c r="FQ187" s="54">
        <v>122.5</v>
      </c>
      <c r="FR187" s="55">
        <v>122.5</v>
      </c>
      <c r="FS187" s="56">
        <v>130.5</v>
      </c>
      <c r="FT187" s="54">
        <v>128</v>
      </c>
      <c r="FU187" s="55">
        <v>129.5</v>
      </c>
      <c r="FV187" s="56" t="s">
        <v>180</v>
      </c>
      <c r="FW187" s="54" t="s">
        <v>180</v>
      </c>
      <c r="FX187" s="55" t="s">
        <v>180</v>
      </c>
      <c r="FY187" s="56" t="s">
        <v>180</v>
      </c>
      <c r="FZ187" s="54" t="s">
        <v>180</v>
      </c>
      <c r="GA187" s="55" t="s">
        <v>180</v>
      </c>
      <c r="GB187" s="56">
        <v>305</v>
      </c>
      <c r="GC187" s="54">
        <v>260</v>
      </c>
      <c r="GD187" s="55">
        <v>283</v>
      </c>
      <c r="GE187" s="56">
        <v>342</v>
      </c>
      <c r="GF187" s="54">
        <v>327.5</v>
      </c>
      <c r="GG187" s="55">
        <v>335</v>
      </c>
      <c r="GH187" s="56">
        <v>332</v>
      </c>
      <c r="GI187" s="54">
        <v>323</v>
      </c>
      <c r="GJ187" s="55">
        <v>328</v>
      </c>
      <c r="GK187" s="56" t="s">
        <v>180</v>
      </c>
      <c r="GL187" s="54" t="s">
        <v>180</v>
      </c>
      <c r="GM187" s="55" t="s">
        <v>180</v>
      </c>
      <c r="GN187" s="56">
        <v>330</v>
      </c>
      <c r="GO187" s="54">
        <v>321</v>
      </c>
      <c r="GP187" s="55">
        <v>326</v>
      </c>
      <c r="GQ187" s="56">
        <v>260</v>
      </c>
      <c r="GR187" s="54">
        <v>240</v>
      </c>
      <c r="GS187" s="55">
        <v>250</v>
      </c>
      <c r="GT187" s="56" t="s">
        <v>180</v>
      </c>
      <c r="GU187" s="54" t="s">
        <v>180</v>
      </c>
      <c r="GV187" s="55" t="s">
        <v>180</v>
      </c>
      <c r="GW187" s="56">
        <v>260</v>
      </c>
      <c r="GX187" s="54">
        <v>240</v>
      </c>
      <c r="GY187" s="55">
        <v>250</v>
      </c>
      <c r="GZ187" s="56">
        <v>44</v>
      </c>
      <c r="HA187" s="54">
        <v>38</v>
      </c>
      <c r="HB187" s="55">
        <v>41</v>
      </c>
      <c r="HC187" s="56">
        <v>60</v>
      </c>
      <c r="HD187" s="54">
        <v>50</v>
      </c>
      <c r="HE187" s="55">
        <v>55</v>
      </c>
      <c r="HF187" s="54" t="s">
        <v>180</v>
      </c>
      <c r="HG187" s="54" t="s">
        <v>180</v>
      </c>
      <c r="HH187" s="55" t="s">
        <v>180</v>
      </c>
      <c r="HI187" s="54" t="s">
        <v>180</v>
      </c>
      <c r="HJ187" s="54" t="s">
        <v>180</v>
      </c>
      <c r="HK187" s="55" t="s">
        <v>180</v>
      </c>
      <c r="HL187" s="56" t="s">
        <v>180</v>
      </c>
      <c r="HM187" s="54" t="s">
        <v>180</v>
      </c>
      <c r="HN187" s="55" t="s">
        <v>180</v>
      </c>
      <c r="HO187" s="56" t="s">
        <v>180</v>
      </c>
      <c r="HP187" s="54" t="s">
        <v>180</v>
      </c>
      <c r="HQ187" s="55" t="s">
        <v>180</v>
      </c>
      <c r="HR187" s="56" t="s">
        <v>180</v>
      </c>
      <c r="HS187" s="54" t="s">
        <v>180</v>
      </c>
      <c r="HT187" s="55" t="s">
        <v>180</v>
      </c>
      <c r="HU187" s="56" t="s">
        <v>180</v>
      </c>
      <c r="HV187" s="54" t="s">
        <v>180</v>
      </c>
      <c r="HW187" s="55" t="s">
        <v>180</v>
      </c>
      <c r="HX187" s="56" t="s">
        <v>180</v>
      </c>
      <c r="HY187" s="54" t="s">
        <v>180</v>
      </c>
      <c r="HZ187" s="55" t="s">
        <v>180</v>
      </c>
      <c r="IA187" s="56" t="s">
        <v>180</v>
      </c>
      <c r="IB187" s="54" t="s">
        <v>180</v>
      </c>
      <c r="IC187" s="55" t="s">
        <v>180</v>
      </c>
    </row>
    <row r="188" spans="1:237">
      <c r="A188" s="20">
        <v>2002</v>
      </c>
      <c r="B188" s="20">
        <v>3</v>
      </c>
      <c r="C188" s="20">
        <v>7</v>
      </c>
      <c r="D188" s="54">
        <v>170</v>
      </c>
      <c r="E188" s="54">
        <v>168.5</v>
      </c>
      <c r="F188" s="55">
        <v>169.75</v>
      </c>
      <c r="G188" s="56">
        <v>143.5</v>
      </c>
      <c r="H188" s="54">
        <v>142.5</v>
      </c>
      <c r="I188" s="55">
        <v>143</v>
      </c>
      <c r="J188" s="56">
        <v>160.75</v>
      </c>
      <c r="K188" s="54">
        <v>159.75</v>
      </c>
      <c r="L188" s="55">
        <v>160.75</v>
      </c>
      <c r="M188" s="56">
        <v>171.25</v>
      </c>
      <c r="N188" s="54">
        <v>170</v>
      </c>
      <c r="O188" s="55">
        <v>170.75</v>
      </c>
      <c r="P188" s="56">
        <v>171.25</v>
      </c>
      <c r="Q188" s="54">
        <v>170</v>
      </c>
      <c r="R188" s="55">
        <v>170.75</v>
      </c>
      <c r="S188" s="56">
        <v>171.25</v>
      </c>
      <c r="T188" s="54">
        <v>168.75</v>
      </c>
      <c r="U188" s="55">
        <v>170.25</v>
      </c>
      <c r="V188" s="54">
        <v>168.75</v>
      </c>
      <c r="W188" s="54">
        <v>165</v>
      </c>
      <c r="X188" s="55">
        <v>167.25</v>
      </c>
      <c r="Y188" s="54">
        <v>160</v>
      </c>
      <c r="Z188" s="54">
        <v>157.5</v>
      </c>
      <c r="AA188" s="55">
        <v>159</v>
      </c>
      <c r="AB188" s="54" t="s">
        <v>180</v>
      </c>
      <c r="AC188" s="54" t="s">
        <v>180</v>
      </c>
      <c r="AD188" s="55" t="s">
        <v>180</v>
      </c>
      <c r="AE188" s="54" t="s">
        <v>180</v>
      </c>
      <c r="AF188" s="54" t="s">
        <v>180</v>
      </c>
      <c r="AG188" s="55" t="s">
        <v>180</v>
      </c>
      <c r="AH188" s="56" t="s">
        <v>180</v>
      </c>
      <c r="AI188" s="54" t="s">
        <v>180</v>
      </c>
      <c r="AJ188" s="55" t="s">
        <v>180</v>
      </c>
      <c r="AK188" s="56" t="s">
        <v>180</v>
      </c>
      <c r="AL188" s="54" t="s">
        <v>180</v>
      </c>
      <c r="AM188" s="55" t="s">
        <v>180</v>
      </c>
      <c r="AN188" s="56">
        <v>3000</v>
      </c>
      <c r="AO188" s="54">
        <v>2200</v>
      </c>
      <c r="AP188" s="55">
        <v>2600</v>
      </c>
      <c r="AQ188" s="56">
        <v>170</v>
      </c>
      <c r="AR188" s="54">
        <v>168.5</v>
      </c>
      <c r="AS188" s="55">
        <v>169.75</v>
      </c>
      <c r="AT188" s="56">
        <v>310</v>
      </c>
      <c r="AU188" s="54">
        <v>295</v>
      </c>
      <c r="AV188" s="55">
        <v>303</v>
      </c>
      <c r="AW188" s="56">
        <v>153.5</v>
      </c>
      <c r="AX188" s="54">
        <v>150.25</v>
      </c>
      <c r="AY188" s="55">
        <v>152.25</v>
      </c>
      <c r="AZ188" s="56">
        <v>165</v>
      </c>
      <c r="BA188" s="54">
        <v>160.25</v>
      </c>
      <c r="BB188" s="55">
        <v>163</v>
      </c>
      <c r="BC188" s="56" t="s">
        <v>180</v>
      </c>
      <c r="BD188" s="54" t="s">
        <v>180</v>
      </c>
      <c r="BE188" s="55" t="s">
        <v>180</v>
      </c>
      <c r="BF188" s="56">
        <v>165</v>
      </c>
      <c r="BG188" s="54">
        <v>160.25</v>
      </c>
      <c r="BH188" s="55">
        <v>163</v>
      </c>
      <c r="BI188" s="56">
        <v>173.5</v>
      </c>
      <c r="BJ188" s="54">
        <v>170</v>
      </c>
      <c r="BK188" s="55">
        <v>172.25</v>
      </c>
      <c r="BL188" s="56" t="s">
        <v>180</v>
      </c>
      <c r="BM188" s="54" t="s">
        <v>180</v>
      </c>
      <c r="BN188" s="55" t="s">
        <v>180</v>
      </c>
      <c r="BO188" s="56" t="s">
        <v>180</v>
      </c>
      <c r="BP188" s="54" t="s">
        <v>180</v>
      </c>
      <c r="BQ188" s="55" t="s">
        <v>180</v>
      </c>
      <c r="BR188" s="56" t="s">
        <v>180</v>
      </c>
      <c r="BS188" s="54" t="s">
        <v>180</v>
      </c>
      <c r="BT188" s="55" t="s">
        <v>180</v>
      </c>
      <c r="BU188" s="56">
        <v>172</v>
      </c>
      <c r="BV188" s="54">
        <v>167</v>
      </c>
      <c r="BW188" s="55">
        <v>170</v>
      </c>
      <c r="BX188" s="56" t="s">
        <v>180</v>
      </c>
      <c r="BY188" s="54" t="s">
        <v>180</v>
      </c>
      <c r="BZ188" s="55" t="s">
        <v>180</v>
      </c>
      <c r="CA188" s="56" t="s">
        <v>180</v>
      </c>
      <c r="CB188" s="54" t="s">
        <v>180</v>
      </c>
      <c r="CC188" s="55" t="s">
        <v>180</v>
      </c>
      <c r="CD188" s="56" t="s">
        <v>180</v>
      </c>
      <c r="CE188" s="54" t="s">
        <v>180</v>
      </c>
      <c r="CF188" s="55" t="s">
        <v>180</v>
      </c>
      <c r="CG188" s="56" t="s">
        <v>180</v>
      </c>
      <c r="CH188" s="54" t="s">
        <v>180</v>
      </c>
      <c r="CI188" s="55" t="s">
        <v>180</v>
      </c>
      <c r="CJ188" s="56" t="s">
        <v>180</v>
      </c>
      <c r="CK188" s="54" t="s">
        <v>180</v>
      </c>
      <c r="CL188" s="55" t="s">
        <v>180</v>
      </c>
      <c r="CM188" s="56" t="s">
        <v>180</v>
      </c>
      <c r="CN188" s="54" t="s">
        <v>180</v>
      </c>
      <c r="CO188" s="55" t="s">
        <v>180</v>
      </c>
      <c r="CP188" s="56">
        <v>176.75</v>
      </c>
      <c r="CQ188" s="54">
        <v>174.25</v>
      </c>
      <c r="CR188" s="55">
        <v>175.5</v>
      </c>
      <c r="CS188" s="56">
        <v>210</v>
      </c>
      <c r="CT188" s="54">
        <v>198</v>
      </c>
      <c r="CU188" s="55">
        <v>204</v>
      </c>
      <c r="CV188" s="56">
        <v>250</v>
      </c>
      <c r="CW188" s="54">
        <v>240</v>
      </c>
      <c r="CX188" s="55">
        <v>245</v>
      </c>
      <c r="CY188" s="54">
        <v>153.25</v>
      </c>
      <c r="CZ188" s="54">
        <v>149</v>
      </c>
      <c r="DA188" s="55">
        <v>151.25</v>
      </c>
      <c r="DB188" s="54" t="s">
        <v>180</v>
      </c>
      <c r="DC188" s="54" t="s">
        <v>180</v>
      </c>
      <c r="DD188" s="55" t="s">
        <v>180</v>
      </c>
      <c r="DE188" s="54" t="s">
        <v>180</v>
      </c>
      <c r="DF188" s="54" t="s">
        <v>180</v>
      </c>
      <c r="DG188" s="55" t="s">
        <v>180</v>
      </c>
      <c r="DH188" s="54" t="s">
        <v>180</v>
      </c>
      <c r="DI188" s="54" t="s">
        <v>180</v>
      </c>
      <c r="DJ188" s="55" t="s">
        <v>180</v>
      </c>
      <c r="DK188" s="56" t="s">
        <v>180</v>
      </c>
      <c r="DL188" s="54" t="s">
        <v>180</v>
      </c>
      <c r="DM188" s="55" t="s">
        <v>180</v>
      </c>
      <c r="DN188" s="54" t="s">
        <v>180</v>
      </c>
      <c r="DO188" s="54" t="s">
        <v>180</v>
      </c>
      <c r="DP188" s="55" t="s">
        <v>180</v>
      </c>
      <c r="DQ188" s="54" t="s">
        <v>180</v>
      </c>
      <c r="DR188" s="54" t="s">
        <v>180</v>
      </c>
      <c r="DS188" s="55" t="s">
        <v>180</v>
      </c>
      <c r="DT188" s="54">
        <v>149.75</v>
      </c>
      <c r="DU188" s="54">
        <v>148</v>
      </c>
      <c r="DV188" s="55">
        <v>149</v>
      </c>
      <c r="DW188" s="56" t="s">
        <v>180</v>
      </c>
      <c r="DX188" s="54" t="s">
        <v>180</v>
      </c>
      <c r="DY188" s="55" t="s">
        <v>180</v>
      </c>
      <c r="DZ188" s="56">
        <v>552</v>
      </c>
      <c r="EA188" s="54">
        <v>526</v>
      </c>
      <c r="EB188" s="55">
        <v>539.5</v>
      </c>
      <c r="EC188" s="56" t="s">
        <v>180</v>
      </c>
      <c r="ED188" s="54" t="s">
        <v>180</v>
      </c>
      <c r="EE188" s="55" t="s">
        <v>180</v>
      </c>
      <c r="EF188" s="56" t="s">
        <v>180</v>
      </c>
      <c r="EG188" s="54" t="s">
        <v>180</v>
      </c>
      <c r="EH188" s="55" t="s">
        <v>180</v>
      </c>
      <c r="EI188" s="56" t="s">
        <v>180</v>
      </c>
      <c r="EJ188" s="54" t="s">
        <v>180</v>
      </c>
      <c r="EK188" s="55" t="s">
        <v>180</v>
      </c>
      <c r="EL188" s="56" t="s">
        <v>180</v>
      </c>
      <c r="EM188" s="54" t="s">
        <v>180</v>
      </c>
      <c r="EN188" s="55" t="s">
        <v>180</v>
      </c>
      <c r="EO188" s="56" t="s">
        <v>180</v>
      </c>
      <c r="EP188" s="54" t="s">
        <v>180</v>
      </c>
      <c r="EQ188" s="55" t="s">
        <v>180</v>
      </c>
      <c r="ER188" s="56" t="s">
        <v>180</v>
      </c>
      <c r="ES188" s="54" t="s">
        <v>180</v>
      </c>
      <c r="ET188" s="55" t="s">
        <v>180</v>
      </c>
      <c r="EU188" s="54" t="s">
        <v>180</v>
      </c>
      <c r="EV188" s="54" t="s">
        <v>180</v>
      </c>
      <c r="EW188" s="55" t="s">
        <v>180</v>
      </c>
      <c r="EX188" s="54">
        <v>180</v>
      </c>
      <c r="EY188" s="54">
        <v>175</v>
      </c>
      <c r="EZ188" s="55">
        <v>178</v>
      </c>
      <c r="FA188" s="56" t="s">
        <v>180</v>
      </c>
      <c r="FB188" s="54" t="s">
        <v>180</v>
      </c>
      <c r="FC188" s="55" t="s">
        <v>180</v>
      </c>
      <c r="FD188" s="56" t="s">
        <v>180</v>
      </c>
      <c r="FE188" s="54" t="s">
        <v>180</v>
      </c>
      <c r="FF188" s="55" t="s">
        <v>180</v>
      </c>
      <c r="FG188" s="56" t="s">
        <v>180</v>
      </c>
      <c r="FH188" s="54" t="s">
        <v>180</v>
      </c>
      <c r="FI188" s="55" t="s">
        <v>180</v>
      </c>
      <c r="FJ188" s="56">
        <v>129.75</v>
      </c>
      <c r="FK188" s="54">
        <v>126.25</v>
      </c>
      <c r="FL188" s="55">
        <v>128.5</v>
      </c>
      <c r="FM188" s="56" t="s">
        <v>180</v>
      </c>
      <c r="FN188" s="54" t="s">
        <v>180</v>
      </c>
      <c r="FO188" s="55" t="s">
        <v>180</v>
      </c>
      <c r="FP188" s="56">
        <v>127</v>
      </c>
      <c r="FQ188" s="54">
        <v>127</v>
      </c>
      <c r="FR188" s="55">
        <v>127</v>
      </c>
      <c r="FS188" s="56">
        <v>129</v>
      </c>
      <c r="FT188" s="54">
        <v>125.75</v>
      </c>
      <c r="FU188" s="55">
        <v>127.75</v>
      </c>
      <c r="FV188" s="56" t="s">
        <v>180</v>
      </c>
      <c r="FW188" s="54" t="s">
        <v>180</v>
      </c>
      <c r="FX188" s="55" t="s">
        <v>180</v>
      </c>
      <c r="FY188" s="56" t="s">
        <v>180</v>
      </c>
      <c r="FZ188" s="54" t="s">
        <v>180</v>
      </c>
      <c r="GA188" s="55" t="s">
        <v>180</v>
      </c>
      <c r="GB188" s="56">
        <v>305</v>
      </c>
      <c r="GC188" s="54">
        <v>260</v>
      </c>
      <c r="GD188" s="55">
        <v>283</v>
      </c>
      <c r="GE188" s="56">
        <v>342</v>
      </c>
      <c r="GF188" s="54">
        <v>324</v>
      </c>
      <c r="GG188" s="55">
        <v>333</v>
      </c>
      <c r="GH188" s="56">
        <v>332</v>
      </c>
      <c r="GI188" s="54">
        <v>323</v>
      </c>
      <c r="GJ188" s="55">
        <v>328</v>
      </c>
      <c r="GK188" s="56" t="s">
        <v>180</v>
      </c>
      <c r="GL188" s="54" t="s">
        <v>180</v>
      </c>
      <c r="GM188" s="55" t="s">
        <v>180</v>
      </c>
      <c r="GN188" s="56">
        <v>330</v>
      </c>
      <c r="GO188" s="54">
        <v>321</v>
      </c>
      <c r="GP188" s="55">
        <v>326</v>
      </c>
      <c r="GQ188" s="56">
        <v>260</v>
      </c>
      <c r="GR188" s="54">
        <v>240</v>
      </c>
      <c r="GS188" s="55">
        <v>250</v>
      </c>
      <c r="GT188" s="56" t="s">
        <v>180</v>
      </c>
      <c r="GU188" s="54" t="s">
        <v>180</v>
      </c>
      <c r="GV188" s="55" t="s">
        <v>180</v>
      </c>
      <c r="GW188" s="56">
        <v>260</v>
      </c>
      <c r="GX188" s="54">
        <v>240</v>
      </c>
      <c r="GY188" s="55">
        <v>250</v>
      </c>
      <c r="GZ188" s="56">
        <v>44</v>
      </c>
      <c r="HA188" s="54">
        <v>38</v>
      </c>
      <c r="HB188" s="55">
        <v>41</v>
      </c>
      <c r="HC188" s="56">
        <v>60</v>
      </c>
      <c r="HD188" s="54">
        <v>50</v>
      </c>
      <c r="HE188" s="55">
        <v>55</v>
      </c>
      <c r="HF188" s="54" t="s">
        <v>180</v>
      </c>
      <c r="HG188" s="54" t="s">
        <v>180</v>
      </c>
      <c r="HH188" s="55" t="s">
        <v>180</v>
      </c>
      <c r="HI188" s="54" t="s">
        <v>180</v>
      </c>
      <c r="HJ188" s="54" t="s">
        <v>180</v>
      </c>
      <c r="HK188" s="55" t="s">
        <v>180</v>
      </c>
      <c r="HL188" s="56" t="s">
        <v>180</v>
      </c>
      <c r="HM188" s="54" t="s">
        <v>180</v>
      </c>
      <c r="HN188" s="55" t="s">
        <v>180</v>
      </c>
      <c r="HO188" s="56" t="s">
        <v>180</v>
      </c>
      <c r="HP188" s="54" t="s">
        <v>180</v>
      </c>
      <c r="HQ188" s="55" t="s">
        <v>180</v>
      </c>
      <c r="HR188" s="56" t="s">
        <v>180</v>
      </c>
      <c r="HS188" s="54" t="s">
        <v>180</v>
      </c>
      <c r="HT188" s="55" t="s">
        <v>180</v>
      </c>
      <c r="HU188" s="56" t="s">
        <v>180</v>
      </c>
      <c r="HV188" s="54" t="s">
        <v>180</v>
      </c>
      <c r="HW188" s="55" t="s">
        <v>180</v>
      </c>
      <c r="HX188" s="56" t="s">
        <v>180</v>
      </c>
      <c r="HY188" s="54" t="s">
        <v>180</v>
      </c>
      <c r="HZ188" s="55" t="s">
        <v>180</v>
      </c>
      <c r="IA188" s="56" t="s">
        <v>180</v>
      </c>
      <c r="IB188" s="54" t="s">
        <v>180</v>
      </c>
      <c r="IC188" s="55" t="s">
        <v>180</v>
      </c>
    </row>
    <row r="189" spans="1:237">
      <c r="A189" s="20">
        <v>2002</v>
      </c>
      <c r="B189" s="20">
        <v>3</v>
      </c>
      <c r="C189" s="20">
        <v>8</v>
      </c>
      <c r="D189" s="54">
        <v>169.8</v>
      </c>
      <c r="E189" s="54">
        <v>169</v>
      </c>
      <c r="F189" s="55">
        <v>169.8</v>
      </c>
      <c r="G189" s="56">
        <v>151</v>
      </c>
      <c r="H189" s="54">
        <v>148.4</v>
      </c>
      <c r="I189" s="55">
        <v>150</v>
      </c>
      <c r="J189" s="56">
        <v>161.19999999999999</v>
      </c>
      <c r="K189" s="54">
        <v>161</v>
      </c>
      <c r="L189" s="55">
        <v>161.19999999999999</v>
      </c>
      <c r="M189" s="56">
        <v>180</v>
      </c>
      <c r="N189" s="54">
        <v>177.4</v>
      </c>
      <c r="O189" s="55">
        <v>178.8</v>
      </c>
      <c r="P189" s="56">
        <v>179</v>
      </c>
      <c r="Q189" s="54">
        <v>177.4</v>
      </c>
      <c r="R189" s="55">
        <v>178.2</v>
      </c>
      <c r="S189" s="56">
        <v>180</v>
      </c>
      <c r="T189" s="54">
        <v>177.25</v>
      </c>
      <c r="U189" s="55">
        <v>178.75</v>
      </c>
      <c r="V189" s="54">
        <v>178.4</v>
      </c>
      <c r="W189" s="54">
        <v>174.8</v>
      </c>
      <c r="X189" s="55">
        <v>177</v>
      </c>
      <c r="Y189" s="54">
        <v>172.8</v>
      </c>
      <c r="Z189" s="54">
        <v>172.8</v>
      </c>
      <c r="AA189" s="55">
        <v>172.8</v>
      </c>
      <c r="AB189" s="54" t="s">
        <v>180</v>
      </c>
      <c r="AC189" s="54" t="s">
        <v>180</v>
      </c>
      <c r="AD189" s="55" t="s">
        <v>180</v>
      </c>
      <c r="AE189" s="54" t="s">
        <v>180</v>
      </c>
      <c r="AF189" s="54" t="s">
        <v>180</v>
      </c>
      <c r="AG189" s="55" t="s">
        <v>180</v>
      </c>
      <c r="AH189" s="56" t="s">
        <v>180</v>
      </c>
      <c r="AI189" s="54" t="s">
        <v>180</v>
      </c>
      <c r="AJ189" s="55" t="s">
        <v>180</v>
      </c>
      <c r="AK189" s="56" t="s">
        <v>180</v>
      </c>
      <c r="AL189" s="54" t="s">
        <v>180</v>
      </c>
      <c r="AM189" s="55" t="s">
        <v>180</v>
      </c>
      <c r="AN189" s="56">
        <v>2700</v>
      </c>
      <c r="AO189" s="54">
        <v>2450</v>
      </c>
      <c r="AP189" s="55">
        <v>2575</v>
      </c>
      <c r="AQ189" s="56">
        <v>169.8</v>
      </c>
      <c r="AR189" s="54">
        <v>169</v>
      </c>
      <c r="AS189" s="55">
        <v>169.8</v>
      </c>
      <c r="AT189" s="56">
        <v>310</v>
      </c>
      <c r="AU189" s="54">
        <v>295</v>
      </c>
      <c r="AV189" s="55">
        <v>303</v>
      </c>
      <c r="AW189" s="56">
        <v>159</v>
      </c>
      <c r="AX189" s="54">
        <v>156</v>
      </c>
      <c r="AY189" s="55">
        <v>158</v>
      </c>
      <c r="AZ189" s="56">
        <v>168</v>
      </c>
      <c r="BA189" s="54">
        <v>164.4</v>
      </c>
      <c r="BB189" s="55">
        <v>166.4</v>
      </c>
      <c r="BC189" s="56" t="s">
        <v>180</v>
      </c>
      <c r="BD189" s="54" t="s">
        <v>180</v>
      </c>
      <c r="BE189" s="55" t="s">
        <v>180</v>
      </c>
      <c r="BF189" s="56">
        <v>168</v>
      </c>
      <c r="BG189" s="54">
        <v>164.4</v>
      </c>
      <c r="BH189" s="55">
        <v>166.4</v>
      </c>
      <c r="BI189" s="56">
        <v>182.6</v>
      </c>
      <c r="BJ189" s="54">
        <v>178.6</v>
      </c>
      <c r="BK189" s="55">
        <v>181</v>
      </c>
      <c r="BL189" s="56" t="s">
        <v>180</v>
      </c>
      <c r="BM189" s="54" t="s">
        <v>180</v>
      </c>
      <c r="BN189" s="55" t="s">
        <v>180</v>
      </c>
      <c r="BO189" s="56" t="s">
        <v>180</v>
      </c>
      <c r="BP189" s="54" t="s">
        <v>180</v>
      </c>
      <c r="BQ189" s="55" t="s">
        <v>180</v>
      </c>
      <c r="BR189" s="56" t="s">
        <v>180</v>
      </c>
      <c r="BS189" s="54" t="s">
        <v>180</v>
      </c>
      <c r="BT189" s="55" t="s">
        <v>180</v>
      </c>
      <c r="BU189" s="56">
        <v>172</v>
      </c>
      <c r="BV189" s="54">
        <v>167</v>
      </c>
      <c r="BW189" s="55">
        <v>170</v>
      </c>
      <c r="BX189" s="56" t="s">
        <v>180</v>
      </c>
      <c r="BY189" s="54" t="s">
        <v>180</v>
      </c>
      <c r="BZ189" s="55" t="s">
        <v>180</v>
      </c>
      <c r="CA189" s="56" t="s">
        <v>180</v>
      </c>
      <c r="CB189" s="54" t="s">
        <v>180</v>
      </c>
      <c r="CC189" s="55" t="s">
        <v>180</v>
      </c>
      <c r="CD189" s="56" t="s">
        <v>180</v>
      </c>
      <c r="CE189" s="54" t="s">
        <v>180</v>
      </c>
      <c r="CF189" s="55" t="s">
        <v>180</v>
      </c>
      <c r="CG189" s="56" t="s">
        <v>180</v>
      </c>
      <c r="CH189" s="54" t="s">
        <v>180</v>
      </c>
      <c r="CI189" s="55" t="s">
        <v>180</v>
      </c>
      <c r="CJ189" s="56" t="s">
        <v>180</v>
      </c>
      <c r="CK189" s="54" t="s">
        <v>180</v>
      </c>
      <c r="CL189" s="55" t="s">
        <v>180</v>
      </c>
      <c r="CM189" s="56" t="s">
        <v>180</v>
      </c>
      <c r="CN189" s="54" t="s">
        <v>180</v>
      </c>
      <c r="CO189" s="55" t="s">
        <v>180</v>
      </c>
      <c r="CP189" s="56">
        <v>180.8</v>
      </c>
      <c r="CQ189" s="54">
        <v>177.4</v>
      </c>
      <c r="CR189" s="55">
        <v>179.4</v>
      </c>
      <c r="CS189" s="56">
        <v>210</v>
      </c>
      <c r="CT189" s="54">
        <v>198</v>
      </c>
      <c r="CU189" s="55">
        <v>204</v>
      </c>
      <c r="CV189" s="56">
        <v>250</v>
      </c>
      <c r="CW189" s="54">
        <v>240</v>
      </c>
      <c r="CX189" s="55">
        <v>245</v>
      </c>
      <c r="CY189" s="54">
        <v>159</v>
      </c>
      <c r="CZ189" s="54">
        <v>156</v>
      </c>
      <c r="DA189" s="55">
        <v>158</v>
      </c>
      <c r="DB189" s="54" t="s">
        <v>180</v>
      </c>
      <c r="DC189" s="54" t="s">
        <v>180</v>
      </c>
      <c r="DD189" s="55" t="s">
        <v>180</v>
      </c>
      <c r="DE189" s="54" t="s">
        <v>180</v>
      </c>
      <c r="DF189" s="54" t="s">
        <v>180</v>
      </c>
      <c r="DG189" s="55" t="s">
        <v>180</v>
      </c>
      <c r="DH189" s="54" t="s">
        <v>180</v>
      </c>
      <c r="DI189" s="54" t="s">
        <v>180</v>
      </c>
      <c r="DJ189" s="55" t="s">
        <v>180</v>
      </c>
      <c r="DK189" s="56" t="s">
        <v>180</v>
      </c>
      <c r="DL189" s="54" t="s">
        <v>180</v>
      </c>
      <c r="DM189" s="55" t="s">
        <v>180</v>
      </c>
      <c r="DN189" s="54" t="s">
        <v>180</v>
      </c>
      <c r="DO189" s="54" t="s">
        <v>180</v>
      </c>
      <c r="DP189" s="55" t="s">
        <v>180</v>
      </c>
      <c r="DQ189" s="54" t="s">
        <v>180</v>
      </c>
      <c r="DR189" s="54" t="s">
        <v>180</v>
      </c>
      <c r="DS189" s="55" t="s">
        <v>180</v>
      </c>
      <c r="DT189" s="54">
        <v>156.19999999999999</v>
      </c>
      <c r="DU189" s="54">
        <v>154</v>
      </c>
      <c r="DV189" s="55">
        <v>155.4</v>
      </c>
      <c r="DW189" s="56" t="s">
        <v>180</v>
      </c>
      <c r="DX189" s="54" t="s">
        <v>180</v>
      </c>
      <c r="DY189" s="55" t="s">
        <v>180</v>
      </c>
      <c r="DZ189" s="56">
        <v>567</v>
      </c>
      <c r="EA189" s="54">
        <v>540</v>
      </c>
      <c r="EB189" s="55">
        <v>554</v>
      </c>
      <c r="EC189" s="56" t="s">
        <v>180</v>
      </c>
      <c r="ED189" s="54" t="s">
        <v>180</v>
      </c>
      <c r="EE189" s="55" t="s">
        <v>180</v>
      </c>
      <c r="EF189" s="56" t="s">
        <v>180</v>
      </c>
      <c r="EG189" s="54" t="s">
        <v>180</v>
      </c>
      <c r="EH189" s="55" t="s">
        <v>180</v>
      </c>
      <c r="EI189" s="56" t="s">
        <v>180</v>
      </c>
      <c r="EJ189" s="54" t="s">
        <v>180</v>
      </c>
      <c r="EK189" s="55" t="s">
        <v>180</v>
      </c>
      <c r="EL189" s="56" t="s">
        <v>180</v>
      </c>
      <c r="EM189" s="54" t="s">
        <v>180</v>
      </c>
      <c r="EN189" s="55" t="s">
        <v>180</v>
      </c>
      <c r="EO189" s="56" t="s">
        <v>180</v>
      </c>
      <c r="EP189" s="54" t="s">
        <v>180</v>
      </c>
      <c r="EQ189" s="55" t="s">
        <v>180</v>
      </c>
      <c r="ER189" s="56" t="s">
        <v>180</v>
      </c>
      <c r="ES189" s="54" t="s">
        <v>180</v>
      </c>
      <c r="ET189" s="55" t="s">
        <v>180</v>
      </c>
      <c r="EU189" s="54" t="s">
        <v>180</v>
      </c>
      <c r="EV189" s="54" t="s">
        <v>180</v>
      </c>
      <c r="EW189" s="55" t="s">
        <v>180</v>
      </c>
      <c r="EX189" s="54">
        <v>182</v>
      </c>
      <c r="EY189" s="54">
        <v>177</v>
      </c>
      <c r="EZ189" s="55">
        <v>180</v>
      </c>
      <c r="FA189" s="56" t="s">
        <v>180</v>
      </c>
      <c r="FB189" s="54" t="s">
        <v>180</v>
      </c>
      <c r="FC189" s="55" t="s">
        <v>180</v>
      </c>
      <c r="FD189" s="56" t="s">
        <v>180</v>
      </c>
      <c r="FE189" s="54" t="s">
        <v>180</v>
      </c>
      <c r="FF189" s="55" t="s">
        <v>180</v>
      </c>
      <c r="FG189" s="56" t="s">
        <v>180</v>
      </c>
      <c r="FH189" s="54" t="s">
        <v>180</v>
      </c>
      <c r="FI189" s="55" t="s">
        <v>180</v>
      </c>
      <c r="FJ189" s="56">
        <v>132</v>
      </c>
      <c r="FK189" s="54">
        <v>129.4</v>
      </c>
      <c r="FL189" s="55">
        <v>130.80000000000001</v>
      </c>
      <c r="FM189" s="56" t="s">
        <v>180</v>
      </c>
      <c r="FN189" s="54" t="s">
        <v>180</v>
      </c>
      <c r="FO189" s="55" t="s">
        <v>180</v>
      </c>
      <c r="FP189" s="56">
        <v>132.6</v>
      </c>
      <c r="FQ189" s="54">
        <v>129.4</v>
      </c>
      <c r="FR189" s="55">
        <v>131</v>
      </c>
      <c r="FS189" s="56">
        <v>133.6</v>
      </c>
      <c r="FT189" s="54">
        <v>133</v>
      </c>
      <c r="FU189" s="55">
        <v>133.4</v>
      </c>
      <c r="FV189" s="56" t="s">
        <v>180</v>
      </c>
      <c r="FW189" s="54" t="s">
        <v>180</v>
      </c>
      <c r="FX189" s="55" t="s">
        <v>180</v>
      </c>
      <c r="FY189" s="56" t="s">
        <v>180</v>
      </c>
      <c r="FZ189" s="54" t="s">
        <v>180</v>
      </c>
      <c r="GA189" s="55" t="s">
        <v>180</v>
      </c>
      <c r="GB189" s="56">
        <v>305</v>
      </c>
      <c r="GC189" s="54">
        <v>260</v>
      </c>
      <c r="GD189" s="55">
        <v>283</v>
      </c>
      <c r="GE189" s="56">
        <v>342</v>
      </c>
      <c r="GF189" s="54">
        <v>324</v>
      </c>
      <c r="GG189" s="55">
        <v>333</v>
      </c>
      <c r="GH189" s="56">
        <v>332</v>
      </c>
      <c r="GI189" s="54">
        <v>323</v>
      </c>
      <c r="GJ189" s="55">
        <v>328</v>
      </c>
      <c r="GK189" s="56" t="s">
        <v>180</v>
      </c>
      <c r="GL189" s="54" t="s">
        <v>180</v>
      </c>
      <c r="GM189" s="55" t="s">
        <v>180</v>
      </c>
      <c r="GN189" s="56">
        <v>330</v>
      </c>
      <c r="GO189" s="54">
        <v>321</v>
      </c>
      <c r="GP189" s="55">
        <v>326</v>
      </c>
      <c r="GQ189" s="56">
        <v>260</v>
      </c>
      <c r="GR189" s="54">
        <v>240</v>
      </c>
      <c r="GS189" s="55">
        <v>250</v>
      </c>
      <c r="GT189" s="56" t="s">
        <v>180</v>
      </c>
      <c r="GU189" s="54" t="s">
        <v>180</v>
      </c>
      <c r="GV189" s="55" t="s">
        <v>180</v>
      </c>
      <c r="GW189" s="56">
        <v>260</v>
      </c>
      <c r="GX189" s="54">
        <v>240</v>
      </c>
      <c r="GY189" s="55">
        <v>250</v>
      </c>
      <c r="GZ189" s="56">
        <v>44</v>
      </c>
      <c r="HA189" s="54">
        <v>38</v>
      </c>
      <c r="HB189" s="55">
        <v>41</v>
      </c>
      <c r="HC189" s="56">
        <v>60</v>
      </c>
      <c r="HD189" s="54">
        <v>50</v>
      </c>
      <c r="HE189" s="55">
        <v>55</v>
      </c>
      <c r="HF189" s="54" t="s">
        <v>180</v>
      </c>
      <c r="HG189" s="54" t="s">
        <v>180</v>
      </c>
      <c r="HH189" s="55" t="s">
        <v>180</v>
      </c>
      <c r="HI189" s="54" t="s">
        <v>180</v>
      </c>
      <c r="HJ189" s="54" t="s">
        <v>180</v>
      </c>
      <c r="HK189" s="55" t="s">
        <v>180</v>
      </c>
      <c r="HL189" s="56" t="s">
        <v>180</v>
      </c>
      <c r="HM189" s="54" t="s">
        <v>180</v>
      </c>
      <c r="HN189" s="55" t="s">
        <v>180</v>
      </c>
      <c r="HO189" s="56" t="s">
        <v>180</v>
      </c>
      <c r="HP189" s="54" t="s">
        <v>180</v>
      </c>
      <c r="HQ189" s="55" t="s">
        <v>180</v>
      </c>
      <c r="HR189" s="56" t="s">
        <v>180</v>
      </c>
      <c r="HS189" s="54" t="s">
        <v>180</v>
      </c>
      <c r="HT189" s="55" t="s">
        <v>180</v>
      </c>
      <c r="HU189" s="56" t="s">
        <v>180</v>
      </c>
      <c r="HV189" s="54" t="s">
        <v>180</v>
      </c>
      <c r="HW189" s="55" t="s">
        <v>180</v>
      </c>
      <c r="HX189" s="56" t="s">
        <v>180</v>
      </c>
      <c r="HY189" s="54" t="s">
        <v>180</v>
      </c>
      <c r="HZ189" s="55" t="s">
        <v>180</v>
      </c>
      <c r="IA189" s="56" t="s">
        <v>180</v>
      </c>
      <c r="IB189" s="54" t="s">
        <v>180</v>
      </c>
      <c r="IC189" s="55" t="s">
        <v>180</v>
      </c>
    </row>
    <row r="190" spans="1:237">
      <c r="A190" s="20">
        <v>2002</v>
      </c>
      <c r="B190" s="20">
        <v>3</v>
      </c>
      <c r="C190" s="20">
        <v>9</v>
      </c>
      <c r="D190" s="54">
        <v>165</v>
      </c>
      <c r="E190" s="54">
        <v>163.5</v>
      </c>
      <c r="F190" s="55">
        <v>164.75</v>
      </c>
      <c r="G190" s="56">
        <v>150.5</v>
      </c>
      <c r="H190" s="54">
        <v>147.75</v>
      </c>
      <c r="I190" s="55">
        <v>149.25</v>
      </c>
      <c r="J190" s="56">
        <v>160.75</v>
      </c>
      <c r="K190" s="54">
        <v>158.75</v>
      </c>
      <c r="L190" s="55">
        <v>160</v>
      </c>
      <c r="M190" s="56">
        <v>180</v>
      </c>
      <c r="N190" s="54">
        <v>178</v>
      </c>
      <c r="O190" s="55">
        <v>179</v>
      </c>
      <c r="P190" s="56">
        <v>180</v>
      </c>
      <c r="Q190" s="54">
        <v>178</v>
      </c>
      <c r="R190" s="55">
        <v>179</v>
      </c>
      <c r="S190" s="56">
        <v>180</v>
      </c>
      <c r="T190" s="54">
        <v>178</v>
      </c>
      <c r="U190" s="55">
        <v>179</v>
      </c>
      <c r="V190" s="54">
        <v>180</v>
      </c>
      <c r="W190" s="54">
        <v>179</v>
      </c>
      <c r="X190" s="55">
        <v>179.5</v>
      </c>
      <c r="Y190" s="54">
        <v>179</v>
      </c>
      <c r="Z190" s="54">
        <v>176</v>
      </c>
      <c r="AA190" s="55">
        <v>177.5</v>
      </c>
      <c r="AB190" s="54" t="s">
        <v>180</v>
      </c>
      <c r="AC190" s="54" t="s">
        <v>180</v>
      </c>
      <c r="AD190" s="55" t="s">
        <v>180</v>
      </c>
      <c r="AE190" s="54" t="s">
        <v>180</v>
      </c>
      <c r="AF190" s="54" t="s">
        <v>180</v>
      </c>
      <c r="AG190" s="55" t="s">
        <v>180</v>
      </c>
      <c r="AH190" s="56" t="s">
        <v>180</v>
      </c>
      <c r="AI190" s="54" t="s">
        <v>180</v>
      </c>
      <c r="AJ190" s="55" t="s">
        <v>180</v>
      </c>
      <c r="AK190" s="56" t="s">
        <v>180</v>
      </c>
      <c r="AL190" s="54" t="s">
        <v>180</v>
      </c>
      <c r="AM190" s="55" t="s">
        <v>180</v>
      </c>
      <c r="AN190" s="56">
        <v>2700</v>
      </c>
      <c r="AO190" s="54">
        <v>2450</v>
      </c>
      <c r="AP190" s="55">
        <v>2575</v>
      </c>
      <c r="AQ190" s="56">
        <v>165</v>
      </c>
      <c r="AR190" s="54">
        <v>163.5</v>
      </c>
      <c r="AS190" s="55">
        <v>164.75</v>
      </c>
      <c r="AT190" s="56">
        <v>310</v>
      </c>
      <c r="AU190" s="54">
        <v>295</v>
      </c>
      <c r="AV190" s="55">
        <v>303</v>
      </c>
      <c r="AW190" s="56">
        <v>156.75</v>
      </c>
      <c r="AX190" s="54">
        <v>153.25</v>
      </c>
      <c r="AY190" s="55">
        <v>155.25</v>
      </c>
      <c r="AZ190" s="56">
        <v>170.75</v>
      </c>
      <c r="BA190" s="54">
        <v>166</v>
      </c>
      <c r="BB190" s="55">
        <v>168.5</v>
      </c>
      <c r="BC190" s="56" t="s">
        <v>180</v>
      </c>
      <c r="BD190" s="54" t="s">
        <v>180</v>
      </c>
      <c r="BE190" s="55" t="s">
        <v>180</v>
      </c>
      <c r="BF190" s="56">
        <v>170.75</v>
      </c>
      <c r="BG190" s="54">
        <v>166</v>
      </c>
      <c r="BH190" s="55">
        <v>168.5</v>
      </c>
      <c r="BI190" s="56">
        <v>184.5</v>
      </c>
      <c r="BJ190" s="54">
        <v>181</v>
      </c>
      <c r="BK190" s="55">
        <v>183.25</v>
      </c>
      <c r="BL190" s="56" t="s">
        <v>180</v>
      </c>
      <c r="BM190" s="54" t="s">
        <v>180</v>
      </c>
      <c r="BN190" s="55" t="s">
        <v>180</v>
      </c>
      <c r="BO190" s="56" t="s">
        <v>180</v>
      </c>
      <c r="BP190" s="54" t="s">
        <v>180</v>
      </c>
      <c r="BQ190" s="55" t="s">
        <v>180</v>
      </c>
      <c r="BR190" s="56" t="s">
        <v>180</v>
      </c>
      <c r="BS190" s="54" t="s">
        <v>180</v>
      </c>
      <c r="BT190" s="55" t="s">
        <v>180</v>
      </c>
      <c r="BU190" s="56">
        <v>188</v>
      </c>
      <c r="BV190" s="54">
        <v>185</v>
      </c>
      <c r="BW190" s="55">
        <v>187</v>
      </c>
      <c r="BX190" s="56" t="s">
        <v>180</v>
      </c>
      <c r="BY190" s="54" t="s">
        <v>180</v>
      </c>
      <c r="BZ190" s="55" t="s">
        <v>180</v>
      </c>
      <c r="CA190" s="56" t="s">
        <v>180</v>
      </c>
      <c r="CB190" s="54" t="s">
        <v>180</v>
      </c>
      <c r="CC190" s="55" t="s">
        <v>180</v>
      </c>
      <c r="CD190" s="56" t="s">
        <v>180</v>
      </c>
      <c r="CE190" s="54" t="s">
        <v>180</v>
      </c>
      <c r="CF190" s="55" t="s">
        <v>180</v>
      </c>
      <c r="CG190" s="56" t="s">
        <v>180</v>
      </c>
      <c r="CH190" s="54" t="s">
        <v>180</v>
      </c>
      <c r="CI190" s="55" t="s">
        <v>180</v>
      </c>
      <c r="CJ190" s="56" t="s">
        <v>180</v>
      </c>
      <c r="CK190" s="54" t="s">
        <v>180</v>
      </c>
      <c r="CL190" s="55" t="s">
        <v>180</v>
      </c>
      <c r="CM190" s="56" t="s">
        <v>180</v>
      </c>
      <c r="CN190" s="54" t="s">
        <v>180</v>
      </c>
      <c r="CO190" s="55" t="s">
        <v>180</v>
      </c>
      <c r="CP190" s="56">
        <v>182</v>
      </c>
      <c r="CQ190" s="54">
        <v>179</v>
      </c>
      <c r="CR190" s="55">
        <v>181</v>
      </c>
      <c r="CS190" s="56">
        <v>210</v>
      </c>
      <c r="CT190" s="54">
        <v>198</v>
      </c>
      <c r="CU190" s="55">
        <v>204</v>
      </c>
      <c r="CV190" s="56">
        <v>250</v>
      </c>
      <c r="CW190" s="54">
        <v>240</v>
      </c>
      <c r="CX190" s="55">
        <v>245</v>
      </c>
      <c r="CY190" s="54">
        <v>160.25</v>
      </c>
      <c r="CZ190" s="54">
        <v>153.75</v>
      </c>
      <c r="DA190" s="55">
        <v>157.5</v>
      </c>
      <c r="DB190" s="54" t="s">
        <v>180</v>
      </c>
      <c r="DC190" s="54" t="s">
        <v>180</v>
      </c>
      <c r="DD190" s="55" t="s">
        <v>180</v>
      </c>
      <c r="DE190" s="54" t="s">
        <v>180</v>
      </c>
      <c r="DF190" s="54" t="s">
        <v>180</v>
      </c>
      <c r="DG190" s="55" t="s">
        <v>180</v>
      </c>
      <c r="DH190" s="54" t="s">
        <v>180</v>
      </c>
      <c r="DI190" s="54" t="s">
        <v>180</v>
      </c>
      <c r="DJ190" s="55" t="s">
        <v>180</v>
      </c>
      <c r="DK190" s="56" t="s">
        <v>180</v>
      </c>
      <c r="DL190" s="54" t="s">
        <v>180</v>
      </c>
      <c r="DM190" s="55" t="s">
        <v>180</v>
      </c>
      <c r="DN190" s="54" t="s">
        <v>180</v>
      </c>
      <c r="DO190" s="54" t="s">
        <v>180</v>
      </c>
      <c r="DP190" s="55" t="s">
        <v>180</v>
      </c>
      <c r="DQ190" s="54" t="s">
        <v>180</v>
      </c>
      <c r="DR190" s="54" t="s">
        <v>180</v>
      </c>
      <c r="DS190" s="55" t="s">
        <v>180</v>
      </c>
      <c r="DT190" s="54">
        <v>157.5</v>
      </c>
      <c r="DU190" s="54">
        <v>153.5</v>
      </c>
      <c r="DV190" s="55">
        <v>155.75</v>
      </c>
      <c r="DW190" s="56" t="s">
        <v>180</v>
      </c>
      <c r="DX190" s="54" t="s">
        <v>180</v>
      </c>
      <c r="DY190" s="55" t="s">
        <v>180</v>
      </c>
      <c r="DZ190" s="56">
        <v>642</v>
      </c>
      <c r="EA190" s="54">
        <v>611</v>
      </c>
      <c r="EB190" s="55">
        <v>627</v>
      </c>
      <c r="EC190" s="56" t="s">
        <v>180</v>
      </c>
      <c r="ED190" s="54" t="s">
        <v>180</v>
      </c>
      <c r="EE190" s="55" t="s">
        <v>180</v>
      </c>
      <c r="EF190" s="56" t="s">
        <v>180</v>
      </c>
      <c r="EG190" s="54" t="s">
        <v>180</v>
      </c>
      <c r="EH190" s="55" t="s">
        <v>180</v>
      </c>
      <c r="EI190" s="56" t="s">
        <v>180</v>
      </c>
      <c r="EJ190" s="54" t="s">
        <v>180</v>
      </c>
      <c r="EK190" s="55" t="s">
        <v>180</v>
      </c>
      <c r="EL190" s="56" t="s">
        <v>180</v>
      </c>
      <c r="EM190" s="54" t="s">
        <v>180</v>
      </c>
      <c r="EN190" s="55" t="s">
        <v>180</v>
      </c>
      <c r="EO190" s="56" t="s">
        <v>180</v>
      </c>
      <c r="EP190" s="54" t="s">
        <v>180</v>
      </c>
      <c r="EQ190" s="55" t="s">
        <v>180</v>
      </c>
      <c r="ER190" s="56" t="s">
        <v>180</v>
      </c>
      <c r="ES190" s="54" t="s">
        <v>180</v>
      </c>
      <c r="ET190" s="55" t="s">
        <v>180</v>
      </c>
      <c r="EU190" s="54" t="s">
        <v>180</v>
      </c>
      <c r="EV190" s="54" t="s">
        <v>180</v>
      </c>
      <c r="EW190" s="55" t="s">
        <v>180</v>
      </c>
      <c r="EX190" s="54">
        <v>184</v>
      </c>
      <c r="EY190" s="54">
        <v>180</v>
      </c>
      <c r="EZ190" s="55">
        <v>182.5</v>
      </c>
      <c r="FA190" s="56" t="s">
        <v>180</v>
      </c>
      <c r="FB190" s="54" t="s">
        <v>180</v>
      </c>
      <c r="FC190" s="55" t="s">
        <v>180</v>
      </c>
      <c r="FD190" s="56" t="s">
        <v>180</v>
      </c>
      <c r="FE190" s="54" t="s">
        <v>180</v>
      </c>
      <c r="FF190" s="55" t="s">
        <v>180</v>
      </c>
      <c r="FG190" s="56" t="s">
        <v>180</v>
      </c>
      <c r="FH190" s="54" t="s">
        <v>180</v>
      </c>
      <c r="FI190" s="55" t="s">
        <v>180</v>
      </c>
      <c r="FJ190" s="56">
        <v>132</v>
      </c>
      <c r="FK190" s="54">
        <v>130</v>
      </c>
      <c r="FL190" s="55">
        <v>131</v>
      </c>
      <c r="FM190" s="56" t="s">
        <v>180</v>
      </c>
      <c r="FN190" s="54" t="s">
        <v>180</v>
      </c>
      <c r="FO190" s="55" t="s">
        <v>180</v>
      </c>
      <c r="FP190" s="56">
        <v>134</v>
      </c>
      <c r="FQ190" s="54">
        <v>133</v>
      </c>
      <c r="FR190" s="55">
        <v>133.5</v>
      </c>
      <c r="FS190" s="56">
        <v>136</v>
      </c>
      <c r="FT190" s="54">
        <v>135</v>
      </c>
      <c r="FU190" s="55">
        <v>135.5</v>
      </c>
      <c r="FV190" s="56" t="s">
        <v>180</v>
      </c>
      <c r="FW190" s="54" t="s">
        <v>180</v>
      </c>
      <c r="FX190" s="55" t="s">
        <v>180</v>
      </c>
      <c r="FY190" s="56" t="s">
        <v>180</v>
      </c>
      <c r="FZ190" s="54" t="s">
        <v>180</v>
      </c>
      <c r="GA190" s="55" t="s">
        <v>180</v>
      </c>
      <c r="GB190" s="56">
        <v>305</v>
      </c>
      <c r="GC190" s="54">
        <v>260</v>
      </c>
      <c r="GD190" s="55">
        <v>283</v>
      </c>
      <c r="GE190" s="56">
        <v>342</v>
      </c>
      <c r="GF190" s="54">
        <v>324</v>
      </c>
      <c r="GG190" s="55">
        <v>333</v>
      </c>
      <c r="GH190" s="56">
        <v>332</v>
      </c>
      <c r="GI190" s="54">
        <v>323</v>
      </c>
      <c r="GJ190" s="55">
        <v>328</v>
      </c>
      <c r="GK190" s="56" t="s">
        <v>180</v>
      </c>
      <c r="GL190" s="54" t="s">
        <v>180</v>
      </c>
      <c r="GM190" s="55" t="s">
        <v>180</v>
      </c>
      <c r="GN190" s="56">
        <v>330</v>
      </c>
      <c r="GO190" s="54">
        <v>331</v>
      </c>
      <c r="GP190" s="55">
        <v>331</v>
      </c>
      <c r="GQ190" s="56">
        <v>260</v>
      </c>
      <c r="GR190" s="54">
        <v>240</v>
      </c>
      <c r="GS190" s="55">
        <v>250</v>
      </c>
      <c r="GT190" s="56" t="s">
        <v>180</v>
      </c>
      <c r="GU190" s="54" t="s">
        <v>180</v>
      </c>
      <c r="GV190" s="55" t="s">
        <v>180</v>
      </c>
      <c r="GW190" s="56">
        <v>260</v>
      </c>
      <c r="GX190" s="54">
        <v>240</v>
      </c>
      <c r="GY190" s="55">
        <v>250</v>
      </c>
      <c r="GZ190" s="56">
        <v>44</v>
      </c>
      <c r="HA190" s="54">
        <v>38</v>
      </c>
      <c r="HB190" s="55">
        <v>41</v>
      </c>
      <c r="HC190" s="56">
        <v>60</v>
      </c>
      <c r="HD190" s="54">
        <v>50</v>
      </c>
      <c r="HE190" s="55">
        <v>55</v>
      </c>
      <c r="HF190" s="54" t="s">
        <v>180</v>
      </c>
      <c r="HG190" s="54" t="s">
        <v>180</v>
      </c>
      <c r="HH190" s="55" t="s">
        <v>180</v>
      </c>
      <c r="HI190" s="54" t="s">
        <v>180</v>
      </c>
      <c r="HJ190" s="54" t="s">
        <v>180</v>
      </c>
      <c r="HK190" s="55" t="s">
        <v>180</v>
      </c>
      <c r="HL190" s="56" t="s">
        <v>180</v>
      </c>
      <c r="HM190" s="54" t="s">
        <v>180</v>
      </c>
      <c r="HN190" s="55" t="s">
        <v>180</v>
      </c>
      <c r="HO190" s="56" t="s">
        <v>180</v>
      </c>
      <c r="HP190" s="54" t="s">
        <v>180</v>
      </c>
      <c r="HQ190" s="55" t="s">
        <v>180</v>
      </c>
      <c r="HR190" s="56" t="s">
        <v>180</v>
      </c>
      <c r="HS190" s="54" t="s">
        <v>180</v>
      </c>
      <c r="HT190" s="55" t="s">
        <v>180</v>
      </c>
      <c r="HU190" s="56" t="s">
        <v>180</v>
      </c>
      <c r="HV190" s="54" t="s">
        <v>180</v>
      </c>
      <c r="HW190" s="55" t="s">
        <v>180</v>
      </c>
      <c r="HX190" s="56" t="s">
        <v>180</v>
      </c>
      <c r="HY190" s="54" t="s">
        <v>180</v>
      </c>
      <c r="HZ190" s="55" t="s">
        <v>180</v>
      </c>
      <c r="IA190" s="56" t="s">
        <v>180</v>
      </c>
      <c r="IB190" s="54" t="s">
        <v>180</v>
      </c>
      <c r="IC190" s="55" t="s">
        <v>180</v>
      </c>
    </row>
    <row r="191" spans="1:237">
      <c r="A191" s="20">
        <v>2002</v>
      </c>
      <c r="B191" s="20">
        <v>4</v>
      </c>
      <c r="C191" s="20">
        <v>10</v>
      </c>
      <c r="D191" s="54">
        <v>155.4</v>
      </c>
      <c r="E191" s="54">
        <v>152.4</v>
      </c>
      <c r="F191" s="55">
        <v>154.4</v>
      </c>
      <c r="G191" s="56">
        <v>144.19999999999999</v>
      </c>
      <c r="H191" s="54">
        <v>143.6</v>
      </c>
      <c r="I191" s="55">
        <v>144</v>
      </c>
      <c r="J191" s="56">
        <v>156.19999999999999</v>
      </c>
      <c r="K191" s="54">
        <v>155</v>
      </c>
      <c r="L191" s="55">
        <v>156</v>
      </c>
      <c r="M191" s="56">
        <v>180</v>
      </c>
      <c r="N191" s="54">
        <v>178</v>
      </c>
      <c r="O191" s="55">
        <v>179</v>
      </c>
      <c r="P191" s="56">
        <v>180</v>
      </c>
      <c r="Q191" s="54">
        <v>178</v>
      </c>
      <c r="R191" s="55">
        <v>179</v>
      </c>
      <c r="S191" s="56">
        <v>180</v>
      </c>
      <c r="T191" s="54">
        <v>178</v>
      </c>
      <c r="U191" s="55">
        <v>179</v>
      </c>
      <c r="V191" s="54">
        <v>180</v>
      </c>
      <c r="W191" s="54">
        <v>180</v>
      </c>
      <c r="X191" s="55">
        <v>180</v>
      </c>
      <c r="Y191" s="54">
        <v>180</v>
      </c>
      <c r="Z191" s="54">
        <v>176</v>
      </c>
      <c r="AA191" s="55">
        <v>178</v>
      </c>
      <c r="AB191" s="54" t="s">
        <v>180</v>
      </c>
      <c r="AC191" s="54" t="s">
        <v>180</v>
      </c>
      <c r="AD191" s="55" t="s">
        <v>180</v>
      </c>
      <c r="AE191" s="54" t="s">
        <v>180</v>
      </c>
      <c r="AF191" s="54" t="s">
        <v>180</v>
      </c>
      <c r="AG191" s="55" t="s">
        <v>180</v>
      </c>
      <c r="AH191" s="56" t="s">
        <v>180</v>
      </c>
      <c r="AI191" s="54" t="s">
        <v>180</v>
      </c>
      <c r="AJ191" s="55" t="s">
        <v>180</v>
      </c>
      <c r="AK191" s="56" t="s">
        <v>180</v>
      </c>
      <c r="AL191" s="54" t="s">
        <v>180</v>
      </c>
      <c r="AM191" s="55" t="s">
        <v>180</v>
      </c>
      <c r="AN191" s="56">
        <v>2700</v>
      </c>
      <c r="AO191" s="54">
        <v>2450</v>
      </c>
      <c r="AP191" s="55">
        <v>2575</v>
      </c>
      <c r="AQ191" s="56">
        <v>155.4</v>
      </c>
      <c r="AR191" s="54">
        <v>152.4</v>
      </c>
      <c r="AS191" s="55">
        <v>154.4</v>
      </c>
      <c r="AT191" s="56">
        <v>1170</v>
      </c>
      <c r="AU191" s="54">
        <v>1130</v>
      </c>
      <c r="AV191" s="55">
        <v>1150</v>
      </c>
      <c r="AW191" s="56">
        <v>152.19999999999999</v>
      </c>
      <c r="AX191" s="54">
        <v>146.80000000000001</v>
      </c>
      <c r="AY191" s="55">
        <v>149.6</v>
      </c>
      <c r="AZ191" s="56">
        <v>171.2</v>
      </c>
      <c r="BA191" s="54">
        <v>166</v>
      </c>
      <c r="BB191" s="55">
        <v>168.8</v>
      </c>
      <c r="BC191" s="56" t="s">
        <v>180</v>
      </c>
      <c r="BD191" s="54" t="s">
        <v>180</v>
      </c>
      <c r="BE191" s="55" t="s">
        <v>180</v>
      </c>
      <c r="BF191" s="56">
        <v>171.2</v>
      </c>
      <c r="BG191" s="54">
        <v>166</v>
      </c>
      <c r="BH191" s="55">
        <v>168.8</v>
      </c>
      <c r="BI191" s="56">
        <v>185.2</v>
      </c>
      <c r="BJ191" s="54">
        <v>181</v>
      </c>
      <c r="BK191" s="55">
        <v>183.6</v>
      </c>
      <c r="BL191" s="56" t="s">
        <v>180</v>
      </c>
      <c r="BM191" s="54" t="s">
        <v>180</v>
      </c>
      <c r="BN191" s="55" t="s">
        <v>180</v>
      </c>
      <c r="BO191" s="56" t="s">
        <v>180</v>
      </c>
      <c r="BP191" s="54" t="s">
        <v>180</v>
      </c>
      <c r="BQ191" s="55" t="s">
        <v>180</v>
      </c>
      <c r="BR191" s="56" t="s">
        <v>180</v>
      </c>
      <c r="BS191" s="54" t="s">
        <v>180</v>
      </c>
      <c r="BT191" s="55" t="s">
        <v>180</v>
      </c>
      <c r="BU191" s="56">
        <v>188</v>
      </c>
      <c r="BV191" s="54">
        <v>185</v>
      </c>
      <c r="BW191" s="55">
        <v>187</v>
      </c>
      <c r="BX191" s="56" t="s">
        <v>180</v>
      </c>
      <c r="BY191" s="54" t="s">
        <v>180</v>
      </c>
      <c r="BZ191" s="55" t="s">
        <v>180</v>
      </c>
      <c r="CA191" s="56" t="s">
        <v>180</v>
      </c>
      <c r="CB191" s="54" t="s">
        <v>180</v>
      </c>
      <c r="CC191" s="55" t="s">
        <v>180</v>
      </c>
      <c r="CD191" s="56" t="s">
        <v>180</v>
      </c>
      <c r="CE191" s="54" t="s">
        <v>180</v>
      </c>
      <c r="CF191" s="55" t="s">
        <v>180</v>
      </c>
      <c r="CG191" s="56" t="s">
        <v>180</v>
      </c>
      <c r="CH191" s="54" t="s">
        <v>180</v>
      </c>
      <c r="CI191" s="55" t="s">
        <v>180</v>
      </c>
      <c r="CJ191" s="56" t="s">
        <v>180</v>
      </c>
      <c r="CK191" s="54" t="s">
        <v>180</v>
      </c>
      <c r="CL191" s="55" t="s">
        <v>180</v>
      </c>
      <c r="CM191" s="56" t="s">
        <v>180</v>
      </c>
      <c r="CN191" s="54" t="s">
        <v>180</v>
      </c>
      <c r="CO191" s="55" t="s">
        <v>180</v>
      </c>
      <c r="CP191" s="56">
        <v>183.6</v>
      </c>
      <c r="CQ191" s="54">
        <v>179</v>
      </c>
      <c r="CR191" s="55">
        <v>181.6</v>
      </c>
      <c r="CS191" s="56">
        <v>210</v>
      </c>
      <c r="CT191" s="54">
        <v>198</v>
      </c>
      <c r="CU191" s="55">
        <v>204</v>
      </c>
      <c r="CV191" s="56">
        <v>250</v>
      </c>
      <c r="CW191" s="54">
        <v>240</v>
      </c>
      <c r="CX191" s="55">
        <v>245</v>
      </c>
      <c r="CY191" s="54">
        <v>155</v>
      </c>
      <c r="CZ191" s="54">
        <v>146.19999999999999</v>
      </c>
      <c r="DA191" s="55">
        <v>151</v>
      </c>
      <c r="DB191" s="54" t="s">
        <v>180</v>
      </c>
      <c r="DC191" s="54" t="s">
        <v>180</v>
      </c>
      <c r="DD191" s="55" t="s">
        <v>180</v>
      </c>
      <c r="DE191" s="54" t="s">
        <v>180</v>
      </c>
      <c r="DF191" s="54" t="s">
        <v>180</v>
      </c>
      <c r="DG191" s="55" t="s">
        <v>180</v>
      </c>
      <c r="DH191" s="54" t="s">
        <v>180</v>
      </c>
      <c r="DI191" s="54" t="s">
        <v>180</v>
      </c>
      <c r="DJ191" s="55" t="s">
        <v>180</v>
      </c>
      <c r="DK191" s="56" t="s">
        <v>180</v>
      </c>
      <c r="DL191" s="54" t="s">
        <v>180</v>
      </c>
      <c r="DM191" s="55" t="s">
        <v>180</v>
      </c>
      <c r="DN191" s="54" t="s">
        <v>180</v>
      </c>
      <c r="DO191" s="54" t="s">
        <v>180</v>
      </c>
      <c r="DP191" s="55" t="s">
        <v>180</v>
      </c>
      <c r="DQ191" s="54" t="s">
        <v>180</v>
      </c>
      <c r="DR191" s="54" t="s">
        <v>180</v>
      </c>
      <c r="DS191" s="55" t="s">
        <v>180</v>
      </c>
      <c r="DT191" s="54">
        <v>153.80000000000001</v>
      </c>
      <c r="DU191" s="54">
        <v>151.4</v>
      </c>
      <c r="DV191" s="55">
        <v>152.6</v>
      </c>
      <c r="DW191" s="56" t="s">
        <v>180</v>
      </c>
      <c r="DX191" s="54" t="s">
        <v>180</v>
      </c>
      <c r="DY191" s="55" t="s">
        <v>180</v>
      </c>
      <c r="DZ191" s="56">
        <v>752.25</v>
      </c>
      <c r="EA191" s="54">
        <v>713.5</v>
      </c>
      <c r="EB191" s="55">
        <v>733.25</v>
      </c>
      <c r="EC191" s="56" t="s">
        <v>180</v>
      </c>
      <c r="ED191" s="54" t="s">
        <v>180</v>
      </c>
      <c r="EE191" s="55" t="s">
        <v>180</v>
      </c>
      <c r="EF191" s="56" t="s">
        <v>180</v>
      </c>
      <c r="EG191" s="54" t="s">
        <v>180</v>
      </c>
      <c r="EH191" s="55" t="s">
        <v>180</v>
      </c>
      <c r="EI191" s="56" t="s">
        <v>180</v>
      </c>
      <c r="EJ191" s="54" t="s">
        <v>180</v>
      </c>
      <c r="EK191" s="55" t="s">
        <v>180</v>
      </c>
      <c r="EL191" s="56" t="s">
        <v>180</v>
      </c>
      <c r="EM191" s="54" t="s">
        <v>180</v>
      </c>
      <c r="EN191" s="55" t="s">
        <v>180</v>
      </c>
      <c r="EO191" s="56" t="s">
        <v>180</v>
      </c>
      <c r="EP191" s="54" t="s">
        <v>180</v>
      </c>
      <c r="EQ191" s="55" t="s">
        <v>180</v>
      </c>
      <c r="ER191" s="56" t="s">
        <v>180</v>
      </c>
      <c r="ES191" s="54" t="s">
        <v>180</v>
      </c>
      <c r="ET191" s="55" t="s">
        <v>180</v>
      </c>
      <c r="EU191" s="54" t="s">
        <v>180</v>
      </c>
      <c r="EV191" s="54" t="s">
        <v>180</v>
      </c>
      <c r="EW191" s="55" t="s">
        <v>180</v>
      </c>
      <c r="EX191" s="54">
        <v>181.2</v>
      </c>
      <c r="EY191" s="54">
        <v>174.4</v>
      </c>
      <c r="EZ191" s="55">
        <v>178</v>
      </c>
      <c r="FA191" s="56" t="s">
        <v>180</v>
      </c>
      <c r="FB191" s="54" t="s">
        <v>180</v>
      </c>
      <c r="FC191" s="55" t="s">
        <v>180</v>
      </c>
      <c r="FD191" s="56" t="s">
        <v>180</v>
      </c>
      <c r="FE191" s="54" t="s">
        <v>180</v>
      </c>
      <c r="FF191" s="55" t="s">
        <v>180</v>
      </c>
      <c r="FG191" s="56" t="s">
        <v>180</v>
      </c>
      <c r="FH191" s="54" t="s">
        <v>180</v>
      </c>
      <c r="FI191" s="55" t="s">
        <v>180</v>
      </c>
      <c r="FJ191" s="56">
        <v>132.4</v>
      </c>
      <c r="FK191" s="54">
        <v>128.6</v>
      </c>
      <c r="FL191" s="55">
        <v>130.6</v>
      </c>
      <c r="FM191" s="56" t="s">
        <v>180</v>
      </c>
      <c r="FN191" s="54" t="s">
        <v>180</v>
      </c>
      <c r="FO191" s="55" t="s">
        <v>180</v>
      </c>
      <c r="FP191" s="56">
        <v>134</v>
      </c>
      <c r="FQ191" s="54">
        <v>134</v>
      </c>
      <c r="FR191" s="55">
        <v>134</v>
      </c>
      <c r="FS191" s="56">
        <v>134.6</v>
      </c>
      <c r="FT191" s="54">
        <v>131.6</v>
      </c>
      <c r="FU191" s="55">
        <v>133.19999999999999</v>
      </c>
      <c r="FV191" s="56" t="s">
        <v>180</v>
      </c>
      <c r="FW191" s="54" t="s">
        <v>180</v>
      </c>
      <c r="FX191" s="55" t="s">
        <v>180</v>
      </c>
      <c r="FY191" s="56" t="s">
        <v>180</v>
      </c>
      <c r="FZ191" s="54" t="s">
        <v>180</v>
      </c>
      <c r="GA191" s="55" t="s">
        <v>180</v>
      </c>
      <c r="GB191" s="56">
        <v>305</v>
      </c>
      <c r="GC191" s="54">
        <v>260</v>
      </c>
      <c r="GD191" s="55">
        <v>283</v>
      </c>
      <c r="GE191" s="56">
        <v>342</v>
      </c>
      <c r="GF191" s="54">
        <v>324</v>
      </c>
      <c r="GG191" s="55">
        <v>333</v>
      </c>
      <c r="GH191" s="56">
        <v>332</v>
      </c>
      <c r="GI191" s="54">
        <v>323</v>
      </c>
      <c r="GJ191" s="55">
        <v>328</v>
      </c>
      <c r="GK191" s="56" t="s">
        <v>180</v>
      </c>
      <c r="GL191" s="54" t="s">
        <v>180</v>
      </c>
      <c r="GM191" s="55" t="s">
        <v>180</v>
      </c>
      <c r="GN191" s="56">
        <v>330</v>
      </c>
      <c r="GO191" s="54">
        <v>325</v>
      </c>
      <c r="GP191" s="55">
        <v>328</v>
      </c>
      <c r="GQ191" s="56" t="s">
        <v>180</v>
      </c>
      <c r="GR191" s="54" t="s">
        <v>180</v>
      </c>
      <c r="GS191" s="55" t="s">
        <v>180</v>
      </c>
      <c r="GT191" s="56" t="s">
        <v>180</v>
      </c>
      <c r="GU191" s="54" t="s">
        <v>180</v>
      </c>
      <c r="GV191" s="55" t="s">
        <v>180</v>
      </c>
      <c r="GW191" s="56">
        <v>260</v>
      </c>
      <c r="GX191" s="54">
        <v>240</v>
      </c>
      <c r="GY191" s="55">
        <v>250</v>
      </c>
      <c r="GZ191" s="56">
        <v>41.6</v>
      </c>
      <c r="HA191" s="54">
        <v>36</v>
      </c>
      <c r="HB191" s="55">
        <v>38.799999999999997</v>
      </c>
      <c r="HC191" s="56">
        <v>60</v>
      </c>
      <c r="HD191" s="54">
        <v>50</v>
      </c>
      <c r="HE191" s="55">
        <v>55</v>
      </c>
      <c r="HF191" s="54" t="s">
        <v>180</v>
      </c>
      <c r="HG191" s="54" t="s">
        <v>180</v>
      </c>
      <c r="HH191" s="55" t="s">
        <v>180</v>
      </c>
      <c r="HI191" s="54" t="s">
        <v>180</v>
      </c>
      <c r="HJ191" s="54" t="s">
        <v>180</v>
      </c>
      <c r="HK191" s="55" t="s">
        <v>180</v>
      </c>
      <c r="HL191" s="56" t="s">
        <v>180</v>
      </c>
      <c r="HM191" s="54" t="s">
        <v>180</v>
      </c>
      <c r="HN191" s="55" t="s">
        <v>180</v>
      </c>
      <c r="HO191" s="56" t="s">
        <v>180</v>
      </c>
      <c r="HP191" s="54" t="s">
        <v>180</v>
      </c>
      <c r="HQ191" s="55" t="s">
        <v>180</v>
      </c>
      <c r="HR191" s="56" t="s">
        <v>180</v>
      </c>
      <c r="HS191" s="54" t="s">
        <v>180</v>
      </c>
      <c r="HT191" s="55" t="s">
        <v>180</v>
      </c>
      <c r="HU191" s="56" t="s">
        <v>180</v>
      </c>
      <c r="HV191" s="54" t="s">
        <v>180</v>
      </c>
      <c r="HW191" s="55" t="s">
        <v>180</v>
      </c>
      <c r="HX191" s="56" t="s">
        <v>180</v>
      </c>
      <c r="HY191" s="54" t="s">
        <v>180</v>
      </c>
      <c r="HZ191" s="55" t="s">
        <v>180</v>
      </c>
      <c r="IA191" s="56" t="s">
        <v>180</v>
      </c>
      <c r="IB191" s="54" t="s">
        <v>180</v>
      </c>
      <c r="IC191" s="55" t="s">
        <v>180</v>
      </c>
    </row>
    <row r="192" spans="1:237">
      <c r="A192" s="20">
        <v>2002</v>
      </c>
      <c r="B192" s="20">
        <v>4</v>
      </c>
      <c r="C192" s="20">
        <v>11</v>
      </c>
      <c r="D192" s="54">
        <v>152.25</v>
      </c>
      <c r="E192" s="54">
        <v>150.5</v>
      </c>
      <c r="F192" s="55">
        <v>151.5</v>
      </c>
      <c r="G192" s="56">
        <v>139.25</v>
      </c>
      <c r="H192" s="54">
        <v>138.5</v>
      </c>
      <c r="I192" s="55">
        <v>139</v>
      </c>
      <c r="J192" s="56">
        <v>153.25</v>
      </c>
      <c r="K192" s="54">
        <v>152.5</v>
      </c>
      <c r="L192" s="55">
        <v>153.25</v>
      </c>
      <c r="M192" s="56">
        <v>179</v>
      </c>
      <c r="N192" s="54">
        <v>176.5</v>
      </c>
      <c r="O192" s="55">
        <v>178</v>
      </c>
      <c r="P192" s="56">
        <v>179</v>
      </c>
      <c r="Q192" s="54">
        <v>176.5</v>
      </c>
      <c r="R192" s="55">
        <v>178</v>
      </c>
      <c r="S192" s="56">
        <v>179</v>
      </c>
      <c r="T192" s="54">
        <v>176.5</v>
      </c>
      <c r="U192" s="55">
        <v>178</v>
      </c>
      <c r="V192" s="54">
        <v>180</v>
      </c>
      <c r="W192" s="54">
        <v>180</v>
      </c>
      <c r="X192" s="55">
        <v>180</v>
      </c>
      <c r="Y192" s="54">
        <v>180</v>
      </c>
      <c r="Z192" s="54">
        <v>176</v>
      </c>
      <c r="AA192" s="55">
        <v>178</v>
      </c>
      <c r="AB192" s="54" t="s">
        <v>180</v>
      </c>
      <c r="AC192" s="54" t="s">
        <v>180</v>
      </c>
      <c r="AD192" s="55" t="s">
        <v>180</v>
      </c>
      <c r="AE192" s="54" t="s">
        <v>180</v>
      </c>
      <c r="AF192" s="54" t="s">
        <v>180</v>
      </c>
      <c r="AG192" s="55" t="s">
        <v>180</v>
      </c>
      <c r="AH192" s="56" t="s">
        <v>180</v>
      </c>
      <c r="AI192" s="54" t="s">
        <v>180</v>
      </c>
      <c r="AJ192" s="55" t="s">
        <v>180</v>
      </c>
      <c r="AK192" s="56" t="s">
        <v>180</v>
      </c>
      <c r="AL192" s="54" t="s">
        <v>180</v>
      </c>
      <c r="AM192" s="55" t="s">
        <v>180</v>
      </c>
      <c r="AN192" s="56">
        <v>2962.5</v>
      </c>
      <c r="AO192" s="54">
        <v>2600</v>
      </c>
      <c r="AP192" s="55">
        <v>2781.25</v>
      </c>
      <c r="AQ192" s="56">
        <v>152.25</v>
      </c>
      <c r="AR192" s="54">
        <v>151</v>
      </c>
      <c r="AS192" s="55">
        <v>151.75</v>
      </c>
      <c r="AT192" s="56">
        <v>1117.5</v>
      </c>
      <c r="AU192" s="54">
        <v>1115</v>
      </c>
      <c r="AV192" s="55">
        <v>1116.25</v>
      </c>
      <c r="AW192" s="56">
        <v>142.5</v>
      </c>
      <c r="AX192" s="54">
        <v>139</v>
      </c>
      <c r="AY192" s="55">
        <v>141.25</v>
      </c>
      <c r="AZ192" s="56">
        <v>165.75</v>
      </c>
      <c r="BA192" s="54">
        <v>156.5</v>
      </c>
      <c r="BB192" s="55">
        <v>161.25</v>
      </c>
      <c r="BC192" s="56" t="s">
        <v>180</v>
      </c>
      <c r="BD192" s="54" t="s">
        <v>180</v>
      </c>
      <c r="BE192" s="55" t="s">
        <v>180</v>
      </c>
      <c r="BF192" s="56">
        <v>165.75</v>
      </c>
      <c r="BG192" s="54">
        <v>156.5</v>
      </c>
      <c r="BH192" s="55">
        <v>161.25</v>
      </c>
      <c r="BI192" s="56">
        <v>177.5</v>
      </c>
      <c r="BJ192" s="54">
        <v>174.5</v>
      </c>
      <c r="BK192" s="55">
        <v>176</v>
      </c>
      <c r="BL192" s="56" t="s">
        <v>180</v>
      </c>
      <c r="BM192" s="54" t="s">
        <v>180</v>
      </c>
      <c r="BN192" s="55" t="s">
        <v>180</v>
      </c>
      <c r="BO192" s="56" t="s">
        <v>180</v>
      </c>
      <c r="BP192" s="54" t="s">
        <v>180</v>
      </c>
      <c r="BQ192" s="55" t="s">
        <v>180</v>
      </c>
      <c r="BR192" s="56" t="s">
        <v>180</v>
      </c>
      <c r="BS192" s="54" t="s">
        <v>180</v>
      </c>
      <c r="BT192" s="55" t="s">
        <v>180</v>
      </c>
      <c r="BU192" s="56">
        <v>188</v>
      </c>
      <c r="BV192" s="54">
        <v>185</v>
      </c>
      <c r="BW192" s="55">
        <v>187</v>
      </c>
      <c r="BX192" s="56" t="s">
        <v>180</v>
      </c>
      <c r="BY192" s="54" t="s">
        <v>180</v>
      </c>
      <c r="BZ192" s="55" t="s">
        <v>180</v>
      </c>
      <c r="CA192" s="56" t="s">
        <v>180</v>
      </c>
      <c r="CB192" s="54" t="s">
        <v>180</v>
      </c>
      <c r="CC192" s="55" t="s">
        <v>180</v>
      </c>
      <c r="CD192" s="56" t="s">
        <v>180</v>
      </c>
      <c r="CE192" s="54" t="s">
        <v>180</v>
      </c>
      <c r="CF192" s="55" t="s">
        <v>180</v>
      </c>
      <c r="CG192" s="56" t="s">
        <v>180</v>
      </c>
      <c r="CH192" s="54" t="s">
        <v>180</v>
      </c>
      <c r="CI192" s="55" t="s">
        <v>180</v>
      </c>
      <c r="CJ192" s="56" t="s">
        <v>180</v>
      </c>
      <c r="CK192" s="54" t="s">
        <v>180</v>
      </c>
      <c r="CL192" s="55" t="s">
        <v>180</v>
      </c>
      <c r="CM192" s="56" t="s">
        <v>180</v>
      </c>
      <c r="CN192" s="54" t="s">
        <v>180</v>
      </c>
      <c r="CO192" s="55" t="s">
        <v>180</v>
      </c>
      <c r="CP192" s="56">
        <v>177</v>
      </c>
      <c r="CQ192" s="54">
        <v>173</v>
      </c>
      <c r="CR192" s="55">
        <v>175.25</v>
      </c>
      <c r="CS192" s="56">
        <v>210</v>
      </c>
      <c r="CT192" s="54">
        <v>198</v>
      </c>
      <c r="CU192" s="55">
        <v>204</v>
      </c>
      <c r="CV192" s="56">
        <v>250</v>
      </c>
      <c r="CW192" s="54">
        <v>240</v>
      </c>
      <c r="CX192" s="55">
        <v>245</v>
      </c>
      <c r="CY192" s="54">
        <v>149.25</v>
      </c>
      <c r="CZ192" s="54">
        <v>141.75</v>
      </c>
      <c r="DA192" s="55">
        <v>146</v>
      </c>
      <c r="DB192" s="54" t="s">
        <v>180</v>
      </c>
      <c r="DC192" s="54" t="s">
        <v>180</v>
      </c>
      <c r="DD192" s="55" t="s">
        <v>180</v>
      </c>
      <c r="DE192" s="54" t="s">
        <v>180</v>
      </c>
      <c r="DF192" s="54" t="s">
        <v>180</v>
      </c>
      <c r="DG192" s="55" t="s">
        <v>180</v>
      </c>
      <c r="DH192" s="54" t="s">
        <v>180</v>
      </c>
      <c r="DI192" s="54" t="s">
        <v>180</v>
      </c>
      <c r="DJ192" s="55" t="s">
        <v>180</v>
      </c>
      <c r="DK192" s="56" t="s">
        <v>180</v>
      </c>
      <c r="DL192" s="54" t="s">
        <v>180</v>
      </c>
      <c r="DM192" s="55" t="s">
        <v>180</v>
      </c>
      <c r="DN192" s="54" t="s">
        <v>180</v>
      </c>
      <c r="DO192" s="54" t="s">
        <v>180</v>
      </c>
      <c r="DP192" s="55" t="s">
        <v>180</v>
      </c>
      <c r="DQ192" s="54" t="s">
        <v>180</v>
      </c>
      <c r="DR192" s="54" t="s">
        <v>180</v>
      </c>
      <c r="DS192" s="55" t="s">
        <v>180</v>
      </c>
      <c r="DT192" s="54">
        <v>146.25</v>
      </c>
      <c r="DU192" s="54">
        <v>145.5</v>
      </c>
      <c r="DV192" s="55">
        <v>146</v>
      </c>
      <c r="DW192" s="56" t="s">
        <v>180</v>
      </c>
      <c r="DX192" s="54" t="s">
        <v>180</v>
      </c>
      <c r="DY192" s="55" t="s">
        <v>180</v>
      </c>
      <c r="DZ192" s="56">
        <v>793</v>
      </c>
      <c r="EA192" s="54">
        <v>751</v>
      </c>
      <c r="EB192" s="55">
        <v>772</v>
      </c>
      <c r="EC192" s="56" t="s">
        <v>180</v>
      </c>
      <c r="ED192" s="54" t="s">
        <v>180</v>
      </c>
      <c r="EE192" s="55" t="s">
        <v>180</v>
      </c>
      <c r="EF192" s="56" t="s">
        <v>180</v>
      </c>
      <c r="EG192" s="54" t="s">
        <v>180</v>
      </c>
      <c r="EH192" s="55" t="s">
        <v>180</v>
      </c>
      <c r="EI192" s="56" t="s">
        <v>180</v>
      </c>
      <c r="EJ192" s="54" t="s">
        <v>180</v>
      </c>
      <c r="EK192" s="55" t="s">
        <v>180</v>
      </c>
      <c r="EL192" s="56" t="s">
        <v>180</v>
      </c>
      <c r="EM192" s="54" t="s">
        <v>180</v>
      </c>
      <c r="EN192" s="55" t="s">
        <v>180</v>
      </c>
      <c r="EO192" s="56" t="s">
        <v>180</v>
      </c>
      <c r="EP192" s="54" t="s">
        <v>180</v>
      </c>
      <c r="EQ192" s="55" t="s">
        <v>180</v>
      </c>
      <c r="ER192" s="56" t="s">
        <v>180</v>
      </c>
      <c r="ES192" s="54" t="s">
        <v>180</v>
      </c>
      <c r="ET192" s="55" t="s">
        <v>180</v>
      </c>
      <c r="EU192" s="54" t="s">
        <v>180</v>
      </c>
      <c r="EV192" s="54" t="s">
        <v>180</v>
      </c>
      <c r="EW192" s="55" t="s">
        <v>180</v>
      </c>
      <c r="EX192" s="54">
        <v>174.25</v>
      </c>
      <c r="EY192" s="54">
        <v>170</v>
      </c>
      <c r="EZ192" s="55">
        <v>172.25</v>
      </c>
      <c r="FA192" s="56" t="s">
        <v>180</v>
      </c>
      <c r="FB192" s="54" t="s">
        <v>180</v>
      </c>
      <c r="FC192" s="55" t="s">
        <v>180</v>
      </c>
      <c r="FD192" s="56" t="s">
        <v>180</v>
      </c>
      <c r="FE192" s="54" t="s">
        <v>180</v>
      </c>
      <c r="FF192" s="55" t="s">
        <v>180</v>
      </c>
      <c r="FG192" s="56" t="s">
        <v>180</v>
      </c>
      <c r="FH192" s="54" t="s">
        <v>180</v>
      </c>
      <c r="FI192" s="55" t="s">
        <v>180</v>
      </c>
      <c r="FJ192" s="56">
        <v>131.75</v>
      </c>
      <c r="FK192" s="54">
        <v>125</v>
      </c>
      <c r="FL192" s="55">
        <v>128.5</v>
      </c>
      <c r="FM192" s="56" t="s">
        <v>180</v>
      </c>
      <c r="FN192" s="54" t="s">
        <v>180</v>
      </c>
      <c r="FO192" s="55" t="s">
        <v>180</v>
      </c>
      <c r="FP192" s="56">
        <v>134</v>
      </c>
      <c r="FQ192" s="54">
        <v>134</v>
      </c>
      <c r="FR192" s="55">
        <v>134</v>
      </c>
      <c r="FS192" s="56">
        <v>134</v>
      </c>
      <c r="FT192" s="54">
        <v>130</v>
      </c>
      <c r="FU192" s="55">
        <v>132</v>
      </c>
      <c r="FV192" s="56" t="s">
        <v>180</v>
      </c>
      <c r="FW192" s="54" t="s">
        <v>180</v>
      </c>
      <c r="FX192" s="55" t="s">
        <v>180</v>
      </c>
      <c r="FY192" s="56" t="s">
        <v>180</v>
      </c>
      <c r="FZ192" s="54" t="s">
        <v>180</v>
      </c>
      <c r="GA192" s="55" t="s">
        <v>180</v>
      </c>
      <c r="GB192" s="56">
        <v>305</v>
      </c>
      <c r="GC192" s="54">
        <v>260</v>
      </c>
      <c r="GD192" s="55">
        <v>283</v>
      </c>
      <c r="GE192" s="56">
        <v>342</v>
      </c>
      <c r="GF192" s="54">
        <v>324</v>
      </c>
      <c r="GG192" s="55">
        <v>333</v>
      </c>
      <c r="GH192" s="56">
        <v>332</v>
      </c>
      <c r="GI192" s="54">
        <v>323</v>
      </c>
      <c r="GJ192" s="55">
        <v>328</v>
      </c>
      <c r="GK192" s="56" t="s">
        <v>180</v>
      </c>
      <c r="GL192" s="54" t="s">
        <v>180</v>
      </c>
      <c r="GM192" s="55" t="s">
        <v>180</v>
      </c>
      <c r="GN192" s="56">
        <v>330</v>
      </c>
      <c r="GO192" s="54">
        <v>321</v>
      </c>
      <c r="GP192" s="55">
        <v>326</v>
      </c>
      <c r="GQ192" s="56" t="s">
        <v>180</v>
      </c>
      <c r="GR192" s="54" t="s">
        <v>180</v>
      </c>
      <c r="GS192" s="55" t="s">
        <v>180</v>
      </c>
      <c r="GT192" s="56" t="s">
        <v>180</v>
      </c>
      <c r="GU192" s="54" t="s">
        <v>180</v>
      </c>
      <c r="GV192" s="55" t="s">
        <v>180</v>
      </c>
      <c r="GW192" s="56">
        <v>260</v>
      </c>
      <c r="GX192" s="54">
        <v>240</v>
      </c>
      <c r="GY192" s="55">
        <v>250</v>
      </c>
      <c r="GZ192" s="56">
        <v>40</v>
      </c>
      <c r="HA192" s="54">
        <v>36</v>
      </c>
      <c r="HB192" s="55">
        <v>38</v>
      </c>
      <c r="HC192" s="56">
        <v>60</v>
      </c>
      <c r="HD192" s="54">
        <v>50</v>
      </c>
      <c r="HE192" s="55">
        <v>55</v>
      </c>
      <c r="HF192" s="54" t="s">
        <v>180</v>
      </c>
      <c r="HG192" s="54" t="s">
        <v>180</v>
      </c>
      <c r="HH192" s="55" t="s">
        <v>180</v>
      </c>
      <c r="HI192" s="54" t="s">
        <v>180</v>
      </c>
      <c r="HJ192" s="54" t="s">
        <v>180</v>
      </c>
      <c r="HK192" s="55" t="s">
        <v>180</v>
      </c>
      <c r="HL192" s="56" t="s">
        <v>180</v>
      </c>
      <c r="HM192" s="54" t="s">
        <v>180</v>
      </c>
      <c r="HN192" s="55" t="s">
        <v>180</v>
      </c>
      <c r="HO192" s="56" t="s">
        <v>180</v>
      </c>
      <c r="HP192" s="54" t="s">
        <v>180</v>
      </c>
      <c r="HQ192" s="55" t="s">
        <v>180</v>
      </c>
      <c r="HR192" s="56" t="s">
        <v>180</v>
      </c>
      <c r="HS192" s="54" t="s">
        <v>180</v>
      </c>
      <c r="HT192" s="55" t="s">
        <v>180</v>
      </c>
      <c r="HU192" s="56" t="s">
        <v>180</v>
      </c>
      <c r="HV192" s="54" t="s">
        <v>180</v>
      </c>
      <c r="HW192" s="55" t="s">
        <v>180</v>
      </c>
      <c r="HX192" s="56" t="s">
        <v>180</v>
      </c>
      <c r="HY192" s="54" t="s">
        <v>180</v>
      </c>
      <c r="HZ192" s="55" t="s">
        <v>180</v>
      </c>
      <c r="IA192" s="56" t="s">
        <v>180</v>
      </c>
      <c r="IB192" s="54" t="s">
        <v>180</v>
      </c>
      <c r="IC192" s="55" t="s">
        <v>180</v>
      </c>
    </row>
    <row r="193" spans="1:237">
      <c r="A193" s="20">
        <v>2002</v>
      </c>
      <c r="B193" s="20">
        <v>4</v>
      </c>
      <c r="C193" s="20">
        <v>12</v>
      </c>
      <c r="D193" s="54">
        <v>152</v>
      </c>
      <c r="E193" s="54">
        <v>150</v>
      </c>
      <c r="F193" s="55">
        <v>151</v>
      </c>
      <c r="G193" s="56">
        <v>138</v>
      </c>
      <c r="H193" s="54">
        <v>135.66666666666666</v>
      </c>
      <c r="I193" s="55">
        <v>137</v>
      </c>
      <c r="J193" s="56">
        <v>149.66666666666666</v>
      </c>
      <c r="K193" s="54">
        <v>148.33333333333334</v>
      </c>
      <c r="L193" s="55">
        <v>149.33333333333334</v>
      </c>
      <c r="M193" s="56">
        <v>178</v>
      </c>
      <c r="N193" s="54">
        <v>174</v>
      </c>
      <c r="O193" s="55">
        <v>176.5</v>
      </c>
      <c r="P193" s="56">
        <v>176.5</v>
      </c>
      <c r="Q193" s="54">
        <v>174</v>
      </c>
      <c r="R193" s="55">
        <v>175.5</v>
      </c>
      <c r="S193" s="56">
        <v>178</v>
      </c>
      <c r="T193" s="54">
        <v>174</v>
      </c>
      <c r="U193" s="55">
        <v>176.5</v>
      </c>
      <c r="V193" s="54">
        <v>178.75</v>
      </c>
      <c r="W193" s="54">
        <v>173.75</v>
      </c>
      <c r="X193" s="55">
        <v>176.75</v>
      </c>
      <c r="Y193" s="54">
        <v>180</v>
      </c>
      <c r="Z193" s="54">
        <v>176</v>
      </c>
      <c r="AA193" s="55">
        <v>178</v>
      </c>
      <c r="AB193" s="54" t="s">
        <v>180</v>
      </c>
      <c r="AC193" s="54" t="s">
        <v>180</v>
      </c>
      <c r="AD193" s="55" t="s">
        <v>180</v>
      </c>
      <c r="AE193" s="54" t="s">
        <v>180</v>
      </c>
      <c r="AF193" s="54" t="s">
        <v>180</v>
      </c>
      <c r="AG193" s="55" t="s">
        <v>180</v>
      </c>
      <c r="AH193" s="56" t="s">
        <v>180</v>
      </c>
      <c r="AI193" s="54" t="s">
        <v>180</v>
      </c>
      <c r="AJ193" s="55" t="s">
        <v>180</v>
      </c>
      <c r="AK193" s="56" t="s">
        <v>180</v>
      </c>
      <c r="AL193" s="54" t="s">
        <v>180</v>
      </c>
      <c r="AM193" s="55" t="s">
        <v>180</v>
      </c>
      <c r="AN193" s="56">
        <v>2925</v>
      </c>
      <c r="AO193" s="54">
        <v>2650</v>
      </c>
      <c r="AP193" s="55">
        <v>2787.5</v>
      </c>
      <c r="AQ193" s="56">
        <v>152</v>
      </c>
      <c r="AR193" s="54">
        <v>150</v>
      </c>
      <c r="AS193" s="55">
        <v>151</v>
      </c>
      <c r="AT193" s="56">
        <v>1090</v>
      </c>
      <c r="AU193" s="54">
        <v>1050</v>
      </c>
      <c r="AV193" s="55">
        <v>1070</v>
      </c>
      <c r="AW193" s="56">
        <v>140</v>
      </c>
      <c r="AX193" s="54">
        <v>137</v>
      </c>
      <c r="AY193" s="55">
        <v>139</v>
      </c>
      <c r="AZ193" s="56">
        <v>158</v>
      </c>
      <c r="BA193" s="54">
        <v>155</v>
      </c>
      <c r="BB193" s="55">
        <v>157</v>
      </c>
      <c r="BC193" s="56" t="s">
        <v>180</v>
      </c>
      <c r="BD193" s="54" t="s">
        <v>180</v>
      </c>
      <c r="BE193" s="55" t="s">
        <v>180</v>
      </c>
      <c r="BF193" s="56">
        <v>158</v>
      </c>
      <c r="BG193" s="54">
        <v>155</v>
      </c>
      <c r="BH193" s="55">
        <v>157</v>
      </c>
      <c r="BI193" s="56">
        <v>170</v>
      </c>
      <c r="BJ193" s="54">
        <v>167</v>
      </c>
      <c r="BK193" s="55">
        <v>168.66666666666666</v>
      </c>
      <c r="BL193" s="56" t="s">
        <v>180</v>
      </c>
      <c r="BM193" s="54" t="s">
        <v>180</v>
      </c>
      <c r="BN193" s="55" t="s">
        <v>180</v>
      </c>
      <c r="BO193" s="56" t="s">
        <v>180</v>
      </c>
      <c r="BP193" s="54" t="s">
        <v>180</v>
      </c>
      <c r="BQ193" s="55" t="s">
        <v>180</v>
      </c>
      <c r="BR193" s="56" t="s">
        <v>180</v>
      </c>
      <c r="BS193" s="54" t="s">
        <v>180</v>
      </c>
      <c r="BT193" s="55" t="s">
        <v>180</v>
      </c>
      <c r="BU193" s="56">
        <v>188</v>
      </c>
      <c r="BV193" s="54">
        <v>185</v>
      </c>
      <c r="BW193" s="55">
        <v>187</v>
      </c>
      <c r="BX193" s="56" t="s">
        <v>180</v>
      </c>
      <c r="BY193" s="54" t="s">
        <v>180</v>
      </c>
      <c r="BZ193" s="55" t="s">
        <v>180</v>
      </c>
      <c r="CA193" s="56" t="s">
        <v>180</v>
      </c>
      <c r="CB193" s="54" t="s">
        <v>180</v>
      </c>
      <c r="CC193" s="55" t="s">
        <v>180</v>
      </c>
      <c r="CD193" s="56" t="s">
        <v>180</v>
      </c>
      <c r="CE193" s="54" t="s">
        <v>180</v>
      </c>
      <c r="CF193" s="55" t="s">
        <v>180</v>
      </c>
      <c r="CG193" s="56" t="s">
        <v>180</v>
      </c>
      <c r="CH193" s="54" t="s">
        <v>180</v>
      </c>
      <c r="CI193" s="55" t="s">
        <v>180</v>
      </c>
      <c r="CJ193" s="56" t="s">
        <v>180</v>
      </c>
      <c r="CK193" s="54" t="s">
        <v>180</v>
      </c>
      <c r="CL193" s="55" t="s">
        <v>180</v>
      </c>
      <c r="CM193" s="56" t="s">
        <v>180</v>
      </c>
      <c r="CN193" s="54" t="s">
        <v>180</v>
      </c>
      <c r="CO193" s="55" t="s">
        <v>180</v>
      </c>
      <c r="CP193" s="56">
        <v>175</v>
      </c>
      <c r="CQ193" s="54">
        <v>173</v>
      </c>
      <c r="CR193" s="55">
        <v>174</v>
      </c>
      <c r="CS193" s="56">
        <v>210</v>
      </c>
      <c r="CT193" s="54">
        <v>198</v>
      </c>
      <c r="CU193" s="55">
        <v>204</v>
      </c>
      <c r="CV193" s="56">
        <v>250</v>
      </c>
      <c r="CW193" s="54">
        <v>240</v>
      </c>
      <c r="CX193" s="55">
        <v>245</v>
      </c>
      <c r="CY193" s="54">
        <v>149</v>
      </c>
      <c r="CZ193" s="54">
        <v>140</v>
      </c>
      <c r="DA193" s="55">
        <v>145</v>
      </c>
      <c r="DB193" s="54" t="s">
        <v>180</v>
      </c>
      <c r="DC193" s="54" t="s">
        <v>180</v>
      </c>
      <c r="DD193" s="55" t="s">
        <v>180</v>
      </c>
      <c r="DE193" s="54" t="s">
        <v>180</v>
      </c>
      <c r="DF193" s="54" t="s">
        <v>180</v>
      </c>
      <c r="DG193" s="55" t="s">
        <v>180</v>
      </c>
      <c r="DH193" s="54" t="s">
        <v>180</v>
      </c>
      <c r="DI193" s="54" t="s">
        <v>180</v>
      </c>
      <c r="DJ193" s="55" t="s">
        <v>180</v>
      </c>
      <c r="DK193" s="56" t="s">
        <v>180</v>
      </c>
      <c r="DL193" s="54" t="s">
        <v>180</v>
      </c>
      <c r="DM193" s="55" t="s">
        <v>180</v>
      </c>
      <c r="DN193" s="54" t="s">
        <v>180</v>
      </c>
      <c r="DO193" s="54" t="s">
        <v>180</v>
      </c>
      <c r="DP193" s="55" t="s">
        <v>180</v>
      </c>
      <c r="DQ193" s="54" t="s">
        <v>180</v>
      </c>
      <c r="DR193" s="54" t="s">
        <v>180</v>
      </c>
      <c r="DS193" s="55" t="s">
        <v>180</v>
      </c>
      <c r="DT193" s="54">
        <v>143</v>
      </c>
      <c r="DU193" s="54">
        <v>142</v>
      </c>
      <c r="DV193" s="55">
        <v>142.5</v>
      </c>
      <c r="DW193" s="56" t="s">
        <v>180</v>
      </c>
      <c r="DX193" s="54" t="s">
        <v>180</v>
      </c>
      <c r="DY193" s="55" t="s">
        <v>180</v>
      </c>
      <c r="DZ193" s="56">
        <v>758.5</v>
      </c>
      <c r="EA193" s="54">
        <v>719.5</v>
      </c>
      <c r="EB193" s="55">
        <v>739</v>
      </c>
      <c r="EC193" s="56" t="s">
        <v>180</v>
      </c>
      <c r="ED193" s="54" t="s">
        <v>180</v>
      </c>
      <c r="EE193" s="55" t="s">
        <v>180</v>
      </c>
      <c r="EF193" s="56" t="s">
        <v>180</v>
      </c>
      <c r="EG193" s="54" t="s">
        <v>180</v>
      </c>
      <c r="EH193" s="55" t="s">
        <v>180</v>
      </c>
      <c r="EI193" s="56" t="s">
        <v>180</v>
      </c>
      <c r="EJ193" s="54" t="s">
        <v>180</v>
      </c>
      <c r="EK193" s="55" t="s">
        <v>180</v>
      </c>
      <c r="EL193" s="56" t="s">
        <v>180</v>
      </c>
      <c r="EM193" s="54" t="s">
        <v>180</v>
      </c>
      <c r="EN193" s="55" t="s">
        <v>180</v>
      </c>
      <c r="EO193" s="56" t="s">
        <v>180</v>
      </c>
      <c r="EP193" s="54" t="s">
        <v>180</v>
      </c>
      <c r="EQ193" s="55" t="s">
        <v>180</v>
      </c>
      <c r="ER193" s="56" t="s">
        <v>180</v>
      </c>
      <c r="ES193" s="54" t="s">
        <v>180</v>
      </c>
      <c r="ET193" s="55" t="s">
        <v>180</v>
      </c>
      <c r="EU193" s="54" t="s">
        <v>180</v>
      </c>
      <c r="EV193" s="54" t="s">
        <v>180</v>
      </c>
      <c r="EW193" s="55" t="s">
        <v>180</v>
      </c>
      <c r="EX193" s="54">
        <v>173</v>
      </c>
      <c r="EY193" s="54">
        <v>169.33333333333334</v>
      </c>
      <c r="EZ193" s="55">
        <v>171.66666666666666</v>
      </c>
      <c r="FA193" s="56" t="s">
        <v>180</v>
      </c>
      <c r="FB193" s="54" t="s">
        <v>180</v>
      </c>
      <c r="FC193" s="55" t="s">
        <v>180</v>
      </c>
      <c r="FD193" s="56" t="s">
        <v>180</v>
      </c>
      <c r="FE193" s="54" t="s">
        <v>180</v>
      </c>
      <c r="FF193" s="55" t="s">
        <v>180</v>
      </c>
      <c r="FG193" s="56" t="s">
        <v>180</v>
      </c>
      <c r="FH193" s="54" t="s">
        <v>180</v>
      </c>
      <c r="FI193" s="55" t="s">
        <v>180</v>
      </c>
      <c r="FJ193" s="56">
        <v>128</v>
      </c>
      <c r="FK193" s="54">
        <v>125</v>
      </c>
      <c r="FL193" s="55">
        <v>127</v>
      </c>
      <c r="FM193" s="56" t="s">
        <v>180</v>
      </c>
      <c r="FN193" s="54" t="s">
        <v>180</v>
      </c>
      <c r="FO193" s="55" t="s">
        <v>180</v>
      </c>
      <c r="FP193" s="56">
        <v>134</v>
      </c>
      <c r="FQ193" s="54">
        <v>134</v>
      </c>
      <c r="FR193" s="55">
        <v>134</v>
      </c>
      <c r="FS193" s="56">
        <v>133</v>
      </c>
      <c r="FT193" s="54">
        <v>130</v>
      </c>
      <c r="FU193" s="55">
        <v>132</v>
      </c>
      <c r="FV193" s="56" t="s">
        <v>180</v>
      </c>
      <c r="FW193" s="54" t="s">
        <v>180</v>
      </c>
      <c r="FX193" s="55" t="s">
        <v>180</v>
      </c>
      <c r="FY193" s="56" t="s">
        <v>180</v>
      </c>
      <c r="FZ193" s="54" t="s">
        <v>180</v>
      </c>
      <c r="GA193" s="55" t="s">
        <v>180</v>
      </c>
      <c r="GB193" s="56">
        <v>305</v>
      </c>
      <c r="GC193" s="54">
        <v>260</v>
      </c>
      <c r="GD193" s="55">
        <v>283</v>
      </c>
      <c r="GE193" s="56">
        <v>342</v>
      </c>
      <c r="GF193" s="54">
        <v>324</v>
      </c>
      <c r="GG193" s="55">
        <v>333</v>
      </c>
      <c r="GH193" s="56">
        <v>332</v>
      </c>
      <c r="GI193" s="54">
        <v>323</v>
      </c>
      <c r="GJ193" s="55">
        <v>328</v>
      </c>
      <c r="GK193" s="56" t="s">
        <v>180</v>
      </c>
      <c r="GL193" s="54" t="s">
        <v>180</v>
      </c>
      <c r="GM193" s="55" t="s">
        <v>180</v>
      </c>
      <c r="GN193" s="56">
        <v>330</v>
      </c>
      <c r="GO193" s="54">
        <v>321</v>
      </c>
      <c r="GP193" s="55">
        <v>326</v>
      </c>
      <c r="GQ193" s="56" t="s">
        <v>180</v>
      </c>
      <c r="GR193" s="54" t="s">
        <v>180</v>
      </c>
      <c r="GS193" s="55" t="s">
        <v>180</v>
      </c>
      <c r="GT193" s="56" t="s">
        <v>180</v>
      </c>
      <c r="GU193" s="54" t="s">
        <v>180</v>
      </c>
      <c r="GV193" s="55" t="s">
        <v>180</v>
      </c>
      <c r="GW193" s="56">
        <v>260</v>
      </c>
      <c r="GX193" s="54">
        <v>240</v>
      </c>
      <c r="GY193" s="55">
        <v>250</v>
      </c>
      <c r="GZ193" s="56">
        <v>40</v>
      </c>
      <c r="HA193" s="54">
        <v>36</v>
      </c>
      <c r="HB193" s="55">
        <v>38</v>
      </c>
      <c r="HC193" s="56">
        <v>60</v>
      </c>
      <c r="HD193" s="54">
        <v>50</v>
      </c>
      <c r="HE193" s="55">
        <v>55</v>
      </c>
      <c r="HF193" s="54" t="s">
        <v>180</v>
      </c>
      <c r="HG193" s="54" t="s">
        <v>180</v>
      </c>
      <c r="HH193" s="55" t="s">
        <v>180</v>
      </c>
      <c r="HI193" s="54" t="s">
        <v>180</v>
      </c>
      <c r="HJ193" s="54" t="s">
        <v>180</v>
      </c>
      <c r="HK193" s="55" t="s">
        <v>180</v>
      </c>
      <c r="HL193" s="56" t="s">
        <v>180</v>
      </c>
      <c r="HM193" s="54" t="s">
        <v>180</v>
      </c>
      <c r="HN193" s="55" t="s">
        <v>180</v>
      </c>
      <c r="HO193" s="56" t="s">
        <v>180</v>
      </c>
      <c r="HP193" s="54" t="s">
        <v>180</v>
      </c>
      <c r="HQ193" s="55" t="s">
        <v>180</v>
      </c>
      <c r="HR193" s="56" t="s">
        <v>180</v>
      </c>
      <c r="HS193" s="54" t="s">
        <v>180</v>
      </c>
      <c r="HT193" s="55" t="s">
        <v>180</v>
      </c>
      <c r="HU193" s="56" t="s">
        <v>180</v>
      </c>
      <c r="HV193" s="54" t="s">
        <v>180</v>
      </c>
      <c r="HW193" s="55" t="s">
        <v>180</v>
      </c>
      <c r="HX193" s="56" t="s">
        <v>180</v>
      </c>
      <c r="HY193" s="54" t="s">
        <v>180</v>
      </c>
      <c r="HZ193" s="55" t="s">
        <v>180</v>
      </c>
      <c r="IA193" s="56" t="s">
        <v>180</v>
      </c>
      <c r="IB193" s="54" t="s">
        <v>180</v>
      </c>
      <c r="IC193" s="55" t="s">
        <v>180</v>
      </c>
    </row>
    <row r="194" spans="1:237">
      <c r="A194" s="20">
        <v>2003</v>
      </c>
      <c r="B194" s="20">
        <v>1</v>
      </c>
      <c r="C194" s="20">
        <v>1</v>
      </c>
      <c r="D194" s="54">
        <v>155.6</v>
      </c>
      <c r="E194" s="54">
        <v>153.4</v>
      </c>
      <c r="F194" s="55">
        <v>154.80000000000001</v>
      </c>
      <c r="G194" s="56">
        <v>140.4</v>
      </c>
      <c r="H194" s="54">
        <v>137.19999999999999</v>
      </c>
      <c r="I194" s="55">
        <v>138.80000000000001</v>
      </c>
      <c r="J194" s="56">
        <v>148.6</v>
      </c>
      <c r="K194" s="54">
        <v>147.80000000000001</v>
      </c>
      <c r="L194" s="55">
        <v>148.4</v>
      </c>
      <c r="M194" s="56">
        <v>178</v>
      </c>
      <c r="N194" s="54">
        <v>173</v>
      </c>
      <c r="O194" s="55">
        <v>176</v>
      </c>
      <c r="P194" s="56">
        <v>175.75</v>
      </c>
      <c r="Q194" s="54">
        <v>173</v>
      </c>
      <c r="R194" s="55">
        <v>174.5</v>
      </c>
      <c r="S194" s="56">
        <v>178.5</v>
      </c>
      <c r="T194" s="54">
        <v>173.5</v>
      </c>
      <c r="U194" s="55">
        <v>176.5</v>
      </c>
      <c r="V194" s="54">
        <v>175</v>
      </c>
      <c r="W194" s="54">
        <v>170</v>
      </c>
      <c r="X194" s="55">
        <v>173</v>
      </c>
      <c r="Y194" s="54">
        <v>180</v>
      </c>
      <c r="Z194" s="54">
        <v>176</v>
      </c>
      <c r="AA194" s="55">
        <v>178</v>
      </c>
      <c r="AB194" s="54" t="s">
        <v>180</v>
      </c>
      <c r="AC194" s="54" t="s">
        <v>180</v>
      </c>
      <c r="AD194" s="55" t="s">
        <v>180</v>
      </c>
      <c r="AE194" s="54" t="s">
        <v>180</v>
      </c>
      <c r="AF194" s="54" t="s">
        <v>180</v>
      </c>
      <c r="AG194" s="55" t="s">
        <v>180</v>
      </c>
      <c r="AH194" s="56" t="s">
        <v>180</v>
      </c>
      <c r="AI194" s="54" t="s">
        <v>180</v>
      </c>
      <c r="AJ194" s="55" t="s">
        <v>180</v>
      </c>
      <c r="AK194" s="56" t="s">
        <v>180</v>
      </c>
      <c r="AL194" s="54" t="s">
        <v>180</v>
      </c>
      <c r="AM194" s="55" t="s">
        <v>180</v>
      </c>
      <c r="AN194" s="56">
        <v>2878.5</v>
      </c>
      <c r="AO194" s="54">
        <v>2625</v>
      </c>
      <c r="AP194" s="55">
        <v>2752</v>
      </c>
      <c r="AQ194" s="56">
        <v>155.6</v>
      </c>
      <c r="AR194" s="54">
        <v>153.4</v>
      </c>
      <c r="AS194" s="55">
        <v>154.80000000000001</v>
      </c>
      <c r="AT194" s="56">
        <v>1035</v>
      </c>
      <c r="AU194" s="54">
        <v>952.5</v>
      </c>
      <c r="AV194" s="55">
        <v>993.75</v>
      </c>
      <c r="AW194" s="56">
        <v>140.6</v>
      </c>
      <c r="AX194" s="54">
        <v>137.6</v>
      </c>
      <c r="AY194" s="55">
        <v>139.6</v>
      </c>
      <c r="AZ194" s="56">
        <v>161</v>
      </c>
      <c r="BA194" s="54">
        <v>155.19999999999999</v>
      </c>
      <c r="BB194" s="55">
        <v>158.6</v>
      </c>
      <c r="BC194" s="56" t="s">
        <v>180</v>
      </c>
      <c r="BD194" s="54" t="s">
        <v>180</v>
      </c>
      <c r="BE194" s="55" t="s">
        <v>180</v>
      </c>
      <c r="BF194" s="56">
        <v>161</v>
      </c>
      <c r="BG194" s="54">
        <v>155.19999999999999</v>
      </c>
      <c r="BH194" s="55">
        <v>158.6</v>
      </c>
      <c r="BI194" s="56">
        <v>164</v>
      </c>
      <c r="BJ194" s="54">
        <v>158</v>
      </c>
      <c r="BK194" s="55">
        <v>161</v>
      </c>
      <c r="BL194" s="56" t="s">
        <v>180</v>
      </c>
      <c r="BM194" s="54" t="s">
        <v>180</v>
      </c>
      <c r="BN194" s="55" t="s">
        <v>180</v>
      </c>
      <c r="BO194" s="56" t="s">
        <v>180</v>
      </c>
      <c r="BP194" s="54" t="s">
        <v>180</v>
      </c>
      <c r="BQ194" s="55" t="s">
        <v>180</v>
      </c>
      <c r="BR194" s="56" t="s">
        <v>180</v>
      </c>
      <c r="BS194" s="54" t="s">
        <v>180</v>
      </c>
      <c r="BT194" s="55" t="s">
        <v>180</v>
      </c>
      <c r="BU194" s="56">
        <v>179</v>
      </c>
      <c r="BV194" s="54">
        <v>176.4</v>
      </c>
      <c r="BW194" s="55">
        <v>178.2</v>
      </c>
      <c r="BX194" s="56" t="s">
        <v>180</v>
      </c>
      <c r="BY194" s="54" t="s">
        <v>180</v>
      </c>
      <c r="BZ194" s="55" t="s">
        <v>180</v>
      </c>
      <c r="CA194" s="56" t="s">
        <v>180</v>
      </c>
      <c r="CB194" s="54" t="s">
        <v>180</v>
      </c>
      <c r="CC194" s="55" t="s">
        <v>180</v>
      </c>
      <c r="CD194" s="56" t="s">
        <v>180</v>
      </c>
      <c r="CE194" s="54" t="s">
        <v>180</v>
      </c>
      <c r="CF194" s="55" t="s">
        <v>180</v>
      </c>
      <c r="CG194" s="56" t="s">
        <v>180</v>
      </c>
      <c r="CH194" s="54" t="s">
        <v>180</v>
      </c>
      <c r="CI194" s="55" t="s">
        <v>180</v>
      </c>
      <c r="CJ194" s="56" t="s">
        <v>180</v>
      </c>
      <c r="CK194" s="54" t="s">
        <v>180</v>
      </c>
      <c r="CL194" s="55" t="s">
        <v>180</v>
      </c>
      <c r="CM194" s="56" t="s">
        <v>180</v>
      </c>
      <c r="CN194" s="54" t="s">
        <v>180</v>
      </c>
      <c r="CO194" s="55" t="s">
        <v>180</v>
      </c>
      <c r="CP194" s="56">
        <v>175</v>
      </c>
      <c r="CQ194" s="54">
        <v>172.8</v>
      </c>
      <c r="CR194" s="55">
        <v>174</v>
      </c>
      <c r="CS194" s="56">
        <v>210</v>
      </c>
      <c r="CT194" s="54">
        <v>198</v>
      </c>
      <c r="CU194" s="55">
        <v>204</v>
      </c>
      <c r="CV194" s="56">
        <v>250</v>
      </c>
      <c r="CW194" s="54">
        <v>240</v>
      </c>
      <c r="CX194" s="55">
        <v>245</v>
      </c>
      <c r="CY194" s="54">
        <v>144.6</v>
      </c>
      <c r="CZ194" s="54">
        <v>139.4</v>
      </c>
      <c r="DA194" s="55">
        <v>142.4</v>
      </c>
      <c r="DB194" s="54" t="s">
        <v>180</v>
      </c>
      <c r="DC194" s="54" t="s">
        <v>180</v>
      </c>
      <c r="DD194" s="55" t="s">
        <v>180</v>
      </c>
      <c r="DE194" s="54" t="s">
        <v>180</v>
      </c>
      <c r="DF194" s="54" t="s">
        <v>180</v>
      </c>
      <c r="DG194" s="55" t="s">
        <v>180</v>
      </c>
      <c r="DH194" s="54" t="s">
        <v>180</v>
      </c>
      <c r="DI194" s="54" t="s">
        <v>180</v>
      </c>
      <c r="DJ194" s="55" t="s">
        <v>180</v>
      </c>
      <c r="DK194" s="56" t="s">
        <v>180</v>
      </c>
      <c r="DL194" s="54" t="s">
        <v>180</v>
      </c>
      <c r="DM194" s="55" t="s">
        <v>180</v>
      </c>
      <c r="DN194" s="54" t="s">
        <v>180</v>
      </c>
      <c r="DO194" s="54" t="s">
        <v>180</v>
      </c>
      <c r="DP194" s="55" t="s">
        <v>180</v>
      </c>
      <c r="DQ194" s="54" t="s">
        <v>180</v>
      </c>
      <c r="DR194" s="54" t="s">
        <v>180</v>
      </c>
      <c r="DS194" s="55" t="s">
        <v>180</v>
      </c>
      <c r="DT194" s="54">
        <v>145.75</v>
      </c>
      <c r="DU194" s="54">
        <v>141</v>
      </c>
      <c r="DV194" s="55">
        <v>143.5</v>
      </c>
      <c r="DW194" s="56" t="s">
        <v>180</v>
      </c>
      <c r="DX194" s="54" t="s">
        <v>180</v>
      </c>
      <c r="DY194" s="55" t="s">
        <v>180</v>
      </c>
      <c r="DZ194" s="56">
        <v>705.25</v>
      </c>
      <c r="EA194" s="54">
        <v>669.5</v>
      </c>
      <c r="EB194" s="55">
        <v>687.5</v>
      </c>
      <c r="EC194" s="56" t="s">
        <v>180</v>
      </c>
      <c r="ED194" s="54" t="s">
        <v>180</v>
      </c>
      <c r="EE194" s="55" t="s">
        <v>180</v>
      </c>
      <c r="EF194" s="56" t="s">
        <v>180</v>
      </c>
      <c r="EG194" s="54" t="s">
        <v>180</v>
      </c>
      <c r="EH194" s="55" t="s">
        <v>180</v>
      </c>
      <c r="EI194" s="56" t="s">
        <v>180</v>
      </c>
      <c r="EJ194" s="54" t="s">
        <v>180</v>
      </c>
      <c r="EK194" s="55" t="s">
        <v>180</v>
      </c>
      <c r="EL194" s="56" t="s">
        <v>180</v>
      </c>
      <c r="EM194" s="54" t="s">
        <v>180</v>
      </c>
      <c r="EN194" s="55" t="s">
        <v>180</v>
      </c>
      <c r="EO194" s="56" t="s">
        <v>180</v>
      </c>
      <c r="EP194" s="54" t="s">
        <v>180</v>
      </c>
      <c r="EQ194" s="55" t="s">
        <v>180</v>
      </c>
      <c r="ER194" s="56" t="s">
        <v>180</v>
      </c>
      <c r="ES194" s="54" t="s">
        <v>180</v>
      </c>
      <c r="ET194" s="55" t="s">
        <v>180</v>
      </c>
      <c r="EU194" s="54" t="s">
        <v>180</v>
      </c>
      <c r="EV194" s="54" t="s">
        <v>180</v>
      </c>
      <c r="EW194" s="55" t="s">
        <v>180</v>
      </c>
      <c r="EX194" s="54">
        <v>173.4</v>
      </c>
      <c r="EY194" s="54">
        <v>168.4</v>
      </c>
      <c r="EZ194" s="55">
        <v>171.4</v>
      </c>
      <c r="FA194" s="56" t="s">
        <v>180</v>
      </c>
      <c r="FB194" s="54" t="s">
        <v>180</v>
      </c>
      <c r="FC194" s="55" t="s">
        <v>180</v>
      </c>
      <c r="FD194" s="56" t="s">
        <v>180</v>
      </c>
      <c r="FE194" s="54" t="s">
        <v>180</v>
      </c>
      <c r="FF194" s="55" t="s">
        <v>180</v>
      </c>
      <c r="FG194" s="56" t="s">
        <v>180</v>
      </c>
      <c r="FH194" s="54" t="s">
        <v>180</v>
      </c>
      <c r="FI194" s="55" t="s">
        <v>180</v>
      </c>
      <c r="FJ194" s="56">
        <v>128.80000000000001</v>
      </c>
      <c r="FK194" s="54">
        <v>125</v>
      </c>
      <c r="FL194" s="55">
        <v>127.4</v>
      </c>
      <c r="FM194" s="56" t="s">
        <v>180</v>
      </c>
      <c r="FN194" s="54" t="s">
        <v>180</v>
      </c>
      <c r="FO194" s="55" t="s">
        <v>180</v>
      </c>
      <c r="FP194" s="56">
        <v>134</v>
      </c>
      <c r="FQ194" s="54">
        <v>134</v>
      </c>
      <c r="FR194" s="55">
        <v>134</v>
      </c>
      <c r="FS194" s="56">
        <v>129</v>
      </c>
      <c r="FT194" s="54">
        <v>128.19999999999999</v>
      </c>
      <c r="FU194" s="55">
        <v>128.6</v>
      </c>
      <c r="FV194" s="56" t="s">
        <v>180</v>
      </c>
      <c r="FW194" s="54" t="s">
        <v>180</v>
      </c>
      <c r="FX194" s="55" t="s">
        <v>180</v>
      </c>
      <c r="FY194" s="56" t="s">
        <v>180</v>
      </c>
      <c r="FZ194" s="54" t="s">
        <v>180</v>
      </c>
      <c r="GA194" s="55" t="s">
        <v>180</v>
      </c>
      <c r="GB194" s="56">
        <v>305</v>
      </c>
      <c r="GC194" s="54">
        <v>260</v>
      </c>
      <c r="GD194" s="55">
        <v>283</v>
      </c>
      <c r="GE194" s="56">
        <v>342</v>
      </c>
      <c r="GF194" s="54">
        <v>324</v>
      </c>
      <c r="GG194" s="55">
        <v>333</v>
      </c>
      <c r="GH194" s="56">
        <v>332</v>
      </c>
      <c r="GI194" s="54">
        <v>323</v>
      </c>
      <c r="GJ194" s="55">
        <v>328</v>
      </c>
      <c r="GK194" s="56" t="s">
        <v>180</v>
      </c>
      <c r="GL194" s="54" t="s">
        <v>180</v>
      </c>
      <c r="GM194" s="55" t="s">
        <v>180</v>
      </c>
      <c r="GN194" s="56">
        <v>330</v>
      </c>
      <c r="GO194" s="54">
        <v>321</v>
      </c>
      <c r="GP194" s="55">
        <v>326</v>
      </c>
      <c r="GQ194" s="56" t="s">
        <v>180</v>
      </c>
      <c r="GR194" s="54" t="s">
        <v>180</v>
      </c>
      <c r="GS194" s="55" t="s">
        <v>180</v>
      </c>
      <c r="GT194" s="56" t="s">
        <v>180</v>
      </c>
      <c r="GU194" s="54" t="s">
        <v>180</v>
      </c>
      <c r="GV194" s="55" t="s">
        <v>180</v>
      </c>
      <c r="GW194" s="56">
        <v>260</v>
      </c>
      <c r="GX194" s="54">
        <v>240</v>
      </c>
      <c r="GY194" s="55">
        <v>250</v>
      </c>
      <c r="GZ194" s="56">
        <v>40</v>
      </c>
      <c r="HA194" s="54">
        <v>36</v>
      </c>
      <c r="HB194" s="55">
        <v>38</v>
      </c>
      <c r="HC194" s="56">
        <v>63</v>
      </c>
      <c r="HD194" s="54">
        <v>50</v>
      </c>
      <c r="HE194" s="55">
        <v>56.8</v>
      </c>
      <c r="HF194" s="54" t="s">
        <v>180</v>
      </c>
      <c r="HG194" s="54" t="s">
        <v>180</v>
      </c>
      <c r="HH194" s="55" t="s">
        <v>180</v>
      </c>
      <c r="HI194" s="54" t="s">
        <v>180</v>
      </c>
      <c r="HJ194" s="54" t="s">
        <v>180</v>
      </c>
      <c r="HK194" s="55" t="s">
        <v>180</v>
      </c>
      <c r="HL194" s="56" t="s">
        <v>180</v>
      </c>
      <c r="HM194" s="54" t="s">
        <v>180</v>
      </c>
      <c r="HN194" s="55" t="s">
        <v>180</v>
      </c>
      <c r="HO194" s="56" t="s">
        <v>180</v>
      </c>
      <c r="HP194" s="54" t="s">
        <v>180</v>
      </c>
      <c r="HQ194" s="55" t="s">
        <v>180</v>
      </c>
      <c r="HR194" s="56" t="s">
        <v>180</v>
      </c>
      <c r="HS194" s="54" t="s">
        <v>180</v>
      </c>
      <c r="HT194" s="55" t="s">
        <v>180</v>
      </c>
      <c r="HU194" s="56" t="s">
        <v>180</v>
      </c>
      <c r="HV194" s="54" t="s">
        <v>180</v>
      </c>
      <c r="HW194" s="55" t="s">
        <v>180</v>
      </c>
      <c r="HX194" s="56" t="s">
        <v>180</v>
      </c>
      <c r="HY194" s="54" t="s">
        <v>180</v>
      </c>
      <c r="HZ194" s="55" t="s">
        <v>180</v>
      </c>
      <c r="IA194" s="56" t="s">
        <v>180</v>
      </c>
      <c r="IB194" s="54" t="s">
        <v>180</v>
      </c>
      <c r="IC194" s="55" t="s">
        <v>180</v>
      </c>
    </row>
    <row r="195" spans="1:237">
      <c r="A195" s="20">
        <v>2003</v>
      </c>
      <c r="B195" s="20">
        <v>1</v>
      </c>
      <c r="C195" s="20">
        <v>2</v>
      </c>
      <c r="D195" s="54">
        <v>171.75</v>
      </c>
      <c r="E195" s="54">
        <v>170.75</v>
      </c>
      <c r="F195" s="55">
        <v>171.5</v>
      </c>
      <c r="G195" s="56">
        <v>157.25</v>
      </c>
      <c r="H195" s="54">
        <v>152.25</v>
      </c>
      <c r="I195" s="55">
        <v>154.75</v>
      </c>
      <c r="J195" s="56">
        <v>157.5</v>
      </c>
      <c r="K195" s="54">
        <v>155.25</v>
      </c>
      <c r="L195" s="55">
        <v>156.5</v>
      </c>
      <c r="M195" s="56">
        <v>178</v>
      </c>
      <c r="N195" s="54">
        <v>174</v>
      </c>
      <c r="O195" s="55">
        <v>176.5</v>
      </c>
      <c r="P195" s="56">
        <v>178</v>
      </c>
      <c r="Q195" s="54">
        <v>569.75</v>
      </c>
      <c r="R195" s="55">
        <v>374.25</v>
      </c>
      <c r="S195" s="56">
        <v>180</v>
      </c>
      <c r="T195" s="54">
        <v>175</v>
      </c>
      <c r="U195" s="55">
        <v>178</v>
      </c>
      <c r="V195" s="54">
        <v>176.25</v>
      </c>
      <c r="W195" s="54">
        <v>173.75</v>
      </c>
      <c r="X195" s="55">
        <v>175.25</v>
      </c>
      <c r="Y195" s="54">
        <v>180</v>
      </c>
      <c r="Z195" s="54">
        <v>176</v>
      </c>
      <c r="AA195" s="55">
        <v>178</v>
      </c>
      <c r="AB195" s="54" t="s">
        <v>180</v>
      </c>
      <c r="AC195" s="54" t="s">
        <v>180</v>
      </c>
      <c r="AD195" s="55" t="s">
        <v>180</v>
      </c>
      <c r="AE195" s="54" t="s">
        <v>180</v>
      </c>
      <c r="AF195" s="54" t="s">
        <v>180</v>
      </c>
      <c r="AG195" s="55" t="s">
        <v>180</v>
      </c>
      <c r="AH195" s="56" t="s">
        <v>180</v>
      </c>
      <c r="AI195" s="54" t="s">
        <v>180</v>
      </c>
      <c r="AJ195" s="55" t="s">
        <v>180</v>
      </c>
      <c r="AK195" s="56" t="s">
        <v>180</v>
      </c>
      <c r="AL195" s="54" t="s">
        <v>180</v>
      </c>
      <c r="AM195" s="55" t="s">
        <v>180</v>
      </c>
      <c r="AN195" s="56">
        <v>2957</v>
      </c>
      <c r="AO195" s="54">
        <v>2600</v>
      </c>
      <c r="AP195" s="55">
        <v>2779</v>
      </c>
      <c r="AQ195" s="56">
        <v>171.75</v>
      </c>
      <c r="AR195" s="54">
        <v>170.75</v>
      </c>
      <c r="AS195" s="55">
        <v>171.5</v>
      </c>
      <c r="AT195" s="56">
        <v>1020</v>
      </c>
      <c r="AU195" s="54">
        <v>940</v>
      </c>
      <c r="AV195" s="55">
        <v>980</v>
      </c>
      <c r="AW195" s="56">
        <v>152</v>
      </c>
      <c r="AX195" s="54">
        <v>147.75</v>
      </c>
      <c r="AY195" s="55">
        <v>150.25</v>
      </c>
      <c r="AZ195" s="56">
        <v>166.75</v>
      </c>
      <c r="BA195" s="54">
        <v>161</v>
      </c>
      <c r="BB195" s="55">
        <v>164</v>
      </c>
      <c r="BC195" s="56" t="s">
        <v>180</v>
      </c>
      <c r="BD195" s="54" t="s">
        <v>180</v>
      </c>
      <c r="BE195" s="55" t="s">
        <v>180</v>
      </c>
      <c r="BF195" s="56">
        <v>166.75</v>
      </c>
      <c r="BG195" s="54">
        <v>161</v>
      </c>
      <c r="BH195" s="55">
        <v>164</v>
      </c>
      <c r="BI195" s="56">
        <v>169</v>
      </c>
      <c r="BJ195" s="54">
        <v>165.5</v>
      </c>
      <c r="BK195" s="55">
        <v>167.5</v>
      </c>
      <c r="BL195" s="56" t="s">
        <v>180</v>
      </c>
      <c r="BM195" s="54" t="s">
        <v>180</v>
      </c>
      <c r="BN195" s="55" t="s">
        <v>180</v>
      </c>
      <c r="BO195" s="56" t="s">
        <v>180</v>
      </c>
      <c r="BP195" s="54" t="s">
        <v>180</v>
      </c>
      <c r="BQ195" s="55" t="s">
        <v>180</v>
      </c>
      <c r="BR195" s="56" t="s">
        <v>180</v>
      </c>
      <c r="BS195" s="54" t="s">
        <v>180</v>
      </c>
      <c r="BT195" s="55" t="s">
        <v>180</v>
      </c>
      <c r="BU195" s="56" t="s">
        <v>180</v>
      </c>
      <c r="BV195" s="54" t="s">
        <v>180</v>
      </c>
      <c r="BW195" s="55" t="s">
        <v>180</v>
      </c>
      <c r="BX195" s="56" t="s">
        <v>180</v>
      </c>
      <c r="BY195" s="54" t="s">
        <v>180</v>
      </c>
      <c r="BZ195" s="55" t="s">
        <v>180</v>
      </c>
      <c r="CA195" s="56" t="s">
        <v>180</v>
      </c>
      <c r="CB195" s="54" t="s">
        <v>180</v>
      </c>
      <c r="CC195" s="55" t="s">
        <v>180</v>
      </c>
      <c r="CD195" s="56" t="s">
        <v>180</v>
      </c>
      <c r="CE195" s="54" t="s">
        <v>180</v>
      </c>
      <c r="CF195" s="55" t="s">
        <v>180</v>
      </c>
      <c r="CG195" s="56" t="s">
        <v>180</v>
      </c>
      <c r="CH195" s="54" t="s">
        <v>180</v>
      </c>
      <c r="CI195" s="55" t="s">
        <v>180</v>
      </c>
      <c r="CJ195" s="56" t="s">
        <v>180</v>
      </c>
      <c r="CK195" s="54" t="s">
        <v>180</v>
      </c>
      <c r="CL195" s="55" t="s">
        <v>180</v>
      </c>
      <c r="CM195" s="56" t="s">
        <v>180</v>
      </c>
      <c r="CN195" s="54" t="s">
        <v>180</v>
      </c>
      <c r="CO195" s="55" t="s">
        <v>180</v>
      </c>
      <c r="CP195" s="56">
        <v>183.25</v>
      </c>
      <c r="CQ195" s="54">
        <v>179.75</v>
      </c>
      <c r="CR195" s="55">
        <v>181.75</v>
      </c>
      <c r="CS195" s="56">
        <v>210</v>
      </c>
      <c r="CT195" s="54">
        <v>198</v>
      </c>
      <c r="CU195" s="55">
        <v>204</v>
      </c>
      <c r="CV195" s="56">
        <v>250</v>
      </c>
      <c r="CW195" s="54">
        <v>240</v>
      </c>
      <c r="CX195" s="55">
        <v>245</v>
      </c>
      <c r="CY195" s="54">
        <v>159.75</v>
      </c>
      <c r="CZ195" s="54">
        <v>150.75</v>
      </c>
      <c r="DA195" s="55">
        <v>155.25</v>
      </c>
      <c r="DB195" s="54" t="s">
        <v>180</v>
      </c>
      <c r="DC195" s="54" t="s">
        <v>180</v>
      </c>
      <c r="DD195" s="55" t="s">
        <v>180</v>
      </c>
      <c r="DE195" s="54" t="s">
        <v>180</v>
      </c>
      <c r="DF195" s="54" t="s">
        <v>180</v>
      </c>
      <c r="DG195" s="55" t="s">
        <v>180</v>
      </c>
      <c r="DH195" s="54" t="s">
        <v>180</v>
      </c>
      <c r="DI195" s="54" t="s">
        <v>180</v>
      </c>
      <c r="DJ195" s="55" t="s">
        <v>180</v>
      </c>
      <c r="DK195" s="56" t="s">
        <v>180</v>
      </c>
      <c r="DL195" s="54" t="s">
        <v>180</v>
      </c>
      <c r="DM195" s="55" t="s">
        <v>180</v>
      </c>
      <c r="DN195" s="54" t="s">
        <v>180</v>
      </c>
      <c r="DO195" s="54" t="s">
        <v>180</v>
      </c>
      <c r="DP195" s="55" t="s">
        <v>180</v>
      </c>
      <c r="DQ195" s="54" t="s">
        <v>180</v>
      </c>
      <c r="DR195" s="54" t="s">
        <v>180</v>
      </c>
      <c r="DS195" s="55" t="s">
        <v>180</v>
      </c>
      <c r="DT195" s="54">
        <v>157</v>
      </c>
      <c r="DU195" s="54">
        <v>152.5</v>
      </c>
      <c r="DV195" s="55">
        <v>154.75</v>
      </c>
      <c r="DW195" s="56" t="s">
        <v>180</v>
      </c>
      <c r="DX195" s="54" t="s">
        <v>180</v>
      </c>
      <c r="DY195" s="55" t="s">
        <v>180</v>
      </c>
      <c r="DZ195" s="56">
        <v>725</v>
      </c>
      <c r="EA195" s="54">
        <v>687.5</v>
      </c>
      <c r="EB195" s="55">
        <v>706.5</v>
      </c>
      <c r="EC195" s="56" t="s">
        <v>180</v>
      </c>
      <c r="ED195" s="54" t="s">
        <v>180</v>
      </c>
      <c r="EE195" s="55" t="s">
        <v>180</v>
      </c>
      <c r="EF195" s="56" t="s">
        <v>180</v>
      </c>
      <c r="EG195" s="54" t="s">
        <v>180</v>
      </c>
      <c r="EH195" s="55" t="s">
        <v>180</v>
      </c>
      <c r="EI195" s="56" t="s">
        <v>180</v>
      </c>
      <c r="EJ195" s="54" t="s">
        <v>180</v>
      </c>
      <c r="EK195" s="55" t="s">
        <v>180</v>
      </c>
      <c r="EL195" s="56" t="s">
        <v>180</v>
      </c>
      <c r="EM195" s="54" t="s">
        <v>180</v>
      </c>
      <c r="EN195" s="55" t="s">
        <v>180</v>
      </c>
      <c r="EO195" s="56" t="s">
        <v>180</v>
      </c>
      <c r="EP195" s="54" t="s">
        <v>180</v>
      </c>
      <c r="EQ195" s="55" t="s">
        <v>180</v>
      </c>
      <c r="ER195" s="56" t="s">
        <v>180</v>
      </c>
      <c r="ES195" s="54" t="s">
        <v>180</v>
      </c>
      <c r="ET195" s="55" t="s">
        <v>180</v>
      </c>
      <c r="EU195" s="54" t="s">
        <v>180</v>
      </c>
      <c r="EV195" s="54" t="s">
        <v>180</v>
      </c>
      <c r="EW195" s="55" t="s">
        <v>180</v>
      </c>
      <c r="EX195" s="54">
        <v>186.25</v>
      </c>
      <c r="EY195" s="54">
        <v>183.25</v>
      </c>
      <c r="EZ195" s="55">
        <v>185</v>
      </c>
      <c r="FA195" s="56" t="s">
        <v>180</v>
      </c>
      <c r="FB195" s="54" t="s">
        <v>180</v>
      </c>
      <c r="FC195" s="55" t="s">
        <v>180</v>
      </c>
      <c r="FD195" s="56" t="s">
        <v>180</v>
      </c>
      <c r="FE195" s="54" t="s">
        <v>180</v>
      </c>
      <c r="FF195" s="55" t="s">
        <v>180</v>
      </c>
      <c r="FG195" s="56" t="s">
        <v>180</v>
      </c>
      <c r="FH195" s="54" t="s">
        <v>180</v>
      </c>
      <c r="FI195" s="55" t="s">
        <v>180</v>
      </c>
      <c r="FJ195" s="56">
        <v>132</v>
      </c>
      <c r="FK195" s="54">
        <v>130</v>
      </c>
      <c r="FL195" s="55">
        <v>131</v>
      </c>
      <c r="FM195" s="56" t="s">
        <v>180</v>
      </c>
      <c r="FN195" s="54" t="s">
        <v>180</v>
      </c>
      <c r="FO195" s="55" t="s">
        <v>180</v>
      </c>
      <c r="FP195" s="56">
        <v>134</v>
      </c>
      <c r="FQ195" s="54">
        <v>134</v>
      </c>
      <c r="FR195" s="55">
        <v>134</v>
      </c>
      <c r="FS195" s="56">
        <v>136</v>
      </c>
      <c r="FT195" s="54">
        <v>136</v>
      </c>
      <c r="FU195" s="55">
        <v>136</v>
      </c>
      <c r="FV195" s="56" t="s">
        <v>180</v>
      </c>
      <c r="FW195" s="54" t="s">
        <v>180</v>
      </c>
      <c r="FX195" s="55" t="s">
        <v>180</v>
      </c>
      <c r="FY195" s="56" t="s">
        <v>180</v>
      </c>
      <c r="FZ195" s="54" t="s">
        <v>180</v>
      </c>
      <c r="GA195" s="55" t="s">
        <v>180</v>
      </c>
      <c r="GB195" s="56">
        <v>305</v>
      </c>
      <c r="GC195" s="54">
        <v>260</v>
      </c>
      <c r="GD195" s="55">
        <v>283</v>
      </c>
      <c r="GE195" s="56">
        <v>342</v>
      </c>
      <c r="GF195" s="54">
        <v>324</v>
      </c>
      <c r="GG195" s="55">
        <v>333</v>
      </c>
      <c r="GH195" s="56">
        <v>332</v>
      </c>
      <c r="GI195" s="54">
        <v>323</v>
      </c>
      <c r="GJ195" s="55">
        <v>328</v>
      </c>
      <c r="GK195" s="56" t="s">
        <v>180</v>
      </c>
      <c r="GL195" s="54" t="s">
        <v>180</v>
      </c>
      <c r="GM195" s="55" t="s">
        <v>180</v>
      </c>
      <c r="GN195" s="56">
        <v>330</v>
      </c>
      <c r="GO195" s="54">
        <v>321</v>
      </c>
      <c r="GP195" s="55">
        <v>326</v>
      </c>
      <c r="GQ195" s="56" t="s">
        <v>180</v>
      </c>
      <c r="GR195" s="54" t="s">
        <v>180</v>
      </c>
      <c r="GS195" s="55" t="s">
        <v>180</v>
      </c>
      <c r="GT195" s="56" t="s">
        <v>180</v>
      </c>
      <c r="GU195" s="54" t="s">
        <v>180</v>
      </c>
      <c r="GV195" s="55" t="s">
        <v>180</v>
      </c>
      <c r="GW195" s="56">
        <v>260</v>
      </c>
      <c r="GX195" s="54">
        <v>240</v>
      </c>
      <c r="GY195" s="55">
        <v>250</v>
      </c>
      <c r="GZ195" s="56">
        <v>40</v>
      </c>
      <c r="HA195" s="54">
        <v>36</v>
      </c>
      <c r="HB195" s="55">
        <v>38</v>
      </c>
      <c r="HC195" s="56">
        <v>65</v>
      </c>
      <c r="HD195" s="54">
        <v>50</v>
      </c>
      <c r="HE195" s="55">
        <v>58</v>
      </c>
      <c r="HF195" s="54" t="s">
        <v>180</v>
      </c>
      <c r="HG195" s="54" t="s">
        <v>180</v>
      </c>
      <c r="HH195" s="55" t="s">
        <v>180</v>
      </c>
      <c r="HI195" s="54" t="s">
        <v>180</v>
      </c>
      <c r="HJ195" s="54" t="s">
        <v>180</v>
      </c>
      <c r="HK195" s="55" t="s">
        <v>180</v>
      </c>
      <c r="HL195" s="56" t="s">
        <v>180</v>
      </c>
      <c r="HM195" s="54" t="s">
        <v>180</v>
      </c>
      <c r="HN195" s="55" t="s">
        <v>180</v>
      </c>
      <c r="HO195" s="56" t="s">
        <v>180</v>
      </c>
      <c r="HP195" s="54" t="s">
        <v>180</v>
      </c>
      <c r="HQ195" s="55" t="s">
        <v>180</v>
      </c>
      <c r="HR195" s="56" t="s">
        <v>180</v>
      </c>
      <c r="HS195" s="54" t="s">
        <v>180</v>
      </c>
      <c r="HT195" s="55" t="s">
        <v>180</v>
      </c>
      <c r="HU195" s="56" t="s">
        <v>180</v>
      </c>
      <c r="HV195" s="54" t="s">
        <v>180</v>
      </c>
      <c r="HW195" s="55" t="s">
        <v>180</v>
      </c>
      <c r="HX195" s="56" t="s">
        <v>180</v>
      </c>
      <c r="HY195" s="54" t="s">
        <v>180</v>
      </c>
      <c r="HZ195" s="55" t="s">
        <v>180</v>
      </c>
      <c r="IA195" s="56" t="s">
        <v>180</v>
      </c>
      <c r="IB195" s="54" t="s">
        <v>180</v>
      </c>
      <c r="IC195" s="55" t="s">
        <v>180</v>
      </c>
    </row>
    <row r="196" spans="1:237">
      <c r="A196" s="20">
        <v>2003</v>
      </c>
      <c r="B196" s="20">
        <v>1</v>
      </c>
      <c r="C196" s="20">
        <v>3</v>
      </c>
      <c r="D196" s="54">
        <v>194.25</v>
      </c>
      <c r="E196" s="54">
        <v>188</v>
      </c>
      <c r="F196" s="55">
        <v>191.25</v>
      </c>
      <c r="G196" s="56">
        <v>175</v>
      </c>
      <c r="H196" s="54">
        <v>172</v>
      </c>
      <c r="I196" s="55">
        <v>173.75</v>
      </c>
      <c r="J196" s="56">
        <v>177.5</v>
      </c>
      <c r="K196" s="54">
        <v>174.25</v>
      </c>
      <c r="L196" s="55">
        <v>176</v>
      </c>
      <c r="M196" s="56">
        <v>199.25</v>
      </c>
      <c r="N196" s="54">
        <v>195</v>
      </c>
      <c r="O196" s="55">
        <v>197.5</v>
      </c>
      <c r="P196" s="56">
        <v>199.25</v>
      </c>
      <c r="Q196" s="54">
        <v>195</v>
      </c>
      <c r="R196" s="55">
        <v>197.5</v>
      </c>
      <c r="S196" s="56">
        <v>198.75</v>
      </c>
      <c r="T196" s="54">
        <v>198.75</v>
      </c>
      <c r="U196" s="55">
        <v>198.75</v>
      </c>
      <c r="V196" s="54">
        <v>200.75</v>
      </c>
      <c r="W196" s="54">
        <v>198</v>
      </c>
      <c r="X196" s="55">
        <v>199.5</v>
      </c>
      <c r="Y196" s="54">
        <v>196.5</v>
      </c>
      <c r="Z196" s="54">
        <v>195.5</v>
      </c>
      <c r="AA196" s="55">
        <v>196</v>
      </c>
      <c r="AB196" s="54" t="s">
        <v>180</v>
      </c>
      <c r="AC196" s="54" t="s">
        <v>180</v>
      </c>
      <c r="AD196" s="55" t="s">
        <v>180</v>
      </c>
      <c r="AE196" s="54" t="s">
        <v>180</v>
      </c>
      <c r="AF196" s="54" t="s">
        <v>180</v>
      </c>
      <c r="AG196" s="55" t="s">
        <v>180</v>
      </c>
      <c r="AH196" s="56" t="s">
        <v>180</v>
      </c>
      <c r="AI196" s="54" t="s">
        <v>180</v>
      </c>
      <c r="AJ196" s="55" t="s">
        <v>180</v>
      </c>
      <c r="AK196" s="56" t="s">
        <v>180</v>
      </c>
      <c r="AL196" s="54" t="s">
        <v>180</v>
      </c>
      <c r="AM196" s="55" t="s">
        <v>180</v>
      </c>
      <c r="AN196" s="56">
        <v>2957</v>
      </c>
      <c r="AO196" s="54">
        <v>2600</v>
      </c>
      <c r="AP196" s="55">
        <v>2779</v>
      </c>
      <c r="AQ196" s="56">
        <v>194.25</v>
      </c>
      <c r="AR196" s="54">
        <v>188</v>
      </c>
      <c r="AS196" s="55">
        <v>191.25</v>
      </c>
      <c r="AT196" s="56">
        <v>1020</v>
      </c>
      <c r="AU196" s="54">
        <v>940</v>
      </c>
      <c r="AV196" s="55">
        <v>980</v>
      </c>
      <c r="AW196" s="56">
        <v>176.5</v>
      </c>
      <c r="AX196" s="54">
        <v>172.25</v>
      </c>
      <c r="AY196" s="55">
        <v>174.75</v>
      </c>
      <c r="AZ196" s="56">
        <v>184</v>
      </c>
      <c r="BA196" s="54">
        <v>174.5</v>
      </c>
      <c r="BB196" s="55">
        <v>179.5</v>
      </c>
      <c r="BC196" s="56" t="s">
        <v>180</v>
      </c>
      <c r="BD196" s="54" t="s">
        <v>180</v>
      </c>
      <c r="BE196" s="55" t="s">
        <v>180</v>
      </c>
      <c r="BF196" s="56">
        <v>184</v>
      </c>
      <c r="BG196" s="54">
        <v>174.5</v>
      </c>
      <c r="BH196" s="55">
        <v>179.5</v>
      </c>
      <c r="BI196" s="56">
        <v>192.25</v>
      </c>
      <c r="BJ196" s="54">
        <v>187</v>
      </c>
      <c r="BK196" s="55">
        <v>190</v>
      </c>
      <c r="BL196" s="56" t="s">
        <v>180</v>
      </c>
      <c r="BM196" s="54" t="s">
        <v>180</v>
      </c>
      <c r="BN196" s="55" t="s">
        <v>180</v>
      </c>
      <c r="BO196" s="56" t="s">
        <v>180</v>
      </c>
      <c r="BP196" s="54" t="s">
        <v>180</v>
      </c>
      <c r="BQ196" s="55" t="s">
        <v>180</v>
      </c>
      <c r="BR196" s="56" t="s">
        <v>180</v>
      </c>
      <c r="BS196" s="54" t="s">
        <v>180</v>
      </c>
      <c r="BT196" s="55" t="s">
        <v>180</v>
      </c>
      <c r="BU196" s="56" t="s">
        <v>180</v>
      </c>
      <c r="BV196" s="54" t="s">
        <v>180</v>
      </c>
      <c r="BW196" s="55" t="s">
        <v>180</v>
      </c>
      <c r="BX196" s="56" t="s">
        <v>180</v>
      </c>
      <c r="BY196" s="54" t="s">
        <v>180</v>
      </c>
      <c r="BZ196" s="55" t="s">
        <v>180</v>
      </c>
      <c r="CA196" s="56" t="s">
        <v>180</v>
      </c>
      <c r="CB196" s="54" t="s">
        <v>180</v>
      </c>
      <c r="CC196" s="55" t="s">
        <v>180</v>
      </c>
      <c r="CD196" s="56" t="s">
        <v>180</v>
      </c>
      <c r="CE196" s="54" t="s">
        <v>180</v>
      </c>
      <c r="CF196" s="55" t="s">
        <v>180</v>
      </c>
      <c r="CG196" s="56" t="s">
        <v>180</v>
      </c>
      <c r="CH196" s="54" t="s">
        <v>180</v>
      </c>
      <c r="CI196" s="55" t="s">
        <v>180</v>
      </c>
      <c r="CJ196" s="56" t="s">
        <v>180</v>
      </c>
      <c r="CK196" s="54" t="s">
        <v>180</v>
      </c>
      <c r="CL196" s="55" t="s">
        <v>180</v>
      </c>
      <c r="CM196" s="56" t="s">
        <v>180</v>
      </c>
      <c r="CN196" s="54" t="s">
        <v>180</v>
      </c>
      <c r="CO196" s="55" t="s">
        <v>180</v>
      </c>
      <c r="CP196" s="56">
        <v>201</v>
      </c>
      <c r="CQ196" s="54">
        <v>195.75</v>
      </c>
      <c r="CR196" s="55">
        <v>198.75</v>
      </c>
      <c r="CS196" s="56">
        <v>210</v>
      </c>
      <c r="CT196" s="54">
        <v>198</v>
      </c>
      <c r="CU196" s="55">
        <v>204</v>
      </c>
      <c r="CV196" s="56">
        <v>250</v>
      </c>
      <c r="CW196" s="54">
        <v>240</v>
      </c>
      <c r="CX196" s="55">
        <v>245</v>
      </c>
      <c r="CY196" s="54">
        <v>182</v>
      </c>
      <c r="CZ196" s="54">
        <v>176.75</v>
      </c>
      <c r="DA196" s="55">
        <v>179.5</v>
      </c>
      <c r="DB196" s="54" t="s">
        <v>180</v>
      </c>
      <c r="DC196" s="54" t="s">
        <v>180</v>
      </c>
      <c r="DD196" s="55" t="s">
        <v>180</v>
      </c>
      <c r="DE196" s="54" t="s">
        <v>180</v>
      </c>
      <c r="DF196" s="54" t="s">
        <v>180</v>
      </c>
      <c r="DG196" s="55" t="s">
        <v>180</v>
      </c>
      <c r="DH196" s="54" t="s">
        <v>180</v>
      </c>
      <c r="DI196" s="54" t="s">
        <v>180</v>
      </c>
      <c r="DJ196" s="55" t="s">
        <v>180</v>
      </c>
      <c r="DK196" s="56" t="s">
        <v>180</v>
      </c>
      <c r="DL196" s="54" t="s">
        <v>180</v>
      </c>
      <c r="DM196" s="55" t="s">
        <v>180</v>
      </c>
      <c r="DN196" s="54" t="s">
        <v>180</v>
      </c>
      <c r="DO196" s="54" t="s">
        <v>180</v>
      </c>
      <c r="DP196" s="55" t="s">
        <v>180</v>
      </c>
      <c r="DQ196" s="54" t="s">
        <v>180</v>
      </c>
      <c r="DR196" s="54" t="s">
        <v>180</v>
      </c>
      <c r="DS196" s="55" t="s">
        <v>180</v>
      </c>
      <c r="DT196" s="54">
        <v>181</v>
      </c>
      <c r="DU196" s="54">
        <v>172.75</v>
      </c>
      <c r="DV196" s="55">
        <v>177.25</v>
      </c>
      <c r="DW196" s="56" t="s">
        <v>180</v>
      </c>
      <c r="DX196" s="54" t="s">
        <v>180</v>
      </c>
      <c r="DY196" s="55" t="s">
        <v>180</v>
      </c>
      <c r="DZ196" s="56">
        <v>761</v>
      </c>
      <c r="EA196" s="54">
        <v>723</v>
      </c>
      <c r="EB196" s="55">
        <v>742</v>
      </c>
      <c r="EC196" s="56" t="s">
        <v>180</v>
      </c>
      <c r="ED196" s="54" t="s">
        <v>180</v>
      </c>
      <c r="EE196" s="55" t="s">
        <v>180</v>
      </c>
      <c r="EF196" s="56" t="s">
        <v>180</v>
      </c>
      <c r="EG196" s="54" t="s">
        <v>180</v>
      </c>
      <c r="EH196" s="55" t="s">
        <v>180</v>
      </c>
      <c r="EI196" s="56" t="s">
        <v>180</v>
      </c>
      <c r="EJ196" s="54" t="s">
        <v>180</v>
      </c>
      <c r="EK196" s="55" t="s">
        <v>180</v>
      </c>
      <c r="EL196" s="56" t="s">
        <v>180</v>
      </c>
      <c r="EM196" s="54" t="s">
        <v>180</v>
      </c>
      <c r="EN196" s="55" t="s">
        <v>180</v>
      </c>
      <c r="EO196" s="56" t="s">
        <v>180</v>
      </c>
      <c r="EP196" s="54" t="s">
        <v>180</v>
      </c>
      <c r="EQ196" s="55" t="s">
        <v>180</v>
      </c>
      <c r="ER196" s="56" t="s">
        <v>180</v>
      </c>
      <c r="ES196" s="54" t="s">
        <v>180</v>
      </c>
      <c r="ET196" s="55" t="s">
        <v>180</v>
      </c>
      <c r="EU196" s="54" t="s">
        <v>180</v>
      </c>
      <c r="EV196" s="54" t="s">
        <v>180</v>
      </c>
      <c r="EW196" s="55" t="s">
        <v>180</v>
      </c>
      <c r="EX196" s="54">
        <v>209.25</v>
      </c>
      <c r="EY196" s="54">
        <v>202</v>
      </c>
      <c r="EZ196" s="55">
        <v>205.75</v>
      </c>
      <c r="FA196" s="56" t="s">
        <v>180</v>
      </c>
      <c r="FB196" s="54" t="s">
        <v>180</v>
      </c>
      <c r="FC196" s="55" t="s">
        <v>180</v>
      </c>
      <c r="FD196" s="56" t="s">
        <v>180</v>
      </c>
      <c r="FE196" s="54" t="s">
        <v>180</v>
      </c>
      <c r="FF196" s="55" t="s">
        <v>180</v>
      </c>
      <c r="FG196" s="56" t="s">
        <v>180</v>
      </c>
      <c r="FH196" s="54" t="s">
        <v>180</v>
      </c>
      <c r="FI196" s="55" t="s">
        <v>180</v>
      </c>
      <c r="FJ196" s="56">
        <v>136.5</v>
      </c>
      <c r="FK196" s="54">
        <v>130.5</v>
      </c>
      <c r="FL196" s="55">
        <v>133.75</v>
      </c>
      <c r="FM196" s="56" t="s">
        <v>180</v>
      </c>
      <c r="FN196" s="54" t="s">
        <v>180</v>
      </c>
      <c r="FO196" s="55" t="s">
        <v>180</v>
      </c>
      <c r="FP196" s="56">
        <v>134</v>
      </c>
      <c r="FQ196" s="54">
        <v>134</v>
      </c>
      <c r="FR196" s="55">
        <v>134</v>
      </c>
      <c r="FS196" s="56">
        <v>143.75</v>
      </c>
      <c r="FT196" s="54">
        <v>143.75</v>
      </c>
      <c r="FU196" s="55">
        <v>143.75</v>
      </c>
      <c r="FV196" s="56" t="s">
        <v>180</v>
      </c>
      <c r="FW196" s="54" t="s">
        <v>180</v>
      </c>
      <c r="FX196" s="55" t="s">
        <v>180</v>
      </c>
      <c r="FY196" s="56" t="s">
        <v>180</v>
      </c>
      <c r="FZ196" s="54" t="s">
        <v>180</v>
      </c>
      <c r="GA196" s="55" t="s">
        <v>180</v>
      </c>
      <c r="GB196" s="56">
        <v>305</v>
      </c>
      <c r="GC196" s="54">
        <v>260</v>
      </c>
      <c r="GD196" s="55">
        <v>283</v>
      </c>
      <c r="GE196" s="56">
        <v>342</v>
      </c>
      <c r="GF196" s="54">
        <v>324</v>
      </c>
      <c r="GG196" s="55">
        <v>333</v>
      </c>
      <c r="GH196" s="56">
        <v>332</v>
      </c>
      <c r="GI196" s="54">
        <v>323</v>
      </c>
      <c r="GJ196" s="55">
        <v>328</v>
      </c>
      <c r="GK196" s="56" t="s">
        <v>180</v>
      </c>
      <c r="GL196" s="54" t="s">
        <v>180</v>
      </c>
      <c r="GM196" s="55" t="s">
        <v>180</v>
      </c>
      <c r="GN196" s="56">
        <v>330</v>
      </c>
      <c r="GO196" s="54">
        <v>321</v>
      </c>
      <c r="GP196" s="55">
        <v>326</v>
      </c>
      <c r="GQ196" s="56" t="s">
        <v>180</v>
      </c>
      <c r="GR196" s="54" t="s">
        <v>180</v>
      </c>
      <c r="GS196" s="55" t="s">
        <v>180</v>
      </c>
      <c r="GT196" s="56" t="s">
        <v>180</v>
      </c>
      <c r="GU196" s="54" t="s">
        <v>180</v>
      </c>
      <c r="GV196" s="55" t="s">
        <v>180</v>
      </c>
      <c r="GW196" s="56">
        <v>260</v>
      </c>
      <c r="GX196" s="54">
        <v>240</v>
      </c>
      <c r="GY196" s="55">
        <v>250</v>
      </c>
      <c r="GZ196" s="56">
        <v>40</v>
      </c>
      <c r="HA196" s="54">
        <v>36</v>
      </c>
      <c r="HB196" s="55">
        <v>38</v>
      </c>
      <c r="HC196" s="56">
        <v>65</v>
      </c>
      <c r="HD196" s="54">
        <v>50</v>
      </c>
      <c r="HE196" s="55">
        <v>58</v>
      </c>
      <c r="HF196" s="54" t="s">
        <v>180</v>
      </c>
      <c r="HG196" s="54" t="s">
        <v>180</v>
      </c>
      <c r="HH196" s="55" t="s">
        <v>180</v>
      </c>
      <c r="HI196" s="54" t="s">
        <v>180</v>
      </c>
      <c r="HJ196" s="54" t="s">
        <v>180</v>
      </c>
      <c r="HK196" s="55" t="s">
        <v>180</v>
      </c>
      <c r="HL196" s="56" t="s">
        <v>180</v>
      </c>
      <c r="HM196" s="54" t="s">
        <v>180</v>
      </c>
      <c r="HN196" s="55" t="s">
        <v>180</v>
      </c>
      <c r="HO196" s="56" t="s">
        <v>180</v>
      </c>
      <c r="HP196" s="54" t="s">
        <v>180</v>
      </c>
      <c r="HQ196" s="55" t="s">
        <v>180</v>
      </c>
      <c r="HR196" s="56" t="s">
        <v>180</v>
      </c>
      <c r="HS196" s="54" t="s">
        <v>180</v>
      </c>
      <c r="HT196" s="55" t="s">
        <v>180</v>
      </c>
      <c r="HU196" s="56" t="s">
        <v>180</v>
      </c>
      <c r="HV196" s="54" t="s">
        <v>180</v>
      </c>
      <c r="HW196" s="55" t="s">
        <v>180</v>
      </c>
      <c r="HX196" s="56" t="s">
        <v>180</v>
      </c>
      <c r="HY196" s="54" t="s">
        <v>180</v>
      </c>
      <c r="HZ196" s="55" t="s">
        <v>180</v>
      </c>
      <c r="IA196" s="56" t="s">
        <v>180</v>
      </c>
      <c r="IB196" s="54" t="s">
        <v>180</v>
      </c>
      <c r="IC196" s="55" t="s">
        <v>180</v>
      </c>
    </row>
    <row r="197" spans="1:237">
      <c r="A197" s="20">
        <v>2003</v>
      </c>
      <c r="B197" s="20">
        <v>2</v>
      </c>
      <c r="C197" s="20">
        <v>4</v>
      </c>
      <c r="D197" s="54">
        <v>191</v>
      </c>
      <c r="E197" s="54">
        <v>189.5</v>
      </c>
      <c r="F197" s="55">
        <v>190.25</v>
      </c>
      <c r="G197" s="56">
        <v>179.25</v>
      </c>
      <c r="H197" s="54">
        <v>175.75</v>
      </c>
      <c r="I197" s="55">
        <v>178</v>
      </c>
      <c r="J197" s="56">
        <v>183.75</v>
      </c>
      <c r="K197" s="54">
        <v>180</v>
      </c>
      <c r="L197" s="55">
        <v>182.25</v>
      </c>
      <c r="M197" s="56">
        <v>210</v>
      </c>
      <c r="N197" s="54">
        <v>205</v>
      </c>
      <c r="O197" s="55">
        <v>208</v>
      </c>
      <c r="P197" s="56">
        <v>210</v>
      </c>
      <c r="Q197" s="54">
        <v>205</v>
      </c>
      <c r="R197" s="55">
        <v>208</v>
      </c>
      <c r="S197" s="56">
        <v>205</v>
      </c>
      <c r="T197" s="54">
        <v>205</v>
      </c>
      <c r="U197" s="55">
        <v>205</v>
      </c>
      <c r="V197" s="54">
        <v>206</v>
      </c>
      <c r="W197" s="54">
        <v>195</v>
      </c>
      <c r="X197" s="55">
        <v>201</v>
      </c>
      <c r="Y197" s="54">
        <v>202</v>
      </c>
      <c r="Z197" s="54">
        <v>202</v>
      </c>
      <c r="AA197" s="55">
        <v>202</v>
      </c>
      <c r="AB197" s="54" t="s">
        <v>180</v>
      </c>
      <c r="AC197" s="54" t="s">
        <v>180</v>
      </c>
      <c r="AD197" s="55" t="s">
        <v>180</v>
      </c>
      <c r="AE197" s="54" t="s">
        <v>180</v>
      </c>
      <c r="AF197" s="54" t="s">
        <v>180</v>
      </c>
      <c r="AG197" s="55" t="s">
        <v>180</v>
      </c>
      <c r="AH197" s="56" t="s">
        <v>180</v>
      </c>
      <c r="AI197" s="54" t="s">
        <v>180</v>
      </c>
      <c r="AJ197" s="55" t="s">
        <v>180</v>
      </c>
      <c r="AK197" s="56" t="s">
        <v>180</v>
      </c>
      <c r="AL197" s="54" t="s">
        <v>180</v>
      </c>
      <c r="AM197" s="55" t="s">
        <v>180</v>
      </c>
      <c r="AN197" s="56">
        <v>2957</v>
      </c>
      <c r="AO197" s="54">
        <v>2600</v>
      </c>
      <c r="AP197" s="55">
        <v>2779</v>
      </c>
      <c r="AQ197" s="56">
        <v>191</v>
      </c>
      <c r="AR197" s="54">
        <v>190</v>
      </c>
      <c r="AS197" s="55">
        <v>190.5</v>
      </c>
      <c r="AT197" s="56">
        <v>1020</v>
      </c>
      <c r="AU197" s="54">
        <v>940</v>
      </c>
      <c r="AV197" s="55">
        <v>980</v>
      </c>
      <c r="AW197" s="56">
        <v>188.25</v>
      </c>
      <c r="AX197" s="54">
        <v>182.5</v>
      </c>
      <c r="AY197" s="55">
        <v>185.75</v>
      </c>
      <c r="AZ197" s="56">
        <v>203</v>
      </c>
      <c r="BA197" s="54">
        <v>187.5</v>
      </c>
      <c r="BB197" s="55">
        <v>195.75</v>
      </c>
      <c r="BC197" s="56" t="s">
        <v>180</v>
      </c>
      <c r="BD197" s="54" t="s">
        <v>180</v>
      </c>
      <c r="BE197" s="55" t="s">
        <v>180</v>
      </c>
      <c r="BF197" s="56">
        <v>203</v>
      </c>
      <c r="BG197" s="54">
        <v>187.5</v>
      </c>
      <c r="BH197" s="55">
        <v>195.75</v>
      </c>
      <c r="BI197" s="56">
        <v>197</v>
      </c>
      <c r="BJ197" s="54">
        <v>191.5</v>
      </c>
      <c r="BK197" s="55">
        <v>194.5</v>
      </c>
      <c r="BL197" s="56" t="s">
        <v>180</v>
      </c>
      <c r="BM197" s="54" t="s">
        <v>180</v>
      </c>
      <c r="BN197" s="55" t="s">
        <v>180</v>
      </c>
      <c r="BO197" s="56" t="s">
        <v>180</v>
      </c>
      <c r="BP197" s="54" t="s">
        <v>180</v>
      </c>
      <c r="BQ197" s="55" t="s">
        <v>180</v>
      </c>
      <c r="BR197" s="56" t="s">
        <v>180</v>
      </c>
      <c r="BS197" s="54" t="s">
        <v>180</v>
      </c>
      <c r="BT197" s="55" t="s">
        <v>180</v>
      </c>
      <c r="BU197" s="56" t="s">
        <v>180</v>
      </c>
      <c r="BV197" s="54" t="s">
        <v>180</v>
      </c>
      <c r="BW197" s="55" t="s">
        <v>180</v>
      </c>
      <c r="BX197" s="56" t="s">
        <v>180</v>
      </c>
      <c r="BY197" s="54" t="s">
        <v>180</v>
      </c>
      <c r="BZ197" s="55" t="s">
        <v>180</v>
      </c>
      <c r="CA197" s="56" t="s">
        <v>180</v>
      </c>
      <c r="CB197" s="54" t="s">
        <v>180</v>
      </c>
      <c r="CC197" s="55" t="s">
        <v>180</v>
      </c>
      <c r="CD197" s="56" t="s">
        <v>180</v>
      </c>
      <c r="CE197" s="54" t="s">
        <v>180</v>
      </c>
      <c r="CF197" s="55" t="s">
        <v>180</v>
      </c>
      <c r="CG197" s="56" t="s">
        <v>180</v>
      </c>
      <c r="CH197" s="54" t="s">
        <v>180</v>
      </c>
      <c r="CI197" s="55" t="s">
        <v>180</v>
      </c>
      <c r="CJ197" s="56" t="s">
        <v>180</v>
      </c>
      <c r="CK197" s="54" t="s">
        <v>180</v>
      </c>
      <c r="CL197" s="55" t="s">
        <v>180</v>
      </c>
      <c r="CM197" s="56" t="s">
        <v>180</v>
      </c>
      <c r="CN197" s="54" t="s">
        <v>180</v>
      </c>
      <c r="CO197" s="55" t="s">
        <v>180</v>
      </c>
      <c r="CP197" s="56">
        <v>212.5</v>
      </c>
      <c r="CQ197" s="54">
        <v>209.75</v>
      </c>
      <c r="CR197" s="55">
        <v>211.5</v>
      </c>
      <c r="CS197" s="56">
        <v>210</v>
      </c>
      <c r="CT197" s="54">
        <v>198</v>
      </c>
      <c r="CU197" s="55">
        <v>204</v>
      </c>
      <c r="CV197" s="56">
        <v>250</v>
      </c>
      <c r="CW197" s="54">
        <v>240</v>
      </c>
      <c r="CX197" s="55">
        <v>245</v>
      </c>
      <c r="CY197" s="54">
        <v>190</v>
      </c>
      <c r="CZ197" s="54">
        <v>184.75</v>
      </c>
      <c r="DA197" s="55">
        <v>187.75</v>
      </c>
      <c r="DB197" s="54" t="s">
        <v>180</v>
      </c>
      <c r="DC197" s="54" t="s">
        <v>180</v>
      </c>
      <c r="DD197" s="55" t="s">
        <v>180</v>
      </c>
      <c r="DE197" s="54" t="s">
        <v>180</v>
      </c>
      <c r="DF197" s="54" t="s">
        <v>180</v>
      </c>
      <c r="DG197" s="55" t="s">
        <v>180</v>
      </c>
      <c r="DH197" s="54" t="s">
        <v>180</v>
      </c>
      <c r="DI197" s="54" t="s">
        <v>180</v>
      </c>
      <c r="DJ197" s="55" t="s">
        <v>180</v>
      </c>
      <c r="DK197" s="56" t="s">
        <v>180</v>
      </c>
      <c r="DL197" s="54" t="s">
        <v>180</v>
      </c>
      <c r="DM197" s="55" t="s">
        <v>180</v>
      </c>
      <c r="DN197" s="54" t="s">
        <v>180</v>
      </c>
      <c r="DO197" s="54" t="s">
        <v>180</v>
      </c>
      <c r="DP197" s="55" t="s">
        <v>180</v>
      </c>
      <c r="DQ197" s="54" t="s">
        <v>180</v>
      </c>
      <c r="DR197" s="54" t="s">
        <v>180</v>
      </c>
      <c r="DS197" s="55" t="s">
        <v>180</v>
      </c>
      <c r="DT197" s="54">
        <v>184.25</v>
      </c>
      <c r="DU197" s="54">
        <v>180.25</v>
      </c>
      <c r="DV197" s="55">
        <v>182.75</v>
      </c>
      <c r="DW197" s="56" t="s">
        <v>180</v>
      </c>
      <c r="DX197" s="54" t="s">
        <v>180</v>
      </c>
      <c r="DY197" s="55" t="s">
        <v>180</v>
      </c>
      <c r="DZ197" s="56">
        <v>761</v>
      </c>
      <c r="EA197" s="54">
        <v>723</v>
      </c>
      <c r="EB197" s="55">
        <v>742</v>
      </c>
      <c r="EC197" s="56" t="s">
        <v>180</v>
      </c>
      <c r="ED197" s="54" t="s">
        <v>180</v>
      </c>
      <c r="EE197" s="55" t="s">
        <v>180</v>
      </c>
      <c r="EF197" s="56" t="s">
        <v>180</v>
      </c>
      <c r="EG197" s="54" t="s">
        <v>180</v>
      </c>
      <c r="EH197" s="55" t="s">
        <v>180</v>
      </c>
      <c r="EI197" s="56" t="s">
        <v>180</v>
      </c>
      <c r="EJ197" s="54" t="s">
        <v>180</v>
      </c>
      <c r="EK197" s="55" t="s">
        <v>180</v>
      </c>
      <c r="EL197" s="56" t="s">
        <v>180</v>
      </c>
      <c r="EM197" s="54" t="s">
        <v>180</v>
      </c>
      <c r="EN197" s="55" t="s">
        <v>180</v>
      </c>
      <c r="EO197" s="56" t="s">
        <v>180</v>
      </c>
      <c r="EP197" s="54" t="s">
        <v>180</v>
      </c>
      <c r="EQ197" s="55" t="s">
        <v>180</v>
      </c>
      <c r="ER197" s="56" t="s">
        <v>180</v>
      </c>
      <c r="ES197" s="54" t="s">
        <v>180</v>
      </c>
      <c r="ET197" s="55" t="s">
        <v>180</v>
      </c>
      <c r="EU197" s="54" t="s">
        <v>180</v>
      </c>
      <c r="EV197" s="54" t="s">
        <v>180</v>
      </c>
      <c r="EW197" s="55" t="s">
        <v>180</v>
      </c>
      <c r="EX197" s="54">
        <v>217.25</v>
      </c>
      <c r="EY197" s="54">
        <v>210</v>
      </c>
      <c r="EZ197" s="55">
        <v>214</v>
      </c>
      <c r="FA197" s="56" t="s">
        <v>180</v>
      </c>
      <c r="FB197" s="54" t="s">
        <v>180</v>
      </c>
      <c r="FC197" s="55" t="s">
        <v>180</v>
      </c>
      <c r="FD197" s="56" t="s">
        <v>180</v>
      </c>
      <c r="FE197" s="54" t="s">
        <v>180</v>
      </c>
      <c r="FF197" s="55" t="s">
        <v>180</v>
      </c>
      <c r="FG197" s="56" t="s">
        <v>180</v>
      </c>
      <c r="FH197" s="54" t="s">
        <v>180</v>
      </c>
      <c r="FI197" s="55" t="s">
        <v>180</v>
      </c>
      <c r="FJ197" s="56">
        <v>148</v>
      </c>
      <c r="FK197" s="54">
        <v>135.5</v>
      </c>
      <c r="FL197" s="55">
        <v>142</v>
      </c>
      <c r="FM197" s="56" t="s">
        <v>180</v>
      </c>
      <c r="FN197" s="54" t="s">
        <v>180</v>
      </c>
      <c r="FO197" s="55" t="s">
        <v>180</v>
      </c>
      <c r="FP197" s="56">
        <v>134</v>
      </c>
      <c r="FQ197" s="54">
        <v>134</v>
      </c>
      <c r="FR197" s="55">
        <v>134</v>
      </c>
      <c r="FS197" s="56">
        <v>145</v>
      </c>
      <c r="FT197" s="54">
        <v>145</v>
      </c>
      <c r="FU197" s="55">
        <v>145</v>
      </c>
      <c r="FV197" s="56" t="s">
        <v>180</v>
      </c>
      <c r="FW197" s="54" t="s">
        <v>180</v>
      </c>
      <c r="FX197" s="55" t="s">
        <v>180</v>
      </c>
      <c r="FY197" s="56" t="s">
        <v>180</v>
      </c>
      <c r="FZ197" s="54" t="s">
        <v>180</v>
      </c>
      <c r="GA197" s="55" t="s">
        <v>180</v>
      </c>
      <c r="GB197" s="56">
        <v>305</v>
      </c>
      <c r="GC197" s="54">
        <v>260</v>
      </c>
      <c r="GD197" s="55">
        <v>283</v>
      </c>
      <c r="GE197" s="56">
        <v>342</v>
      </c>
      <c r="GF197" s="54">
        <v>324</v>
      </c>
      <c r="GG197" s="55">
        <v>333</v>
      </c>
      <c r="GH197" s="56">
        <v>332</v>
      </c>
      <c r="GI197" s="54">
        <v>323</v>
      </c>
      <c r="GJ197" s="55">
        <v>328</v>
      </c>
      <c r="GK197" s="56" t="s">
        <v>180</v>
      </c>
      <c r="GL197" s="54" t="s">
        <v>180</v>
      </c>
      <c r="GM197" s="55" t="s">
        <v>180</v>
      </c>
      <c r="GN197" s="56">
        <v>330</v>
      </c>
      <c r="GO197" s="54">
        <v>321</v>
      </c>
      <c r="GP197" s="55">
        <v>326</v>
      </c>
      <c r="GQ197" s="56" t="s">
        <v>180</v>
      </c>
      <c r="GR197" s="54" t="s">
        <v>180</v>
      </c>
      <c r="GS197" s="55" t="s">
        <v>180</v>
      </c>
      <c r="GT197" s="56" t="s">
        <v>180</v>
      </c>
      <c r="GU197" s="54" t="s">
        <v>180</v>
      </c>
      <c r="GV197" s="55" t="s">
        <v>180</v>
      </c>
      <c r="GW197" s="56">
        <v>260</v>
      </c>
      <c r="GX197" s="54">
        <v>240</v>
      </c>
      <c r="GY197" s="55">
        <v>250</v>
      </c>
      <c r="GZ197" s="56">
        <v>40</v>
      </c>
      <c r="HA197" s="54">
        <v>36</v>
      </c>
      <c r="HB197" s="55">
        <v>38</v>
      </c>
      <c r="HC197" s="56">
        <v>65</v>
      </c>
      <c r="HD197" s="54">
        <v>50</v>
      </c>
      <c r="HE197" s="55">
        <v>58</v>
      </c>
      <c r="HF197" s="54" t="s">
        <v>180</v>
      </c>
      <c r="HG197" s="54" t="s">
        <v>180</v>
      </c>
      <c r="HH197" s="55" t="s">
        <v>180</v>
      </c>
      <c r="HI197" s="54" t="s">
        <v>180</v>
      </c>
      <c r="HJ197" s="54" t="s">
        <v>180</v>
      </c>
      <c r="HK197" s="55" t="s">
        <v>180</v>
      </c>
      <c r="HL197" s="56" t="s">
        <v>180</v>
      </c>
      <c r="HM197" s="54" t="s">
        <v>180</v>
      </c>
      <c r="HN197" s="55" t="s">
        <v>180</v>
      </c>
      <c r="HO197" s="56" t="s">
        <v>180</v>
      </c>
      <c r="HP197" s="54" t="s">
        <v>180</v>
      </c>
      <c r="HQ197" s="55" t="s">
        <v>180</v>
      </c>
      <c r="HR197" s="56" t="s">
        <v>180</v>
      </c>
      <c r="HS197" s="54" t="s">
        <v>180</v>
      </c>
      <c r="HT197" s="55" t="s">
        <v>180</v>
      </c>
      <c r="HU197" s="56" t="s">
        <v>180</v>
      </c>
      <c r="HV197" s="54" t="s">
        <v>180</v>
      </c>
      <c r="HW197" s="55" t="s">
        <v>180</v>
      </c>
      <c r="HX197" s="56" t="s">
        <v>180</v>
      </c>
      <c r="HY197" s="54" t="s">
        <v>180</v>
      </c>
      <c r="HZ197" s="55" t="s">
        <v>180</v>
      </c>
      <c r="IA197" s="56" t="s">
        <v>180</v>
      </c>
      <c r="IB197" s="54" t="s">
        <v>180</v>
      </c>
      <c r="IC197" s="55" t="s">
        <v>180</v>
      </c>
    </row>
    <row r="198" spans="1:237">
      <c r="A198" s="20">
        <v>2003</v>
      </c>
      <c r="B198" s="20">
        <v>2</v>
      </c>
      <c r="C198" s="20">
        <v>5</v>
      </c>
      <c r="D198" s="54">
        <v>178</v>
      </c>
      <c r="E198" s="54">
        <v>177</v>
      </c>
      <c r="F198" s="55">
        <v>177.6</v>
      </c>
      <c r="G198" s="56">
        <v>173.8</v>
      </c>
      <c r="H198" s="54">
        <v>172</v>
      </c>
      <c r="I198" s="55">
        <v>173</v>
      </c>
      <c r="J198" s="56">
        <v>174</v>
      </c>
      <c r="K198" s="54">
        <v>172</v>
      </c>
      <c r="L198" s="55">
        <v>173.2</v>
      </c>
      <c r="M198" s="56">
        <v>204</v>
      </c>
      <c r="N198" s="54">
        <v>199</v>
      </c>
      <c r="O198" s="55">
        <v>202</v>
      </c>
      <c r="P198" s="56">
        <v>204</v>
      </c>
      <c r="Q198" s="54">
        <v>202</v>
      </c>
      <c r="R198" s="55">
        <v>203.2</v>
      </c>
      <c r="S198" s="56">
        <v>199</v>
      </c>
      <c r="T198" s="54">
        <v>199</v>
      </c>
      <c r="U198" s="55">
        <v>199</v>
      </c>
      <c r="V198" s="54">
        <v>197</v>
      </c>
      <c r="W198" s="54">
        <v>190.4</v>
      </c>
      <c r="X198" s="55">
        <v>194.2</v>
      </c>
      <c r="Y198" s="54">
        <v>202</v>
      </c>
      <c r="Z198" s="54">
        <v>202</v>
      </c>
      <c r="AA198" s="55">
        <v>202</v>
      </c>
      <c r="AB198" s="54" t="s">
        <v>180</v>
      </c>
      <c r="AC198" s="54" t="s">
        <v>180</v>
      </c>
      <c r="AD198" s="55" t="s">
        <v>180</v>
      </c>
      <c r="AE198" s="54" t="s">
        <v>180</v>
      </c>
      <c r="AF198" s="54" t="s">
        <v>180</v>
      </c>
      <c r="AG198" s="55" t="s">
        <v>180</v>
      </c>
      <c r="AH198" s="56" t="s">
        <v>180</v>
      </c>
      <c r="AI198" s="54" t="s">
        <v>180</v>
      </c>
      <c r="AJ198" s="55" t="s">
        <v>180</v>
      </c>
      <c r="AK198" s="56" t="s">
        <v>180</v>
      </c>
      <c r="AL198" s="54" t="s">
        <v>180</v>
      </c>
      <c r="AM198" s="55" t="s">
        <v>180</v>
      </c>
      <c r="AN198" s="56">
        <v>2957</v>
      </c>
      <c r="AO198" s="54">
        <v>2600</v>
      </c>
      <c r="AP198" s="55">
        <v>2779</v>
      </c>
      <c r="AQ198" s="56">
        <v>178</v>
      </c>
      <c r="AR198" s="54">
        <v>177</v>
      </c>
      <c r="AS198" s="55">
        <v>177.6</v>
      </c>
      <c r="AT198" s="56">
        <v>1020</v>
      </c>
      <c r="AU198" s="54">
        <v>940</v>
      </c>
      <c r="AV198" s="55">
        <v>980</v>
      </c>
      <c r="AW198" s="56">
        <v>176.4</v>
      </c>
      <c r="AX198" s="54">
        <v>172</v>
      </c>
      <c r="AY198" s="55">
        <v>174.4</v>
      </c>
      <c r="AZ198" s="56">
        <v>197.2</v>
      </c>
      <c r="BA198" s="54">
        <v>182.2</v>
      </c>
      <c r="BB198" s="55">
        <v>189.8</v>
      </c>
      <c r="BC198" s="56" t="s">
        <v>180</v>
      </c>
      <c r="BD198" s="54" t="s">
        <v>180</v>
      </c>
      <c r="BE198" s="55" t="s">
        <v>180</v>
      </c>
      <c r="BF198" s="56">
        <v>197.2</v>
      </c>
      <c r="BG198" s="54">
        <v>182.2</v>
      </c>
      <c r="BH198" s="55">
        <v>189.8</v>
      </c>
      <c r="BI198" s="56">
        <v>197.4</v>
      </c>
      <c r="BJ198" s="54">
        <v>192.2</v>
      </c>
      <c r="BK198" s="55">
        <v>195</v>
      </c>
      <c r="BL198" s="56" t="s">
        <v>180</v>
      </c>
      <c r="BM198" s="54" t="s">
        <v>180</v>
      </c>
      <c r="BN198" s="55" t="s">
        <v>180</v>
      </c>
      <c r="BO198" s="56" t="s">
        <v>180</v>
      </c>
      <c r="BP198" s="54" t="s">
        <v>180</v>
      </c>
      <c r="BQ198" s="55" t="s">
        <v>180</v>
      </c>
      <c r="BR198" s="56" t="s">
        <v>180</v>
      </c>
      <c r="BS198" s="54" t="s">
        <v>180</v>
      </c>
      <c r="BT198" s="55" t="s">
        <v>180</v>
      </c>
      <c r="BU198" s="56" t="s">
        <v>180</v>
      </c>
      <c r="BV198" s="54" t="s">
        <v>180</v>
      </c>
      <c r="BW198" s="55" t="s">
        <v>180</v>
      </c>
      <c r="BX198" s="56" t="s">
        <v>180</v>
      </c>
      <c r="BY198" s="54" t="s">
        <v>180</v>
      </c>
      <c r="BZ198" s="55" t="s">
        <v>180</v>
      </c>
      <c r="CA198" s="56" t="s">
        <v>180</v>
      </c>
      <c r="CB198" s="54" t="s">
        <v>180</v>
      </c>
      <c r="CC198" s="55" t="s">
        <v>180</v>
      </c>
      <c r="CD198" s="56" t="s">
        <v>180</v>
      </c>
      <c r="CE198" s="54" t="s">
        <v>180</v>
      </c>
      <c r="CF198" s="55" t="s">
        <v>180</v>
      </c>
      <c r="CG198" s="56" t="s">
        <v>180</v>
      </c>
      <c r="CH198" s="54" t="s">
        <v>180</v>
      </c>
      <c r="CI198" s="55" t="s">
        <v>180</v>
      </c>
      <c r="CJ198" s="56" t="s">
        <v>180</v>
      </c>
      <c r="CK198" s="54" t="s">
        <v>180</v>
      </c>
      <c r="CL198" s="55" t="s">
        <v>180</v>
      </c>
      <c r="CM198" s="56" t="s">
        <v>180</v>
      </c>
      <c r="CN198" s="54" t="s">
        <v>180</v>
      </c>
      <c r="CO198" s="55" t="s">
        <v>180</v>
      </c>
      <c r="CP198" s="56">
        <v>202.2</v>
      </c>
      <c r="CQ198" s="54">
        <v>197</v>
      </c>
      <c r="CR198" s="55">
        <v>199.8</v>
      </c>
      <c r="CS198" s="56">
        <v>210</v>
      </c>
      <c r="CT198" s="54">
        <v>198</v>
      </c>
      <c r="CU198" s="55">
        <v>204</v>
      </c>
      <c r="CV198" s="56">
        <v>250</v>
      </c>
      <c r="CW198" s="54">
        <v>240</v>
      </c>
      <c r="CX198" s="55">
        <v>245</v>
      </c>
      <c r="CY198" s="54">
        <v>188</v>
      </c>
      <c r="CZ198" s="54">
        <v>178</v>
      </c>
      <c r="DA198" s="55">
        <v>183.2</v>
      </c>
      <c r="DB198" s="54" t="s">
        <v>180</v>
      </c>
      <c r="DC198" s="54" t="s">
        <v>180</v>
      </c>
      <c r="DD198" s="55" t="s">
        <v>180</v>
      </c>
      <c r="DE198" s="54" t="s">
        <v>180</v>
      </c>
      <c r="DF198" s="54" t="s">
        <v>180</v>
      </c>
      <c r="DG198" s="55" t="s">
        <v>180</v>
      </c>
      <c r="DH198" s="54" t="s">
        <v>180</v>
      </c>
      <c r="DI198" s="54" t="s">
        <v>180</v>
      </c>
      <c r="DJ198" s="55" t="s">
        <v>180</v>
      </c>
      <c r="DK198" s="56" t="s">
        <v>180</v>
      </c>
      <c r="DL198" s="54" t="s">
        <v>180</v>
      </c>
      <c r="DM198" s="55" t="s">
        <v>180</v>
      </c>
      <c r="DN198" s="54" t="s">
        <v>180</v>
      </c>
      <c r="DO198" s="54" t="s">
        <v>180</v>
      </c>
      <c r="DP198" s="55" t="s">
        <v>180</v>
      </c>
      <c r="DQ198" s="54" t="s">
        <v>180</v>
      </c>
      <c r="DR198" s="54" t="s">
        <v>180</v>
      </c>
      <c r="DS198" s="55" t="s">
        <v>180</v>
      </c>
      <c r="DT198" s="54">
        <v>182.8</v>
      </c>
      <c r="DU198" s="54">
        <v>181.6</v>
      </c>
      <c r="DV198" s="55">
        <v>182.4</v>
      </c>
      <c r="DW198" s="56" t="s">
        <v>180</v>
      </c>
      <c r="DX198" s="54" t="s">
        <v>180</v>
      </c>
      <c r="DY198" s="55" t="s">
        <v>180</v>
      </c>
      <c r="DZ198" s="56">
        <v>754</v>
      </c>
      <c r="EA198" s="54">
        <v>718.4</v>
      </c>
      <c r="EB198" s="55">
        <v>736.2</v>
      </c>
      <c r="EC198" s="56" t="s">
        <v>180</v>
      </c>
      <c r="ED198" s="54" t="s">
        <v>180</v>
      </c>
      <c r="EE198" s="55" t="s">
        <v>180</v>
      </c>
      <c r="EF198" s="56" t="s">
        <v>180</v>
      </c>
      <c r="EG198" s="54" t="s">
        <v>180</v>
      </c>
      <c r="EH198" s="55" t="s">
        <v>180</v>
      </c>
      <c r="EI198" s="56" t="s">
        <v>180</v>
      </c>
      <c r="EJ198" s="54" t="s">
        <v>180</v>
      </c>
      <c r="EK198" s="55" t="s">
        <v>180</v>
      </c>
      <c r="EL198" s="56" t="s">
        <v>180</v>
      </c>
      <c r="EM198" s="54" t="s">
        <v>180</v>
      </c>
      <c r="EN198" s="55" t="s">
        <v>180</v>
      </c>
      <c r="EO198" s="56" t="s">
        <v>180</v>
      </c>
      <c r="EP198" s="54" t="s">
        <v>180</v>
      </c>
      <c r="EQ198" s="55" t="s">
        <v>180</v>
      </c>
      <c r="ER198" s="56" t="s">
        <v>180</v>
      </c>
      <c r="ES198" s="54" t="s">
        <v>180</v>
      </c>
      <c r="ET198" s="55" t="s">
        <v>180</v>
      </c>
      <c r="EU198" s="54" t="s">
        <v>180</v>
      </c>
      <c r="EV198" s="54" t="s">
        <v>180</v>
      </c>
      <c r="EW198" s="55" t="s">
        <v>180</v>
      </c>
      <c r="EX198" s="54">
        <v>210.8</v>
      </c>
      <c r="EY198" s="54">
        <v>206</v>
      </c>
      <c r="EZ198" s="55">
        <v>208.6</v>
      </c>
      <c r="FA198" s="56" t="s">
        <v>180</v>
      </c>
      <c r="FB198" s="54" t="s">
        <v>180</v>
      </c>
      <c r="FC198" s="55" t="s">
        <v>180</v>
      </c>
      <c r="FD198" s="56" t="s">
        <v>180</v>
      </c>
      <c r="FE198" s="54" t="s">
        <v>180</v>
      </c>
      <c r="FF198" s="55" t="s">
        <v>180</v>
      </c>
      <c r="FG198" s="56" t="s">
        <v>180</v>
      </c>
      <c r="FH198" s="54" t="s">
        <v>180</v>
      </c>
      <c r="FI198" s="55" t="s">
        <v>180</v>
      </c>
      <c r="FJ198" s="56">
        <v>147.6</v>
      </c>
      <c r="FK198" s="54">
        <v>143</v>
      </c>
      <c r="FL198" s="55">
        <v>145.6</v>
      </c>
      <c r="FM198" s="56" t="s">
        <v>180</v>
      </c>
      <c r="FN198" s="54" t="s">
        <v>180</v>
      </c>
      <c r="FO198" s="55" t="s">
        <v>180</v>
      </c>
      <c r="FP198" s="56">
        <v>134</v>
      </c>
      <c r="FQ198" s="54">
        <v>134</v>
      </c>
      <c r="FR198" s="55">
        <v>134</v>
      </c>
      <c r="FS198" s="56">
        <v>147.19999999999999</v>
      </c>
      <c r="FT198" s="54">
        <v>144.80000000000001</v>
      </c>
      <c r="FU198" s="55">
        <v>146.19999999999999</v>
      </c>
      <c r="FV198" s="56" t="s">
        <v>180</v>
      </c>
      <c r="FW198" s="54" t="s">
        <v>180</v>
      </c>
      <c r="FX198" s="55" t="s">
        <v>180</v>
      </c>
      <c r="FY198" s="56" t="s">
        <v>180</v>
      </c>
      <c r="FZ198" s="54" t="s">
        <v>180</v>
      </c>
      <c r="GA198" s="55" t="s">
        <v>180</v>
      </c>
      <c r="GB198" s="56">
        <v>305</v>
      </c>
      <c r="GC198" s="54">
        <v>260</v>
      </c>
      <c r="GD198" s="55">
        <v>283</v>
      </c>
      <c r="GE198" s="56">
        <v>342</v>
      </c>
      <c r="GF198" s="54">
        <v>324</v>
      </c>
      <c r="GG198" s="55">
        <v>333</v>
      </c>
      <c r="GH198" s="56">
        <v>332</v>
      </c>
      <c r="GI198" s="54">
        <v>323</v>
      </c>
      <c r="GJ198" s="55">
        <v>328</v>
      </c>
      <c r="GK198" s="56" t="s">
        <v>180</v>
      </c>
      <c r="GL198" s="54" t="s">
        <v>180</v>
      </c>
      <c r="GM198" s="55" t="s">
        <v>180</v>
      </c>
      <c r="GN198" s="56">
        <v>330</v>
      </c>
      <c r="GO198" s="54">
        <v>321</v>
      </c>
      <c r="GP198" s="55">
        <v>326</v>
      </c>
      <c r="GQ198" s="56" t="s">
        <v>180</v>
      </c>
      <c r="GR198" s="54" t="s">
        <v>180</v>
      </c>
      <c r="GS198" s="55" t="s">
        <v>180</v>
      </c>
      <c r="GT198" s="56" t="s">
        <v>180</v>
      </c>
      <c r="GU198" s="54" t="s">
        <v>180</v>
      </c>
      <c r="GV198" s="55" t="s">
        <v>180</v>
      </c>
      <c r="GW198" s="56">
        <v>260</v>
      </c>
      <c r="GX198" s="54">
        <v>240</v>
      </c>
      <c r="GY198" s="55">
        <v>250</v>
      </c>
      <c r="GZ198" s="56">
        <v>40</v>
      </c>
      <c r="HA198" s="54">
        <v>36</v>
      </c>
      <c r="HB198" s="55">
        <v>38</v>
      </c>
      <c r="HC198" s="56">
        <v>61</v>
      </c>
      <c r="HD198" s="54">
        <v>50</v>
      </c>
      <c r="HE198" s="55">
        <v>55.6</v>
      </c>
      <c r="HF198" s="54" t="s">
        <v>180</v>
      </c>
      <c r="HG198" s="54" t="s">
        <v>180</v>
      </c>
      <c r="HH198" s="55" t="s">
        <v>180</v>
      </c>
      <c r="HI198" s="54" t="s">
        <v>180</v>
      </c>
      <c r="HJ198" s="54" t="s">
        <v>180</v>
      </c>
      <c r="HK198" s="55" t="s">
        <v>180</v>
      </c>
      <c r="HL198" s="56" t="s">
        <v>180</v>
      </c>
      <c r="HM198" s="54" t="s">
        <v>180</v>
      </c>
      <c r="HN198" s="55" t="s">
        <v>180</v>
      </c>
      <c r="HO198" s="56" t="s">
        <v>180</v>
      </c>
      <c r="HP198" s="54" t="s">
        <v>180</v>
      </c>
      <c r="HQ198" s="55" t="s">
        <v>180</v>
      </c>
      <c r="HR198" s="56" t="s">
        <v>180</v>
      </c>
      <c r="HS198" s="54" t="s">
        <v>180</v>
      </c>
      <c r="HT198" s="55" t="s">
        <v>180</v>
      </c>
      <c r="HU198" s="56" t="s">
        <v>180</v>
      </c>
      <c r="HV198" s="54" t="s">
        <v>180</v>
      </c>
      <c r="HW198" s="55" t="s">
        <v>180</v>
      </c>
      <c r="HX198" s="56" t="s">
        <v>180</v>
      </c>
      <c r="HY198" s="54" t="s">
        <v>180</v>
      </c>
      <c r="HZ198" s="55" t="s">
        <v>180</v>
      </c>
      <c r="IA198" s="56" t="s">
        <v>180</v>
      </c>
      <c r="IB198" s="54" t="s">
        <v>180</v>
      </c>
      <c r="IC198" s="55" t="s">
        <v>180</v>
      </c>
    </row>
    <row r="199" spans="1:237">
      <c r="A199" s="20">
        <v>2003</v>
      </c>
      <c r="B199" s="20">
        <v>2</v>
      </c>
      <c r="C199" s="20">
        <v>6</v>
      </c>
      <c r="D199" s="54">
        <v>175</v>
      </c>
      <c r="E199" s="54">
        <v>172.75</v>
      </c>
      <c r="F199" s="55">
        <v>174.25</v>
      </c>
      <c r="G199" s="56">
        <v>161.25</v>
      </c>
      <c r="H199" s="54">
        <v>160</v>
      </c>
      <c r="I199" s="55">
        <v>160.75</v>
      </c>
      <c r="J199" s="56">
        <v>170</v>
      </c>
      <c r="K199" s="54">
        <v>169</v>
      </c>
      <c r="L199" s="55">
        <v>169.5</v>
      </c>
      <c r="M199" s="56">
        <v>200</v>
      </c>
      <c r="N199" s="54">
        <v>195</v>
      </c>
      <c r="O199" s="55">
        <v>198</v>
      </c>
      <c r="P199" s="56">
        <v>200</v>
      </c>
      <c r="Q199" s="54">
        <v>200</v>
      </c>
      <c r="R199" s="55">
        <v>200</v>
      </c>
      <c r="S199" s="56">
        <v>195</v>
      </c>
      <c r="T199" s="54">
        <v>195</v>
      </c>
      <c r="U199" s="55">
        <v>195</v>
      </c>
      <c r="V199" s="54">
        <v>192.5</v>
      </c>
      <c r="W199" s="54">
        <v>187.5</v>
      </c>
      <c r="X199" s="55">
        <v>190.5</v>
      </c>
      <c r="Y199" s="54">
        <v>198.5</v>
      </c>
      <c r="Z199" s="54">
        <v>198.5</v>
      </c>
      <c r="AA199" s="55">
        <v>198.5</v>
      </c>
      <c r="AB199" s="54" t="s">
        <v>180</v>
      </c>
      <c r="AC199" s="54" t="s">
        <v>180</v>
      </c>
      <c r="AD199" s="55" t="s">
        <v>180</v>
      </c>
      <c r="AE199" s="54" t="s">
        <v>180</v>
      </c>
      <c r="AF199" s="54" t="s">
        <v>180</v>
      </c>
      <c r="AG199" s="55" t="s">
        <v>180</v>
      </c>
      <c r="AH199" s="56" t="s">
        <v>180</v>
      </c>
      <c r="AI199" s="54" t="s">
        <v>180</v>
      </c>
      <c r="AJ199" s="55" t="s">
        <v>180</v>
      </c>
      <c r="AK199" s="56" t="s">
        <v>180</v>
      </c>
      <c r="AL199" s="54" t="s">
        <v>180</v>
      </c>
      <c r="AM199" s="55" t="s">
        <v>180</v>
      </c>
      <c r="AN199" s="56">
        <v>2900</v>
      </c>
      <c r="AO199" s="54">
        <v>2600</v>
      </c>
      <c r="AP199" s="55">
        <v>2750</v>
      </c>
      <c r="AQ199" s="56">
        <v>175</v>
      </c>
      <c r="AR199" s="54">
        <v>172.75</v>
      </c>
      <c r="AS199" s="55">
        <v>174.25</v>
      </c>
      <c r="AT199" s="56">
        <v>945</v>
      </c>
      <c r="AU199" s="54">
        <v>885</v>
      </c>
      <c r="AV199" s="55">
        <v>915</v>
      </c>
      <c r="AW199" s="56">
        <v>170.75</v>
      </c>
      <c r="AX199" s="54">
        <v>166.25</v>
      </c>
      <c r="AY199" s="55">
        <v>169</v>
      </c>
      <c r="AZ199" s="56">
        <v>189.5</v>
      </c>
      <c r="BA199" s="54">
        <v>178</v>
      </c>
      <c r="BB199" s="55">
        <v>184</v>
      </c>
      <c r="BC199" s="56" t="s">
        <v>180</v>
      </c>
      <c r="BD199" s="54" t="s">
        <v>180</v>
      </c>
      <c r="BE199" s="55" t="s">
        <v>180</v>
      </c>
      <c r="BF199" s="56">
        <v>189.5</v>
      </c>
      <c r="BG199" s="54">
        <v>178</v>
      </c>
      <c r="BH199" s="55">
        <v>184</v>
      </c>
      <c r="BI199" s="56">
        <v>190</v>
      </c>
      <c r="BJ199" s="54">
        <v>186.5</v>
      </c>
      <c r="BK199" s="55">
        <v>188.5</v>
      </c>
      <c r="BL199" s="56" t="s">
        <v>180</v>
      </c>
      <c r="BM199" s="54" t="s">
        <v>180</v>
      </c>
      <c r="BN199" s="55" t="s">
        <v>180</v>
      </c>
      <c r="BO199" s="56" t="s">
        <v>180</v>
      </c>
      <c r="BP199" s="54" t="s">
        <v>180</v>
      </c>
      <c r="BQ199" s="55" t="s">
        <v>180</v>
      </c>
      <c r="BR199" s="56" t="s">
        <v>180</v>
      </c>
      <c r="BS199" s="54" t="s">
        <v>180</v>
      </c>
      <c r="BT199" s="55" t="s">
        <v>180</v>
      </c>
      <c r="BU199" s="56">
        <v>203.5</v>
      </c>
      <c r="BV199" s="54">
        <v>200</v>
      </c>
      <c r="BW199" s="55">
        <v>202</v>
      </c>
      <c r="BX199" s="56" t="s">
        <v>180</v>
      </c>
      <c r="BY199" s="54" t="s">
        <v>180</v>
      </c>
      <c r="BZ199" s="55" t="s">
        <v>180</v>
      </c>
      <c r="CA199" s="56" t="s">
        <v>180</v>
      </c>
      <c r="CB199" s="54" t="s">
        <v>180</v>
      </c>
      <c r="CC199" s="55" t="s">
        <v>180</v>
      </c>
      <c r="CD199" s="56" t="s">
        <v>180</v>
      </c>
      <c r="CE199" s="54" t="s">
        <v>180</v>
      </c>
      <c r="CF199" s="55" t="s">
        <v>180</v>
      </c>
      <c r="CG199" s="56" t="s">
        <v>180</v>
      </c>
      <c r="CH199" s="54" t="s">
        <v>180</v>
      </c>
      <c r="CI199" s="55" t="s">
        <v>180</v>
      </c>
      <c r="CJ199" s="56" t="s">
        <v>180</v>
      </c>
      <c r="CK199" s="54" t="s">
        <v>180</v>
      </c>
      <c r="CL199" s="55" t="s">
        <v>180</v>
      </c>
      <c r="CM199" s="56" t="s">
        <v>180</v>
      </c>
      <c r="CN199" s="54" t="s">
        <v>180</v>
      </c>
      <c r="CO199" s="55" t="s">
        <v>180</v>
      </c>
      <c r="CP199" s="56">
        <v>204</v>
      </c>
      <c r="CQ199" s="54">
        <v>197</v>
      </c>
      <c r="CR199" s="55">
        <v>201</v>
      </c>
      <c r="CS199" s="56">
        <v>210</v>
      </c>
      <c r="CT199" s="54">
        <v>198</v>
      </c>
      <c r="CU199" s="55">
        <v>204</v>
      </c>
      <c r="CV199" s="56">
        <v>250</v>
      </c>
      <c r="CW199" s="54">
        <v>240</v>
      </c>
      <c r="CX199" s="55">
        <v>245</v>
      </c>
      <c r="CY199" s="54">
        <v>185.75</v>
      </c>
      <c r="CZ199" s="54">
        <v>175</v>
      </c>
      <c r="DA199" s="55">
        <v>180.75</v>
      </c>
      <c r="DB199" s="54" t="s">
        <v>180</v>
      </c>
      <c r="DC199" s="54" t="s">
        <v>180</v>
      </c>
      <c r="DD199" s="55" t="s">
        <v>180</v>
      </c>
      <c r="DE199" s="54" t="s">
        <v>180</v>
      </c>
      <c r="DF199" s="54" t="s">
        <v>180</v>
      </c>
      <c r="DG199" s="55" t="s">
        <v>180</v>
      </c>
      <c r="DH199" s="54" t="s">
        <v>180</v>
      </c>
      <c r="DI199" s="54" t="s">
        <v>180</v>
      </c>
      <c r="DJ199" s="55" t="s">
        <v>180</v>
      </c>
      <c r="DK199" s="56" t="s">
        <v>180</v>
      </c>
      <c r="DL199" s="54" t="s">
        <v>180</v>
      </c>
      <c r="DM199" s="55" t="s">
        <v>180</v>
      </c>
      <c r="DN199" s="54" t="s">
        <v>180</v>
      </c>
      <c r="DO199" s="54" t="s">
        <v>180</v>
      </c>
      <c r="DP199" s="55" t="s">
        <v>180</v>
      </c>
      <c r="DQ199" s="54" t="s">
        <v>180</v>
      </c>
      <c r="DR199" s="54" t="s">
        <v>180</v>
      </c>
      <c r="DS199" s="55" t="s">
        <v>180</v>
      </c>
      <c r="DT199" s="54">
        <v>171</v>
      </c>
      <c r="DU199" s="54">
        <v>166</v>
      </c>
      <c r="DV199" s="55">
        <v>169</v>
      </c>
      <c r="DW199" s="56" t="s">
        <v>180</v>
      </c>
      <c r="DX199" s="54" t="s">
        <v>180</v>
      </c>
      <c r="DY199" s="55" t="s">
        <v>180</v>
      </c>
      <c r="DZ199" s="56">
        <v>748</v>
      </c>
      <c r="EA199" s="54">
        <v>704</v>
      </c>
      <c r="EB199" s="55">
        <v>726</v>
      </c>
      <c r="EC199" s="56" t="s">
        <v>180</v>
      </c>
      <c r="ED199" s="54" t="s">
        <v>180</v>
      </c>
      <c r="EE199" s="55" t="s">
        <v>180</v>
      </c>
      <c r="EF199" s="56" t="s">
        <v>180</v>
      </c>
      <c r="EG199" s="54" t="s">
        <v>180</v>
      </c>
      <c r="EH199" s="55" t="s">
        <v>180</v>
      </c>
      <c r="EI199" s="56" t="s">
        <v>180</v>
      </c>
      <c r="EJ199" s="54" t="s">
        <v>180</v>
      </c>
      <c r="EK199" s="55" t="s">
        <v>180</v>
      </c>
      <c r="EL199" s="56" t="s">
        <v>180</v>
      </c>
      <c r="EM199" s="54" t="s">
        <v>180</v>
      </c>
      <c r="EN199" s="55" t="s">
        <v>180</v>
      </c>
      <c r="EO199" s="56" t="s">
        <v>180</v>
      </c>
      <c r="EP199" s="54" t="s">
        <v>180</v>
      </c>
      <c r="EQ199" s="55" t="s">
        <v>180</v>
      </c>
      <c r="ER199" s="56" t="s">
        <v>180</v>
      </c>
      <c r="ES199" s="54" t="s">
        <v>180</v>
      </c>
      <c r="ET199" s="55" t="s">
        <v>180</v>
      </c>
      <c r="EU199" s="54" t="s">
        <v>180</v>
      </c>
      <c r="EV199" s="54" t="s">
        <v>180</v>
      </c>
      <c r="EW199" s="55" t="s">
        <v>180</v>
      </c>
      <c r="EX199" s="54">
        <v>206.75</v>
      </c>
      <c r="EY199" s="54">
        <v>199.75</v>
      </c>
      <c r="EZ199" s="55">
        <v>203.25</v>
      </c>
      <c r="FA199" s="56" t="s">
        <v>180</v>
      </c>
      <c r="FB199" s="54" t="s">
        <v>180</v>
      </c>
      <c r="FC199" s="55" t="s">
        <v>180</v>
      </c>
      <c r="FD199" s="56" t="s">
        <v>180</v>
      </c>
      <c r="FE199" s="54" t="s">
        <v>180</v>
      </c>
      <c r="FF199" s="55" t="s">
        <v>180</v>
      </c>
      <c r="FG199" s="56" t="s">
        <v>180</v>
      </c>
      <c r="FH199" s="54" t="s">
        <v>180</v>
      </c>
      <c r="FI199" s="55" t="s">
        <v>180</v>
      </c>
      <c r="FJ199" s="56">
        <v>149</v>
      </c>
      <c r="FK199" s="54">
        <v>145.5</v>
      </c>
      <c r="FL199" s="55">
        <v>147.75</v>
      </c>
      <c r="FM199" s="56" t="s">
        <v>180</v>
      </c>
      <c r="FN199" s="54" t="s">
        <v>180</v>
      </c>
      <c r="FO199" s="55" t="s">
        <v>180</v>
      </c>
      <c r="FP199" s="56">
        <v>149.5</v>
      </c>
      <c r="FQ199" s="54">
        <v>147</v>
      </c>
      <c r="FR199" s="55">
        <v>148.5</v>
      </c>
      <c r="FS199" s="56">
        <v>149.75</v>
      </c>
      <c r="FT199" s="54">
        <v>146.75</v>
      </c>
      <c r="FU199" s="55">
        <v>148.25</v>
      </c>
      <c r="FV199" s="56" t="s">
        <v>180</v>
      </c>
      <c r="FW199" s="54" t="s">
        <v>180</v>
      </c>
      <c r="FX199" s="55" t="s">
        <v>180</v>
      </c>
      <c r="FY199" s="56" t="s">
        <v>180</v>
      </c>
      <c r="FZ199" s="54" t="s">
        <v>180</v>
      </c>
      <c r="GA199" s="55" t="s">
        <v>180</v>
      </c>
      <c r="GB199" s="56">
        <v>309</v>
      </c>
      <c r="GC199" s="54">
        <v>267.5</v>
      </c>
      <c r="GD199" s="55">
        <v>288.75</v>
      </c>
      <c r="GE199" s="56">
        <v>349</v>
      </c>
      <c r="GF199" s="54">
        <v>337</v>
      </c>
      <c r="GG199" s="55">
        <v>343</v>
      </c>
      <c r="GH199" s="56">
        <v>332</v>
      </c>
      <c r="GI199" s="54">
        <v>323</v>
      </c>
      <c r="GJ199" s="55">
        <v>328</v>
      </c>
      <c r="GK199" s="56" t="s">
        <v>180</v>
      </c>
      <c r="GL199" s="54" t="s">
        <v>180</v>
      </c>
      <c r="GM199" s="55" t="s">
        <v>180</v>
      </c>
      <c r="GN199" s="56">
        <v>330</v>
      </c>
      <c r="GO199" s="54">
        <v>321</v>
      </c>
      <c r="GP199" s="55">
        <v>326</v>
      </c>
      <c r="GQ199" s="56" t="s">
        <v>180</v>
      </c>
      <c r="GR199" s="54" t="s">
        <v>180</v>
      </c>
      <c r="GS199" s="55" t="s">
        <v>180</v>
      </c>
      <c r="GT199" s="56" t="s">
        <v>180</v>
      </c>
      <c r="GU199" s="54" t="s">
        <v>180</v>
      </c>
      <c r="GV199" s="55" t="s">
        <v>180</v>
      </c>
      <c r="GW199" s="56">
        <v>261.66666666666669</v>
      </c>
      <c r="GX199" s="54">
        <v>246.66666666666666</v>
      </c>
      <c r="GY199" s="55">
        <v>254.33333333333334</v>
      </c>
      <c r="GZ199" s="56">
        <v>40</v>
      </c>
      <c r="HA199" s="54">
        <v>36</v>
      </c>
      <c r="HB199" s="55">
        <v>38</v>
      </c>
      <c r="HC199" s="56">
        <v>60</v>
      </c>
      <c r="HD199" s="54">
        <v>50</v>
      </c>
      <c r="HE199" s="55">
        <v>55</v>
      </c>
      <c r="HF199" s="54" t="s">
        <v>180</v>
      </c>
      <c r="HG199" s="54" t="s">
        <v>180</v>
      </c>
      <c r="HH199" s="55" t="s">
        <v>180</v>
      </c>
      <c r="HI199" s="54" t="s">
        <v>180</v>
      </c>
      <c r="HJ199" s="54" t="s">
        <v>180</v>
      </c>
      <c r="HK199" s="55" t="s">
        <v>180</v>
      </c>
      <c r="HL199" s="56" t="s">
        <v>180</v>
      </c>
      <c r="HM199" s="54" t="s">
        <v>180</v>
      </c>
      <c r="HN199" s="55" t="s">
        <v>180</v>
      </c>
      <c r="HO199" s="56" t="s">
        <v>180</v>
      </c>
      <c r="HP199" s="54" t="s">
        <v>180</v>
      </c>
      <c r="HQ199" s="55" t="s">
        <v>180</v>
      </c>
      <c r="HR199" s="56" t="s">
        <v>180</v>
      </c>
      <c r="HS199" s="54" t="s">
        <v>180</v>
      </c>
      <c r="HT199" s="55" t="s">
        <v>180</v>
      </c>
      <c r="HU199" s="56" t="s">
        <v>180</v>
      </c>
      <c r="HV199" s="54" t="s">
        <v>180</v>
      </c>
      <c r="HW199" s="55" t="s">
        <v>180</v>
      </c>
      <c r="HX199" s="56" t="s">
        <v>180</v>
      </c>
      <c r="HY199" s="54" t="s">
        <v>180</v>
      </c>
      <c r="HZ199" s="55" t="s">
        <v>180</v>
      </c>
      <c r="IA199" s="56" t="s">
        <v>180</v>
      </c>
      <c r="IB199" s="54" t="s">
        <v>180</v>
      </c>
      <c r="IC199" s="55" t="s">
        <v>180</v>
      </c>
    </row>
    <row r="200" spans="1:237">
      <c r="A200" s="20">
        <v>2003</v>
      </c>
      <c r="B200" s="20">
        <v>3</v>
      </c>
      <c r="C200" s="20">
        <v>7</v>
      </c>
      <c r="D200" s="54">
        <v>181.8</v>
      </c>
      <c r="E200" s="54">
        <v>179.8</v>
      </c>
      <c r="F200" s="55">
        <v>181</v>
      </c>
      <c r="G200" s="56">
        <v>163</v>
      </c>
      <c r="H200" s="54">
        <v>160.6</v>
      </c>
      <c r="I200" s="55">
        <v>162</v>
      </c>
      <c r="J200" s="56">
        <v>175.2</v>
      </c>
      <c r="K200" s="54">
        <v>174</v>
      </c>
      <c r="L200" s="55">
        <v>174.6</v>
      </c>
      <c r="M200" s="56">
        <v>200</v>
      </c>
      <c r="N200" s="54">
        <v>195</v>
      </c>
      <c r="O200" s="55">
        <v>198</v>
      </c>
      <c r="P200" s="56">
        <v>200</v>
      </c>
      <c r="Q200" s="54">
        <v>200</v>
      </c>
      <c r="R200" s="55">
        <v>200</v>
      </c>
      <c r="S200" s="56">
        <v>195</v>
      </c>
      <c r="T200" s="54">
        <v>195</v>
      </c>
      <c r="U200" s="55">
        <v>195</v>
      </c>
      <c r="V200" s="54">
        <v>190</v>
      </c>
      <c r="W200" s="54">
        <v>188</v>
      </c>
      <c r="X200" s="55">
        <v>189.2</v>
      </c>
      <c r="Y200" s="54">
        <v>195</v>
      </c>
      <c r="Z200" s="54">
        <v>195</v>
      </c>
      <c r="AA200" s="55">
        <v>195</v>
      </c>
      <c r="AB200" s="54" t="s">
        <v>180</v>
      </c>
      <c r="AC200" s="54" t="s">
        <v>180</v>
      </c>
      <c r="AD200" s="55" t="s">
        <v>180</v>
      </c>
      <c r="AE200" s="54" t="s">
        <v>180</v>
      </c>
      <c r="AF200" s="54" t="s">
        <v>180</v>
      </c>
      <c r="AG200" s="55" t="s">
        <v>180</v>
      </c>
      <c r="AH200" s="56" t="s">
        <v>180</v>
      </c>
      <c r="AI200" s="54" t="s">
        <v>180</v>
      </c>
      <c r="AJ200" s="55" t="s">
        <v>180</v>
      </c>
      <c r="AK200" s="56" t="s">
        <v>180</v>
      </c>
      <c r="AL200" s="54" t="s">
        <v>180</v>
      </c>
      <c r="AM200" s="55" t="s">
        <v>180</v>
      </c>
      <c r="AN200" s="56">
        <v>2960</v>
      </c>
      <c r="AO200" s="54">
        <v>2720</v>
      </c>
      <c r="AP200" s="55">
        <v>2840</v>
      </c>
      <c r="AQ200" s="56">
        <v>181.8</v>
      </c>
      <c r="AR200" s="54">
        <v>180.6</v>
      </c>
      <c r="AS200" s="55">
        <v>181.4</v>
      </c>
      <c r="AT200" s="56">
        <v>870</v>
      </c>
      <c r="AU200" s="54">
        <v>830</v>
      </c>
      <c r="AV200" s="55">
        <v>850</v>
      </c>
      <c r="AW200" s="56">
        <v>181.2</v>
      </c>
      <c r="AX200" s="54">
        <v>174.2</v>
      </c>
      <c r="AY200" s="55">
        <v>178.2</v>
      </c>
      <c r="AZ200" s="56">
        <v>189.2</v>
      </c>
      <c r="BA200" s="54">
        <v>181.6</v>
      </c>
      <c r="BB200" s="55">
        <v>185.6</v>
      </c>
      <c r="BC200" s="56" t="s">
        <v>180</v>
      </c>
      <c r="BD200" s="54" t="s">
        <v>180</v>
      </c>
      <c r="BE200" s="55" t="s">
        <v>180</v>
      </c>
      <c r="BF200" s="56">
        <v>189.2</v>
      </c>
      <c r="BG200" s="54">
        <v>181.6</v>
      </c>
      <c r="BH200" s="55">
        <v>185.6</v>
      </c>
      <c r="BI200" s="56">
        <v>195.4</v>
      </c>
      <c r="BJ200" s="54">
        <v>193.4</v>
      </c>
      <c r="BK200" s="55">
        <v>194.6</v>
      </c>
      <c r="BL200" s="56" t="s">
        <v>180</v>
      </c>
      <c r="BM200" s="54" t="s">
        <v>180</v>
      </c>
      <c r="BN200" s="55" t="s">
        <v>180</v>
      </c>
      <c r="BO200" s="56" t="s">
        <v>180</v>
      </c>
      <c r="BP200" s="54" t="s">
        <v>180</v>
      </c>
      <c r="BQ200" s="55" t="s">
        <v>180</v>
      </c>
      <c r="BR200" s="56" t="s">
        <v>180</v>
      </c>
      <c r="BS200" s="54" t="s">
        <v>180</v>
      </c>
      <c r="BT200" s="55" t="s">
        <v>180</v>
      </c>
      <c r="BU200" s="56">
        <v>205</v>
      </c>
      <c r="BV200" s="54">
        <v>202</v>
      </c>
      <c r="BW200" s="55">
        <v>204</v>
      </c>
      <c r="BX200" s="56" t="s">
        <v>180</v>
      </c>
      <c r="BY200" s="54" t="s">
        <v>180</v>
      </c>
      <c r="BZ200" s="55" t="s">
        <v>180</v>
      </c>
      <c r="CA200" s="56" t="s">
        <v>180</v>
      </c>
      <c r="CB200" s="54" t="s">
        <v>180</v>
      </c>
      <c r="CC200" s="55" t="s">
        <v>180</v>
      </c>
      <c r="CD200" s="56" t="s">
        <v>180</v>
      </c>
      <c r="CE200" s="54" t="s">
        <v>180</v>
      </c>
      <c r="CF200" s="55" t="s">
        <v>180</v>
      </c>
      <c r="CG200" s="56" t="s">
        <v>180</v>
      </c>
      <c r="CH200" s="54" t="s">
        <v>180</v>
      </c>
      <c r="CI200" s="55" t="s">
        <v>180</v>
      </c>
      <c r="CJ200" s="56" t="s">
        <v>180</v>
      </c>
      <c r="CK200" s="54" t="s">
        <v>180</v>
      </c>
      <c r="CL200" s="55" t="s">
        <v>180</v>
      </c>
      <c r="CM200" s="56" t="s">
        <v>180</v>
      </c>
      <c r="CN200" s="54" t="s">
        <v>180</v>
      </c>
      <c r="CO200" s="55" t="s">
        <v>180</v>
      </c>
      <c r="CP200" s="56">
        <v>204</v>
      </c>
      <c r="CQ200" s="54">
        <v>199.4</v>
      </c>
      <c r="CR200" s="55">
        <v>202.2</v>
      </c>
      <c r="CS200" s="56">
        <v>210</v>
      </c>
      <c r="CT200" s="54">
        <v>198</v>
      </c>
      <c r="CU200" s="55">
        <v>204</v>
      </c>
      <c r="CV200" s="56">
        <v>250</v>
      </c>
      <c r="CW200" s="54">
        <v>240</v>
      </c>
      <c r="CX200" s="55">
        <v>245</v>
      </c>
      <c r="CY200" s="54">
        <v>186.4</v>
      </c>
      <c r="CZ200" s="54">
        <v>178</v>
      </c>
      <c r="DA200" s="55">
        <v>182.4</v>
      </c>
      <c r="DB200" s="54" t="s">
        <v>180</v>
      </c>
      <c r="DC200" s="54" t="s">
        <v>180</v>
      </c>
      <c r="DD200" s="55" t="s">
        <v>180</v>
      </c>
      <c r="DE200" s="54" t="s">
        <v>180</v>
      </c>
      <c r="DF200" s="54" t="s">
        <v>180</v>
      </c>
      <c r="DG200" s="55" t="s">
        <v>180</v>
      </c>
      <c r="DH200" s="54" t="s">
        <v>180</v>
      </c>
      <c r="DI200" s="54" t="s">
        <v>180</v>
      </c>
      <c r="DJ200" s="55" t="s">
        <v>180</v>
      </c>
      <c r="DK200" s="56" t="s">
        <v>180</v>
      </c>
      <c r="DL200" s="54" t="s">
        <v>180</v>
      </c>
      <c r="DM200" s="55" t="s">
        <v>180</v>
      </c>
      <c r="DN200" s="54" t="s">
        <v>180</v>
      </c>
      <c r="DO200" s="54" t="s">
        <v>180</v>
      </c>
      <c r="DP200" s="55" t="s">
        <v>180</v>
      </c>
      <c r="DQ200" s="54" t="s">
        <v>180</v>
      </c>
      <c r="DR200" s="54" t="s">
        <v>180</v>
      </c>
      <c r="DS200" s="55" t="s">
        <v>180</v>
      </c>
      <c r="DT200" s="54">
        <v>171</v>
      </c>
      <c r="DU200" s="54">
        <v>166</v>
      </c>
      <c r="DV200" s="55">
        <v>169</v>
      </c>
      <c r="DW200" s="56" t="s">
        <v>180</v>
      </c>
      <c r="DX200" s="54" t="s">
        <v>180</v>
      </c>
      <c r="DY200" s="55" t="s">
        <v>180</v>
      </c>
      <c r="DZ200" s="56">
        <v>733</v>
      </c>
      <c r="EA200" s="54">
        <v>689.75</v>
      </c>
      <c r="EB200" s="55">
        <v>711.75</v>
      </c>
      <c r="EC200" s="56" t="s">
        <v>180</v>
      </c>
      <c r="ED200" s="54" t="s">
        <v>180</v>
      </c>
      <c r="EE200" s="55" t="s">
        <v>180</v>
      </c>
      <c r="EF200" s="56" t="s">
        <v>180</v>
      </c>
      <c r="EG200" s="54" t="s">
        <v>180</v>
      </c>
      <c r="EH200" s="55" t="s">
        <v>180</v>
      </c>
      <c r="EI200" s="56" t="s">
        <v>180</v>
      </c>
      <c r="EJ200" s="54" t="s">
        <v>180</v>
      </c>
      <c r="EK200" s="55" t="s">
        <v>180</v>
      </c>
      <c r="EL200" s="56" t="s">
        <v>180</v>
      </c>
      <c r="EM200" s="54" t="s">
        <v>180</v>
      </c>
      <c r="EN200" s="55" t="s">
        <v>180</v>
      </c>
      <c r="EO200" s="56" t="s">
        <v>180</v>
      </c>
      <c r="EP200" s="54" t="s">
        <v>180</v>
      </c>
      <c r="EQ200" s="55" t="s">
        <v>180</v>
      </c>
      <c r="ER200" s="56" t="s">
        <v>180</v>
      </c>
      <c r="ES200" s="54" t="s">
        <v>180</v>
      </c>
      <c r="ET200" s="55" t="s">
        <v>180</v>
      </c>
      <c r="EU200" s="54" t="s">
        <v>180</v>
      </c>
      <c r="EV200" s="54" t="s">
        <v>180</v>
      </c>
      <c r="EW200" s="55" t="s">
        <v>180</v>
      </c>
      <c r="EX200" s="54">
        <v>211.2</v>
      </c>
      <c r="EY200" s="54">
        <v>203</v>
      </c>
      <c r="EZ200" s="55">
        <v>207.4</v>
      </c>
      <c r="FA200" s="56" t="s">
        <v>180</v>
      </c>
      <c r="FB200" s="54" t="s">
        <v>180</v>
      </c>
      <c r="FC200" s="55" t="s">
        <v>180</v>
      </c>
      <c r="FD200" s="56" t="s">
        <v>180</v>
      </c>
      <c r="FE200" s="54" t="s">
        <v>180</v>
      </c>
      <c r="FF200" s="55" t="s">
        <v>180</v>
      </c>
      <c r="FG200" s="56" t="s">
        <v>180</v>
      </c>
      <c r="FH200" s="54" t="s">
        <v>180</v>
      </c>
      <c r="FI200" s="55" t="s">
        <v>180</v>
      </c>
      <c r="FJ200" s="56">
        <v>158.80000000000001</v>
      </c>
      <c r="FK200" s="54">
        <v>154</v>
      </c>
      <c r="FL200" s="55">
        <v>156.6</v>
      </c>
      <c r="FM200" s="56" t="s">
        <v>180</v>
      </c>
      <c r="FN200" s="54" t="s">
        <v>180</v>
      </c>
      <c r="FO200" s="55" t="s">
        <v>180</v>
      </c>
      <c r="FP200" s="56">
        <v>134</v>
      </c>
      <c r="FQ200" s="54">
        <v>134</v>
      </c>
      <c r="FR200" s="55">
        <v>134</v>
      </c>
      <c r="FS200" s="56">
        <v>152.80000000000001</v>
      </c>
      <c r="FT200" s="54">
        <v>149</v>
      </c>
      <c r="FU200" s="55">
        <v>151</v>
      </c>
      <c r="FV200" s="56" t="s">
        <v>180</v>
      </c>
      <c r="FW200" s="54" t="s">
        <v>180</v>
      </c>
      <c r="FX200" s="55" t="s">
        <v>180</v>
      </c>
      <c r="FY200" s="56" t="s">
        <v>180</v>
      </c>
      <c r="FZ200" s="54" t="s">
        <v>180</v>
      </c>
      <c r="GA200" s="55" t="s">
        <v>180</v>
      </c>
      <c r="GB200" s="56">
        <v>307.2</v>
      </c>
      <c r="GC200" s="54">
        <v>276.2</v>
      </c>
      <c r="GD200" s="55">
        <v>292.2</v>
      </c>
      <c r="GE200" s="56">
        <v>356</v>
      </c>
      <c r="GF200" s="54">
        <v>340.4</v>
      </c>
      <c r="GG200" s="55">
        <v>348.2</v>
      </c>
      <c r="GH200" s="56">
        <v>339.8</v>
      </c>
      <c r="GI200" s="54">
        <v>328.4</v>
      </c>
      <c r="GJ200" s="55">
        <v>334.6</v>
      </c>
      <c r="GK200" s="56" t="s">
        <v>180</v>
      </c>
      <c r="GL200" s="54" t="s">
        <v>180</v>
      </c>
      <c r="GM200" s="55" t="s">
        <v>180</v>
      </c>
      <c r="GN200" s="56">
        <v>336</v>
      </c>
      <c r="GO200" s="54">
        <v>323.39999999999998</v>
      </c>
      <c r="GP200" s="55">
        <v>330.2</v>
      </c>
      <c r="GQ200" s="56" t="s">
        <v>180</v>
      </c>
      <c r="GR200" s="54" t="s">
        <v>180</v>
      </c>
      <c r="GS200" s="55" t="s">
        <v>180</v>
      </c>
      <c r="GT200" s="56" t="s">
        <v>180</v>
      </c>
      <c r="GU200" s="54" t="s">
        <v>180</v>
      </c>
      <c r="GV200" s="55" t="s">
        <v>180</v>
      </c>
      <c r="GW200" s="56" t="s">
        <v>180</v>
      </c>
      <c r="GX200" s="54" t="s">
        <v>180</v>
      </c>
      <c r="GY200" s="55" t="s">
        <v>180</v>
      </c>
      <c r="GZ200" s="56">
        <v>40</v>
      </c>
      <c r="HA200" s="54">
        <v>36</v>
      </c>
      <c r="HB200" s="55">
        <v>38</v>
      </c>
      <c r="HC200" s="56">
        <v>60</v>
      </c>
      <c r="HD200" s="54">
        <v>50</v>
      </c>
      <c r="HE200" s="55">
        <v>55</v>
      </c>
      <c r="HF200" s="54" t="s">
        <v>180</v>
      </c>
      <c r="HG200" s="54" t="s">
        <v>180</v>
      </c>
      <c r="HH200" s="55" t="s">
        <v>180</v>
      </c>
      <c r="HI200" s="54" t="s">
        <v>180</v>
      </c>
      <c r="HJ200" s="54" t="s">
        <v>180</v>
      </c>
      <c r="HK200" s="55" t="s">
        <v>180</v>
      </c>
      <c r="HL200" s="56" t="s">
        <v>180</v>
      </c>
      <c r="HM200" s="54" t="s">
        <v>180</v>
      </c>
      <c r="HN200" s="55" t="s">
        <v>180</v>
      </c>
      <c r="HO200" s="56" t="s">
        <v>180</v>
      </c>
      <c r="HP200" s="54" t="s">
        <v>180</v>
      </c>
      <c r="HQ200" s="55" t="s">
        <v>180</v>
      </c>
      <c r="HR200" s="56" t="s">
        <v>180</v>
      </c>
      <c r="HS200" s="54" t="s">
        <v>180</v>
      </c>
      <c r="HT200" s="55" t="s">
        <v>180</v>
      </c>
      <c r="HU200" s="56" t="s">
        <v>180</v>
      </c>
      <c r="HV200" s="54" t="s">
        <v>180</v>
      </c>
      <c r="HW200" s="55" t="s">
        <v>180</v>
      </c>
      <c r="HX200" s="56" t="s">
        <v>180</v>
      </c>
      <c r="HY200" s="54" t="s">
        <v>180</v>
      </c>
      <c r="HZ200" s="55" t="s">
        <v>180</v>
      </c>
      <c r="IA200" s="56" t="s">
        <v>180</v>
      </c>
      <c r="IB200" s="54" t="s">
        <v>180</v>
      </c>
      <c r="IC200" s="55" t="s">
        <v>180</v>
      </c>
    </row>
    <row r="201" spans="1:237">
      <c r="A201" s="20">
        <v>2003</v>
      </c>
      <c r="B201" s="20">
        <v>3</v>
      </c>
      <c r="C201" s="20">
        <v>8</v>
      </c>
      <c r="D201" s="54">
        <v>180.5</v>
      </c>
      <c r="E201" s="54">
        <v>180</v>
      </c>
      <c r="F201" s="55">
        <v>180.25</v>
      </c>
      <c r="G201" s="56">
        <v>165</v>
      </c>
      <c r="H201" s="54">
        <v>163.5</v>
      </c>
      <c r="I201" s="55">
        <v>164.25</v>
      </c>
      <c r="J201" s="56">
        <v>173.75</v>
      </c>
      <c r="K201" s="54">
        <v>171.25</v>
      </c>
      <c r="L201" s="55">
        <v>172.75</v>
      </c>
      <c r="M201" s="56">
        <v>200</v>
      </c>
      <c r="N201" s="54">
        <v>195</v>
      </c>
      <c r="O201" s="55">
        <v>198</v>
      </c>
      <c r="P201" s="56">
        <v>200</v>
      </c>
      <c r="Q201" s="54">
        <v>195</v>
      </c>
      <c r="R201" s="55">
        <v>198</v>
      </c>
      <c r="S201" s="56">
        <v>195</v>
      </c>
      <c r="T201" s="54">
        <v>195</v>
      </c>
      <c r="U201" s="55">
        <v>195</v>
      </c>
      <c r="V201" s="54">
        <v>190</v>
      </c>
      <c r="W201" s="54">
        <v>190</v>
      </c>
      <c r="X201" s="55">
        <v>190</v>
      </c>
      <c r="Y201" s="54">
        <v>195</v>
      </c>
      <c r="Z201" s="54">
        <v>195</v>
      </c>
      <c r="AA201" s="55">
        <v>195</v>
      </c>
      <c r="AB201" s="54" t="s">
        <v>180</v>
      </c>
      <c r="AC201" s="54" t="s">
        <v>180</v>
      </c>
      <c r="AD201" s="55" t="s">
        <v>180</v>
      </c>
      <c r="AE201" s="54" t="s">
        <v>180</v>
      </c>
      <c r="AF201" s="54" t="s">
        <v>180</v>
      </c>
      <c r="AG201" s="55" t="s">
        <v>180</v>
      </c>
      <c r="AH201" s="56" t="s">
        <v>180</v>
      </c>
      <c r="AI201" s="54" t="s">
        <v>180</v>
      </c>
      <c r="AJ201" s="55" t="s">
        <v>180</v>
      </c>
      <c r="AK201" s="56" t="s">
        <v>180</v>
      </c>
      <c r="AL201" s="54" t="s">
        <v>180</v>
      </c>
      <c r="AM201" s="55" t="s">
        <v>180</v>
      </c>
      <c r="AN201" s="56">
        <v>2980</v>
      </c>
      <c r="AO201" s="54">
        <v>2700</v>
      </c>
      <c r="AP201" s="55">
        <v>2840</v>
      </c>
      <c r="AQ201" s="56">
        <v>180.5</v>
      </c>
      <c r="AR201" s="54">
        <v>180</v>
      </c>
      <c r="AS201" s="55">
        <v>180.25</v>
      </c>
      <c r="AT201" s="56">
        <v>850</v>
      </c>
      <c r="AU201" s="54">
        <v>820</v>
      </c>
      <c r="AV201" s="55">
        <v>835</v>
      </c>
      <c r="AW201" s="56">
        <v>181</v>
      </c>
      <c r="AX201" s="54">
        <v>178</v>
      </c>
      <c r="AY201" s="55">
        <v>180</v>
      </c>
      <c r="AZ201" s="56">
        <v>192</v>
      </c>
      <c r="BA201" s="54">
        <v>184</v>
      </c>
      <c r="BB201" s="55">
        <v>188</v>
      </c>
      <c r="BC201" s="56" t="s">
        <v>180</v>
      </c>
      <c r="BD201" s="54" t="s">
        <v>180</v>
      </c>
      <c r="BE201" s="55" t="s">
        <v>180</v>
      </c>
      <c r="BF201" s="56">
        <v>192</v>
      </c>
      <c r="BG201" s="54">
        <v>184</v>
      </c>
      <c r="BH201" s="55">
        <v>188</v>
      </c>
      <c r="BI201" s="56">
        <v>200</v>
      </c>
      <c r="BJ201" s="54">
        <v>198</v>
      </c>
      <c r="BK201" s="55">
        <v>199</v>
      </c>
      <c r="BL201" s="56" t="s">
        <v>180</v>
      </c>
      <c r="BM201" s="54" t="s">
        <v>180</v>
      </c>
      <c r="BN201" s="55" t="s">
        <v>180</v>
      </c>
      <c r="BO201" s="56" t="s">
        <v>180</v>
      </c>
      <c r="BP201" s="54" t="s">
        <v>180</v>
      </c>
      <c r="BQ201" s="55" t="s">
        <v>180</v>
      </c>
      <c r="BR201" s="56" t="s">
        <v>180</v>
      </c>
      <c r="BS201" s="54" t="s">
        <v>180</v>
      </c>
      <c r="BT201" s="55" t="s">
        <v>180</v>
      </c>
      <c r="BU201" s="56">
        <v>203.5</v>
      </c>
      <c r="BV201" s="54">
        <v>202</v>
      </c>
      <c r="BW201" s="55">
        <v>202.75</v>
      </c>
      <c r="BX201" s="56" t="s">
        <v>180</v>
      </c>
      <c r="BY201" s="54" t="s">
        <v>180</v>
      </c>
      <c r="BZ201" s="55" t="s">
        <v>180</v>
      </c>
      <c r="CA201" s="56" t="s">
        <v>180</v>
      </c>
      <c r="CB201" s="54" t="s">
        <v>180</v>
      </c>
      <c r="CC201" s="55" t="s">
        <v>180</v>
      </c>
      <c r="CD201" s="56" t="s">
        <v>180</v>
      </c>
      <c r="CE201" s="54" t="s">
        <v>180</v>
      </c>
      <c r="CF201" s="55" t="s">
        <v>180</v>
      </c>
      <c r="CG201" s="56" t="s">
        <v>180</v>
      </c>
      <c r="CH201" s="54" t="s">
        <v>180</v>
      </c>
      <c r="CI201" s="55" t="s">
        <v>180</v>
      </c>
      <c r="CJ201" s="56" t="s">
        <v>180</v>
      </c>
      <c r="CK201" s="54" t="s">
        <v>180</v>
      </c>
      <c r="CL201" s="55" t="s">
        <v>180</v>
      </c>
      <c r="CM201" s="56" t="s">
        <v>180</v>
      </c>
      <c r="CN201" s="54" t="s">
        <v>180</v>
      </c>
      <c r="CO201" s="55" t="s">
        <v>180</v>
      </c>
      <c r="CP201" s="56">
        <v>208</v>
      </c>
      <c r="CQ201" s="54">
        <v>205</v>
      </c>
      <c r="CR201" s="55">
        <v>207</v>
      </c>
      <c r="CS201" s="56">
        <v>210</v>
      </c>
      <c r="CT201" s="54">
        <v>198</v>
      </c>
      <c r="CU201" s="55">
        <v>204</v>
      </c>
      <c r="CV201" s="56">
        <v>250</v>
      </c>
      <c r="CW201" s="54">
        <v>240</v>
      </c>
      <c r="CX201" s="55">
        <v>245</v>
      </c>
      <c r="CY201" s="54">
        <v>184.75</v>
      </c>
      <c r="CZ201" s="54">
        <v>178</v>
      </c>
      <c r="DA201" s="55">
        <v>181.5</v>
      </c>
      <c r="DB201" s="54" t="s">
        <v>180</v>
      </c>
      <c r="DC201" s="54" t="s">
        <v>180</v>
      </c>
      <c r="DD201" s="55" t="s">
        <v>180</v>
      </c>
      <c r="DE201" s="54" t="s">
        <v>180</v>
      </c>
      <c r="DF201" s="54" t="s">
        <v>180</v>
      </c>
      <c r="DG201" s="55" t="s">
        <v>180</v>
      </c>
      <c r="DH201" s="54" t="s">
        <v>180</v>
      </c>
      <c r="DI201" s="54" t="s">
        <v>180</v>
      </c>
      <c r="DJ201" s="55" t="s">
        <v>180</v>
      </c>
      <c r="DK201" s="56" t="s">
        <v>180</v>
      </c>
      <c r="DL201" s="54" t="s">
        <v>180</v>
      </c>
      <c r="DM201" s="55" t="s">
        <v>180</v>
      </c>
      <c r="DN201" s="54" t="s">
        <v>180</v>
      </c>
      <c r="DO201" s="54" t="s">
        <v>180</v>
      </c>
      <c r="DP201" s="55" t="s">
        <v>180</v>
      </c>
      <c r="DQ201" s="54" t="s">
        <v>180</v>
      </c>
      <c r="DR201" s="54" t="s">
        <v>180</v>
      </c>
      <c r="DS201" s="55" t="s">
        <v>180</v>
      </c>
      <c r="DT201" s="54">
        <v>171.5</v>
      </c>
      <c r="DU201" s="54">
        <v>167.25</v>
      </c>
      <c r="DV201" s="55">
        <v>169.75</v>
      </c>
      <c r="DW201" s="56" t="s">
        <v>180</v>
      </c>
      <c r="DX201" s="54" t="s">
        <v>180</v>
      </c>
      <c r="DY201" s="55" t="s">
        <v>180</v>
      </c>
      <c r="DZ201" s="56">
        <v>732</v>
      </c>
      <c r="EA201" s="54">
        <v>688.5</v>
      </c>
      <c r="EB201" s="55">
        <v>710.5</v>
      </c>
      <c r="EC201" s="56" t="s">
        <v>180</v>
      </c>
      <c r="ED201" s="54" t="s">
        <v>180</v>
      </c>
      <c r="EE201" s="55" t="s">
        <v>180</v>
      </c>
      <c r="EF201" s="56" t="s">
        <v>180</v>
      </c>
      <c r="EG201" s="54" t="s">
        <v>180</v>
      </c>
      <c r="EH201" s="55" t="s">
        <v>180</v>
      </c>
      <c r="EI201" s="56" t="s">
        <v>180</v>
      </c>
      <c r="EJ201" s="54" t="s">
        <v>180</v>
      </c>
      <c r="EK201" s="55" t="s">
        <v>180</v>
      </c>
      <c r="EL201" s="56" t="s">
        <v>180</v>
      </c>
      <c r="EM201" s="54" t="s">
        <v>180</v>
      </c>
      <c r="EN201" s="55" t="s">
        <v>180</v>
      </c>
      <c r="EO201" s="56" t="s">
        <v>180</v>
      </c>
      <c r="EP201" s="54" t="s">
        <v>180</v>
      </c>
      <c r="EQ201" s="55" t="s">
        <v>180</v>
      </c>
      <c r="ER201" s="56" t="s">
        <v>180</v>
      </c>
      <c r="ES201" s="54" t="s">
        <v>180</v>
      </c>
      <c r="ET201" s="55" t="s">
        <v>180</v>
      </c>
      <c r="EU201" s="54" t="s">
        <v>180</v>
      </c>
      <c r="EV201" s="54" t="s">
        <v>180</v>
      </c>
      <c r="EW201" s="55" t="s">
        <v>180</v>
      </c>
      <c r="EX201" s="54">
        <v>205.25</v>
      </c>
      <c r="EY201" s="54">
        <v>199.75</v>
      </c>
      <c r="EZ201" s="55">
        <v>202.75</v>
      </c>
      <c r="FA201" s="56" t="s">
        <v>180</v>
      </c>
      <c r="FB201" s="54" t="s">
        <v>180</v>
      </c>
      <c r="FC201" s="55" t="s">
        <v>180</v>
      </c>
      <c r="FD201" s="56" t="s">
        <v>180</v>
      </c>
      <c r="FE201" s="54" t="s">
        <v>180</v>
      </c>
      <c r="FF201" s="55" t="s">
        <v>180</v>
      </c>
      <c r="FG201" s="56" t="s">
        <v>180</v>
      </c>
      <c r="FH201" s="54" t="s">
        <v>180</v>
      </c>
      <c r="FI201" s="55" t="s">
        <v>180</v>
      </c>
      <c r="FJ201" s="56">
        <v>159</v>
      </c>
      <c r="FK201" s="54">
        <v>155</v>
      </c>
      <c r="FL201" s="55">
        <v>157</v>
      </c>
      <c r="FM201" s="56" t="s">
        <v>180</v>
      </c>
      <c r="FN201" s="54" t="s">
        <v>180</v>
      </c>
      <c r="FO201" s="55" t="s">
        <v>180</v>
      </c>
      <c r="FP201" s="56">
        <v>134</v>
      </c>
      <c r="FQ201" s="54">
        <v>134</v>
      </c>
      <c r="FR201" s="55">
        <v>134</v>
      </c>
      <c r="FS201" s="56">
        <v>153</v>
      </c>
      <c r="FT201" s="54">
        <v>147</v>
      </c>
      <c r="FU201" s="55">
        <v>150</v>
      </c>
      <c r="FV201" s="56" t="s">
        <v>180</v>
      </c>
      <c r="FW201" s="54" t="s">
        <v>180</v>
      </c>
      <c r="FX201" s="55" t="s">
        <v>180</v>
      </c>
      <c r="FY201" s="56" t="s">
        <v>180</v>
      </c>
      <c r="FZ201" s="54" t="s">
        <v>180</v>
      </c>
      <c r="GA201" s="55" t="s">
        <v>180</v>
      </c>
      <c r="GB201" s="56">
        <v>308</v>
      </c>
      <c r="GC201" s="54">
        <v>277</v>
      </c>
      <c r="GD201" s="55">
        <v>293</v>
      </c>
      <c r="GE201" s="56">
        <v>356</v>
      </c>
      <c r="GF201" s="54">
        <v>338</v>
      </c>
      <c r="GG201" s="55">
        <v>347</v>
      </c>
      <c r="GH201" s="56">
        <v>345</v>
      </c>
      <c r="GI201" s="54">
        <v>332</v>
      </c>
      <c r="GJ201" s="55">
        <v>339</v>
      </c>
      <c r="GK201" s="56" t="s">
        <v>180</v>
      </c>
      <c r="GL201" s="54" t="s">
        <v>180</v>
      </c>
      <c r="GM201" s="55" t="s">
        <v>180</v>
      </c>
      <c r="GN201" s="56">
        <v>340</v>
      </c>
      <c r="GO201" s="54">
        <v>325</v>
      </c>
      <c r="GP201" s="55">
        <v>333</v>
      </c>
      <c r="GQ201" s="56" t="s">
        <v>180</v>
      </c>
      <c r="GR201" s="54" t="s">
        <v>180</v>
      </c>
      <c r="GS201" s="55" t="s">
        <v>180</v>
      </c>
      <c r="GT201" s="56" t="s">
        <v>180</v>
      </c>
      <c r="GU201" s="54" t="s">
        <v>180</v>
      </c>
      <c r="GV201" s="55" t="s">
        <v>180</v>
      </c>
      <c r="GW201" s="56" t="s">
        <v>180</v>
      </c>
      <c r="GX201" s="54" t="s">
        <v>180</v>
      </c>
      <c r="GY201" s="55" t="s">
        <v>180</v>
      </c>
      <c r="GZ201" s="56">
        <v>40</v>
      </c>
      <c r="HA201" s="54">
        <v>36</v>
      </c>
      <c r="HB201" s="55">
        <v>38</v>
      </c>
      <c r="HC201" s="56">
        <v>60</v>
      </c>
      <c r="HD201" s="54">
        <v>50</v>
      </c>
      <c r="HE201" s="55">
        <v>55</v>
      </c>
      <c r="HF201" s="54" t="s">
        <v>180</v>
      </c>
      <c r="HG201" s="54" t="s">
        <v>180</v>
      </c>
      <c r="HH201" s="55" t="s">
        <v>180</v>
      </c>
      <c r="HI201" s="54" t="s">
        <v>180</v>
      </c>
      <c r="HJ201" s="54" t="s">
        <v>180</v>
      </c>
      <c r="HK201" s="55" t="s">
        <v>180</v>
      </c>
      <c r="HL201" s="56" t="s">
        <v>180</v>
      </c>
      <c r="HM201" s="54" t="s">
        <v>180</v>
      </c>
      <c r="HN201" s="55" t="s">
        <v>180</v>
      </c>
      <c r="HO201" s="56" t="s">
        <v>180</v>
      </c>
      <c r="HP201" s="54" t="s">
        <v>180</v>
      </c>
      <c r="HQ201" s="55" t="s">
        <v>180</v>
      </c>
      <c r="HR201" s="56" t="s">
        <v>180</v>
      </c>
      <c r="HS201" s="54" t="s">
        <v>180</v>
      </c>
      <c r="HT201" s="55" t="s">
        <v>180</v>
      </c>
      <c r="HU201" s="56" t="s">
        <v>180</v>
      </c>
      <c r="HV201" s="54" t="s">
        <v>180</v>
      </c>
      <c r="HW201" s="55" t="s">
        <v>180</v>
      </c>
      <c r="HX201" s="56" t="s">
        <v>180</v>
      </c>
      <c r="HY201" s="54" t="s">
        <v>180</v>
      </c>
      <c r="HZ201" s="55" t="s">
        <v>180</v>
      </c>
      <c r="IA201" s="56" t="s">
        <v>180</v>
      </c>
      <c r="IB201" s="54" t="s">
        <v>180</v>
      </c>
      <c r="IC201" s="55" t="s">
        <v>180</v>
      </c>
    </row>
    <row r="202" spans="1:237">
      <c r="A202" s="20">
        <v>2003</v>
      </c>
      <c r="B202" s="20">
        <v>3</v>
      </c>
      <c r="C202" s="20">
        <v>9</v>
      </c>
      <c r="D202" s="54">
        <v>179.25</v>
      </c>
      <c r="E202" s="54">
        <v>177.25</v>
      </c>
      <c r="F202" s="55">
        <v>178.5</v>
      </c>
      <c r="G202" s="56">
        <v>163</v>
      </c>
      <c r="H202" s="54">
        <v>160</v>
      </c>
      <c r="I202" s="55">
        <v>162</v>
      </c>
      <c r="J202" s="56">
        <v>171.75</v>
      </c>
      <c r="K202" s="54">
        <v>169.75</v>
      </c>
      <c r="L202" s="55">
        <v>171</v>
      </c>
      <c r="M202" s="56">
        <v>200</v>
      </c>
      <c r="N202" s="54">
        <v>195</v>
      </c>
      <c r="O202" s="55">
        <v>198</v>
      </c>
      <c r="P202" s="56">
        <v>200</v>
      </c>
      <c r="Q202" s="54">
        <v>195</v>
      </c>
      <c r="R202" s="55">
        <v>198</v>
      </c>
      <c r="S202" s="56">
        <v>195</v>
      </c>
      <c r="T202" s="54">
        <v>195</v>
      </c>
      <c r="U202" s="55">
        <v>195</v>
      </c>
      <c r="V202" s="54">
        <v>190</v>
      </c>
      <c r="W202" s="54">
        <v>190</v>
      </c>
      <c r="X202" s="55">
        <v>190</v>
      </c>
      <c r="Y202" s="54">
        <v>195</v>
      </c>
      <c r="Z202" s="54">
        <v>195</v>
      </c>
      <c r="AA202" s="55">
        <v>195</v>
      </c>
      <c r="AB202" s="54" t="s">
        <v>180</v>
      </c>
      <c r="AC202" s="54" t="s">
        <v>180</v>
      </c>
      <c r="AD202" s="55" t="s">
        <v>180</v>
      </c>
      <c r="AE202" s="54" t="s">
        <v>180</v>
      </c>
      <c r="AF202" s="54" t="s">
        <v>180</v>
      </c>
      <c r="AG202" s="55" t="s">
        <v>180</v>
      </c>
      <c r="AH202" s="56" t="s">
        <v>180</v>
      </c>
      <c r="AI202" s="54" t="s">
        <v>180</v>
      </c>
      <c r="AJ202" s="55" t="s">
        <v>180</v>
      </c>
      <c r="AK202" s="56" t="s">
        <v>180</v>
      </c>
      <c r="AL202" s="54" t="s">
        <v>180</v>
      </c>
      <c r="AM202" s="55" t="s">
        <v>180</v>
      </c>
      <c r="AN202" s="56">
        <v>3233</v>
      </c>
      <c r="AO202" s="54">
        <v>2600</v>
      </c>
      <c r="AP202" s="55">
        <v>2916.5</v>
      </c>
      <c r="AQ202" s="56">
        <v>179.25</v>
      </c>
      <c r="AR202" s="54">
        <v>177.25</v>
      </c>
      <c r="AS202" s="55">
        <v>178.5</v>
      </c>
      <c r="AT202" s="56">
        <v>910</v>
      </c>
      <c r="AU202" s="54">
        <v>880</v>
      </c>
      <c r="AV202" s="55">
        <v>895</v>
      </c>
      <c r="AW202" s="56">
        <v>183.5</v>
      </c>
      <c r="AX202" s="54">
        <v>174.25</v>
      </c>
      <c r="AY202" s="55">
        <v>179.25</v>
      </c>
      <c r="AZ202" s="56">
        <v>192</v>
      </c>
      <c r="BA202" s="54">
        <v>184</v>
      </c>
      <c r="BB202" s="55">
        <v>188</v>
      </c>
      <c r="BC202" s="56" t="s">
        <v>180</v>
      </c>
      <c r="BD202" s="54" t="s">
        <v>180</v>
      </c>
      <c r="BE202" s="55" t="s">
        <v>180</v>
      </c>
      <c r="BF202" s="56">
        <v>192</v>
      </c>
      <c r="BG202" s="54">
        <v>184</v>
      </c>
      <c r="BH202" s="55">
        <v>188</v>
      </c>
      <c r="BI202" s="56">
        <v>200</v>
      </c>
      <c r="BJ202" s="54">
        <v>198</v>
      </c>
      <c r="BK202" s="55">
        <v>199</v>
      </c>
      <c r="BL202" s="56" t="s">
        <v>180</v>
      </c>
      <c r="BM202" s="54" t="s">
        <v>180</v>
      </c>
      <c r="BN202" s="55" t="s">
        <v>180</v>
      </c>
      <c r="BO202" s="56" t="s">
        <v>180</v>
      </c>
      <c r="BP202" s="54" t="s">
        <v>180</v>
      </c>
      <c r="BQ202" s="55" t="s">
        <v>180</v>
      </c>
      <c r="BR202" s="56" t="s">
        <v>180</v>
      </c>
      <c r="BS202" s="54" t="s">
        <v>180</v>
      </c>
      <c r="BT202" s="55" t="s">
        <v>180</v>
      </c>
      <c r="BU202" s="56">
        <v>202</v>
      </c>
      <c r="BV202" s="54">
        <v>200.5</v>
      </c>
      <c r="BW202" s="55">
        <v>201.25</v>
      </c>
      <c r="BX202" s="56" t="s">
        <v>180</v>
      </c>
      <c r="BY202" s="54" t="s">
        <v>180</v>
      </c>
      <c r="BZ202" s="55" t="s">
        <v>180</v>
      </c>
      <c r="CA202" s="56" t="s">
        <v>180</v>
      </c>
      <c r="CB202" s="54" t="s">
        <v>180</v>
      </c>
      <c r="CC202" s="55" t="s">
        <v>180</v>
      </c>
      <c r="CD202" s="56" t="s">
        <v>180</v>
      </c>
      <c r="CE202" s="54" t="s">
        <v>180</v>
      </c>
      <c r="CF202" s="55" t="s">
        <v>180</v>
      </c>
      <c r="CG202" s="56" t="s">
        <v>180</v>
      </c>
      <c r="CH202" s="54" t="s">
        <v>180</v>
      </c>
      <c r="CI202" s="55" t="s">
        <v>180</v>
      </c>
      <c r="CJ202" s="56" t="s">
        <v>180</v>
      </c>
      <c r="CK202" s="54" t="s">
        <v>180</v>
      </c>
      <c r="CL202" s="55" t="s">
        <v>180</v>
      </c>
      <c r="CM202" s="56" t="s">
        <v>180</v>
      </c>
      <c r="CN202" s="54" t="s">
        <v>180</v>
      </c>
      <c r="CO202" s="55" t="s">
        <v>180</v>
      </c>
      <c r="CP202" s="56">
        <v>208.5</v>
      </c>
      <c r="CQ202" s="54">
        <v>206.25</v>
      </c>
      <c r="CR202" s="55">
        <v>207.75</v>
      </c>
      <c r="CS202" s="56">
        <v>210</v>
      </c>
      <c r="CT202" s="54">
        <v>198</v>
      </c>
      <c r="CU202" s="55">
        <v>204</v>
      </c>
      <c r="CV202" s="56">
        <v>250</v>
      </c>
      <c r="CW202" s="54">
        <v>240</v>
      </c>
      <c r="CX202" s="55">
        <v>245</v>
      </c>
      <c r="CY202" s="54">
        <v>180.5</v>
      </c>
      <c r="CZ202" s="54">
        <v>174.75</v>
      </c>
      <c r="DA202" s="55">
        <v>178</v>
      </c>
      <c r="DB202" s="54" t="s">
        <v>180</v>
      </c>
      <c r="DC202" s="54" t="s">
        <v>180</v>
      </c>
      <c r="DD202" s="55" t="s">
        <v>180</v>
      </c>
      <c r="DE202" s="54" t="s">
        <v>180</v>
      </c>
      <c r="DF202" s="54" t="s">
        <v>180</v>
      </c>
      <c r="DG202" s="55" t="s">
        <v>180</v>
      </c>
      <c r="DH202" s="54" t="s">
        <v>180</v>
      </c>
      <c r="DI202" s="54" t="s">
        <v>180</v>
      </c>
      <c r="DJ202" s="55" t="s">
        <v>180</v>
      </c>
      <c r="DK202" s="56" t="s">
        <v>180</v>
      </c>
      <c r="DL202" s="54" t="s">
        <v>180</v>
      </c>
      <c r="DM202" s="55" t="s">
        <v>180</v>
      </c>
      <c r="DN202" s="54" t="s">
        <v>180</v>
      </c>
      <c r="DO202" s="54" t="s">
        <v>180</v>
      </c>
      <c r="DP202" s="55" t="s">
        <v>180</v>
      </c>
      <c r="DQ202" s="54" t="s">
        <v>180</v>
      </c>
      <c r="DR202" s="54" t="s">
        <v>180</v>
      </c>
      <c r="DS202" s="55" t="s">
        <v>180</v>
      </c>
      <c r="DT202" s="54">
        <v>170</v>
      </c>
      <c r="DU202" s="54">
        <v>167.25</v>
      </c>
      <c r="DV202" s="55">
        <v>169</v>
      </c>
      <c r="DW202" s="56" t="s">
        <v>180</v>
      </c>
      <c r="DX202" s="54" t="s">
        <v>180</v>
      </c>
      <c r="DY202" s="55" t="s">
        <v>180</v>
      </c>
      <c r="DZ202" s="56">
        <v>745</v>
      </c>
      <c r="EA202" s="54">
        <v>701</v>
      </c>
      <c r="EB202" s="55">
        <v>723</v>
      </c>
      <c r="EC202" s="56" t="s">
        <v>180</v>
      </c>
      <c r="ED202" s="54" t="s">
        <v>180</v>
      </c>
      <c r="EE202" s="55" t="s">
        <v>180</v>
      </c>
      <c r="EF202" s="56" t="s">
        <v>180</v>
      </c>
      <c r="EG202" s="54" t="s">
        <v>180</v>
      </c>
      <c r="EH202" s="55" t="s">
        <v>180</v>
      </c>
      <c r="EI202" s="56" t="s">
        <v>180</v>
      </c>
      <c r="EJ202" s="54" t="s">
        <v>180</v>
      </c>
      <c r="EK202" s="55" t="s">
        <v>180</v>
      </c>
      <c r="EL202" s="56" t="s">
        <v>180</v>
      </c>
      <c r="EM202" s="54" t="s">
        <v>180</v>
      </c>
      <c r="EN202" s="55" t="s">
        <v>180</v>
      </c>
      <c r="EO202" s="56" t="s">
        <v>180</v>
      </c>
      <c r="EP202" s="54" t="s">
        <v>180</v>
      </c>
      <c r="EQ202" s="55" t="s">
        <v>180</v>
      </c>
      <c r="ER202" s="56" t="s">
        <v>180</v>
      </c>
      <c r="ES202" s="54" t="s">
        <v>180</v>
      </c>
      <c r="ET202" s="55" t="s">
        <v>180</v>
      </c>
      <c r="EU202" s="54" t="s">
        <v>180</v>
      </c>
      <c r="EV202" s="54" t="s">
        <v>180</v>
      </c>
      <c r="EW202" s="55" t="s">
        <v>180</v>
      </c>
      <c r="EX202" s="54">
        <v>198.75</v>
      </c>
      <c r="EY202" s="54">
        <v>195.75</v>
      </c>
      <c r="EZ202" s="55">
        <v>197.5</v>
      </c>
      <c r="FA202" s="56" t="s">
        <v>180</v>
      </c>
      <c r="FB202" s="54" t="s">
        <v>180</v>
      </c>
      <c r="FC202" s="55" t="s">
        <v>180</v>
      </c>
      <c r="FD202" s="56" t="s">
        <v>180</v>
      </c>
      <c r="FE202" s="54" t="s">
        <v>180</v>
      </c>
      <c r="FF202" s="55" t="s">
        <v>180</v>
      </c>
      <c r="FG202" s="56" t="s">
        <v>180</v>
      </c>
      <c r="FH202" s="54" t="s">
        <v>180</v>
      </c>
      <c r="FI202" s="55" t="s">
        <v>180</v>
      </c>
      <c r="FJ202" s="56">
        <v>154.5</v>
      </c>
      <c r="FK202" s="54">
        <v>149.75</v>
      </c>
      <c r="FL202" s="55">
        <v>152.5</v>
      </c>
      <c r="FM202" s="56" t="s">
        <v>180</v>
      </c>
      <c r="FN202" s="54" t="s">
        <v>180</v>
      </c>
      <c r="FO202" s="55" t="s">
        <v>180</v>
      </c>
      <c r="FP202" s="56">
        <v>134</v>
      </c>
      <c r="FQ202" s="54">
        <v>134</v>
      </c>
      <c r="FR202" s="55">
        <v>134</v>
      </c>
      <c r="FS202" s="56">
        <v>156.25</v>
      </c>
      <c r="FT202" s="54">
        <v>151</v>
      </c>
      <c r="FU202" s="55">
        <v>153.75</v>
      </c>
      <c r="FV202" s="56" t="s">
        <v>180</v>
      </c>
      <c r="FW202" s="54" t="s">
        <v>180</v>
      </c>
      <c r="FX202" s="55" t="s">
        <v>180</v>
      </c>
      <c r="FY202" s="56" t="s">
        <v>180</v>
      </c>
      <c r="FZ202" s="54" t="s">
        <v>180</v>
      </c>
      <c r="GA202" s="55" t="s">
        <v>180</v>
      </c>
      <c r="GB202" s="56">
        <v>308</v>
      </c>
      <c r="GC202" s="54">
        <v>277</v>
      </c>
      <c r="GD202" s="55">
        <v>293</v>
      </c>
      <c r="GE202" s="56">
        <v>356</v>
      </c>
      <c r="GF202" s="54">
        <v>338</v>
      </c>
      <c r="GG202" s="55">
        <v>347</v>
      </c>
      <c r="GH202" s="56">
        <v>345</v>
      </c>
      <c r="GI202" s="54">
        <v>332</v>
      </c>
      <c r="GJ202" s="55">
        <v>339</v>
      </c>
      <c r="GK202" s="56" t="s">
        <v>180</v>
      </c>
      <c r="GL202" s="54" t="s">
        <v>180</v>
      </c>
      <c r="GM202" s="55" t="s">
        <v>180</v>
      </c>
      <c r="GN202" s="56">
        <v>340</v>
      </c>
      <c r="GO202" s="54">
        <v>325</v>
      </c>
      <c r="GP202" s="55">
        <v>333</v>
      </c>
      <c r="GQ202" s="56" t="s">
        <v>180</v>
      </c>
      <c r="GR202" s="54" t="s">
        <v>180</v>
      </c>
      <c r="GS202" s="55" t="s">
        <v>180</v>
      </c>
      <c r="GT202" s="56" t="s">
        <v>180</v>
      </c>
      <c r="GU202" s="54" t="s">
        <v>180</v>
      </c>
      <c r="GV202" s="55" t="s">
        <v>180</v>
      </c>
      <c r="GW202" s="56" t="s">
        <v>180</v>
      </c>
      <c r="GX202" s="54" t="s">
        <v>180</v>
      </c>
      <c r="GY202" s="55" t="s">
        <v>180</v>
      </c>
      <c r="GZ202" s="56">
        <v>40</v>
      </c>
      <c r="HA202" s="54">
        <v>36</v>
      </c>
      <c r="HB202" s="55">
        <v>38</v>
      </c>
      <c r="HC202" s="56">
        <v>60</v>
      </c>
      <c r="HD202" s="54">
        <v>50</v>
      </c>
      <c r="HE202" s="55">
        <v>55</v>
      </c>
      <c r="HF202" s="54" t="s">
        <v>180</v>
      </c>
      <c r="HG202" s="54" t="s">
        <v>180</v>
      </c>
      <c r="HH202" s="55" t="s">
        <v>180</v>
      </c>
      <c r="HI202" s="54" t="s">
        <v>180</v>
      </c>
      <c r="HJ202" s="54" t="s">
        <v>180</v>
      </c>
      <c r="HK202" s="55" t="s">
        <v>180</v>
      </c>
      <c r="HL202" s="56" t="s">
        <v>180</v>
      </c>
      <c r="HM202" s="54" t="s">
        <v>180</v>
      </c>
      <c r="HN202" s="55" t="s">
        <v>180</v>
      </c>
      <c r="HO202" s="56" t="s">
        <v>180</v>
      </c>
      <c r="HP202" s="54" t="s">
        <v>180</v>
      </c>
      <c r="HQ202" s="55" t="s">
        <v>180</v>
      </c>
      <c r="HR202" s="56" t="s">
        <v>180</v>
      </c>
      <c r="HS202" s="54" t="s">
        <v>180</v>
      </c>
      <c r="HT202" s="55" t="s">
        <v>180</v>
      </c>
      <c r="HU202" s="56" t="s">
        <v>180</v>
      </c>
      <c r="HV202" s="54" t="s">
        <v>180</v>
      </c>
      <c r="HW202" s="55" t="s">
        <v>180</v>
      </c>
      <c r="HX202" s="56" t="s">
        <v>180</v>
      </c>
      <c r="HY202" s="54" t="s">
        <v>180</v>
      </c>
      <c r="HZ202" s="55" t="s">
        <v>180</v>
      </c>
      <c r="IA202" s="56" t="s">
        <v>180</v>
      </c>
      <c r="IB202" s="54" t="s">
        <v>180</v>
      </c>
      <c r="IC202" s="55" t="s">
        <v>180</v>
      </c>
    </row>
    <row r="203" spans="1:237">
      <c r="A203" s="20">
        <v>2003</v>
      </c>
      <c r="B203" s="20">
        <v>4</v>
      </c>
      <c r="C203" s="20">
        <v>10</v>
      </c>
      <c r="D203" s="54">
        <v>173.2</v>
      </c>
      <c r="E203" s="54">
        <v>170.2</v>
      </c>
      <c r="F203" s="55">
        <v>172</v>
      </c>
      <c r="G203" s="56">
        <v>158.19999999999999</v>
      </c>
      <c r="H203" s="54">
        <v>155.6</v>
      </c>
      <c r="I203" s="55">
        <v>157</v>
      </c>
      <c r="J203" s="56">
        <v>164.4</v>
      </c>
      <c r="K203" s="54">
        <v>164</v>
      </c>
      <c r="L203" s="55">
        <v>164.4</v>
      </c>
      <c r="M203" s="56">
        <v>200</v>
      </c>
      <c r="N203" s="54">
        <v>194</v>
      </c>
      <c r="O203" s="55">
        <v>197.4</v>
      </c>
      <c r="P203" s="56">
        <v>200</v>
      </c>
      <c r="Q203" s="54">
        <v>195</v>
      </c>
      <c r="R203" s="55">
        <v>198</v>
      </c>
      <c r="S203" s="56">
        <v>195</v>
      </c>
      <c r="T203" s="54">
        <v>194</v>
      </c>
      <c r="U203" s="55">
        <v>194.6</v>
      </c>
      <c r="V203" s="54">
        <v>195</v>
      </c>
      <c r="W203" s="54">
        <v>189</v>
      </c>
      <c r="X203" s="55">
        <v>192.4</v>
      </c>
      <c r="Y203" s="54">
        <v>195</v>
      </c>
      <c r="Z203" s="54">
        <v>195</v>
      </c>
      <c r="AA203" s="55">
        <v>195</v>
      </c>
      <c r="AB203" s="54" t="s">
        <v>180</v>
      </c>
      <c r="AC203" s="54" t="s">
        <v>180</v>
      </c>
      <c r="AD203" s="55" t="s">
        <v>180</v>
      </c>
      <c r="AE203" s="54" t="s">
        <v>180</v>
      </c>
      <c r="AF203" s="54" t="s">
        <v>180</v>
      </c>
      <c r="AG203" s="55" t="s">
        <v>180</v>
      </c>
      <c r="AH203" s="56" t="s">
        <v>180</v>
      </c>
      <c r="AI203" s="54" t="s">
        <v>180</v>
      </c>
      <c r="AJ203" s="55" t="s">
        <v>180</v>
      </c>
      <c r="AK203" s="56" t="s">
        <v>180</v>
      </c>
      <c r="AL203" s="54" t="s">
        <v>180</v>
      </c>
      <c r="AM203" s="55" t="s">
        <v>180</v>
      </c>
      <c r="AN203" s="56">
        <v>3415.6</v>
      </c>
      <c r="AO203" s="54">
        <v>2600</v>
      </c>
      <c r="AP203" s="55">
        <v>3007.8</v>
      </c>
      <c r="AQ203" s="56">
        <v>173.2</v>
      </c>
      <c r="AR203" s="54">
        <v>170.2</v>
      </c>
      <c r="AS203" s="55">
        <v>172</v>
      </c>
      <c r="AT203" s="56">
        <v>886</v>
      </c>
      <c r="AU203" s="54">
        <v>856</v>
      </c>
      <c r="AV203" s="55">
        <v>871</v>
      </c>
      <c r="AW203" s="56">
        <v>177</v>
      </c>
      <c r="AX203" s="54">
        <v>172.6</v>
      </c>
      <c r="AY203" s="55">
        <v>174.8</v>
      </c>
      <c r="AZ203" s="56">
        <v>194</v>
      </c>
      <c r="BA203" s="54">
        <v>180.6</v>
      </c>
      <c r="BB203" s="55">
        <v>187.4</v>
      </c>
      <c r="BC203" s="56" t="s">
        <v>180</v>
      </c>
      <c r="BD203" s="54" t="s">
        <v>180</v>
      </c>
      <c r="BE203" s="55" t="s">
        <v>180</v>
      </c>
      <c r="BF203" s="56">
        <v>194</v>
      </c>
      <c r="BG203" s="54">
        <v>180.6</v>
      </c>
      <c r="BH203" s="55">
        <v>187.4</v>
      </c>
      <c r="BI203" s="56">
        <v>208</v>
      </c>
      <c r="BJ203" s="54">
        <v>202</v>
      </c>
      <c r="BK203" s="55">
        <v>205.4</v>
      </c>
      <c r="BL203" s="56" t="s">
        <v>180</v>
      </c>
      <c r="BM203" s="54" t="s">
        <v>180</v>
      </c>
      <c r="BN203" s="55" t="s">
        <v>180</v>
      </c>
      <c r="BO203" s="56" t="s">
        <v>180</v>
      </c>
      <c r="BP203" s="54" t="s">
        <v>180</v>
      </c>
      <c r="BQ203" s="55" t="s">
        <v>180</v>
      </c>
      <c r="BR203" s="56" t="s">
        <v>180</v>
      </c>
      <c r="BS203" s="54" t="s">
        <v>180</v>
      </c>
      <c r="BT203" s="55" t="s">
        <v>180</v>
      </c>
      <c r="BU203" s="56">
        <v>204.4</v>
      </c>
      <c r="BV203" s="54">
        <v>203.2</v>
      </c>
      <c r="BW203" s="55">
        <v>203.8</v>
      </c>
      <c r="BX203" s="56" t="s">
        <v>180</v>
      </c>
      <c r="BY203" s="54" t="s">
        <v>180</v>
      </c>
      <c r="BZ203" s="55" t="s">
        <v>180</v>
      </c>
      <c r="CA203" s="56" t="s">
        <v>180</v>
      </c>
      <c r="CB203" s="54" t="s">
        <v>180</v>
      </c>
      <c r="CC203" s="55" t="s">
        <v>180</v>
      </c>
      <c r="CD203" s="56" t="s">
        <v>180</v>
      </c>
      <c r="CE203" s="54" t="s">
        <v>180</v>
      </c>
      <c r="CF203" s="55" t="s">
        <v>180</v>
      </c>
      <c r="CG203" s="56" t="s">
        <v>180</v>
      </c>
      <c r="CH203" s="54" t="s">
        <v>180</v>
      </c>
      <c r="CI203" s="55" t="s">
        <v>180</v>
      </c>
      <c r="CJ203" s="56" t="s">
        <v>180</v>
      </c>
      <c r="CK203" s="54" t="s">
        <v>180</v>
      </c>
      <c r="CL203" s="55" t="s">
        <v>180</v>
      </c>
      <c r="CM203" s="56" t="s">
        <v>180</v>
      </c>
      <c r="CN203" s="54" t="s">
        <v>180</v>
      </c>
      <c r="CO203" s="55" t="s">
        <v>180</v>
      </c>
      <c r="CP203" s="56">
        <v>207.6</v>
      </c>
      <c r="CQ203" s="54">
        <v>204.8</v>
      </c>
      <c r="CR203" s="55">
        <v>206.6</v>
      </c>
      <c r="CS203" s="56">
        <v>210</v>
      </c>
      <c r="CT203" s="54">
        <v>198</v>
      </c>
      <c r="CU203" s="55">
        <v>204</v>
      </c>
      <c r="CV203" s="56">
        <v>250</v>
      </c>
      <c r="CW203" s="54">
        <v>240</v>
      </c>
      <c r="CX203" s="55">
        <v>245</v>
      </c>
      <c r="CY203" s="54">
        <v>181.2</v>
      </c>
      <c r="CZ203" s="54">
        <v>173.6</v>
      </c>
      <c r="DA203" s="55">
        <v>177.8</v>
      </c>
      <c r="DB203" s="54" t="s">
        <v>180</v>
      </c>
      <c r="DC203" s="54" t="s">
        <v>180</v>
      </c>
      <c r="DD203" s="55" t="s">
        <v>180</v>
      </c>
      <c r="DE203" s="54" t="s">
        <v>180</v>
      </c>
      <c r="DF203" s="54" t="s">
        <v>180</v>
      </c>
      <c r="DG203" s="55" t="s">
        <v>180</v>
      </c>
      <c r="DH203" s="54" t="s">
        <v>180</v>
      </c>
      <c r="DI203" s="54" t="s">
        <v>180</v>
      </c>
      <c r="DJ203" s="55" t="s">
        <v>180</v>
      </c>
      <c r="DK203" s="56" t="s">
        <v>180</v>
      </c>
      <c r="DL203" s="54" t="s">
        <v>180</v>
      </c>
      <c r="DM203" s="55" t="s">
        <v>180</v>
      </c>
      <c r="DN203" s="54" t="s">
        <v>180</v>
      </c>
      <c r="DO203" s="54" t="s">
        <v>180</v>
      </c>
      <c r="DP203" s="55" t="s">
        <v>180</v>
      </c>
      <c r="DQ203" s="54" t="s">
        <v>180</v>
      </c>
      <c r="DR203" s="54" t="s">
        <v>180</v>
      </c>
      <c r="DS203" s="55" t="s">
        <v>180</v>
      </c>
      <c r="DT203" s="54">
        <v>166</v>
      </c>
      <c r="DU203" s="54">
        <v>164.2</v>
      </c>
      <c r="DV203" s="55">
        <v>165.6</v>
      </c>
      <c r="DW203" s="56" t="s">
        <v>180</v>
      </c>
      <c r="DX203" s="54" t="s">
        <v>180</v>
      </c>
      <c r="DY203" s="55" t="s">
        <v>180</v>
      </c>
      <c r="DZ203" s="56">
        <v>725.75</v>
      </c>
      <c r="EA203" s="54">
        <v>682.75</v>
      </c>
      <c r="EB203" s="55">
        <v>704.75</v>
      </c>
      <c r="EC203" s="56" t="s">
        <v>180</v>
      </c>
      <c r="ED203" s="54" t="s">
        <v>180</v>
      </c>
      <c r="EE203" s="55" t="s">
        <v>180</v>
      </c>
      <c r="EF203" s="56" t="s">
        <v>180</v>
      </c>
      <c r="EG203" s="54" t="s">
        <v>180</v>
      </c>
      <c r="EH203" s="55" t="s">
        <v>180</v>
      </c>
      <c r="EI203" s="56" t="s">
        <v>180</v>
      </c>
      <c r="EJ203" s="54" t="s">
        <v>180</v>
      </c>
      <c r="EK203" s="55" t="s">
        <v>180</v>
      </c>
      <c r="EL203" s="56" t="s">
        <v>180</v>
      </c>
      <c r="EM203" s="54" t="s">
        <v>180</v>
      </c>
      <c r="EN203" s="55" t="s">
        <v>180</v>
      </c>
      <c r="EO203" s="56" t="s">
        <v>180</v>
      </c>
      <c r="EP203" s="54" t="s">
        <v>180</v>
      </c>
      <c r="EQ203" s="55" t="s">
        <v>180</v>
      </c>
      <c r="ER203" s="56" t="s">
        <v>180</v>
      </c>
      <c r="ES203" s="54" t="s">
        <v>180</v>
      </c>
      <c r="ET203" s="55" t="s">
        <v>180</v>
      </c>
      <c r="EU203" s="54" t="s">
        <v>180</v>
      </c>
      <c r="EV203" s="54" t="s">
        <v>180</v>
      </c>
      <c r="EW203" s="55" t="s">
        <v>180</v>
      </c>
      <c r="EX203" s="54">
        <v>199.2</v>
      </c>
      <c r="EY203" s="54">
        <v>195.4</v>
      </c>
      <c r="EZ203" s="55">
        <v>197.4</v>
      </c>
      <c r="FA203" s="56" t="s">
        <v>180</v>
      </c>
      <c r="FB203" s="54" t="s">
        <v>180</v>
      </c>
      <c r="FC203" s="55" t="s">
        <v>180</v>
      </c>
      <c r="FD203" s="56" t="s">
        <v>180</v>
      </c>
      <c r="FE203" s="54" t="s">
        <v>180</v>
      </c>
      <c r="FF203" s="55" t="s">
        <v>180</v>
      </c>
      <c r="FG203" s="56" t="s">
        <v>180</v>
      </c>
      <c r="FH203" s="54" t="s">
        <v>180</v>
      </c>
      <c r="FI203" s="55" t="s">
        <v>180</v>
      </c>
      <c r="FJ203" s="56">
        <v>157</v>
      </c>
      <c r="FK203" s="54">
        <v>156</v>
      </c>
      <c r="FL203" s="55">
        <v>157</v>
      </c>
      <c r="FM203" s="56" t="s">
        <v>180</v>
      </c>
      <c r="FN203" s="54" t="s">
        <v>180</v>
      </c>
      <c r="FO203" s="55" t="s">
        <v>180</v>
      </c>
      <c r="FP203" s="56">
        <v>134</v>
      </c>
      <c r="FQ203" s="54">
        <v>134</v>
      </c>
      <c r="FR203" s="55">
        <v>134</v>
      </c>
      <c r="FS203" s="56">
        <v>165</v>
      </c>
      <c r="FT203" s="54">
        <v>163</v>
      </c>
      <c r="FU203" s="55">
        <v>164</v>
      </c>
      <c r="FV203" s="56" t="s">
        <v>180</v>
      </c>
      <c r="FW203" s="54" t="s">
        <v>180</v>
      </c>
      <c r="FX203" s="55" t="s">
        <v>180</v>
      </c>
      <c r="FY203" s="56" t="s">
        <v>180</v>
      </c>
      <c r="FZ203" s="54" t="s">
        <v>180</v>
      </c>
      <c r="GA203" s="55" t="s">
        <v>180</v>
      </c>
      <c r="GB203" s="56">
        <v>308</v>
      </c>
      <c r="GC203" s="54">
        <v>277</v>
      </c>
      <c r="GD203" s="55">
        <v>293</v>
      </c>
      <c r="GE203" s="56">
        <v>356</v>
      </c>
      <c r="GF203" s="54">
        <v>338</v>
      </c>
      <c r="GG203" s="55">
        <v>347</v>
      </c>
      <c r="GH203" s="56">
        <v>345</v>
      </c>
      <c r="GI203" s="54">
        <v>332</v>
      </c>
      <c r="GJ203" s="55">
        <v>339</v>
      </c>
      <c r="GK203" s="56" t="s">
        <v>180</v>
      </c>
      <c r="GL203" s="54" t="s">
        <v>180</v>
      </c>
      <c r="GM203" s="55" t="s">
        <v>180</v>
      </c>
      <c r="GN203" s="56">
        <v>340</v>
      </c>
      <c r="GO203" s="54">
        <v>325</v>
      </c>
      <c r="GP203" s="55">
        <v>333</v>
      </c>
      <c r="GQ203" s="56" t="s">
        <v>180</v>
      </c>
      <c r="GR203" s="54" t="s">
        <v>180</v>
      </c>
      <c r="GS203" s="55" t="s">
        <v>180</v>
      </c>
      <c r="GT203" s="56" t="s">
        <v>180</v>
      </c>
      <c r="GU203" s="54" t="s">
        <v>180</v>
      </c>
      <c r="GV203" s="55" t="s">
        <v>180</v>
      </c>
      <c r="GW203" s="56" t="s">
        <v>180</v>
      </c>
      <c r="GX203" s="54" t="s">
        <v>180</v>
      </c>
      <c r="GY203" s="55" t="s">
        <v>180</v>
      </c>
      <c r="GZ203" s="56">
        <v>40</v>
      </c>
      <c r="HA203" s="54">
        <v>36</v>
      </c>
      <c r="HB203" s="55">
        <v>38</v>
      </c>
      <c r="HC203" s="56">
        <v>60</v>
      </c>
      <c r="HD203" s="54">
        <v>50</v>
      </c>
      <c r="HE203" s="55">
        <v>55</v>
      </c>
      <c r="HF203" s="54" t="s">
        <v>180</v>
      </c>
      <c r="HG203" s="54" t="s">
        <v>180</v>
      </c>
      <c r="HH203" s="55" t="s">
        <v>180</v>
      </c>
      <c r="HI203" s="54" t="s">
        <v>180</v>
      </c>
      <c r="HJ203" s="54" t="s">
        <v>180</v>
      </c>
      <c r="HK203" s="55" t="s">
        <v>180</v>
      </c>
      <c r="HL203" s="56" t="s">
        <v>180</v>
      </c>
      <c r="HM203" s="54" t="s">
        <v>180</v>
      </c>
      <c r="HN203" s="55" t="s">
        <v>180</v>
      </c>
      <c r="HO203" s="56" t="s">
        <v>180</v>
      </c>
      <c r="HP203" s="54" t="s">
        <v>180</v>
      </c>
      <c r="HQ203" s="55" t="s">
        <v>180</v>
      </c>
      <c r="HR203" s="56" t="s">
        <v>180</v>
      </c>
      <c r="HS203" s="54" t="s">
        <v>180</v>
      </c>
      <c r="HT203" s="55" t="s">
        <v>180</v>
      </c>
      <c r="HU203" s="56" t="s">
        <v>180</v>
      </c>
      <c r="HV203" s="54" t="s">
        <v>180</v>
      </c>
      <c r="HW203" s="55" t="s">
        <v>180</v>
      </c>
      <c r="HX203" s="56" t="s">
        <v>180</v>
      </c>
      <c r="HY203" s="54" t="s">
        <v>180</v>
      </c>
      <c r="HZ203" s="55" t="s">
        <v>180</v>
      </c>
      <c r="IA203" s="56" t="s">
        <v>180</v>
      </c>
      <c r="IB203" s="54" t="s">
        <v>180</v>
      </c>
      <c r="IC203" s="55" t="s">
        <v>180</v>
      </c>
    </row>
    <row r="204" spans="1:237">
      <c r="A204" s="20">
        <v>2003</v>
      </c>
      <c r="B204" s="20">
        <v>4</v>
      </c>
      <c r="C204" s="20">
        <v>11</v>
      </c>
      <c r="D204" s="54">
        <v>183.25</v>
      </c>
      <c r="E204" s="54">
        <v>180.75</v>
      </c>
      <c r="F204" s="55">
        <v>182</v>
      </c>
      <c r="G204" s="56">
        <v>162.25</v>
      </c>
      <c r="H204" s="54">
        <v>161.25</v>
      </c>
      <c r="I204" s="55">
        <v>161.75</v>
      </c>
      <c r="J204" s="56">
        <v>171.75</v>
      </c>
      <c r="K204" s="54">
        <v>169.75</v>
      </c>
      <c r="L204" s="55">
        <v>171</v>
      </c>
      <c r="M204" s="56">
        <v>195.5</v>
      </c>
      <c r="N204" s="54">
        <v>189</v>
      </c>
      <c r="O204" s="55">
        <v>192.75</v>
      </c>
      <c r="P204" s="56">
        <v>195.5</v>
      </c>
      <c r="Q204" s="54">
        <v>190</v>
      </c>
      <c r="R204" s="55">
        <v>193.25</v>
      </c>
      <c r="S204" s="56">
        <v>192.75</v>
      </c>
      <c r="T204" s="54">
        <v>189.5</v>
      </c>
      <c r="U204" s="55">
        <v>191.25</v>
      </c>
      <c r="V204" s="54">
        <v>192.5</v>
      </c>
      <c r="W204" s="54">
        <v>190</v>
      </c>
      <c r="X204" s="55">
        <v>191.5</v>
      </c>
      <c r="Y204" s="54">
        <v>195</v>
      </c>
      <c r="Z204" s="54">
        <v>195</v>
      </c>
      <c r="AA204" s="55">
        <v>195</v>
      </c>
      <c r="AB204" s="54" t="s">
        <v>180</v>
      </c>
      <c r="AC204" s="54" t="s">
        <v>180</v>
      </c>
      <c r="AD204" s="55" t="s">
        <v>180</v>
      </c>
      <c r="AE204" s="54" t="s">
        <v>180</v>
      </c>
      <c r="AF204" s="54" t="s">
        <v>180</v>
      </c>
      <c r="AG204" s="55" t="s">
        <v>180</v>
      </c>
      <c r="AH204" s="56" t="s">
        <v>180</v>
      </c>
      <c r="AI204" s="54" t="s">
        <v>180</v>
      </c>
      <c r="AJ204" s="55" t="s">
        <v>180</v>
      </c>
      <c r="AK204" s="56" t="s">
        <v>180</v>
      </c>
      <c r="AL204" s="54" t="s">
        <v>180</v>
      </c>
      <c r="AM204" s="55" t="s">
        <v>180</v>
      </c>
      <c r="AN204" s="56">
        <v>3335</v>
      </c>
      <c r="AO204" s="54">
        <v>2622.5</v>
      </c>
      <c r="AP204" s="55">
        <v>2978.75</v>
      </c>
      <c r="AQ204" s="56">
        <v>183.25</v>
      </c>
      <c r="AR204" s="54">
        <v>180.75</v>
      </c>
      <c r="AS204" s="55">
        <v>182</v>
      </c>
      <c r="AT204" s="56">
        <v>872.5</v>
      </c>
      <c r="AU204" s="54">
        <v>842.5</v>
      </c>
      <c r="AV204" s="55">
        <v>857.5</v>
      </c>
      <c r="AW204" s="56">
        <v>176.25</v>
      </c>
      <c r="AX204" s="54">
        <v>171</v>
      </c>
      <c r="AY204" s="55">
        <v>173.75</v>
      </c>
      <c r="AZ204" s="56">
        <v>194.5</v>
      </c>
      <c r="BA204" s="54">
        <v>178.75</v>
      </c>
      <c r="BB204" s="55">
        <v>187</v>
      </c>
      <c r="BC204" s="56" t="s">
        <v>180</v>
      </c>
      <c r="BD204" s="54" t="s">
        <v>180</v>
      </c>
      <c r="BE204" s="55" t="s">
        <v>180</v>
      </c>
      <c r="BF204" s="56">
        <v>194.5</v>
      </c>
      <c r="BG204" s="54">
        <v>178.75</v>
      </c>
      <c r="BH204" s="55">
        <v>187</v>
      </c>
      <c r="BI204" s="56">
        <v>210</v>
      </c>
      <c r="BJ204" s="54">
        <v>202.5</v>
      </c>
      <c r="BK204" s="55">
        <v>206.5</v>
      </c>
      <c r="BL204" s="56" t="s">
        <v>180</v>
      </c>
      <c r="BM204" s="54" t="s">
        <v>180</v>
      </c>
      <c r="BN204" s="55" t="s">
        <v>180</v>
      </c>
      <c r="BO204" s="56" t="s">
        <v>180</v>
      </c>
      <c r="BP204" s="54" t="s">
        <v>180</v>
      </c>
      <c r="BQ204" s="55" t="s">
        <v>180</v>
      </c>
      <c r="BR204" s="56" t="s">
        <v>180</v>
      </c>
      <c r="BS204" s="54" t="s">
        <v>180</v>
      </c>
      <c r="BT204" s="55" t="s">
        <v>180</v>
      </c>
      <c r="BU204" s="56">
        <v>204.5</v>
      </c>
      <c r="BV204" s="54">
        <v>204</v>
      </c>
      <c r="BW204" s="55">
        <v>204.5</v>
      </c>
      <c r="BX204" s="56" t="s">
        <v>180</v>
      </c>
      <c r="BY204" s="54" t="s">
        <v>180</v>
      </c>
      <c r="BZ204" s="55" t="s">
        <v>180</v>
      </c>
      <c r="CA204" s="56" t="s">
        <v>180</v>
      </c>
      <c r="CB204" s="54" t="s">
        <v>180</v>
      </c>
      <c r="CC204" s="55" t="s">
        <v>180</v>
      </c>
      <c r="CD204" s="56" t="s">
        <v>180</v>
      </c>
      <c r="CE204" s="54" t="s">
        <v>180</v>
      </c>
      <c r="CF204" s="55" t="s">
        <v>180</v>
      </c>
      <c r="CG204" s="56" t="s">
        <v>180</v>
      </c>
      <c r="CH204" s="54" t="s">
        <v>180</v>
      </c>
      <c r="CI204" s="55" t="s">
        <v>180</v>
      </c>
      <c r="CJ204" s="56" t="s">
        <v>180</v>
      </c>
      <c r="CK204" s="54" t="s">
        <v>180</v>
      </c>
      <c r="CL204" s="55" t="s">
        <v>180</v>
      </c>
      <c r="CM204" s="56" t="s">
        <v>180</v>
      </c>
      <c r="CN204" s="54" t="s">
        <v>180</v>
      </c>
      <c r="CO204" s="55" t="s">
        <v>180</v>
      </c>
      <c r="CP204" s="56">
        <v>207</v>
      </c>
      <c r="CQ204" s="54">
        <v>204.75</v>
      </c>
      <c r="CR204" s="55">
        <v>206</v>
      </c>
      <c r="CS204" s="56">
        <v>210</v>
      </c>
      <c r="CT204" s="54">
        <v>198</v>
      </c>
      <c r="CU204" s="55">
        <v>204</v>
      </c>
      <c r="CV204" s="56">
        <v>250</v>
      </c>
      <c r="CW204" s="54">
        <v>240</v>
      </c>
      <c r="CX204" s="55">
        <v>245</v>
      </c>
      <c r="CY204" s="54">
        <v>178.75</v>
      </c>
      <c r="CZ204" s="54">
        <v>170</v>
      </c>
      <c r="DA204" s="55">
        <v>174.5</v>
      </c>
      <c r="DB204" s="54" t="s">
        <v>180</v>
      </c>
      <c r="DC204" s="54" t="s">
        <v>180</v>
      </c>
      <c r="DD204" s="55" t="s">
        <v>180</v>
      </c>
      <c r="DE204" s="54" t="s">
        <v>180</v>
      </c>
      <c r="DF204" s="54" t="s">
        <v>180</v>
      </c>
      <c r="DG204" s="55" t="s">
        <v>180</v>
      </c>
      <c r="DH204" s="54" t="s">
        <v>180</v>
      </c>
      <c r="DI204" s="54" t="s">
        <v>180</v>
      </c>
      <c r="DJ204" s="55" t="s">
        <v>180</v>
      </c>
      <c r="DK204" s="56" t="s">
        <v>180</v>
      </c>
      <c r="DL204" s="54" t="s">
        <v>180</v>
      </c>
      <c r="DM204" s="55" t="s">
        <v>180</v>
      </c>
      <c r="DN204" s="54" t="s">
        <v>180</v>
      </c>
      <c r="DO204" s="54" t="s">
        <v>180</v>
      </c>
      <c r="DP204" s="55" t="s">
        <v>180</v>
      </c>
      <c r="DQ204" s="54" t="s">
        <v>180</v>
      </c>
      <c r="DR204" s="54" t="s">
        <v>180</v>
      </c>
      <c r="DS204" s="55" t="s">
        <v>180</v>
      </c>
      <c r="DT204" s="54">
        <v>164.5</v>
      </c>
      <c r="DU204" s="54">
        <v>159.75</v>
      </c>
      <c r="DV204" s="55">
        <v>162.5</v>
      </c>
      <c r="DW204" s="56" t="s">
        <v>180</v>
      </c>
      <c r="DX204" s="54" t="s">
        <v>180</v>
      </c>
      <c r="DY204" s="55" t="s">
        <v>180</v>
      </c>
      <c r="DZ204" s="56">
        <v>716</v>
      </c>
      <c r="EA204" s="54">
        <v>673.5</v>
      </c>
      <c r="EB204" s="55">
        <v>695</v>
      </c>
      <c r="EC204" s="56" t="s">
        <v>180</v>
      </c>
      <c r="ED204" s="54" t="s">
        <v>180</v>
      </c>
      <c r="EE204" s="55" t="s">
        <v>180</v>
      </c>
      <c r="EF204" s="56" t="s">
        <v>180</v>
      </c>
      <c r="EG204" s="54" t="s">
        <v>180</v>
      </c>
      <c r="EH204" s="55" t="s">
        <v>180</v>
      </c>
      <c r="EI204" s="56" t="s">
        <v>180</v>
      </c>
      <c r="EJ204" s="54" t="s">
        <v>180</v>
      </c>
      <c r="EK204" s="55" t="s">
        <v>180</v>
      </c>
      <c r="EL204" s="56" t="s">
        <v>180</v>
      </c>
      <c r="EM204" s="54" t="s">
        <v>180</v>
      </c>
      <c r="EN204" s="55" t="s">
        <v>180</v>
      </c>
      <c r="EO204" s="56" t="s">
        <v>180</v>
      </c>
      <c r="EP204" s="54" t="s">
        <v>180</v>
      </c>
      <c r="EQ204" s="55" t="s">
        <v>180</v>
      </c>
      <c r="ER204" s="56" t="s">
        <v>180</v>
      </c>
      <c r="ES204" s="54" t="s">
        <v>180</v>
      </c>
      <c r="ET204" s="55" t="s">
        <v>180</v>
      </c>
      <c r="EU204" s="54" t="s">
        <v>180</v>
      </c>
      <c r="EV204" s="54" t="s">
        <v>180</v>
      </c>
      <c r="EW204" s="55" t="s">
        <v>180</v>
      </c>
      <c r="EX204" s="54">
        <v>202.25</v>
      </c>
      <c r="EY204" s="54">
        <v>196.5</v>
      </c>
      <c r="EZ204" s="55">
        <v>199.5</v>
      </c>
      <c r="FA204" s="56" t="s">
        <v>180</v>
      </c>
      <c r="FB204" s="54" t="s">
        <v>180</v>
      </c>
      <c r="FC204" s="55" t="s">
        <v>180</v>
      </c>
      <c r="FD204" s="56" t="s">
        <v>180</v>
      </c>
      <c r="FE204" s="54" t="s">
        <v>180</v>
      </c>
      <c r="FF204" s="55" t="s">
        <v>180</v>
      </c>
      <c r="FG204" s="56" t="s">
        <v>180</v>
      </c>
      <c r="FH204" s="54" t="s">
        <v>180</v>
      </c>
      <c r="FI204" s="55" t="s">
        <v>180</v>
      </c>
      <c r="FJ204" s="56">
        <v>156</v>
      </c>
      <c r="FK204" s="54">
        <v>152</v>
      </c>
      <c r="FL204" s="55">
        <v>154.5</v>
      </c>
      <c r="FM204" s="56" t="s">
        <v>180</v>
      </c>
      <c r="FN204" s="54" t="s">
        <v>180</v>
      </c>
      <c r="FO204" s="55" t="s">
        <v>180</v>
      </c>
      <c r="FP204" s="56">
        <v>138</v>
      </c>
      <c r="FQ204" s="54">
        <v>138</v>
      </c>
      <c r="FR204" s="55">
        <v>138</v>
      </c>
      <c r="FS204" s="56">
        <v>163</v>
      </c>
      <c r="FT204" s="54">
        <v>163</v>
      </c>
      <c r="FU204" s="55">
        <v>163</v>
      </c>
      <c r="FV204" s="56" t="s">
        <v>180</v>
      </c>
      <c r="FW204" s="54" t="s">
        <v>180</v>
      </c>
      <c r="FX204" s="55" t="s">
        <v>180</v>
      </c>
      <c r="FY204" s="56" t="s">
        <v>180</v>
      </c>
      <c r="FZ204" s="54" t="s">
        <v>180</v>
      </c>
      <c r="GA204" s="55" t="s">
        <v>180</v>
      </c>
      <c r="GB204" s="56">
        <v>308</v>
      </c>
      <c r="GC204" s="54">
        <v>277</v>
      </c>
      <c r="GD204" s="55">
        <v>293</v>
      </c>
      <c r="GE204" s="56">
        <v>356</v>
      </c>
      <c r="GF204" s="54">
        <v>338</v>
      </c>
      <c r="GG204" s="55">
        <v>347</v>
      </c>
      <c r="GH204" s="56">
        <v>345</v>
      </c>
      <c r="GI204" s="54">
        <v>332</v>
      </c>
      <c r="GJ204" s="55">
        <v>339</v>
      </c>
      <c r="GK204" s="56" t="s">
        <v>180</v>
      </c>
      <c r="GL204" s="54" t="s">
        <v>180</v>
      </c>
      <c r="GM204" s="55" t="s">
        <v>180</v>
      </c>
      <c r="GN204" s="56">
        <v>340</v>
      </c>
      <c r="GO204" s="54">
        <v>325</v>
      </c>
      <c r="GP204" s="55">
        <v>333</v>
      </c>
      <c r="GQ204" s="56" t="s">
        <v>180</v>
      </c>
      <c r="GR204" s="54" t="s">
        <v>180</v>
      </c>
      <c r="GS204" s="55" t="s">
        <v>180</v>
      </c>
      <c r="GT204" s="56" t="s">
        <v>180</v>
      </c>
      <c r="GU204" s="54" t="s">
        <v>180</v>
      </c>
      <c r="GV204" s="55" t="s">
        <v>180</v>
      </c>
      <c r="GW204" s="56" t="s">
        <v>180</v>
      </c>
      <c r="GX204" s="54" t="s">
        <v>180</v>
      </c>
      <c r="GY204" s="55" t="s">
        <v>180</v>
      </c>
      <c r="GZ204" s="56">
        <v>40</v>
      </c>
      <c r="HA204" s="54">
        <v>36</v>
      </c>
      <c r="HB204" s="55">
        <v>38</v>
      </c>
      <c r="HC204" s="56">
        <v>60</v>
      </c>
      <c r="HD204" s="54">
        <v>50</v>
      </c>
      <c r="HE204" s="55">
        <v>55</v>
      </c>
      <c r="HF204" s="54" t="s">
        <v>180</v>
      </c>
      <c r="HG204" s="54" t="s">
        <v>180</v>
      </c>
      <c r="HH204" s="55" t="s">
        <v>180</v>
      </c>
      <c r="HI204" s="54" t="s">
        <v>180</v>
      </c>
      <c r="HJ204" s="54" t="s">
        <v>180</v>
      </c>
      <c r="HK204" s="55" t="s">
        <v>180</v>
      </c>
      <c r="HL204" s="56" t="s">
        <v>180</v>
      </c>
      <c r="HM204" s="54" t="s">
        <v>180</v>
      </c>
      <c r="HN204" s="55" t="s">
        <v>180</v>
      </c>
      <c r="HO204" s="56" t="s">
        <v>180</v>
      </c>
      <c r="HP204" s="54" t="s">
        <v>180</v>
      </c>
      <c r="HQ204" s="55" t="s">
        <v>180</v>
      </c>
      <c r="HR204" s="56" t="s">
        <v>180</v>
      </c>
      <c r="HS204" s="54" t="s">
        <v>180</v>
      </c>
      <c r="HT204" s="55" t="s">
        <v>180</v>
      </c>
      <c r="HU204" s="56" t="s">
        <v>180</v>
      </c>
      <c r="HV204" s="54" t="s">
        <v>180</v>
      </c>
      <c r="HW204" s="55" t="s">
        <v>180</v>
      </c>
      <c r="HX204" s="56" t="s">
        <v>180</v>
      </c>
      <c r="HY204" s="54" t="s">
        <v>180</v>
      </c>
      <c r="HZ204" s="55" t="s">
        <v>180</v>
      </c>
      <c r="IA204" s="56" t="s">
        <v>180</v>
      </c>
      <c r="IB204" s="54" t="s">
        <v>180</v>
      </c>
      <c r="IC204" s="55" t="s">
        <v>180</v>
      </c>
    </row>
    <row r="205" spans="1:237">
      <c r="A205" s="20">
        <v>2003</v>
      </c>
      <c r="B205" s="20">
        <v>4</v>
      </c>
      <c r="C205" s="20">
        <v>12</v>
      </c>
      <c r="D205" s="54">
        <v>203.33333333333334</v>
      </c>
      <c r="E205" s="54">
        <v>201</v>
      </c>
      <c r="F205" s="55">
        <v>202.66666666666666</v>
      </c>
      <c r="G205" s="56">
        <v>180</v>
      </c>
      <c r="H205" s="54">
        <v>178.33333333333334</v>
      </c>
      <c r="I205" s="55">
        <v>179.33333333333334</v>
      </c>
      <c r="J205" s="56">
        <v>189.66666666666666</v>
      </c>
      <c r="K205" s="54">
        <v>189.33333333333334</v>
      </c>
      <c r="L205" s="55">
        <v>189.66666666666666</v>
      </c>
      <c r="M205" s="56">
        <v>204.25</v>
      </c>
      <c r="N205" s="54">
        <v>198.75</v>
      </c>
      <c r="O205" s="55">
        <v>202</v>
      </c>
      <c r="P205" s="56">
        <v>204.25</v>
      </c>
      <c r="Q205" s="54">
        <v>198.75</v>
      </c>
      <c r="R205" s="55">
        <v>202</v>
      </c>
      <c r="S205" s="56">
        <v>203</v>
      </c>
      <c r="T205" s="54">
        <v>199.25</v>
      </c>
      <c r="U205" s="55">
        <v>201.5</v>
      </c>
      <c r="V205" s="54">
        <v>193.25</v>
      </c>
      <c r="W205" s="54">
        <v>193</v>
      </c>
      <c r="X205" s="55">
        <v>193.25</v>
      </c>
      <c r="Y205" s="54">
        <v>195</v>
      </c>
      <c r="Z205" s="54">
        <v>195</v>
      </c>
      <c r="AA205" s="55">
        <v>195</v>
      </c>
      <c r="AB205" s="54" t="s">
        <v>180</v>
      </c>
      <c r="AC205" s="54" t="s">
        <v>180</v>
      </c>
      <c r="AD205" s="55" t="s">
        <v>180</v>
      </c>
      <c r="AE205" s="54" t="s">
        <v>180</v>
      </c>
      <c r="AF205" s="54" t="s">
        <v>180</v>
      </c>
      <c r="AG205" s="55" t="s">
        <v>180</v>
      </c>
      <c r="AH205" s="56" t="s">
        <v>180</v>
      </c>
      <c r="AI205" s="54" t="s">
        <v>180</v>
      </c>
      <c r="AJ205" s="55" t="s">
        <v>180</v>
      </c>
      <c r="AK205" s="56" t="s">
        <v>180</v>
      </c>
      <c r="AL205" s="54" t="s">
        <v>180</v>
      </c>
      <c r="AM205" s="55" t="s">
        <v>180</v>
      </c>
      <c r="AN205" s="56">
        <v>3420</v>
      </c>
      <c r="AO205" s="54">
        <v>2645</v>
      </c>
      <c r="AP205" s="55">
        <v>3032.5</v>
      </c>
      <c r="AQ205" s="56">
        <v>203.33333333333334</v>
      </c>
      <c r="AR205" s="54">
        <v>201</v>
      </c>
      <c r="AS205" s="55">
        <v>202.66666666666666</v>
      </c>
      <c r="AT205" s="56">
        <v>895</v>
      </c>
      <c r="AU205" s="54">
        <v>865</v>
      </c>
      <c r="AV205" s="55">
        <v>880</v>
      </c>
      <c r="AW205" s="56">
        <v>183.33333333333334</v>
      </c>
      <c r="AX205" s="54">
        <v>176.33333333333334</v>
      </c>
      <c r="AY205" s="55">
        <v>180</v>
      </c>
      <c r="AZ205" s="56">
        <v>196.66666666666666</v>
      </c>
      <c r="BA205" s="54">
        <v>188.33333333333334</v>
      </c>
      <c r="BB205" s="55">
        <v>193</v>
      </c>
      <c r="BC205" s="56" t="s">
        <v>180</v>
      </c>
      <c r="BD205" s="54" t="s">
        <v>180</v>
      </c>
      <c r="BE205" s="55" t="s">
        <v>180</v>
      </c>
      <c r="BF205" s="56">
        <v>196.66666666666666</v>
      </c>
      <c r="BG205" s="54">
        <v>188.33333333333334</v>
      </c>
      <c r="BH205" s="55">
        <v>193</v>
      </c>
      <c r="BI205" s="56">
        <v>210</v>
      </c>
      <c r="BJ205" s="54">
        <v>200</v>
      </c>
      <c r="BK205" s="55">
        <v>205</v>
      </c>
      <c r="BL205" s="56" t="s">
        <v>180</v>
      </c>
      <c r="BM205" s="54" t="s">
        <v>180</v>
      </c>
      <c r="BN205" s="55" t="s">
        <v>180</v>
      </c>
      <c r="BO205" s="56" t="s">
        <v>180</v>
      </c>
      <c r="BP205" s="54" t="s">
        <v>180</v>
      </c>
      <c r="BQ205" s="55" t="s">
        <v>180</v>
      </c>
      <c r="BR205" s="56" t="s">
        <v>180</v>
      </c>
      <c r="BS205" s="54" t="s">
        <v>180</v>
      </c>
      <c r="BT205" s="55" t="s">
        <v>180</v>
      </c>
      <c r="BU205" s="56">
        <v>205</v>
      </c>
      <c r="BV205" s="54">
        <v>204</v>
      </c>
      <c r="BW205" s="55">
        <v>205</v>
      </c>
      <c r="BX205" s="56" t="s">
        <v>180</v>
      </c>
      <c r="BY205" s="54" t="s">
        <v>180</v>
      </c>
      <c r="BZ205" s="55" t="s">
        <v>180</v>
      </c>
      <c r="CA205" s="56" t="s">
        <v>180</v>
      </c>
      <c r="CB205" s="54" t="s">
        <v>180</v>
      </c>
      <c r="CC205" s="55" t="s">
        <v>180</v>
      </c>
      <c r="CD205" s="56" t="s">
        <v>180</v>
      </c>
      <c r="CE205" s="54" t="s">
        <v>180</v>
      </c>
      <c r="CF205" s="55" t="s">
        <v>180</v>
      </c>
      <c r="CG205" s="56" t="s">
        <v>180</v>
      </c>
      <c r="CH205" s="54" t="s">
        <v>180</v>
      </c>
      <c r="CI205" s="55" t="s">
        <v>180</v>
      </c>
      <c r="CJ205" s="56" t="s">
        <v>180</v>
      </c>
      <c r="CK205" s="54" t="s">
        <v>180</v>
      </c>
      <c r="CL205" s="55" t="s">
        <v>180</v>
      </c>
      <c r="CM205" s="56" t="s">
        <v>180</v>
      </c>
      <c r="CN205" s="54" t="s">
        <v>180</v>
      </c>
      <c r="CO205" s="55" t="s">
        <v>180</v>
      </c>
      <c r="CP205" s="56">
        <v>213.33333333333334</v>
      </c>
      <c r="CQ205" s="54">
        <v>210.33333333333334</v>
      </c>
      <c r="CR205" s="55">
        <v>212.33333333333334</v>
      </c>
      <c r="CS205" s="56">
        <v>210</v>
      </c>
      <c r="CT205" s="54">
        <v>198</v>
      </c>
      <c r="CU205" s="55">
        <v>204</v>
      </c>
      <c r="CV205" s="56">
        <v>250</v>
      </c>
      <c r="CW205" s="54">
        <v>240</v>
      </c>
      <c r="CX205" s="55">
        <v>245</v>
      </c>
      <c r="CY205" s="54">
        <v>188.33333333333334</v>
      </c>
      <c r="CZ205" s="54">
        <v>180</v>
      </c>
      <c r="DA205" s="55">
        <v>184.66666666666666</v>
      </c>
      <c r="DB205" s="54" t="s">
        <v>180</v>
      </c>
      <c r="DC205" s="54" t="s">
        <v>180</v>
      </c>
      <c r="DD205" s="55" t="s">
        <v>180</v>
      </c>
      <c r="DE205" s="54" t="s">
        <v>180</v>
      </c>
      <c r="DF205" s="54" t="s">
        <v>180</v>
      </c>
      <c r="DG205" s="55" t="s">
        <v>180</v>
      </c>
      <c r="DH205" s="54" t="s">
        <v>180</v>
      </c>
      <c r="DI205" s="54" t="s">
        <v>180</v>
      </c>
      <c r="DJ205" s="55" t="s">
        <v>180</v>
      </c>
      <c r="DK205" s="56" t="s">
        <v>180</v>
      </c>
      <c r="DL205" s="54" t="s">
        <v>180</v>
      </c>
      <c r="DM205" s="55" t="s">
        <v>180</v>
      </c>
      <c r="DN205" s="54" t="s">
        <v>180</v>
      </c>
      <c r="DO205" s="54" t="s">
        <v>180</v>
      </c>
      <c r="DP205" s="55" t="s">
        <v>180</v>
      </c>
      <c r="DQ205" s="54" t="s">
        <v>180</v>
      </c>
      <c r="DR205" s="54" t="s">
        <v>180</v>
      </c>
      <c r="DS205" s="55" t="s">
        <v>180</v>
      </c>
      <c r="DT205" s="54">
        <v>170</v>
      </c>
      <c r="DU205" s="54">
        <v>170</v>
      </c>
      <c r="DV205" s="55">
        <v>170</v>
      </c>
      <c r="DW205" s="56" t="s">
        <v>180</v>
      </c>
      <c r="DX205" s="54" t="s">
        <v>180</v>
      </c>
      <c r="DY205" s="55" t="s">
        <v>180</v>
      </c>
      <c r="DZ205" s="56">
        <v>702</v>
      </c>
      <c r="EA205" s="54">
        <v>660</v>
      </c>
      <c r="EB205" s="55">
        <v>681</v>
      </c>
      <c r="EC205" s="56" t="s">
        <v>180</v>
      </c>
      <c r="ED205" s="54" t="s">
        <v>180</v>
      </c>
      <c r="EE205" s="55" t="s">
        <v>180</v>
      </c>
      <c r="EF205" s="56" t="s">
        <v>180</v>
      </c>
      <c r="EG205" s="54" t="s">
        <v>180</v>
      </c>
      <c r="EH205" s="55" t="s">
        <v>180</v>
      </c>
      <c r="EI205" s="56" t="s">
        <v>180</v>
      </c>
      <c r="EJ205" s="54" t="s">
        <v>180</v>
      </c>
      <c r="EK205" s="55" t="s">
        <v>180</v>
      </c>
      <c r="EL205" s="56" t="s">
        <v>180</v>
      </c>
      <c r="EM205" s="54" t="s">
        <v>180</v>
      </c>
      <c r="EN205" s="55" t="s">
        <v>180</v>
      </c>
      <c r="EO205" s="56" t="s">
        <v>180</v>
      </c>
      <c r="EP205" s="54" t="s">
        <v>180</v>
      </c>
      <c r="EQ205" s="55" t="s">
        <v>180</v>
      </c>
      <c r="ER205" s="56" t="s">
        <v>180</v>
      </c>
      <c r="ES205" s="54" t="s">
        <v>180</v>
      </c>
      <c r="ET205" s="55" t="s">
        <v>180</v>
      </c>
      <c r="EU205" s="54" t="s">
        <v>180</v>
      </c>
      <c r="EV205" s="54" t="s">
        <v>180</v>
      </c>
      <c r="EW205" s="55" t="s">
        <v>180</v>
      </c>
      <c r="EX205" s="54">
        <v>224</v>
      </c>
      <c r="EY205" s="54">
        <v>215.33333333333334</v>
      </c>
      <c r="EZ205" s="55">
        <v>220</v>
      </c>
      <c r="FA205" s="56" t="s">
        <v>180</v>
      </c>
      <c r="FB205" s="54" t="s">
        <v>180</v>
      </c>
      <c r="FC205" s="55" t="s">
        <v>180</v>
      </c>
      <c r="FD205" s="56" t="s">
        <v>180</v>
      </c>
      <c r="FE205" s="54" t="s">
        <v>180</v>
      </c>
      <c r="FF205" s="55" t="s">
        <v>180</v>
      </c>
      <c r="FG205" s="56" t="s">
        <v>180</v>
      </c>
      <c r="FH205" s="54" t="s">
        <v>180</v>
      </c>
      <c r="FI205" s="55" t="s">
        <v>180</v>
      </c>
      <c r="FJ205" s="56">
        <v>155</v>
      </c>
      <c r="FK205" s="54">
        <v>148</v>
      </c>
      <c r="FL205" s="55">
        <v>152</v>
      </c>
      <c r="FM205" s="56" t="s">
        <v>180</v>
      </c>
      <c r="FN205" s="54" t="s">
        <v>180</v>
      </c>
      <c r="FO205" s="55" t="s">
        <v>180</v>
      </c>
      <c r="FP205" s="56">
        <v>150</v>
      </c>
      <c r="FQ205" s="54">
        <v>150</v>
      </c>
      <c r="FR205" s="55">
        <v>150</v>
      </c>
      <c r="FS205" s="56">
        <v>163</v>
      </c>
      <c r="FT205" s="54">
        <v>163</v>
      </c>
      <c r="FU205" s="55">
        <v>163</v>
      </c>
      <c r="FV205" s="56" t="s">
        <v>180</v>
      </c>
      <c r="FW205" s="54" t="s">
        <v>180</v>
      </c>
      <c r="FX205" s="55" t="s">
        <v>180</v>
      </c>
      <c r="FY205" s="56" t="s">
        <v>180</v>
      </c>
      <c r="FZ205" s="54" t="s">
        <v>180</v>
      </c>
      <c r="GA205" s="55" t="s">
        <v>180</v>
      </c>
      <c r="GB205" s="56">
        <v>308</v>
      </c>
      <c r="GC205" s="54">
        <v>277</v>
      </c>
      <c r="GD205" s="55">
        <v>293</v>
      </c>
      <c r="GE205" s="56">
        <v>356</v>
      </c>
      <c r="GF205" s="54">
        <v>338</v>
      </c>
      <c r="GG205" s="55">
        <v>347</v>
      </c>
      <c r="GH205" s="56">
        <v>345</v>
      </c>
      <c r="GI205" s="54">
        <v>332</v>
      </c>
      <c r="GJ205" s="55">
        <v>339</v>
      </c>
      <c r="GK205" s="56" t="s">
        <v>180</v>
      </c>
      <c r="GL205" s="54" t="s">
        <v>180</v>
      </c>
      <c r="GM205" s="55" t="s">
        <v>180</v>
      </c>
      <c r="GN205" s="56">
        <v>340</v>
      </c>
      <c r="GO205" s="54">
        <v>325</v>
      </c>
      <c r="GP205" s="55">
        <v>333</v>
      </c>
      <c r="GQ205" s="56" t="s">
        <v>180</v>
      </c>
      <c r="GR205" s="54" t="s">
        <v>180</v>
      </c>
      <c r="GS205" s="55" t="s">
        <v>180</v>
      </c>
      <c r="GT205" s="56" t="s">
        <v>180</v>
      </c>
      <c r="GU205" s="54" t="s">
        <v>180</v>
      </c>
      <c r="GV205" s="55" t="s">
        <v>180</v>
      </c>
      <c r="GW205" s="56" t="s">
        <v>180</v>
      </c>
      <c r="GX205" s="54" t="s">
        <v>180</v>
      </c>
      <c r="GY205" s="55" t="s">
        <v>180</v>
      </c>
      <c r="GZ205" s="56">
        <v>40</v>
      </c>
      <c r="HA205" s="54">
        <v>36</v>
      </c>
      <c r="HB205" s="55">
        <v>38</v>
      </c>
      <c r="HC205" s="56">
        <v>60</v>
      </c>
      <c r="HD205" s="54">
        <v>50</v>
      </c>
      <c r="HE205" s="55">
        <v>55</v>
      </c>
      <c r="HF205" s="54" t="s">
        <v>180</v>
      </c>
      <c r="HG205" s="54" t="s">
        <v>180</v>
      </c>
      <c r="HH205" s="55" t="s">
        <v>180</v>
      </c>
      <c r="HI205" s="54" t="s">
        <v>180</v>
      </c>
      <c r="HJ205" s="54" t="s">
        <v>180</v>
      </c>
      <c r="HK205" s="55" t="s">
        <v>180</v>
      </c>
      <c r="HL205" s="56" t="s">
        <v>180</v>
      </c>
      <c r="HM205" s="54" t="s">
        <v>180</v>
      </c>
      <c r="HN205" s="55" t="s">
        <v>180</v>
      </c>
      <c r="HO205" s="56" t="s">
        <v>180</v>
      </c>
      <c r="HP205" s="54" t="s">
        <v>180</v>
      </c>
      <c r="HQ205" s="55" t="s">
        <v>180</v>
      </c>
      <c r="HR205" s="56" t="s">
        <v>180</v>
      </c>
      <c r="HS205" s="54" t="s">
        <v>180</v>
      </c>
      <c r="HT205" s="55" t="s">
        <v>180</v>
      </c>
      <c r="HU205" s="56" t="s">
        <v>180</v>
      </c>
      <c r="HV205" s="54" t="s">
        <v>180</v>
      </c>
      <c r="HW205" s="55" t="s">
        <v>180</v>
      </c>
      <c r="HX205" s="56" t="s">
        <v>180</v>
      </c>
      <c r="HY205" s="54" t="s">
        <v>180</v>
      </c>
      <c r="HZ205" s="55" t="s">
        <v>180</v>
      </c>
      <c r="IA205" s="56" t="s">
        <v>180</v>
      </c>
      <c r="IB205" s="54" t="s">
        <v>180</v>
      </c>
      <c r="IC205" s="55" t="s">
        <v>180</v>
      </c>
    </row>
    <row r="206" spans="1:237">
      <c r="A206" s="20">
        <v>2004</v>
      </c>
      <c r="B206" s="20">
        <v>1</v>
      </c>
      <c r="C206" s="20">
        <v>1</v>
      </c>
      <c r="D206" s="54">
        <v>213.2</v>
      </c>
      <c r="E206" s="54">
        <v>210.8</v>
      </c>
      <c r="F206" s="55">
        <v>212.4</v>
      </c>
      <c r="G206" s="56">
        <v>194.8</v>
      </c>
      <c r="H206" s="54">
        <v>192.2</v>
      </c>
      <c r="I206" s="55">
        <v>193.8</v>
      </c>
      <c r="J206" s="56">
        <v>205.6</v>
      </c>
      <c r="K206" s="54">
        <v>204.4</v>
      </c>
      <c r="L206" s="55">
        <v>205.2</v>
      </c>
      <c r="M206" s="56">
        <v>226.25</v>
      </c>
      <c r="N206" s="54">
        <v>221.25</v>
      </c>
      <c r="O206" s="55">
        <v>224.25</v>
      </c>
      <c r="P206" s="56">
        <v>226.25</v>
      </c>
      <c r="Q206" s="54">
        <v>221.25</v>
      </c>
      <c r="R206" s="55">
        <v>224.25</v>
      </c>
      <c r="S206" s="56">
        <v>224.5</v>
      </c>
      <c r="T206" s="54">
        <v>221.25</v>
      </c>
      <c r="U206" s="55">
        <v>223.25</v>
      </c>
      <c r="V206" s="54">
        <v>211.5</v>
      </c>
      <c r="W206" s="54">
        <v>205.5</v>
      </c>
      <c r="X206" s="55">
        <v>208.75</v>
      </c>
      <c r="Y206" s="54">
        <v>202.5</v>
      </c>
      <c r="Z206" s="54">
        <v>202.5</v>
      </c>
      <c r="AA206" s="55">
        <v>202.5</v>
      </c>
      <c r="AB206" s="54" t="s">
        <v>180</v>
      </c>
      <c r="AC206" s="54" t="s">
        <v>180</v>
      </c>
      <c r="AD206" s="55" t="s">
        <v>180</v>
      </c>
      <c r="AE206" s="54" t="s">
        <v>180</v>
      </c>
      <c r="AF206" s="54" t="s">
        <v>180</v>
      </c>
      <c r="AG206" s="55" t="s">
        <v>180</v>
      </c>
      <c r="AH206" s="56" t="s">
        <v>180</v>
      </c>
      <c r="AI206" s="54" t="s">
        <v>180</v>
      </c>
      <c r="AJ206" s="55" t="s">
        <v>180</v>
      </c>
      <c r="AK206" s="56" t="s">
        <v>180</v>
      </c>
      <c r="AL206" s="54" t="s">
        <v>180</v>
      </c>
      <c r="AM206" s="55" t="s">
        <v>180</v>
      </c>
      <c r="AN206" s="56">
        <v>3350</v>
      </c>
      <c r="AO206" s="54">
        <v>2600</v>
      </c>
      <c r="AP206" s="55">
        <v>2975</v>
      </c>
      <c r="AQ206" s="56">
        <v>213.2</v>
      </c>
      <c r="AR206" s="54">
        <v>210.8</v>
      </c>
      <c r="AS206" s="55">
        <v>212.4</v>
      </c>
      <c r="AT206" s="56">
        <v>902.5</v>
      </c>
      <c r="AU206" s="54">
        <v>861.25</v>
      </c>
      <c r="AV206" s="55">
        <v>882.25</v>
      </c>
      <c r="AW206" s="56">
        <v>205.4</v>
      </c>
      <c r="AX206" s="54">
        <v>198</v>
      </c>
      <c r="AY206" s="55">
        <v>202</v>
      </c>
      <c r="AZ206" s="56">
        <v>214.4</v>
      </c>
      <c r="BA206" s="54">
        <v>205</v>
      </c>
      <c r="BB206" s="55">
        <v>210</v>
      </c>
      <c r="BC206" s="56" t="s">
        <v>180</v>
      </c>
      <c r="BD206" s="54" t="s">
        <v>180</v>
      </c>
      <c r="BE206" s="55" t="s">
        <v>180</v>
      </c>
      <c r="BF206" s="56">
        <v>214.4</v>
      </c>
      <c r="BG206" s="54">
        <v>205</v>
      </c>
      <c r="BH206" s="55">
        <v>210</v>
      </c>
      <c r="BI206" s="56">
        <v>226</v>
      </c>
      <c r="BJ206" s="54">
        <v>217.6</v>
      </c>
      <c r="BK206" s="55">
        <v>221.8</v>
      </c>
      <c r="BL206" s="56" t="s">
        <v>180</v>
      </c>
      <c r="BM206" s="54" t="s">
        <v>180</v>
      </c>
      <c r="BN206" s="55" t="s">
        <v>180</v>
      </c>
      <c r="BO206" s="56" t="s">
        <v>180</v>
      </c>
      <c r="BP206" s="54" t="s">
        <v>180</v>
      </c>
      <c r="BQ206" s="55" t="s">
        <v>180</v>
      </c>
      <c r="BR206" s="56" t="s">
        <v>180</v>
      </c>
      <c r="BS206" s="54" t="s">
        <v>180</v>
      </c>
      <c r="BT206" s="55" t="s">
        <v>180</v>
      </c>
      <c r="BU206" s="56">
        <v>205</v>
      </c>
      <c r="BV206" s="54">
        <v>204</v>
      </c>
      <c r="BW206" s="55">
        <v>205</v>
      </c>
      <c r="BX206" s="56" t="s">
        <v>180</v>
      </c>
      <c r="BY206" s="54" t="s">
        <v>180</v>
      </c>
      <c r="BZ206" s="55" t="s">
        <v>180</v>
      </c>
      <c r="CA206" s="56" t="s">
        <v>180</v>
      </c>
      <c r="CB206" s="54" t="s">
        <v>180</v>
      </c>
      <c r="CC206" s="55" t="s">
        <v>180</v>
      </c>
      <c r="CD206" s="56" t="s">
        <v>180</v>
      </c>
      <c r="CE206" s="54" t="s">
        <v>180</v>
      </c>
      <c r="CF206" s="55" t="s">
        <v>180</v>
      </c>
      <c r="CG206" s="56" t="s">
        <v>180</v>
      </c>
      <c r="CH206" s="54" t="s">
        <v>180</v>
      </c>
      <c r="CI206" s="55" t="s">
        <v>180</v>
      </c>
      <c r="CJ206" s="56" t="s">
        <v>180</v>
      </c>
      <c r="CK206" s="54" t="s">
        <v>180</v>
      </c>
      <c r="CL206" s="55" t="s">
        <v>180</v>
      </c>
      <c r="CM206" s="56" t="s">
        <v>180</v>
      </c>
      <c r="CN206" s="54" t="s">
        <v>180</v>
      </c>
      <c r="CO206" s="55" t="s">
        <v>180</v>
      </c>
      <c r="CP206" s="56">
        <v>231.4</v>
      </c>
      <c r="CQ206" s="54">
        <v>228</v>
      </c>
      <c r="CR206" s="55">
        <v>229.8</v>
      </c>
      <c r="CS206" s="56">
        <v>210</v>
      </c>
      <c r="CT206" s="54">
        <v>198</v>
      </c>
      <c r="CU206" s="55">
        <v>204</v>
      </c>
      <c r="CV206" s="56">
        <v>250</v>
      </c>
      <c r="CW206" s="54">
        <v>240</v>
      </c>
      <c r="CX206" s="55">
        <v>245</v>
      </c>
      <c r="CY206" s="54">
        <v>207.4</v>
      </c>
      <c r="CZ206" s="54">
        <v>200</v>
      </c>
      <c r="DA206" s="55">
        <v>204</v>
      </c>
      <c r="DB206" s="54" t="s">
        <v>180</v>
      </c>
      <c r="DC206" s="54" t="s">
        <v>180</v>
      </c>
      <c r="DD206" s="55" t="s">
        <v>180</v>
      </c>
      <c r="DE206" s="54" t="s">
        <v>180</v>
      </c>
      <c r="DF206" s="54" t="s">
        <v>180</v>
      </c>
      <c r="DG206" s="55" t="s">
        <v>180</v>
      </c>
      <c r="DH206" s="54" t="s">
        <v>180</v>
      </c>
      <c r="DI206" s="54" t="s">
        <v>180</v>
      </c>
      <c r="DJ206" s="55" t="s">
        <v>180</v>
      </c>
      <c r="DK206" s="56" t="s">
        <v>180</v>
      </c>
      <c r="DL206" s="54" t="s">
        <v>180</v>
      </c>
      <c r="DM206" s="55" t="s">
        <v>180</v>
      </c>
      <c r="DN206" s="54" t="s">
        <v>180</v>
      </c>
      <c r="DO206" s="54" t="s">
        <v>180</v>
      </c>
      <c r="DP206" s="55" t="s">
        <v>180</v>
      </c>
      <c r="DQ206" s="54" t="s">
        <v>180</v>
      </c>
      <c r="DR206" s="54" t="s">
        <v>180</v>
      </c>
      <c r="DS206" s="55" t="s">
        <v>180</v>
      </c>
      <c r="DT206" s="54">
        <v>193.25</v>
      </c>
      <c r="DU206" s="54">
        <v>190.75</v>
      </c>
      <c r="DV206" s="55">
        <v>192.25</v>
      </c>
      <c r="DW206" s="56" t="s">
        <v>180</v>
      </c>
      <c r="DX206" s="54" t="s">
        <v>180</v>
      </c>
      <c r="DY206" s="55" t="s">
        <v>180</v>
      </c>
      <c r="DZ206" s="56">
        <v>702</v>
      </c>
      <c r="EA206" s="54">
        <v>660</v>
      </c>
      <c r="EB206" s="55">
        <v>681</v>
      </c>
      <c r="EC206" s="56" t="s">
        <v>180</v>
      </c>
      <c r="ED206" s="54" t="s">
        <v>180</v>
      </c>
      <c r="EE206" s="55" t="s">
        <v>180</v>
      </c>
      <c r="EF206" s="56" t="s">
        <v>180</v>
      </c>
      <c r="EG206" s="54" t="s">
        <v>180</v>
      </c>
      <c r="EH206" s="55" t="s">
        <v>180</v>
      </c>
      <c r="EI206" s="56" t="s">
        <v>180</v>
      </c>
      <c r="EJ206" s="54" t="s">
        <v>180</v>
      </c>
      <c r="EK206" s="55" t="s">
        <v>180</v>
      </c>
      <c r="EL206" s="56" t="s">
        <v>180</v>
      </c>
      <c r="EM206" s="54" t="s">
        <v>180</v>
      </c>
      <c r="EN206" s="55" t="s">
        <v>180</v>
      </c>
      <c r="EO206" s="56" t="s">
        <v>180</v>
      </c>
      <c r="EP206" s="54" t="s">
        <v>180</v>
      </c>
      <c r="EQ206" s="55" t="s">
        <v>180</v>
      </c>
      <c r="ER206" s="56" t="s">
        <v>180</v>
      </c>
      <c r="ES206" s="54" t="s">
        <v>180</v>
      </c>
      <c r="ET206" s="55" t="s">
        <v>180</v>
      </c>
      <c r="EU206" s="54" t="s">
        <v>180</v>
      </c>
      <c r="EV206" s="54" t="s">
        <v>180</v>
      </c>
      <c r="EW206" s="55" t="s">
        <v>180</v>
      </c>
      <c r="EX206" s="54">
        <v>246.2</v>
      </c>
      <c r="EY206" s="54">
        <v>238.8</v>
      </c>
      <c r="EZ206" s="55">
        <v>242.8</v>
      </c>
      <c r="FA206" s="56" t="s">
        <v>180</v>
      </c>
      <c r="FB206" s="54" t="s">
        <v>180</v>
      </c>
      <c r="FC206" s="55" t="s">
        <v>180</v>
      </c>
      <c r="FD206" s="56" t="s">
        <v>180</v>
      </c>
      <c r="FE206" s="54" t="s">
        <v>180</v>
      </c>
      <c r="FF206" s="55" t="s">
        <v>180</v>
      </c>
      <c r="FG206" s="56" t="s">
        <v>180</v>
      </c>
      <c r="FH206" s="54" t="s">
        <v>180</v>
      </c>
      <c r="FI206" s="55" t="s">
        <v>180</v>
      </c>
      <c r="FJ206" s="56">
        <v>175.6</v>
      </c>
      <c r="FK206" s="54">
        <v>169.6</v>
      </c>
      <c r="FL206" s="55">
        <v>173</v>
      </c>
      <c r="FM206" s="56" t="s">
        <v>180</v>
      </c>
      <c r="FN206" s="54" t="s">
        <v>180</v>
      </c>
      <c r="FO206" s="55" t="s">
        <v>180</v>
      </c>
      <c r="FP206" s="56">
        <v>150</v>
      </c>
      <c r="FQ206" s="54">
        <v>150</v>
      </c>
      <c r="FR206" s="55">
        <v>150</v>
      </c>
      <c r="FS206" s="56">
        <v>171</v>
      </c>
      <c r="FT206" s="54">
        <v>168.6</v>
      </c>
      <c r="FU206" s="55">
        <v>170</v>
      </c>
      <c r="FV206" s="56" t="s">
        <v>180</v>
      </c>
      <c r="FW206" s="54" t="s">
        <v>180</v>
      </c>
      <c r="FX206" s="55" t="s">
        <v>180</v>
      </c>
      <c r="FY206" s="56" t="s">
        <v>180</v>
      </c>
      <c r="FZ206" s="54" t="s">
        <v>180</v>
      </c>
      <c r="GA206" s="55" t="s">
        <v>180</v>
      </c>
      <c r="GB206" s="56">
        <v>308</v>
      </c>
      <c r="GC206" s="54">
        <v>277</v>
      </c>
      <c r="GD206" s="55">
        <v>293</v>
      </c>
      <c r="GE206" s="56">
        <v>356</v>
      </c>
      <c r="GF206" s="54">
        <v>338</v>
      </c>
      <c r="GG206" s="55">
        <v>347</v>
      </c>
      <c r="GH206" s="56">
        <v>345</v>
      </c>
      <c r="GI206" s="54">
        <v>332</v>
      </c>
      <c r="GJ206" s="55">
        <v>339</v>
      </c>
      <c r="GK206" s="56" t="s">
        <v>180</v>
      </c>
      <c r="GL206" s="54" t="s">
        <v>180</v>
      </c>
      <c r="GM206" s="55" t="s">
        <v>180</v>
      </c>
      <c r="GN206" s="56">
        <v>340</v>
      </c>
      <c r="GO206" s="54">
        <v>325</v>
      </c>
      <c r="GP206" s="55">
        <v>333</v>
      </c>
      <c r="GQ206" s="56" t="s">
        <v>180</v>
      </c>
      <c r="GR206" s="54" t="s">
        <v>180</v>
      </c>
      <c r="GS206" s="55" t="s">
        <v>180</v>
      </c>
      <c r="GT206" s="56" t="s">
        <v>180</v>
      </c>
      <c r="GU206" s="54" t="s">
        <v>180</v>
      </c>
      <c r="GV206" s="55" t="s">
        <v>180</v>
      </c>
      <c r="GW206" s="56" t="s">
        <v>180</v>
      </c>
      <c r="GX206" s="54" t="s">
        <v>180</v>
      </c>
      <c r="GY206" s="55" t="s">
        <v>180</v>
      </c>
      <c r="GZ206" s="56">
        <v>40</v>
      </c>
      <c r="HA206" s="54">
        <v>36</v>
      </c>
      <c r="HB206" s="55">
        <v>38</v>
      </c>
      <c r="HC206" s="56">
        <v>60</v>
      </c>
      <c r="HD206" s="54">
        <v>50</v>
      </c>
      <c r="HE206" s="55">
        <v>55</v>
      </c>
      <c r="HF206" s="54" t="s">
        <v>180</v>
      </c>
      <c r="HG206" s="54" t="s">
        <v>180</v>
      </c>
      <c r="HH206" s="55" t="s">
        <v>180</v>
      </c>
      <c r="HI206" s="54" t="s">
        <v>180</v>
      </c>
      <c r="HJ206" s="54" t="s">
        <v>180</v>
      </c>
      <c r="HK206" s="55" t="s">
        <v>180</v>
      </c>
      <c r="HL206" s="56" t="s">
        <v>180</v>
      </c>
      <c r="HM206" s="54" t="s">
        <v>180</v>
      </c>
      <c r="HN206" s="55" t="s">
        <v>180</v>
      </c>
      <c r="HO206" s="56" t="s">
        <v>180</v>
      </c>
      <c r="HP206" s="54" t="s">
        <v>180</v>
      </c>
      <c r="HQ206" s="55" t="s">
        <v>180</v>
      </c>
      <c r="HR206" s="56" t="s">
        <v>180</v>
      </c>
      <c r="HS206" s="54" t="s">
        <v>180</v>
      </c>
      <c r="HT206" s="55" t="s">
        <v>180</v>
      </c>
      <c r="HU206" s="56" t="s">
        <v>180</v>
      </c>
      <c r="HV206" s="54" t="s">
        <v>180</v>
      </c>
      <c r="HW206" s="55" t="s">
        <v>180</v>
      </c>
      <c r="HX206" s="56" t="s">
        <v>180</v>
      </c>
      <c r="HY206" s="54" t="s">
        <v>180</v>
      </c>
      <c r="HZ206" s="55" t="s">
        <v>180</v>
      </c>
      <c r="IA206" s="56" t="s">
        <v>180</v>
      </c>
      <c r="IB206" s="54" t="s">
        <v>180</v>
      </c>
      <c r="IC206" s="55" t="s">
        <v>180</v>
      </c>
    </row>
    <row r="207" spans="1:237">
      <c r="A207" s="20">
        <v>2004</v>
      </c>
      <c r="B207" s="20">
        <v>1</v>
      </c>
      <c r="C207" s="20">
        <v>2</v>
      </c>
      <c r="D207" s="54">
        <v>221.75</v>
      </c>
      <c r="E207" s="54">
        <v>219.5</v>
      </c>
      <c r="F207" s="55">
        <v>220.75</v>
      </c>
      <c r="G207" s="56">
        <v>200</v>
      </c>
      <c r="H207" s="54">
        <v>200</v>
      </c>
      <c r="I207" s="55">
        <v>200</v>
      </c>
      <c r="J207" s="56">
        <v>212.5</v>
      </c>
      <c r="K207" s="54">
        <v>211.5</v>
      </c>
      <c r="L207" s="55">
        <v>212</v>
      </c>
      <c r="M207" s="56">
        <v>228</v>
      </c>
      <c r="N207" s="54">
        <v>225</v>
      </c>
      <c r="O207" s="55">
        <v>227</v>
      </c>
      <c r="P207" s="56">
        <v>228</v>
      </c>
      <c r="Q207" s="54">
        <v>225</v>
      </c>
      <c r="R207" s="55">
        <v>227</v>
      </c>
      <c r="S207" s="56">
        <v>228</v>
      </c>
      <c r="T207" s="54">
        <v>225</v>
      </c>
      <c r="U207" s="55">
        <v>227</v>
      </c>
      <c r="V207" s="54">
        <v>218</v>
      </c>
      <c r="W207" s="54">
        <v>216.5</v>
      </c>
      <c r="X207" s="55">
        <v>217.5</v>
      </c>
      <c r="Y207" s="54">
        <v>220</v>
      </c>
      <c r="Z207" s="54">
        <v>215</v>
      </c>
      <c r="AA207" s="55">
        <v>218</v>
      </c>
      <c r="AB207" s="54" t="s">
        <v>180</v>
      </c>
      <c r="AC207" s="54" t="s">
        <v>180</v>
      </c>
      <c r="AD207" s="55" t="s">
        <v>180</v>
      </c>
      <c r="AE207" s="54" t="s">
        <v>180</v>
      </c>
      <c r="AF207" s="54" t="s">
        <v>180</v>
      </c>
      <c r="AG207" s="55" t="s">
        <v>180</v>
      </c>
      <c r="AH207" s="56" t="s">
        <v>180</v>
      </c>
      <c r="AI207" s="54" t="s">
        <v>180</v>
      </c>
      <c r="AJ207" s="55" t="s">
        <v>180</v>
      </c>
      <c r="AK207" s="56" t="s">
        <v>180</v>
      </c>
      <c r="AL207" s="54" t="s">
        <v>180</v>
      </c>
      <c r="AM207" s="55" t="s">
        <v>180</v>
      </c>
      <c r="AN207" s="56">
        <v>3402.5</v>
      </c>
      <c r="AO207" s="54">
        <v>2600</v>
      </c>
      <c r="AP207" s="55">
        <v>3001.25</v>
      </c>
      <c r="AQ207" s="56">
        <v>221.75</v>
      </c>
      <c r="AR207" s="54">
        <v>219.5</v>
      </c>
      <c r="AS207" s="55">
        <v>220.75</v>
      </c>
      <c r="AT207" s="56">
        <v>956.25</v>
      </c>
      <c r="AU207" s="54">
        <v>922.5</v>
      </c>
      <c r="AV207" s="55">
        <v>939.5</v>
      </c>
      <c r="AW207" s="56">
        <v>217</v>
      </c>
      <c r="AX207" s="54">
        <v>205</v>
      </c>
      <c r="AY207" s="55">
        <v>211</v>
      </c>
      <c r="AZ207" s="56">
        <v>234</v>
      </c>
      <c r="BA207" s="54">
        <v>221.25</v>
      </c>
      <c r="BB207" s="55">
        <v>227.75</v>
      </c>
      <c r="BC207" s="56" t="s">
        <v>180</v>
      </c>
      <c r="BD207" s="54" t="s">
        <v>180</v>
      </c>
      <c r="BE207" s="55" t="s">
        <v>180</v>
      </c>
      <c r="BF207" s="56">
        <v>234</v>
      </c>
      <c r="BG207" s="54">
        <v>221.25</v>
      </c>
      <c r="BH207" s="55">
        <v>227.75</v>
      </c>
      <c r="BI207" s="56">
        <v>245</v>
      </c>
      <c r="BJ207" s="54">
        <v>241.5</v>
      </c>
      <c r="BK207" s="55">
        <v>243.5</v>
      </c>
      <c r="BL207" s="56" t="s">
        <v>180</v>
      </c>
      <c r="BM207" s="54" t="s">
        <v>180</v>
      </c>
      <c r="BN207" s="55" t="s">
        <v>180</v>
      </c>
      <c r="BO207" s="56" t="s">
        <v>180</v>
      </c>
      <c r="BP207" s="54" t="s">
        <v>180</v>
      </c>
      <c r="BQ207" s="55" t="s">
        <v>180</v>
      </c>
      <c r="BR207" s="56" t="s">
        <v>180</v>
      </c>
      <c r="BS207" s="54" t="s">
        <v>180</v>
      </c>
      <c r="BT207" s="55" t="s">
        <v>180</v>
      </c>
      <c r="BU207" s="56">
        <v>205</v>
      </c>
      <c r="BV207" s="54">
        <v>204</v>
      </c>
      <c r="BW207" s="55">
        <v>205</v>
      </c>
      <c r="BX207" s="56" t="s">
        <v>180</v>
      </c>
      <c r="BY207" s="54" t="s">
        <v>180</v>
      </c>
      <c r="BZ207" s="55" t="s">
        <v>180</v>
      </c>
      <c r="CA207" s="56" t="s">
        <v>180</v>
      </c>
      <c r="CB207" s="54" t="s">
        <v>180</v>
      </c>
      <c r="CC207" s="55" t="s">
        <v>180</v>
      </c>
      <c r="CD207" s="56" t="s">
        <v>180</v>
      </c>
      <c r="CE207" s="54" t="s">
        <v>180</v>
      </c>
      <c r="CF207" s="55" t="s">
        <v>180</v>
      </c>
      <c r="CG207" s="56" t="s">
        <v>180</v>
      </c>
      <c r="CH207" s="54" t="s">
        <v>180</v>
      </c>
      <c r="CI207" s="55" t="s">
        <v>180</v>
      </c>
      <c r="CJ207" s="56" t="s">
        <v>180</v>
      </c>
      <c r="CK207" s="54" t="s">
        <v>180</v>
      </c>
      <c r="CL207" s="55" t="s">
        <v>180</v>
      </c>
      <c r="CM207" s="56" t="s">
        <v>180</v>
      </c>
      <c r="CN207" s="54" t="s">
        <v>180</v>
      </c>
      <c r="CO207" s="55" t="s">
        <v>180</v>
      </c>
      <c r="CP207" s="56">
        <v>245</v>
      </c>
      <c r="CQ207" s="54">
        <v>240</v>
      </c>
      <c r="CR207" s="55">
        <v>243</v>
      </c>
      <c r="CS207" s="56">
        <v>210</v>
      </c>
      <c r="CT207" s="54">
        <v>198</v>
      </c>
      <c r="CU207" s="55">
        <v>204</v>
      </c>
      <c r="CV207" s="56">
        <v>250</v>
      </c>
      <c r="CW207" s="54">
        <v>240</v>
      </c>
      <c r="CX207" s="55">
        <v>245</v>
      </c>
      <c r="CY207" s="54">
        <v>213.75</v>
      </c>
      <c r="CZ207" s="54">
        <v>205</v>
      </c>
      <c r="DA207" s="55">
        <v>209.5</v>
      </c>
      <c r="DB207" s="54" t="s">
        <v>180</v>
      </c>
      <c r="DC207" s="54" t="s">
        <v>180</v>
      </c>
      <c r="DD207" s="55" t="s">
        <v>180</v>
      </c>
      <c r="DE207" s="54" t="s">
        <v>180</v>
      </c>
      <c r="DF207" s="54" t="s">
        <v>180</v>
      </c>
      <c r="DG207" s="55" t="s">
        <v>180</v>
      </c>
      <c r="DH207" s="54" t="s">
        <v>180</v>
      </c>
      <c r="DI207" s="54" t="s">
        <v>180</v>
      </c>
      <c r="DJ207" s="55" t="s">
        <v>180</v>
      </c>
      <c r="DK207" s="56" t="s">
        <v>180</v>
      </c>
      <c r="DL207" s="54" t="s">
        <v>180</v>
      </c>
      <c r="DM207" s="55" t="s">
        <v>180</v>
      </c>
      <c r="DN207" s="54" t="s">
        <v>180</v>
      </c>
      <c r="DO207" s="54" t="s">
        <v>180</v>
      </c>
      <c r="DP207" s="55" t="s">
        <v>180</v>
      </c>
      <c r="DQ207" s="54" t="s">
        <v>180</v>
      </c>
      <c r="DR207" s="54" t="s">
        <v>180</v>
      </c>
      <c r="DS207" s="55" t="s">
        <v>180</v>
      </c>
      <c r="DT207" s="54">
        <v>201</v>
      </c>
      <c r="DU207" s="54">
        <v>201</v>
      </c>
      <c r="DV207" s="55">
        <v>201</v>
      </c>
      <c r="DW207" s="56" t="s">
        <v>180</v>
      </c>
      <c r="DX207" s="54" t="s">
        <v>180</v>
      </c>
      <c r="DY207" s="55" t="s">
        <v>180</v>
      </c>
      <c r="DZ207" s="56">
        <v>834</v>
      </c>
      <c r="EA207" s="54">
        <v>785</v>
      </c>
      <c r="EB207" s="55">
        <v>810</v>
      </c>
      <c r="EC207" s="56" t="s">
        <v>180</v>
      </c>
      <c r="ED207" s="54" t="s">
        <v>180</v>
      </c>
      <c r="EE207" s="55" t="s">
        <v>180</v>
      </c>
      <c r="EF207" s="56" t="s">
        <v>180</v>
      </c>
      <c r="EG207" s="54" t="s">
        <v>180</v>
      </c>
      <c r="EH207" s="55" t="s">
        <v>180</v>
      </c>
      <c r="EI207" s="56" t="s">
        <v>180</v>
      </c>
      <c r="EJ207" s="54" t="s">
        <v>180</v>
      </c>
      <c r="EK207" s="55" t="s">
        <v>180</v>
      </c>
      <c r="EL207" s="56" t="s">
        <v>180</v>
      </c>
      <c r="EM207" s="54" t="s">
        <v>180</v>
      </c>
      <c r="EN207" s="55" t="s">
        <v>180</v>
      </c>
      <c r="EO207" s="56" t="s">
        <v>180</v>
      </c>
      <c r="EP207" s="54" t="s">
        <v>180</v>
      </c>
      <c r="EQ207" s="55" t="s">
        <v>180</v>
      </c>
      <c r="ER207" s="56" t="s">
        <v>180</v>
      </c>
      <c r="ES207" s="54" t="s">
        <v>180</v>
      </c>
      <c r="ET207" s="55" t="s">
        <v>180</v>
      </c>
      <c r="EU207" s="54" t="s">
        <v>180</v>
      </c>
      <c r="EV207" s="54" t="s">
        <v>180</v>
      </c>
      <c r="EW207" s="55" t="s">
        <v>180</v>
      </c>
      <c r="EX207" s="54">
        <v>253</v>
      </c>
      <c r="EY207" s="54">
        <v>248</v>
      </c>
      <c r="EZ207" s="55">
        <v>251</v>
      </c>
      <c r="FA207" s="56" t="s">
        <v>180</v>
      </c>
      <c r="FB207" s="54" t="s">
        <v>180</v>
      </c>
      <c r="FC207" s="55" t="s">
        <v>180</v>
      </c>
      <c r="FD207" s="56" t="s">
        <v>180</v>
      </c>
      <c r="FE207" s="54" t="s">
        <v>180</v>
      </c>
      <c r="FF207" s="55" t="s">
        <v>180</v>
      </c>
      <c r="FG207" s="56" t="s">
        <v>180</v>
      </c>
      <c r="FH207" s="54" t="s">
        <v>180</v>
      </c>
      <c r="FI207" s="55" t="s">
        <v>180</v>
      </c>
      <c r="FJ207" s="56">
        <v>165</v>
      </c>
      <c r="FK207" s="54">
        <v>161.5</v>
      </c>
      <c r="FL207" s="55">
        <v>163.75</v>
      </c>
      <c r="FM207" s="56" t="s">
        <v>180</v>
      </c>
      <c r="FN207" s="54" t="s">
        <v>180</v>
      </c>
      <c r="FO207" s="55" t="s">
        <v>180</v>
      </c>
      <c r="FP207" s="56">
        <v>150</v>
      </c>
      <c r="FQ207" s="54">
        <v>150</v>
      </c>
      <c r="FR207" s="55">
        <v>150</v>
      </c>
      <c r="FS207" s="56">
        <v>178.5</v>
      </c>
      <c r="FT207" s="54">
        <v>175.75</v>
      </c>
      <c r="FU207" s="55">
        <v>177.5</v>
      </c>
      <c r="FV207" s="56" t="s">
        <v>180</v>
      </c>
      <c r="FW207" s="54" t="s">
        <v>180</v>
      </c>
      <c r="FX207" s="55" t="s">
        <v>180</v>
      </c>
      <c r="FY207" s="56" t="s">
        <v>180</v>
      </c>
      <c r="FZ207" s="54" t="s">
        <v>180</v>
      </c>
      <c r="GA207" s="55" t="s">
        <v>180</v>
      </c>
      <c r="GB207" s="56">
        <v>329</v>
      </c>
      <c r="GC207" s="54">
        <v>288.5</v>
      </c>
      <c r="GD207" s="55">
        <v>309</v>
      </c>
      <c r="GE207" s="56">
        <v>356</v>
      </c>
      <c r="GF207" s="54">
        <v>338</v>
      </c>
      <c r="GG207" s="55">
        <v>347</v>
      </c>
      <c r="GH207" s="56">
        <v>365</v>
      </c>
      <c r="GI207" s="54">
        <v>332</v>
      </c>
      <c r="GJ207" s="55">
        <v>349</v>
      </c>
      <c r="GK207" s="56" t="s">
        <v>180</v>
      </c>
      <c r="GL207" s="54" t="s">
        <v>180</v>
      </c>
      <c r="GM207" s="55" t="s">
        <v>180</v>
      </c>
      <c r="GN207" s="56">
        <v>361</v>
      </c>
      <c r="GO207" s="54">
        <v>325</v>
      </c>
      <c r="GP207" s="55">
        <v>343.5</v>
      </c>
      <c r="GQ207" s="56" t="s">
        <v>180</v>
      </c>
      <c r="GR207" s="54" t="s">
        <v>180</v>
      </c>
      <c r="GS207" s="55" t="s">
        <v>180</v>
      </c>
      <c r="GT207" s="56" t="s">
        <v>180</v>
      </c>
      <c r="GU207" s="54" t="s">
        <v>180</v>
      </c>
      <c r="GV207" s="55" t="s">
        <v>180</v>
      </c>
      <c r="GW207" s="56" t="s">
        <v>180</v>
      </c>
      <c r="GX207" s="54" t="s">
        <v>180</v>
      </c>
      <c r="GY207" s="55" t="s">
        <v>180</v>
      </c>
      <c r="GZ207" s="56">
        <v>41.5</v>
      </c>
      <c r="HA207" s="54">
        <v>36</v>
      </c>
      <c r="HB207" s="55">
        <v>39</v>
      </c>
      <c r="HC207" s="56">
        <v>60</v>
      </c>
      <c r="HD207" s="54">
        <v>50</v>
      </c>
      <c r="HE207" s="55">
        <v>55</v>
      </c>
      <c r="HF207" s="54" t="s">
        <v>180</v>
      </c>
      <c r="HG207" s="54" t="s">
        <v>180</v>
      </c>
      <c r="HH207" s="55" t="s">
        <v>180</v>
      </c>
      <c r="HI207" s="54" t="s">
        <v>180</v>
      </c>
      <c r="HJ207" s="54" t="s">
        <v>180</v>
      </c>
      <c r="HK207" s="55" t="s">
        <v>180</v>
      </c>
      <c r="HL207" s="56" t="s">
        <v>180</v>
      </c>
      <c r="HM207" s="54" t="s">
        <v>180</v>
      </c>
      <c r="HN207" s="55" t="s">
        <v>180</v>
      </c>
      <c r="HO207" s="56" t="s">
        <v>180</v>
      </c>
      <c r="HP207" s="54" t="s">
        <v>180</v>
      </c>
      <c r="HQ207" s="55" t="s">
        <v>180</v>
      </c>
      <c r="HR207" s="56" t="s">
        <v>180</v>
      </c>
      <c r="HS207" s="54" t="s">
        <v>180</v>
      </c>
      <c r="HT207" s="55" t="s">
        <v>180</v>
      </c>
      <c r="HU207" s="56" t="s">
        <v>180</v>
      </c>
      <c r="HV207" s="54" t="s">
        <v>180</v>
      </c>
      <c r="HW207" s="55" t="s">
        <v>180</v>
      </c>
      <c r="HX207" s="56" t="s">
        <v>180</v>
      </c>
      <c r="HY207" s="54" t="s">
        <v>180</v>
      </c>
      <c r="HZ207" s="55" t="s">
        <v>180</v>
      </c>
      <c r="IA207" s="56" t="s">
        <v>180</v>
      </c>
      <c r="IB207" s="54" t="s">
        <v>180</v>
      </c>
      <c r="IC207" s="55" t="s">
        <v>180</v>
      </c>
    </row>
    <row r="208" spans="1:237">
      <c r="A208" s="20">
        <v>2004</v>
      </c>
      <c r="B208" s="20">
        <v>1</v>
      </c>
      <c r="C208" s="20">
        <v>3</v>
      </c>
      <c r="D208" s="54">
        <v>219.25</v>
      </c>
      <c r="E208" s="54">
        <v>218</v>
      </c>
      <c r="F208" s="55">
        <v>218.75</v>
      </c>
      <c r="G208" s="56">
        <v>198.75</v>
      </c>
      <c r="H208" s="54">
        <v>197.25</v>
      </c>
      <c r="I208" s="55">
        <v>198.25</v>
      </c>
      <c r="J208" s="56">
        <v>206.25</v>
      </c>
      <c r="K208" s="54">
        <v>205.75</v>
      </c>
      <c r="L208" s="55">
        <v>206</v>
      </c>
      <c r="M208" s="56">
        <v>231</v>
      </c>
      <c r="N208" s="54">
        <v>228.75</v>
      </c>
      <c r="O208" s="55">
        <v>230</v>
      </c>
      <c r="P208" s="56">
        <v>231</v>
      </c>
      <c r="Q208" s="54">
        <v>228.75</v>
      </c>
      <c r="R208" s="55">
        <v>230</v>
      </c>
      <c r="S208" s="56">
        <v>231</v>
      </c>
      <c r="T208" s="54">
        <v>228.75</v>
      </c>
      <c r="U208" s="55">
        <v>230</v>
      </c>
      <c r="V208" s="54">
        <v>219</v>
      </c>
      <c r="W208" s="54">
        <v>218</v>
      </c>
      <c r="X208" s="55">
        <v>218.5</v>
      </c>
      <c r="Y208" s="54">
        <v>220</v>
      </c>
      <c r="Z208" s="54">
        <v>215</v>
      </c>
      <c r="AA208" s="55">
        <v>218</v>
      </c>
      <c r="AB208" s="54" t="s">
        <v>180</v>
      </c>
      <c r="AC208" s="54" t="s">
        <v>180</v>
      </c>
      <c r="AD208" s="55" t="s">
        <v>180</v>
      </c>
      <c r="AE208" s="54" t="s">
        <v>180</v>
      </c>
      <c r="AF208" s="54" t="s">
        <v>180</v>
      </c>
      <c r="AG208" s="55" t="s">
        <v>180</v>
      </c>
      <c r="AH208" s="56" t="s">
        <v>180</v>
      </c>
      <c r="AI208" s="54" t="s">
        <v>180</v>
      </c>
      <c r="AJ208" s="55" t="s">
        <v>180</v>
      </c>
      <c r="AK208" s="56" t="s">
        <v>180</v>
      </c>
      <c r="AL208" s="54" t="s">
        <v>180</v>
      </c>
      <c r="AM208" s="55" t="s">
        <v>180</v>
      </c>
      <c r="AN208" s="56">
        <v>3530</v>
      </c>
      <c r="AO208" s="54">
        <v>2600</v>
      </c>
      <c r="AP208" s="55">
        <v>3065</v>
      </c>
      <c r="AQ208" s="56">
        <v>219.25</v>
      </c>
      <c r="AR208" s="54">
        <v>218</v>
      </c>
      <c r="AS208" s="55">
        <v>218.75</v>
      </c>
      <c r="AT208" s="56">
        <v>967.5</v>
      </c>
      <c r="AU208" s="54">
        <v>937.5</v>
      </c>
      <c r="AV208" s="55">
        <v>952.5</v>
      </c>
      <c r="AW208" s="56">
        <v>217</v>
      </c>
      <c r="AX208" s="54">
        <v>205</v>
      </c>
      <c r="AY208" s="55">
        <v>211</v>
      </c>
      <c r="AZ208" s="56">
        <v>239</v>
      </c>
      <c r="BA208" s="54">
        <v>230</v>
      </c>
      <c r="BB208" s="55">
        <v>235</v>
      </c>
      <c r="BC208" s="56" t="s">
        <v>180</v>
      </c>
      <c r="BD208" s="54" t="s">
        <v>180</v>
      </c>
      <c r="BE208" s="55" t="s">
        <v>180</v>
      </c>
      <c r="BF208" s="56">
        <v>239</v>
      </c>
      <c r="BG208" s="54">
        <v>230</v>
      </c>
      <c r="BH208" s="55">
        <v>235</v>
      </c>
      <c r="BI208" s="56">
        <v>255</v>
      </c>
      <c r="BJ208" s="54">
        <v>250</v>
      </c>
      <c r="BK208" s="55">
        <v>253</v>
      </c>
      <c r="BL208" s="56" t="s">
        <v>180</v>
      </c>
      <c r="BM208" s="54" t="s">
        <v>180</v>
      </c>
      <c r="BN208" s="55" t="s">
        <v>180</v>
      </c>
      <c r="BO208" s="56" t="s">
        <v>180</v>
      </c>
      <c r="BP208" s="54" t="s">
        <v>180</v>
      </c>
      <c r="BQ208" s="55" t="s">
        <v>180</v>
      </c>
      <c r="BR208" s="56" t="s">
        <v>180</v>
      </c>
      <c r="BS208" s="54" t="s">
        <v>180</v>
      </c>
      <c r="BT208" s="55" t="s">
        <v>180</v>
      </c>
      <c r="BU208" s="56">
        <v>205</v>
      </c>
      <c r="BV208" s="54">
        <v>204</v>
      </c>
      <c r="BW208" s="55">
        <v>205</v>
      </c>
      <c r="BX208" s="56" t="s">
        <v>180</v>
      </c>
      <c r="BY208" s="54" t="s">
        <v>180</v>
      </c>
      <c r="BZ208" s="55" t="s">
        <v>180</v>
      </c>
      <c r="CA208" s="56" t="s">
        <v>180</v>
      </c>
      <c r="CB208" s="54" t="s">
        <v>180</v>
      </c>
      <c r="CC208" s="55" t="s">
        <v>180</v>
      </c>
      <c r="CD208" s="56" t="s">
        <v>180</v>
      </c>
      <c r="CE208" s="54" t="s">
        <v>180</v>
      </c>
      <c r="CF208" s="55" t="s">
        <v>180</v>
      </c>
      <c r="CG208" s="56" t="s">
        <v>180</v>
      </c>
      <c r="CH208" s="54" t="s">
        <v>180</v>
      </c>
      <c r="CI208" s="55" t="s">
        <v>180</v>
      </c>
      <c r="CJ208" s="56" t="s">
        <v>180</v>
      </c>
      <c r="CK208" s="54" t="s">
        <v>180</v>
      </c>
      <c r="CL208" s="55" t="s">
        <v>180</v>
      </c>
      <c r="CM208" s="56" t="s">
        <v>180</v>
      </c>
      <c r="CN208" s="54" t="s">
        <v>180</v>
      </c>
      <c r="CO208" s="55" t="s">
        <v>180</v>
      </c>
      <c r="CP208" s="56">
        <v>245</v>
      </c>
      <c r="CQ208" s="54">
        <v>240</v>
      </c>
      <c r="CR208" s="55">
        <v>243</v>
      </c>
      <c r="CS208" s="56">
        <v>210</v>
      </c>
      <c r="CT208" s="54">
        <v>198</v>
      </c>
      <c r="CU208" s="55">
        <v>204</v>
      </c>
      <c r="CV208" s="56">
        <v>250</v>
      </c>
      <c r="CW208" s="54">
        <v>240</v>
      </c>
      <c r="CX208" s="55">
        <v>245</v>
      </c>
      <c r="CY208" s="54">
        <v>223</v>
      </c>
      <c r="CZ208" s="54">
        <v>209</v>
      </c>
      <c r="DA208" s="55">
        <v>216</v>
      </c>
      <c r="DB208" s="54" t="s">
        <v>180</v>
      </c>
      <c r="DC208" s="54" t="s">
        <v>180</v>
      </c>
      <c r="DD208" s="55" t="s">
        <v>180</v>
      </c>
      <c r="DE208" s="54" t="s">
        <v>180</v>
      </c>
      <c r="DF208" s="54" t="s">
        <v>180</v>
      </c>
      <c r="DG208" s="55" t="s">
        <v>180</v>
      </c>
      <c r="DH208" s="54" t="s">
        <v>180</v>
      </c>
      <c r="DI208" s="54" t="s">
        <v>180</v>
      </c>
      <c r="DJ208" s="55" t="s">
        <v>180</v>
      </c>
      <c r="DK208" s="56" t="s">
        <v>180</v>
      </c>
      <c r="DL208" s="54" t="s">
        <v>180</v>
      </c>
      <c r="DM208" s="55" t="s">
        <v>180</v>
      </c>
      <c r="DN208" s="54" t="s">
        <v>180</v>
      </c>
      <c r="DO208" s="54" t="s">
        <v>180</v>
      </c>
      <c r="DP208" s="55" t="s">
        <v>180</v>
      </c>
      <c r="DQ208" s="54" t="s">
        <v>180</v>
      </c>
      <c r="DR208" s="54" t="s">
        <v>180</v>
      </c>
      <c r="DS208" s="55" t="s">
        <v>180</v>
      </c>
      <c r="DT208" s="54">
        <v>206</v>
      </c>
      <c r="DU208" s="54">
        <v>205.25</v>
      </c>
      <c r="DV208" s="55">
        <v>205.75</v>
      </c>
      <c r="DW208" s="56" t="s">
        <v>180</v>
      </c>
      <c r="DX208" s="54" t="s">
        <v>180</v>
      </c>
      <c r="DY208" s="55" t="s">
        <v>180</v>
      </c>
      <c r="DZ208" s="56">
        <v>942</v>
      </c>
      <c r="EA208" s="54">
        <v>886.5</v>
      </c>
      <c r="EB208" s="55">
        <v>914.75</v>
      </c>
      <c r="EC208" s="56" t="s">
        <v>180</v>
      </c>
      <c r="ED208" s="54" t="s">
        <v>180</v>
      </c>
      <c r="EE208" s="55" t="s">
        <v>180</v>
      </c>
      <c r="EF208" s="56" t="s">
        <v>180</v>
      </c>
      <c r="EG208" s="54" t="s">
        <v>180</v>
      </c>
      <c r="EH208" s="55" t="s">
        <v>180</v>
      </c>
      <c r="EI208" s="56" t="s">
        <v>180</v>
      </c>
      <c r="EJ208" s="54" t="s">
        <v>180</v>
      </c>
      <c r="EK208" s="55" t="s">
        <v>180</v>
      </c>
      <c r="EL208" s="56" t="s">
        <v>180</v>
      </c>
      <c r="EM208" s="54" t="s">
        <v>180</v>
      </c>
      <c r="EN208" s="55" t="s">
        <v>180</v>
      </c>
      <c r="EO208" s="56" t="s">
        <v>180</v>
      </c>
      <c r="EP208" s="54" t="s">
        <v>180</v>
      </c>
      <c r="EQ208" s="55" t="s">
        <v>180</v>
      </c>
      <c r="ER208" s="56" t="s">
        <v>180</v>
      </c>
      <c r="ES208" s="54" t="s">
        <v>180</v>
      </c>
      <c r="ET208" s="55" t="s">
        <v>180</v>
      </c>
      <c r="EU208" s="54" t="s">
        <v>180</v>
      </c>
      <c r="EV208" s="54" t="s">
        <v>180</v>
      </c>
      <c r="EW208" s="55" t="s">
        <v>180</v>
      </c>
      <c r="EX208" s="54">
        <v>240</v>
      </c>
      <c r="EY208" s="54">
        <v>235.5</v>
      </c>
      <c r="EZ208" s="55">
        <v>238.25</v>
      </c>
      <c r="FA208" s="56" t="s">
        <v>180</v>
      </c>
      <c r="FB208" s="54" t="s">
        <v>180</v>
      </c>
      <c r="FC208" s="55" t="s">
        <v>180</v>
      </c>
      <c r="FD208" s="56" t="s">
        <v>180</v>
      </c>
      <c r="FE208" s="54" t="s">
        <v>180</v>
      </c>
      <c r="FF208" s="55" t="s">
        <v>180</v>
      </c>
      <c r="FG208" s="56" t="s">
        <v>180</v>
      </c>
      <c r="FH208" s="54" t="s">
        <v>180</v>
      </c>
      <c r="FI208" s="55" t="s">
        <v>180</v>
      </c>
      <c r="FJ208" s="56">
        <v>165</v>
      </c>
      <c r="FK208" s="54">
        <v>162</v>
      </c>
      <c r="FL208" s="55">
        <v>164</v>
      </c>
      <c r="FM208" s="56" t="s">
        <v>180</v>
      </c>
      <c r="FN208" s="54" t="s">
        <v>180</v>
      </c>
      <c r="FO208" s="55" t="s">
        <v>180</v>
      </c>
      <c r="FP208" s="56">
        <v>184.75</v>
      </c>
      <c r="FQ208" s="54">
        <v>184.75</v>
      </c>
      <c r="FR208" s="55">
        <v>184.75</v>
      </c>
      <c r="FS208" s="56">
        <v>179</v>
      </c>
      <c r="FT208" s="54">
        <v>176</v>
      </c>
      <c r="FU208" s="55">
        <v>178</v>
      </c>
      <c r="FV208" s="56" t="s">
        <v>180</v>
      </c>
      <c r="FW208" s="54" t="s">
        <v>180</v>
      </c>
      <c r="FX208" s="55" t="s">
        <v>180</v>
      </c>
      <c r="FY208" s="56" t="s">
        <v>180</v>
      </c>
      <c r="FZ208" s="54" t="s">
        <v>180</v>
      </c>
      <c r="GA208" s="55" t="s">
        <v>180</v>
      </c>
      <c r="GB208" s="56">
        <v>350</v>
      </c>
      <c r="GC208" s="54">
        <v>300</v>
      </c>
      <c r="GD208" s="55">
        <v>325</v>
      </c>
      <c r="GE208" s="56">
        <v>356</v>
      </c>
      <c r="GF208" s="54">
        <v>338</v>
      </c>
      <c r="GG208" s="55">
        <v>347</v>
      </c>
      <c r="GH208" s="56">
        <v>385</v>
      </c>
      <c r="GI208" s="54">
        <v>332</v>
      </c>
      <c r="GJ208" s="55">
        <v>359</v>
      </c>
      <c r="GK208" s="56" t="s">
        <v>180</v>
      </c>
      <c r="GL208" s="54" t="s">
        <v>180</v>
      </c>
      <c r="GM208" s="55" t="s">
        <v>180</v>
      </c>
      <c r="GN208" s="56">
        <v>382</v>
      </c>
      <c r="GO208" s="54">
        <v>325</v>
      </c>
      <c r="GP208" s="55">
        <v>354</v>
      </c>
      <c r="GQ208" s="56" t="s">
        <v>180</v>
      </c>
      <c r="GR208" s="54" t="s">
        <v>180</v>
      </c>
      <c r="GS208" s="55" t="s">
        <v>180</v>
      </c>
      <c r="GT208" s="56" t="s">
        <v>180</v>
      </c>
      <c r="GU208" s="54" t="s">
        <v>180</v>
      </c>
      <c r="GV208" s="55" t="s">
        <v>180</v>
      </c>
      <c r="GW208" s="56" t="s">
        <v>180</v>
      </c>
      <c r="GX208" s="54" t="s">
        <v>180</v>
      </c>
      <c r="GY208" s="55" t="s">
        <v>180</v>
      </c>
      <c r="GZ208" s="56">
        <v>43</v>
      </c>
      <c r="HA208" s="54">
        <v>36</v>
      </c>
      <c r="HB208" s="55">
        <v>40</v>
      </c>
      <c r="HC208" s="56">
        <v>60</v>
      </c>
      <c r="HD208" s="54">
        <v>50</v>
      </c>
      <c r="HE208" s="55">
        <v>55</v>
      </c>
      <c r="HF208" s="54" t="s">
        <v>180</v>
      </c>
      <c r="HG208" s="54" t="s">
        <v>180</v>
      </c>
      <c r="HH208" s="55" t="s">
        <v>180</v>
      </c>
      <c r="HI208" s="54" t="s">
        <v>180</v>
      </c>
      <c r="HJ208" s="54" t="s">
        <v>180</v>
      </c>
      <c r="HK208" s="55" t="s">
        <v>180</v>
      </c>
      <c r="HL208" s="56" t="s">
        <v>180</v>
      </c>
      <c r="HM208" s="54" t="s">
        <v>180</v>
      </c>
      <c r="HN208" s="55" t="s">
        <v>180</v>
      </c>
      <c r="HO208" s="56" t="s">
        <v>180</v>
      </c>
      <c r="HP208" s="54" t="s">
        <v>180</v>
      </c>
      <c r="HQ208" s="55" t="s">
        <v>180</v>
      </c>
      <c r="HR208" s="56" t="s">
        <v>180</v>
      </c>
      <c r="HS208" s="54" t="s">
        <v>180</v>
      </c>
      <c r="HT208" s="55" t="s">
        <v>180</v>
      </c>
      <c r="HU208" s="56" t="s">
        <v>180</v>
      </c>
      <c r="HV208" s="54" t="s">
        <v>180</v>
      </c>
      <c r="HW208" s="55" t="s">
        <v>180</v>
      </c>
      <c r="HX208" s="56" t="s">
        <v>180</v>
      </c>
      <c r="HY208" s="54" t="s">
        <v>180</v>
      </c>
      <c r="HZ208" s="55" t="s">
        <v>180</v>
      </c>
      <c r="IA208" s="56" t="s">
        <v>180</v>
      </c>
      <c r="IB208" s="54" t="s">
        <v>180</v>
      </c>
      <c r="IC208" s="55" t="s">
        <v>180</v>
      </c>
    </row>
    <row r="209" spans="1:237">
      <c r="A209" s="20">
        <v>2004</v>
      </c>
      <c r="B209" s="20">
        <v>2</v>
      </c>
      <c r="C209" s="20">
        <v>4</v>
      </c>
      <c r="D209" s="54">
        <v>212</v>
      </c>
      <c r="E209" s="54">
        <v>211</v>
      </c>
      <c r="F209" s="55">
        <v>211.6</v>
      </c>
      <c r="G209" s="56">
        <v>193</v>
      </c>
      <c r="H209" s="54">
        <v>191.4</v>
      </c>
      <c r="I209" s="55">
        <v>192.4</v>
      </c>
      <c r="J209" s="56">
        <v>201.2</v>
      </c>
      <c r="K209" s="54">
        <v>199.8</v>
      </c>
      <c r="L209" s="55">
        <v>200.6</v>
      </c>
      <c r="M209" s="56">
        <v>227.8</v>
      </c>
      <c r="N209" s="54">
        <v>222</v>
      </c>
      <c r="O209" s="55">
        <v>225.4</v>
      </c>
      <c r="P209" s="56">
        <v>227.8</v>
      </c>
      <c r="Q209" s="54">
        <v>222</v>
      </c>
      <c r="R209" s="55">
        <v>225.4</v>
      </c>
      <c r="S209" s="56">
        <v>227.8</v>
      </c>
      <c r="T209" s="54">
        <v>225.2</v>
      </c>
      <c r="U209" s="55">
        <v>226.6</v>
      </c>
      <c r="V209" s="54">
        <v>220</v>
      </c>
      <c r="W209" s="54">
        <v>218</v>
      </c>
      <c r="X209" s="55">
        <v>219</v>
      </c>
      <c r="Y209" s="54">
        <v>220</v>
      </c>
      <c r="Z209" s="54">
        <v>215</v>
      </c>
      <c r="AA209" s="55">
        <v>218</v>
      </c>
      <c r="AB209" s="54" t="s">
        <v>180</v>
      </c>
      <c r="AC209" s="54" t="s">
        <v>180</v>
      </c>
      <c r="AD209" s="55" t="s">
        <v>180</v>
      </c>
      <c r="AE209" s="54" t="s">
        <v>180</v>
      </c>
      <c r="AF209" s="54" t="s">
        <v>180</v>
      </c>
      <c r="AG209" s="55" t="s">
        <v>180</v>
      </c>
      <c r="AH209" s="56" t="s">
        <v>180</v>
      </c>
      <c r="AI209" s="54" t="s">
        <v>180</v>
      </c>
      <c r="AJ209" s="55" t="s">
        <v>180</v>
      </c>
      <c r="AK209" s="56" t="s">
        <v>180</v>
      </c>
      <c r="AL209" s="54" t="s">
        <v>180</v>
      </c>
      <c r="AM209" s="55" t="s">
        <v>180</v>
      </c>
      <c r="AN209" s="56">
        <v>3568</v>
      </c>
      <c r="AO209" s="54">
        <v>2600</v>
      </c>
      <c r="AP209" s="55">
        <v>3084</v>
      </c>
      <c r="AQ209" s="56">
        <v>212</v>
      </c>
      <c r="AR209" s="54">
        <v>211</v>
      </c>
      <c r="AS209" s="55">
        <v>211.6</v>
      </c>
      <c r="AT209" s="56">
        <v>1005</v>
      </c>
      <c r="AU209" s="54">
        <v>975</v>
      </c>
      <c r="AV209" s="55">
        <v>990</v>
      </c>
      <c r="AW209" s="56">
        <v>215</v>
      </c>
      <c r="AX209" s="54">
        <v>205</v>
      </c>
      <c r="AY209" s="55">
        <v>210</v>
      </c>
      <c r="AZ209" s="56">
        <v>229</v>
      </c>
      <c r="BA209" s="54">
        <v>218</v>
      </c>
      <c r="BB209" s="55">
        <v>223.8</v>
      </c>
      <c r="BC209" s="56" t="s">
        <v>180</v>
      </c>
      <c r="BD209" s="54" t="s">
        <v>180</v>
      </c>
      <c r="BE209" s="55" t="s">
        <v>180</v>
      </c>
      <c r="BF209" s="56">
        <v>229</v>
      </c>
      <c r="BG209" s="54">
        <v>218</v>
      </c>
      <c r="BH209" s="55">
        <v>223.8</v>
      </c>
      <c r="BI209" s="56">
        <v>248.6</v>
      </c>
      <c r="BJ209" s="54">
        <v>246.4</v>
      </c>
      <c r="BK209" s="55">
        <v>247.6</v>
      </c>
      <c r="BL209" s="56" t="s">
        <v>180</v>
      </c>
      <c r="BM209" s="54" t="s">
        <v>180</v>
      </c>
      <c r="BN209" s="55" t="s">
        <v>180</v>
      </c>
      <c r="BO209" s="56" t="s">
        <v>180</v>
      </c>
      <c r="BP209" s="54" t="s">
        <v>180</v>
      </c>
      <c r="BQ209" s="55" t="s">
        <v>180</v>
      </c>
      <c r="BR209" s="56" t="s">
        <v>180</v>
      </c>
      <c r="BS209" s="54" t="s">
        <v>180</v>
      </c>
      <c r="BT209" s="55" t="s">
        <v>180</v>
      </c>
      <c r="BU209" s="56">
        <v>241</v>
      </c>
      <c r="BV209" s="54">
        <v>240.8</v>
      </c>
      <c r="BW209" s="55">
        <v>241</v>
      </c>
      <c r="BX209" s="56" t="s">
        <v>180</v>
      </c>
      <c r="BY209" s="54" t="s">
        <v>180</v>
      </c>
      <c r="BZ209" s="55" t="s">
        <v>180</v>
      </c>
      <c r="CA209" s="56" t="s">
        <v>180</v>
      </c>
      <c r="CB209" s="54" t="s">
        <v>180</v>
      </c>
      <c r="CC209" s="55" t="s">
        <v>180</v>
      </c>
      <c r="CD209" s="56" t="s">
        <v>180</v>
      </c>
      <c r="CE209" s="54" t="s">
        <v>180</v>
      </c>
      <c r="CF209" s="55" t="s">
        <v>180</v>
      </c>
      <c r="CG209" s="56" t="s">
        <v>180</v>
      </c>
      <c r="CH209" s="54" t="s">
        <v>180</v>
      </c>
      <c r="CI209" s="55" t="s">
        <v>180</v>
      </c>
      <c r="CJ209" s="56" t="s">
        <v>180</v>
      </c>
      <c r="CK209" s="54" t="s">
        <v>180</v>
      </c>
      <c r="CL209" s="55" t="s">
        <v>180</v>
      </c>
      <c r="CM209" s="56" t="s">
        <v>180</v>
      </c>
      <c r="CN209" s="54" t="s">
        <v>180</v>
      </c>
      <c r="CO209" s="55" t="s">
        <v>180</v>
      </c>
      <c r="CP209" s="56">
        <v>242.4</v>
      </c>
      <c r="CQ209" s="54">
        <v>239.2</v>
      </c>
      <c r="CR209" s="55">
        <v>241</v>
      </c>
      <c r="CS209" s="56">
        <v>210</v>
      </c>
      <c r="CT209" s="54">
        <v>198</v>
      </c>
      <c r="CU209" s="55">
        <v>204</v>
      </c>
      <c r="CV209" s="56">
        <v>253.2</v>
      </c>
      <c r="CW209" s="54">
        <v>246</v>
      </c>
      <c r="CX209" s="55">
        <v>249.8</v>
      </c>
      <c r="CY209" s="54">
        <v>216.6</v>
      </c>
      <c r="CZ209" s="54">
        <v>207.4</v>
      </c>
      <c r="DA209" s="55">
        <v>212.2</v>
      </c>
      <c r="DB209" s="54" t="s">
        <v>180</v>
      </c>
      <c r="DC209" s="54" t="s">
        <v>180</v>
      </c>
      <c r="DD209" s="55" t="s">
        <v>180</v>
      </c>
      <c r="DE209" s="54" t="s">
        <v>180</v>
      </c>
      <c r="DF209" s="54" t="s">
        <v>180</v>
      </c>
      <c r="DG209" s="55" t="s">
        <v>180</v>
      </c>
      <c r="DH209" s="54" t="s">
        <v>180</v>
      </c>
      <c r="DI209" s="54" t="s">
        <v>180</v>
      </c>
      <c r="DJ209" s="55" t="s">
        <v>180</v>
      </c>
      <c r="DK209" s="56" t="s">
        <v>180</v>
      </c>
      <c r="DL209" s="54" t="s">
        <v>180</v>
      </c>
      <c r="DM209" s="55" t="s">
        <v>180</v>
      </c>
      <c r="DN209" s="54" t="s">
        <v>180</v>
      </c>
      <c r="DO209" s="54" t="s">
        <v>180</v>
      </c>
      <c r="DP209" s="55" t="s">
        <v>180</v>
      </c>
      <c r="DQ209" s="54" t="s">
        <v>180</v>
      </c>
      <c r="DR209" s="54" t="s">
        <v>180</v>
      </c>
      <c r="DS209" s="55" t="s">
        <v>180</v>
      </c>
      <c r="DT209" s="54">
        <v>200.8</v>
      </c>
      <c r="DU209" s="54">
        <v>200.2</v>
      </c>
      <c r="DV209" s="55">
        <v>200.6</v>
      </c>
      <c r="DW209" s="56" t="s">
        <v>180</v>
      </c>
      <c r="DX209" s="54" t="s">
        <v>180</v>
      </c>
      <c r="DY209" s="55" t="s">
        <v>180</v>
      </c>
      <c r="DZ209" s="56">
        <v>991.25</v>
      </c>
      <c r="EA209" s="54">
        <v>932.75</v>
      </c>
      <c r="EB209" s="55">
        <v>962.5</v>
      </c>
      <c r="EC209" s="56" t="s">
        <v>180</v>
      </c>
      <c r="ED209" s="54" t="s">
        <v>180</v>
      </c>
      <c r="EE209" s="55" t="s">
        <v>180</v>
      </c>
      <c r="EF209" s="56" t="s">
        <v>180</v>
      </c>
      <c r="EG209" s="54" t="s">
        <v>180</v>
      </c>
      <c r="EH209" s="55" t="s">
        <v>180</v>
      </c>
      <c r="EI209" s="56" t="s">
        <v>180</v>
      </c>
      <c r="EJ209" s="54" t="s">
        <v>180</v>
      </c>
      <c r="EK209" s="55" t="s">
        <v>180</v>
      </c>
      <c r="EL209" s="56" t="s">
        <v>180</v>
      </c>
      <c r="EM209" s="54" t="s">
        <v>180</v>
      </c>
      <c r="EN209" s="55" t="s">
        <v>180</v>
      </c>
      <c r="EO209" s="56" t="s">
        <v>180</v>
      </c>
      <c r="EP209" s="54" t="s">
        <v>180</v>
      </c>
      <c r="EQ209" s="55" t="s">
        <v>180</v>
      </c>
      <c r="ER209" s="56" t="s">
        <v>180</v>
      </c>
      <c r="ES209" s="54" t="s">
        <v>180</v>
      </c>
      <c r="ET209" s="55" t="s">
        <v>180</v>
      </c>
      <c r="EU209" s="54" t="s">
        <v>180</v>
      </c>
      <c r="EV209" s="54" t="s">
        <v>180</v>
      </c>
      <c r="EW209" s="55" t="s">
        <v>180</v>
      </c>
      <c r="EX209" s="54">
        <v>257</v>
      </c>
      <c r="EY209" s="54">
        <v>251.2</v>
      </c>
      <c r="EZ209" s="55">
        <v>254.6</v>
      </c>
      <c r="FA209" s="56" t="s">
        <v>180</v>
      </c>
      <c r="FB209" s="54" t="s">
        <v>180</v>
      </c>
      <c r="FC209" s="55" t="s">
        <v>180</v>
      </c>
      <c r="FD209" s="56" t="s">
        <v>180</v>
      </c>
      <c r="FE209" s="54" t="s">
        <v>180</v>
      </c>
      <c r="FF209" s="55" t="s">
        <v>180</v>
      </c>
      <c r="FG209" s="56" t="s">
        <v>180</v>
      </c>
      <c r="FH209" s="54" t="s">
        <v>180</v>
      </c>
      <c r="FI209" s="55" t="s">
        <v>180</v>
      </c>
      <c r="FJ209" s="56">
        <v>165</v>
      </c>
      <c r="FK209" s="54">
        <v>162</v>
      </c>
      <c r="FL209" s="55">
        <v>164</v>
      </c>
      <c r="FM209" s="56" t="s">
        <v>180</v>
      </c>
      <c r="FN209" s="54" t="s">
        <v>180</v>
      </c>
      <c r="FO209" s="55" t="s">
        <v>180</v>
      </c>
      <c r="FP209" s="56">
        <v>182.4</v>
      </c>
      <c r="FQ209" s="54">
        <v>181.2</v>
      </c>
      <c r="FR209" s="55">
        <v>181.8</v>
      </c>
      <c r="FS209" s="56">
        <v>179</v>
      </c>
      <c r="FT209" s="54">
        <v>176</v>
      </c>
      <c r="FU209" s="55">
        <v>178</v>
      </c>
      <c r="FV209" s="56" t="s">
        <v>180</v>
      </c>
      <c r="FW209" s="54" t="s">
        <v>180</v>
      </c>
      <c r="FX209" s="55" t="s">
        <v>180</v>
      </c>
      <c r="FY209" s="56" t="s">
        <v>180</v>
      </c>
      <c r="FZ209" s="54" t="s">
        <v>180</v>
      </c>
      <c r="GA209" s="55" t="s">
        <v>180</v>
      </c>
      <c r="GB209" s="56">
        <v>350</v>
      </c>
      <c r="GC209" s="54">
        <v>300</v>
      </c>
      <c r="GD209" s="55">
        <v>325</v>
      </c>
      <c r="GE209" s="56">
        <v>365.4</v>
      </c>
      <c r="GF209" s="54">
        <v>350.8</v>
      </c>
      <c r="GG209" s="55">
        <v>358.2</v>
      </c>
      <c r="GH209" s="56">
        <v>385</v>
      </c>
      <c r="GI209" s="54">
        <v>332</v>
      </c>
      <c r="GJ209" s="55">
        <v>359</v>
      </c>
      <c r="GK209" s="56" t="s">
        <v>180</v>
      </c>
      <c r="GL209" s="54" t="s">
        <v>180</v>
      </c>
      <c r="GM209" s="55" t="s">
        <v>180</v>
      </c>
      <c r="GN209" s="56">
        <v>382</v>
      </c>
      <c r="GO209" s="54">
        <v>325</v>
      </c>
      <c r="GP209" s="55">
        <v>354</v>
      </c>
      <c r="GQ209" s="56" t="s">
        <v>180</v>
      </c>
      <c r="GR209" s="54" t="s">
        <v>180</v>
      </c>
      <c r="GS209" s="55" t="s">
        <v>180</v>
      </c>
      <c r="GT209" s="56" t="s">
        <v>180</v>
      </c>
      <c r="GU209" s="54" t="s">
        <v>180</v>
      </c>
      <c r="GV209" s="55" t="s">
        <v>180</v>
      </c>
      <c r="GW209" s="56" t="s">
        <v>180</v>
      </c>
      <c r="GX209" s="54" t="s">
        <v>180</v>
      </c>
      <c r="GY209" s="55" t="s">
        <v>180</v>
      </c>
      <c r="GZ209" s="56">
        <v>43</v>
      </c>
      <c r="HA209" s="54">
        <v>36</v>
      </c>
      <c r="HB209" s="55">
        <v>40</v>
      </c>
      <c r="HC209" s="56">
        <v>60</v>
      </c>
      <c r="HD209" s="54">
        <v>50</v>
      </c>
      <c r="HE209" s="55">
        <v>55</v>
      </c>
      <c r="HF209" s="54" t="s">
        <v>180</v>
      </c>
      <c r="HG209" s="54" t="s">
        <v>180</v>
      </c>
      <c r="HH209" s="55" t="s">
        <v>180</v>
      </c>
      <c r="HI209" s="54" t="s">
        <v>180</v>
      </c>
      <c r="HJ209" s="54" t="s">
        <v>180</v>
      </c>
      <c r="HK209" s="55" t="s">
        <v>180</v>
      </c>
      <c r="HL209" s="56" t="s">
        <v>180</v>
      </c>
      <c r="HM209" s="54" t="s">
        <v>180</v>
      </c>
      <c r="HN209" s="55" t="s">
        <v>180</v>
      </c>
      <c r="HO209" s="56" t="s">
        <v>180</v>
      </c>
      <c r="HP209" s="54" t="s">
        <v>180</v>
      </c>
      <c r="HQ209" s="55" t="s">
        <v>180</v>
      </c>
      <c r="HR209" s="56" t="s">
        <v>180</v>
      </c>
      <c r="HS209" s="54" t="s">
        <v>180</v>
      </c>
      <c r="HT209" s="55" t="s">
        <v>180</v>
      </c>
      <c r="HU209" s="56" t="s">
        <v>180</v>
      </c>
      <c r="HV209" s="54" t="s">
        <v>180</v>
      </c>
      <c r="HW209" s="55" t="s">
        <v>180</v>
      </c>
      <c r="HX209" s="56" t="s">
        <v>180</v>
      </c>
      <c r="HY209" s="54" t="s">
        <v>180</v>
      </c>
      <c r="HZ209" s="55" t="s">
        <v>180</v>
      </c>
      <c r="IA209" s="56" t="s">
        <v>180</v>
      </c>
      <c r="IB209" s="54" t="s">
        <v>180</v>
      </c>
      <c r="IC209" s="55" t="s">
        <v>180</v>
      </c>
    </row>
    <row r="210" spans="1:237">
      <c r="A210" s="20">
        <v>2004</v>
      </c>
      <c r="B210" s="20">
        <v>2</v>
      </c>
      <c r="C210" s="20">
        <v>5</v>
      </c>
      <c r="D210" s="54">
        <v>205</v>
      </c>
      <c r="E210" s="54">
        <v>204.66666666666666</v>
      </c>
      <c r="F210" s="55">
        <v>205</v>
      </c>
      <c r="G210" s="56">
        <v>185</v>
      </c>
      <c r="H210" s="54">
        <v>183</v>
      </c>
      <c r="I210" s="55">
        <v>184</v>
      </c>
      <c r="J210" s="56">
        <v>197.25</v>
      </c>
      <c r="K210" s="54">
        <v>192.5</v>
      </c>
      <c r="L210" s="55">
        <v>195</v>
      </c>
      <c r="M210" s="56">
        <v>222.75</v>
      </c>
      <c r="N210" s="54">
        <v>220</v>
      </c>
      <c r="O210" s="55">
        <v>221.75</v>
      </c>
      <c r="P210" s="56">
        <v>222.75</v>
      </c>
      <c r="Q210" s="54">
        <v>220</v>
      </c>
      <c r="R210" s="55">
        <v>221.75</v>
      </c>
      <c r="S210" s="56">
        <v>222.75</v>
      </c>
      <c r="T210" s="54">
        <v>222.25</v>
      </c>
      <c r="U210" s="55">
        <v>222.5</v>
      </c>
      <c r="V210" s="54">
        <v>217</v>
      </c>
      <c r="W210" s="54">
        <v>215.75</v>
      </c>
      <c r="X210" s="55">
        <v>216.5</v>
      </c>
      <c r="Y210" s="54">
        <v>218.5</v>
      </c>
      <c r="Z210" s="54">
        <v>215</v>
      </c>
      <c r="AA210" s="55">
        <v>217.25</v>
      </c>
      <c r="AB210" s="54" t="s">
        <v>180</v>
      </c>
      <c r="AC210" s="54" t="s">
        <v>180</v>
      </c>
      <c r="AD210" s="55" t="s">
        <v>180</v>
      </c>
      <c r="AE210" s="54" t="s">
        <v>180</v>
      </c>
      <c r="AF210" s="54" t="s">
        <v>180</v>
      </c>
      <c r="AG210" s="55" t="s">
        <v>180</v>
      </c>
      <c r="AH210" s="56" t="s">
        <v>180</v>
      </c>
      <c r="AI210" s="54" t="s">
        <v>180</v>
      </c>
      <c r="AJ210" s="55" t="s">
        <v>180</v>
      </c>
      <c r="AK210" s="56" t="s">
        <v>180</v>
      </c>
      <c r="AL210" s="54" t="s">
        <v>180</v>
      </c>
      <c r="AM210" s="55" t="s">
        <v>180</v>
      </c>
      <c r="AN210" s="56">
        <v>3720</v>
      </c>
      <c r="AO210" s="54">
        <v>2600</v>
      </c>
      <c r="AP210" s="55">
        <v>3160</v>
      </c>
      <c r="AQ210" s="56">
        <v>205</v>
      </c>
      <c r="AR210" s="54">
        <v>204.66666666666666</v>
      </c>
      <c r="AS210" s="55">
        <v>205</v>
      </c>
      <c r="AT210" s="56">
        <v>1026.25</v>
      </c>
      <c r="AU210" s="54">
        <v>996.25</v>
      </c>
      <c r="AV210" s="55">
        <v>1011.25</v>
      </c>
      <c r="AW210" s="56">
        <v>215</v>
      </c>
      <c r="AX210" s="54">
        <v>205</v>
      </c>
      <c r="AY210" s="55">
        <v>210</v>
      </c>
      <c r="AZ210" s="56">
        <v>230</v>
      </c>
      <c r="BA210" s="54">
        <v>225</v>
      </c>
      <c r="BB210" s="55">
        <v>228</v>
      </c>
      <c r="BC210" s="56" t="s">
        <v>180</v>
      </c>
      <c r="BD210" s="54" t="s">
        <v>180</v>
      </c>
      <c r="BE210" s="55" t="s">
        <v>180</v>
      </c>
      <c r="BF210" s="56">
        <v>230</v>
      </c>
      <c r="BG210" s="54">
        <v>225</v>
      </c>
      <c r="BH210" s="55">
        <v>228</v>
      </c>
      <c r="BI210" s="56">
        <v>249.33333333333334</v>
      </c>
      <c r="BJ210" s="54">
        <v>245</v>
      </c>
      <c r="BK210" s="55">
        <v>247.33333333333334</v>
      </c>
      <c r="BL210" s="56" t="s">
        <v>180</v>
      </c>
      <c r="BM210" s="54" t="s">
        <v>180</v>
      </c>
      <c r="BN210" s="55" t="s">
        <v>180</v>
      </c>
      <c r="BO210" s="56" t="s">
        <v>180</v>
      </c>
      <c r="BP210" s="54" t="s">
        <v>180</v>
      </c>
      <c r="BQ210" s="55" t="s">
        <v>180</v>
      </c>
      <c r="BR210" s="56" t="s">
        <v>180</v>
      </c>
      <c r="BS210" s="54" t="s">
        <v>180</v>
      </c>
      <c r="BT210" s="55" t="s">
        <v>180</v>
      </c>
      <c r="BU210" s="56">
        <v>250</v>
      </c>
      <c r="BV210" s="54">
        <v>250</v>
      </c>
      <c r="BW210" s="55">
        <v>250</v>
      </c>
      <c r="BX210" s="56" t="s">
        <v>180</v>
      </c>
      <c r="BY210" s="54" t="s">
        <v>180</v>
      </c>
      <c r="BZ210" s="55" t="s">
        <v>180</v>
      </c>
      <c r="CA210" s="56" t="s">
        <v>180</v>
      </c>
      <c r="CB210" s="54" t="s">
        <v>180</v>
      </c>
      <c r="CC210" s="55" t="s">
        <v>180</v>
      </c>
      <c r="CD210" s="56" t="s">
        <v>180</v>
      </c>
      <c r="CE210" s="54" t="s">
        <v>180</v>
      </c>
      <c r="CF210" s="55" t="s">
        <v>180</v>
      </c>
      <c r="CG210" s="56" t="s">
        <v>180</v>
      </c>
      <c r="CH210" s="54" t="s">
        <v>180</v>
      </c>
      <c r="CI210" s="55" t="s">
        <v>180</v>
      </c>
      <c r="CJ210" s="56" t="s">
        <v>180</v>
      </c>
      <c r="CK210" s="54" t="s">
        <v>180</v>
      </c>
      <c r="CL210" s="55" t="s">
        <v>180</v>
      </c>
      <c r="CM210" s="56" t="s">
        <v>180</v>
      </c>
      <c r="CN210" s="54" t="s">
        <v>180</v>
      </c>
      <c r="CO210" s="55" t="s">
        <v>180</v>
      </c>
      <c r="CP210" s="56">
        <v>239.33333333333334</v>
      </c>
      <c r="CQ210" s="54">
        <v>237.33333333333334</v>
      </c>
      <c r="CR210" s="55">
        <v>238.33333333333334</v>
      </c>
      <c r="CS210" s="56">
        <v>210</v>
      </c>
      <c r="CT210" s="54">
        <v>198</v>
      </c>
      <c r="CU210" s="55">
        <v>204</v>
      </c>
      <c r="CV210" s="56">
        <v>258</v>
      </c>
      <c r="CW210" s="54">
        <v>255</v>
      </c>
      <c r="CX210" s="55">
        <v>257</v>
      </c>
      <c r="CY210" s="54">
        <v>218</v>
      </c>
      <c r="CZ210" s="54">
        <v>205</v>
      </c>
      <c r="DA210" s="55">
        <v>212</v>
      </c>
      <c r="DB210" s="54" t="s">
        <v>180</v>
      </c>
      <c r="DC210" s="54" t="s">
        <v>180</v>
      </c>
      <c r="DD210" s="55" t="s">
        <v>180</v>
      </c>
      <c r="DE210" s="54" t="s">
        <v>180</v>
      </c>
      <c r="DF210" s="54" t="s">
        <v>180</v>
      </c>
      <c r="DG210" s="55" t="s">
        <v>180</v>
      </c>
      <c r="DH210" s="54" t="s">
        <v>180</v>
      </c>
      <c r="DI210" s="54" t="s">
        <v>180</v>
      </c>
      <c r="DJ210" s="55" t="s">
        <v>180</v>
      </c>
      <c r="DK210" s="56" t="s">
        <v>180</v>
      </c>
      <c r="DL210" s="54" t="s">
        <v>180</v>
      </c>
      <c r="DM210" s="55" t="s">
        <v>180</v>
      </c>
      <c r="DN210" s="54" t="s">
        <v>180</v>
      </c>
      <c r="DO210" s="54" t="s">
        <v>180</v>
      </c>
      <c r="DP210" s="55" t="s">
        <v>180</v>
      </c>
      <c r="DQ210" s="54" t="s">
        <v>180</v>
      </c>
      <c r="DR210" s="54" t="s">
        <v>180</v>
      </c>
      <c r="DS210" s="55" t="s">
        <v>180</v>
      </c>
      <c r="DT210" s="54">
        <v>192</v>
      </c>
      <c r="DU210" s="54">
        <v>190.75</v>
      </c>
      <c r="DV210" s="55">
        <v>191.75</v>
      </c>
      <c r="DW210" s="56" t="s">
        <v>180</v>
      </c>
      <c r="DX210" s="54" t="s">
        <v>180</v>
      </c>
      <c r="DY210" s="55" t="s">
        <v>180</v>
      </c>
      <c r="DZ210" s="56">
        <v>1014.5</v>
      </c>
      <c r="EA210" s="54">
        <v>954.5</v>
      </c>
      <c r="EB210" s="55">
        <v>985</v>
      </c>
      <c r="EC210" s="56" t="s">
        <v>180</v>
      </c>
      <c r="ED210" s="54" t="s">
        <v>180</v>
      </c>
      <c r="EE210" s="55" t="s">
        <v>180</v>
      </c>
      <c r="EF210" s="56" t="s">
        <v>180</v>
      </c>
      <c r="EG210" s="54" t="s">
        <v>180</v>
      </c>
      <c r="EH210" s="55" t="s">
        <v>180</v>
      </c>
      <c r="EI210" s="56" t="s">
        <v>180</v>
      </c>
      <c r="EJ210" s="54" t="s">
        <v>180</v>
      </c>
      <c r="EK210" s="55" t="s">
        <v>180</v>
      </c>
      <c r="EL210" s="56" t="s">
        <v>180</v>
      </c>
      <c r="EM210" s="54" t="s">
        <v>180</v>
      </c>
      <c r="EN210" s="55" t="s">
        <v>180</v>
      </c>
      <c r="EO210" s="56" t="s">
        <v>180</v>
      </c>
      <c r="EP210" s="54" t="s">
        <v>180</v>
      </c>
      <c r="EQ210" s="55" t="s">
        <v>180</v>
      </c>
      <c r="ER210" s="56" t="s">
        <v>180</v>
      </c>
      <c r="ES210" s="54" t="s">
        <v>180</v>
      </c>
      <c r="ET210" s="55" t="s">
        <v>180</v>
      </c>
      <c r="EU210" s="54" t="s">
        <v>180</v>
      </c>
      <c r="EV210" s="54" t="s">
        <v>180</v>
      </c>
      <c r="EW210" s="55" t="s">
        <v>180</v>
      </c>
      <c r="EX210" s="54">
        <v>250</v>
      </c>
      <c r="EY210" s="54">
        <v>246.66666666666666</v>
      </c>
      <c r="EZ210" s="55">
        <v>248.66666666666666</v>
      </c>
      <c r="FA210" s="56" t="s">
        <v>180</v>
      </c>
      <c r="FB210" s="54" t="s">
        <v>180</v>
      </c>
      <c r="FC210" s="55" t="s">
        <v>180</v>
      </c>
      <c r="FD210" s="56" t="s">
        <v>180</v>
      </c>
      <c r="FE210" s="54" t="s">
        <v>180</v>
      </c>
      <c r="FF210" s="55" t="s">
        <v>180</v>
      </c>
      <c r="FG210" s="56" t="s">
        <v>180</v>
      </c>
      <c r="FH210" s="54" t="s">
        <v>180</v>
      </c>
      <c r="FI210" s="55" t="s">
        <v>180</v>
      </c>
      <c r="FJ210" s="56">
        <v>175</v>
      </c>
      <c r="FK210" s="54">
        <v>167</v>
      </c>
      <c r="FL210" s="55">
        <v>171</v>
      </c>
      <c r="FM210" s="56" t="s">
        <v>180</v>
      </c>
      <c r="FN210" s="54" t="s">
        <v>180</v>
      </c>
      <c r="FO210" s="55" t="s">
        <v>180</v>
      </c>
      <c r="FP210" s="56">
        <v>178.25</v>
      </c>
      <c r="FQ210" s="54">
        <v>176.75</v>
      </c>
      <c r="FR210" s="55">
        <v>177.5</v>
      </c>
      <c r="FS210" s="56">
        <v>179</v>
      </c>
      <c r="FT210" s="54">
        <v>176</v>
      </c>
      <c r="FU210" s="55">
        <v>178</v>
      </c>
      <c r="FV210" s="56" t="s">
        <v>180</v>
      </c>
      <c r="FW210" s="54" t="s">
        <v>180</v>
      </c>
      <c r="FX210" s="55" t="s">
        <v>180</v>
      </c>
      <c r="FY210" s="56" t="s">
        <v>180</v>
      </c>
      <c r="FZ210" s="54" t="s">
        <v>180</v>
      </c>
      <c r="GA210" s="55" t="s">
        <v>180</v>
      </c>
      <c r="GB210" s="56">
        <v>350</v>
      </c>
      <c r="GC210" s="54">
        <v>325</v>
      </c>
      <c r="GD210" s="55">
        <v>338</v>
      </c>
      <c r="GE210" s="56">
        <v>403</v>
      </c>
      <c r="GF210" s="54">
        <v>402</v>
      </c>
      <c r="GG210" s="55">
        <v>403</v>
      </c>
      <c r="GH210" s="56">
        <v>385</v>
      </c>
      <c r="GI210" s="54">
        <v>367</v>
      </c>
      <c r="GJ210" s="55">
        <v>376</v>
      </c>
      <c r="GK210" s="56" t="s">
        <v>180</v>
      </c>
      <c r="GL210" s="54" t="s">
        <v>180</v>
      </c>
      <c r="GM210" s="55" t="s">
        <v>180</v>
      </c>
      <c r="GN210" s="56">
        <v>382</v>
      </c>
      <c r="GO210" s="54">
        <v>355</v>
      </c>
      <c r="GP210" s="55">
        <v>369</v>
      </c>
      <c r="GQ210" s="56" t="s">
        <v>180</v>
      </c>
      <c r="GR210" s="54" t="s">
        <v>180</v>
      </c>
      <c r="GS210" s="55" t="s">
        <v>180</v>
      </c>
      <c r="GT210" s="56" t="s">
        <v>180</v>
      </c>
      <c r="GU210" s="54" t="s">
        <v>180</v>
      </c>
      <c r="GV210" s="55" t="s">
        <v>180</v>
      </c>
      <c r="GW210" s="56" t="s">
        <v>180</v>
      </c>
      <c r="GX210" s="54" t="s">
        <v>180</v>
      </c>
      <c r="GY210" s="55" t="s">
        <v>180</v>
      </c>
      <c r="GZ210" s="56">
        <v>46</v>
      </c>
      <c r="HA210" s="54">
        <v>38</v>
      </c>
      <c r="HB210" s="55">
        <v>42</v>
      </c>
      <c r="HC210" s="56">
        <v>60</v>
      </c>
      <c r="HD210" s="54">
        <v>50</v>
      </c>
      <c r="HE210" s="55">
        <v>55</v>
      </c>
      <c r="HF210" s="54" t="s">
        <v>180</v>
      </c>
      <c r="HG210" s="54" t="s">
        <v>180</v>
      </c>
      <c r="HH210" s="55" t="s">
        <v>180</v>
      </c>
      <c r="HI210" s="54" t="s">
        <v>180</v>
      </c>
      <c r="HJ210" s="54" t="s">
        <v>180</v>
      </c>
      <c r="HK210" s="55" t="s">
        <v>180</v>
      </c>
      <c r="HL210" s="56" t="s">
        <v>180</v>
      </c>
      <c r="HM210" s="54" t="s">
        <v>180</v>
      </c>
      <c r="HN210" s="55" t="s">
        <v>180</v>
      </c>
      <c r="HO210" s="56" t="s">
        <v>180</v>
      </c>
      <c r="HP210" s="54" t="s">
        <v>180</v>
      </c>
      <c r="HQ210" s="55" t="s">
        <v>180</v>
      </c>
      <c r="HR210" s="56" t="s">
        <v>180</v>
      </c>
      <c r="HS210" s="54" t="s">
        <v>180</v>
      </c>
      <c r="HT210" s="55" t="s">
        <v>180</v>
      </c>
      <c r="HU210" s="56" t="s">
        <v>180</v>
      </c>
      <c r="HV210" s="54" t="s">
        <v>180</v>
      </c>
      <c r="HW210" s="55" t="s">
        <v>180</v>
      </c>
      <c r="HX210" s="56" t="s">
        <v>180</v>
      </c>
      <c r="HY210" s="54" t="s">
        <v>180</v>
      </c>
      <c r="HZ210" s="55" t="s">
        <v>180</v>
      </c>
      <c r="IA210" s="56" t="s">
        <v>180</v>
      </c>
      <c r="IB210" s="54" t="s">
        <v>180</v>
      </c>
      <c r="IC210" s="55" t="s">
        <v>180</v>
      </c>
    </row>
    <row r="211" spans="1:237">
      <c r="A211" s="20">
        <v>2004</v>
      </c>
      <c r="B211" s="20">
        <v>2</v>
      </c>
      <c r="C211" s="20">
        <v>6</v>
      </c>
      <c r="D211" s="54">
        <v>215</v>
      </c>
      <c r="E211" s="54">
        <v>210</v>
      </c>
      <c r="F211" s="55">
        <v>212.75</v>
      </c>
      <c r="G211" s="56">
        <v>182</v>
      </c>
      <c r="H211" s="54">
        <v>180.5</v>
      </c>
      <c r="I211" s="55">
        <v>181.5</v>
      </c>
      <c r="J211" s="56">
        <v>191</v>
      </c>
      <c r="K211" s="54">
        <v>189.25</v>
      </c>
      <c r="L211" s="55">
        <v>190.25</v>
      </c>
      <c r="M211" s="56">
        <v>220</v>
      </c>
      <c r="N211" s="54">
        <v>217.5</v>
      </c>
      <c r="O211" s="55">
        <v>218.75</v>
      </c>
      <c r="P211" s="56">
        <v>220</v>
      </c>
      <c r="Q211" s="54">
        <v>217.5</v>
      </c>
      <c r="R211" s="55">
        <v>218.75</v>
      </c>
      <c r="S211" s="56">
        <v>220</v>
      </c>
      <c r="T211" s="54">
        <v>220</v>
      </c>
      <c r="U211" s="55">
        <v>220</v>
      </c>
      <c r="V211" s="54">
        <v>215</v>
      </c>
      <c r="W211" s="54">
        <v>213.5</v>
      </c>
      <c r="X211" s="55">
        <v>214.5</v>
      </c>
      <c r="Y211" s="54">
        <v>216.5</v>
      </c>
      <c r="Z211" s="54">
        <v>215</v>
      </c>
      <c r="AA211" s="55">
        <v>216</v>
      </c>
      <c r="AB211" s="54" t="s">
        <v>180</v>
      </c>
      <c r="AC211" s="54" t="s">
        <v>180</v>
      </c>
      <c r="AD211" s="55" t="s">
        <v>180</v>
      </c>
      <c r="AE211" s="54" t="s">
        <v>180</v>
      </c>
      <c r="AF211" s="54" t="s">
        <v>180</v>
      </c>
      <c r="AG211" s="55" t="s">
        <v>180</v>
      </c>
      <c r="AH211" s="56" t="s">
        <v>180</v>
      </c>
      <c r="AI211" s="54" t="s">
        <v>180</v>
      </c>
      <c r="AJ211" s="55" t="s">
        <v>180</v>
      </c>
      <c r="AK211" s="56" t="s">
        <v>180</v>
      </c>
      <c r="AL211" s="54" t="s">
        <v>180</v>
      </c>
      <c r="AM211" s="55" t="s">
        <v>180</v>
      </c>
      <c r="AN211" s="56">
        <v>3720</v>
      </c>
      <c r="AO211" s="54">
        <v>2600</v>
      </c>
      <c r="AP211" s="55">
        <v>3160</v>
      </c>
      <c r="AQ211" s="56">
        <v>215</v>
      </c>
      <c r="AR211" s="54">
        <v>210</v>
      </c>
      <c r="AS211" s="55">
        <v>212.75</v>
      </c>
      <c r="AT211" s="56">
        <v>1022.5</v>
      </c>
      <c r="AU211" s="54">
        <v>958.75</v>
      </c>
      <c r="AV211" s="55">
        <v>991</v>
      </c>
      <c r="AW211" s="56">
        <v>215</v>
      </c>
      <c r="AX211" s="54">
        <v>203</v>
      </c>
      <c r="AY211" s="55">
        <v>209</v>
      </c>
      <c r="AZ211" s="56">
        <v>230</v>
      </c>
      <c r="BA211" s="54">
        <v>225</v>
      </c>
      <c r="BB211" s="55">
        <v>228</v>
      </c>
      <c r="BC211" s="56" t="s">
        <v>180</v>
      </c>
      <c r="BD211" s="54" t="s">
        <v>180</v>
      </c>
      <c r="BE211" s="55" t="s">
        <v>180</v>
      </c>
      <c r="BF211" s="56">
        <v>230</v>
      </c>
      <c r="BG211" s="54">
        <v>225</v>
      </c>
      <c r="BH211" s="55">
        <v>228</v>
      </c>
      <c r="BI211" s="56">
        <v>252.5</v>
      </c>
      <c r="BJ211" s="54">
        <v>249.5</v>
      </c>
      <c r="BK211" s="55">
        <v>251.25</v>
      </c>
      <c r="BL211" s="56" t="s">
        <v>180</v>
      </c>
      <c r="BM211" s="54" t="s">
        <v>180</v>
      </c>
      <c r="BN211" s="55" t="s">
        <v>180</v>
      </c>
      <c r="BO211" s="56" t="s">
        <v>180</v>
      </c>
      <c r="BP211" s="54" t="s">
        <v>180</v>
      </c>
      <c r="BQ211" s="55" t="s">
        <v>180</v>
      </c>
      <c r="BR211" s="56" t="s">
        <v>180</v>
      </c>
      <c r="BS211" s="54" t="s">
        <v>180</v>
      </c>
      <c r="BT211" s="55" t="s">
        <v>180</v>
      </c>
      <c r="BU211" s="56">
        <v>250</v>
      </c>
      <c r="BV211" s="54">
        <v>250</v>
      </c>
      <c r="BW211" s="55">
        <v>250</v>
      </c>
      <c r="BX211" s="56" t="s">
        <v>180</v>
      </c>
      <c r="BY211" s="54" t="s">
        <v>180</v>
      </c>
      <c r="BZ211" s="55" t="s">
        <v>180</v>
      </c>
      <c r="CA211" s="56" t="s">
        <v>180</v>
      </c>
      <c r="CB211" s="54" t="s">
        <v>180</v>
      </c>
      <c r="CC211" s="55" t="s">
        <v>180</v>
      </c>
      <c r="CD211" s="56" t="s">
        <v>180</v>
      </c>
      <c r="CE211" s="54" t="s">
        <v>180</v>
      </c>
      <c r="CF211" s="55" t="s">
        <v>180</v>
      </c>
      <c r="CG211" s="56" t="s">
        <v>180</v>
      </c>
      <c r="CH211" s="54" t="s">
        <v>180</v>
      </c>
      <c r="CI211" s="55" t="s">
        <v>180</v>
      </c>
      <c r="CJ211" s="56" t="s">
        <v>180</v>
      </c>
      <c r="CK211" s="54" t="s">
        <v>180</v>
      </c>
      <c r="CL211" s="55" t="s">
        <v>180</v>
      </c>
      <c r="CM211" s="56" t="s">
        <v>180</v>
      </c>
      <c r="CN211" s="54" t="s">
        <v>180</v>
      </c>
      <c r="CO211" s="55" t="s">
        <v>180</v>
      </c>
      <c r="CP211" s="56">
        <v>238</v>
      </c>
      <c r="CQ211" s="54">
        <v>235.5</v>
      </c>
      <c r="CR211" s="55">
        <v>237.25</v>
      </c>
      <c r="CS211" s="56">
        <v>210</v>
      </c>
      <c r="CT211" s="54">
        <v>198</v>
      </c>
      <c r="CU211" s="55">
        <v>204</v>
      </c>
      <c r="CV211" s="56">
        <v>258</v>
      </c>
      <c r="CW211" s="54">
        <v>255</v>
      </c>
      <c r="CX211" s="55">
        <v>257</v>
      </c>
      <c r="CY211" s="54">
        <v>218</v>
      </c>
      <c r="CZ211" s="54">
        <v>205</v>
      </c>
      <c r="DA211" s="55">
        <v>212</v>
      </c>
      <c r="DB211" s="54" t="s">
        <v>180</v>
      </c>
      <c r="DC211" s="54" t="s">
        <v>180</v>
      </c>
      <c r="DD211" s="55" t="s">
        <v>180</v>
      </c>
      <c r="DE211" s="54" t="s">
        <v>180</v>
      </c>
      <c r="DF211" s="54" t="s">
        <v>180</v>
      </c>
      <c r="DG211" s="55" t="s">
        <v>180</v>
      </c>
      <c r="DH211" s="54" t="s">
        <v>180</v>
      </c>
      <c r="DI211" s="54" t="s">
        <v>180</v>
      </c>
      <c r="DJ211" s="55" t="s">
        <v>180</v>
      </c>
      <c r="DK211" s="56" t="s">
        <v>180</v>
      </c>
      <c r="DL211" s="54" t="s">
        <v>180</v>
      </c>
      <c r="DM211" s="55" t="s">
        <v>180</v>
      </c>
      <c r="DN211" s="54" t="s">
        <v>180</v>
      </c>
      <c r="DO211" s="54" t="s">
        <v>180</v>
      </c>
      <c r="DP211" s="55" t="s">
        <v>180</v>
      </c>
      <c r="DQ211" s="54" t="s">
        <v>180</v>
      </c>
      <c r="DR211" s="54" t="s">
        <v>180</v>
      </c>
      <c r="DS211" s="55" t="s">
        <v>180</v>
      </c>
      <c r="DT211" s="54">
        <v>186.75</v>
      </c>
      <c r="DU211" s="54">
        <v>185</v>
      </c>
      <c r="DV211" s="55">
        <v>186</v>
      </c>
      <c r="DW211" s="56">
        <v>218</v>
      </c>
      <c r="DX211" s="54">
        <v>217</v>
      </c>
      <c r="DY211" s="55">
        <v>217.66666666666666</v>
      </c>
      <c r="DZ211" s="56">
        <v>887</v>
      </c>
      <c r="EA211" s="54">
        <v>852.5</v>
      </c>
      <c r="EB211" s="55">
        <v>870</v>
      </c>
      <c r="EC211" s="56" t="s">
        <v>180</v>
      </c>
      <c r="ED211" s="54" t="s">
        <v>180</v>
      </c>
      <c r="EE211" s="55" t="s">
        <v>180</v>
      </c>
      <c r="EF211" s="56" t="s">
        <v>180</v>
      </c>
      <c r="EG211" s="54" t="s">
        <v>180</v>
      </c>
      <c r="EH211" s="55" t="s">
        <v>180</v>
      </c>
      <c r="EI211" s="56" t="s">
        <v>180</v>
      </c>
      <c r="EJ211" s="54" t="s">
        <v>180</v>
      </c>
      <c r="EK211" s="55" t="s">
        <v>180</v>
      </c>
      <c r="EL211" s="56" t="s">
        <v>180</v>
      </c>
      <c r="EM211" s="54" t="s">
        <v>180</v>
      </c>
      <c r="EN211" s="55" t="s">
        <v>180</v>
      </c>
      <c r="EO211" s="56" t="s">
        <v>180</v>
      </c>
      <c r="EP211" s="54" t="s">
        <v>180</v>
      </c>
      <c r="EQ211" s="55" t="s">
        <v>180</v>
      </c>
      <c r="ER211" s="56" t="s">
        <v>180</v>
      </c>
      <c r="ES211" s="54" t="s">
        <v>180</v>
      </c>
      <c r="ET211" s="55" t="s">
        <v>180</v>
      </c>
      <c r="EU211" s="54" t="s">
        <v>180</v>
      </c>
      <c r="EV211" s="54" t="s">
        <v>180</v>
      </c>
      <c r="EW211" s="55" t="s">
        <v>180</v>
      </c>
      <c r="EX211" s="54">
        <v>243.5</v>
      </c>
      <c r="EY211" s="54">
        <v>239.75</v>
      </c>
      <c r="EZ211" s="55">
        <v>241.75</v>
      </c>
      <c r="FA211" s="56" t="s">
        <v>180</v>
      </c>
      <c r="FB211" s="54" t="s">
        <v>180</v>
      </c>
      <c r="FC211" s="55" t="s">
        <v>180</v>
      </c>
      <c r="FD211" s="56" t="s">
        <v>180</v>
      </c>
      <c r="FE211" s="54" t="s">
        <v>180</v>
      </c>
      <c r="FF211" s="55" t="s">
        <v>180</v>
      </c>
      <c r="FG211" s="56" t="s">
        <v>180</v>
      </c>
      <c r="FH211" s="54" t="s">
        <v>180</v>
      </c>
      <c r="FI211" s="55" t="s">
        <v>180</v>
      </c>
      <c r="FJ211" s="56">
        <v>175</v>
      </c>
      <c r="FK211" s="54">
        <v>172</v>
      </c>
      <c r="FL211" s="55">
        <v>174</v>
      </c>
      <c r="FM211" s="56" t="s">
        <v>180</v>
      </c>
      <c r="FN211" s="54" t="s">
        <v>180</v>
      </c>
      <c r="FO211" s="55" t="s">
        <v>180</v>
      </c>
      <c r="FP211" s="56">
        <v>167</v>
      </c>
      <c r="FQ211" s="54">
        <v>167</v>
      </c>
      <c r="FR211" s="55">
        <v>167</v>
      </c>
      <c r="FS211" s="56">
        <v>179</v>
      </c>
      <c r="FT211" s="54">
        <v>176</v>
      </c>
      <c r="FU211" s="55">
        <v>178</v>
      </c>
      <c r="FV211" s="56" t="s">
        <v>180</v>
      </c>
      <c r="FW211" s="54" t="s">
        <v>180</v>
      </c>
      <c r="FX211" s="55" t="s">
        <v>180</v>
      </c>
      <c r="FY211" s="56" t="s">
        <v>180</v>
      </c>
      <c r="FZ211" s="54" t="s">
        <v>180</v>
      </c>
      <c r="GA211" s="55" t="s">
        <v>180</v>
      </c>
      <c r="GB211" s="56">
        <v>350</v>
      </c>
      <c r="GC211" s="54">
        <v>325</v>
      </c>
      <c r="GD211" s="55">
        <v>338</v>
      </c>
      <c r="GE211" s="56">
        <v>403</v>
      </c>
      <c r="GF211" s="54">
        <v>402</v>
      </c>
      <c r="GG211" s="55">
        <v>403</v>
      </c>
      <c r="GH211" s="56">
        <v>385</v>
      </c>
      <c r="GI211" s="54">
        <v>367</v>
      </c>
      <c r="GJ211" s="55">
        <v>376</v>
      </c>
      <c r="GK211" s="56" t="s">
        <v>180</v>
      </c>
      <c r="GL211" s="54" t="s">
        <v>180</v>
      </c>
      <c r="GM211" s="55" t="s">
        <v>180</v>
      </c>
      <c r="GN211" s="56">
        <v>382</v>
      </c>
      <c r="GO211" s="54">
        <v>355</v>
      </c>
      <c r="GP211" s="55">
        <v>369</v>
      </c>
      <c r="GQ211" s="56" t="s">
        <v>180</v>
      </c>
      <c r="GR211" s="54" t="s">
        <v>180</v>
      </c>
      <c r="GS211" s="55" t="s">
        <v>180</v>
      </c>
      <c r="GT211" s="56" t="s">
        <v>180</v>
      </c>
      <c r="GU211" s="54" t="s">
        <v>180</v>
      </c>
      <c r="GV211" s="55" t="s">
        <v>180</v>
      </c>
      <c r="GW211" s="56" t="s">
        <v>180</v>
      </c>
      <c r="GX211" s="54" t="s">
        <v>180</v>
      </c>
      <c r="GY211" s="55" t="s">
        <v>180</v>
      </c>
      <c r="GZ211" s="56">
        <v>46</v>
      </c>
      <c r="HA211" s="54">
        <v>38</v>
      </c>
      <c r="HB211" s="55">
        <v>42</v>
      </c>
      <c r="HC211" s="56">
        <v>60</v>
      </c>
      <c r="HD211" s="54">
        <v>50</v>
      </c>
      <c r="HE211" s="55">
        <v>55</v>
      </c>
      <c r="HF211" s="54" t="s">
        <v>180</v>
      </c>
      <c r="HG211" s="54" t="s">
        <v>180</v>
      </c>
      <c r="HH211" s="55" t="s">
        <v>180</v>
      </c>
      <c r="HI211" s="54" t="s">
        <v>180</v>
      </c>
      <c r="HJ211" s="54" t="s">
        <v>180</v>
      </c>
      <c r="HK211" s="55" t="s">
        <v>180</v>
      </c>
      <c r="HL211" s="56" t="s">
        <v>180</v>
      </c>
      <c r="HM211" s="54" t="s">
        <v>180</v>
      </c>
      <c r="HN211" s="55" t="s">
        <v>180</v>
      </c>
      <c r="HO211" s="56" t="s">
        <v>180</v>
      </c>
      <c r="HP211" s="54" t="s">
        <v>180</v>
      </c>
      <c r="HQ211" s="55" t="s">
        <v>180</v>
      </c>
      <c r="HR211" s="56" t="s">
        <v>180</v>
      </c>
      <c r="HS211" s="54" t="s">
        <v>180</v>
      </c>
      <c r="HT211" s="55" t="s">
        <v>180</v>
      </c>
      <c r="HU211" s="56" t="s">
        <v>180</v>
      </c>
      <c r="HV211" s="54" t="s">
        <v>180</v>
      </c>
      <c r="HW211" s="55" t="s">
        <v>180</v>
      </c>
      <c r="HX211" s="56" t="s">
        <v>180</v>
      </c>
      <c r="HY211" s="54" t="s">
        <v>180</v>
      </c>
      <c r="HZ211" s="55" t="s">
        <v>180</v>
      </c>
      <c r="IA211" s="56" t="s">
        <v>180</v>
      </c>
      <c r="IB211" s="54" t="s">
        <v>180</v>
      </c>
      <c r="IC211" s="55" t="s">
        <v>180</v>
      </c>
    </row>
    <row r="212" spans="1:237">
      <c r="A212" s="20">
        <v>2004</v>
      </c>
      <c r="B212" s="20">
        <v>3</v>
      </c>
      <c r="C212" s="20">
        <v>7</v>
      </c>
      <c r="D212" s="54">
        <v>225</v>
      </c>
      <c r="E212" s="54">
        <v>220.2</v>
      </c>
      <c r="F212" s="55">
        <v>222.6</v>
      </c>
      <c r="G212" s="56">
        <v>192</v>
      </c>
      <c r="H212" s="54">
        <v>189</v>
      </c>
      <c r="I212" s="55">
        <v>190.8</v>
      </c>
      <c r="J212" s="56">
        <v>202.6</v>
      </c>
      <c r="K212" s="54">
        <v>201</v>
      </c>
      <c r="L212" s="55">
        <v>202</v>
      </c>
      <c r="M212" s="56">
        <v>220</v>
      </c>
      <c r="N212" s="54">
        <v>217</v>
      </c>
      <c r="O212" s="55">
        <v>218.6</v>
      </c>
      <c r="P212" s="56">
        <v>220</v>
      </c>
      <c r="Q212" s="54">
        <v>217</v>
      </c>
      <c r="R212" s="55">
        <v>218.6</v>
      </c>
      <c r="S212" s="56">
        <v>220</v>
      </c>
      <c r="T212" s="54">
        <v>220</v>
      </c>
      <c r="U212" s="55">
        <v>220</v>
      </c>
      <c r="V212" s="54">
        <v>219</v>
      </c>
      <c r="W212" s="54">
        <v>216.4</v>
      </c>
      <c r="X212" s="55">
        <v>218</v>
      </c>
      <c r="Y212" s="54">
        <v>217</v>
      </c>
      <c r="Z212" s="54">
        <v>217</v>
      </c>
      <c r="AA212" s="55">
        <v>217</v>
      </c>
      <c r="AB212" s="54" t="s">
        <v>180</v>
      </c>
      <c r="AC212" s="54" t="s">
        <v>180</v>
      </c>
      <c r="AD212" s="55" t="s">
        <v>180</v>
      </c>
      <c r="AE212" s="54" t="s">
        <v>180</v>
      </c>
      <c r="AF212" s="54" t="s">
        <v>180</v>
      </c>
      <c r="AG212" s="55" t="s">
        <v>180</v>
      </c>
      <c r="AH212" s="56" t="s">
        <v>180</v>
      </c>
      <c r="AI212" s="54" t="s">
        <v>180</v>
      </c>
      <c r="AJ212" s="55" t="s">
        <v>180</v>
      </c>
      <c r="AK212" s="56" t="s">
        <v>180</v>
      </c>
      <c r="AL212" s="54" t="s">
        <v>180</v>
      </c>
      <c r="AM212" s="55" t="s">
        <v>180</v>
      </c>
      <c r="AN212" s="56">
        <v>3821</v>
      </c>
      <c r="AO212" s="54">
        <v>2720</v>
      </c>
      <c r="AP212" s="55">
        <v>3270.6</v>
      </c>
      <c r="AQ212" s="56" t="s">
        <v>180</v>
      </c>
      <c r="AR212" s="54" t="s">
        <v>180</v>
      </c>
      <c r="AS212" s="55" t="s">
        <v>180</v>
      </c>
      <c r="AT212" s="56">
        <v>940</v>
      </c>
      <c r="AU212" s="54">
        <v>865</v>
      </c>
      <c r="AV212" s="55">
        <v>903</v>
      </c>
      <c r="AW212" s="56">
        <v>216</v>
      </c>
      <c r="AX212" s="54">
        <v>208</v>
      </c>
      <c r="AY212" s="55">
        <v>212</v>
      </c>
      <c r="AZ212" s="56">
        <v>234</v>
      </c>
      <c r="BA212" s="54">
        <v>228.8</v>
      </c>
      <c r="BB212" s="55">
        <v>231.6</v>
      </c>
      <c r="BC212" s="56" t="s">
        <v>180</v>
      </c>
      <c r="BD212" s="54" t="s">
        <v>180</v>
      </c>
      <c r="BE212" s="55" t="s">
        <v>180</v>
      </c>
      <c r="BF212" s="56">
        <v>234</v>
      </c>
      <c r="BG212" s="54">
        <v>228.8</v>
      </c>
      <c r="BH212" s="55">
        <v>231.6</v>
      </c>
      <c r="BI212" s="56">
        <v>253</v>
      </c>
      <c r="BJ212" s="54">
        <v>252</v>
      </c>
      <c r="BK212" s="55">
        <v>253</v>
      </c>
      <c r="BL212" s="56" t="s">
        <v>180</v>
      </c>
      <c r="BM212" s="54" t="s">
        <v>180</v>
      </c>
      <c r="BN212" s="55" t="s">
        <v>180</v>
      </c>
      <c r="BO212" s="56" t="s">
        <v>180</v>
      </c>
      <c r="BP212" s="54" t="s">
        <v>180</v>
      </c>
      <c r="BQ212" s="55" t="s">
        <v>180</v>
      </c>
      <c r="BR212" s="56" t="s">
        <v>180</v>
      </c>
      <c r="BS212" s="54" t="s">
        <v>180</v>
      </c>
      <c r="BT212" s="55" t="s">
        <v>180</v>
      </c>
      <c r="BU212" s="56">
        <v>252.2</v>
      </c>
      <c r="BV212" s="54">
        <v>252</v>
      </c>
      <c r="BW212" s="55">
        <v>252.2</v>
      </c>
      <c r="BX212" s="56" t="s">
        <v>180</v>
      </c>
      <c r="BY212" s="54" t="s">
        <v>180</v>
      </c>
      <c r="BZ212" s="55" t="s">
        <v>180</v>
      </c>
      <c r="CA212" s="56" t="s">
        <v>180</v>
      </c>
      <c r="CB212" s="54" t="s">
        <v>180</v>
      </c>
      <c r="CC212" s="55" t="s">
        <v>180</v>
      </c>
      <c r="CD212" s="56" t="s">
        <v>180</v>
      </c>
      <c r="CE212" s="54" t="s">
        <v>180</v>
      </c>
      <c r="CF212" s="55" t="s">
        <v>180</v>
      </c>
      <c r="CG212" s="56" t="s">
        <v>180</v>
      </c>
      <c r="CH212" s="54" t="s">
        <v>180</v>
      </c>
      <c r="CI212" s="55" t="s">
        <v>180</v>
      </c>
      <c r="CJ212" s="56" t="s">
        <v>180</v>
      </c>
      <c r="CK212" s="54" t="s">
        <v>180</v>
      </c>
      <c r="CL212" s="55" t="s">
        <v>180</v>
      </c>
      <c r="CM212" s="56" t="s">
        <v>180</v>
      </c>
      <c r="CN212" s="54" t="s">
        <v>180</v>
      </c>
      <c r="CO212" s="55" t="s">
        <v>180</v>
      </c>
      <c r="CP212" s="56">
        <v>247.6</v>
      </c>
      <c r="CQ212" s="54">
        <v>244</v>
      </c>
      <c r="CR212" s="55">
        <v>246</v>
      </c>
      <c r="CS212" s="56">
        <v>210</v>
      </c>
      <c r="CT212" s="54">
        <v>198</v>
      </c>
      <c r="CU212" s="55">
        <v>204</v>
      </c>
      <c r="CV212" s="56">
        <v>258</v>
      </c>
      <c r="CW212" s="54">
        <v>255</v>
      </c>
      <c r="CX212" s="55">
        <v>257</v>
      </c>
      <c r="CY212" s="54">
        <v>218</v>
      </c>
      <c r="CZ212" s="54">
        <v>208</v>
      </c>
      <c r="DA212" s="55">
        <v>213</v>
      </c>
      <c r="DB212" s="54" t="s">
        <v>180</v>
      </c>
      <c r="DC212" s="54" t="s">
        <v>180</v>
      </c>
      <c r="DD212" s="55" t="s">
        <v>180</v>
      </c>
      <c r="DE212" s="54" t="s">
        <v>180</v>
      </c>
      <c r="DF212" s="54" t="s">
        <v>180</v>
      </c>
      <c r="DG212" s="55" t="s">
        <v>180</v>
      </c>
      <c r="DH212" s="54" t="s">
        <v>180</v>
      </c>
      <c r="DI212" s="54" t="s">
        <v>180</v>
      </c>
      <c r="DJ212" s="55" t="s">
        <v>180</v>
      </c>
      <c r="DK212" s="56" t="s">
        <v>180</v>
      </c>
      <c r="DL212" s="54" t="s">
        <v>180</v>
      </c>
      <c r="DM212" s="55" t="s">
        <v>180</v>
      </c>
      <c r="DN212" s="54" t="s">
        <v>180</v>
      </c>
      <c r="DO212" s="54" t="s">
        <v>180</v>
      </c>
      <c r="DP212" s="55" t="s">
        <v>180</v>
      </c>
      <c r="DQ212" s="54" t="s">
        <v>180</v>
      </c>
      <c r="DR212" s="54" t="s">
        <v>180</v>
      </c>
      <c r="DS212" s="55" t="s">
        <v>180</v>
      </c>
      <c r="DT212" s="54">
        <v>197</v>
      </c>
      <c r="DU212" s="54">
        <v>193</v>
      </c>
      <c r="DV212" s="55">
        <v>195.4</v>
      </c>
      <c r="DW212" s="56">
        <v>223</v>
      </c>
      <c r="DX212" s="54">
        <v>220</v>
      </c>
      <c r="DY212" s="55">
        <v>222</v>
      </c>
      <c r="DZ212" s="56">
        <v>1045.5999999999999</v>
      </c>
      <c r="EA212" s="54">
        <v>1007.8</v>
      </c>
      <c r="EB212" s="55">
        <v>1027.2</v>
      </c>
      <c r="EC212" s="56" t="s">
        <v>180</v>
      </c>
      <c r="ED212" s="54" t="s">
        <v>180</v>
      </c>
      <c r="EE212" s="55" t="s">
        <v>180</v>
      </c>
      <c r="EF212" s="56" t="s">
        <v>180</v>
      </c>
      <c r="EG212" s="54" t="s">
        <v>180</v>
      </c>
      <c r="EH212" s="55" t="s">
        <v>180</v>
      </c>
      <c r="EI212" s="56" t="s">
        <v>180</v>
      </c>
      <c r="EJ212" s="54" t="s">
        <v>180</v>
      </c>
      <c r="EK212" s="55" t="s">
        <v>180</v>
      </c>
      <c r="EL212" s="56" t="s">
        <v>180</v>
      </c>
      <c r="EM212" s="54" t="s">
        <v>180</v>
      </c>
      <c r="EN212" s="55" t="s">
        <v>180</v>
      </c>
      <c r="EO212" s="56" t="s">
        <v>180</v>
      </c>
      <c r="EP212" s="54" t="s">
        <v>180</v>
      </c>
      <c r="EQ212" s="55" t="s">
        <v>180</v>
      </c>
      <c r="ER212" s="56" t="s">
        <v>180</v>
      </c>
      <c r="ES212" s="54" t="s">
        <v>180</v>
      </c>
      <c r="ET212" s="55" t="s">
        <v>180</v>
      </c>
      <c r="EU212" s="54" t="s">
        <v>180</v>
      </c>
      <c r="EV212" s="54" t="s">
        <v>180</v>
      </c>
      <c r="EW212" s="55" t="s">
        <v>180</v>
      </c>
      <c r="EX212" s="54">
        <v>243.6</v>
      </c>
      <c r="EY212" s="54">
        <v>241.6</v>
      </c>
      <c r="EZ212" s="55">
        <v>242.6</v>
      </c>
      <c r="FA212" s="56" t="s">
        <v>180</v>
      </c>
      <c r="FB212" s="54" t="s">
        <v>180</v>
      </c>
      <c r="FC212" s="55" t="s">
        <v>180</v>
      </c>
      <c r="FD212" s="56" t="s">
        <v>180</v>
      </c>
      <c r="FE212" s="54" t="s">
        <v>180</v>
      </c>
      <c r="FF212" s="55" t="s">
        <v>180</v>
      </c>
      <c r="FG212" s="56" t="s">
        <v>180</v>
      </c>
      <c r="FH212" s="54" t="s">
        <v>180</v>
      </c>
      <c r="FI212" s="55" t="s">
        <v>180</v>
      </c>
      <c r="FJ212" s="56">
        <v>175</v>
      </c>
      <c r="FK212" s="54">
        <v>172</v>
      </c>
      <c r="FL212" s="55">
        <v>174</v>
      </c>
      <c r="FM212" s="56" t="s">
        <v>180</v>
      </c>
      <c r="FN212" s="54" t="s">
        <v>180</v>
      </c>
      <c r="FO212" s="55" t="s">
        <v>180</v>
      </c>
      <c r="FP212" s="56">
        <v>177.6</v>
      </c>
      <c r="FQ212" s="54">
        <v>177.6</v>
      </c>
      <c r="FR212" s="55">
        <v>177.6</v>
      </c>
      <c r="FS212" s="56">
        <v>191.8</v>
      </c>
      <c r="FT212" s="54">
        <v>191.2</v>
      </c>
      <c r="FU212" s="55">
        <v>191.6</v>
      </c>
      <c r="FV212" s="56" t="s">
        <v>180</v>
      </c>
      <c r="FW212" s="54" t="s">
        <v>180</v>
      </c>
      <c r="FX212" s="55" t="s">
        <v>180</v>
      </c>
      <c r="FY212" s="56" t="s">
        <v>180</v>
      </c>
      <c r="FZ212" s="54" t="s">
        <v>180</v>
      </c>
      <c r="GA212" s="55" t="s">
        <v>180</v>
      </c>
      <c r="GB212" s="56">
        <v>350</v>
      </c>
      <c r="GC212" s="54">
        <v>325</v>
      </c>
      <c r="GD212" s="55">
        <v>338</v>
      </c>
      <c r="GE212" s="56">
        <v>403</v>
      </c>
      <c r="GF212" s="54">
        <v>402</v>
      </c>
      <c r="GG212" s="55">
        <v>403</v>
      </c>
      <c r="GH212" s="56">
        <v>393</v>
      </c>
      <c r="GI212" s="54">
        <v>367</v>
      </c>
      <c r="GJ212" s="55">
        <v>380</v>
      </c>
      <c r="GK212" s="56" t="s">
        <v>180</v>
      </c>
      <c r="GL212" s="54" t="s">
        <v>180</v>
      </c>
      <c r="GM212" s="55" t="s">
        <v>180</v>
      </c>
      <c r="GN212" s="56">
        <v>382</v>
      </c>
      <c r="GO212" s="54">
        <v>355</v>
      </c>
      <c r="GP212" s="55">
        <v>369</v>
      </c>
      <c r="GQ212" s="56" t="s">
        <v>180</v>
      </c>
      <c r="GR212" s="54" t="s">
        <v>180</v>
      </c>
      <c r="GS212" s="55" t="s">
        <v>180</v>
      </c>
      <c r="GT212" s="56" t="s">
        <v>180</v>
      </c>
      <c r="GU212" s="54" t="s">
        <v>180</v>
      </c>
      <c r="GV212" s="55" t="s">
        <v>180</v>
      </c>
      <c r="GW212" s="56" t="s">
        <v>180</v>
      </c>
      <c r="GX212" s="54" t="s">
        <v>180</v>
      </c>
      <c r="GY212" s="55" t="s">
        <v>180</v>
      </c>
      <c r="GZ212" s="56">
        <v>46</v>
      </c>
      <c r="HA212" s="54">
        <v>38</v>
      </c>
      <c r="HB212" s="55">
        <v>42</v>
      </c>
      <c r="HC212" s="56">
        <v>60</v>
      </c>
      <c r="HD212" s="54">
        <v>50</v>
      </c>
      <c r="HE212" s="55">
        <v>55</v>
      </c>
      <c r="HF212" s="54" t="s">
        <v>180</v>
      </c>
      <c r="HG212" s="54" t="s">
        <v>180</v>
      </c>
      <c r="HH212" s="55" t="s">
        <v>180</v>
      </c>
      <c r="HI212" s="54" t="s">
        <v>180</v>
      </c>
      <c r="HJ212" s="54" t="s">
        <v>180</v>
      </c>
      <c r="HK212" s="55" t="s">
        <v>180</v>
      </c>
      <c r="HL212" s="56" t="s">
        <v>180</v>
      </c>
      <c r="HM212" s="54" t="s">
        <v>180</v>
      </c>
      <c r="HN212" s="55" t="s">
        <v>180</v>
      </c>
      <c r="HO212" s="56" t="s">
        <v>180</v>
      </c>
      <c r="HP212" s="54" t="s">
        <v>180</v>
      </c>
      <c r="HQ212" s="55" t="s">
        <v>180</v>
      </c>
      <c r="HR212" s="56" t="s">
        <v>180</v>
      </c>
      <c r="HS212" s="54" t="s">
        <v>180</v>
      </c>
      <c r="HT212" s="55" t="s">
        <v>180</v>
      </c>
      <c r="HU212" s="56" t="s">
        <v>180</v>
      </c>
      <c r="HV212" s="54" t="s">
        <v>180</v>
      </c>
      <c r="HW212" s="55" t="s">
        <v>180</v>
      </c>
      <c r="HX212" s="56" t="s">
        <v>180</v>
      </c>
      <c r="HY212" s="54" t="s">
        <v>180</v>
      </c>
      <c r="HZ212" s="55" t="s">
        <v>180</v>
      </c>
      <c r="IA212" s="56" t="s">
        <v>180</v>
      </c>
      <c r="IB212" s="54" t="s">
        <v>180</v>
      </c>
      <c r="IC212" s="55" t="s">
        <v>180</v>
      </c>
    </row>
    <row r="213" spans="1:237">
      <c r="A213" s="20">
        <v>2004</v>
      </c>
      <c r="B213" s="20">
        <v>3</v>
      </c>
      <c r="C213" s="20">
        <v>8</v>
      </c>
      <c r="D213" s="54">
        <v>227.5</v>
      </c>
      <c r="E213" s="54">
        <v>222</v>
      </c>
      <c r="F213" s="55">
        <v>225</v>
      </c>
      <c r="G213" s="56">
        <v>195</v>
      </c>
      <c r="H213" s="54">
        <v>195</v>
      </c>
      <c r="I213" s="55">
        <v>195</v>
      </c>
      <c r="J213" s="56">
        <v>207</v>
      </c>
      <c r="K213" s="54">
        <v>207</v>
      </c>
      <c r="L213" s="55">
        <v>207</v>
      </c>
      <c r="M213" s="56">
        <v>220</v>
      </c>
      <c r="N213" s="54">
        <v>216.25</v>
      </c>
      <c r="O213" s="55">
        <v>218.5</v>
      </c>
      <c r="P213" s="56">
        <v>220</v>
      </c>
      <c r="Q213" s="54">
        <v>217.5</v>
      </c>
      <c r="R213" s="55">
        <v>219</v>
      </c>
      <c r="S213" s="56">
        <v>220</v>
      </c>
      <c r="T213" s="54">
        <v>216.25</v>
      </c>
      <c r="U213" s="55">
        <v>218.5</v>
      </c>
      <c r="V213" s="54">
        <v>225</v>
      </c>
      <c r="W213" s="54">
        <v>222</v>
      </c>
      <c r="X213" s="55">
        <v>223.75</v>
      </c>
      <c r="Y213" s="54">
        <v>220</v>
      </c>
      <c r="Z213" s="54">
        <v>220</v>
      </c>
      <c r="AA213" s="55">
        <v>220</v>
      </c>
      <c r="AB213" s="54" t="s">
        <v>180</v>
      </c>
      <c r="AC213" s="54" t="s">
        <v>180</v>
      </c>
      <c r="AD213" s="55" t="s">
        <v>180</v>
      </c>
      <c r="AE213" s="54" t="s">
        <v>180</v>
      </c>
      <c r="AF213" s="54" t="s">
        <v>180</v>
      </c>
      <c r="AG213" s="55" t="s">
        <v>180</v>
      </c>
      <c r="AH213" s="56" t="s">
        <v>180</v>
      </c>
      <c r="AI213" s="54" t="s">
        <v>180</v>
      </c>
      <c r="AJ213" s="55" t="s">
        <v>180</v>
      </c>
      <c r="AK213" s="56" t="s">
        <v>180</v>
      </c>
      <c r="AL213" s="54" t="s">
        <v>180</v>
      </c>
      <c r="AM213" s="55" t="s">
        <v>180</v>
      </c>
      <c r="AN213" s="56">
        <v>3877.2499999999991</v>
      </c>
      <c r="AO213" s="54">
        <v>3200</v>
      </c>
      <c r="AP213" s="55">
        <v>3539</v>
      </c>
      <c r="AQ213" s="56" t="s">
        <v>180</v>
      </c>
      <c r="AR213" s="54" t="s">
        <v>180</v>
      </c>
      <c r="AS213" s="55" t="s">
        <v>180</v>
      </c>
      <c r="AT213" s="56">
        <v>998.75</v>
      </c>
      <c r="AU213" s="54">
        <v>968.75</v>
      </c>
      <c r="AV213" s="55">
        <v>984.25</v>
      </c>
      <c r="AW213" s="56">
        <v>219.5</v>
      </c>
      <c r="AX213" s="54">
        <v>215.5</v>
      </c>
      <c r="AY213" s="55">
        <v>218</v>
      </c>
      <c r="AZ213" s="56">
        <v>238</v>
      </c>
      <c r="BA213" s="54">
        <v>231.5</v>
      </c>
      <c r="BB213" s="55">
        <v>235</v>
      </c>
      <c r="BC213" s="56" t="s">
        <v>180</v>
      </c>
      <c r="BD213" s="54" t="s">
        <v>180</v>
      </c>
      <c r="BE213" s="55" t="s">
        <v>180</v>
      </c>
      <c r="BF213" s="56">
        <v>238</v>
      </c>
      <c r="BG213" s="54">
        <v>231.5</v>
      </c>
      <c r="BH213" s="55">
        <v>235</v>
      </c>
      <c r="BI213" s="56">
        <v>252.25</v>
      </c>
      <c r="BJ213" s="54">
        <v>250.5</v>
      </c>
      <c r="BK213" s="55">
        <v>251.75</v>
      </c>
      <c r="BL213" s="56" t="s">
        <v>180</v>
      </c>
      <c r="BM213" s="54" t="s">
        <v>180</v>
      </c>
      <c r="BN213" s="55" t="s">
        <v>180</v>
      </c>
      <c r="BO213" s="56" t="s">
        <v>180</v>
      </c>
      <c r="BP213" s="54" t="s">
        <v>180</v>
      </c>
      <c r="BQ213" s="55" t="s">
        <v>180</v>
      </c>
      <c r="BR213" s="56" t="s">
        <v>180</v>
      </c>
      <c r="BS213" s="54" t="s">
        <v>180</v>
      </c>
      <c r="BT213" s="55" t="s">
        <v>180</v>
      </c>
      <c r="BU213" s="56">
        <v>264</v>
      </c>
      <c r="BV213" s="54">
        <v>262.5</v>
      </c>
      <c r="BW213" s="55">
        <v>263.25</v>
      </c>
      <c r="BX213" s="56" t="s">
        <v>180</v>
      </c>
      <c r="BY213" s="54" t="s">
        <v>180</v>
      </c>
      <c r="BZ213" s="55" t="s">
        <v>180</v>
      </c>
      <c r="CA213" s="56" t="s">
        <v>180</v>
      </c>
      <c r="CB213" s="54" t="s">
        <v>180</v>
      </c>
      <c r="CC213" s="55" t="s">
        <v>180</v>
      </c>
      <c r="CD213" s="56" t="s">
        <v>180</v>
      </c>
      <c r="CE213" s="54" t="s">
        <v>180</v>
      </c>
      <c r="CF213" s="55" t="s">
        <v>180</v>
      </c>
      <c r="CG213" s="56" t="s">
        <v>180</v>
      </c>
      <c r="CH213" s="54" t="s">
        <v>180</v>
      </c>
      <c r="CI213" s="55" t="s">
        <v>180</v>
      </c>
      <c r="CJ213" s="56" t="s">
        <v>180</v>
      </c>
      <c r="CK213" s="54" t="s">
        <v>180</v>
      </c>
      <c r="CL213" s="55" t="s">
        <v>180</v>
      </c>
      <c r="CM213" s="56" t="s">
        <v>180</v>
      </c>
      <c r="CN213" s="54" t="s">
        <v>180</v>
      </c>
      <c r="CO213" s="55" t="s">
        <v>180</v>
      </c>
      <c r="CP213" s="56">
        <v>255.5</v>
      </c>
      <c r="CQ213" s="54">
        <v>251.75</v>
      </c>
      <c r="CR213" s="55">
        <v>253.75</v>
      </c>
      <c r="CS213" s="56">
        <v>210</v>
      </c>
      <c r="CT213" s="54">
        <v>207</v>
      </c>
      <c r="CU213" s="55">
        <v>208.5</v>
      </c>
      <c r="CV213" s="56">
        <v>258</v>
      </c>
      <c r="CW213" s="54">
        <v>255</v>
      </c>
      <c r="CX213" s="55">
        <v>257</v>
      </c>
      <c r="CY213" s="54">
        <v>220</v>
      </c>
      <c r="CZ213" s="54">
        <v>215.5</v>
      </c>
      <c r="DA213" s="55">
        <v>218.25</v>
      </c>
      <c r="DB213" s="54" t="s">
        <v>180</v>
      </c>
      <c r="DC213" s="54" t="s">
        <v>180</v>
      </c>
      <c r="DD213" s="55" t="s">
        <v>180</v>
      </c>
      <c r="DE213" s="54" t="s">
        <v>180</v>
      </c>
      <c r="DF213" s="54" t="s">
        <v>180</v>
      </c>
      <c r="DG213" s="55" t="s">
        <v>180</v>
      </c>
      <c r="DH213" s="54" t="s">
        <v>180</v>
      </c>
      <c r="DI213" s="54" t="s">
        <v>180</v>
      </c>
      <c r="DJ213" s="55" t="s">
        <v>180</v>
      </c>
      <c r="DK213" s="56" t="s">
        <v>180</v>
      </c>
      <c r="DL213" s="54" t="s">
        <v>180</v>
      </c>
      <c r="DM213" s="55" t="s">
        <v>180</v>
      </c>
      <c r="DN213" s="54" t="s">
        <v>180</v>
      </c>
      <c r="DO213" s="54" t="s">
        <v>180</v>
      </c>
      <c r="DP213" s="55" t="s">
        <v>180</v>
      </c>
      <c r="DQ213" s="54" t="s">
        <v>180</v>
      </c>
      <c r="DR213" s="54" t="s">
        <v>180</v>
      </c>
      <c r="DS213" s="55" t="s">
        <v>180</v>
      </c>
      <c r="DT213" s="54">
        <v>201</v>
      </c>
      <c r="DU213" s="54">
        <v>199.75</v>
      </c>
      <c r="DV213" s="55">
        <v>200.5</v>
      </c>
      <c r="DW213" s="56">
        <v>229</v>
      </c>
      <c r="DX213" s="54">
        <v>227.5</v>
      </c>
      <c r="DY213" s="55">
        <v>228.75</v>
      </c>
      <c r="DZ213" s="56">
        <v>1006.5</v>
      </c>
      <c r="EA213" s="54">
        <v>947</v>
      </c>
      <c r="EB213" s="55">
        <v>977.25</v>
      </c>
      <c r="EC213" s="56" t="s">
        <v>180</v>
      </c>
      <c r="ED213" s="54" t="s">
        <v>180</v>
      </c>
      <c r="EE213" s="55" t="s">
        <v>180</v>
      </c>
      <c r="EF213" s="56" t="s">
        <v>180</v>
      </c>
      <c r="EG213" s="54" t="s">
        <v>180</v>
      </c>
      <c r="EH213" s="55" t="s">
        <v>180</v>
      </c>
      <c r="EI213" s="56" t="s">
        <v>180</v>
      </c>
      <c r="EJ213" s="54" t="s">
        <v>180</v>
      </c>
      <c r="EK213" s="55" t="s">
        <v>180</v>
      </c>
      <c r="EL213" s="56" t="s">
        <v>180</v>
      </c>
      <c r="EM213" s="54" t="s">
        <v>180</v>
      </c>
      <c r="EN213" s="55" t="s">
        <v>180</v>
      </c>
      <c r="EO213" s="56" t="s">
        <v>180</v>
      </c>
      <c r="EP213" s="54" t="s">
        <v>180</v>
      </c>
      <c r="EQ213" s="55" t="s">
        <v>180</v>
      </c>
      <c r="ER213" s="56" t="s">
        <v>180</v>
      </c>
      <c r="ES213" s="54" t="s">
        <v>180</v>
      </c>
      <c r="ET213" s="55" t="s">
        <v>180</v>
      </c>
      <c r="EU213" s="54" t="s">
        <v>180</v>
      </c>
      <c r="EV213" s="54" t="s">
        <v>180</v>
      </c>
      <c r="EW213" s="55" t="s">
        <v>180</v>
      </c>
      <c r="EX213" s="54">
        <v>253.25</v>
      </c>
      <c r="EY213" s="54">
        <v>249.25</v>
      </c>
      <c r="EZ213" s="55">
        <v>251.75</v>
      </c>
      <c r="FA213" s="56" t="s">
        <v>180</v>
      </c>
      <c r="FB213" s="54" t="s">
        <v>180</v>
      </c>
      <c r="FC213" s="55" t="s">
        <v>180</v>
      </c>
      <c r="FD213" s="56" t="s">
        <v>180</v>
      </c>
      <c r="FE213" s="54" t="s">
        <v>180</v>
      </c>
      <c r="FF213" s="55" t="s">
        <v>180</v>
      </c>
      <c r="FG213" s="56" t="s">
        <v>180</v>
      </c>
      <c r="FH213" s="54" t="s">
        <v>180</v>
      </c>
      <c r="FI213" s="55" t="s">
        <v>180</v>
      </c>
      <c r="FJ213" s="56">
        <v>177.5</v>
      </c>
      <c r="FK213" s="54">
        <v>175</v>
      </c>
      <c r="FL213" s="55">
        <v>176.5</v>
      </c>
      <c r="FM213" s="56" t="s">
        <v>180</v>
      </c>
      <c r="FN213" s="54" t="s">
        <v>180</v>
      </c>
      <c r="FO213" s="55" t="s">
        <v>180</v>
      </c>
      <c r="FP213" s="56">
        <v>183.5</v>
      </c>
      <c r="FQ213" s="54">
        <v>183.5</v>
      </c>
      <c r="FR213" s="55">
        <v>183.5</v>
      </c>
      <c r="FS213" s="56">
        <v>195</v>
      </c>
      <c r="FT213" s="54">
        <v>195</v>
      </c>
      <c r="FU213" s="55">
        <v>195</v>
      </c>
      <c r="FV213" s="56" t="s">
        <v>180</v>
      </c>
      <c r="FW213" s="54" t="s">
        <v>180</v>
      </c>
      <c r="FX213" s="55" t="s">
        <v>180</v>
      </c>
      <c r="FY213" s="56" t="s">
        <v>180</v>
      </c>
      <c r="FZ213" s="54" t="s">
        <v>180</v>
      </c>
      <c r="GA213" s="55" t="s">
        <v>180</v>
      </c>
      <c r="GB213" s="56">
        <v>350</v>
      </c>
      <c r="GC213" s="54">
        <v>325</v>
      </c>
      <c r="GD213" s="55">
        <v>338</v>
      </c>
      <c r="GE213" s="56">
        <v>403</v>
      </c>
      <c r="GF213" s="54">
        <v>402</v>
      </c>
      <c r="GG213" s="55">
        <v>403</v>
      </c>
      <c r="GH213" s="56">
        <v>393</v>
      </c>
      <c r="GI213" s="54">
        <v>367</v>
      </c>
      <c r="GJ213" s="55">
        <v>380</v>
      </c>
      <c r="GK213" s="56" t="s">
        <v>180</v>
      </c>
      <c r="GL213" s="54" t="s">
        <v>180</v>
      </c>
      <c r="GM213" s="55" t="s">
        <v>180</v>
      </c>
      <c r="GN213" s="56">
        <v>382</v>
      </c>
      <c r="GO213" s="54">
        <v>355</v>
      </c>
      <c r="GP213" s="55">
        <v>369</v>
      </c>
      <c r="GQ213" s="56" t="s">
        <v>180</v>
      </c>
      <c r="GR213" s="54" t="s">
        <v>180</v>
      </c>
      <c r="GS213" s="55" t="s">
        <v>180</v>
      </c>
      <c r="GT213" s="56" t="s">
        <v>180</v>
      </c>
      <c r="GU213" s="54" t="s">
        <v>180</v>
      </c>
      <c r="GV213" s="55" t="s">
        <v>180</v>
      </c>
      <c r="GW213" s="56" t="s">
        <v>180</v>
      </c>
      <c r="GX213" s="54" t="s">
        <v>180</v>
      </c>
      <c r="GY213" s="55" t="s">
        <v>180</v>
      </c>
      <c r="GZ213" s="56">
        <v>46</v>
      </c>
      <c r="HA213" s="54">
        <v>38</v>
      </c>
      <c r="HB213" s="55">
        <v>42</v>
      </c>
      <c r="HC213" s="56">
        <v>60</v>
      </c>
      <c r="HD213" s="54">
        <v>50</v>
      </c>
      <c r="HE213" s="55">
        <v>55</v>
      </c>
      <c r="HF213" s="54" t="s">
        <v>180</v>
      </c>
      <c r="HG213" s="54" t="s">
        <v>180</v>
      </c>
      <c r="HH213" s="55" t="s">
        <v>180</v>
      </c>
      <c r="HI213" s="54" t="s">
        <v>180</v>
      </c>
      <c r="HJ213" s="54" t="s">
        <v>180</v>
      </c>
      <c r="HK213" s="55" t="s">
        <v>180</v>
      </c>
      <c r="HL213" s="56" t="s">
        <v>180</v>
      </c>
      <c r="HM213" s="54" t="s">
        <v>180</v>
      </c>
      <c r="HN213" s="55" t="s">
        <v>180</v>
      </c>
      <c r="HO213" s="56" t="s">
        <v>180</v>
      </c>
      <c r="HP213" s="54" t="s">
        <v>180</v>
      </c>
      <c r="HQ213" s="55" t="s">
        <v>180</v>
      </c>
      <c r="HR213" s="56" t="s">
        <v>180</v>
      </c>
      <c r="HS213" s="54" t="s">
        <v>180</v>
      </c>
      <c r="HT213" s="55" t="s">
        <v>180</v>
      </c>
      <c r="HU213" s="56" t="s">
        <v>180</v>
      </c>
      <c r="HV213" s="54" t="s">
        <v>180</v>
      </c>
      <c r="HW213" s="55" t="s">
        <v>180</v>
      </c>
      <c r="HX213" s="56" t="s">
        <v>180</v>
      </c>
      <c r="HY213" s="54" t="s">
        <v>180</v>
      </c>
      <c r="HZ213" s="55" t="s">
        <v>180</v>
      </c>
      <c r="IA213" s="56" t="s">
        <v>180</v>
      </c>
      <c r="IB213" s="54" t="s">
        <v>180</v>
      </c>
      <c r="IC213" s="55" t="s">
        <v>180</v>
      </c>
    </row>
    <row r="214" spans="1:237">
      <c r="A214" s="20">
        <v>2004</v>
      </c>
      <c r="B214" s="20">
        <v>3</v>
      </c>
      <c r="C214" s="20">
        <v>9</v>
      </c>
      <c r="D214" s="54">
        <v>228</v>
      </c>
      <c r="E214" s="54">
        <v>225</v>
      </c>
      <c r="F214" s="55">
        <v>227</v>
      </c>
      <c r="G214" s="56">
        <v>195</v>
      </c>
      <c r="H214" s="54">
        <v>195</v>
      </c>
      <c r="I214" s="55">
        <v>195</v>
      </c>
      <c r="J214" s="56">
        <v>210.4</v>
      </c>
      <c r="K214" s="54">
        <v>209.4</v>
      </c>
      <c r="L214" s="55">
        <v>210</v>
      </c>
      <c r="M214" s="56">
        <v>226.8</v>
      </c>
      <c r="N214" s="54">
        <v>223</v>
      </c>
      <c r="O214" s="55">
        <v>225.4</v>
      </c>
      <c r="P214" s="56">
        <v>225</v>
      </c>
      <c r="Q214" s="54">
        <v>224</v>
      </c>
      <c r="R214" s="55">
        <v>224.6</v>
      </c>
      <c r="S214" s="56">
        <v>226.8</v>
      </c>
      <c r="T214" s="54">
        <v>223</v>
      </c>
      <c r="U214" s="55">
        <v>225.4</v>
      </c>
      <c r="V214" s="54">
        <v>226.2</v>
      </c>
      <c r="W214" s="54">
        <v>225</v>
      </c>
      <c r="X214" s="55">
        <v>225.8</v>
      </c>
      <c r="Y214" s="54">
        <v>220</v>
      </c>
      <c r="Z214" s="54">
        <v>220</v>
      </c>
      <c r="AA214" s="55">
        <v>220</v>
      </c>
      <c r="AB214" s="54" t="s">
        <v>180</v>
      </c>
      <c r="AC214" s="54" t="s">
        <v>180</v>
      </c>
      <c r="AD214" s="55" t="s">
        <v>180</v>
      </c>
      <c r="AE214" s="54" t="s">
        <v>180</v>
      </c>
      <c r="AF214" s="54" t="s">
        <v>180</v>
      </c>
      <c r="AG214" s="55" t="s">
        <v>180</v>
      </c>
      <c r="AH214" s="56" t="s">
        <v>180</v>
      </c>
      <c r="AI214" s="54" t="s">
        <v>180</v>
      </c>
      <c r="AJ214" s="55" t="s">
        <v>180</v>
      </c>
      <c r="AK214" s="56" t="s">
        <v>180</v>
      </c>
      <c r="AL214" s="54" t="s">
        <v>180</v>
      </c>
      <c r="AM214" s="55" t="s">
        <v>180</v>
      </c>
      <c r="AN214" s="56">
        <v>4177</v>
      </c>
      <c r="AO214" s="54">
        <v>3200</v>
      </c>
      <c r="AP214" s="55">
        <v>3688.8</v>
      </c>
      <c r="AQ214" s="56" t="s">
        <v>180</v>
      </c>
      <c r="AR214" s="54" t="s">
        <v>180</v>
      </c>
      <c r="AS214" s="55" t="s">
        <v>180</v>
      </c>
      <c r="AT214" s="56">
        <v>1045</v>
      </c>
      <c r="AU214" s="54">
        <v>1022</v>
      </c>
      <c r="AV214" s="55">
        <v>1034</v>
      </c>
      <c r="AW214" s="56">
        <v>220.6</v>
      </c>
      <c r="AX214" s="54">
        <v>217.6</v>
      </c>
      <c r="AY214" s="55">
        <v>219.6</v>
      </c>
      <c r="AZ214" s="56">
        <v>239.6</v>
      </c>
      <c r="BA214" s="54">
        <v>233.2</v>
      </c>
      <c r="BB214" s="55">
        <v>236.8</v>
      </c>
      <c r="BC214" s="56" t="s">
        <v>180</v>
      </c>
      <c r="BD214" s="54" t="s">
        <v>180</v>
      </c>
      <c r="BE214" s="55" t="s">
        <v>180</v>
      </c>
      <c r="BF214" s="56">
        <v>239.6</v>
      </c>
      <c r="BG214" s="54">
        <v>233.2</v>
      </c>
      <c r="BH214" s="55">
        <v>236.8</v>
      </c>
      <c r="BI214" s="56">
        <v>260.8</v>
      </c>
      <c r="BJ214" s="54">
        <v>250.6</v>
      </c>
      <c r="BK214" s="55">
        <v>255.8</v>
      </c>
      <c r="BL214" s="56" t="s">
        <v>180</v>
      </c>
      <c r="BM214" s="54" t="s">
        <v>180</v>
      </c>
      <c r="BN214" s="55" t="s">
        <v>180</v>
      </c>
      <c r="BO214" s="56" t="s">
        <v>180</v>
      </c>
      <c r="BP214" s="54" t="s">
        <v>180</v>
      </c>
      <c r="BQ214" s="55" t="s">
        <v>180</v>
      </c>
      <c r="BR214" s="56" t="s">
        <v>180</v>
      </c>
      <c r="BS214" s="54" t="s">
        <v>180</v>
      </c>
      <c r="BT214" s="55" t="s">
        <v>180</v>
      </c>
      <c r="BU214" s="56">
        <v>272</v>
      </c>
      <c r="BV214" s="54">
        <v>270</v>
      </c>
      <c r="BW214" s="55">
        <v>271.39999999999998</v>
      </c>
      <c r="BX214" s="56" t="s">
        <v>180</v>
      </c>
      <c r="BY214" s="54" t="s">
        <v>180</v>
      </c>
      <c r="BZ214" s="55" t="s">
        <v>180</v>
      </c>
      <c r="CA214" s="56" t="s">
        <v>180</v>
      </c>
      <c r="CB214" s="54" t="s">
        <v>180</v>
      </c>
      <c r="CC214" s="55" t="s">
        <v>180</v>
      </c>
      <c r="CD214" s="56" t="s">
        <v>180</v>
      </c>
      <c r="CE214" s="54" t="s">
        <v>180</v>
      </c>
      <c r="CF214" s="55" t="s">
        <v>180</v>
      </c>
      <c r="CG214" s="56" t="s">
        <v>180</v>
      </c>
      <c r="CH214" s="54" t="s">
        <v>180</v>
      </c>
      <c r="CI214" s="55" t="s">
        <v>180</v>
      </c>
      <c r="CJ214" s="56" t="s">
        <v>180</v>
      </c>
      <c r="CK214" s="54" t="s">
        <v>180</v>
      </c>
      <c r="CL214" s="55" t="s">
        <v>180</v>
      </c>
      <c r="CM214" s="56" t="s">
        <v>180</v>
      </c>
      <c r="CN214" s="54" t="s">
        <v>180</v>
      </c>
      <c r="CO214" s="55" t="s">
        <v>180</v>
      </c>
      <c r="CP214" s="56">
        <v>263.2</v>
      </c>
      <c r="CQ214" s="54">
        <v>260.39999999999998</v>
      </c>
      <c r="CR214" s="55">
        <v>262.2</v>
      </c>
      <c r="CS214" s="56">
        <v>243</v>
      </c>
      <c r="CT214" s="54">
        <v>243</v>
      </c>
      <c r="CU214" s="55">
        <v>243</v>
      </c>
      <c r="CV214" s="56">
        <v>258</v>
      </c>
      <c r="CW214" s="54">
        <v>255</v>
      </c>
      <c r="CX214" s="55">
        <v>257</v>
      </c>
      <c r="CY214" s="54">
        <v>218.8</v>
      </c>
      <c r="CZ214" s="54">
        <v>215.8</v>
      </c>
      <c r="DA214" s="55">
        <v>217.8</v>
      </c>
      <c r="DB214" s="54" t="s">
        <v>180</v>
      </c>
      <c r="DC214" s="54" t="s">
        <v>180</v>
      </c>
      <c r="DD214" s="55" t="s">
        <v>180</v>
      </c>
      <c r="DE214" s="54" t="s">
        <v>180</v>
      </c>
      <c r="DF214" s="54" t="s">
        <v>180</v>
      </c>
      <c r="DG214" s="55" t="s">
        <v>180</v>
      </c>
      <c r="DH214" s="54" t="s">
        <v>180</v>
      </c>
      <c r="DI214" s="54" t="s">
        <v>180</v>
      </c>
      <c r="DJ214" s="55" t="s">
        <v>180</v>
      </c>
      <c r="DK214" s="56" t="s">
        <v>180</v>
      </c>
      <c r="DL214" s="54" t="s">
        <v>180</v>
      </c>
      <c r="DM214" s="55" t="s">
        <v>180</v>
      </c>
      <c r="DN214" s="54" t="s">
        <v>180</v>
      </c>
      <c r="DO214" s="54" t="s">
        <v>180</v>
      </c>
      <c r="DP214" s="55" t="s">
        <v>180</v>
      </c>
      <c r="DQ214" s="54" t="s">
        <v>180</v>
      </c>
      <c r="DR214" s="54" t="s">
        <v>180</v>
      </c>
      <c r="DS214" s="55" t="s">
        <v>180</v>
      </c>
      <c r="DT214" s="54">
        <v>201</v>
      </c>
      <c r="DU214" s="54">
        <v>201</v>
      </c>
      <c r="DV214" s="55">
        <v>201</v>
      </c>
      <c r="DW214" s="56">
        <v>231</v>
      </c>
      <c r="DX214" s="54">
        <v>230</v>
      </c>
      <c r="DY214" s="55">
        <v>231</v>
      </c>
      <c r="DZ214" s="56">
        <v>814.8</v>
      </c>
      <c r="EA214" s="54">
        <v>769.4</v>
      </c>
      <c r="EB214" s="55">
        <v>792.6</v>
      </c>
      <c r="EC214" s="56" t="s">
        <v>180</v>
      </c>
      <c r="ED214" s="54" t="s">
        <v>180</v>
      </c>
      <c r="EE214" s="55" t="s">
        <v>180</v>
      </c>
      <c r="EF214" s="56" t="s">
        <v>180</v>
      </c>
      <c r="EG214" s="54" t="s">
        <v>180</v>
      </c>
      <c r="EH214" s="55" t="s">
        <v>180</v>
      </c>
      <c r="EI214" s="56" t="s">
        <v>180</v>
      </c>
      <c r="EJ214" s="54" t="s">
        <v>180</v>
      </c>
      <c r="EK214" s="55" t="s">
        <v>180</v>
      </c>
      <c r="EL214" s="56" t="s">
        <v>180</v>
      </c>
      <c r="EM214" s="54" t="s">
        <v>180</v>
      </c>
      <c r="EN214" s="55" t="s">
        <v>180</v>
      </c>
      <c r="EO214" s="56" t="s">
        <v>180</v>
      </c>
      <c r="EP214" s="54" t="s">
        <v>180</v>
      </c>
      <c r="EQ214" s="55" t="s">
        <v>180</v>
      </c>
      <c r="ER214" s="56" t="s">
        <v>180</v>
      </c>
      <c r="ES214" s="54" t="s">
        <v>180</v>
      </c>
      <c r="ET214" s="55" t="s">
        <v>180</v>
      </c>
      <c r="EU214" s="54" t="s">
        <v>180</v>
      </c>
      <c r="EV214" s="54" t="s">
        <v>180</v>
      </c>
      <c r="EW214" s="55" t="s">
        <v>180</v>
      </c>
      <c r="EX214" s="54">
        <v>255</v>
      </c>
      <c r="EY214" s="54">
        <v>250</v>
      </c>
      <c r="EZ214" s="55">
        <v>253</v>
      </c>
      <c r="FA214" s="56" t="s">
        <v>180</v>
      </c>
      <c r="FB214" s="54" t="s">
        <v>180</v>
      </c>
      <c r="FC214" s="55" t="s">
        <v>180</v>
      </c>
      <c r="FD214" s="56" t="s">
        <v>180</v>
      </c>
      <c r="FE214" s="54" t="s">
        <v>180</v>
      </c>
      <c r="FF214" s="55" t="s">
        <v>180</v>
      </c>
      <c r="FG214" s="56" t="s">
        <v>180</v>
      </c>
      <c r="FH214" s="54" t="s">
        <v>180</v>
      </c>
      <c r="FI214" s="55" t="s">
        <v>180</v>
      </c>
      <c r="FJ214" s="56">
        <v>183.4</v>
      </c>
      <c r="FK214" s="54">
        <v>180.8</v>
      </c>
      <c r="FL214" s="55">
        <v>182.4</v>
      </c>
      <c r="FM214" s="56" t="s">
        <v>180</v>
      </c>
      <c r="FN214" s="54" t="s">
        <v>180</v>
      </c>
      <c r="FO214" s="55" t="s">
        <v>180</v>
      </c>
      <c r="FP214" s="56">
        <v>184</v>
      </c>
      <c r="FQ214" s="54">
        <v>184</v>
      </c>
      <c r="FR214" s="55">
        <v>184</v>
      </c>
      <c r="FS214" s="56">
        <v>195</v>
      </c>
      <c r="FT214" s="54">
        <v>195</v>
      </c>
      <c r="FU214" s="55">
        <v>195</v>
      </c>
      <c r="FV214" s="56" t="s">
        <v>180</v>
      </c>
      <c r="FW214" s="54" t="s">
        <v>180</v>
      </c>
      <c r="FX214" s="55" t="s">
        <v>180</v>
      </c>
      <c r="FY214" s="56" t="s">
        <v>180</v>
      </c>
      <c r="FZ214" s="54" t="s">
        <v>180</v>
      </c>
      <c r="GA214" s="55" t="s">
        <v>180</v>
      </c>
      <c r="GB214" s="56">
        <v>350</v>
      </c>
      <c r="GC214" s="54">
        <v>325</v>
      </c>
      <c r="GD214" s="55">
        <v>338</v>
      </c>
      <c r="GE214" s="56">
        <v>403</v>
      </c>
      <c r="GF214" s="54">
        <v>402</v>
      </c>
      <c r="GG214" s="55">
        <v>403</v>
      </c>
      <c r="GH214" s="56">
        <v>393</v>
      </c>
      <c r="GI214" s="54">
        <v>367</v>
      </c>
      <c r="GJ214" s="55">
        <v>380</v>
      </c>
      <c r="GK214" s="56" t="s">
        <v>180</v>
      </c>
      <c r="GL214" s="54" t="s">
        <v>180</v>
      </c>
      <c r="GM214" s="55" t="s">
        <v>180</v>
      </c>
      <c r="GN214" s="56">
        <v>382</v>
      </c>
      <c r="GO214" s="54">
        <v>355</v>
      </c>
      <c r="GP214" s="55">
        <v>369</v>
      </c>
      <c r="GQ214" s="56" t="s">
        <v>180</v>
      </c>
      <c r="GR214" s="54" t="s">
        <v>180</v>
      </c>
      <c r="GS214" s="55" t="s">
        <v>180</v>
      </c>
      <c r="GT214" s="56" t="s">
        <v>180</v>
      </c>
      <c r="GU214" s="54" t="s">
        <v>180</v>
      </c>
      <c r="GV214" s="55" t="s">
        <v>180</v>
      </c>
      <c r="GW214" s="56" t="s">
        <v>180</v>
      </c>
      <c r="GX214" s="54" t="s">
        <v>180</v>
      </c>
      <c r="GY214" s="55" t="s">
        <v>180</v>
      </c>
      <c r="GZ214" s="56">
        <v>46</v>
      </c>
      <c r="HA214" s="54">
        <v>38</v>
      </c>
      <c r="HB214" s="55">
        <v>42</v>
      </c>
      <c r="HC214" s="56">
        <v>60</v>
      </c>
      <c r="HD214" s="54">
        <v>50</v>
      </c>
      <c r="HE214" s="55">
        <v>55</v>
      </c>
      <c r="HF214" s="54" t="s">
        <v>180</v>
      </c>
      <c r="HG214" s="54" t="s">
        <v>180</v>
      </c>
      <c r="HH214" s="55" t="s">
        <v>180</v>
      </c>
      <c r="HI214" s="54" t="s">
        <v>180</v>
      </c>
      <c r="HJ214" s="54" t="s">
        <v>180</v>
      </c>
      <c r="HK214" s="55" t="s">
        <v>180</v>
      </c>
      <c r="HL214" s="56" t="s">
        <v>180</v>
      </c>
      <c r="HM214" s="54" t="s">
        <v>180</v>
      </c>
      <c r="HN214" s="55" t="s">
        <v>180</v>
      </c>
      <c r="HO214" s="56" t="s">
        <v>180</v>
      </c>
      <c r="HP214" s="54" t="s">
        <v>180</v>
      </c>
      <c r="HQ214" s="55" t="s">
        <v>180</v>
      </c>
      <c r="HR214" s="56" t="s">
        <v>180</v>
      </c>
      <c r="HS214" s="54" t="s">
        <v>180</v>
      </c>
      <c r="HT214" s="55" t="s">
        <v>180</v>
      </c>
      <c r="HU214" s="56" t="s">
        <v>180</v>
      </c>
      <c r="HV214" s="54" t="s">
        <v>180</v>
      </c>
      <c r="HW214" s="55" t="s">
        <v>180</v>
      </c>
      <c r="HX214" s="56" t="s">
        <v>180</v>
      </c>
      <c r="HY214" s="54" t="s">
        <v>180</v>
      </c>
      <c r="HZ214" s="55" t="s">
        <v>180</v>
      </c>
      <c r="IA214" s="56" t="s">
        <v>180</v>
      </c>
      <c r="IB214" s="54" t="s">
        <v>180</v>
      </c>
      <c r="IC214" s="55" t="s">
        <v>180</v>
      </c>
    </row>
    <row r="215" spans="1:237">
      <c r="A215" s="20">
        <v>2004</v>
      </c>
      <c r="B215" s="20">
        <v>4</v>
      </c>
      <c r="C215" s="20">
        <v>10</v>
      </c>
      <c r="D215" s="54">
        <v>235</v>
      </c>
      <c r="E215" s="54">
        <v>232.5</v>
      </c>
      <c r="F215" s="55">
        <v>234</v>
      </c>
      <c r="G215" s="56">
        <v>203.75</v>
      </c>
      <c r="H215" s="54">
        <v>202.25</v>
      </c>
      <c r="I215" s="55">
        <v>203.25</v>
      </c>
      <c r="J215" s="56">
        <v>213.75</v>
      </c>
      <c r="K215" s="54">
        <v>213.5</v>
      </c>
      <c r="L215" s="55">
        <v>213.75</v>
      </c>
      <c r="M215" s="56">
        <v>234.5</v>
      </c>
      <c r="N215" s="54">
        <v>228.25</v>
      </c>
      <c r="O215" s="55">
        <v>231.75</v>
      </c>
      <c r="P215" s="56">
        <v>234.5</v>
      </c>
      <c r="Q215" s="54">
        <v>228.25</v>
      </c>
      <c r="R215" s="55">
        <v>231.75</v>
      </c>
      <c r="S215" s="56">
        <v>234.5</v>
      </c>
      <c r="T215" s="54">
        <v>228.25</v>
      </c>
      <c r="U215" s="55">
        <v>231.75</v>
      </c>
      <c r="V215" s="54">
        <v>230</v>
      </c>
      <c r="W215" s="54">
        <v>227.5</v>
      </c>
      <c r="X215" s="55">
        <v>229.25</v>
      </c>
      <c r="Y215" s="54">
        <v>222</v>
      </c>
      <c r="Z215" s="54">
        <v>222</v>
      </c>
      <c r="AA215" s="55">
        <v>222</v>
      </c>
      <c r="AB215" s="54" t="s">
        <v>180</v>
      </c>
      <c r="AC215" s="54" t="s">
        <v>180</v>
      </c>
      <c r="AD215" s="55" t="s">
        <v>180</v>
      </c>
      <c r="AE215" s="54" t="s">
        <v>180</v>
      </c>
      <c r="AF215" s="54" t="s">
        <v>180</v>
      </c>
      <c r="AG215" s="55" t="s">
        <v>180</v>
      </c>
      <c r="AH215" s="56" t="s">
        <v>180</v>
      </c>
      <c r="AI215" s="54" t="s">
        <v>180</v>
      </c>
      <c r="AJ215" s="55" t="s">
        <v>180</v>
      </c>
      <c r="AK215" s="56" t="s">
        <v>180</v>
      </c>
      <c r="AL215" s="54" t="s">
        <v>180</v>
      </c>
      <c r="AM215" s="55" t="s">
        <v>180</v>
      </c>
      <c r="AN215" s="56">
        <v>4145</v>
      </c>
      <c r="AO215" s="54">
        <v>3200</v>
      </c>
      <c r="AP215" s="55">
        <v>3672.75</v>
      </c>
      <c r="AQ215" s="56" t="s">
        <v>180</v>
      </c>
      <c r="AR215" s="54" t="s">
        <v>180</v>
      </c>
      <c r="AS215" s="55" t="s">
        <v>180</v>
      </c>
      <c r="AT215" s="56">
        <v>1050</v>
      </c>
      <c r="AU215" s="54">
        <v>1025</v>
      </c>
      <c r="AV215" s="55">
        <v>1038</v>
      </c>
      <c r="AW215" s="56">
        <v>226.75</v>
      </c>
      <c r="AX215" s="54">
        <v>218</v>
      </c>
      <c r="AY215" s="55">
        <v>222.75</v>
      </c>
      <c r="AZ215" s="56">
        <v>249.75</v>
      </c>
      <c r="BA215" s="54">
        <v>241.25</v>
      </c>
      <c r="BB215" s="55">
        <v>245.5</v>
      </c>
      <c r="BC215" s="56" t="s">
        <v>180</v>
      </c>
      <c r="BD215" s="54" t="s">
        <v>180</v>
      </c>
      <c r="BE215" s="55" t="s">
        <v>180</v>
      </c>
      <c r="BF215" s="56">
        <v>249.75</v>
      </c>
      <c r="BG215" s="54">
        <v>241.25</v>
      </c>
      <c r="BH215" s="55">
        <v>245.5</v>
      </c>
      <c r="BI215" s="56">
        <v>265</v>
      </c>
      <c r="BJ215" s="54">
        <v>263</v>
      </c>
      <c r="BK215" s="55">
        <v>264</v>
      </c>
      <c r="BL215" s="56" t="s">
        <v>180</v>
      </c>
      <c r="BM215" s="54" t="s">
        <v>180</v>
      </c>
      <c r="BN215" s="55" t="s">
        <v>180</v>
      </c>
      <c r="BO215" s="56" t="s">
        <v>180</v>
      </c>
      <c r="BP215" s="54" t="s">
        <v>180</v>
      </c>
      <c r="BQ215" s="55" t="s">
        <v>180</v>
      </c>
      <c r="BR215" s="56" t="s">
        <v>180</v>
      </c>
      <c r="BS215" s="54" t="s">
        <v>180</v>
      </c>
      <c r="BT215" s="55" t="s">
        <v>180</v>
      </c>
      <c r="BU215" s="56">
        <v>277</v>
      </c>
      <c r="BV215" s="54">
        <v>271</v>
      </c>
      <c r="BW215" s="55">
        <v>274</v>
      </c>
      <c r="BX215" s="56" t="s">
        <v>180</v>
      </c>
      <c r="BY215" s="54" t="s">
        <v>180</v>
      </c>
      <c r="BZ215" s="55" t="s">
        <v>180</v>
      </c>
      <c r="CA215" s="56" t="s">
        <v>180</v>
      </c>
      <c r="CB215" s="54" t="s">
        <v>180</v>
      </c>
      <c r="CC215" s="55" t="s">
        <v>180</v>
      </c>
      <c r="CD215" s="56" t="s">
        <v>180</v>
      </c>
      <c r="CE215" s="54" t="s">
        <v>180</v>
      </c>
      <c r="CF215" s="55" t="s">
        <v>180</v>
      </c>
      <c r="CG215" s="56" t="s">
        <v>180</v>
      </c>
      <c r="CH215" s="54" t="s">
        <v>180</v>
      </c>
      <c r="CI215" s="55" t="s">
        <v>180</v>
      </c>
      <c r="CJ215" s="56" t="s">
        <v>180</v>
      </c>
      <c r="CK215" s="54" t="s">
        <v>180</v>
      </c>
      <c r="CL215" s="55" t="s">
        <v>180</v>
      </c>
      <c r="CM215" s="56" t="s">
        <v>180</v>
      </c>
      <c r="CN215" s="54" t="s">
        <v>180</v>
      </c>
      <c r="CO215" s="55" t="s">
        <v>180</v>
      </c>
      <c r="CP215" s="56">
        <v>270.75</v>
      </c>
      <c r="CQ215" s="54">
        <v>267</v>
      </c>
      <c r="CR215" s="55">
        <v>269.25</v>
      </c>
      <c r="CS215" s="56">
        <v>265</v>
      </c>
      <c r="CT215" s="54">
        <v>265</v>
      </c>
      <c r="CU215" s="55">
        <v>265</v>
      </c>
      <c r="CV215" s="56">
        <v>258</v>
      </c>
      <c r="CW215" s="54">
        <v>255</v>
      </c>
      <c r="CX215" s="55">
        <v>257</v>
      </c>
      <c r="CY215" s="54">
        <v>225.25</v>
      </c>
      <c r="CZ215" s="54">
        <v>216</v>
      </c>
      <c r="DA215" s="55">
        <v>221</v>
      </c>
      <c r="DB215" s="54" t="s">
        <v>180</v>
      </c>
      <c r="DC215" s="54" t="s">
        <v>180</v>
      </c>
      <c r="DD215" s="55" t="s">
        <v>180</v>
      </c>
      <c r="DE215" s="54" t="s">
        <v>180</v>
      </c>
      <c r="DF215" s="54" t="s">
        <v>180</v>
      </c>
      <c r="DG215" s="55" t="s">
        <v>180</v>
      </c>
      <c r="DH215" s="54" t="s">
        <v>180</v>
      </c>
      <c r="DI215" s="54" t="s">
        <v>180</v>
      </c>
      <c r="DJ215" s="55" t="s">
        <v>180</v>
      </c>
      <c r="DK215" s="56" t="s">
        <v>180</v>
      </c>
      <c r="DL215" s="54" t="s">
        <v>180</v>
      </c>
      <c r="DM215" s="55" t="s">
        <v>180</v>
      </c>
      <c r="DN215" s="54" t="s">
        <v>180</v>
      </c>
      <c r="DO215" s="54" t="s">
        <v>180</v>
      </c>
      <c r="DP215" s="55" t="s">
        <v>180</v>
      </c>
      <c r="DQ215" s="54" t="s">
        <v>180</v>
      </c>
      <c r="DR215" s="54" t="s">
        <v>180</v>
      </c>
      <c r="DS215" s="55" t="s">
        <v>180</v>
      </c>
      <c r="DT215" s="54">
        <v>206</v>
      </c>
      <c r="DU215" s="54">
        <v>204.5</v>
      </c>
      <c r="DV215" s="55">
        <v>205.5</v>
      </c>
      <c r="DW215" s="56">
        <v>231</v>
      </c>
      <c r="DX215" s="54">
        <v>230</v>
      </c>
      <c r="DY215" s="55">
        <v>231</v>
      </c>
      <c r="DZ215" s="56">
        <v>893.5</v>
      </c>
      <c r="EA215" s="54">
        <v>840.5</v>
      </c>
      <c r="EB215" s="55">
        <v>867</v>
      </c>
      <c r="EC215" s="56" t="s">
        <v>180</v>
      </c>
      <c r="ED215" s="54" t="s">
        <v>180</v>
      </c>
      <c r="EE215" s="55" t="s">
        <v>180</v>
      </c>
      <c r="EF215" s="56" t="s">
        <v>180</v>
      </c>
      <c r="EG215" s="54" t="s">
        <v>180</v>
      </c>
      <c r="EH215" s="55" t="s">
        <v>180</v>
      </c>
      <c r="EI215" s="56" t="s">
        <v>180</v>
      </c>
      <c r="EJ215" s="54" t="s">
        <v>180</v>
      </c>
      <c r="EK215" s="55" t="s">
        <v>180</v>
      </c>
      <c r="EL215" s="56" t="s">
        <v>180</v>
      </c>
      <c r="EM215" s="54" t="s">
        <v>180</v>
      </c>
      <c r="EN215" s="55" t="s">
        <v>180</v>
      </c>
      <c r="EO215" s="56" t="s">
        <v>180</v>
      </c>
      <c r="EP215" s="54" t="s">
        <v>180</v>
      </c>
      <c r="EQ215" s="55" t="s">
        <v>180</v>
      </c>
      <c r="ER215" s="56" t="s">
        <v>180</v>
      </c>
      <c r="ES215" s="54" t="s">
        <v>180</v>
      </c>
      <c r="ET215" s="55" t="s">
        <v>180</v>
      </c>
      <c r="EU215" s="54" t="s">
        <v>180</v>
      </c>
      <c r="EV215" s="54" t="s">
        <v>180</v>
      </c>
      <c r="EW215" s="55" t="s">
        <v>180</v>
      </c>
      <c r="EX215" s="54">
        <v>255.25</v>
      </c>
      <c r="EY215" s="54">
        <v>251</v>
      </c>
      <c r="EZ215" s="55">
        <v>253.5</v>
      </c>
      <c r="FA215" s="56" t="s">
        <v>180</v>
      </c>
      <c r="FB215" s="54" t="s">
        <v>180</v>
      </c>
      <c r="FC215" s="55" t="s">
        <v>180</v>
      </c>
      <c r="FD215" s="56" t="s">
        <v>180</v>
      </c>
      <c r="FE215" s="54" t="s">
        <v>180</v>
      </c>
      <c r="FF215" s="55" t="s">
        <v>180</v>
      </c>
      <c r="FG215" s="56" t="s">
        <v>180</v>
      </c>
      <c r="FH215" s="54" t="s">
        <v>180</v>
      </c>
      <c r="FI215" s="55" t="s">
        <v>180</v>
      </c>
      <c r="FJ215" s="56">
        <v>185.75</v>
      </c>
      <c r="FK215" s="54">
        <v>182.5</v>
      </c>
      <c r="FL215" s="55">
        <v>184.5</v>
      </c>
      <c r="FM215" s="56" t="s">
        <v>180</v>
      </c>
      <c r="FN215" s="54" t="s">
        <v>180</v>
      </c>
      <c r="FO215" s="55" t="s">
        <v>180</v>
      </c>
      <c r="FP215" s="56">
        <v>187</v>
      </c>
      <c r="FQ215" s="54">
        <v>187</v>
      </c>
      <c r="FR215" s="55">
        <v>187</v>
      </c>
      <c r="FS215" s="56">
        <v>195</v>
      </c>
      <c r="FT215" s="54">
        <v>195</v>
      </c>
      <c r="FU215" s="55">
        <v>195</v>
      </c>
      <c r="FV215" s="56" t="s">
        <v>180</v>
      </c>
      <c r="FW215" s="54" t="s">
        <v>180</v>
      </c>
      <c r="FX215" s="55" t="s">
        <v>180</v>
      </c>
      <c r="FY215" s="56" t="s">
        <v>180</v>
      </c>
      <c r="FZ215" s="54" t="s">
        <v>180</v>
      </c>
      <c r="GA215" s="55" t="s">
        <v>180</v>
      </c>
      <c r="GB215" s="56">
        <v>350</v>
      </c>
      <c r="GC215" s="54">
        <v>325</v>
      </c>
      <c r="GD215" s="55">
        <v>338</v>
      </c>
      <c r="GE215" s="56">
        <v>403</v>
      </c>
      <c r="GF215" s="54">
        <v>402</v>
      </c>
      <c r="GG215" s="55">
        <v>403</v>
      </c>
      <c r="GH215" s="56">
        <v>393</v>
      </c>
      <c r="GI215" s="54">
        <v>367</v>
      </c>
      <c r="GJ215" s="55">
        <v>380</v>
      </c>
      <c r="GK215" s="56" t="s">
        <v>180</v>
      </c>
      <c r="GL215" s="54" t="s">
        <v>180</v>
      </c>
      <c r="GM215" s="55" t="s">
        <v>180</v>
      </c>
      <c r="GN215" s="56">
        <v>382</v>
      </c>
      <c r="GO215" s="54">
        <v>355</v>
      </c>
      <c r="GP215" s="55">
        <v>369</v>
      </c>
      <c r="GQ215" s="56" t="s">
        <v>180</v>
      </c>
      <c r="GR215" s="54" t="s">
        <v>180</v>
      </c>
      <c r="GS215" s="55" t="s">
        <v>180</v>
      </c>
      <c r="GT215" s="56" t="s">
        <v>180</v>
      </c>
      <c r="GU215" s="54" t="s">
        <v>180</v>
      </c>
      <c r="GV215" s="55" t="s">
        <v>180</v>
      </c>
      <c r="GW215" s="56" t="s">
        <v>180</v>
      </c>
      <c r="GX215" s="54" t="s">
        <v>180</v>
      </c>
      <c r="GY215" s="55" t="s">
        <v>180</v>
      </c>
      <c r="GZ215" s="56">
        <v>46</v>
      </c>
      <c r="HA215" s="54">
        <v>38</v>
      </c>
      <c r="HB215" s="55">
        <v>42</v>
      </c>
      <c r="HC215" s="56">
        <v>64</v>
      </c>
      <c r="HD215" s="54">
        <v>52.5</v>
      </c>
      <c r="HE215" s="55">
        <v>58.25</v>
      </c>
      <c r="HF215" s="54" t="s">
        <v>180</v>
      </c>
      <c r="HG215" s="54" t="s">
        <v>180</v>
      </c>
      <c r="HH215" s="55" t="s">
        <v>180</v>
      </c>
      <c r="HI215" s="54" t="s">
        <v>180</v>
      </c>
      <c r="HJ215" s="54" t="s">
        <v>180</v>
      </c>
      <c r="HK215" s="55" t="s">
        <v>180</v>
      </c>
      <c r="HL215" s="56" t="s">
        <v>180</v>
      </c>
      <c r="HM215" s="54" t="s">
        <v>180</v>
      </c>
      <c r="HN215" s="55" t="s">
        <v>180</v>
      </c>
      <c r="HO215" s="56" t="s">
        <v>180</v>
      </c>
      <c r="HP215" s="54" t="s">
        <v>180</v>
      </c>
      <c r="HQ215" s="55" t="s">
        <v>180</v>
      </c>
      <c r="HR215" s="56" t="s">
        <v>180</v>
      </c>
      <c r="HS215" s="54" t="s">
        <v>180</v>
      </c>
      <c r="HT215" s="55" t="s">
        <v>180</v>
      </c>
      <c r="HU215" s="56" t="s">
        <v>180</v>
      </c>
      <c r="HV215" s="54" t="s">
        <v>180</v>
      </c>
      <c r="HW215" s="55" t="s">
        <v>180</v>
      </c>
      <c r="HX215" s="56" t="s">
        <v>180</v>
      </c>
      <c r="HY215" s="54" t="s">
        <v>180</v>
      </c>
      <c r="HZ215" s="55" t="s">
        <v>180</v>
      </c>
      <c r="IA215" s="56" t="s">
        <v>180</v>
      </c>
      <c r="IB215" s="54" t="s">
        <v>180</v>
      </c>
      <c r="IC215" s="55" t="s">
        <v>180</v>
      </c>
    </row>
    <row r="216" spans="1:237">
      <c r="A216" s="20">
        <v>2004</v>
      </c>
      <c r="B216" s="20">
        <v>4</v>
      </c>
      <c r="C216" s="20">
        <v>11</v>
      </c>
      <c r="D216" s="54">
        <v>236.75</v>
      </c>
      <c r="E216" s="54">
        <v>234.75</v>
      </c>
      <c r="F216" s="55">
        <v>236</v>
      </c>
      <c r="G216" s="56">
        <v>210</v>
      </c>
      <c r="H216" s="54">
        <v>207.5</v>
      </c>
      <c r="I216" s="55">
        <v>209</v>
      </c>
      <c r="J216" s="56">
        <v>213.75</v>
      </c>
      <c r="K216" s="54">
        <v>213.25</v>
      </c>
      <c r="L216" s="55">
        <v>213.5</v>
      </c>
      <c r="M216" s="56">
        <v>238.5</v>
      </c>
      <c r="N216" s="54">
        <v>233.5</v>
      </c>
      <c r="O216" s="55">
        <v>236.5</v>
      </c>
      <c r="P216" s="56">
        <v>238.5</v>
      </c>
      <c r="Q216" s="54">
        <v>233.5</v>
      </c>
      <c r="R216" s="55">
        <v>236.5</v>
      </c>
      <c r="S216" s="56">
        <v>238.5</v>
      </c>
      <c r="T216" s="54">
        <v>233.5</v>
      </c>
      <c r="U216" s="55">
        <v>236.5</v>
      </c>
      <c r="V216" s="54">
        <v>235</v>
      </c>
      <c r="W216" s="54">
        <v>233.25</v>
      </c>
      <c r="X216" s="55">
        <v>234.25</v>
      </c>
      <c r="Y216" s="54">
        <v>233.25</v>
      </c>
      <c r="Z216" s="54">
        <v>233.25</v>
      </c>
      <c r="AA216" s="55">
        <v>233.25</v>
      </c>
      <c r="AB216" s="54" t="s">
        <v>180</v>
      </c>
      <c r="AC216" s="54" t="s">
        <v>180</v>
      </c>
      <c r="AD216" s="55" t="s">
        <v>180</v>
      </c>
      <c r="AE216" s="54" t="s">
        <v>180</v>
      </c>
      <c r="AF216" s="54" t="s">
        <v>180</v>
      </c>
      <c r="AG216" s="55" t="s">
        <v>180</v>
      </c>
      <c r="AH216" s="56" t="s">
        <v>180</v>
      </c>
      <c r="AI216" s="54" t="s">
        <v>180</v>
      </c>
      <c r="AJ216" s="55" t="s">
        <v>180</v>
      </c>
      <c r="AK216" s="56" t="s">
        <v>180</v>
      </c>
      <c r="AL216" s="54" t="s">
        <v>180</v>
      </c>
      <c r="AM216" s="55" t="s">
        <v>180</v>
      </c>
      <c r="AN216" s="56">
        <v>4197.5</v>
      </c>
      <c r="AO216" s="54">
        <v>3200</v>
      </c>
      <c r="AP216" s="55">
        <v>3699</v>
      </c>
      <c r="AQ216" s="56" t="s">
        <v>180</v>
      </c>
      <c r="AR216" s="54" t="s">
        <v>180</v>
      </c>
      <c r="AS216" s="55" t="s">
        <v>180</v>
      </c>
      <c r="AT216" s="56">
        <v>990</v>
      </c>
      <c r="AU216" s="54">
        <v>961.25</v>
      </c>
      <c r="AV216" s="55">
        <v>975.75</v>
      </c>
      <c r="AW216" s="56">
        <v>232</v>
      </c>
      <c r="AX216" s="54">
        <v>221</v>
      </c>
      <c r="AY216" s="55">
        <v>226.5</v>
      </c>
      <c r="AZ216" s="56">
        <v>255</v>
      </c>
      <c r="BA216" s="54">
        <v>247.75</v>
      </c>
      <c r="BB216" s="55">
        <v>251.5</v>
      </c>
      <c r="BC216" s="56" t="s">
        <v>180</v>
      </c>
      <c r="BD216" s="54" t="s">
        <v>180</v>
      </c>
      <c r="BE216" s="55" t="s">
        <v>180</v>
      </c>
      <c r="BF216" s="56">
        <v>255</v>
      </c>
      <c r="BG216" s="54">
        <v>247.75</v>
      </c>
      <c r="BH216" s="55">
        <v>251.5</v>
      </c>
      <c r="BI216" s="56">
        <v>265.5</v>
      </c>
      <c r="BJ216" s="54">
        <v>263</v>
      </c>
      <c r="BK216" s="55">
        <v>264.25</v>
      </c>
      <c r="BL216" s="56" t="s">
        <v>180</v>
      </c>
      <c r="BM216" s="54" t="s">
        <v>180</v>
      </c>
      <c r="BN216" s="55" t="s">
        <v>180</v>
      </c>
      <c r="BO216" s="56" t="s">
        <v>180</v>
      </c>
      <c r="BP216" s="54" t="s">
        <v>180</v>
      </c>
      <c r="BQ216" s="55" t="s">
        <v>180</v>
      </c>
      <c r="BR216" s="56" t="s">
        <v>180</v>
      </c>
      <c r="BS216" s="54" t="s">
        <v>180</v>
      </c>
      <c r="BT216" s="55" t="s">
        <v>180</v>
      </c>
      <c r="BU216" s="56">
        <v>277</v>
      </c>
      <c r="BV216" s="54">
        <v>271</v>
      </c>
      <c r="BW216" s="55">
        <v>274</v>
      </c>
      <c r="BX216" s="56" t="s">
        <v>180</v>
      </c>
      <c r="BY216" s="54" t="s">
        <v>180</v>
      </c>
      <c r="BZ216" s="55" t="s">
        <v>180</v>
      </c>
      <c r="CA216" s="56" t="s">
        <v>180</v>
      </c>
      <c r="CB216" s="54" t="s">
        <v>180</v>
      </c>
      <c r="CC216" s="55" t="s">
        <v>180</v>
      </c>
      <c r="CD216" s="56" t="s">
        <v>180</v>
      </c>
      <c r="CE216" s="54" t="s">
        <v>180</v>
      </c>
      <c r="CF216" s="55" t="s">
        <v>180</v>
      </c>
      <c r="CG216" s="56" t="s">
        <v>180</v>
      </c>
      <c r="CH216" s="54" t="s">
        <v>180</v>
      </c>
      <c r="CI216" s="55" t="s">
        <v>180</v>
      </c>
      <c r="CJ216" s="56" t="s">
        <v>180</v>
      </c>
      <c r="CK216" s="54" t="s">
        <v>180</v>
      </c>
      <c r="CL216" s="55" t="s">
        <v>180</v>
      </c>
      <c r="CM216" s="56" t="s">
        <v>180</v>
      </c>
      <c r="CN216" s="54" t="s">
        <v>180</v>
      </c>
      <c r="CO216" s="55" t="s">
        <v>180</v>
      </c>
      <c r="CP216" s="56">
        <v>278.75</v>
      </c>
      <c r="CQ216" s="54">
        <v>276.5</v>
      </c>
      <c r="CR216" s="55">
        <v>277.75</v>
      </c>
      <c r="CS216" s="56">
        <v>265</v>
      </c>
      <c r="CT216" s="54">
        <v>265</v>
      </c>
      <c r="CU216" s="55">
        <v>265</v>
      </c>
      <c r="CV216" s="56">
        <v>258</v>
      </c>
      <c r="CW216" s="54">
        <v>255</v>
      </c>
      <c r="CX216" s="55">
        <v>257</v>
      </c>
      <c r="CY216" s="54">
        <v>232</v>
      </c>
      <c r="CZ216" s="54">
        <v>219.25</v>
      </c>
      <c r="DA216" s="55">
        <v>225.75</v>
      </c>
      <c r="DB216" s="54" t="s">
        <v>180</v>
      </c>
      <c r="DC216" s="54" t="s">
        <v>180</v>
      </c>
      <c r="DD216" s="55" t="s">
        <v>180</v>
      </c>
      <c r="DE216" s="54" t="s">
        <v>180</v>
      </c>
      <c r="DF216" s="54" t="s">
        <v>180</v>
      </c>
      <c r="DG216" s="55" t="s">
        <v>180</v>
      </c>
      <c r="DH216" s="54" t="s">
        <v>180</v>
      </c>
      <c r="DI216" s="54" t="s">
        <v>180</v>
      </c>
      <c r="DJ216" s="55" t="s">
        <v>180</v>
      </c>
      <c r="DK216" s="56" t="s">
        <v>180</v>
      </c>
      <c r="DL216" s="54" t="s">
        <v>180</v>
      </c>
      <c r="DM216" s="55" t="s">
        <v>180</v>
      </c>
      <c r="DN216" s="54" t="s">
        <v>180</v>
      </c>
      <c r="DO216" s="54" t="s">
        <v>180</v>
      </c>
      <c r="DP216" s="55" t="s">
        <v>180</v>
      </c>
      <c r="DQ216" s="54" t="s">
        <v>180</v>
      </c>
      <c r="DR216" s="54" t="s">
        <v>180</v>
      </c>
      <c r="DS216" s="55" t="s">
        <v>180</v>
      </c>
      <c r="DT216" s="54">
        <v>216</v>
      </c>
      <c r="DU216" s="54">
        <v>216</v>
      </c>
      <c r="DV216" s="55">
        <v>216</v>
      </c>
      <c r="DW216" s="56">
        <v>231</v>
      </c>
      <c r="DX216" s="54">
        <v>230</v>
      </c>
      <c r="DY216" s="55">
        <v>231</v>
      </c>
      <c r="DZ216" s="56">
        <v>900.25</v>
      </c>
      <c r="EA216" s="54">
        <v>846.75</v>
      </c>
      <c r="EB216" s="55">
        <v>873.5</v>
      </c>
      <c r="EC216" s="56" t="s">
        <v>180</v>
      </c>
      <c r="ED216" s="54" t="s">
        <v>180</v>
      </c>
      <c r="EE216" s="55" t="s">
        <v>180</v>
      </c>
      <c r="EF216" s="56" t="s">
        <v>180</v>
      </c>
      <c r="EG216" s="54" t="s">
        <v>180</v>
      </c>
      <c r="EH216" s="55" t="s">
        <v>180</v>
      </c>
      <c r="EI216" s="56" t="s">
        <v>180</v>
      </c>
      <c r="EJ216" s="54" t="s">
        <v>180</v>
      </c>
      <c r="EK216" s="55" t="s">
        <v>180</v>
      </c>
      <c r="EL216" s="56" t="s">
        <v>180</v>
      </c>
      <c r="EM216" s="54" t="s">
        <v>180</v>
      </c>
      <c r="EN216" s="55" t="s">
        <v>180</v>
      </c>
      <c r="EO216" s="56" t="s">
        <v>180</v>
      </c>
      <c r="EP216" s="54" t="s">
        <v>180</v>
      </c>
      <c r="EQ216" s="55" t="s">
        <v>180</v>
      </c>
      <c r="ER216" s="56" t="s">
        <v>180</v>
      </c>
      <c r="ES216" s="54" t="s">
        <v>180</v>
      </c>
      <c r="ET216" s="55" t="s">
        <v>180</v>
      </c>
      <c r="EU216" s="54" t="s">
        <v>180</v>
      </c>
      <c r="EV216" s="54" t="s">
        <v>180</v>
      </c>
      <c r="EW216" s="55" t="s">
        <v>180</v>
      </c>
      <c r="EX216" s="54">
        <v>256</v>
      </c>
      <c r="EY216" s="54">
        <v>254</v>
      </c>
      <c r="EZ216" s="55">
        <v>255</v>
      </c>
      <c r="FA216" s="56" t="s">
        <v>180</v>
      </c>
      <c r="FB216" s="54" t="s">
        <v>180</v>
      </c>
      <c r="FC216" s="55" t="s">
        <v>180</v>
      </c>
      <c r="FD216" s="56" t="s">
        <v>180</v>
      </c>
      <c r="FE216" s="54" t="s">
        <v>180</v>
      </c>
      <c r="FF216" s="55" t="s">
        <v>180</v>
      </c>
      <c r="FG216" s="56" t="s">
        <v>180</v>
      </c>
      <c r="FH216" s="54" t="s">
        <v>180</v>
      </c>
      <c r="FI216" s="55" t="s">
        <v>180</v>
      </c>
      <c r="FJ216" s="56">
        <v>188</v>
      </c>
      <c r="FK216" s="54">
        <v>184.5</v>
      </c>
      <c r="FL216" s="55">
        <v>186.25</v>
      </c>
      <c r="FM216" s="56" t="s">
        <v>180</v>
      </c>
      <c r="FN216" s="54" t="s">
        <v>180</v>
      </c>
      <c r="FO216" s="55" t="s">
        <v>180</v>
      </c>
      <c r="FP216" s="56">
        <v>196.75</v>
      </c>
      <c r="FQ216" s="54">
        <v>196.75</v>
      </c>
      <c r="FR216" s="55">
        <v>196.75</v>
      </c>
      <c r="FS216" s="56">
        <v>198.5</v>
      </c>
      <c r="FT216" s="54">
        <v>198.5</v>
      </c>
      <c r="FU216" s="55">
        <v>198.5</v>
      </c>
      <c r="FV216" s="56" t="s">
        <v>180</v>
      </c>
      <c r="FW216" s="54" t="s">
        <v>180</v>
      </c>
      <c r="FX216" s="55" t="s">
        <v>180</v>
      </c>
      <c r="FY216" s="56" t="s">
        <v>180</v>
      </c>
      <c r="FZ216" s="54" t="s">
        <v>180</v>
      </c>
      <c r="GA216" s="55" t="s">
        <v>180</v>
      </c>
      <c r="GB216" s="56">
        <v>350</v>
      </c>
      <c r="GC216" s="54">
        <v>325</v>
      </c>
      <c r="GD216" s="55">
        <v>338</v>
      </c>
      <c r="GE216" s="56">
        <v>403</v>
      </c>
      <c r="GF216" s="54">
        <v>402</v>
      </c>
      <c r="GG216" s="55">
        <v>403</v>
      </c>
      <c r="GH216" s="56">
        <v>393</v>
      </c>
      <c r="GI216" s="54">
        <v>367</v>
      </c>
      <c r="GJ216" s="55">
        <v>380</v>
      </c>
      <c r="GK216" s="56" t="s">
        <v>180</v>
      </c>
      <c r="GL216" s="54" t="s">
        <v>180</v>
      </c>
      <c r="GM216" s="55" t="s">
        <v>180</v>
      </c>
      <c r="GN216" s="56">
        <v>382</v>
      </c>
      <c r="GO216" s="54">
        <v>355</v>
      </c>
      <c r="GP216" s="55">
        <v>369</v>
      </c>
      <c r="GQ216" s="56" t="s">
        <v>180</v>
      </c>
      <c r="GR216" s="54" t="s">
        <v>180</v>
      </c>
      <c r="GS216" s="55" t="s">
        <v>180</v>
      </c>
      <c r="GT216" s="56" t="s">
        <v>180</v>
      </c>
      <c r="GU216" s="54" t="s">
        <v>180</v>
      </c>
      <c r="GV216" s="55" t="s">
        <v>180</v>
      </c>
      <c r="GW216" s="56" t="s">
        <v>180</v>
      </c>
      <c r="GX216" s="54" t="s">
        <v>180</v>
      </c>
      <c r="GY216" s="55" t="s">
        <v>180</v>
      </c>
      <c r="GZ216" s="56">
        <v>46</v>
      </c>
      <c r="HA216" s="54">
        <v>38</v>
      </c>
      <c r="HB216" s="55">
        <v>42</v>
      </c>
      <c r="HC216" s="56">
        <v>76</v>
      </c>
      <c r="HD216" s="54">
        <v>60</v>
      </c>
      <c r="HE216" s="55">
        <v>68</v>
      </c>
      <c r="HF216" s="54" t="s">
        <v>180</v>
      </c>
      <c r="HG216" s="54" t="s">
        <v>180</v>
      </c>
      <c r="HH216" s="55" t="s">
        <v>180</v>
      </c>
      <c r="HI216" s="54" t="s">
        <v>180</v>
      </c>
      <c r="HJ216" s="54" t="s">
        <v>180</v>
      </c>
      <c r="HK216" s="55" t="s">
        <v>180</v>
      </c>
      <c r="HL216" s="56" t="s">
        <v>180</v>
      </c>
      <c r="HM216" s="54" t="s">
        <v>180</v>
      </c>
      <c r="HN216" s="55" t="s">
        <v>180</v>
      </c>
      <c r="HO216" s="56" t="s">
        <v>180</v>
      </c>
      <c r="HP216" s="54" t="s">
        <v>180</v>
      </c>
      <c r="HQ216" s="55" t="s">
        <v>180</v>
      </c>
      <c r="HR216" s="56" t="s">
        <v>180</v>
      </c>
      <c r="HS216" s="54" t="s">
        <v>180</v>
      </c>
      <c r="HT216" s="55" t="s">
        <v>180</v>
      </c>
      <c r="HU216" s="56" t="s">
        <v>180</v>
      </c>
      <c r="HV216" s="54" t="s">
        <v>180</v>
      </c>
      <c r="HW216" s="55" t="s">
        <v>180</v>
      </c>
      <c r="HX216" s="56" t="s">
        <v>180</v>
      </c>
      <c r="HY216" s="54" t="s">
        <v>180</v>
      </c>
      <c r="HZ216" s="55" t="s">
        <v>180</v>
      </c>
      <c r="IA216" s="56" t="s">
        <v>180</v>
      </c>
      <c r="IB216" s="54" t="s">
        <v>180</v>
      </c>
      <c r="IC216" s="55" t="s">
        <v>180</v>
      </c>
    </row>
    <row r="217" spans="1:237">
      <c r="A217" s="20">
        <v>2004</v>
      </c>
      <c r="B217" s="20">
        <v>4</v>
      </c>
      <c r="C217" s="20">
        <v>12</v>
      </c>
      <c r="D217" s="54">
        <v>241.2</v>
      </c>
      <c r="E217" s="54">
        <v>239.8</v>
      </c>
      <c r="F217" s="55">
        <v>240.8</v>
      </c>
      <c r="G217" s="56">
        <v>205.8</v>
      </c>
      <c r="H217" s="54">
        <v>204.8</v>
      </c>
      <c r="I217" s="55">
        <v>205.4</v>
      </c>
      <c r="J217" s="56">
        <v>223.8</v>
      </c>
      <c r="K217" s="54">
        <v>223.4</v>
      </c>
      <c r="L217" s="55">
        <v>223.6</v>
      </c>
      <c r="M217" s="56">
        <v>238.4</v>
      </c>
      <c r="N217" s="54">
        <v>235</v>
      </c>
      <c r="O217" s="55">
        <v>237.2</v>
      </c>
      <c r="P217" s="56">
        <v>238.4</v>
      </c>
      <c r="Q217" s="54">
        <v>235</v>
      </c>
      <c r="R217" s="55">
        <v>237.2</v>
      </c>
      <c r="S217" s="56">
        <v>238.4</v>
      </c>
      <c r="T217" s="54">
        <v>235</v>
      </c>
      <c r="U217" s="55">
        <v>237.2</v>
      </c>
      <c r="V217" s="54">
        <v>235</v>
      </c>
      <c r="W217" s="54">
        <v>235</v>
      </c>
      <c r="X217" s="55">
        <v>235</v>
      </c>
      <c r="Y217" s="54">
        <v>235</v>
      </c>
      <c r="Z217" s="54">
        <v>235</v>
      </c>
      <c r="AA217" s="55">
        <v>235</v>
      </c>
      <c r="AB217" s="54" t="s">
        <v>180</v>
      </c>
      <c r="AC217" s="54" t="s">
        <v>180</v>
      </c>
      <c r="AD217" s="55" t="s">
        <v>180</v>
      </c>
      <c r="AE217" s="54" t="s">
        <v>180</v>
      </c>
      <c r="AF217" s="54" t="s">
        <v>180</v>
      </c>
      <c r="AG217" s="55" t="s">
        <v>180</v>
      </c>
      <c r="AH217" s="56" t="s">
        <v>180</v>
      </c>
      <c r="AI217" s="54" t="s">
        <v>180</v>
      </c>
      <c r="AJ217" s="55" t="s">
        <v>180</v>
      </c>
      <c r="AK217" s="56" t="s">
        <v>180</v>
      </c>
      <c r="AL217" s="54" t="s">
        <v>180</v>
      </c>
      <c r="AM217" s="55" t="s">
        <v>180</v>
      </c>
      <c r="AN217" s="56">
        <v>4254</v>
      </c>
      <c r="AO217" s="54">
        <v>3200</v>
      </c>
      <c r="AP217" s="55">
        <v>3727.4</v>
      </c>
      <c r="AQ217" s="56" t="s">
        <v>180</v>
      </c>
      <c r="AR217" s="54" t="s">
        <v>180</v>
      </c>
      <c r="AS217" s="55" t="s">
        <v>180</v>
      </c>
      <c r="AT217" s="56">
        <v>978</v>
      </c>
      <c r="AU217" s="54">
        <v>948</v>
      </c>
      <c r="AV217" s="55">
        <v>963</v>
      </c>
      <c r="AW217" s="56">
        <v>232</v>
      </c>
      <c r="AX217" s="54">
        <v>225.75</v>
      </c>
      <c r="AY217" s="55">
        <v>229.25</v>
      </c>
      <c r="AZ217" s="56">
        <v>262</v>
      </c>
      <c r="BA217" s="54">
        <v>259</v>
      </c>
      <c r="BB217" s="55">
        <v>261</v>
      </c>
      <c r="BC217" s="56" t="s">
        <v>180</v>
      </c>
      <c r="BD217" s="54" t="s">
        <v>180</v>
      </c>
      <c r="BE217" s="55" t="s">
        <v>180</v>
      </c>
      <c r="BF217" s="56">
        <v>262</v>
      </c>
      <c r="BG217" s="54">
        <v>259</v>
      </c>
      <c r="BH217" s="55">
        <v>261</v>
      </c>
      <c r="BI217" s="56">
        <v>291.5</v>
      </c>
      <c r="BJ217" s="54">
        <v>286</v>
      </c>
      <c r="BK217" s="55">
        <v>289</v>
      </c>
      <c r="BL217" s="56" t="s">
        <v>180</v>
      </c>
      <c r="BM217" s="54" t="s">
        <v>180</v>
      </c>
      <c r="BN217" s="55" t="s">
        <v>180</v>
      </c>
      <c r="BO217" s="56" t="s">
        <v>180</v>
      </c>
      <c r="BP217" s="54" t="s">
        <v>180</v>
      </c>
      <c r="BQ217" s="55" t="s">
        <v>180</v>
      </c>
      <c r="BR217" s="56" t="s">
        <v>180</v>
      </c>
      <c r="BS217" s="54" t="s">
        <v>180</v>
      </c>
      <c r="BT217" s="55" t="s">
        <v>180</v>
      </c>
      <c r="BU217" s="56">
        <v>278</v>
      </c>
      <c r="BV217" s="54">
        <v>271</v>
      </c>
      <c r="BW217" s="55">
        <v>274.5</v>
      </c>
      <c r="BX217" s="56" t="s">
        <v>180</v>
      </c>
      <c r="BY217" s="54" t="s">
        <v>180</v>
      </c>
      <c r="BZ217" s="55" t="s">
        <v>180</v>
      </c>
      <c r="CA217" s="56" t="s">
        <v>180</v>
      </c>
      <c r="CB217" s="54" t="s">
        <v>180</v>
      </c>
      <c r="CC217" s="55" t="s">
        <v>180</v>
      </c>
      <c r="CD217" s="56" t="s">
        <v>180</v>
      </c>
      <c r="CE217" s="54" t="s">
        <v>180</v>
      </c>
      <c r="CF217" s="55" t="s">
        <v>180</v>
      </c>
      <c r="CG217" s="56" t="s">
        <v>180</v>
      </c>
      <c r="CH217" s="54" t="s">
        <v>180</v>
      </c>
      <c r="CI217" s="55" t="s">
        <v>180</v>
      </c>
      <c r="CJ217" s="56" t="s">
        <v>180</v>
      </c>
      <c r="CK217" s="54" t="s">
        <v>180</v>
      </c>
      <c r="CL217" s="55" t="s">
        <v>180</v>
      </c>
      <c r="CM217" s="56" t="s">
        <v>180</v>
      </c>
      <c r="CN217" s="54" t="s">
        <v>180</v>
      </c>
      <c r="CO217" s="55" t="s">
        <v>180</v>
      </c>
      <c r="CP217" s="56">
        <v>282.75</v>
      </c>
      <c r="CQ217" s="54">
        <v>279.25</v>
      </c>
      <c r="CR217" s="55">
        <v>281.25</v>
      </c>
      <c r="CS217" s="56">
        <v>265</v>
      </c>
      <c r="CT217" s="54">
        <v>265</v>
      </c>
      <c r="CU217" s="55">
        <v>265</v>
      </c>
      <c r="CV217" s="56">
        <v>258</v>
      </c>
      <c r="CW217" s="54">
        <v>255</v>
      </c>
      <c r="CX217" s="55">
        <v>257</v>
      </c>
      <c r="CY217" s="54">
        <v>232</v>
      </c>
      <c r="CZ217" s="54">
        <v>217.5</v>
      </c>
      <c r="DA217" s="55">
        <v>225.25</v>
      </c>
      <c r="DB217" s="54" t="s">
        <v>180</v>
      </c>
      <c r="DC217" s="54" t="s">
        <v>180</v>
      </c>
      <c r="DD217" s="55" t="s">
        <v>180</v>
      </c>
      <c r="DE217" s="54" t="s">
        <v>180</v>
      </c>
      <c r="DF217" s="54" t="s">
        <v>180</v>
      </c>
      <c r="DG217" s="55" t="s">
        <v>180</v>
      </c>
      <c r="DH217" s="54" t="s">
        <v>180</v>
      </c>
      <c r="DI217" s="54" t="s">
        <v>180</v>
      </c>
      <c r="DJ217" s="55" t="s">
        <v>180</v>
      </c>
      <c r="DK217" s="56" t="s">
        <v>180</v>
      </c>
      <c r="DL217" s="54" t="s">
        <v>180</v>
      </c>
      <c r="DM217" s="55" t="s">
        <v>180</v>
      </c>
      <c r="DN217" s="54" t="s">
        <v>180</v>
      </c>
      <c r="DO217" s="54" t="s">
        <v>180</v>
      </c>
      <c r="DP217" s="55" t="s">
        <v>180</v>
      </c>
      <c r="DQ217" s="54" t="s">
        <v>180</v>
      </c>
      <c r="DR217" s="54" t="s">
        <v>180</v>
      </c>
      <c r="DS217" s="55" t="s">
        <v>180</v>
      </c>
      <c r="DT217" s="54">
        <v>214</v>
      </c>
      <c r="DU217" s="54">
        <v>214</v>
      </c>
      <c r="DV217" s="55">
        <v>214</v>
      </c>
      <c r="DW217" s="56">
        <v>232.5</v>
      </c>
      <c r="DX217" s="54">
        <v>231.75</v>
      </c>
      <c r="DY217" s="55">
        <v>232.5</v>
      </c>
      <c r="DZ217" s="56">
        <v>782.4</v>
      </c>
      <c r="EA217" s="54">
        <v>738.2</v>
      </c>
      <c r="EB217" s="55">
        <v>760.4</v>
      </c>
      <c r="EC217" s="56" t="s">
        <v>180</v>
      </c>
      <c r="ED217" s="54" t="s">
        <v>180</v>
      </c>
      <c r="EE217" s="55" t="s">
        <v>180</v>
      </c>
      <c r="EF217" s="56" t="s">
        <v>180</v>
      </c>
      <c r="EG217" s="54" t="s">
        <v>180</v>
      </c>
      <c r="EH217" s="55" t="s">
        <v>180</v>
      </c>
      <c r="EI217" s="56" t="s">
        <v>180</v>
      </c>
      <c r="EJ217" s="54" t="s">
        <v>180</v>
      </c>
      <c r="EK217" s="55" t="s">
        <v>180</v>
      </c>
      <c r="EL217" s="56" t="s">
        <v>180</v>
      </c>
      <c r="EM217" s="54" t="s">
        <v>180</v>
      </c>
      <c r="EN217" s="55" t="s">
        <v>180</v>
      </c>
      <c r="EO217" s="56" t="s">
        <v>180</v>
      </c>
      <c r="EP217" s="54" t="s">
        <v>180</v>
      </c>
      <c r="EQ217" s="55" t="s">
        <v>180</v>
      </c>
      <c r="ER217" s="56" t="s">
        <v>180</v>
      </c>
      <c r="ES217" s="54" t="s">
        <v>180</v>
      </c>
      <c r="ET217" s="55" t="s">
        <v>180</v>
      </c>
      <c r="EU217" s="54" t="s">
        <v>180</v>
      </c>
      <c r="EV217" s="54" t="s">
        <v>180</v>
      </c>
      <c r="EW217" s="55" t="s">
        <v>180</v>
      </c>
      <c r="EX217" s="54">
        <v>260.5</v>
      </c>
      <c r="EY217" s="54">
        <v>258.5</v>
      </c>
      <c r="EZ217" s="55">
        <v>259.5</v>
      </c>
      <c r="FA217" s="56" t="s">
        <v>180</v>
      </c>
      <c r="FB217" s="54" t="s">
        <v>180</v>
      </c>
      <c r="FC217" s="55" t="s">
        <v>180</v>
      </c>
      <c r="FD217" s="56" t="s">
        <v>180</v>
      </c>
      <c r="FE217" s="54" t="s">
        <v>180</v>
      </c>
      <c r="FF217" s="55" t="s">
        <v>180</v>
      </c>
      <c r="FG217" s="56" t="s">
        <v>180</v>
      </c>
      <c r="FH217" s="54" t="s">
        <v>180</v>
      </c>
      <c r="FI217" s="55" t="s">
        <v>180</v>
      </c>
      <c r="FJ217" s="56">
        <v>190</v>
      </c>
      <c r="FK217" s="54">
        <v>188</v>
      </c>
      <c r="FL217" s="55">
        <v>189</v>
      </c>
      <c r="FM217" s="56" t="s">
        <v>180</v>
      </c>
      <c r="FN217" s="54" t="s">
        <v>180</v>
      </c>
      <c r="FO217" s="55" t="s">
        <v>180</v>
      </c>
      <c r="FP217" s="56">
        <v>197.8</v>
      </c>
      <c r="FQ217" s="54">
        <v>197.8</v>
      </c>
      <c r="FR217" s="55">
        <v>197.8</v>
      </c>
      <c r="FS217" s="56">
        <v>202</v>
      </c>
      <c r="FT217" s="54">
        <v>202</v>
      </c>
      <c r="FU217" s="55">
        <v>202</v>
      </c>
      <c r="FV217" s="56" t="s">
        <v>180</v>
      </c>
      <c r="FW217" s="54" t="s">
        <v>180</v>
      </c>
      <c r="FX217" s="55" t="s">
        <v>180</v>
      </c>
      <c r="FY217" s="56" t="s">
        <v>180</v>
      </c>
      <c r="FZ217" s="54" t="s">
        <v>180</v>
      </c>
      <c r="GA217" s="55" t="s">
        <v>180</v>
      </c>
      <c r="GB217" s="56">
        <v>362.5</v>
      </c>
      <c r="GC217" s="54">
        <v>325</v>
      </c>
      <c r="GD217" s="55">
        <v>344.25</v>
      </c>
      <c r="GE217" s="56">
        <v>403</v>
      </c>
      <c r="GF217" s="54">
        <v>402</v>
      </c>
      <c r="GG217" s="55">
        <v>403</v>
      </c>
      <c r="GH217" s="56">
        <v>406</v>
      </c>
      <c r="GI217" s="54">
        <v>367</v>
      </c>
      <c r="GJ217" s="55">
        <v>386.5</v>
      </c>
      <c r="GK217" s="56" t="s">
        <v>180</v>
      </c>
      <c r="GL217" s="54" t="s">
        <v>180</v>
      </c>
      <c r="GM217" s="55" t="s">
        <v>180</v>
      </c>
      <c r="GN217" s="56">
        <v>382</v>
      </c>
      <c r="GO217" s="54">
        <v>355</v>
      </c>
      <c r="GP217" s="55">
        <v>369</v>
      </c>
      <c r="GQ217" s="56" t="s">
        <v>180</v>
      </c>
      <c r="GR217" s="54" t="s">
        <v>180</v>
      </c>
      <c r="GS217" s="55" t="s">
        <v>180</v>
      </c>
      <c r="GT217" s="56" t="s">
        <v>180</v>
      </c>
      <c r="GU217" s="54" t="s">
        <v>180</v>
      </c>
      <c r="GV217" s="55" t="s">
        <v>180</v>
      </c>
      <c r="GW217" s="56" t="s">
        <v>180</v>
      </c>
      <c r="GX217" s="54" t="s">
        <v>180</v>
      </c>
      <c r="GY217" s="55" t="s">
        <v>180</v>
      </c>
      <c r="GZ217" s="56">
        <v>46</v>
      </c>
      <c r="HA217" s="54">
        <v>38</v>
      </c>
      <c r="HB217" s="55">
        <v>42</v>
      </c>
      <c r="HC217" s="56">
        <v>76</v>
      </c>
      <c r="HD217" s="54">
        <v>60</v>
      </c>
      <c r="HE217" s="55">
        <v>68</v>
      </c>
      <c r="HF217" s="54" t="s">
        <v>180</v>
      </c>
      <c r="HG217" s="54" t="s">
        <v>180</v>
      </c>
      <c r="HH217" s="55" t="s">
        <v>180</v>
      </c>
      <c r="HI217" s="54" t="s">
        <v>180</v>
      </c>
      <c r="HJ217" s="54" t="s">
        <v>180</v>
      </c>
      <c r="HK217" s="55" t="s">
        <v>180</v>
      </c>
      <c r="HL217" s="56" t="s">
        <v>180</v>
      </c>
      <c r="HM217" s="54" t="s">
        <v>180</v>
      </c>
      <c r="HN217" s="55" t="s">
        <v>180</v>
      </c>
      <c r="HO217" s="56" t="s">
        <v>180</v>
      </c>
      <c r="HP217" s="54" t="s">
        <v>180</v>
      </c>
      <c r="HQ217" s="55" t="s">
        <v>180</v>
      </c>
      <c r="HR217" s="56" t="s">
        <v>180</v>
      </c>
      <c r="HS217" s="54" t="s">
        <v>180</v>
      </c>
      <c r="HT217" s="55" t="s">
        <v>180</v>
      </c>
      <c r="HU217" s="56" t="s">
        <v>180</v>
      </c>
      <c r="HV217" s="54" t="s">
        <v>180</v>
      </c>
      <c r="HW217" s="55" t="s">
        <v>180</v>
      </c>
      <c r="HX217" s="56" t="s">
        <v>180</v>
      </c>
      <c r="HY217" s="54" t="s">
        <v>180</v>
      </c>
      <c r="HZ217" s="55" t="s">
        <v>180</v>
      </c>
      <c r="IA217" s="56" t="s">
        <v>180</v>
      </c>
      <c r="IB217" s="54" t="s">
        <v>180</v>
      </c>
      <c r="IC217" s="55" t="s">
        <v>180</v>
      </c>
    </row>
    <row r="218" spans="1:237">
      <c r="A218" s="20">
        <v>2005</v>
      </c>
      <c r="B218" s="20">
        <v>1</v>
      </c>
      <c r="C218" s="20">
        <v>1</v>
      </c>
      <c r="D218" s="54">
        <v>229.25</v>
      </c>
      <c r="E218" s="54">
        <v>227.5</v>
      </c>
      <c r="F218" s="55">
        <v>228.5</v>
      </c>
      <c r="G218" s="56">
        <v>200.5</v>
      </c>
      <c r="H218" s="54">
        <v>200.5</v>
      </c>
      <c r="I218" s="55">
        <v>200.5</v>
      </c>
      <c r="J218" s="56">
        <v>210.25</v>
      </c>
      <c r="K218" s="54">
        <v>209</v>
      </c>
      <c r="L218" s="55">
        <v>209.75</v>
      </c>
      <c r="M218" s="56">
        <v>235.25</v>
      </c>
      <c r="N218" s="54">
        <v>233.5</v>
      </c>
      <c r="O218" s="55">
        <v>234.5</v>
      </c>
      <c r="P218" s="56">
        <v>235.25</v>
      </c>
      <c r="Q218" s="54">
        <v>233.5</v>
      </c>
      <c r="R218" s="55">
        <v>234.5</v>
      </c>
      <c r="S218" s="56">
        <v>235.25</v>
      </c>
      <c r="T218" s="54">
        <v>233.5</v>
      </c>
      <c r="U218" s="55">
        <v>234.5</v>
      </c>
      <c r="V218" s="54">
        <v>231.25</v>
      </c>
      <c r="W218" s="54">
        <v>230.75</v>
      </c>
      <c r="X218" s="55">
        <v>231</v>
      </c>
      <c r="Y218" s="54">
        <v>235</v>
      </c>
      <c r="Z218" s="54">
        <v>235</v>
      </c>
      <c r="AA218" s="55">
        <v>235</v>
      </c>
      <c r="AB218" s="54" t="s">
        <v>180</v>
      </c>
      <c r="AC218" s="54" t="s">
        <v>180</v>
      </c>
      <c r="AD218" s="55" t="s">
        <v>180</v>
      </c>
      <c r="AE218" s="54" t="s">
        <v>180</v>
      </c>
      <c r="AF218" s="54" t="s">
        <v>180</v>
      </c>
      <c r="AG218" s="55" t="s">
        <v>180</v>
      </c>
      <c r="AH218" s="56" t="s">
        <v>180</v>
      </c>
      <c r="AI218" s="54" t="s">
        <v>180</v>
      </c>
      <c r="AJ218" s="55" t="s">
        <v>180</v>
      </c>
      <c r="AK218" s="56" t="s">
        <v>180</v>
      </c>
      <c r="AL218" s="54" t="s">
        <v>180</v>
      </c>
      <c r="AM218" s="55" t="s">
        <v>180</v>
      </c>
      <c r="AN218" s="56">
        <v>4221.25</v>
      </c>
      <c r="AO218" s="54">
        <v>3200</v>
      </c>
      <c r="AP218" s="55">
        <v>3711</v>
      </c>
      <c r="AQ218" s="56" t="s">
        <v>180</v>
      </c>
      <c r="AR218" s="54" t="s">
        <v>180</v>
      </c>
      <c r="AS218" s="55" t="s">
        <v>180</v>
      </c>
      <c r="AT218" s="56">
        <v>980</v>
      </c>
      <c r="AU218" s="54">
        <v>950</v>
      </c>
      <c r="AV218" s="55">
        <v>965</v>
      </c>
      <c r="AW218" s="56">
        <v>232.5</v>
      </c>
      <c r="AX218" s="54">
        <v>225</v>
      </c>
      <c r="AY218" s="55">
        <v>229</v>
      </c>
      <c r="AZ218" s="56">
        <v>264.5</v>
      </c>
      <c r="BA218" s="54">
        <v>259</v>
      </c>
      <c r="BB218" s="55">
        <v>262.25</v>
      </c>
      <c r="BC218" s="56" t="s">
        <v>180</v>
      </c>
      <c r="BD218" s="54" t="s">
        <v>180</v>
      </c>
      <c r="BE218" s="55" t="s">
        <v>180</v>
      </c>
      <c r="BF218" s="56">
        <v>264.5</v>
      </c>
      <c r="BG218" s="54">
        <v>259</v>
      </c>
      <c r="BH218" s="55">
        <v>262.25</v>
      </c>
      <c r="BI218" s="56">
        <v>288.75</v>
      </c>
      <c r="BJ218" s="54">
        <v>273.5</v>
      </c>
      <c r="BK218" s="55">
        <v>281.5</v>
      </c>
      <c r="BL218" s="56" t="s">
        <v>180</v>
      </c>
      <c r="BM218" s="54" t="s">
        <v>180</v>
      </c>
      <c r="BN218" s="55" t="s">
        <v>180</v>
      </c>
      <c r="BO218" s="56" t="s">
        <v>180</v>
      </c>
      <c r="BP218" s="54" t="s">
        <v>180</v>
      </c>
      <c r="BQ218" s="55" t="s">
        <v>180</v>
      </c>
      <c r="BR218" s="56" t="s">
        <v>180</v>
      </c>
      <c r="BS218" s="54" t="s">
        <v>180</v>
      </c>
      <c r="BT218" s="55" t="s">
        <v>180</v>
      </c>
      <c r="BU218" s="56">
        <v>279</v>
      </c>
      <c r="BV218" s="54">
        <v>271</v>
      </c>
      <c r="BW218" s="55">
        <v>275</v>
      </c>
      <c r="BX218" s="56" t="s">
        <v>180</v>
      </c>
      <c r="BY218" s="54" t="s">
        <v>180</v>
      </c>
      <c r="BZ218" s="55" t="s">
        <v>180</v>
      </c>
      <c r="CA218" s="56" t="s">
        <v>180</v>
      </c>
      <c r="CB218" s="54" t="s">
        <v>180</v>
      </c>
      <c r="CC218" s="55" t="s">
        <v>180</v>
      </c>
      <c r="CD218" s="56" t="s">
        <v>180</v>
      </c>
      <c r="CE218" s="54" t="s">
        <v>180</v>
      </c>
      <c r="CF218" s="55" t="s">
        <v>180</v>
      </c>
      <c r="CG218" s="56" t="s">
        <v>180</v>
      </c>
      <c r="CH218" s="54" t="s">
        <v>180</v>
      </c>
      <c r="CI218" s="55" t="s">
        <v>180</v>
      </c>
      <c r="CJ218" s="56" t="s">
        <v>180</v>
      </c>
      <c r="CK218" s="54" t="s">
        <v>180</v>
      </c>
      <c r="CL218" s="55" t="s">
        <v>180</v>
      </c>
      <c r="CM218" s="56" t="s">
        <v>180</v>
      </c>
      <c r="CN218" s="54" t="s">
        <v>180</v>
      </c>
      <c r="CO218" s="55" t="s">
        <v>180</v>
      </c>
      <c r="CP218" s="56">
        <v>281</v>
      </c>
      <c r="CQ218" s="54">
        <v>279</v>
      </c>
      <c r="CR218" s="55">
        <v>280</v>
      </c>
      <c r="CS218" s="56">
        <v>265</v>
      </c>
      <c r="CT218" s="54">
        <v>265</v>
      </c>
      <c r="CU218" s="55">
        <v>265</v>
      </c>
      <c r="CV218" s="56">
        <v>258</v>
      </c>
      <c r="CW218" s="54">
        <v>255</v>
      </c>
      <c r="CX218" s="55">
        <v>257</v>
      </c>
      <c r="CY218" s="54">
        <v>236.5</v>
      </c>
      <c r="CZ218" s="54">
        <v>220</v>
      </c>
      <c r="DA218" s="55">
        <v>228.5</v>
      </c>
      <c r="DB218" s="54" t="s">
        <v>180</v>
      </c>
      <c r="DC218" s="54" t="s">
        <v>180</v>
      </c>
      <c r="DD218" s="55" t="s">
        <v>180</v>
      </c>
      <c r="DE218" s="54" t="s">
        <v>180</v>
      </c>
      <c r="DF218" s="54" t="s">
        <v>180</v>
      </c>
      <c r="DG218" s="55" t="s">
        <v>180</v>
      </c>
      <c r="DH218" s="54" t="s">
        <v>180</v>
      </c>
      <c r="DI218" s="54" t="s">
        <v>180</v>
      </c>
      <c r="DJ218" s="55" t="s">
        <v>180</v>
      </c>
      <c r="DK218" s="56" t="s">
        <v>180</v>
      </c>
      <c r="DL218" s="54" t="s">
        <v>180</v>
      </c>
      <c r="DM218" s="55" t="s">
        <v>180</v>
      </c>
      <c r="DN218" s="54" t="s">
        <v>180</v>
      </c>
      <c r="DO218" s="54" t="s">
        <v>180</v>
      </c>
      <c r="DP218" s="55" t="s">
        <v>180</v>
      </c>
      <c r="DQ218" s="54" t="s">
        <v>180</v>
      </c>
      <c r="DR218" s="54" t="s">
        <v>180</v>
      </c>
      <c r="DS218" s="55" t="s">
        <v>180</v>
      </c>
      <c r="DT218" s="54">
        <v>207.75</v>
      </c>
      <c r="DU218" s="54">
        <v>207.75</v>
      </c>
      <c r="DV218" s="55">
        <v>207.75</v>
      </c>
      <c r="DW218" s="56">
        <v>237</v>
      </c>
      <c r="DX218" s="54">
        <v>237</v>
      </c>
      <c r="DY218" s="55">
        <v>237</v>
      </c>
      <c r="DZ218" s="56">
        <v>857.5</v>
      </c>
      <c r="EA218" s="54">
        <v>807</v>
      </c>
      <c r="EB218" s="55">
        <v>832.5</v>
      </c>
      <c r="EC218" s="56" t="s">
        <v>180</v>
      </c>
      <c r="ED218" s="54" t="s">
        <v>180</v>
      </c>
      <c r="EE218" s="55" t="s">
        <v>180</v>
      </c>
      <c r="EF218" s="56" t="s">
        <v>180</v>
      </c>
      <c r="EG218" s="54" t="s">
        <v>180</v>
      </c>
      <c r="EH218" s="55" t="s">
        <v>180</v>
      </c>
      <c r="EI218" s="56" t="s">
        <v>180</v>
      </c>
      <c r="EJ218" s="54" t="s">
        <v>180</v>
      </c>
      <c r="EK218" s="55" t="s">
        <v>180</v>
      </c>
      <c r="EL218" s="56" t="s">
        <v>180</v>
      </c>
      <c r="EM218" s="54" t="s">
        <v>180</v>
      </c>
      <c r="EN218" s="55" t="s">
        <v>180</v>
      </c>
      <c r="EO218" s="56" t="s">
        <v>180</v>
      </c>
      <c r="EP218" s="54" t="s">
        <v>180</v>
      </c>
      <c r="EQ218" s="55" t="s">
        <v>180</v>
      </c>
      <c r="ER218" s="56" t="s">
        <v>180</v>
      </c>
      <c r="ES218" s="54" t="s">
        <v>180</v>
      </c>
      <c r="ET218" s="55" t="s">
        <v>180</v>
      </c>
      <c r="EU218" s="54" t="s">
        <v>180</v>
      </c>
      <c r="EV218" s="54" t="s">
        <v>180</v>
      </c>
      <c r="EW218" s="55" t="s">
        <v>180</v>
      </c>
      <c r="EX218" s="54">
        <v>262</v>
      </c>
      <c r="EY218" s="54">
        <v>260</v>
      </c>
      <c r="EZ218" s="55">
        <v>261</v>
      </c>
      <c r="FA218" s="56" t="s">
        <v>180</v>
      </c>
      <c r="FB218" s="54" t="s">
        <v>180</v>
      </c>
      <c r="FC218" s="55" t="s">
        <v>180</v>
      </c>
      <c r="FD218" s="56" t="s">
        <v>180</v>
      </c>
      <c r="FE218" s="54" t="s">
        <v>180</v>
      </c>
      <c r="FF218" s="55" t="s">
        <v>180</v>
      </c>
      <c r="FG218" s="56" t="s">
        <v>180</v>
      </c>
      <c r="FH218" s="54" t="s">
        <v>180</v>
      </c>
      <c r="FI218" s="55" t="s">
        <v>180</v>
      </c>
      <c r="FJ218" s="56">
        <v>189.5</v>
      </c>
      <c r="FK218" s="54">
        <v>188</v>
      </c>
      <c r="FL218" s="55">
        <v>188.75</v>
      </c>
      <c r="FM218" s="56" t="s">
        <v>180</v>
      </c>
      <c r="FN218" s="54" t="s">
        <v>180</v>
      </c>
      <c r="FO218" s="55" t="s">
        <v>180</v>
      </c>
      <c r="FP218" s="56">
        <v>185</v>
      </c>
      <c r="FQ218" s="54">
        <v>185</v>
      </c>
      <c r="FR218" s="55">
        <v>185</v>
      </c>
      <c r="FS218" s="56">
        <v>202</v>
      </c>
      <c r="FT218" s="54">
        <v>202</v>
      </c>
      <c r="FU218" s="55">
        <v>202</v>
      </c>
      <c r="FV218" s="56" t="s">
        <v>180</v>
      </c>
      <c r="FW218" s="54" t="s">
        <v>180</v>
      </c>
      <c r="FX218" s="55" t="s">
        <v>180</v>
      </c>
      <c r="FY218" s="56" t="s">
        <v>180</v>
      </c>
      <c r="FZ218" s="54" t="s">
        <v>180</v>
      </c>
      <c r="GA218" s="55" t="s">
        <v>180</v>
      </c>
      <c r="GB218" s="56">
        <v>400</v>
      </c>
      <c r="GC218" s="54">
        <v>325</v>
      </c>
      <c r="GD218" s="55">
        <v>363</v>
      </c>
      <c r="GE218" s="56">
        <v>403</v>
      </c>
      <c r="GF218" s="54">
        <v>402</v>
      </c>
      <c r="GG218" s="55">
        <v>403</v>
      </c>
      <c r="GH218" s="56">
        <v>445</v>
      </c>
      <c r="GI218" s="54">
        <v>367</v>
      </c>
      <c r="GJ218" s="55">
        <v>406</v>
      </c>
      <c r="GK218" s="56" t="s">
        <v>180</v>
      </c>
      <c r="GL218" s="54" t="s">
        <v>180</v>
      </c>
      <c r="GM218" s="55" t="s">
        <v>180</v>
      </c>
      <c r="GN218" s="56">
        <v>382</v>
      </c>
      <c r="GO218" s="54">
        <v>355</v>
      </c>
      <c r="GP218" s="55">
        <v>369</v>
      </c>
      <c r="GQ218" s="56" t="s">
        <v>180</v>
      </c>
      <c r="GR218" s="54" t="s">
        <v>180</v>
      </c>
      <c r="GS218" s="55" t="s">
        <v>180</v>
      </c>
      <c r="GT218" s="56" t="s">
        <v>180</v>
      </c>
      <c r="GU218" s="54" t="s">
        <v>180</v>
      </c>
      <c r="GV218" s="55" t="s">
        <v>180</v>
      </c>
      <c r="GW218" s="56" t="s">
        <v>180</v>
      </c>
      <c r="GX218" s="54" t="s">
        <v>180</v>
      </c>
      <c r="GY218" s="55" t="s">
        <v>180</v>
      </c>
      <c r="GZ218" s="56">
        <v>46</v>
      </c>
      <c r="HA218" s="54">
        <v>38</v>
      </c>
      <c r="HB218" s="55">
        <v>42</v>
      </c>
      <c r="HC218" s="56">
        <v>76</v>
      </c>
      <c r="HD218" s="54">
        <v>60</v>
      </c>
      <c r="HE218" s="55">
        <v>68</v>
      </c>
      <c r="HF218" s="54" t="s">
        <v>180</v>
      </c>
      <c r="HG218" s="54" t="s">
        <v>180</v>
      </c>
      <c r="HH218" s="55" t="s">
        <v>180</v>
      </c>
      <c r="HI218" s="54" t="s">
        <v>180</v>
      </c>
      <c r="HJ218" s="54" t="s">
        <v>180</v>
      </c>
      <c r="HK218" s="55" t="s">
        <v>180</v>
      </c>
      <c r="HL218" s="56" t="s">
        <v>180</v>
      </c>
      <c r="HM218" s="54" t="s">
        <v>180</v>
      </c>
      <c r="HN218" s="55" t="s">
        <v>180</v>
      </c>
      <c r="HO218" s="56" t="s">
        <v>180</v>
      </c>
      <c r="HP218" s="54" t="s">
        <v>180</v>
      </c>
      <c r="HQ218" s="55" t="s">
        <v>180</v>
      </c>
      <c r="HR218" s="56" t="s">
        <v>180</v>
      </c>
      <c r="HS218" s="54" t="s">
        <v>180</v>
      </c>
      <c r="HT218" s="55" t="s">
        <v>180</v>
      </c>
      <c r="HU218" s="56" t="s">
        <v>180</v>
      </c>
      <c r="HV218" s="54" t="s">
        <v>180</v>
      </c>
      <c r="HW218" s="55" t="s">
        <v>180</v>
      </c>
      <c r="HX218" s="56" t="s">
        <v>180</v>
      </c>
      <c r="HY218" s="54" t="s">
        <v>180</v>
      </c>
      <c r="HZ218" s="55" t="s">
        <v>180</v>
      </c>
      <c r="IA218" s="56" t="s">
        <v>180</v>
      </c>
      <c r="IB218" s="54" t="s">
        <v>180</v>
      </c>
      <c r="IC218" s="55" t="s">
        <v>180</v>
      </c>
    </row>
    <row r="219" spans="1:237">
      <c r="A219" s="20">
        <v>2005</v>
      </c>
      <c r="B219" s="20">
        <v>1</v>
      </c>
      <c r="C219" s="20">
        <v>2</v>
      </c>
      <c r="D219" s="54">
        <v>227</v>
      </c>
      <c r="E219" s="54">
        <v>227</v>
      </c>
      <c r="F219" s="55">
        <v>227</v>
      </c>
      <c r="G219" s="56">
        <v>199</v>
      </c>
      <c r="H219" s="54">
        <v>197.75</v>
      </c>
      <c r="I219" s="55">
        <v>198.5</v>
      </c>
      <c r="J219" s="56">
        <v>208</v>
      </c>
      <c r="K219" s="54">
        <v>206</v>
      </c>
      <c r="L219" s="55">
        <v>207.25</v>
      </c>
      <c r="M219" s="56">
        <v>233</v>
      </c>
      <c r="N219" s="54">
        <v>230</v>
      </c>
      <c r="O219" s="55">
        <v>232</v>
      </c>
      <c r="P219" s="56">
        <v>232</v>
      </c>
      <c r="Q219" s="54">
        <v>230</v>
      </c>
      <c r="R219" s="55">
        <v>231.33333333333334</v>
      </c>
      <c r="S219" s="56">
        <v>233.66666666666666</v>
      </c>
      <c r="T219" s="54">
        <v>231.66666666666666</v>
      </c>
      <c r="U219" s="55">
        <v>233</v>
      </c>
      <c r="V219" s="54">
        <v>230</v>
      </c>
      <c r="W219" s="54">
        <v>228.66666666666666</v>
      </c>
      <c r="X219" s="55">
        <v>229.33333333333334</v>
      </c>
      <c r="Y219" s="54">
        <v>235</v>
      </c>
      <c r="Z219" s="54">
        <v>235</v>
      </c>
      <c r="AA219" s="55">
        <v>235</v>
      </c>
      <c r="AB219" s="54" t="s">
        <v>180</v>
      </c>
      <c r="AC219" s="54" t="s">
        <v>180</v>
      </c>
      <c r="AD219" s="55" t="s">
        <v>180</v>
      </c>
      <c r="AE219" s="54" t="s">
        <v>180</v>
      </c>
      <c r="AF219" s="54" t="s">
        <v>180</v>
      </c>
      <c r="AG219" s="55" t="s">
        <v>180</v>
      </c>
      <c r="AH219" s="56" t="s">
        <v>180</v>
      </c>
      <c r="AI219" s="54" t="s">
        <v>180</v>
      </c>
      <c r="AJ219" s="55" t="s">
        <v>180</v>
      </c>
      <c r="AK219" s="56" t="s">
        <v>180</v>
      </c>
      <c r="AL219" s="54" t="s">
        <v>180</v>
      </c>
      <c r="AM219" s="55" t="s">
        <v>180</v>
      </c>
      <c r="AN219" s="56">
        <v>4090</v>
      </c>
      <c r="AO219" s="54">
        <v>3200</v>
      </c>
      <c r="AP219" s="55">
        <v>3645</v>
      </c>
      <c r="AQ219" s="56" t="s">
        <v>180</v>
      </c>
      <c r="AR219" s="54" t="s">
        <v>180</v>
      </c>
      <c r="AS219" s="55" t="s">
        <v>180</v>
      </c>
      <c r="AT219" s="56">
        <v>935</v>
      </c>
      <c r="AU219" s="54">
        <v>905</v>
      </c>
      <c r="AV219" s="55">
        <v>920</v>
      </c>
      <c r="AW219" s="56">
        <v>225.25</v>
      </c>
      <c r="AX219" s="54">
        <v>220</v>
      </c>
      <c r="AY219" s="55">
        <v>223</v>
      </c>
      <c r="AZ219" s="56">
        <v>261</v>
      </c>
      <c r="BA219" s="54">
        <v>257.5</v>
      </c>
      <c r="BB219" s="55">
        <v>259.75</v>
      </c>
      <c r="BC219" s="56" t="s">
        <v>180</v>
      </c>
      <c r="BD219" s="54" t="s">
        <v>180</v>
      </c>
      <c r="BE219" s="55" t="s">
        <v>180</v>
      </c>
      <c r="BF219" s="56">
        <v>261</v>
      </c>
      <c r="BG219" s="54">
        <v>257.5</v>
      </c>
      <c r="BH219" s="55">
        <v>259.75</v>
      </c>
      <c r="BI219" s="56">
        <v>282.5</v>
      </c>
      <c r="BJ219" s="54">
        <v>262</v>
      </c>
      <c r="BK219" s="55">
        <v>272.75</v>
      </c>
      <c r="BL219" s="56" t="s">
        <v>180</v>
      </c>
      <c r="BM219" s="54" t="s">
        <v>180</v>
      </c>
      <c r="BN219" s="55" t="s">
        <v>180</v>
      </c>
      <c r="BO219" s="56" t="s">
        <v>180</v>
      </c>
      <c r="BP219" s="54" t="s">
        <v>180</v>
      </c>
      <c r="BQ219" s="55" t="s">
        <v>180</v>
      </c>
      <c r="BR219" s="56" t="s">
        <v>180</v>
      </c>
      <c r="BS219" s="54" t="s">
        <v>180</v>
      </c>
      <c r="BT219" s="55" t="s">
        <v>180</v>
      </c>
      <c r="BU219" s="56">
        <v>278.5</v>
      </c>
      <c r="BV219" s="54">
        <v>271</v>
      </c>
      <c r="BW219" s="55">
        <v>274.75</v>
      </c>
      <c r="BX219" s="56" t="s">
        <v>180</v>
      </c>
      <c r="BY219" s="54" t="s">
        <v>180</v>
      </c>
      <c r="BZ219" s="55" t="s">
        <v>180</v>
      </c>
      <c r="CA219" s="56" t="s">
        <v>180</v>
      </c>
      <c r="CB219" s="54" t="s">
        <v>180</v>
      </c>
      <c r="CC219" s="55" t="s">
        <v>180</v>
      </c>
      <c r="CD219" s="56" t="s">
        <v>180</v>
      </c>
      <c r="CE219" s="54" t="s">
        <v>180</v>
      </c>
      <c r="CF219" s="55" t="s">
        <v>180</v>
      </c>
      <c r="CG219" s="56" t="s">
        <v>180</v>
      </c>
      <c r="CH219" s="54" t="s">
        <v>180</v>
      </c>
      <c r="CI219" s="55" t="s">
        <v>180</v>
      </c>
      <c r="CJ219" s="56" t="s">
        <v>180</v>
      </c>
      <c r="CK219" s="54" t="s">
        <v>180</v>
      </c>
      <c r="CL219" s="55" t="s">
        <v>180</v>
      </c>
      <c r="CM219" s="56" t="s">
        <v>180</v>
      </c>
      <c r="CN219" s="54" t="s">
        <v>180</v>
      </c>
      <c r="CO219" s="55" t="s">
        <v>180</v>
      </c>
      <c r="CP219" s="56">
        <v>278</v>
      </c>
      <c r="CQ219" s="54">
        <v>276</v>
      </c>
      <c r="CR219" s="55">
        <v>277</v>
      </c>
      <c r="CS219" s="56">
        <v>265</v>
      </c>
      <c r="CT219" s="54">
        <v>265</v>
      </c>
      <c r="CU219" s="55">
        <v>265</v>
      </c>
      <c r="CV219" s="56">
        <v>261.33333333333331</v>
      </c>
      <c r="CW219" s="54">
        <v>259.33333333333331</v>
      </c>
      <c r="CX219" s="55">
        <v>260.66666666666669</v>
      </c>
      <c r="CY219" s="54">
        <v>225.25</v>
      </c>
      <c r="CZ219" s="54">
        <v>218</v>
      </c>
      <c r="DA219" s="55">
        <v>222</v>
      </c>
      <c r="DB219" s="54" t="s">
        <v>180</v>
      </c>
      <c r="DC219" s="54" t="s">
        <v>180</v>
      </c>
      <c r="DD219" s="55" t="s">
        <v>180</v>
      </c>
      <c r="DE219" s="54" t="s">
        <v>180</v>
      </c>
      <c r="DF219" s="54" t="s">
        <v>180</v>
      </c>
      <c r="DG219" s="55" t="s">
        <v>180</v>
      </c>
      <c r="DH219" s="54" t="s">
        <v>180</v>
      </c>
      <c r="DI219" s="54" t="s">
        <v>180</v>
      </c>
      <c r="DJ219" s="55" t="s">
        <v>180</v>
      </c>
      <c r="DK219" s="56" t="s">
        <v>180</v>
      </c>
      <c r="DL219" s="54" t="s">
        <v>180</v>
      </c>
      <c r="DM219" s="55" t="s">
        <v>180</v>
      </c>
      <c r="DN219" s="54" t="s">
        <v>180</v>
      </c>
      <c r="DO219" s="54" t="s">
        <v>180</v>
      </c>
      <c r="DP219" s="55" t="s">
        <v>180</v>
      </c>
      <c r="DQ219" s="54" t="s">
        <v>180</v>
      </c>
      <c r="DR219" s="54" t="s">
        <v>180</v>
      </c>
      <c r="DS219" s="55" t="s">
        <v>180</v>
      </c>
      <c r="DT219" s="54">
        <v>214.33333333333334</v>
      </c>
      <c r="DU219" s="54">
        <v>214.33333333333334</v>
      </c>
      <c r="DV219" s="55">
        <v>214.33333333333334</v>
      </c>
      <c r="DW219" s="56">
        <v>237</v>
      </c>
      <c r="DX219" s="54">
        <v>237</v>
      </c>
      <c r="DY219" s="55">
        <v>237</v>
      </c>
      <c r="DZ219" s="56">
        <v>742.75</v>
      </c>
      <c r="EA219" s="54">
        <v>701.75</v>
      </c>
      <c r="EB219" s="55">
        <v>722.75</v>
      </c>
      <c r="EC219" s="56" t="s">
        <v>180</v>
      </c>
      <c r="ED219" s="54" t="s">
        <v>180</v>
      </c>
      <c r="EE219" s="55" t="s">
        <v>180</v>
      </c>
      <c r="EF219" s="56" t="s">
        <v>180</v>
      </c>
      <c r="EG219" s="54" t="s">
        <v>180</v>
      </c>
      <c r="EH219" s="55" t="s">
        <v>180</v>
      </c>
      <c r="EI219" s="56" t="s">
        <v>180</v>
      </c>
      <c r="EJ219" s="54" t="s">
        <v>180</v>
      </c>
      <c r="EK219" s="55" t="s">
        <v>180</v>
      </c>
      <c r="EL219" s="56" t="s">
        <v>180</v>
      </c>
      <c r="EM219" s="54" t="s">
        <v>180</v>
      </c>
      <c r="EN219" s="55" t="s">
        <v>180</v>
      </c>
      <c r="EO219" s="56" t="s">
        <v>180</v>
      </c>
      <c r="EP219" s="54" t="s">
        <v>180</v>
      </c>
      <c r="EQ219" s="55" t="s">
        <v>180</v>
      </c>
      <c r="ER219" s="56" t="s">
        <v>180</v>
      </c>
      <c r="ES219" s="54" t="s">
        <v>180</v>
      </c>
      <c r="ET219" s="55" t="s">
        <v>180</v>
      </c>
      <c r="EU219" s="54" t="s">
        <v>180</v>
      </c>
      <c r="EV219" s="54" t="s">
        <v>180</v>
      </c>
      <c r="EW219" s="55" t="s">
        <v>180</v>
      </c>
      <c r="EX219" s="54">
        <v>262</v>
      </c>
      <c r="EY219" s="54">
        <v>260</v>
      </c>
      <c r="EZ219" s="55">
        <v>261</v>
      </c>
      <c r="FA219" s="56" t="s">
        <v>180</v>
      </c>
      <c r="FB219" s="54" t="s">
        <v>180</v>
      </c>
      <c r="FC219" s="55" t="s">
        <v>180</v>
      </c>
      <c r="FD219" s="56" t="s">
        <v>180</v>
      </c>
      <c r="FE219" s="54" t="s">
        <v>180</v>
      </c>
      <c r="FF219" s="55" t="s">
        <v>180</v>
      </c>
      <c r="FG219" s="56" t="s">
        <v>180</v>
      </c>
      <c r="FH219" s="54" t="s">
        <v>180</v>
      </c>
      <c r="FI219" s="55" t="s">
        <v>180</v>
      </c>
      <c r="FJ219" s="56">
        <v>189.5</v>
      </c>
      <c r="FK219" s="54">
        <v>188</v>
      </c>
      <c r="FL219" s="55">
        <v>188.75</v>
      </c>
      <c r="FM219" s="56" t="s">
        <v>180</v>
      </c>
      <c r="FN219" s="54" t="s">
        <v>180</v>
      </c>
      <c r="FO219" s="55" t="s">
        <v>180</v>
      </c>
      <c r="FP219" s="56">
        <v>185</v>
      </c>
      <c r="FQ219" s="54">
        <v>185</v>
      </c>
      <c r="FR219" s="55">
        <v>185</v>
      </c>
      <c r="FS219" s="56">
        <v>202</v>
      </c>
      <c r="FT219" s="54">
        <v>202</v>
      </c>
      <c r="FU219" s="55">
        <v>202</v>
      </c>
      <c r="FV219" s="56" t="s">
        <v>180</v>
      </c>
      <c r="FW219" s="54" t="s">
        <v>180</v>
      </c>
      <c r="FX219" s="55" t="s">
        <v>180</v>
      </c>
      <c r="FY219" s="56" t="s">
        <v>180</v>
      </c>
      <c r="FZ219" s="54" t="s">
        <v>180</v>
      </c>
      <c r="GA219" s="55" t="s">
        <v>180</v>
      </c>
      <c r="GB219" s="56">
        <v>400</v>
      </c>
      <c r="GC219" s="54">
        <v>337.5</v>
      </c>
      <c r="GD219" s="55">
        <v>369</v>
      </c>
      <c r="GE219" s="56">
        <v>403</v>
      </c>
      <c r="GF219" s="54">
        <v>402</v>
      </c>
      <c r="GG219" s="55">
        <v>403</v>
      </c>
      <c r="GH219" s="56">
        <v>445</v>
      </c>
      <c r="GI219" s="54">
        <v>380</v>
      </c>
      <c r="GJ219" s="55">
        <v>412.5</v>
      </c>
      <c r="GK219" s="56" t="s">
        <v>180</v>
      </c>
      <c r="GL219" s="54" t="s">
        <v>180</v>
      </c>
      <c r="GM219" s="55" t="s">
        <v>180</v>
      </c>
      <c r="GN219" s="56">
        <v>426.75</v>
      </c>
      <c r="GO219" s="54">
        <v>355</v>
      </c>
      <c r="GP219" s="55">
        <v>391.25</v>
      </c>
      <c r="GQ219" s="56" t="s">
        <v>180</v>
      </c>
      <c r="GR219" s="54" t="s">
        <v>180</v>
      </c>
      <c r="GS219" s="55" t="s">
        <v>180</v>
      </c>
      <c r="GT219" s="56" t="s">
        <v>180</v>
      </c>
      <c r="GU219" s="54" t="s">
        <v>180</v>
      </c>
      <c r="GV219" s="55" t="s">
        <v>180</v>
      </c>
      <c r="GW219" s="56" t="s">
        <v>180</v>
      </c>
      <c r="GX219" s="54" t="s">
        <v>180</v>
      </c>
      <c r="GY219" s="55" t="s">
        <v>180</v>
      </c>
      <c r="GZ219" s="56">
        <v>46</v>
      </c>
      <c r="HA219" s="54">
        <v>38</v>
      </c>
      <c r="HB219" s="55">
        <v>42</v>
      </c>
      <c r="HC219" s="56">
        <v>76.25</v>
      </c>
      <c r="HD219" s="54">
        <v>61</v>
      </c>
      <c r="HE219" s="55">
        <v>68.75</v>
      </c>
      <c r="HF219" s="54" t="s">
        <v>180</v>
      </c>
      <c r="HG219" s="54" t="s">
        <v>180</v>
      </c>
      <c r="HH219" s="55" t="s">
        <v>180</v>
      </c>
      <c r="HI219" s="54" t="s">
        <v>180</v>
      </c>
      <c r="HJ219" s="54" t="s">
        <v>180</v>
      </c>
      <c r="HK219" s="55" t="s">
        <v>180</v>
      </c>
      <c r="HL219" s="56" t="s">
        <v>180</v>
      </c>
      <c r="HM219" s="54" t="s">
        <v>180</v>
      </c>
      <c r="HN219" s="55" t="s">
        <v>180</v>
      </c>
      <c r="HO219" s="56" t="s">
        <v>180</v>
      </c>
      <c r="HP219" s="54" t="s">
        <v>180</v>
      </c>
      <c r="HQ219" s="55" t="s">
        <v>180</v>
      </c>
      <c r="HR219" s="56" t="s">
        <v>180</v>
      </c>
      <c r="HS219" s="54" t="s">
        <v>180</v>
      </c>
      <c r="HT219" s="55" t="s">
        <v>180</v>
      </c>
      <c r="HU219" s="56" t="s">
        <v>180</v>
      </c>
      <c r="HV219" s="54" t="s">
        <v>180</v>
      </c>
      <c r="HW219" s="55" t="s">
        <v>180</v>
      </c>
      <c r="HX219" s="56" t="s">
        <v>180</v>
      </c>
      <c r="HY219" s="54" t="s">
        <v>180</v>
      </c>
      <c r="HZ219" s="55" t="s">
        <v>180</v>
      </c>
      <c r="IA219" s="56" t="s">
        <v>180</v>
      </c>
      <c r="IB219" s="54" t="s">
        <v>180</v>
      </c>
      <c r="IC219" s="55" t="s">
        <v>180</v>
      </c>
    </row>
    <row r="220" spans="1:237">
      <c r="A220" s="20">
        <v>2005</v>
      </c>
      <c r="B220" s="20">
        <v>1</v>
      </c>
      <c r="C220" s="20">
        <v>3</v>
      </c>
      <c r="D220" s="54">
        <v>224</v>
      </c>
      <c r="E220" s="54">
        <v>223.6</v>
      </c>
      <c r="F220" s="55">
        <v>224</v>
      </c>
      <c r="G220" s="56">
        <v>204.8</v>
      </c>
      <c r="H220" s="54">
        <v>201.6</v>
      </c>
      <c r="I220" s="55">
        <v>203.6</v>
      </c>
      <c r="J220" s="56">
        <v>212.8</v>
      </c>
      <c r="K220" s="54">
        <v>210</v>
      </c>
      <c r="L220" s="55">
        <v>211.6</v>
      </c>
      <c r="M220" s="56">
        <v>237.4</v>
      </c>
      <c r="N220" s="54">
        <v>234.2</v>
      </c>
      <c r="O220" s="55">
        <v>236.2</v>
      </c>
      <c r="P220" s="56">
        <v>236.4</v>
      </c>
      <c r="Q220" s="54">
        <v>233.6</v>
      </c>
      <c r="R220" s="55">
        <v>235.4</v>
      </c>
      <c r="S220" s="56">
        <v>237.4</v>
      </c>
      <c r="T220" s="54">
        <v>234.6</v>
      </c>
      <c r="U220" s="55">
        <v>236.4</v>
      </c>
      <c r="V220" s="54">
        <v>234</v>
      </c>
      <c r="W220" s="54">
        <v>230</v>
      </c>
      <c r="X220" s="55">
        <v>232.4</v>
      </c>
      <c r="Y220" s="54">
        <v>235</v>
      </c>
      <c r="Z220" s="54">
        <v>235</v>
      </c>
      <c r="AA220" s="55">
        <v>235</v>
      </c>
      <c r="AB220" s="54" t="s">
        <v>180</v>
      </c>
      <c r="AC220" s="54" t="s">
        <v>180</v>
      </c>
      <c r="AD220" s="55" t="s">
        <v>180</v>
      </c>
      <c r="AE220" s="54" t="s">
        <v>180</v>
      </c>
      <c r="AF220" s="54" t="s">
        <v>180</v>
      </c>
      <c r="AG220" s="55" t="s">
        <v>180</v>
      </c>
      <c r="AH220" s="56" t="s">
        <v>180</v>
      </c>
      <c r="AI220" s="54" t="s">
        <v>180</v>
      </c>
      <c r="AJ220" s="55" t="s">
        <v>180</v>
      </c>
      <c r="AK220" s="56" t="s">
        <v>180</v>
      </c>
      <c r="AL220" s="54" t="s">
        <v>180</v>
      </c>
      <c r="AM220" s="55" t="s">
        <v>180</v>
      </c>
      <c r="AN220" s="56">
        <v>4090</v>
      </c>
      <c r="AO220" s="54">
        <v>3200</v>
      </c>
      <c r="AP220" s="55">
        <v>3645</v>
      </c>
      <c r="AQ220" s="56" t="s">
        <v>180</v>
      </c>
      <c r="AR220" s="54" t="s">
        <v>180</v>
      </c>
      <c r="AS220" s="55" t="s">
        <v>180</v>
      </c>
      <c r="AT220" s="56">
        <v>939</v>
      </c>
      <c r="AU220" s="54">
        <v>909</v>
      </c>
      <c r="AV220" s="55">
        <v>924</v>
      </c>
      <c r="AW220" s="56">
        <v>225</v>
      </c>
      <c r="AX220" s="54">
        <v>218.4</v>
      </c>
      <c r="AY220" s="55">
        <v>222.2</v>
      </c>
      <c r="AZ220" s="56">
        <v>259.60000000000002</v>
      </c>
      <c r="BA220" s="54">
        <v>241</v>
      </c>
      <c r="BB220" s="55">
        <v>250.8</v>
      </c>
      <c r="BC220" s="56" t="s">
        <v>180</v>
      </c>
      <c r="BD220" s="54" t="s">
        <v>180</v>
      </c>
      <c r="BE220" s="55" t="s">
        <v>180</v>
      </c>
      <c r="BF220" s="56">
        <v>259.60000000000002</v>
      </c>
      <c r="BG220" s="54">
        <v>241</v>
      </c>
      <c r="BH220" s="55">
        <v>250.8</v>
      </c>
      <c r="BI220" s="56">
        <v>275</v>
      </c>
      <c r="BJ220" s="54">
        <v>261.2</v>
      </c>
      <c r="BK220" s="55">
        <v>268.60000000000002</v>
      </c>
      <c r="BL220" s="56" t="s">
        <v>180</v>
      </c>
      <c r="BM220" s="54" t="s">
        <v>180</v>
      </c>
      <c r="BN220" s="55" t="s">
        <v>180</v>
      </c>
      <c r="BO220" s="56" t="s">
        <v>180</v>
      </c>
      <c r="BP220" s="54" t="s">
        <v>180</v>
      </c>
      <c r="BQ220" s="55" t="s">
        <v>180</v>
      </c>
      <c r="BR220" s="56" t="s">
        <v>180</v>
      </c>
      <c r="BS220" s="54" t="s">
        <v>180</v>
      </c>
      <c r="BT220" s="55" t="s">
        <v>180</v>
      </c>
      <c r="BU220" s="56">
        <v>281.8</v>
      </c>
      <c r="BV220" s="54">
        <v>278.2</v>
      </c>
      <c r="BW220" s="55">
        <v>280.39999999999998</v>
      </c>
      <c r="BX220" s="56" t="s">
        <v>180</v>
      </c>
      <c r="BY220" s="54" t="s">
        <v>180</v>
      </c>
      <c r="BZ220" s="55" t="s">
        <v>180</v>
      </c>
      <c r="CA220" s="56" t="s">
        <v>180</v>
      </c>
      <c r="CB220" s="54" t="s">
        <v>180</v>
      </c>
      <c r="CC220" s="55" t="s">
        <v>180</v>
      </c>
      <c r="CD220" s="56" t="s">
        <v>180</v>
      </c>
      <c r="CE220" s="54" t="s">
        <v>180</v>
      </c>
      <c r="CF220" s="55" t="s">
        <v>180</v>
      </c>
      <c r="CG220" s="56" t="s">
        <v>180</v>
      </c>
      <c r="CH220" s="54" t="s">
        <v>180</v>
      </c>
      <c r="CI220" s="55" t="s">
        <v>180</v>
      </c>
      <c r="CJ220" s="56" t="s">
        <v>180</v>
      </c>
      <c r="CK220" s="54" t="s">
        <v>180</v>
      </c>
      <c r="CL220" s="55" t="s">
        <v>180</v>
      </c>
      <c r="CM220" s="56" t="s">
        <v>180</v>
      </c>
      <c r="CN220" s="54" t="s">
        <v>180</v>
      </c>
      <c r="CO220" s="55" t="s">
        <v>180</v>
      </c>
      <c r="CP220" s="56">
        <v>278</v>
      </c>
      <c r="CQ220" s="54">
        <v>276</v>
      </c>
      <c r="CR220" s="55">
        <v>277</v>
      </c>
      <c r="CS220" s="56">
        <v>265</v>
      </c>
      <c r="CT220" s="54">
        <v>265</v>
      </c>
      <c r="CU220" s="55">
        <v>265</v>
      </c>
      <c r="CV220" s="56">
        <v>268</v>
      </c>
      <c r="CW220" s="54">
        <v>268</v>
      </c>
      <c r="CX220" s="55">
        <v>268</v>
      </c>
      <c r="CY220" s="54">
        <v>225</v>
      </c>
      <c r="CZ220" s="54">
        <v>216.8</v>
      </c>
      <c r="DA220" s="55">
        <v>221.4</v>
      </c>
      <c r="DB220" s="54" t="s">
        <v>180</v>
      </c>
      <c r="DC220" s="54" t="s">
        <v>180</v>
      </c>
      <c r="DD220" s="55" t="s">
        <v>180</v>
      </c>
      <c r="DE220" s="54" t="s">
        <v>180</v>
      </c>
      <c r="DF220" s="54" t="s">
        <v>180</v>
      </c>
      <c r="DG220" s="55" t="s">
        <v>180</v>
      </c>
      <c r="DH220" s="54" t="s">
        <v>180</v>
      </c>
      <c r="DI220" s="54" t="s">
        <v>180</v>
      </c>
      <c r="DJ220" s="55" t="s">
        <v>180</v>
      </c>
      <c r="DK220" s="56" t="s">
        <v>180</v>
      </c>
      <c r="DL220" s="54" t="s">
        <v>180</v>
      </c>
      <c r="DM220" s="55" t="s">
        <v>180</v>
      </c>
      <c r="DN220" s="54" t="s">
        <v>180</v>
      </c>
      <c r="DO220" s="54" t="s">
        <v>180</v>
      </c>
      <c r="DP220" s="55" t="s">
        <v>180</v>
      </c>
      <c r="DQ220" s="54" t="s">
        <v>180</v>
      </c>
      <c r="DR220" s="54" t="s">
        <v>180</v>
      </c>
      <c r="DS220" s="55" t="s">
        <v>180</v>
      </c>
      <c r="DT220" s="54">
        <v>215.8</v>
      </c>
      <c r="DU220" s="54">
        <v>213.4</v>
      </c>
      <c r="DV220" s="55">
        <v>215</v>
      </c>
      <c r="DW220" s="56">
        <v>237</v>
      </c>
      <c r="DX220" s="54">
        <v>237</v>
      </c>
      <c r="DY220" s="55">
        <v>237</v>
      </c>
      <c r="DZ220" s="56">
        <v>835.8</v>
      </c>
      <c r="EA220" s="54">
        <v>786.6</v>
      </c>
      <c r="EB220" s="55">
        <v>811.4</v>
      </c>
      <c r="EC220" s="56" t="s">
        <v>180</v>
      </c>
      <c r="ED220" s="54" t="s">
        <v>180</v>
      </c>
      <c r="EE220" s="55" t="s">
        <v>180</v>
      </c>
      <c r="EF220" s="56" t="s">
        <v>180</v>
      </c>
      <c r="EG220" s="54" t="s">
        <v>180</v>
      </c>
      <c r="EH220" s="55" t="s">
        <v>180</v>
      </c>
      <c r="EI220" s="56" t="s">
        <v>180</v>
      </c>
      <c r="EJ220" s="54" t="s">
        <v>180</v>
      </c>
      <c r="EK220" s="55" t="s">
        <v>180</v>
      </c>
      <c r="EL220" s="56" t="s">
        <v>180</v>
      </c>
      <c r="EM220" s="54" t="s">
        <v>180</v>
      </c>
      <c r="EN220" s="55" t="s">
        <v>180</v>
      </c>
      <c r="EO220" s="56" t="s">
        <v>180</v>
      </c>
      <c r="EP220" s="54" t="s">
        <v>180</v>
      </c>
      <c r="EQ220" s="55" t="s">
        <v>180</v>
      </c>
      <c r="ER220" s="56" t="s">
        <v>180</v>
      </c>
      <c r="ES220" s="54" t="s">
        <v>180</v>
      </c>
      <c r="ET220" s="55" t="s">
        <v>180</v>
      </c>
      <c r="EU220" s="54" t="s">
        <v>180</v>
      </c>
      <c r="EV220" s="54" t="s">
        <v>180</v>
      </c>
      <c r="EW220" s="55" t="s">
        <v>180</v>
      </c>
      <c r="EX220" s="54">
        <v>262.2</v>
      </c>
      <c r="EY220" s="54">
        <v>260</v>
      </c>
      <c r="EZ220" s="55">
        <v>261.2</v>
      </c>
      <c r="FA220" s="56" t="s">
        <v>180</v>
      </c>
      <c r="FB220" s="54" t="s">
        <v>180</v>
      </c>
      <c r="FC220" s="55" t="s">
        <v>180</v>
      </c>
      <c r="FD220" s="56" t="s">
        <v>180</v>
      </c>
      <c r="FE220" s="54" t="s">
        <v>180</v>
      </c>
      <c r="FF220" s="55" t="s">
        <v>180</v>
      </c>
      <c r="FG220" s="56" t="s">
        <v>180</v>
      </c>
      <c r="FH220" s="54" t="s">
        <v>180</v>
      </c>
      <c r="FI220" s="55" t="s">
        <v>180</v>
      </c>
      <c r="FJ220" s="56">
        <v>188</v>
      </c>
      <c r="FK220" s="54">
        <v>185.8</v>
      </c>
      <c r="FL220" s="55">
        <v>187.4</v>
      </c>
      <c r="FM220" s="56" t="s">
        <v>180</v>
      </c>
      <c r="FN220" s="54" t="s">
        <v>180</v>
      </c>
      <c r="FO220" s="55" t="s">
        <v>180</v>
      </c>
      <c r="FP220" s="56">
        <v>190.8</v>
      </c>
      <c r="FQ220" s="54">
        <v>190.8</v>
      </c>
      <c r="FR220" s="55">
        <v>190.8</v>
      </c>
      <c r="FS220" s="56">
        <v>202</v>
      </c>
      <c r="FT220" s="54">
        <v>202</v>
      </c>
      <c r="FU220" s="55">
        <v>202</v>
      </c>
      <c r="FV220" s="56" t="s">
        <v>180</v>
      </c>
      <c r="FW220" s="54" t="s">
        <v>180</v>
      </c>
      <c r="FX220" s="55" t="s">
        <v>180</v>
      </c>
      <c r="FY220" s="56" t="s">
        <v>180</v>
      </c>
      <c r="FZ220" s="54" t="s">
        <v>180</v>
      </c>
      <c r="GA220" s="55" t="s">
        <v>180</v>
      </c>
      <c r="GB220" s="56">
        <v>400</v>
      </c>
      <c r="GC220" s="54">
        <v>350</v>
      </c>
      <c r="GD220" s="55">
        <v>375</v>
      </c>
      <c r="GE220" s="56">
        <v>403</v>
      </c>
      <c r="GF220" s="54">
        <v>402</v>
      </c>
      <c r="GG220" s="55">
        <v>403</v>
      </c>
      <c r="GH220" s="56">
        <v>445</v>
      </c>
      <c r="GI220" s="54">
        <v>393</v>
      </c>
      <c r="GJ220" s="55">
        <v>419</v>
      </c>
      <c r="GK220" s="56" t="s">
        <v>180</v>
      </c>
      <c r="GL220" s="54" t="s">
        <v>180</v>
      </c>
      <c r="GM220" s="55" t="s">
        <v>180</v>
      </c>
      <c r="GN220" s="56">
        <v>445</v>
      </c>
      <c r="GO220" s="54">
        <v>355</v>
      </c>
      <c r="GP220" s="55">
        <v>400</v>
      </c>
      <c r="GQ220" s="56" t="s">
        <v>180</v>
      </c>
      <c r="GR220" s="54" t="s">
        <v>180</v>
      </c>
      <c r="GS220" s="55" t="s">
        <v>180</v>
      </c>
      <c r="GT220" s="56" t="s">
        <v>180</v>
      </c>
      <c r="GU220" s="54" t="s">
        <v>180</v>
      </c>
      <c r="GV220" s="55" t="s">
        <v>180</v>
      </c>
      <c r="GW220" s="56" t="s">
        <v>180</v>
      </c>
      <c r="GX220" s="54" t="s">
        <v>180</v>
      </c>
      <c r="GY220" s="55" t="s">
        <v>180</v>
      </c>
      <c r="GZ220" s="56">
        <v>46</v>
      </c>
      <c r="HA220" s="54">
        <v>38</v>
      </c>
      <c r="HB220" s="55">
        <v>42</v>
      </c>
      <c r="HC220" s="56">
        <v>77</v>
      </c>
      <c r="HD220" s="54">
        <v>64</v>
      </c>
      <c r="HE220" s="55">
        <v>71</v>
      </c>
      <c r="HF220" s="54" t="s">
        <v>180</v>
      </c>
      <c r="HG220" s="54" t="s">
        <v>180</v>
      </c>
      <c r="HH220" s="55" t="s">
        <v>180</v>
      </c>
      <c r="HI220" s="54" t="s">
        <v>180</v>
      </c>
      <c r="HJ220" s="54" t="s">
        <v>180</v>
      </c>
      <c r="HK220" s="55" t="s">
        <v>180</v>
      </c>
      <c r="HL220" s="56" t="s">
        <v>180</v>
      </c>
      <c r="HM220" s="54" t="s">
        <v>180</v>
      </c>
      <c r="HN220" s="55" t="s">
        <v>180</v>
      </c>
      <c r="HO220" s="56" t="s">
        <v>180</v>
      </c>
      <c r="HP220" s="54" t="s">
        <v>180</v>
      </c>
      <c r="HQ220" s="55" t="s">
        <v>180</v>
      </c>
      <c r="HR220" s="56" t="s">
        <v>180</v>
      </c>
      <c r="HS220" s="54" t="s">
        <v>180</v>
      </c>
      <c r="HT220" s="55" t="s">
        <v>180</v>
      </c>
      <c r="HU220" s="56" t="s">
        <v>180</v>
      </c>
      <c r="HV220" s="54" t="s">
        <v>180</v>
      </c>
      <c r="HW220" s="55" t="s">
        <v>180</v>
      </c>
      <c r="HX220" s="56" t="s">
        <v>180</v>
      </c>
      <c r="HY220" s="54" t="s">
        <v>180</v>
      </c>
      <c r="HZ220" s="55" t="s">
        <v>180</v>
      </c>
      <c r="IA220" s="56" t="s">
        <v>180</v>
      </c>
      <c r="IB220" s="54" t="s">
        <v>180</v>
      </c>
      <c r="IC220" s="55" t="s">
        <v>180</v>
      </c>
    </row>
    <row r="221" spans="1:237">
      <c r="A221" s="20">
        <v>2005</v>
      </c>
      <c r="B221" s="20">
        <v>2</v>
      </c>
      <c r="C221" s="20">
        <v>4</v>
      </c>
      <c r="D221" s="54">
        <v>224</v>
      </c>
      <c r="E221" s="54">
        <v>224</v>
      </c>
      <c r="F221" s="55">
        <v>224</v>
      </c>
      <c r="G221" s="56">
        <v>205.75</v>
      </c>
      <c r="H221" s="54">
        <v>202.75</v>
      </c>
      <c r="I221" s="55">
        <v>204.25</v>
      </c>
      <c r="J221" s="56">
        <v>216.75</v>
      </c>
      <c r="K221" s="54">
        <v>215.5</v>
      </c>
      <c r="L221" s="55">
        <v>216.25</v>
      </c>
      <c r="M221" s="56">
        <v>241.25</v>
      </c>
      <c r="N221" s="54">
        <v>238</v>
      </c>
      <c r="O221" s="55">
        <v>239.75</v>
      </c>
      <c r="P221" s="56">
        <v>241.25</v>
      </c>
      <c r="Q221" s="54">
        <v>238</v>
      </c>
      <c r="R221" s="55">
        <v>239.75</v>
      </c>
      <c r="S221" s="56">
        <v>241.25</v>
      </c>
      <c r="T221" s="54">
        <v>238</v>
      </c>
      <c r="U221" s="55">
        <v>239.75</v>
      </c>
      <c r="V221" s="54">
        <v>240</v>
      </c>
      <c r="W221" s="54">
        <v>237.5</v>
      </c>
      <c r="X221" s="55">
        <v>238.75</v>
      </c>
      <c r="Y221" s="54">
        <v>238</v>
      </c>
      <c r="Z221" s="54">
        <v>238</v>
      </c>
      <c r="AA221" s="55">
        <v>238</v>
      </c>
      <c r="AB221" s="54" t="s">
        <v>180</v>
      </c>
      <c r="AC221" s="54" t="s">
        <v>180</v>
      </c>
      <c r="AD221" s="55" t="s">
        <v>180</v>
      </c>
      <c r="AE221" s="54" t="s">
        <v>180</v>
      </c>
      <c r="AF221" s="54" t="s">
        <v>180</v>
      </c>
      <c r="AG221" s="55" t="s">
        <v>180</v>
      </c>
      <c r="AH221" s="56" t="s">
        <v>180</v>
      </c>
      <c r="AI221" s="54" t="s">
        <v>180</v>
      </c>
      <c r="AJ221" s="55" t="s">
        <v>180</v>
      </c>
      <c r="AK221" s="56" t="s">
        <v>180</v>
      </c>
      <c r="AL221" s="54" t="s">
        <v>180</v>
      </c>
      <c r="AM221" s="55" t="s">
        <v>180</v>
      </c>
      <c r="AN221" s="56">
        <v>4090</v>
      </c>
      <c r="AO221" s="54">
        <v>3200</v>
      </c>
      <c r="AP221" s="55">
        <v>3645</v>
      </c>
      <c r="AQ221" s="56" t="s">
        <v>180</v>
      </c>
      <c r="AR221" s="54" t="s">
        <v>180</v>
      </c>
      <c r="AS221" s="55" t="s">
        <v>180</v>
      </c>
      <c r="AT221" s="56">
        <v>940</v>
      </c>
      <c r="AU221" s="54">
        <v>910</v>
      </c>
      <c r="AV221" s="55">
        <v>925</v>
      </c>
      <c r="AW221" s="56">
        <v>225</v>
      </c>
      <c r="AX221" s="54">
        <v>218</v>
      </c>
      <c r="AY221" s="55">
        <v>222</v>
      </c>
      <c r="AZ221" s="56">
        <v>258</v>
      </c>
      <c r="BA221" s="54">
        <v>237.75</v>
      </c>
      <c r="BB221" s="55">
        <v>248.25</v>
      </c>
      <c r="BC221" s="56" t="s">
        <v>180</v>
      </c>
      <c r="BD221" s="54" t="s">
        <v>180</v>
      </c>
      <c r="BE221" s="55" t="s">
        <v>180</v>
      </c>
      <c r="BF221" s="56">
        <v>258</v>
      </c>
      <c r="BG221" s="54">
        <v>237.75</v>
      </c>
      <c r="BH221" s="55">
        <v>248.25</v>
      </c>
      <c r="BI221" s="56">
        <v>275</v>
      </c>
      <c r="BJ221" s="54">
        <v>258</v>
      </c>
      <c r="BK221" s="55">
        <v>267</v>
      </c>
      <c r="BL221" s="56" t="s">
        <v>180</v>
      </c>
      <c r="BM221" s="54" t="s">
        <v>180</v>
      </c>
      <c r="BN221" s="55" t="s">
        <v>180</v>
      </c>
      <c r="BO221" s="56" t="s">
        <v>180</v>
      </c>
      <c r="BP221" s="54" t="s">
        <v>180</v>
      </c>
      <c r="BQ221" s="55" t="s">
        <v>180</v>
      </c>
      <c r="BR221" s="56" t="s">
        <v>180</v>
      </c>
      <c r="BS221" s="54" t="s">
        <v>180</v>
      </c>
      <c r="BT221" s="55" t="s">
        <v>180</v>
      </c>
      <c r="BU221" s="56">
        <v>281.5</v>
      </c>
      <c r="BV221" s="54">
        <v>279.5</v>
      </c>
      <c r="BW221" s="55">
        <v>281</v>
      </c>
      <c r="BX221" s="56" t="s">
        <v>180</v>
      </c>
      <c r="BY221" s="54" t="s">
        <v>180</v>
      </c>
      <c r="BZ221" s="55" t="s">
        <v>180</v>
      </c>
      <c r="CA221" s="56">
        <v>285</v>
      </c>
      <c r="CB221" s="54">
        <v>280</v>
      </c>
      <c r="CC221" s="55">
        <v>283</v>
      </c>
      <c r="CD221" s="56">
        <v>2866.6666666666665</v>
      </c>
      <c r="CE221" s="54">
        <v>2816.6666666666665</v>
      </c>
      <c r="CF221" s="55">
        <v>2841.6666666666665</v>
      </c>
      <c r="CG221" s="56" t="s">
        <v>180</v>
      </c>
      <c r="CH221" s="54" t="s">
        <v>180</v>
      </c>
      <c r="CI221" s="55" t="s">
        <v>180</v>
      </c>
      <c r="CJ221" s="56" t="s">
        <v>180</v>
      </c>
      <c r="CK221" s="54" t="s">
        <v>180</v>
      </c>
      <c r="CL221" s="55" t="s">
        <v>180</v>
      </c>
      <c r="CM221" s="56">
        <v>2866.6666666666665</v>
      </c>
      <c r="CN221" s="54">
        <v>2816.6666666666665</v>
      </c>
      <c r="CO221" s="55">
        <v>2841.6666666666665</v>
      </c>
      <c r="CP221" s="56">
        <v>278</v>
      </c>
      <c r="CQ221" s="54">
        <v>276</v>
      </c>
      <c r="CR221" s="55">
        <v>277</v>
      </c>
      <c r="CS221" s="56">
        <v>265</v>
      </c>
      <c r="CT221" s="54">
        <v>265</v>
      </c>
      <c r="CU221" s="55">
        <v>265</v>
      </c>
      <c r="CV221" s="56">
        <v>268</v>
      </c>
      <c r="CW221" s="54">
        <v>268</v>
      </c>
      <c r="CX221" s="55">
        <v>268</v>
      </c>
      <c r="CY221" s="54">
        <v>225</v>
      </c>
      <c r="CZ221" s="54">
        <v>216</v>
      </c>
      <c r="DA221" s="55">
        <v>221</v>
      </c>
      <c r="DB221" s="54" t="s">
        <v>180</v>
      </c>
      <c r="DC221" s="54" t="s">
        <v>180</v>
      </c>
      <c r="DD221" s="55" t="s">
        <v>180</v>
      </c>
      <c r="DE221" s="54" t="s">
        <v>180</v>
      </c>
      <c r="DF221" s="54" t="s">
        <v>180</v>
      </c>
      <c r="DG221" s="55" t="s">
        <v>180</v>
      </c>
      <c r="DH221" s="54" t="s">
        <v>180</v>
      </c>
      <c r="DI221" s="54" t="s">
        <v>180</v>
      </c>
      <c r="DJ221" s="55" t="s">
        <v>180</v>
      </c>
      <c r="DK221" s="56" t="s">
        <v>180</v>
      </c>
      <c r="DL221" s="54" t="s">
        <v>180</v>
      </c>
      <c r="DM221" s="55" t="s">
        <v>180</v>
      </c>
      <c r="DN221" s="54" t="s">
        <v>180</v>
      </c>
      <c r="DO221" s="54" t="s">
        <v>180</v>
      </c>
      <c r="DP221" s="55" t="s">
        <v>180</v>
      </c>
      <c r="DQ221" s="54" t="s">
        <v>180</v>
      </c>
      <c r="DR221" s="54" t="s">
        <v>180</v>
      </c>
      <c r="DS221" s="55" t="s">
        <v>180</v>
      </c>
      <c r="DT221" s="54">
        <v>211.25</v>
      </c>
      <c r="DU221" s="54">
        <v>208</v>
      </c>
      <c r="DV221" s="55">
        <v>210</v>
      </c>
      <c r="DW221" s="56">
        <v>222</v>
      </c>
      <c r="DX221" s="54">
        <v>222</v>
      </c>
      <c r="DY221" s="55">
        <v>222</v>
      </c>
      <c r="DZ221" s="56">
        <v>817</v>
      </c>
      <c r="EA221" s="54">
        <v>769</v>
      </c>
      <c r="EB221" s="55">
        <v>793</v>
      </c>
      <c r="EC221" s="56" t="s">
        <v>180</v>
      </c>
      <c r="ED221" s="54" t="s">
        <v>180</v>
      </c>
      <c r="EE221" s="55" t="s">
        <v>180</v>
      </c>
      <c r="EF221" s="56" t="s">
        <v>180</v>
      </c>
      <c r="EG221" s="54" t="s">
        <v>180</v>
      </c>
      <c r="EH221" s="55" t="s">
        <v>180</v>
      </c>
      <c r="EI221" s="56" t="s">
        <v>180</v>
      </c>
      <c r="EJ221" s="54" t="s">
        <v>180</v>
      </c>
      <c r="EK221" s="55" t="s">
        <v>180</v>
      </c>
      <c r="EL221" s="56" t="s">
        <v>180</v>
      </c>
      <c r="EM221" s="54" t="s">
        <v>180</v>
      </c>
      <c r="EN221" s="55" t="s">
        <v>180</v>
      </c>
      <c r="EO221" s="56" t="s">
        <v>180</v>
      </c>
      <c r="EP221" s="54" t="s">
        <v>180</v>
      </c>
      <c r="EQ221" s="55" t="s">
        <v>180</v>
      </c>
      <c r="ER221" s="56" t="s">
        <v>180</v>
      </c>
      <c r="ES221" s="54" t="s">
        <v>180</v>
      </c>
      <c r="ET221" s="55" t="s">
        <v>180</v>
      </c>
      <c r="EU221" s="54" t="s">
        <v>180</v>
      </c>
      <c r="EV221" s="54" t="s">
        <v>180</v>
      </c>
      <c r="EW221" s="55" t="s">
        <v>180</v>
      </c>
      <c r="EX221" s="54">
        <v>262.25</v>
      </c>
      <c r="EY221" s="54">
        <v>260</v>
      </c>
      <c r="EZ221" s="55">
        <v>261.5</v>
      </c>
      <c r="FA221" s="56" t="s">
        <v>180</v>
      </c>
      <c r="FB221" s="54" t="s">
        <v>180</v>
      </c>
      <c r="FC221" s="55" t="s">
        <v>180</v>
      </c>
      <c r="FD221" s="56" t="s">
        <v>180</v>
      </c>
      <c r="FE221" s="54" t="s">
        <v>180</v>
      </c>
      <c r="FF221" s="55" t="s">
        <v>180</v>
      </c>
      <c r="FG221" s="56" t="s">
        <v>180</v>
      </c>
      <c r="FH221" s="54" t="s">
        <v>180</v>
      </c>
      <c r="FI221" s="55" t="s">
        <v>180</v>
      </c>
      <c r="FJ221" s="56">
        <v>185.75</v>
      </c>
      <c r="FK221" s="54">
        <v>177.5</v>
      </c>
      <c r="FL221" s="55">
        <v>181.75</v>
      </c>
      <c r="FM221" s="56" t="s">
        <v>180</v>
      </c>
      <c r="FN221" s="54" t="s">
        <v>180</v>
      </c>
      <c r="FO221" s="55" t="s">
        <v>180</v>
      </c>
      <c r="FP221" s="56">
        <v>191</v>
      </c>
      <c r="FQ221" s="54">
        <v>191</v>
      </c>
      <c r="FR221" s="55">
        <v>191</v>
      </c>
      <c r="FS221" s="56">
        <v>202</v>
      </c>
      <c r="FT221" s="54">
        <v>201.75</v>
      </c>
      <c r="FU221" s="55">
        <v>202</v>
      </c>
      <c r="FV221" s="56" t="s">
        <v>180</v>
      </c>
      <c r="FW221" s="54" t="s">
        <v>180</v>
      </c>
      <c r="FX221" s="55" t="s">
        <v>180</v>
      </c>
      <c r="FY221" s="56" t="s">
        <v>180</v>
      </c>
      <c r="FZ221" s="54" t="s">
        <v>180</v>
      </c>
      <c r="GA221" s="55" t="s">
        <v>180</v>
      </c>
      <c r="GB221" s="56">
        <v>400</v>
      </c>
      <c r="GC221" s="54">
        <v>350</v>
      </c>
      <c r="GD221" s="55">
        <v>375</v>
      </c>
      <c r="GE221" s="56">
        <v>403</v>
      </c>
      <c r="GF221" s="54">
        <v>402</v>
      </c>
      <c r="GG221" s="55">
        <v>403</v>
      </c>
      <c r="GH221" s="56">
        <v>445</v>
      </c>
      <c r="GI221" s="54">
        <v>393</v>
      </c>
      <c r="GJ221" s="55">
        <v>419</v>
      </c>
      <c r="GK221" s="56" t="s">
        <v>180</v>
      </c>
      <c r="GL221" s="54" t="s">
        <v>180</v>
      </c>
      <c r="GM221" s="55" t="s">
        <v>180</v>
      </c>
      <c r="GN221" s="56">
        <v>445</v>
      </c>
      <c r="GO221" s="54">
        <v>355</v>
      </c>
      <c r="GP221" s="55">
        <v>400</v>
      </c>
      <c r="GQ221" s="56" t="s">
        <v>180</v>
      </c>
      <c r="GR221" s="54" t="s">
        <v>180</v>
      </c>
      <c r="GS221" s="55" t="s">
        <v>180</v>
      </c>
      <c r="GT221" s="56" t="s">
        <v>180</v>
      </c>
      <c r="GU221" s="54" t="s">
        <v>180</v>
      </c>
      <c r="GV221" s="55" t="s">
        <v>180</v>
      </c>
      <c r="GW221" s="56" t="s">
        <v>180</v>
      </c>
      <c r="GX221" s="54" t="s">
        <v>180</v>
      </c>
      <c r="GY221" s="55" t="s">
        <v>180</v>
      </c>
      <c r="GZ221" s="56">
        <v>46</v>
      </c>
      <c r="HA221" s="54">
        <v>38</v>
      </c>
      <c r="HB221" s="55">
        <v>42</v>
      </c>
      <c r="HC221" s="56">
        <v>77</v>
      </c>
      <c r="HD221" s="54">
        <v>64</v>
      </c>
      <c r="HE221" s="55">
        <v>71</v>
      </c>
      <c r="HF221" s="54" t="s">
        <v>180</v>
      </c>
      <c r="HG221" s="54" t="s">
        <v>180</v>
      </c>
      <c r="HH221" s="55" t="s">
        <v>180</v>
      </c>
      <c r="HI221" s="54" t="s">
        <v>180</v>
      </c>
      <c r="HJ221" s="54" t="s">
        <v>180</v>
      </c>
      <c r="HK221" s="55" t="s">
        <v>180</v>
      </c>
      <c r="HL221" s="56" t="s">
        <v>180</v>
      </c>
      <c r="HM221" s="54" t="s">
        <v>180</v>
      </c>
      <c r="HN221" s="55" t="s">
        <v>180</v>
      </c>
      <c r="HO221" s="56" t="s">
        <v>180</v>
      </c>
      <c r="HP221" s="54" t="s">
        <v>180</v>
      </c>
      <c r="HQ221" s="55" t="s">
        <v>180</v>
      </c>
      <c r="HR221" s="56" t="s">
        <v>180</v>
      </c>
      <c r="HS221" s="54" t="s">
        <v>180</v>
      </c>
      <c r="HT221" s="55" t="s">
        <v>180</v>
      </c>
      <c r="HU221" s="56" t="s">
        <v>180</v>
      </c>
      <c r="HV221" s="54" t="s">
        <v>180</v>
      </c>
      <c r="HW221" s="55" t="s">
        <v>180</v>
      </c>
      <c r="HX221" s="56" t="s">
        <v>180</v>
      </c>
      <c r="HY221" s="54" t="s">
        <v>180</v>
      </c>
      <c r="HZ221" s="55" t="s">
        <v>180</v>
      </c>
      <c r="IA221" s="56" t="s">
        <v>180</v>
      </c>
      <c r="IB221" s="54" t="s">
        <v>180</v>
      </c>
      <c r="IC221" s="55" t="s">
        <v>180</v>
      </c>
    </row>
    <row r="222" spans="1:237">
      <c r="A222" s="20">
        <v>2005</v>
      </c>
      <c r="B222" s="20">
        <v>2</v>
      </c>
      <c r="C222" s="20">
        <v>5</v>
      </c>
      <c r="D222" s="54">
        <v>236</v>
      </c>
      <c r="E222" s="54">
        <v>234.25</v>
      </c>
      <c r="F222" s="55">
        <v>235.25</v>
      </c>
      <c r="G222" s="56">
        <v>207.25</v>
      </c>
      <c r="H222" s="54">
        <v>206.5</v>
      </c>
      <c r="I222" s="55">
        <v>207</v>
      </c>
      <c r="J222" s="56">
        <v>218.5</v>
      </c>
      <c r="K222" s="54">
        <v>217.25</v>
      </c>
      <c r="L222" s="55">
        <v>218.25</v>
      </c>
      <c r="M222" s="56">
        <v>240.5</v>
      </c>
      <c r="N222" s="54">
        <v>238</v>
      </c>
      <c r="O222" s="55">
        <v>239.5</v>
      </c>
      <c r="P222" s="56">
        <v>240</v>
      </c>
      <c r="Q222" s="54">
        <v>238</v>
      </c>
      <c r="R222" s="55">
        <v>239</v>
      </c>
      <c r="S222" s="56">
        <v>240.25</v>
      </c>
      <c r="T222" s="54">
        <v>238.75</v>
      </c>
      <c r="U222" s="55">
        <v>239.5</v>
      </c>
      <c r="V222" s="54">
        <v>239</v>
      </c>
      <c r="W222" s="54">
        <v>236</v>
      </c>
      <c r="X222" s="55">
        <v>237.5</v>
      </c>
      <c r="Y222" s="54">
        <v>238</v>
      </c>
      <c r="Z222" s="54">
        <v>238</v>
      </c>
      <c r="AA222" s="55">
        <v>238</v>
      </c>
      <c r="AB222" s="54" t="s">
        <v>180</v>
      </c>
      <c r="AC222" s="54" t="s">
        <v>180</v>
      </c>
      <c r="AD222" s="55" t="s">
        <v>180</v>
      </c>
      <c r="AE222" s="54" t="s">
        <v>180</v>
      </c>
      <c r="AF222" s="54" t="s">
        <v>180</v>
      </c>
      <c r="AG222" s="55" t="s">
        <v>180</v>
      </c>
      <c r="AH222" s="56" t="s">
        <v>180</v>
      </c>
      <c r="AI222" s="54" t="s">
        <v>180</v>
      </c>
      <c r="AJ222" s="55" t="s">
        <v>180</v>
      </c>
      <c r="AK222" s="56" t="s">
        <v>180</v>
      </c>
      <c r="AL222" s="54" t="s">
        <v>180</v>
      </c>
      <c r="AM222" s="55" t="s">
        <v>180</v>
      </c>
      <c r="AN222" s="56">
        <v>4080</v>
      </c>
      <c r="AO222" s="54">
        <v>3200</v>
      </c>
      <c r="AP222" s="55">
        <v>3640</v>
      </c>
      <c r="AQ222" s="56" t="s">
        <v>180</v>
      </c>
      <c r="AR222" s="54" t="s">
        <v>180</v>
      </c>
      <c r="AS222" s="55" t="s">
        <v>180</v>
      </c>
      <c r="AT222" s="56">
        <v>1080</v>
      </c>
      <c r="AU222" s="54">
        <v>1050</v>
      </c>
      <c r="AV222" s="55">
        <v>1065</v>
      </c>
      <c r="AW222" s="56">
        <v>227.5</v>
      </c>
      <c r="AX222" s="54">
        <v>220.25</v>
      </c>
      <c r="AY222" s="55">
        <v>224.25</v>
      </c>
      <c r="AZ222" s="56">
        <v>256.5</v>
      </c>
      <c r="BA222" s="54">
        <v>241.5</v>
      </c>
      <c r="BB222" s="55">
        <v>249</v>
      </c>
      <c r="BC222" s="56" t="s">
        <v>180</v>
      </c>
      <c r="BD222" s="54" t="s">
        <v>180</v>
      </c>
      <c r="BE222" s="55" t="s">
        <v>180</v>
      </c>
      <c r="BF222" s="56">
        <v>256.5</v>
      </c>
      <c r="BG222" s="54">
        <v>241.5</v>
      </c>
      <c r="BH222" s="55">
        <v>249</v>
      </c>
      <c r="BI222" s="56">
        <v>269.5</v>
      </c>
      <c r="BJ222" s="54">
        <v>264.75</v>
      </c>
      <c r="BK222" s="55">
        <v>267.5</v>
      </c>
      <c r="BL222" s="56" t="s">
        <v>180</v>
      </c>
      <c r="BM222" s="54" t="s">
        <v>180</v>
      </c>
      <c r="BN222" s="55" t="s">
        <v>180</v>
      </c>
      <c r="BO222" s="56" t="s">
        <v>180</v>
      </c>
      <c r="BP222" s="54" t="s">
        <v>180</v>
      </c>
      <c r="BQ222" s="55" t="s">
        <v>180</v>
      </c>
      <c r="BR222" s="56" t="s">
        <v>180</v>
      </c>
      <c r="BS222" s="54" t="s">
        <v>180</v>
      </c>
      <c r="BT222" s="55" t="s">
        <v>180</v>
      </c>
      <c r="BU222" s="56">
        <v>284</v>
      </c>
      <c r="BV222" s="54">
        <v>283</v>
      </c>
      <c r="BW222" s="55">
        <v>283.5</v>
      </c>
      <c r="BX222" s="56" t="s">
        <v>180</v>
      </c>
      <c r="BY222" s="54" t="s">
        <v>180</v>
      </c>
      <c r="BZ222" s="55" t="s">
        <v>180</v>
      </c>
      <c r="CA222" s="56">
        <v>285</v>
      </c>
      <c r="CB222" s="54">
        <v>280</v>
      </c>
      <c r="CC222" s="55">
        <v>283</v>
      </c>
      <c r="CD222" s="56">
        <v>2900</v>
      </c>
      <c r="CE222" s="54">
        <v>2850</v>
      </c>
      <c r="CF222" s="55">
        <v>2875</v>
      </c>
      <c r="CG222" s="56" t="s">
        <v>180</v>
      </c>
      <c r="CH222" s="54" t="s">
        <v>180</v>
      </c>
      <c r="CI222" s="55" t="s">
        <v>180</v>
      </c>
      <c r="CJ222" s="56" t="s">
        <v>180</v>
      </c>
      <c r="CK222" s="54" t="s">
        <v>180</v>
      </c>
      <c r="CL222" s="55" t="s">
        <v>180</v>
      </c>
      <c r="CM222" s="56">
        <v>2900</v>
      </c>
      <c r="CN222" s="54">
        <v>2850</v>
      </c>
      <c r="CO222" s="55">
        <v>2875</v>
      </c>
      <c r="CP222" s="56">
        <v>278.5</v>
      </c>
      <c r="CQ222" s="54">
        <v>276.5</v>
      </c>
      <c r="CR222" s="55">
        <v>277.5</v>
      </c>
      <c r="CS222" s="56">
        <v>265</v>
      </c>
      <c r="CT222" s="54">
        <v>265</v>
      </c>
      <c r="CU222" s="55">
        <v>265</v>
      </c>
      <c r="CV222" s="56">
        <v>268</v>
      </c>
      <c r="CW222" s="54">
        <v>268</v>
      </c>
      <c r="CX222" s="55">
        <v>268</v>
      </c>
      <c r="CY222" s="54">
        <v>221.5</v>
      </c>
      <c r="CZ222" s="54">
        <v>216.75</v>
      </c>
      <c r="DA222" s="55">
        <v>219.5</v>
      </c>
      <c r="DB222" s="54" t="s">
        <v>180</v>
      </c>
      <c r="DC222" s="54" t="s">
        <v>180</v>
      </c>
      <c r="DD222" s="55" t="s">
        <v>180</v>
      </c>
      <c r="DE222" s="54" t="s">
        <v>180</v>
      </c>
      <c r="DF222" s="54" t="s">
        <v>180</v>
      </c>
      <c r="DG222" s="55" t="s">
        <v>180</v>
      </c>
      <c r="DH222" s="54" t="s">
        <v>180</v>
      </c>
      <c r="DI222" s="54" t="s">
        <v>180</v>
      </c>
      <c r="DJ222" s="55" t="s">
        <v>180</v>
      </c>
      <c r="DK222" s="56" t="s">
        <v>180</v>
      </c>
      <c r="DL222" s="54" t="s">
        <v>180</v>
      </c>
      <c r="DM222" s="55" t="s">
        <v>180</v>
      </c>
      <c r="DN222" s="54" t="s">
        <v>180</v>
      </c>
      <c r="DO222" s="54" t="s">
        <v>180</v>
      </c>
      <c r="DP222" s="55" t="s">
        <v>180</v>
      </c>
      <c r="DQ222" s="54" t="s">
        <v>180</v>
      </c>
      <c r="DR222" s="54" t="s">
        <v>180</v>
      </c>
      <c r="DS222" s="55" t="s">
        <v>180</v>
      </c>
      <c r="DT222" s="54">
        <v>211</v>
      </c>
      <c r="DU222" s="54">
        <v>211</v>
      </c>
      <c r="DV222" s="55">
        <v>211</v>
      </c>
      <c r="DW222" s="56">
        <v>233.75</v>
      </c>
      <c r="DX222" s="54">
        <v>232.5</v>
      </c>
      <c r="DY222" s="55">
        <v>233.25</v>
      </c>
      <c r="DZ222" s="56">
        <v>798.25</v>
      </c>
      <c r="EA222" s="54">
        <v>751</v>
      </c>
      <c r="EB222" s="55">
        <v>775</v>
      </c>
      <c r="EC222" s="56" t="s">
        <v>180</v>
      </c>
      <c r="ED222" s="54" t="s">
        <v>180</v>
      </c>
      <c r="EE222" s="55" t="s">
        <v>180</v>
      </c>
      <c r="EF222" s="56" t="s">
        <v>180</v>
      </c>
      <c r="EG222" s="54" t="s">
        <v>180</v>
      </c>
      <c r="EH222" s="55" t="s">
        <v>180</v>
      </c>
      <c r="EI222" s="56" t="s">
        <v>180</v>
      </c>
      <c r="EJ222" s="54" t="s">
        <v>180</v>
      </c>
      <c r="EK222" s="55" t="s">
        <v>180</v>
      </c>
      <c r="EL222" s="56" t="s">
        <v>180</v>
      </c>
      <c r="EM222" s="54" t="s">
        <v>180</v>
      </c>
      <c r="EN222" s="55" t="s">
        <v>180</v>
      </c>
      <c r="EO222" s="56" t="s">
        <v>180</v>
      </c>
      <c r="EP222" s="54" t="s">
        <v>180</v>
      </c>
      <c r="EQ222" s="55" t="s">
        <v>180</v>
      </c>
      <c r="ER222" s="56" t="s">
        <v>180</v>
      </c>
      <c r="ES222" s="54" t="s">
        <v>180</v>
      </c>
      <c r="ET222" s="55" t="s">
        <v>180</v>
      </c>
      <c r="EU222" s="54" t="s">
        <v>180</v>
      </c>
      <c r="EV222" s="54" t="s">
        <v>180</v>
      </c>
      <c r="EW222" s="55" t="s">
        <v>180</v>
      </c>
      <c r="EX222" s="54">
        <v>263.75</v>
      </c>
      <c r="EY222" s="54">
        <v>261.25</v>
      </c>
      <c r="EZ222" s="55">
        <v>262.75</v>
      </c>
      <c r="FA222" s="56" t="s">
        <v>180</v>
      </c>
      <c r="FB222" s="54" t="s">
        <v>180</v>
      </c>
      <c r="FC222" s="55" t="s">
        <v>180</v>
      </c>
      <c r="FD222" s="56" t="s">
        <v>180</v>
      </c>
      <c r="FE222" s="54" t="s">
        <v>180</v>
      </c>
      <c r="FF222" s="55" t="s">
        <v>180</v>
      </c>
      <c r="FG222" s="56" t="s">
        <v>180</v>
      </c>
      <c r="FH222" s="54" t="s">
        <v>180</v>
      </c>
      <c r="FI222" s="55" t="s">
        <v>180</v>
      </c>
      <c r="FJ222" s="56">
        <v>181</v>
      </c>
      <c r="FK222" s="54">
        <v>172.5</v>
      </c>
      <c r="FL222" s="55">
        <v>176.75</v>
      </c>
      <c r="FM222" s="56" t="s">
        <v>180</v>
      </c>
      <c r="FN222" s="54" t="s">
        <v>180</v>
      </c>
      <c r="FO222" s="55" t="s">
        <v>180</v>
      </c>
      <c r="FP222" s="56">
        <v>191</v>
      </c>
      <c r="FQ222" s="54">
        <v>191</v>
      </c>
      <c r="FR222" s="55">
        <v>191</v>
      </c>
      <c r="FS222" s="56">
        <v>202</v>
      </c>
      <c r="FT222" s="54">
        <v>201</v>
      </c>
      <c r="FU222" s="55">
        <v>202</v>
      </c>
      <c r="FV222" s="56" t="s">
        <v>180</v>
      </c>
      <c r="FW222" s="54" t="s">
        <v>180</v>
      </c>
      <c r="FX222" s="55" t="s">
        <v>180</v>
      </c>
      <c r="FY222" s="56" t="s">
        <v>180</v>
      </c>
      <c r="FZ222" s="54" t="s">
        <v>180</v>
      </c>
      <c r="GA222" s="55" t="s">
        <v>180</v>
      </c>
      <c r="GB222" s="56">
        <v>400</v>
      </c>
      <c r="GC222" s="54">
        <v>350</v>
      </c>
      <c r="GD222" s="55">
        <v>375</v>
      </c>
      <c r="GE222" s="56">
        <v>403</v>
      </c>
      <c r="GF222" s="54">
        <v>402</v>
      </c>
      <c r="GG222" s="55">
        <v>403</v>
      </c>
      <c r="GH222" s="56">
        <v>445</v>
      </c>
      <c r="GI222" s="54">
        <v>393</v>
      </c>
      <c r="GJ222" s="55">
        <v>419</v>
      </c>
      <c r="GK222" s="56" t="s">
        <v>180</v>
      </c>
      <c r="GL222" s="54" t="s">
        <v>180</v>
      </c>
      <c r="GM222" s="55" t="s">
        <v>180</v>
      </c>
      <c r="GN222" s="56">
        <v>445</v>
      </c>
      <c r="GO222" s="54">
        <v>355</v>
      </c>
      <c r="GP222" s="55">
        <v>400</v>
      </c>
      <c r="GQ222" s="56" t="s">
        <v>180</v>
      </c>
      <c r="GR222" s="54" t="s">
        <v>180</v>
      </c>
      <c r="GS222" s="55" t="s">
        <v>180</v>
      </c>
      <c r="GT222" s="56" t="s">
        <v>180</v>
      </c>
      <c r="GU222" s="54" t="s">
        <v>180</v>
      </c>
      <c r="GV222" s="55" t="s">
        <v>180</v>
      </c>
      <c r="GW222" s="56" t="s">
        <v>180</v>
      </c>
      <c r="GX222" s="54" t="s">
        <v>180</v>
      </c>
      <c r="GY222" s="55" t="s">
        <v>180</v>
      </c>
      <c r="GZ222" s="56">
        <v>46</v>
      </c>
      <c r="HA222" s="54">
        <v>38</v>
      </c>
      <c r="HB222" s="55">
        <v>42</v>
      </c>
      <c r="HC222" s="56">
        <v>77</v>
      </c>
      <c r="HD222" s="54">
        <v>64</v>
      </c>
      <c r="HE222" s="55">
        <v>71</v>
      </c>
      <c r="HF222" s="54" t="s">
        <v>180</v>
      </c>
      <c r="HG222" s="54" t="s">
        <v>180</v>
      </c>
      <c r="HH222" s="55" t="s">
        <v>180</v>
      </c>
      <c r="HI222" s="54" t="s">
        <v>180</v>
      </c>
      <c r="HJ222" s="54" t="s">
        <v>180</v>
      </c>
      <c r="HK222" s="55" t="s">
        <v>180</v>
      </c>
      <c r="HL222" s="56" t="s">
        <v>180</v>
      </c>
      <c r="HM222" s="54" t="s">
        <v>180</v>
      </c>
      <c r="HN222" s="55" t="s">
        <v>180</v>
      </c>
      <c r="HO222" s="56" t="s">
        <v>180</v>
      </c>
      <c r="HP222" s="54" t="s">
        <v>180</v>
      </c>
      <c r="HQ222" s="55" t="s">
        <v>180</v>
      </c>
      <c r="HR222" s="56" t="s">
        <v>180</v>
      </c>
      <c r="HS222" s="54" t="s">
        <v>180</v>
      </c>
      <c r="HT222" s="55" t="s">
        <v>180</v>
      </c>
      <c r="HU222" s="56" t="s">
        <v>180</v>
      </c>
      <c r="HV222" s="54" t="s">
        <v>180</v>
      </c>
      <c r="HW222" s="55" t="s">
        <v>180</v>
      </c>
      <c r="HX222" s="56" t="s">
        <v>180</v>
      </c>
      <c r="HY222" s="54" t="s">
        <v>180</v>
      </c>
      <c r="HZ222" s="55" t="s">
        <v>180</v>
      </c>
      <c r="IA222" s="56" t="s">
        <v>180</v>
      </c>
      <c r="IB222" s="54" t="s">
        <v>180</v>
      </c>
      <c r="IC222" s="55" t="s">
        <v>180</v>
      </c>
    </row>
    <row r="223" spans="1:237">
      <c r="A223" s="20">
        <v>2005</v>
      </c>
      <c r="B223" s="20">
        <v>2</v>
      </c>
      <c r="C223" s="20">
        <v>6</v>
      </c>
      <c r="D223" s="54">
        <v>253.8</v>
      </c>
      <c r="E223" s="54">
        <v>249.8</v>
      </c>
      <c r="F223" s="55">
        <v>252</v>
      </c>
      <c r="G223" s="56">
        <v>210.8</v>
      </c>
      <c r="H223" s="54">
        <v>210.4</v>
      </c>
      <c r="I223" s="55">
        <v>210.6</v>
      </c>
      <c r="J223" s="56">
        <v>232.4</v>
      </c>
      <c r="K223" s="54">
        <v>231.6</v>
      </c>
      <c r="L223" s="55">
        <v>232.2</v>
      </c>
      <c r="M223" s="56">
        <v>241.8</v>
      </c>
      <c r="N223" s="54">
        <v>238.8</v>
      </c>
      <c r="O223" s="55">
        <v>240.8</v>
      </c>
      <c r="P223" s="56">
        <v>241.2</v>
      </c>
      <c r="Q223" s="54">
        <v>238.8</v>
      </c>
      <c r="R223" s="55">
        <v>240.2</v>
      </c>
      <c r="S223" s="56">
        <v>241.8</v>
      </c>
      <c r="T223" s="54">
        <v>241.8</v>
      </c>
      <c r="U223" s="55">
        <v>241.8</v>
      </c>
      <c r="V223" s="54">
        <v>238.8</v>
      </c>
      <c r="W223" s="54">
        <v>238</v>
      </c>
      <c r="X223" s="55">
        <v>238.4</v>
      </c>
      <c r="Y223" s="54">
        <v>238</v>
      </c>
      <c r="Z223" s="54">
        <v>238</v>
      </c>
      <c r="AA223" s="55">
        <v>238</v>
      </c>
      <c r="AB223" s="54" t="s">
        <v>180</v>
      </c>
      <c r="AC223" s="54" t="s">
        <v>180</v>
      </c>
      <c r="AD223" s="55" t="s">
        <v>180</v>
      </c>
      <c r="AE223" s="54" t="s">
        <v>180</v>
      </c>
      <c r="AF223" s="54" t="s">
        <v>180</v>
      </c>
      <c r="AG223" s="55" t="s">
        <v>180</v>
      </c>
      <c r="AH223" s="56" t="s">
        <v>180</v>
      </c>
      <c r="AI223" s="54" t="s">
        <v>180</v>
      </c>
      <c r="AJ223" s="55" t="s">
        <v>180</v>
      </c>
      <c r="AK223" s="56" t="s">
        <v>180</v>
      </c>
      <c r="AL223" s="54" t="s">
        <v>180</v>
      </c>
      <c r="AM223" s="55" t="s">
        <v>180</v>
      </c>
      <c r="AN223" s="56">
        <v>4030</v>
      </c>
      <c r="AO223" s="54">
        <v>3200</v>
      </c>
      <c r="AP223" s="55">
        <v>3615.4</v>
      </c>
      <c r="AQ223" s="56" t="s">
        <v>180</v>
      </c>
      <c r="AR223" s="54" t="s">
        <v>180</v>
      </c>
      <c r="AS223" s="55" t="s">
        <v>180</v>
      </c>
      <c r="AT223" s="56">
        <v>1048</v>
      </c>
      <c r="AU223" s="54">
        <v>1010</v>
      </c>
      <c r="AV223" s="55">
        <v>1029</v>
      </c>
      <c r="AW223" s="56">
        <v>240</v>
      </c>
      <c r="AX223" s="54">
        <v>230</v>
      </c>
      <c r="AY223" s="55">
        <v>235</v>
      </c>
      <c r="AZ223" s="56">
        <v>262.5</v>
      </c>
      <c r="BA223" s="54">
        <v>252.5</v>
      </c>
      <c r="BB223" s="55">
        <v>257.5</v>
      </c>
      <c r="BC223" s="56" t="s">
        <v>180</v>
      </c>
      <c r="BD223" s="54" t="s">
        <v>180</v>
      </c>
      <c r="BE223" s="55" t="s">
        <v>180</v>
      </c>
      <c r="BF223" s="56">
        <v>262.5</v>
      </c>
      <c r="BG223" s="54">
        <v>252.5</v>
      </c>
      <c r="BH223" s="55">
        <v>257.5</v>
      </c>
      <c r="BI223" s="56">
        <v>276</v>
      </c>
      <c r="BJ223" s="54">
        <v>269.5</v>
      </c>
      <c r="BK223" s="55">
        <v>273</v>
      </c>
      <c r="BL223" s="56" t="s">
        <v>180</v>
      </c>
      <c r="BM223" s="54" t="s">
        <v>180</v>
      </c>
      <c r="BN223" s="55" t="s">
        <v>180</v>
      </c>
      <c r="BO223" s="56" t="s">
        <v>180</v>
      </c>
      <c r="BP223" s="54" t="s">
        <v>180</v>
      </c>
      <c r="BQ223" s="55" t="s">
        <v>180</v>
      </c>
      <c r="BR223" s="56" t="s">
        <v>180</v>
      </c>
      <c r="BS223" s="54" t="s">
        <v>180</v>
      </c>
      <c r="BT223" s="55" t="s">
        <v>180</v>
      </c>
      <c r="BU223" s="56">
        <v>290.75</v>
      </c>
      <c r="BV223" s="54">
        <v>285.25</v>
      </c>
      <c r="BW223" s="55">
        <v>288.5</v>
      </c>
      <c r="BX223" s="56" t="s">
        <v>180</v>
      </c>
      <c r="BY223" s="54" t="s">
        <v>180</v>
      </c>
      <c r="BZ223" s="55" t="s">
        <v>180</v>
      </c>
      <c r="CA223" s="56">
        <v>282.5</v>
      </c>
      <c r="CB223" s="54">
        <v>277.5</v>
      </c>
      <c r="CC223" s="55">
        <v>280.5</v>
      </c>
      <c r="CD223" s="56">
        <v>2875</v>
      </c>
      <c r="CE223" s="54">
        <v>2825</v>
      </c>
      <c r="CF223" s="55">
        <v>2850</v>
      </c>
      <c r="CG223" s="56" t="s">
        <v>180</v>
      </c>
      <c r="CH223" s="54" t="s">
        <v>180</v>
      </c>
      <c r="CI223" s="55" t="s">
        <v>180</v>
      </c>
      <c r="CJ223" s="56" t="s">
        <v>180</v>
      </c>
      <c r="CK223" s="54" t="s">
        <v>180</v>
      </c>
      <c r="CL223" s="55" t="s">
        <v>180</v>
      </c>
      <c r="CM223" s="56">
        <v>2875</v>
      </c>
      <c r="CN223" s="54">
        <v>2825</v>
      </c>
      <c r="CO223" s="55">
        <v>2850</v>
      </c>
      <c r="CP223" s="56">
        <v>281.5</v>
      </c>
      <c r="CQ223" s="54">
        <v>279</v>
      </c>
      <c r="CR223" s="55">
        <v>280.5</v>
      </c>
      <c r="CS223" s="56">
        <v>265</v>
      </c>
      <c r="CT223" s="54">
        <v>265</v>
      </c>
      <c r="CU223" s="55">
        <v>265</v>
      </c>
      <c r="CV223" s="56">
        <v>268</v>
      </c>
      <c r="CW223" s="54">
        <v>268</v>
      </c>
      <c r="CX223" s="55">
        <v>268</v>
      </c>
      <c r="CY223" s="54">
        <v>234</v>
      </c>
      <c r="CZ223" s="54">
        <v>224</v>
      </c>
      <c r="DA223" s="55">
        <v>229.5</v>
      </c>
      <c r="DB223" s="54" t="s">
        <v>180</v>
      </c>
      <c r="DC223" s="54" t="s">
        <v>180</v>
      </c>
      <c r="DD223" s="55" t="s">
        <v>180</v>
      </c>
      <c r="DE223" s="54" t="s">
        <v>180</v>
      </c>
      <c r="DF223" s="54" t="s">
        <v>180</v>
      </c>
      <c r="DG223" s="55" t="s">
        <v>180</v>
      </c>
      <c r="DH223" s="54" t="s">
        <v>180</v>
      </c>
      <c r="DI223" s="54" t="s">
        <v>180</v>
      </c>
      <c r="DJ223" s="55" t="s">
        <v>180</v>
      </c>
      <c r="DK223" s="56" t="s">
        <v>180</v>
      </c>
      <c r="DL223" s="54" t="s">
        <v>180</v>
      </c>
      <c r="DM223" s="55" t="s">
        <v>180</v>
      </c>
      <c r="DN223" s="54" t="s">
        <v>180</v>
      </c>
      <c r="DO223" s="54" t="s">
        <v>180</v>
      </c>
      <c r="DP223" s="55" t="s">
        <v>180</v>
      </c>
      <c r="DQ223" s="54" t="s">
        <v>180</v>
      </c>
      <c r="DR223" s="54" t="s">
        <v>180</v>
      </c>
      <c r="DS223" s="55" t="s">
        <v>180</v>
      </c>
      <c r="DT223" s="54">
        <v>216</v>
      </c>
      <c r="DU223" s="54">
        <v>215.6</v>
      </c>
      <c r="DV223" s="55">
        <v>215.8</v>
      </c>
      <c r="DW223" s="56">
        <v>241.25</v>
      </c>
      <c r="DX223" s="54">
        <v>241.25</v>
      </c>
      <c r="DY223" s="55">
        <v>241.25</v>
      </c>
      <c r="DZ223" s="56">
        <v>688.2</v>
      </c>
      <c r="EA223" s="54">
        <v>649.6</v>
      </c>
      <c r="EB223" s="55">
        <v>669.4</v>
      </c>
      <c r="EC223" s="56" t="s">
        <v>180</v>
      </c>
      <c r="ED223" s="54" t="s">
        <v>180</v>
      </c>
      <c r="EE223" s="55" t="s">
        <v>180</v>
      </c>
      <c r="EF223" s="56" t="s">
        <v>180</v>
      </c>
      <c r="EG223" s="54" t="s">
        <v>180</v>
      </c>
      <c r="EH223" s="55" t="s">
        <v>180</v>
      </c>
      <c r="EI223" s="56" t="s">
        <v>180</v>
      </c>
      <c r="EJ223" s="54" t="s">
        <v>180</v>
      </c>
      <c r="EK223" s="55" t="s">
        <v>180</v>
      </c>
      <c r="EL223" s="56" t="s">
        <v>180</v>
      </c>
      <c r="EM223" s="54" t="s">
        <v>180</v>
      </c>
      <c r="EN223" s="55" t="s">
        <v>180</v>
      </c>
      <c r="EO223" s="56" t="s">
        <v>180</v>
      </c>
      <c r="EP223" s="54" t="s">
        <v>180</v>
      </c>
      <c r="EQ223" s="55" t="s">
        <v>180</v>
      </c>
      <c r="ER223" s="56" t="s">
        <v>180</v>
      </c>
      <c r="ES223" s="54" t="s">
        <v>180</v>
      </c>
      <c r="ET223" s="55" t="s">
        <v>180</v>
      </c>
      <c r="EU223" s="54" t="s">
        <v>180</v>
      </c>
      <c r="EV223" s="54" t="s">
        <v>180</v>
      </c>
      <c r="EW223" s="55" t="s">
        <v>180</v>
      </c>
      <c r="EX223" s="54">
        <v>271</v>
      </c>
      <c r="EY223" s="54">
        <v>266.5</v>
      </c>
      <c r="EZ223" s="55">
        <v>269</v>
      </c>
      <c r="FA223" s="56" t="s">
        <v>180</v>
      </c>
      <c r="FB223" s="54" t="s">
        <v>180</v>
      </c>
      <c r="FC223" s="55" t="s">
        <v>180</v>
      </c>
      <c r="FD223" s="56" t="s">
        <v>180</v>
      </c>
      <c r="FE223" s="54" t="s">
        <v>180</v>
      </c>
      <c r="FF223" s="55" t="s">
        <v>180</v>
      </c>
      <c r="FG223" s="56" t="s">
        <v>180</v>
      </c>
      <c r="FH223" s="54" t="s">
        <v>180</v>
      </c>
      <c r="FI223" s="55" t="s">
        <v>180</v>
      </c>
      <c r="FJ223" s="56">
        <v>188.5</v>
      </c>
      <c r="FK223" s="54">
        <v>182</v>
      </c>
      <c r="FL223" s="55">
        <v>185.5</v>
      </c>
      <c r="FM223" s="56" t="s">
        <v>180</v>
      </c>
      <c r="FN223" s="54" t="s">
        <v>180</v>
      </c>
      <c r="FO223" s="55" t="s">
        <v>180</v>
      </c>
      <c r="FP223" s="56">
        <v>191</v>
      </c>
      <c r="FQ223" s="54">
        <v>191</v>
      </c>
      <c r="FR223" s="55">
        <v>191</v>
      </c>
      <c r="FS223" s="56">
        <v>202</v>
      </c>
      <c r="FT223" s="54">
        <v>201</v>
      </c>
      <c r="FU223" s="55">
        <v>202</v>
      </c>
      <c r="FV223" s="56" t="s">
        <v>180</v>
      </c>
      <c r="FW223" s="54" t="s">
        <v>180</v>
      </c>
      <c r="FX223" s="55" t="s">
        <v>180</v>
      </c>
      <c r="FY223" s="56" t="s">
        <v>180</v>
      </c>
      <c r="FZ223" s="54" t="s">
        <v>180</v>
      </c>
      <c r="GA223" s="55" t="s">
        <v>180</v>
      </c>
      <c r="GB223" s="56">
        <v>400</v>
      </c>
      <c r="GC223" s="54">
        <v>350</v>
      </c>
      <c r="GD223" s="55">
        <v>375</v>
      </c>
      <c r="GE223" s="56">
        <v>434.25</v>
      </c>
      <c r="GF223" s="54">
        <v>434.25</v>
      </c>
      <c r="GG223" s="55">
        <v>434.25</v>
      </c>
      <c r="GH223" s="56">
        <v>448</v>
      </c>
      <c r="GI223" s="54">
        <v>427</v>
      </c>
      <c r="GJ223" s="55">
        <v>438</v>
      </c>
      <c r="GK223" s="56" t="s">
        <v>180</v>
      </c>
      <c r="GL223" s="54" t="s">
        <v>180</v>
      </c>
      <c r="GM223" s="55" t="s">
        <v>180</v>
      </c>
      <c r="GN223" s="56">
        <v>448</v>
      </c>
      <c r="GO223" s="54">
        <v>415</v>
      </c>
      <c r="GP223" s="55">
        <v>432</v>
      </c>
      <c r="GQ223" s="56" t="s">
        <v>180</v>
      </c>
      <c r="GR223" s="54" t="s">
        <v>180</v>
      </c>
      <c r="GS223" s="55" t="s">
        <v>180</v>
      </c>
      <c r="GT223" s="56" t="s">
        <v>180</v>
      </c>
      <c r="GU223" s="54" t="s">
        <v>180</v>
      </c>
      <c r="GV223" s="55" t="s">
        <v>180</v>
      </c>
      <c r="GW223" s="56" t="s">
        <v>180</v>
      </c>
      <c r="GX223" s="54" t="s">
        <v>180</v>
      </c>
      <c r="GY223" s="55" t="s">
        <v>180</v>
      </c>
      <c r="GZ223" s="56">
        <v>46</v>
      </c>
      <c r="HA223" s="54">
        <v>38</v>
      </c>
      <c r="HB223" s="55">
        <v>42</v>
      </c>
      <c r="HC223" s="56">
        <v>77</v>
      </c>
      <c r="HD223" s="54">
        <v>64</v>
      </c>
      <c r="HE223" s="55">
        <v>71</v>
      </c>
      <c r="HF223" s="54" t="s">
        <v>180</v>
      </c>
      <c r="HG223" s="54" t="s">
        <v>180</v>
      </c>
      <c r="HH223" s="55" t="s">
        <v>180</v>
      </c>
      <c r="HI223" s="54" t="s">
        <v>180</v>
      </c>
      <c r="HJ223" s="54" t="s">
        <v>180</v>
      </c>
      <c r="HK223" s="55" t="s">
        <v>180</v>
      </c>
      <c r="HL223" s="56" t="s">
        <v>180</v>
      </c>
      <c r="HM223" s="54" t="s">
        <v>180</v>
      </c>
      <c r="HN223" s="55" t="s">
        <v>180</v>
      </c>
      <c r="HO223" s="56" t="s">
        <v>180</v>
      </c>
      <c r="HP223" s="54" t="s">
        <v>180</v>
      </c>
      <c r="HQ223" s="55" t="s">
        <v>180</v>
      </c>
      <c r="HR223" s="56" t="s">
        <v>180</v>
      </c>
      <c r="HS223" s="54" t="s">
        <v>180</v>
      </c>
      <c r="HT223" s="55" t="s">
        <v>180</v>
      </c>
      <c r="HU223" s="56" t="s">
        <v>180</v>
      </c>
      <c r="HV223" s="54" t="s">
        <v>180</v>
      </c>
      <c r="HW223" s="55" t="s">
        <v>180</v>
      </c>
      <c r="HX223" s="56" t="s">
        <v>180</v>
      </c>
      <c r="HY223" s="54" t="s">
        <v>180</v>
      </c>
      <c r="HZ223" s="55" t="s">
        <v>180</v>
      </c>
      <c r="IA223" s="56" t="s">
        <v>180</v>
      </c>
      <c r="IB223" s="54" t="s">
        <v>180</v>
      </c>
      <c r="IC223" s="55" t="s">
        <v>180</v>
      </c>
    </row>
    <row r="224" spans="1:237">
      <c r="A224" s="20">
        <v>2005</v>
      </c>
      <c r="B224" s="20">
        <v>3</v>
      </c>
      <c r="C224" s="20">
        <v>7</v>
      </c>
      <c r="D224" s="54">
        <v>262</v>
      </c>
      <c r="E224" s="54">
        <v>255.5</v>
      </c>
      <c r="F224" s="55">
        <v>259</v>
      </c>
      <c r="G224" s="56">
        <v>219</v>
      </c>
      <c r="H224" s="54">
        <v>217</v>
      </c>
      <c r="I224" s="55">
        <v>218.25</v>
      </c>
      <c r="J224" s="56">
        <v>229</v>
      </c>
      <c r="K224" s="54">
        <v>228.5</v>
      </c>
      <c r="L224" s="55">
        <v>229</v>
      </c>
      <c r="M224" s="56">
        <v>247.25</v>
      </c>
      <c r="N224" s="54">
        <v>245.5</v>
      </c>
      <c r="O224" s="55">
        <v>246.5</v>
      </c>
      <c r="P224" s="56">
        <v>247.25</v>
      </c>
      <c r="Q224" s="54">
        <v>245.5</v>
      </c>
      <c r="R224" s="55">
        <v>246.5</v>
      </c>
      <c r="S224" s="56">
        <v>247.25</v>
      </c>
      <c r="T224" s="54">
        <v>245.5</v>
      </c>
      <c r="U224" s="55">
        <v>246.5</v>
      </c>
      <c r="V224" s="54">
        <v>246.25</v>
      </c>
      <c r="W224" s="54">
        <v>245</v>
      </c>
      <c r="X224" s="55">
        <v>245.75</v>
      </c>
      <c r="Y224" s="54">
        <v>244</v>
      </c>
      <c r="Z224" s="54">
        <v>244</v>
      </c>
      <c r="AA224" s="55">
        <v>244</v>
      </c>
      <c r="AB224" s="54" t="s">
        <v>180</v>
      </c>
      <c r="AC224" s="54" t="s">
        <v>180</v>
      </c>
      <c r="AD224" s="55" t="s">
        <v>180</v>
      </c>
      <c r="AE224" s="54" t="s">
        <v>180</v>
      </c>
      <c r="AF224" s="54" t="s">
        <v>180</v>
      </c>
      <c r="AG224" s="55" t="s">
        <v>180</v>
      </c>
      <c r="AH224" s="56" t="s">
        <v>180</v>
      </c>
      <c r="AI224" s="54" t="s">
        <v>180</v>
      </c>
      <c r="AJ224" s="55" t="s">
        <v>180</v>
      </c>
      <c r="AK224" s="56" t="s">
        <v>180</v>
      </c>
      <c r="AL224" s="54" t="s">
        <v>180</v>
      </c>
      <c r="AM224" s="55" t="s">
        <v>180</v>
      </c>
      <c r="AN224" s="56">
        <v>4024.9999999999991</v>
      </c>
      <c r="AO224" s="54">
        <v>3200</v>
      </c>
      <c r="AP224" s="55">
        <v>3613</v>
      </c>
      <c r="AQ224" s="56" t="s">
        <v>180</v>
      </c>
      <c r="AR224" s="54" t="s">
        <v>180</v>
      </c>
      <c r="AS224" s="55" t="s">
        <v>180</v>
      </c>
      <c r="AT224" s="56">
        <v>1040</v>
      </c>
      <c r="AU224" s="54">
        <v>996.25</v>
      </c>
      <c r="AV224" s="55">
        <v>1018.5</v>
      </c>
      <c r="AW224" s="56">
        <v>249</v>
      </c>
      <c r="AX224" s="54">
        <v>237.5</v>
      </c>
      <c r="AY224" s="55">
        <v>243.5</v>
      </c>
      <c r="AZ224" s="56">
        <v>265</v>
      </c>
      <c r="BA224" s="54">
        <v>258.75</v>
      </c>
      <c r="BB224" s="55">
        <v>262.25</v>
      </c>
      <c r="BC224" s="56" t="s">
        <v>180</v>
      </c>
      <c r="BD224" s="54" t="s">
        <v>180</v>
      </c>
      <c r="BE224" s="55" t="s">
        <v>180</v>
      </c>
      <c r="BF224" s="56">
        <v>265</v>
      </c>
      <c r="BG224" s="54">
        <v>258.75</v>
      </c>
      <c r="BH224" s="55">
        <v>262.25</v>
      </c>
      <c r="BI224" s="56">
        <v>283</v>
      </c>
      <c r="BJ224" s="54">
        <v>275</v>
      </c>
      <c r="BK224" s="55">
        <v>279</v>
      </c>
      <c r="BL224" s="56" t="s">
        <v>180</v>
      </c>
      <c r="BM224" s="54" t="s">
        <v>180</v>
      </c>
      <c r="BN224" s="55" t="s">
        <v>180</v>
      </c>
      <c r="BO224" s="56" t="s">
        <v>180</v>
      </c>
      <c r="BP224" s="54" t="s">
        <v>180</v>
      </c>
      <c r="BQ224" s="55" t="s">
        <v>180</v>
      </c>
      <c r="BR224" s="56" t="s">
        <v>180</v>
      </c>
      <c r="BS224" s="54" t="s">
        <v>180</v>
      </c>
      <c r="BT224" s="55" t="s">
        <v>180</v>
      </c>
      <c r="BU224" s="56">
        <v>291</v>
      </c>
      <c r="BV224" s="54">
        <v>286</v>
      </c>
      <c r="BW224" s="55">
        <v>289</v>
      </c>
      <c r="BX224" s="56" t="s">
        <v>180</v>
      </c>
      <c r="BY224" s="54" t="s">
        <v>180</v>
      </c>
      <c r="BZ224" s="55" t="s">
        <v>180</v>
      </c>
      <c r="CA224" s="56">
        <v>280</v>
      </c>
      <c r="CB224" s="54">
        <v>275</v>
      </c>
      <c r="CC224" s="55">
        <v>278</v>
      </c>
      <c r="CD224" s="56">
        <v>2825</v>
      </c>
      <c r="CE224" s="54">
        <v>2775</v>
      </c>
      <c r="CF224" s="55">
        <v>2800</v>
      </c>
      <c r="CG224" s="56" t="s">
        <v>180</v>
      </c>
      <c r="CH224" s="54" t="s">
        <v>180</v>
      </c>
      <c r="CI224" s="55" t="s">
        <v>180</v>
      </c>
      <c r="CJ224" s="56" t="s">
        <v>180</v>
      </c>
      <c r="CK224" s="54" t="s">
        <v>180</v>
      </c>
      <c r="CL224" s="55" t="s">
        <v>180</v>
      </c>
      <c r="CM224" s="56">
        <v>2825</v>
      </c>
      <c r="CN224" s="54">
        <v>2775</v>
      </c>
      <c r="CO224" s="55">
        <v>2800</v>
      </c>
      <c r="CP224" s="56">
        <v>284.5</v>
      </c>
      <c r="CQ224" s="54">
        <v>281.75</v>
      </c>
      <c r="CR224" s="55">
        <v>283.5</v>
      </c>
      <c r="CS224" s="56">
        <v>265</v>
      </c>
      <c r="CT224" s="54">
        <v>265</v>
      </c>
      <c r="CU224" s="55">
        <v>265</v>
      </c>
      <c r="CV224" s="56">
        <v>268</v>
      </c>
      <c r="CW224" s="54">
        <v>268</v>
      </c>
      <c r="CX224" s="55">
        <v>268</v>
      </c>
      <c r="CY224" s="54">
        <v>240</v>
      </c>
      <c r="CZ224" s="54">
        <v>235</v>
      </c>
      <c r="DA224" s="55">
        <v>238</v>
      </c>
      <c r="DB224" s="54" t="s">
        <v>180</v>
      </c>
      <c r="DC224" s="54" t="s">
        <v>180</v>
      </c>
      <c r="DD224" s="55" t="s">
        <v>180</v>
      </c>
      <c r="DE224" s="54" t="s">
        <v>180</v>
      </c>
      <c r="DF224" s="54" t="s">
        <v>180</v>
      </c>
      <c r="DG224" s="55" t="s">
        <v>180</v>
      </c>
      <c r="DH224" s="54" t="s">
        <v>180</v>
      </c>
      <c r="DI224" s="54" t="s">
        <v>180</v>
      </c>
      <c r="DJ224" s="55" t="s">
        <v>180</v>
      </c>
      <c r="DK224" s="56" t="s">
        <v>180</v>
      </c>
      <c r="DL224" s="54" t="s">
        <v>180</v>
      </c>
      <c r="DM224" s="55" t="s">
        <v>180</v>
      </c>
      <c r="DN224" s="54" t="s">
        <v>180</v>
      </c>
      <c r="DO224" s="54" t="s">
        <v>180</v>
      </c>
      <c r="DP224" s="55" t="s">
        <v>180</v>
      </c>
      <c r="DQ224" s="54" t="s">
        <v>180</v>
      </c>
      <c r="DR224" s="54" t="s">
        <v>180</v>
      </c>
      <c r="DS224" s="55" t="s">
        <v>180</v>
      </c>
      <c r="DT224" s="54">
        <v>223.5</v>
      </c>
      <c r="DU224" s="54">
        <v>221.75</v>
      </c>
      <c r="DV224" s="55">
        <v>222.75</v>
      </c>
      <c r="DW224" s="56">
        <v>253.75</v>
      </c>
      <c r="DX224" s="54">
        <v>253.75</v>
      </c>
      <c r="DY224" s="55">
        <v>253.75</v>
      </c>
      <c r="DZ224" s="56">
        <v>762.5</v>
      </c>
      <c r="EA224" s="54">
        <v>717.25</v>
      </c>
      <c r="EB224" s="55">
        <v>740.25</v>
      </c>
      <c r="EC224" s="56" t="s">
        <v>180</v>
      </c>
      <c r="ED224" s="54" t="s">
        <v>180</v>
      </c>
      <c r="EE224" s="55" t="s">
        <v>180</v>
      </c>
      <c r="EF224" s="56" t="s">
        <v>180</v>
      </c>
      <c r="EG224" s="54" t="s">
        <v>180</v>
      </c>
      <c r="EH224" s="55" t="s">
        <v>180</v>
      </c>
      <c r="EI224" s="56" t="s">
        <v>180</v>
      </c>
      <c r="EJ224" s="54" t="s">
        <v>180</v>
      </c>
      <c r="EK224" s="55" t="s">
        <v>180</v>
      </c>
      <c r="EL224" s="56" t="s">
        <v>180</v>
      </c>
      <c r="EM224" s="54" t="s">
        <v>180</v>
      </c>
      <c r="EN224" s="55" t="s">
        <v>180</v>
      </c>
      <c r="EO224" s="56" t="s">
        <v>180</v>
      </c>
      <c r="EP224" s="54" t="s">
        <v>180</v>
      </c>
      <c r="EQ224" s="55" t="s">
        <v>180</v>
      </c>
      <c r="ER224" s="56" t="s">
        <v>180</v>
      </c>
      <c r="ES224" s="54" t="s">
        <v>180</v>
      </c>
      <c r="ET224" s="55" t="s">
        <v>180</v>
      </c>
      <c r="EU224" s="54" t="s">
        <v>180</v>
      </c>
      <c r="EV224" s="54" t="s">
        <v>180</v>
      </c>
      <c r="EW224" s="55" t="s">
        <v>180</v>
      </c>
      <c r="EX224" s="54">
        <v>275.25</v>
      </c>
      <c r="EY224" s="54">
        <v>270.75</v>
      </c>
      <c r="EZ224" s="55">
        <v>273</v>
      </c>
      <c r="FA224" s="56" t="s">
        <v>180</v>
      </c>
      <c r="FB224" s="54" t="s">
        <v>180</v>
      </c>
      <c r="FC224" s="55" t="s">
        <v>180</v>
      </c>
      <c r="FD224" s="56" t="s">
        <v>180</v>
      </c>
      <c r="FE224" s="54" t="s">
        <v>180</v>
      </c>
      <c r="FF224" s="55" t="s">
        <v>180</v>
      </c>
      <c r="FG224" s="56" t="s">
        <v>180</v>
      </c>
      <c r="FH224" s="54" t="s">
        <v>180</v>
      </c>
      <c r="FI224" s="55" t="s">
        <v>180</v>
      </c>
      <c r="FJ224" s="56">
        <v>187</v>
      </c>
      <c r="FK224" s="54">
        <v>184</v>
      </c>
      <c r="FL224" s="55">
        <v>186</v>
      </c>
      <c r="FM224" s="56" t="s">
        <v>180</v>
      </c>
      <c r="FN224" s="54" t="s">
        <v>180</v>
      </c>
      <c r="FO224" s="55" t="s">
        <v>180</v>
      </c>
      <c r="FP224" s="56">
        <v>193.25</v>
      </c>
      <c r="FQ224" s="54">
        <v>193.25</v>
      </c>
      <c r="FR224" s="55">
        <v>193.25</v>
      </c>
      <c r="FS224" s="56">
        <v>201.75</v>
      </c>
      <c r="FT224" s="54">
        <v>200.75</v>
      </c>
      <c r="FU224" s="55">
        <v>201.75</v>
      </c>
      <c r="FV224" s="56" t="s">
        <v>180</v>
      </c>
      <c r="FW224" s="54" t="s">
        <v>180</v>
      </c>
      <c r="FX224" s="55" t="s">
        <v>180</v>
      </c>
      <c r="FY224" s="56" t="s">
        <v>180</v>
      </c>
      <c r="FZ224" s="54" t="s">
        <v>180</v>
      </c>
      <c r="GA224" s="55" t="s">
        <v>180</v>
      </c>
      <c r="GB224" s="56">
        <v>400</v>
      </c>
      <c r="GC224" s="54">
        <v>350</v>
      </c>
      <c r="GD224" s="55">
        <v>375</v>
      </c>
      <c r="GE224" s="56">
        <v>445</v>
      </c>
      <c r="GF224" s="54">
        <v>445</v>
      </c>
      <c r="GG224" s="55">
        <v>445</v>
      </c>
      <c r="GH224" s="56">
        <v>448</v>
      </c>
      <c r="GI224" s="54">
        <v>427</v>
      </c>
      <c r="GJ224" s="55">
        <v>438</v>
      </c>
      <c r="GK224" s="56" t="s">
        <v>180</v>
      </c>
      <c r="GL224" s="54" t="s">
        <v>180</v>
      </c>
      <c r="GM224" s="55" t="s">
        <v>180</v>
      </c>
      <c r="GN224" s="56">
        <v>448</v>
      </c>
      <c r="GO224" s="54">
        <v>415</v>
      </c>
      <c r="GP224" s="55">
        <v>432</v>
      </c>
      <c r="GQ224" s="56" t="s">
        <v>180</v>
      </c>
      <c r="GR224" s="54" t="s">
        <v>180</v>
      </c>
      <c r="GS224" s="55" t="s">
        <v>180</v>
      </c>
      <c r="GT224" s="56" t="s">
        <v>180</v>
      </c>
      <c r="GU224" s="54" t="s">
        <v>180</v>
      </c>
      <c r="GV224" s="55" t="s">
        <v>180</v>
      </c>
      <c r="GW224" s="56" t="s">
        <v>180</v>
      </c>
      <c r="GX224" s="54" t="s">
        <v>180</v>
      </c>
      <c r="GY224" s="55" t="s">
        <v>180</v>
      </c>
      <c r="GZ224" s="56">
        <v>46</v>
      </c>
      <c r="HA224" s="54">
        <v>38</v>
      </c>
      <c r="HB224" s="55">
        <v>42</v>
      </c>
      <c r="HC224" s="56">
        <v>77</v>
      </c>
      <c r="HD224" s="54">
        <v>64</v>
      </c>
      <c r="HE224" s="55">
        <v>71</v>
      </c>
      <c r="HF224" s="54" t="s">
        <v>180</v>
      </c>
      <c r="HG224" s="54" t="s">
        <v>180</v>
      </c>
      <c r="HH224" s="55" t="s">
        <v>180</v>
      </c>
      <c r="HI224" s="54" t="s">
        <v>180</v>
      </c>
      <c r="HJ224" s="54" t="s">
        <v>180</v>
      </c>
      <c r="HK224" s="55" t="s">
        <v>180</v>
      </c>
      <c r="HL224" s="56" t="s">
        <v>180</v>
      </c>
      <c r="HM224" s="54" t="s">
        <v>180</v>
      </c>
      <c r="HN224" s="55" t="s">
        <v>180</v>
      </c>
      <c r="HO224" s="56" t="s">
        <v>180</v>
      </c>
      <c r="HP224" s="54" t="s">
        <v>180</v>
      </c>
      <c r="HQ224" s="55" t="s">
        <v>180</v>
      </c>
      <c r="HR224" s="56" t="s">
        <v>180</v>
      </c>
      <c r="HS224" s="54" t="s">
        <v>180</v>
      </c>
      <c r="HT224" s="55" t="s">
        <v>180</v>
      </c>
      <c r="HU224" s="56" t="s">
        <v>180</v>
      </c>
      <c r="HV224" s="54" t="s">
        <v>180</v>
      </c>
      <c r="HW224" s="55" t="s">
        <v>180</v>
      </c>
      <c r="HX224" s="56" t="s">
        <v>180</v>
      </c>
      <c r="HY224" s="54" t="s">
        <v>180</v>
      </c>
      <c r="HZ224" s="55" t="s">
        <v>180</v>
      </c>
      <c r="IA224" s="56" t="s">
        <v>180</v>
      </c>
      <c r="IB224" s="54" t="s">
        <v>180</v>
      </c>
      <c r="IC224" s="55" t="s">
        <v>180</v>
      </c>
    </row>
    <row r="225" spans="1:237">
      <c r="A225" s="20">
        <v>2005</v>
      </c>
      <c r="B225" s="20">
        <v>3</v>
      </c>
      <c r="C225" s="20">
        <v>8</v>
      </c>
      <c r="D225" s="54">
        <v>263.75</v>
      </c>
      <c r="E225" s="54">
        <v>260.25</v>
      </c>
      <c r="F225" s="55">
        <v>262.25</v>
      </c>
      <c r="G225" s="56">
        <v>224.5</v>
      </c>
      <c r="H225" s="54">
        <v>222.25</v>
      </c>
      <c r="I225" s="55">
        <v>223.5</v>
      </c>
      <c r="J225" s="56">
        <v>233.5</v>
      </c>
      <c r="K225" s="54">
        <v>232</v>
      </c>
      <c r="L225" s="55">
        <v>232.75</v>
      </c>
      <c r="M225" s="56">
        <v>250.75</v>
      </c>
      <c r="N225" s="54">
        <v>249.25</v>
      </c>
      <c r="O225" s="55">
        <v>250.25</v>
      </c>
      <c r="P225" s="56">
        <v>250.75</v>
      </c>
      <c r="Q225" s="54">
        <v>249.25</v>
      </c>
      <c r="R225" s="55">
        <v>250.25</v>
      </c>
      <c r="S225" s="56">
        <v>250.75</v>
      </c>
      <c r="T225" s="54">
        <v>249.25</v>
      </c>
      <c r="U225" s="55">
        <v>250.25</v>
      </c>
      <c r="V225" s="54">
        <v>251.5</v>
      </c>
      <c r="W225" s="54">
        <v>249.25</v>
      </c>
      <c r="X225" s="55">
        <v>250.75</v>
      </c>
      <c r="Y225" s="54">
        <v>247</v>
      </c>
      <c r="Z225" s="54">
        <v>247</v>
      </c>
      <c r="AA225" s="55">
        <v>247</v>
      </c>
      <c r="AB225" s="54" t="s">
        <v>180</v>
      </c>
      <c r="AC225" s="54" t="s">
        <v>180</v>
      </c>
      <c r="AD225" s="55" t="s">
        <v>180</v>
      </c>
      <c r="AE225" s="54" t="s">
        <v>180</v>
      </c>
      <c r="AF225" s="54" t="s">
        <v>180</v>
      </c>
      <c r="AG225" s="55" t="s">
        <v>180</v>
      </c>
      <c r="AH225" s="56" t="s">
        <v>180</v>
      </c>
      <c r="AI225" s="54" t="s">
        <v>180</v>
      </c>
      <c r="AJ225" s="55" t="s">
        <v>180</v>
      </c>
      <c r="AK225" s="56" t="s">
        <v>180</v>
      </c>
      <c r="AL225" s="54" t="s">
        <v>180</v>
      </c>
      <c r="AM225" s="55" t="s">
        <v>180</v>
      </c>
      <c r="AN225" s="56">
        <v>4024.9999999999991</v>
      </c>
      <c r="AO225" s="54">
        <v>3200</v>
      </c>
      <c r="AP225" s="55">
        <v>3613</v>
      </c>
      <c r="AQ225" s="56" t="s">
        <v>180</v>
      </c>
      <c r="AR225" s="54" t="s">
        <v>180</v>
      </c>
      <c r="AS225" s="55" t="s">
        <v>180</v>
      </c>
      <c r="AT225" s="56">
        <v>1035</v>
      </c>
      <c r="AU225" s="54">
        <v>992.5</v>
      </c>
      <c r="AV225" s="55">
        <v>1014</v>
      </c>
      <c r="AW225" s="56">
        <v>253</v>
      </c>
      <c r="AX225" s="54">
        <v>243</v>
      </c>
      <c r="AY225" s="55">
        <v>248</v>
      </c>
      <c r="AZ225" s="56">
        <v>265</v>
      </c>
      <c r="BA225" s="54">
        <v>260</v>
      </c>
      <c r="BB225" s="55">
        <v>263</v>
      </c>
      <c r="BC225" s="56" t="s">
        <v>180</v>
      </c>
      <c r="BD225" s="54" t="s">
        <v>180</v>
      </c>
      <c r="BE225" s="55" t="s">
        <v>180</v>
      </c>
      <c r="BF225" s="56">
        <v>265</v>
      </c>
      <c r="BG225" s="54">
        <v>260</v>
      </c>
      <c r="BH225" s="55">
        <v>263</v>
      </c>
      <c r="BI225" s="56">
        <v>288</v>
      </c>
      <c r="BJ225" s="54">
        <v>280</v>
      </c>
      <c r="BK225" s="55">
        <v>284</v>
      </c>
      <c r="BL225" s="56" t="s">
        <v>180</v>
      </c>
      <c r="BM225" s="54" t="s">
        <v>180</v>
      </c>
      <c r="BN225" s="55" t="s">
        <v>180</v>
      </c>
      <c r="BO225" s="56" t="s">
        <v>180</v>
      </c>
      <c r="BP225" s="54" t="s">
        <v>180</v>
      </c>
      <c r="BQ225" s="55" t="s">
        <v>180</v>
      </c>
      <c r="BR225" s="56" t="s">
        <v>180</v>
      </c>
      <c r="BS225" s="54" t="s">
        <v>180</v>
      </c>
      <c r="BT225" s="55" t="s">
        <v>180</v>
      </c>
      <c r="BU225" s="56">
        <v>297.25</v>
      </c>
      <c r="BV225" s="54">
        <v>296.75</v>
      </c>
      <c r="BW225" s="55">
        <v>297.25</v>
      </c>
      <c r="BX225" s="56" t="s">
        <v>180</v>
      </c>
      <c r="BY225" s="54" t="s">
        <v>180</v>
      </c>
      <c r="BZ225" s="55" t="s">
        <v>180</v>
      </c>
      <c r="CA225" s="56">
        <v>273.75</v>
      </c>
      <c r="CB225" s="54">
        <v>268.75</v>
      </c>
      <c r="CC225" s="55">
        <v>271.75</v>
      </c>
      <c r="CD225" s="56">
        <v>2550</v>
      </c>
      <c r="CE225" s="54">
        <v>2450</v>
      </c>
      <c r="CF225" s="55">
        <v>2500</v>
      </c>
      <c r="CG225" s="56" t="s">
        <v>180</v>
      </c>
      <c r="CH225" s="54" t="s">
        <v>180</v>
      </c>
      <c r="CI225" s="55" t="s">
        <v>180</v>
      </c>
      <c r="CJ225" s="56" t="s">
        <v>180</v>
      </c>
      <c r="CK225" s="54" t="s">
        <v>180</v>
      </c>
      <c r="CL225" s="55" t="s">
        <v>180</v>
      </c>
      <c r="CM225" s="56">
        <v>2550</v>
      </c>
      <c r="CN225" s="54">
        <v>2450</v>
      </c>
      <c r="CO225" s="55">
        <v>2500</v>
      </c>
      <c r="CP225" s="56">
        <v>285</v>
      </c>
      <c r="CQ225" s="54">
        <v>283.75</v>
      </c>
      <c r="CR225" s="55">
        <v>284.75</v>
      </c>
      <c r="CS225" s="56">
        <v>265</v>
      </c>
      <c r="CT225" s="54">
        <v>265</v>
      </c>
      <c r="CU225" s="55">
        <v>265</v>
      </c>
      <c r="CV225" s="56">
        <v>268</v>
      </c>
      <c r="CW225" s="54">
        <v>268</v>
      </c>
      <c r="CX225" s="55">
        <v>268</v>
      </c>
      <c r="CY225" s="54">
        <v>245</v>
      </c>
      <c r="CZ225" s="54">
        <v>238</v>
      </c>
      <c r="DA225" s="55">
        <v>242</v>
      </c>
      <c r="DB225" s="54" t="s">
        <v>180</v>
      </c>
      <c r="DC225" s="54" t="s">
        <v>180</v>
      </c>
      <c r="DD225" s="55" t="s">
        <v>180</v>
      </c>
      <c r="DE225" s="54" t="s">
        <v>180</v>
      </c>
      <c r="DF225" s="54" t="s">
        <v>180</v>
      </c>
      <c r="DG225" s="55" t="s">
        <v>180</v>
      </c>
      <c r="DH225" s="54" t="s">
        <v>180</v>
      </c>
      <c r="DI225" s="54" t="s">
        <v>180</v>
      </c>
      <c r="DJ225" s="55" t="s">
        <v>180</v>
      </c>
      <c r="DK225" s="56" t="s">
        <v>180</v>
      </c>
      <c r="DL225" s="54" t="s">
        <v>180</v>
      </c>
      <c r="DM225" s="55" t="s">
        <v>180</v>
      </c>
      <c r="DN225" s="54" t="s">
        <v>180</v>
      </c>
      <c r="DO225" s="54" t="s">
        <v>180</v>
      </c>
      <c r="DP225" s="55" t="s">
        <v>180</v>
      </c>
      <c r="DQ225" s="54" t="s">
        <v>180</v>
      </c>
      <c r="DR225" s="54" t="s">
        <v>180</v>
      </c>
      <c r="DS225" s="55" t="s">
        <v>180</v>
      </c>
      <c r="DT225" s="54">
        <v>231</v>
      </c>
      <c r="DU225" s="54">
        <v>229</v>
      </c>
      <c r="DV225" s="55">
        <v>230</v>
      </c>
      <c r="DW225" s="56">
        <v>255</v>
      </c>
      <c r="DX225" s="54">
        <v>255</v>
      </c>
      <c r="DY225" s="55">
        <v>255</v>
      </c>
      <c r="DZ225" s="56">
        <v>770</v>
      </c>
      <c r="EA225" s="54">
        <v>724</v>
      </c>
      <c r="EB225" s="55">
        <v>747</v>
      </c>
      <c r="EC225" s="56" t="s">
        <v>180</v>
      </c>
      <c r="ED225" s="54" t="s">
        <v>180</v>
      </c>
      <c r="EE225" s="55" t="s">
        <v>180</v>
      </c>
      <c r="EF225" s="56" t="s">
        <v>180</v>
      </c>
      <c r="EG225" s="54" t="s">
        <v>180</v>
      </c>
      <c r="EH225" s="55" t="s">
        <v>180</v>
      </c>
      <c r="EI225" s="56" t="s">
        <v>180</v>
      </c>
      <c r="EJ225" s="54" t="s">
        <v>180</v>
      </c>
      <c r="EK225" s="55" t="s">
        <v>180</v>
      </c>
      <c r="EL225" s="56" t="s">
        <v>180</v>
      </c>
      <c r="EM225" s="54" t="s">
        <v>180</v>
      </c>
      <c r="EN225" s="55" t="s">
        <v>180</v>
      </c>
      <c r="EO225" s="56" t="s">
        <v>180</v>
      </c>
      <c r="EP225" s="54" t="s">
        <v>180</v>
      </c>
      <c r="EQ225" s="55" t="s">
        <v>180</v>
      </c>
      <c r="ER225" s="56" t="s">
        <v>180</v>
      </c>
      <c r="ES225" s="54" t="s">
        <v>180</v>
      </c>
      <c r="ET225" s="55" t="s">
        <v>180</v>
      </c>
      <c r="EU225" s="54" t="s">
        <v>180</v>
      </c>
      <c r="EV225" s="54" t="s">
        <v>180</v>
      </c>
      <c r="EW225" s="55" t="s">
        <v>180</v>
      </c>
      <c r="EX225" s="54">
        <v>282</v>
      </c>
      <c r="EY225" s="54">
        <v>277</v>
      </c>
      <c r="EZ225" s="55">
        <v>280</v>
      </c>
      <c r="FA225" s="56" t="s">
        <v>180</v>
      </c>
      <c r="FB225" s="54" t="s">
        <v>180</v>
      </c>
      <c r="FC225" s="55" t="s">
        <v>180</v>
      </c>
      <c r="FD225" s="56" t="s">
        <v>180</v>
      </c>
      <c r="FE225" s="54" t="s">
        <v>180</v>
      </c>
      <c r="FF225" s="55" t="s">
        <v>180</v>
      </c>
      <c r="FG225" s="56" t="s">
        <v>180</v>
      </c>
      <c r="FH225" s="54" t="s">
        <v>180</v>
      </c>
      <c r="FI225" s="55" t="s">
        <v>180</v>
      </c>
      <c r="FJ225" s="56">
        <v>187.75</v>
      </c>
      <c r="FK225" s="54">
        <v>184.75</v>
      </c>
      <c r="FL225" s="55">
        <v>186.75</v>
      </c>
      <c r="FM225" s="56" t="s">
        <v>180</v>
      </c>
      <c r="FN225" s="54" t="s">
        <v>180</v>
      </c>
      <c r="FO225" s="55" t="s">
        <v>180</v>
      </c>
      <c r="FP225" s="56">
        <v>200</v>
      </c>
      <c r="FQ225" s="54">
        <v>200</v>
      </c>
      <c r="FR225" s="55">
        <v>200</v>
      </c>
      <c r="FS225" s="56">
        <v>201.75</v>
      </c>
      <c r="FT225" s="54">
        <v>201</v>
      </c>
      <c r="FU225" s="55">
        <v>201.75</v>
      </c>
      <c r="FV225" s="56" t="s">
        <v>180</v>
      </c>
      <c r="FW225" s="54" t="s">
        <v>180</v>
      </c>
      <c r="FX225" s="55" t="s">
        <v>180</v>
      </c>
      <c r="FY225" s="56" t="s">
        <v>180</v>
      </c>
      <c r="FZ225" s="54" t="s">
        <v>180</v>
      </c>
      <c r="GA225" s="55" t="s">
        <v>180</v>
      </c>
      <c r="GB225" s="56">
        <v>400</v>
      </c>
      <c r="GC225" s="54">
        <v>350</v>
      </c>
      <c r="GD225" s="55">
        <v>375</v>
      </c>
      <c r="GE225" s="56">
        <v>445</v>
      </c>
      <c r="GF225" s="54">
        <v>445</v>
      </c>
      <c r="GG225" s="55">
        <v>445</v>
      </c>
      <c r="GH225" s="56">
        <v>448</v>
      </c>
      <c r="GI225" s="54">
        <v>427</v>
      </c>
      <c r="GJ225" s="55">
        <v>438</v>
      </c>
      <c r="GK225" s="56" t="s">
        <v>180</v>
      </c>
      <c r="GL225" s="54" t="s">
        <v>180</v>
      </c>
      <c r="GM225" s="55" t="s">
        <v>180</v>
      </c>
      <c r="GN225" s="56">
        <v>448</v>
      </c>
      <c r="GO225" s="54">
        <v>415</v>
      </c>
      <c r="GP225" s="55">
        <v>432</v>
      </c>
      <c r="GQ225" s="56" t="s">
        <v>180</v>
      </c>
      <c r="GR225" s="54" t="s">
        <v>180</v>
      </c>
      <c r="GS225" s="55" t="s">
        <v>180</v>
      </c>
      <c r="GT225" s="56" t="s">
        <v>180</v>
      </c>
      <c r="GU225" s="54" t="s">
        <v>180</v>
      </c>
      <c r="GV225" s="55" t="s">
        <v>180</v>
      </c>
      <c r="GW225" s="56" t="s">
        <v>180</v>
      </c>
      <c r="GX225" s="54" t="s">
        <v>180</v>
      </c>
      <c r="GY225" s="55" t="s">
        <v>180</v>
      </c>
      <c r="GZ225" s="56">
        <v>46</v>
      </c>
      <c r="HA225" s="54">
        <v>38</v>
      </c>
      <c r="HB225" s="55">
        <v>42</v>
      </c>
      <c r="HC225" s="56">
        <v>77</v>
      </c>
      <c r="HD225" s="54">
        <v>64</v>
      </c>
      <c r="HE225" s="55">
        <v>71</v>
      </c>
      <c r="HF225" s="54" t="s">
        <v>180</v>
      </c>
      <c r="HG225" s="54" t="s">
        <v>180</v>
      </c>
      <c r="HH225" s="55" t="s">
        <v>180</v>
      </c>
      <c r="HI225" s="54" t="s">
        <v>180</v>
      </c>
      <c r="HJ225" s="54" t="s">
        <v>180</v>
      </c>
      <c r="HK225" s="55" t="s">
        <v>180</v>
      </c>
      <c r="HL225" s="56" t="s">
        <v>180</v>
      </c>
      <c r="HM225" s="54" t="s">
        <v>180</v>
      </c>
      <c r="HN225" s="55" t="s">
        <v>180</v>
      </c>
      <c r="HO225" s="56" t="s">
        <v>180</v>
      </c>
      <c r="HP225" s="54" t="s">
        <v>180</v>
      </c>
      <c r="HQ225" s="55" t="s">
        <v>180</v>
      </c>
      <c r="HR225" s="56" t="s">
        <v>180</v>
      </c>
      <c r="HS225" s="54" t="s">
        <v>180</v>
      </c>
      <c r="HT225" s="55" t="s">
        <v>180</v>
      </c>
      <c r="HU225" s="56" t="s">
        <v>180</v>
      </c>
      <c r="HV225" s="54" t="s">
        <v>180</v>
      </c>
      <c r="HW225" s="55" t="s">
        <v>180</v>
      </c>
      <c r="HX225" s="56" t="s">
        <v>180</v>
      </c>
      <c r="HY225" s="54" t="s">
        <v>180</v>
      </c>
      <c r="HZ225" s="55" t="s">
        <v>180</v>
      </c>
      <c r="IA225" s="56" t="s">
        <v>180</v>
      </c>
      <c r="IB225" s="54" t="s">
        <v>180</v>
      </c>
      <c r="IC225" s="55" t="s">
        <v>180</v>
      </c>
    </row>
    <row r="226" spans="1:237">
      <c r="A226" s="20">
        <v>2005</v>
      </c>
      <c r="B226" s="20">
        <v>3</v>
      </c>
      <c r="C226" s="20">
        <v>9</v>
      </c>
      <c r="D226" s="54">
        <v>265.39999999999998</v>
      </c>
      <c r="E226" s="54">
        <v>262.8</v>
      </c>
      <c r="F226" s="55">
        <v>264.2</v>
      </c>
      <c r="G226" s="56">
        <v>235</v>
      </c>
      <c r="H226" s="54">
        <v>231.2</v>
      </c>
      <c r="I226" s="55">
        <v>233.4</v>
      </c>
      <c r="J226" s="56">
        <v>247.5</v>
      </c>
      <c r="K226" s="54">
        <v>242</v>
      </c>
      <c r="L226" s="55">
        <v>245</v>
      </c>
      <c r="M226" s="56">
        <v>274.60000000000002</v>
      </c>
      <c r="N226" s="54">
        <v>270</v>
      </c>
      <c r="O226" s="55">
        <v>272.60000000000002</v>
      </c>
      <c r="P226" s="56">
        <v>274.60000000000002</v>
      </c>
      <c r="Q226" s="54">
        <v>270</v>
      </c>
      <c r="R226" s="55">
        <v>272.60000000000002</v>
      </c>
      <c r="S226" s="56">
        <v>274.60000000000002</v>
      </c>
      <c r="T226" s="54">
        <v>270</v>
      </c>
      <c r="U226" s="55">
        <v>272.60000000000002</v>
      </c>
      <c r="V226" s="54">
        <v>263</v>
      </c>
      <c r="W226" s="54">
        <v>262.60000000000002</v>
      </c>
      <c r="X226" s="55">
        <v>262.8</v>
      </c>
      <c r="Y226" s="54">
        <v>261</v>
      </c>
      <c r="Z226" s="54">
        <v>260.2</v>
      </c>
      <c r="AA226" s="55">
        <v>260.60000000000002</v>
      </c>
      <c r="AB226" s="54" t="s">
        <v>180</v>
      </c>
      <c r="AC226" s="54" t="s">
        <v>180</v>
      </c>
      <c r="AD226" s="55" t="s">
        <v>180</v>
      </c>
      <c r="AE226" s="54" t="s">
        <v>180</v>
      </c>
      <c r="AF226" s="54" t="s">
        <v>180</v>
      </c>
      <c r="AG226" s="55" t="s">
        <v>180</v>
      </c>
      <c r="AH226" s="56" t="s">
        <v>180</v>
      </c>
      <c r="AI226" s="54" t="s">
        <v>180</v>
      </c>
      <c r="AJ226" s="55" t="s">
        <v>180</v>
      </c>
      <c r="AK226" s="56" t="s">
        <v>180</v>
      </c>
      <c r="AL226" s="54" t="s">
        <v>180</v>
      </c>
      <c r="AM226" s="55" t="s">
        <v>180</v>
      </c>
      <c r="AN226" s="56">
        <v>3989</v>
      </c>
      <c r="AO226" s="54">
        <v>3200</v>
      </c>
      <c r="AP226" s="55">
        <v>3594.6</v>
      </c>
      <c r="AQ226" s="56" t="s">
        <v>180</v>
      </c>
      <c r="AR226" s="54" t="s">
        <v>180</v>
      </c>
      <c r="AS226" s="55" t="s">
        <v>180</v>
      </c>
      <c r="AT226" s="56">
        <v>1046</v>
      </c>
      <c r="AU226" s="54">
        <v>1014</v>
      </c>
      <c r="AV226" s="55">
        <v>1030</v>
      </c>
      <c r="AW226" s="56">
        <v>256.8</v>
      </c>
      <c r="AX226" s="54">
        <v>244.6</v>
      </c>
      <c r="AY226" s="55">
        <v>250.8</v>
      </c>
      <c r="AZ226" s="56">
        <v>265</v>
      </c>
      <c r="BA226" s="54">
        <v>260</v>
      </c>
      <c r="BB226" s="55">
        <v>263</v>
      </c>
      <c r="BC226" s="56" t="s">
        <v>180</v>
      </c>
      <c r="BD226" s="54" t="s">
        <v>180</v>
      </c>
      <c r="BE226" s="55" t="s">
        <v>180</v>
      </c>
      <c r="BF226" s="56">
        <v>265</v>
      </c>
      <c r="BG226" s="54">
        <v>260</v>
      </c>
      <c r="BH226" s="55">
        <v>263</v>
      </c>
      <c r="BI226" s="56">
        <v>287.2</v>
      </c>
      <c r="BJ226" s="54">
        <v>282.39999999999998</v>
      </c>
      <c r="BK226" s="55">
        <v>284.8</v>
      </c>
      <c r="BL226" s="56" t="s">
        <v>180</v>
      </c>
      <c r="BM226" s="54" t="s">
        <v>180</v>
      </c>
      <c r="BN226" s="55" t="s">
        <v>180</v>
      </c>
      <c r="BO226" s="56" t="s">
        <v>180</v>
      </c>
      <c r="BP226" s="54" t="s">
        <v>180</v>
      </c>
      <c r="BQ226" s="55" t="s">
        <v>180</v>
      </c>
      <c r="BR226" s="56" t="s">
        <v>180</v>
      </c>
      <c r="BS226" s="54" t="s">
        <v>180</v>
      </c>
      <c r="BT226" s="55" t="s">
        <v>180</v>
      </c>
      <c r="BU226" s="56">
        <v>298.60000000000002</v>
      </c>
      <c r="BV226" s="54">
        <v>297.8</v>
      </c>
      <c r="BW226" s="55">
        <v>298.60000000000002</v>
      </c>
      <c r="BX226" s="56" t="s">
        <v>180</v>
      </c>
      <c r="BY226" s="54" t="s">
        <v>180</v>
      </c>
      <c r="BZ226" s="55" t="s">
        <v>180</v>
      </c>
      <c r="CA226" s="56">
        <v>270</v>
      </c>
      <c r="CB226" s="54">
        <v>265</v>
      </c>
      <c r="CC226" s="55">
        <v>268</v>
      </c>
      <c r="CD226" s="56">
        <v>2400</v>
      </c>
      <c r="CE226" s="54">
        <v>2300</v>
      </c>
      <c r="CF226" s="55">
        <v>2350</v>
      </c>
      <c r="CG226" s="56" t="s">
        <v>180</v>
      </c>
      <c r="CH226" s="54" t="s">
        <v>180</v>
      </c>
      <c r="CI226" s="55" t="s">
        <v>180</v>
      </c>
      <c r="CJ226" s="56" t="s">
        <v>180</v>
      </c>
      <c r="CK226" s="54" t="s">
        <v>180</v>
      </c>
      <c r="CL226" s="55" t="s">
        <v>180</v>
      </c>
      <c r="CM226" s="56">
        <v>2400</v>
      </c>
      <c r="CN226" s="54">
        <v>2300</v>
      </c>
      <c r="CO226" s="55">
        <v>2350</v>
      </c>
      <c r="CP226" s="56">
        <v>285.8</v>
      </c>
      <c r="CQ226" s="54">
        <v>284</v>
      </c>
      <c r="CR226" s="55">
        <v>285</v>
      </c>
      <c r="CS226" s="56">
        <v>265</v>
      </c>
      <c r="CT226" s="54">
        <v>265</v>
      </c>
      <c r="CU226" s="55">
        <v>265</v>
      </c>
      <c r="CV226" s="56">
        <v>273.39999999999998</v>
      </c>
      <c r="CW226" s="54">
        <v>272.39999999999998</v>
      </c>
      <c r="CX226" s="55">
        <v>273</v>
      </c>
      <c r="CY226" s="54">
        <v>250</v>
      </c>
      <c r="CZ226" s="54">
        <v>242</v>
      </c>
      <c r="DA226" s="55">
        <v>246.4</v>
      </c>
      <c r="DB226" s="54" t="s">
        <v>180</v>
      </c>
      <c r="DC226" s="54" t="s">
        <v>180</v>
      </c>
      <c r="DD226" s="55" t="s">
        <v>180</v>
      </c>
      <c r="DE226" s="54" t="s">
        <v>180</v>
      </c>
      <c r="DF226" s="54" t="s">
        <v>180</v>
      </c>
      <c r="DG226" s="55" t="s">
        <v>180</v>
      </c>
      <c r="DH226" s="54" t="s">
        <v>180</v>
      </c>
      <c r="DI226" s="54" t="s">
        <v>180</v>
      </c>
      <c r="DJ226" s="55" t="s">
        <v>180</v>
      </c>
      <c r="DK226" s="56" t="s">
        <v>180</v>
      </c>
      <c r="DL226" s="54" t="s">
        <v>180</v>
      </c>
      <c r="DM226" s="55" t="s">
        <v>180</v>
      </c>
      <c r="DN226" s="54" t="s">
        <v>180</v>
      </c>
      <c r="DO226" s="54" t="s">
        <v>180</v>
      </c>
      <c r="DP226" s="55" t="s">
        <v>180</v>
      </c>
      <c r="DQ226" s="54" t="s">
        <v>180</v>
      </c>
      <c r="DR226" s="54" t="s">
        <v>180</v>
      </c>
      <c r="DS226" s="55" t="s">
        <v>180</v>
      </c>
      <c r="DT226" s="54">
        <v>237</v>
      </c>
      <c r="DU226" s="54">
        <v>228.4</v>
      </c>
      <c r="DV226" s="55">
        <v>232.8</v>
      </c>
      <c r="DW226" s="56">
        <v>262.39999999999998</v>
      </c>
      <c r="DX226" s="54">
        <v>260.39999999999998</v>
      </c>
      <c r="DY226" s="55">
        <v>261.60000000000002</v>
      </c>
      <c r="DZ226" s="56">
        <v>771.25</v>
      </c>
      <c r="EA226" s="54">
        <v>726</v>
      </c>
      <c r="EB226" s="55">
        <v>749</v>
      </c>
      <c r="EC226" s="56" t="s">
        <v>180</v>
      </c>
      <c r="ED226" s="54" t="s">
        <v>180</v>
      </c>
      <c r="EE226" s="55" t="s">
        <v>180</v>
      </c>
      <c r="EF226" s="56" t="s">
        <v>180</v>
      </c>
      <c r="EG226" s="54" t="s">
        <v>180</v>
      </c>
      <c r="EH226" s="55" t="s">
        <v>180</v>
      </c>
      <c r="EI226" s="56" t="s">
        <v>180</v>
      </c>
      <c r="EJ226" s="54" t="s">
        <v>180</v>
      </c>
      <c r="EK226" s="55" t="s">
        <v>180</v>
      </c>
      <c r="EL226" s="56" t="s">
        <v>180</v>
      </c>
      <c r="EM226" s="54" t="s">
        <v>180</v>
      </c>
      <c r="EN226" s="55" t="s">
        <v>180</v>
      </c>
      <c r="EO226" s="56" t="s">
        <v>180</v>
      </c>
      <c r="EP226" s="54" t="s">
        <v>180</v>
      </c>
      <c r="EQ226" s="55" t="s">
        <v>180</v>
      </c>
      <c r="ER226" s="56" t="s">
        <v>180</v>
      </c>
      <c r="ES226" s="54" t="s">
        <v>180</v>
      </c>
      <c r="ET226" s="55" t="s">
        <v>180</v>
      </c>
      <c r="EU226" s="54" t="s">
        <v>180</v>
      </c>
      <c r="EV226" s="54" t="s">
        <v>180</v>
      </c>
      <c r="EW226" s="55" t="s">
        <v>180</v>
      </c>
      <c r="EX226" s="54">
        <v>285.39999999999998</v>
      </c>
      <c r="EY226" s="54">
        <v>281.2</v>
      </c>
      <c r="EZ226" s="55">
        <v>283.39999999999998</v>
      </c>
      <c r="FA226" s="56" t="s">
        <v>180</v>
      </c>
      <c r="FB226" s="54" t="s">
        <v>180</v>
      </c>
      <c r="FC226" s="55" t="s">
        <v>180</v>
      </c>
      <c r="FD226" s="56" t="s">
        <v>180</v>
      </c>
      <c r="FE226" s="54" t="s">
        <v>180</v>
      </c>
      <c r="FF226" s="55" t="s">
        <v>180</v>
      </c>
      <c r="FG226" s="56" t="s">
        <v>180</v>
      </c>
      <c r="FH226" s="54" t="s">
        <v>180</v>
      </c>
      <c r="FI226" s="55" t="s">
        <v>180</v>
      </c>
      <c r="FJ226" s="56">
        <v>188</v>
      </c>
      <c r="FK226" s="54">
        <v>185.8</v>
      </c>
      <c r="FL226" s="55">
        <v>187</v>
      </c>
      <c r="FM226" s="56" t="s">
        <v>180</v>
      </c>
      <c r="FN226" s="54" t="s">
        <v>180</v>
      </c>
      <c r="FO226" s="55" t="s">
        <v>180</v>
      </c>
      <c r="FP226" s="56">
        <v>200</v>
      </c>
      <c r="FQ226" s="54">
        <v>200</v>
      </c>
      <c r="FR226" s="55">
        <v>200</v>
      </c>
      <c r="FS226" s="56">
        <v>201</v>
      </c>
      <c r="FT226" s="54">
        <v>201</v>
      </c>
      <c r="FU226" s="55">
        <v>201</v>
      </c>
      <c r="FV226" s="56" t="s">
        <v>180</v>
      </c>
      <c r="FW226" s="54" t="s">
        <v>180</v>
      </c>
      <c r="FX226" s="55" t="s">
        <v>180</v>
      </c>
      <c r="FY226" s="56" t="s">
        <v>180</v>
      </c>
      <c r="FZ226" s="54" t="s">
        <v>180</v>
      </c>
      <c r="GA226" s="55" t="s">
        <v>180</v>
      </c>
      <c r="GB226" s="56">
        <v>400</v>
      </c>
      <c r="GC226" s="54">
        <v>350</v>
      </c>
      <c r="GD226" s="55">
        <v>375</v>
      </c>
      <c r="GE226" s="56">
        <v>445</v>
      </c>
      <c r="GF226" s="54">
        <v>445</v>
      </c>
      <c r="GG226" s="55">
        <v>445</v>
      </c>
      <c r="GH226" s="56">
        <v>448</v>
      </c>
      <c r="GI226" s="54">
        <v>427</v>
      </c>
      <c r="GJ226" s="55">
        <v>438</v>
      </c>
      <c r="GK226" s="56" t="s">
        <v>180</v>
      </c>
      <c r="GL226" s="54" t="s">
        <v>180</v>
      </c>
      <c r="GM226" s="55" t="s">
        <v>180</v>
      </c>
      <c r="GN226" s="56">
        <v>448</v>
      </c>
      <c r="GO226" s="54">
        <v>415</v>
      </c>
      <c r="GP226" s="55">
        <v>432</v>
      </c>
      <c r="GQ226" s="56" t="s">
        <v>180</v>
      </c>
      <c r="GR226" s="54" t="s">
        <v>180</v>
      </c>
      <c r="GS226" s="55" t="s">
        <v>180</v>
      </c>
      <c r="GT226" s="56" t="s">
        <v>180</v>
      </c>
      <c r="GU226" s="54" t="s">
        <v>180</v>
      </c>
      <c r="GV226" s="55" t="s">
        <v>180</v>
      </c>
      <c r="GW226" s="56" t="s">
        <v>180</v>
      </c>
      <c r="GX226" s="54" t="s">
        <v>180</v>
      </c>
      <c r="GY226" s="55" t="s">
        <v>180</v>
      </c>
      <c r="GZ226" s="56">
        <v>46</v>
      </c>
      <c r="HA226" s="54">
        <v>38</v>
      </c>
      <c r="HB226" s="55">
        <v>42</v>
      </c>
      <c r="HC226" s="56">
        <v>77</v>
      </c>
      <c r="HD226" s="54">
        <v>64</v>
      </c>
      <c r="HE226" s="55">
        <v>71</v>
      </c>
      <c r="HF226" s="54" t="s">
        <v>180</v>
      </c>
      <c r="HG226" s="54" t="s">
        <v>180</v>
      </c>
      <c r="HH226" s="55" t="s">
        <v>180</v>
      </c>
      <c r="HI226" s="54" t="s">
        <v>180</v>
      </c>
      <c r="HJ226" s="54" t="s">
        <v>180</v>
      </c>
      <c r="HK226" s="55" t="s">
        <v>180</v>
      </c>
      <c r="HL226" s="56" t="s">
        <v>180</v>
      </c>
      <c r="HM226" s="54" t="s">
        <v>180</v>
      </c>
      <c r="HN226" s="55" t="s">
        <v>180</v>
      </c>
      <c r="HO226" s="56" t="s">
        <v>180</v>
      </c>
      <c r="HP226" s="54" t="s">
        <v>180</v>
      </c>
      <c r="HQ226" s="55" t="s">
        <v>180</v>
      </c>
      <c r="HR226" s="56" t="s">
        <v>180</v>
      </c>
      <c r="HS226" s="54" t="s">
        <v>180</v>
      </c>
      <c r="HT226" s="55" t="s">
        <v>180</v>
      </c>
      <c r="HU226" s="56" t="s">
        <v>180</v>
      </c>
      <c r="HV226" s="54" t="s">
        <v>180</v>
      </c>
      <c r="HW226" s="55" t="s">
        <v>180</v>
      </c>
      <c r="HX226" s="56" t="s">
        <v>180</v>
      </c>
      <c r="HY226" s="54" t="s">
        <v>180</v>
      </c>
      <c r="HZ226" s="55" t="s">
        <v>180</v>
      </c>
      <c r="IA226" s="56" t="s">
        <v>180</v>
      </c>
      <c r="IB226" s="54" t="s">
        <v>180</v>
      </c>
      <c r="IC226" s="55" t="s">
        <v>180</v>
      </c>
    </row>
    <row r="227" spans="1:237">
      <c r="A227" s="20">
        <v>2005</v>
      </c>
      <c r="B227" s="20">
        <v>4</v>
      </c>
      <c r="C227" s="20">
        <v>10</v>
      </c>
      <c r="D227" s="54">
        <v>266.75</v>
      </c>
      <c r="E227" s="54">
        <v>266</v>
      </c>
      <c r="F227" s="55">
        <v>266.75</v>
      </c>
      <c r="G227" s="56">
        <v>236</v>
      </c>
      <c r="H227" s="54">
        <v>232.25</v>
      </c>
      <c r="I227" s="55">
        <v>234.5</v>
      </c>
      <c r="J227" s="56">
        <v>247.75</v>
      </c>
      <c r="K227" s="54">
        <v>246</v>
      </c>
      <c r="L227" s="55">
        <v>247.25</v>
      </c>
      <c r="M227" s="56">
        <v>277.25</v>
      </c>
      <c r="N227" s="54">
        <v>269.5</v>
      </c>
      <c r="O227" s="55">
        <v>273.75</v>
      </c>
      <c r="P227" s="56">
        <v>277.25</v>
      </c>
      <c r="Q227" s="54">
        <v>269.5</v>
      </c>
      <c r="R227" s="55">
        <v>273.75</v>
      </c>
      <c r="S227" s="56">
        <v>276</v>
      </c>
      <c r="T227" s="54">
        <v>269.5</v>
      </c>
      <c r="U227" s="55">
        <v>273</v>
      </c>
      <c r="V227" s="54">
        <v>260</v>
      </c>
      <c r="W227" s="54">
        <v>260</v>
      </c>
      <c r="X227" s="55">
        <v>260</v>
      </c>
      <c r="Y227" s="54">
        <v>260</v>
      </c>
      <c r="Z227" s="54">
        <v>260</v>
      </c>
      <c r="AA227" s="55">
        <v>260</v>
      </c>
      <c r="AB227" s="54" t="s">
        <v>180</v>
      </c>
      <c r="AC227" s="54" t="s">
        <v>180</v>
      </c>
      <c r="AD227" s="55" t="s">
        <v>180</v>
      </c>
      <c r="AE227" s="54" t="s">
        <v>180</v>
      </c>
      <c r="AF227" s="54" t="s">
        <v>180</v>
      </c>
      <c r="AG227" s="55" t="s">
        <v>180</v>
      </c>
      <c r="AH227" s="56" t="s">
        <v>180</v>
      </c>
      <c r="AI227" s="54" t="s">
        <v>180</v>
      </c>
      <c r="AJ227" s="55" t="s">
        <v>180</v>
      </c>
      <c r="AK227" s="56" t="s">
        <v>180</v>
      </c>
      <c r="AL227" s="54" t="s">
        <v>180</v>
      </c>
      <c r="AM227" s="55" t="s">
        <v>180</v>
      </c>
      <c r="AN227" s="56">
        <v>3980</v>
      </c>
      <c r="AO227" s="54">
        <v>3200</v>
      </c>
      <c r="AP227" s="55">
        <v>3590</v>
      </c>
      <c r="AQ227" s="56" t="s">
        <v>180</v>
      </c>
      <c r="AR227" s="54" t="s">
        <v>180</v>
      </c>
      <c r="AS227" s="55" t="s">
        <v>180</v>
      </c>
      <c r="AT227" s="56">
        <v>1035</v>
      </c>
      <c r="AU227" s="54">
        <v>1005</v>
      </c>
      <c r="AV227" s="55">
        <v>1020</v>
      </c>
      <c r="AW227" s="56">
        <v>257</v>
      </c>
      <c r="AX227" s="54">
        <v>245</v>
      </c>
      <c r="AY227" s="55">
        <v>251</v>
      </c>
      <c r="AZ227" s="56">
        <v>266.5</v>
      </c>
      <c r="BA227" s="54">
        <v>261.5</v>
      </c>
      <c r="BB227" s="55">
        <v>264.5</v>
      </c>
      <c r="BC227" s="56" t="s">
        <v>180</v>
      </c>
      <c r="BD227" s="54" t="s">
        <v>180</v>
      </c>
      <c r="BE227" s="55" t="s">
        <v>180</v>
      </c>
      <c r="BF227" s="56">
        <v>266.5</v>
      </c>
      <c r="BG227" s="54">
        <v>261.5</v>
      </c>
      <c r="BH227" s="55">
        <v>264.5</v>
      </c>
      <c r="BI227" s="56">
        <v>287</v>
      </c>
      <c r="BJ227" s="54">
        <v>283</v>
      </c>
      <c r="BK227" s="55">
        <v>285</v>
      </c>
      <c r="BL227" s="56" t="s">
        <v>180</v>
      </c>
      <c r="BM227" s="54" t="s">
        <v>180</v>
      </c>
      <c r="BN227" s="55" t="s">
        <v>180</v>
      </c>
      <c r="BO227" s="56" t="s">
        <v>180</v>
      </c>
      <c r="BP227" s="54" t="s">
        <v>180</v>
      </c>
      <c r="BQ227" s="55" t="s">
        <v>180</v>
      </c>
      <c r="BR227" s="56" t="s">
        <v>180</v>
      </c>
      <c r="BS227" s="54" t="s">
        <v>180</v>
      </c>
      <c r="BT227" s="55" t="s">
        <v>180</v>
      </c>
      <c r="BU227" s="56">
        <v>299.5</v>
      </c>
      <c r="BV227" s="54">
        <v>299</v>
      </c>
      <c r="BW227" s="55">
        <v>299.25</v>
      </c>
      <c r="BX227" s="56" t="s">
        <v>180</v>
      </c>
      <c r="BY227" s="54" t="s">
        <v>180</v>
      </c>
      <c r="BZ227" s="55" t="s">
        <v>180</v>
      </c>
      <c r="CA227" s="56">
        <v>270</v>
      </c>
      <c r="CB227" s="54">
        <v>265</v>
      </c>
      <c r="CC227" s="55">
        <v>268</v>
      </c>
      <c r="CD227" s="56">
        <v>2400</v>
      </c>
      <c r="CE227" s="54">
        <v>2300</v>
      </c>
      <c r="CF227" s="55">
        <v>2350</v>
      </c>
      <c r="CG227" s="56" t="s">
        <v>180</v>
      </c>
      <c r="CH227" s="54" t="s">
        <v>180</v>
      </c>
      <c r="CI227" s="55" t="s">
        <v>180</v>
      </c>
      <c r="CJ227" s="56" t="s">
        <v>180</v>
      </c>
      <c r="CK227" s="54" t="s">
        <v>180</v>
      </c>
      <c r="CL227" s="55" t="s">
        <v>180</v>
      </c>
      <c r="CM227" s="56">
        <v>2400</v>
      </c>
      <c r="CN227" s="54">
        <v>2300</v>
      </c>
      <c r="CO227" s="55">
        <v>2350</v>
      </c>
      <c r="CP227" s="56">
        <v>289</v>
      </c>
      <c r="CQ227" s="54">
        <v>287.5</v>
      </c>
      <c r="CR227" s="55">
        <v>288.5</v>
      </c>
      <c r="CS227" s="56">
        <v>285</v>
      </c>
      <c r="CT227" s="54">
        <v>285</v>
      </c>
      <c r="CU227" s="55">
        <v>285</v>
      </c>
      <c r="CV227" s="56">
        <v>295</v>
      </c>
      <c r="CW227" s="54">
        <v>290</v>
      </c>
      <c r="CX227" s="55">
        <v>293</v>
      </c>
      <c r="CY227" s="54">
        <v>255</v>
      </c>
      <c r="CZ227" s="54">
        <v>245</v>
      </c>
      <c r="DA227" s="55">
        <v>250</v>
      </c>
      <c r="DB227" s="54" t="s">
        <v>180</v>
      </c>
      <c r="DC227" s="54" t="s">
        <v>180</v>
      </c>
      <c r="DD227" s="55" t="s">
        <v>180</v>
      </c>
      <c r="DE227" s="54" t="s">
        <v>180</v>
      </c>
      <c r="DF227" s="54" t="s">
        <v>180</v>
      </c>
      <c r="DG227" s="55" t="s">
        <v>180</v>
      </c>
      <c r="DH227" s="54" t="s">
        <v>180</v>
      </c>
      <c r="DI227" s="54" t="s">
        <v>180</v>
      </c>
      <c r="DJ227" s="55" t="s">
        <v>180</v>
      </c>
      <c r="DK227" s="56" t="s">
        <v>180</v>
      </c>
      <c r="DL227" s="54" t="s">
        <v>180</v>
      </c>
      <c r="DM227" s="55" t="s">
        <v>180</v>
      </c>
      <c r="DN227" s="54" t="s">
        <v>180</v>
      </c>
      <c r="DO227" s="54" t="s">
        <v>180</v>
      </c>
      <c r="DP227" s="55" t="s">
        <v>180</v>
      </c>
      <c r="DQ227" s="54" t="s">
        <v>180</v>
      </c>
      <c r="DR227" s="54" t="s">
        <v>180</v>
      </c>
      <c r="DS227" s="55" t="s">
        <v>180</v>
      </c>
      <c r="DT227" s="54">
        <v>236.75</v>
      </c>
      <c r="DU227" s="54">
        <v>234.25</v>
      </c>
      <c r="DV227" s="55">
        <v>235.5</v>
      </c>
      <c r="DW227" s="56">
        <v>267.75</v>
      </c>
      <c r="DX227" s="54">
        <v>266.5</v>
      </c>
      <c r="DY227" s="55">
        <v>267.25</v>
      </c>
      <c r="DZ227" s="56">
        <v>766</v>
      </c>
      <c r="EA227" s="54">
        <v>721</v>
      </c>
      <c r="EB227" s="55">
        <v>744</v>
      </c>
      <c r="EC227" s="56" t="s">
        <v>180</v>
      </c>
      <c r="ED227" s="54" t="s">
        <v>180</v>
      </c>
      <c r="EE227" s="55" t="s">
        <v>180</v>
      </c>
      <c r="EF227" s="56" t="s">
        <v>180</v>
      </c>
      <c r="EG227" s="54" t="s">
        <v>180</v>
      </c>
      <c r="EH227" s="55" t="s">
        <v>180</v>
      </c>
      <c r="EI227" s="56" t="s">
        <v>180</v>
      </c>
      <c r="EJ227" s="54" t="s">
        <v>180</v>
      </c>
      <c r="EK227" s="55" t="s">
        <v>180</v>
      </c>
      <c r="EL227" s="56" t="s">
        <v>180</v>
      </c>
      <c r="EM227" s="54" t="s">
        <v>180</v>
      </c>
      <c r="EN227" s="55" t="s">
        <v>180</v>
      </c>
      <c r="EO227" s="56" t="s">
        <v>180</v>
      </c>
      <c r="EP227" s="54" t="s">
        <v>180</v>
      </c>
      <c r="EQ227" s="55" t="s">
        <v>180</v>
      </c>
      <c r="ER227" s="56" t="s">
        <v>180</v>
      </c>
      <c r="ES227" s="54" t="s">
        <v>180</v>
      </c>
      <c r="ET227" s="55" t="s">
        <v>180</v>
      </c>
      <c r="EU227" s="54" t="s">
        <v>180</v>
      </c>
      <c r="EV227" s="54" t="s">
        <v>180</v>
      </c>
      <c r="EW227" s="55" t="s">
        <v>180</v>
      </c>
      <c r="EX227" s="54">
        <v>285</v>
      </c>
      <c r="EY227" s="54">
        <v>280</v>
      </c>
      <c r="EZ227" s="55">
        <v>283</v>
      </c>
      <c r="FA227" s="56" t="s">
        <v>180</v>
      </c>
      <c r="FB227" s="54" t="s">
        <v>180</v>
      </c>
      <c r="FC227" s="55" t="s">
        <v>180</v>
      </c>
      <c r="FD227" s="56" t="s">
        <v>180</v>
      </c>
      <c r="FE227" s="54" t="s">
        <v>180</v>
      </c>
      <c r="FF227" s="55" t="s">
        <v>180</v>
      </c>
      <c r="FG227" s="56" t="s">
        <v>180</v>
      </c>
      <c r="FH227" s="54" t="s">
        <v>180</v>
      </c>
      <c r="FI227" s="55" t="s">
        <v>180</v>
      </c>
      <c r="FJ227" s="56">
        <v>189.5</v>
      </c>
      <c r="FK227" s="54">
        <v>186.5</v>
      </c>
      <c r="FL227" s="55">
        <v>188</v>
      </c>
      <c r="FM227" s="56" t="s">
        <v>180</v>
      </c>
      <c r="FN227" s="54" t="s">
        <v>180</v>
      </c>
      <c r="FO227" s="55" t="s">
        <v>180</v>
      </c>
      <c r="FP227" s="56">
        <v>200</v>
      </c>
      <c r="FQ227" s="54">
        <v>200</v>
      </c>
      <c r="FR227" s="55">
        <v>200</v>
      </c>
      <c r="FS227" s="56">
        <v>201</v>
      </c>
      <c r="FT227" s="54">
        <v>201</v>
      </c>
      <c r="FU227" s="55">
        <v>201</v>
      </c>
      <c r="FV227" s="56" t="s">
        <v>180</v>
      </c>
      <c r="FW227" s="54" t="s">
        <v>180</v>
      </c>
      <c r="FX227" s="55" t="s">
        <v>180</v>
      </c>
      <c r="FY227" s="56" t="s">
        <v>180</v>
      </c>
      <c r="FZ227" s="54" t="s">
        <v>180</v>
      </c>
      <c r="GA227" s="55" t="s">
        <v>180</v>
      </c>
      <c r="GB227" s="56">
        <v>400</v>
      </c>
      <c r="GC227" s="54">
        <v>350</v>
      </c>
      <c r="GD227" s="55">
        <v>375</v>
      </c>
      <c r="GE227" s="56">
        <v>445</v>
      </c>
      <c r="GF227" s="54">
        <v>445</v>
      </c>
      <c r="GG227" s="55">
        <v>445</v>
      </c>
      <c r="GH227" s="56">
        <v>448</v>
      </c>
      <c r="GI227" s="54">
        <v>427</v>
      </c>
      <c r="GJ227" s="55">
        <v>438</v>
      </c>
      <c r="GK227" s="56" t="s">
        <v>180</v>
      </c>
      <c r="GL227" s="54" t="s">
        <v>180</v>
      </c>
      <c r="GM227" s="55" t="s">
        <v>180</v>
      </c>
      <c r="GN227" s="56">
        <v>448</v>
      </c>
      <c r="GO227" s="54">
        <v>415</v>
      </c>
      <c r="GP227" s="55">
        <v>432</v>
      </c>
      <c r="GQ227" s="56" t="s">
        <v>180</v>
      </c>
      <c r="GR227" s="54" t="s">
        <v>180</v>
      </c>
      <c r="GS227" s="55" t="s">
        <v>180</v>
      </c>
      <c r="GT227" s="56" t="s">
        <v>180</v>
      </c>
      <c r="GU227" s="54" t="s">
        <v>180</v>
      </c>
      <c r="GV227" s="55" t="s">
        <v>180</v>
      </c>
      <c r="GW227" s="56" t="s">
        <v>180</v>
      </c>
      <c r="GX227" s="54" t="s">
        <v>180</v>
      </c>
      <c r="GY227" s="55" t="s">
        <v>180</v>
      </c>
      <c r="GZ227" s="56">
        <v>46</v>
      </c>
      <c r="HA227" s="54">
        <v>38</v>
      </c>
      <c r="HB227" s="55">
        <v>42</v>
      </c>
      <c r="HC227" s="56">
        <v>77</v>
      </c>
      <c r="HD227" s="54">
        <v>64</v>
      </c>
      <c r="HE227" s="55">
        <v>71</v>
      </c>
      <c r="HF227" s="54" t="s">
        <v>180</v>
      </c>
      <c r="HG227" s="54" t="s">
        <v>180</v>
      </c>
      <c r="HH227" s="55" t="s">
        <v>180</v>
      </c>
      <c r="HI227" s="54" t="s">
        <v>180</v>
      </c>
      <c r="HJ227" s="54" t="s">
        <v>180</v>
      </c>
      <c r="HK227" s="55" t="s">
        <v>180</v>
      </c>
      <c r="HL227" s="56" t="s">
        <v>180</v>
      </c>
      <c r="HM227" s="54" t="s">
        <v>180</v>
      </c>
      <c r="HN227" s="55" t="s">
        <v>180</v>
      </c>
      <c r="HO227" s="56" t="s">
        <v>180</v>
      </c>
      <c r="HP227" s="54" t="s">
        <v>180</v>
      </c>
      <c r="HQ227" s="55" t="s">
        <v>180</v>
      </c>
      <c r="HR227" s="56" t="s">
        <v>180</v>
      </c>
      <c r="HS227" s="54" t="s">
        <v>180</v>
      </c>
      <c r="HT227" s="55" t="s">
        <v>180</v>
      </c>
      <c r="HU227" s="56" t="s">
        <v>180</v>
      </c>
      <c r="HV227" s="54" t="s">
        <v>180</v>
      </c>
      <c r="HW227" s="55" t="s">
        <v>180</v>
      </c>
      <c r="HX227" s="56" t="s">
        <v>180</v>
      </c>
      <c r="HY227" s="54" t="s">
        <v>180</v>
      </c>
      <c r="HZ227" s="55" t="s">
        <v>180</v>
      </c>
      <c r="IA227" s="56" t="s">
        <v>180</v>
      </c>
      <c r="IB227" s="54" t="s">
        <v>180</v>
      </c>
      <c r="IC227" s="55" t="s">
        <v>180</v>
      </c>
    </row>
    <row r="228" spans="1:237">
      <c r="A228" s="20">
        <v>2005</v>
      </c>
      <c r="B228" s="20">
        <v>4</v>
      </c>
      <c r="C228" s="20">
        <v>11</v>
      </c>
      <c r="D228" s="54">
        <v>265.25</v>
      </c>
      <c r="E228" s="54">
        <v>265.25</v>
      </c>
      <c r="F228" s="55">
        <v>265.25</v>
      </c>
      <c r="G228" s="56">
        <v>234</v>
      </c>
      <c r="H228" s="54">
        <v>232.5</v>
      </c>
      <c r="I228" s="55">
        <v>233.5</v>
      </c>
      <c r="J228" s="56">
        <v>247.75</v>
      </c>
      <c r="K228" s="54">
        <v>246.75</v>
      </c>
      <c r="L228" s="55">
        <v>247.5</v>
      </c>
      <c r="M228" s="56">
        <v>270</v>
      </c>
      <c r="N228" s="54">
        <v>264</v>
      </c>
      <c r="O228" s="55">
        <v>267.5</v>
      </c>
      <c r="P228" s="56">
        <v>270</v>
      </c>
      <c r="Q228" s="54">
        <v>264</v>
      </c>
      <c r="R228" s="55">
        <v>267.5</v>
      </c>
      <c r="S228" s="56">
        <v>266.25</v>
      </c>
      <c r="T228" s="54">
        <v>264</v>
      </c>
      <c r="U228" s="55">
        <v>265.25</v>
      </c>
      <c r="V228" s="54">
        <v>263.5</v>
      </c>
      <c r="W228" s="54">
        <v>259.75</v>
      </c>
      <c r="X228" s="55">
        <v>262</v>
      </c>
      <c r="Y228" s="54">
        <v>260</v>
      </c>
      <c r="Z228" s="54">
        <v>260</v>
      </c>
      <c r="AA228" s="55">
        <v>260</v>
      </c>
      <c r="AB228" s="54" t="s">
        <v>180</v>
      </c>
      <c r="AC228" s="54" t="s">
        <v>180</v>
      </c>
      <c r="AD228" s="55" t="s">
        <v>180</v>
      </c>
      <c r="AE228" s="54" t="s">
        <v>180</v>
      </c>
      <c r="AF228" s="54" t="s">
        <v>180</v>
      </c>
      <c r="AG228" s="55" t="s">
        <v>180</v>
      </c>
      <c r="AH228" s="56" t="s">
        <v>180</v>
      </c>
      <c r="AI228" s="54" t="s">
        <v>180</v>
      </c>
      <c r="AJ228" s="55" t="s">
        <v>180</v>
      </c>
      <c r="AK228" s="56" t="s">
        <v>180</v>
      </c>
      <c r="AL228" s="54" t="s">
        <v>180</v>
      </c>
      <c r="AM228" s="55" t="s">
        <v>180</v>
      </c>
      <c r="AN228" s="56">
        <v>4370</v>
      </c>
      <c r="AO228" s="54">
        <v>4110</v>
      </c>
      <c r="AP228" s="55">
        <v>4240</v>
      </c>
      <c r="AQ228" s="56" t="s">
        <v>180</v>
      </c>
      <c r="AR228" s="54" t="s">
        <v>180</v>
      </c>
      <c r="AS228" s="55" t="s">
        <v>180</v>
      </c>
      <c r="AT228" s="56">
        <v>1067.5</v>
      </c>
      <c r="AU228" s="54">
        <v>1037.5</v>
      </c>
      <c r="AV228" s="55">
        <v>1052.5</v>
      </c>
      <c r="AW228" s="56">
        <v>257</v>
      </c>
      <c r="AX228" s="54">
        <v>246</v>
      </c>
      <c r="AY228" s="55">
        <v>251.5</v>
      </c>
      <c r="AZ228" s="56">
        <v>268</v>
      </c>
      <c r="BA228" s="54">
        <v>263</v>
      </c>
      <c r="BB228" s="55">
        <v>266</v>
      </c>
      <c r="BC228" s="56" t="s">
        <v>180</v>
      </c>
      <c r="BD228" s="54" t="s">
        <v>180</v>
      </c>
      <c r="BE228" s="55" t="s">
        <v>180</v>
      </c>
      <c r="BF228" s="56">
        <v>268</v>
      </c>
      <c r="BG228" s="54">
        <v>263</v>
      </c>
      <c r="BH228" s="55">
        <v>266</v>
      </c>
      <c r="BI228" s="56">
        <v>286</v>
      </c>
      <c r="BJ228" s="54">
        <v>283</v>
      </c>
      <c r="BK228" s="55">
        <v>284.5</v>
      </c>
      <c r="BL228" s="56" t="s">
        <v>180</v>
      </c>
      <c r="BM228" s="54" t="s">
        <v>180</v>
      </c>
      <c r="BN228" s="55" t="s">
        <v>180</v>
      </c>
      <c r="BO228" s="56" t="s">
        <v>180</v>
      </c>
      <c r="BP228" s="54" t="s">
        <v>180</v>
      </c>
      <c r="BQ228" s="55" t="s">
        <v>180</v>
      </c>
      <c r="BR228" s="56" t="s">
        <v>180</v>
      </c>
      <c r="BS228" s="54" t="s">
        <v>180</v>
      </c>
      <c r="BT228" s="55" t="s">
        <v>180</v>
      </c>
      <c r="BU228" s="56">
        <v>301</v>
      </c>
      <c r="BV228" s="54">
        <v>300.5</v>
      </c>
      <c r="BW228" s="55">
        <v>301</v>
      </c>
      <c r="BX228" s="56" t="s">
        <v>180</v>
      </c>
      <c r="BY228" s="54" t="s">
        <v>180</v>
      </c>
      <c r="BZ228" s="55" t="s">
        <v>180</v>
      </c>
      <c r="CA228" s="56">
        <v>270</v>
      </c>
      <c r="CB228" s="54">
        <v>265</v>
      </c>
      <c r="CC228" s="55">
        <v>268</v>
      </c>
      <c r="CD228" s="56">
        <v>2400</v>
      </c>
      <c r="CE228" s="54">
        <v>2300</v>
      </c>
      <c r="CF228" s="55">
        <v>2350</v>
      </c>
      <c r="CG228" s="56" t="s">
        <v>180</v>
      </c>
      <c r="CH228" s="54" t="s">
        <v>180</v>
      </c>
      <c r="CI228" s="55" t="s">
        <v>180</v>
      </c>
      <c r="CJ228" s="56" t="s">
        <v>180</v>
      </c>
      <c r="CK228" s="54" t="s">
        <v>180</v>
      </c>
      <c r="CL228" s="55" t="s">
        <v>180</v>
      </c>
      <c r="CM228" s="56">
        <v>2400</v>
      </c>
      <c r="CN228" s="54">
        <v>2300</v>
      </c>
      <c r="CO228" s="55">
        <v>2350</v>
      </c>
      <c r="CP228" s="56">
        <v>290</v>
      </c>
      <c r="CQ228" s="54">
        <v>287</v>
      </c>
      <c r="CR228" s="55">
        <v>288.5</v>
      </c>
      <c r="CS228" s="56">
        <v>285</v>
      </c>
      <c r="CT228" s="54">
        <v>285</v>
      </c>
      <c r="CU228" s="55">
        <v>285</v>
      </c>
      <c r="CV228" s="56">
        <v>295</v>
      </c>
      <c r="CW228" s="54">
        <v>290</v>
      </c>
      <c r="CX228" s="55">
        <v>293</v>
      </c>
      <c r="CY228" s="54">
        <v>255</v>
      </c>
      <c r="CZ228" s="54">
        <v>245</v>
      </c>
      <c r="DA228" s="55">
        <v>250</v>
      </c>
      <c r="DB228" s="54" t="s">
        <v>180</v>
      </c>
      <c r="DC228" s="54" t="s">
        <v>180</v>
      </c>
      <c r="DD228" s="55" t="s">
        <v>180</v>
      </c>
      <c r="DE228" s="54" t="s">
        <v>180</v>
      </c>
      <c r="DF228" s="54" t="s">
        <v>180</v>
      </c>
      <c r="DG228" s="55" t="s">
        <v>180</v>
      </c>
      <c r="DH228" s="54" t="s">
        <v>180</v>
      </c>
      <c r="DI228" s="54" t="s">
        <v>180</v>
      </c>
      <c r="DJ228" s="55" t="s">
        <v>180</v>
      </c>
      <c r="DK228" s="56" t="s">
        <v>180</v>
      </c>
      <c r="DL228" s="54" t="s">
        <v>180</v>
      </c>
      <c r="DM228" s="55" t="s">
        <v>180</v>
      </c>
      <c r="DN228" s="54" t="s">
        <v>180</v>
      </c>
      <c r="DO228" s="54" t="s">
        <v>180</v>
      </c>
      <c r="DP228" s="55" t="s">
        <v>180</v>
      </c>
      <c r="DQ228" s="54" t="s">
        <v>180</v>
      </c>
      <c r="DR228" s="54" t="s">
        <v>180</v>
      </c>
      <c r="DS228" s="55" t="s">
        <v>180</v>
      </c>
      <c r="DT228" s="54">
        <v>234.5</v>
      </c>
      <c r="DU228" s="54">
        <v>234.25</v>
      </c>
      <c r="DV228" s="55">
        <v>234.5</v>
      </c>
      <c r="DW228" s="56">
        <v>268</v>
      </c>
      <c r="DX228" s="54">
        <v>268</v>
      </c>
      <c r="DY228" s="55">
        <v>268</v>
      </c>
      <c r="DZ228" s="56">
        <v>649.75</v>
      </c>
      <c r="EA228" s="54">
        <v>615.25</v>
      </c>
      <c r="EB228" s="55">
        <v>632.5</v>
      </c>
      <c r="EC228" s="56" t="s">
        <v>180</v>
      </c>
      <c r="ED228" s="54" t="s">
        <v>180</v>
      </c>
      <c r="EE228" s="55" t="s">
        <v>180</v>
      </c>
      <c r="EF228" s="56" t="s">
        <v>180</v>
      </c>
      <c r="EG228" s="54" t="s">
        <v>180</v>
      </c>
      <c r="EH228" s="55" t="s">
        <v>180</v>
      </c>
      <c r="EI228" s="56" t="s">
        <v>180</v>
      </c>
      <c r="EJ228" s="54" t="s">
        <v>180</v>
      </c>
      <c r="EK228" s="55" t="s">
        <v>180</v>
      </c>
      <c r="EL228" s="56" t="s">
        <v>180</v>
      </c>
      <c r="EM228" s="54" t="s">
        <v>180</v>
      </c>
      <c r="EN228" s="55" t="s">
        <v>180</v>
      </c>
      <c r="EO228" s="56" t="s">
        <v>180</v>
      </c>
      <c r="EP228" s="54" t="s">
        <v>180</v>
      </c>
      <c r="EQ228" s="55" t="s">
        <v>180</v>
      </c>
      <c r="ER228" s="56" t="s">
        <v>180</v>
      </c>
      <c r="ES228" s="54" t="s">
        <v>180</v>
      </c>
      <c r="ET228" s="55" t="s">
        <v>180</v>
      </c>
      <c r="EU228" s="54" t="s">
        <v>180</v>
      </c>
      <c r="EV228" s="54" t="s">
        <v>180</v>
      </c>
      <c r="EW228" s="55" t="s">
        <v>180</v>
      </c>
      <c r="EX228" s="54">
        <v>285</v>
      </c>
      <c r="EY228" s="54">
        <v>280</v>
      </c>
      <c r="EZ228" s="55">
        <v>283</v>
      </c>
      <c r="FA228" s="56" t="s">
        <v>180</v>
      </c>
      <c r="FB228" s="54" t="s">
        <v>180</v>
      </c>
      <c r="FC228" s="55" t="s">
        <v>180</v>
      </c>
      <c r="FD228" s="56" t="s">
        <v>180</v>
      </c>
      <c r="FE228" s="54" t="s">
        <v>180</v>
      </c>
      <c r="FF228" s="55" t="s">
        <v>180</v>
      </c>
      <c r="FG228" s="56" t="s">
        <v>180</v>
      </c>
      <c r="FH228" s="54" t="s">
        <v>180</v>
      </c>
      <c r="FI228" s="55" t="s">
        <v>180</v>
      </c>
      <c r="FJ228" s="56">
        <v>192</v>
      </c>
      <c r="FK228" s="54">
        <v>188</v>
      </c>
      <c r="FL228" s="55">
        <v>190</v>
      </c>
      <c r="FM228" s="56" t="s">
        <v>180</v>
      </c>
      <c r="FN228" s="54" t="s">
        <v>180</v>
      </c>
      <c r="FO228" s="55" t="s">
        <v>180</v>
      </c>
      <c r="FP228" s="56">
        <v>200</v>
      </c>
      <c r="FQ228" s="54">
        <v>200</v>
      </c>
      <c r="FR228" s="55">
        <v>200</v>
      </c>
      <c r="FS228" s="56">
        <v>201</v>
      </c>
      <c r="FT228" s="54">
        <v>201</v>
      </c>
      <c r="FU228" s="55">
        <v>201</v>
      </c>
      <c r="FV228" s="56" t="s">
        <v>180</v>
      </c>
      <c r="FW228" s="54" t="s">
        <v>180</v>
      </c>
      <c r="FX228" s="55" t="s">
        <v>180</v>
      </c>
      <c r="FY228" s="56" t="s">
        <v>180</v>
      </c>
      <c r="FZ228" s="54" t="s">
        <v>180</v>
      </c>
      <c r="GA228" s="55" t="s">
        <v>180</v>
      </c>
      <c r="GB228" s="56">
        <v>400</v>
      </c>
      <c r="GC228" s="54">
        <v>350</v>
      </c>
      <c r="GD228" s="55">
        <v>375</v>
      </c>
      <c r="GE228" s="56">
        <v>445</v>
      </c>
      <c r="GF228" s="54">
        <v>445</v>
      </c>
      <c r="GG228" s="55">
        <v>445</v>
      </c>
      <c r="GH228" s="56">
        <v>448</v>
      </c>
      <c r="GI228" s="54">
        <v>427</v>
      </c>
      <c r="GJ228" s="55">
        <v>438</v>
      </c>
      <c r="GK228" s="56" t="s">
        <v>180</v>
      </c>
      <c r="GL228" s="54" t="s">
        <v>180</v>
      </c>
      <c r="GM228" s="55" t="s">
        <v>180</v>
      </c>
      <c r="GN228" s="56">
        <v>448</v>
      </c>
      <c r="GO228" s="54">
        <v>415</v>
      </c>
      <c r="GP228" s="55">
        <v>432</v>
      </c>
      <c r="GQ228" s="56" t="s">
        <v>180</v>
      </c>
      <c r="GR228" s="54" t="s">
        <v>180</v>
      </c>
      <c r="GS228" s="55" t="s">
        <v>180</v>
      </c>
      <c r="GT228" s="56" t="s">
        <v>180</v>
      </c>
      <c r="GU228" s="54" t="s">
        <v>180</v>
      </c>
      <c r="GV228" s="55" t="s">
        <v>180</v>
      </c>
      <c r="GW228" s="56" t="s">
        <v>180</v>
      </c>
      <c r="GX228" s="54" t="s">
        <v>180</v>
      </c>
      <c r="GY228" s="55" t="s">
        <v>180</v>
      </c>
      <c r="GZ228" s="56">
        <v>46</v>
      </c>
      <c r="HA228" s="54">
        <v>38</v>
      </c>
      <c r="HB228" s="55">
        <v>42</v>
      </c>
      <c r="HC228" s="56">
        <v>77</v>
      </c>
      <c r="HD228" s="54">
        <v>64</v>
      </c>
      <c r="HE228" s="55">
        <v>71</v>
      </c>
      <c r="HF228" s="54" t="s">
        <v>180</v>
      </c>
      <c r="HG228" s="54" t="s">
        <v>180</v>
      </c>
      <c r="HH228" s="55" t="s">
        <v>180</v>
      </c>
      <c r="HI228" s="54" t="s">
        <v>180</v>
      </c>
      <c r="HJ228" s="54" t="s">
        <v>180</v>
      </c>
      <c r="HK228" s="55" t="s">
        <v>180</v>
      </c>
      <c r="HL228" s="56" t="s">
        <v>180</v>
      </c>
      <c r="HM228" s="54" t="s">
        <v>180</v>
      </c>
      <c r="HN228" s="55" t="s">
        <v>180</v>
      </c>
      <c r="HO228" s="56" t="s">
        <v>180</v>
      </c>
      <c r="HP228" s="54" t="s">
        <v>180</v>
      </c>
      <c r="HQ228" s="55" t="s">
        <v>180</v>
      </c>
      <c r="HR228" s="56" t="s">
        <v>180</v>
      </c>
      <c r="HS228" s="54" t="s">
        <v>180</v>
      </c>
      <c r="HT228" s="55" t="s">
        <v>180</v>
      </c>
      <c r="HU228" s="56" t="s">
        <v>180</v>
      </c>
      <c r="HV228" s="54" t="s">
        <v>180</v>
      </c>
      <c r="HW228" s="55" t="s">
        <v>180</v>
      </c>
      <c r="HX228" s="56" t="s">
        <v>180</v>
      </c>
      <c r="HY228" s="54" t="s">
        <v>180</v>
      </c>
      <c r="HZ228" s="55" t="s">
        <v>180</v>
      </c>
      <c r="IA228" s="56" t="s">
        <v>180</v>
      </c>
      <c r="IB228" s="54" t="s">
        <v>180</v>
      </c>
      <c r="IC228" s="55" t="s">
        <v>180</v>
      </c>
    </row>
    <row r="229" spans="1:237">
      <c r="A229" s="20">
        <v>2005</v>
      </c>
      <c r="B229" s="20">
        <v>4</v>
      </c>
      <c r="C229" s="20">
        <v>12</v>
      </c>
      <c r="D229" s="54">
        <v>263.75</v>
      </c>
      <c r="E229" s="54">
        <v>260</v>
      </c>
      <c r="F229" s="55">
        <v>262.25</v>
      </c>
      <c r="G229" s="56">
        <v>232</v>
      </c>
      <c r="H229" s="54">
        <v>230.8</v>
      </c>
      <c r="I229" s="55">
        <v>231.4</v>
      </c>
      <c r="J229" s="56">
        <v>253.8</v>
      </c>
      <c r="K229" s="54">
        <v>253.2</v>
      </c>
      <c r="L229" s="55">
        <v>253.6</v>
      </c>
      <c r="M229" s="56">
        <v>275</v>
      </c>
      <c r="N229" s="54">
        <v>267</v>
      </c>
      <c r="O229" s="55">
        <v>271</v>
      </c>
      <c r="P229" s="56">
        <v>275</v>
      </c>
      <c r="Q229" s="54">
        <v>267</v>
      </c>
      <c r="R229" s="55">
        <v>271</v>
      </c>
      <c r="S229" s="56">
        <v>275</v>
      </c>
      <c r="T229" s="54">
        <v>267</v>
      </c>
      <c r="U229" s="55">
        <v>271</v>
      </c>
      <c r="V229" s="54">
        <v>265</v>
      </c>
      <c r="W229" s="54">
        <v>263.2</v>
      </c>
      <c r="X229" s="55">
        <v>264.39999999999998</v>
      </c>
      <c r="Y229" s="54">
        <v>260.60000000000002</v>
      </c>
      <c r="Z229" s="54">
        <v>260</v>
      </c>
      <c r="AA229" s="55">
        <v>260.39999999999998</v>
      </c>
      <c r="AB229" s="54" t="s">
        <v>180</v>
      </c>
      <c r="AC229" s="54" t="s">
        <v>180</v>
      </c>
      <c r="AD229" s="55" t="s">
        <v>180</v>
      </c>
      <c r="AE229" s="54" t="s">
        <v>180</v>
      </c>
      <c r="AF229" s="54" t="s">
        <v>180</v>
      </c>
      <c r="AG229" s="55" t="s">
        <v>180</v>
      </c>
      <c r="AH229" s="56" t="s">
        <v>180</v>
      </c>
      <c r="AI229" s="54" t="s">
        <v>180</v>
      </c>
      <c r="AJ229" s="55" t="s">
        <v>180</v>
      </c>
      <c r="AK229" s="56" t="s">
        <v>180</v>
      </c>
      <c r="AL229" s="54" t="s">
        <v>180</v>
      </c>
      <c r="AM229" s="55" t="s">
        <v>180</v>
      </c>
      <c r="AN229" s="56">
        <v>4310</v>
      </c>
      <c r="AO229" s="54">
        <v>4110</v>
      </c>
      <c r="AP229" s="55">
        <v>4210</v>
      </c>
      <c r="AQ229" s="56" t="s">
        <v>180</v>
      </c>
      <c r="AR229" s="54" t="s">
        <v>180</v>
      </c>
      <c r="AS229" s="55" t="s">
        <v>180</v>
      </c>
      <c r="AT229" s="56">
        <v>1056</v>
      </c>
      <c r="AU229" s="54">
        <v>1026</v>
      </c>
      <c r="AV229" s="55">
        <v>1041</v>
      </c>
      <c r="AW229" s="56">
        <v>251.25</v>
      </c>
      <c r="AX229" s="54">
        <v>245</v>
      </c>
      <c r="AY229" s="55">
        <v>248.5</v>
      </c>
      <c r="AZ229" s="56">
        <v>268</v>
      </c>
      <c r="BA229" s="54">
        <v>260</v>
      </c>
      <c r="BB229" s="55">
        <v>264.5</v>
      </c>
      <c r="BC229" s="56" t="s">
        <v>180</v>
      </c>
      <c r="BD229" s="54" t="s">
        <v>180</v>
      </c>
      <c r="BE229" s="55" t="s">
        <v>180</v>
      </c>
      <c r="BF229" s="56">
        <v>268</v>
      </c>
      <c r="BG229" s="54">
        <v>260</v>
      </c>
      <c r="BH229" s="55">
        <v>264.5</v>
      </c>
      <c r="BI229" s="56">
        <v>280</v>
      </c>
      <c r="BJ229" s="54">
        <v>274.5</v>
      </c>
      <c r="BK229" s="55">
        <v>277.5</v>
      </c>
      <c r="BL229" s="56" t="s">
        <v>180</v>
      </c>
      <c r="BM229" s="54" t="s">
        <v>180</v>
      </c>
      <c r="BN229" s="55" t="s">
        <v>180</v>
      </c>
      <c r="BO229" s="56" t="s">
        <v>180</v>
      </c>
      <c r="BP229" s="54" t="s">
        <v>180</v>
      </c>
      <c r="BQ229" s="55" t="s">
        <v>180</v>
      </c>
      <c r="BR229" s="56" t="s">
        <v>180</v>
      </c>
      <c r="BS229" s="54" t="s">
        <v>180</v>
      </c>
      <c r="BT229" s="55" t="s">
        <v>180</v>
      </c>
      <c r="BU229" s="56">
        <v>300.5</v>
      </c>
      <c r="BV229" s="54">
        <v>298.25</v>
      </c>
      <c r="BW229" s="55">
        <v>299.75</v>
      </c>
      <c r="BX229" s="56" t="s">
        <v>180</v>
      </c>
      <c r="BY229" s="54" t="s">
        <v>180</v>
      </c>
      <c r="BZ229" s="55" t="s">
        <v>180</v>
      </c>
      <c r="CA229" s="56">
        <v>270</v>
      </c>
      <c r="CB229" s="54">
        <v>265</v>
      </c>
      <c r="CC229" s="55">
        <v>268</v>
      </c>
      <c r="CD229" s="56">
        <v>2400</v>
      </c>
      <c r="CE229" s="54">
        <v>2300</v>
      </c>
      <c r="CF229" s="55">
        <v>2350</v>
      </c>
      <c r="CG229" s="56" t="s">
        <v>180</v>
      </c>
      <c r="CH229" s="54" t="s">
        <v>180</v>
      </c>
      <c r="CI229" s="55" t="s">
        <v>180</v>
      </c>
      <c r="CJ229" s="56" t="s">
        <v>180</v>
      </c>
      <c r="CK229" s="54" t="s">
        <v>180</v>
      </c>
      <c r="CL229" s="55" t="s">
        <v>180</v>
      </c>
      <c r="CM229" s="56">
        <v>2400</v>
      </c>
      <c r="CN229" s="54">
        <v>2300</v>
      </c>
      <c r="CO229" s="55">
        <v>2350</v>
      </c>
      <c r="CP229" s="56">
        <v>290</v>
      </c>
      <c r="CQ229" s="54">
        <v>287</v>
      </c>
      <c r="CR229" s="55">
        <v>289</v>
      </c>
      <c r="CS229" s="56">
        <v>285</v>
      </c>
      <c r="CT229" s="54">
        <v>285</v>
      </c>
      <c r="CU229" s="55">
        <v>285</v>
      </c>
      <c r="CV229" s="56">
        <v>295</v>
      </c>
      <c r="CW229" s="54">
        <v>290</v>
      </c>
      <c r="CX229" s="55">
        <v>293</v>
      </c>
      <c r="CY229" s="54">
        <v>251.25</v>
      </c>
      <c r="CZ229" s="54">
        <v>245</v>
      </c>
      <c r="DA229" s="55">
        <v>248.5</v>
      </c>
      <c r="DB229" s="54" t="s">
        <v>180</v>
      </c>
      <c r="DC229" s="54" t="s">
        <v>180</v>
      </c>
      <c r="DD229" s="55" t="s">
        <v>180</v>
      </c>
      <c r="DE229" s="54" t="s">
        <v>180</v>
      </c>
      <c r="DF229" s="54" t="s">
        <v>180</v>
      </c>
      <c r="DG229" s="55" t="s">
        <v>180</v>
      </c>
      <c r="DH229" s="54" t="s">
        <v>180</v>
      </c>
      <c r="DI229" s="54" t="s">
        <v>180</v>
      </c>
      <c r="DJ229" s="55" t="s">
        <v>180</v>
      </c>
      <c r="DK229" s="56" t="s">
        <v>180</v>
      </c>
      <c r="DL229" s="54" t="s">
        <v>180</v>
      </c>
      <c r="DM229" s="55" t="s">
        <v>180</v>
      </c>
      <c r="DN229" s="54" t="s">
        <v>180</v>
      </c>
      <c r="DO229" s="54" t="s">
        <v>180</v>
      </c>
      <c r="DP229" s="55" t="s">
        <v>180</v>
      </c>
      <c r="DQ229" s="54" t="s">
        <v>180</v>
      </c>
      <c r="DR229" s="54" t="s">
        <v>180</v>
      </c>
      <c r="DS229" s="55" t="s">
        <v>180</v>
      </c>
      <c r="DT229" s="54">
        <v>232.2</v>
      </c>
      <c r="DU229" s="54">
        <v>231.2</v>
      </c>
      <c r="DV229" s="55">
        <v>231.8</v>
      </c>
      <c r="DW229" s="56">
        <v>252.2</v>
      </c>
      <c r="DX229" s="54">
        <v>251.2</v>
      </c>
      <c r="DY229" s="55">
        <v>251.8</v>
      </c>
      <c r="DZ229" s="56">
        <v>721</v>
      </c>
      <c r="EA229" s="54">
        <v>679</v>
      </c>
      <c r="EB229" s="55">
        <v>700</v>
      </c>
      <c r="EC229" s="56" t="s">
        <v>180</v>
      </c>
      <c r="ED229" s="54" t="s">
        <v>180</v>
      </c>
      <c r="EE229" s="55" t="s">
        <v>180</v>
      </c>
      <c r="EF229" s="56" t="s">
        <v>180</v>
      </c>
      <c r="EG229" s="54" t="s">
        <v>180</v>
      </c>
      <c r="EH229" s="55" t="s">
        <v>180</v>
      </c>
      <c r="EI229" s="56" t="s">
        <v>180</v>
      </c>
      <c r="EJ229" s="54" t="s">
        <v>180</v>
      </c>
      <c r="EK229" s="55" t="s">
        <v>180</v>
      </c>
      <c r="EL229" s="56" t="s">
        <v>180</v>
      </c>
      <c r="EM229" s="54" t="s">
        <v>180</v>
      </c>
      <c r="EN229" s="55" t="s">
        <v>180</v>
      </c>
      <c r="EO229" s="56" t="s">
        <v>180</v>
      </c>
      <c r="EP229" s="54" t="s">
        <v>180</v>
      </c>
      <c r="EQ229" s="55" t="s">
        <v>180</v>
      </c>
      <c r="ER229" s="56" t="s">
        <v>180</v>
      </c>
      <c r="ES229" s="54" t="s">
        <v>180</v>
      </c>
      <c r="ET229" s="55" t="s">
        <v>180</v>
      </c>
      <c r="EU229" s="54" t="s">
        <v>180</v>
      </c>
      <c r="EV229" s="54" t="s">
        <v>180</v>
      </c>
      <c r="EW229" s="55" t="s">
        <v>180</v>
      </c>
      <c r="EX229" s="54">
        <v>284.5</v>
      </c>
      <c r="EY229" s="54">
        <v>280</v>
      </c>
      <c r="EZ229" s="55">
        <v>282.5</v>
      </c>
      <c r="FA229" s="56" t="s">
        <v>180</v>
      </c>
      <c r="FB229" s="54" t="s">
        <v>180</v>
      </c>
      <c r="FC229" s="55" t="s">
        <v>180</v>
      </c>
      <c r="FD229" s="56" t="s">
        <v>180</v>
      </c>
      <c r="FE229" s="54" t="s">
        <v>180</v>
      </c>
      <c r="FF229" s="55" t="s">
        <v>180</v>
      </c>
      <c r="FG229" s="56" t="s">
        <v>180</v>
      </c>
      <c r="FH229" s="54" t="s">
        <v>180</v>
      </c>
      <c r="FI229" s="55" t="s">
        <v>180</v>
      </c>
      <c r="FJ229" s="56">
        <v>190.5</v>
      </c>
      <c r="FK229" s="54">
        <v>183.5</v>
      </c>
      <c r="FL229" s="55">
        <v>187</v>
      </c>
      <c r="FM229" s="56" t="s">
        <v>180</v>
      </c>
      <c r="FN229" s="54" t="s">
        <v>180</v>
      </c>
      <c r="FO229" s="55" t="s">
        <v>180</v>
      </c>
      <c r="FP229" s="56">
        <v>200</v>
      </c>
      <c r="FQ229" s="54">
        <v>200</v>
      </c>
      <c r="FR229" s="55">
        <v>200</v>
      </c>
      <c r="FS229" s="56">
        <v>201</v>
      </c>
      <c r="FT229" s="54">
        <v>201</v>
      </c>
      <c r="FU229" s="55">
        <v>201</v>
      </c>
      <c r="FV229" s="56" t="s">
        <v>180</v>
      </c>
      <c r="FW229" s="54" t="s">
        <v>180</v>
      </c>
      <c r="FX229" s="55" t="s">
        <v>180</v>
      </c>
      <c r="FY229" s="56" t="s">
        <v>180</v>
      </c>
      <c r="FZ229" s="54" t="s">
        <v>180</v>
      </c>
      <c r="GA229" s="55" t="s">
        <v>180</v>
      </c>
      <c r="GB229" s="56">
        <v>400</v>
      </c>
      <c r="GC229" s="54">
        <v>350</v>
      </c>
      <c r="GD229" s="55">
        <v>375</v>
      </c>
      <c r="GE229" s="56">
        <v>445</v>
      </c>
      <c r="GF229" s="54">
        <v>445</v>
      </c>
      <c r="GG229" s="55">
        <v>445</v>
      </c>
      <c r="GH229" s="56">
        <v>448</v>
      </c>
      <c r="GI229" s="54">
        <v>427</v>
      </c>
      <c r="GJ229" s="55">
        <v>438</v>
      </c>
      <c r="GK229" s="56" t="s">
        <v>180</v>
      </c>
      <c r="GL229" s="54" t="s">
        <v>180</v>
      </c>
      <c r="GM229" s="55" t="s">
        <v>180</v>
      </c>
      <c r="GN229" s="56">
        <v>448</v>
      </c>
      <c r="GO229" s="54">
        <v>415</v>
      </c>
      <c r="GP229" s="55">
        <v>432</v>
      </c>
      <c r="GQ229" s="56" t="s">
        <v>180</v>
      </c>
      <c r="GR229" s="54" t="s">
        <v>180</v>
      </c>
      <c r="GS229" s="55" t="s">
        <v>180</v>
      </c>
      <c r="GT229" s="56" t="s">
        <v>180</v>
      </c>
      <c r="GU229" s="54" t="s">
        <v>180</v>
      </c>
      <c r="GV229" s="55" t="s">
        <v>180</v>
      </c>
      <c r="GW229" s="56" t="s">
        <v>180</v>
      </c>
      <c r="GX229" s="54" t="s">
        <v>180</v>
      </c>
      <c r="GY229" s="55" t="s">
        <v>180</v>
      </c>
      <c r="GZ229" s="56">
        <v>46</v>
      </c>
      <c r="HA229" s="54">
        <v>38</v>
      </c>
      <c r="HB229" s="55">
        <v>42</v>
      </c>
      <c r="HC229" s="56">
        <v>77</v>
      </c>
      <c r="HD229" s="54">
        <v>64</v>
      </c>
      <c r="HE229" s="55">
        <v>71</v>
      </c>
      <c r="HF229" s="54" t="s">
        <v>180</v>
      </c>
      <c r="HG229" s="54" t="s">
        <v>180</v>
      </c>
      <c r="HH229" s="55" t="s">
        <v>180</v>
      </c>
      <c r="HI229" s="54" t="s">
        <v>180</v>
      </c>
      <c r="HJ229" s="54" t="s">
        <v>180</v>
      </c>
      <c r="HK229" s="55" t="s">
        <v>180</v>
      </c>
      <c r="HL229" s="56" t="s">
        <v>180</v>
      </c>
      <c r="HM229" s="54" t="s">
        <v>180</v>
      </c>
      <c r="HN229" s="55" t="s">
        <v>180</v>
      </c>
      <c r="HO229" s="56" t="s">
        <v>180</v>
      </c>
      <c r="HP229" s="54" t="s">
        <v>180</v>
      </c>
      <c r="HQ229" s="55" t="s">
        <v>180</v>
      </c>
      <c r="HR229" s="56" t="s">
        <v>180</v>
      </c>
      <c r="HS229" s="54" t="s">
        <v>180</v>
      </c>
      <c r="HT229" s="55" t="s">
        <v>180</v>
      </c>
      <c r="HU229" s="56" t="s">
        <v>180</v>
      </c>
      <c r="HV229" s="54" t="s">
        <v>180</v>
      </c>
      <c r="HW229" s="55" t="s">
        <v>180</v>
      </c>
      <c r="HX229" s="56" t="s">
        <v>180</v>
      </c>
      <c r="HY229" s="54" t="s">
        <v>180</v>
      </c>
      <c r="HZ229" s="55" t="s">
        <v>180</v>
      </c>
      <c r="IA229" s="56" t="s">
        <v>180</v>
      </c>
      <c r="IB229" s="54" t="s">
        <v>180</v>
      </c>
      <c r="IC229" s="55" t="s">
        <v>180</v>
      </c>
    </row>
    <row r="230" spans="1:237">
      <c r="A230" s="20">
        <v>2006</v>
      </c>
      <c r="B230" s="20">
        <v>1</v>
      </c>
      <c r="C230" s="20">
        <v>1</v>
      </c>
      <c r="D230" s="54">
        <v>263.5</v>
      </c>
      <c r="E230" s="54">
        <v>260.5</v>
      </c>
      <c r="F230" s="55">
        <v>262.5</v>
      </c>
      <c r="G230" s="56">
        <v>232.75</v>
      </c>
      <c r="H230" s="54">
        <v>230</v>
      </c>
      <c r="I230" s="55">
        <v>231.75</v>
      </c>
      <c r="J230" s="56">
        <v>245.5</v>
      </c>
      <c r="K230" s="54">
        <v>243.75</v>
      </c>
      <c r="L230" s="55">
        <v>244.75</v>
      </c>
      <c r="M230" s="56">
        <v>271.25</v>
      </c>
      <c r="N230" s="54">
        <v>267</v>
      </c>
      <c r="O230" s="55">
        <v>269.5</v>
      </c>
      <c r="P230" s="56">
        <v>271.25</v>
      </c>
      <c r="Q230" s="54">
        <v>267</v>
      </c>
      <c r="R230" s="55">
        <v>269.5</v>
      </c>
      <c r="S230" s="56">
        <v>271.25</v>
      </c>
      <c r="T230" s="54">
        <v>267</v>
      </c>
      <c r="U230" s="55">
        <v>269.5</v>
      </c>
      <c r="V230" s="54">
        <v>265</v>
      </c>
      <c r="W230" s="54">
        <v>261.25</v>
      </c>
      <c r="X230" s="55">
        <v>263.5</v>
      </c>
      <c r="Y230" s="54">
        <v>263</v>
      </c>
      <c r="Z230" s="54">
        <v>260</v>
      </c>
      <c r="AA230" s="55">
        <v>262</v>
      </c>
      <c r="AB230" s="54" t="s">
        <v>180</v>
      </c>
      <c r="AC230" s="54" t="s">
        <v>180</v>
      </c>
      <c r="AD230" s="55" t="s">
        <v>180</v>
      </c>
      <c r="AE230" s="54" t="s">
        <v>180</v>
      </c>
      <c r="AF230" s="54" t="s">
        <v>180</v>
      </c>
      <c r="AG230" s="55" t="s">
        <v>180</v>
      </c>
      <c r="AH230" s="56" t="s">
        <v>180</v>
      </c>
      <c r="AI230" s="54" t="s">
        <v>180</v>
      </c>
      <c r="AJ230" s="55" t="s">
        <v>180</v>
      </c>
      <c r="AK230" s="56" t="s">
        <v>180</v>
      </c>
      <c r="AL230" s="54" t="s">
        <v>180</v>
      </c>
      <c r="AM230" s="55" t="s">
        <v>180</v>
      </c>
      <c r="AN230" s="56">
        <v>4225</v>
      </c>
      <c r="AO230" s="54">
        <v>4110</v>
      </c>
      <c r="AP230" s="55">
        <v>4167.5</v>
      </c>
      <c r="AQ230" s="56" t="s">
        <v>180</v>
      </c>
      <c r="AR230" s="54" t="s">
        <v>180</v>
      </c>
      <c r="AS230" s="55" t="s">
        <v>180</v>
      </c>
      <c r="AT230" s="56">
        <v>1070</v>
      </c>
      <c r="AU230" s="54">
        <v>1025</v>
      </c>
      <c r="AV230" s="55">
        <v>1048</v>
      </c>
      <c r="AW230" s="56">
        <v>247</v>
      </c>
      <c r="AX230" s="54">
        <v>243</v>
      </c>
      <c r="AY230" s="55">
        <v>245</v>
      </c>
      <c r="AZ230" s="56">
        <v>263</v>
      </c>
      <c r="BA230" s="54">
        <v>257</v>
      </c>
      <c r="BB230" s="55">
        <v>260</v>
      </c>
      <c r="BC230" s="56" t="s">
        <v>180</v>
      </c>
      <c r="BD230" s="54" t="s">
        <v>180</v>
      </c>
      <c r="BE230" s="55" t="s">
        <v>180</v>
      </c>
      <c r="BF230" s="56">
        <v>263</v>
      </c>
      <c r="BG230" s="54">
        <v>257</v>
      </c>
      <c r="BH230" s="55">
        <v>260</v>
      </c>
      <c r="BI230" s="56">
        <v>278.75</v>
      </c>
      <c r="BJ230" s="54">
        <v>268.75</v>
      </c>
      <c r="BK230" s="55">
        <v>273.75</v>
      </c>
      <c r="BL230" s="56" t="s">
        <v>180</v>
      </c>
      <c r="BM230" s="54" t="s">
        <v>180</v>
      </c>
      <c r="BN230" s="55" t="s">
        <v>180</v>
      </c>
      <c r="BO230" s="56" t="s">
        <v>180</v>
      </c>
      <c r="BP230" s="54" t="s">
        <v>180</v>
      </c>
      <c r="BQ230" s="55" t="s">
        <v>180</v>
      </c>
      <c r="BR230" s="56" t="s">
        <v>180</v>
      </c>
      <c r="BS230" s="54" t="s">
        <v>180</v>
      </c>
      <c r="BT230" s="55" t="s">
        <v>180</v>
      </c>
      <c r="BU230" s="56">
        <v>299</v>
      </c>
      <c r="BV230" s="54">
        <v>296</v>
      </c>
      <c r="BW230" s="55">
        <v>298</v>
      </c>
      <c r="BX230" s="56" t="s">
        <v>180</v>
      </c>
      <c r="BY230" s="54" t="s">
        <v>180</v>
      </c>
      <c r="BZ230" s="55" t="s">
        <v>180</v>
      </c>
      <c r="CA230" s="56">
        <v>270</v>
      </c>
      <c r="CB230" s="54">
        <v>265</v>
      </c>
      <c r="CC230" s="55">
        <v>268</v>
      </c>
      <c r="CD230" s="56">
        <v>2400</v>
      </c>
      <c r="CE230" s="54">
        <v>2300</v>
      </c>
      <c r="CF230" s="55">
        <v>2350</v>
      </c>
      <c r="CG230" s="56" t="s">
        <v>180</v>
      </c>
      <c r="CH230" s="54" t="s">
        <v>180</v>
      </c>
      <c r="CI230" s="55" t="s">
        <v>180</v>
      </c>
      <c r="CJ230" s="56" t="s">
        <v>180</v>
      </c>
      <c r="CK230" s="54" t="s">
        <v>180</v>
      </c>
      <c r="CL230" s="55" t="s">
        <v>180</v>
      </c>
      <c r="CM230" s="56">
        <v>2400</v>
      </c>
      <c r="CN230" s="54">
        <v>2300</v>
      </c>
      <c r="CO230" s="55">
        <v>2350</v>
      </c>
      <c r="CP230" s="56">
        <v>289</v>
      </c>
      <c r="CQ230" s="54">
        <v>286</v>
      </c>
      <c r="CR230" s="55">
        <v>288</v>
      </c>
      <c r="CS230" s="56">
        <v>285</v>
      </c>
      <c r="CT230" s="54">
        <v>285</v>
      </c>
      <c r="CU230" s="55">
        <v>285</v>
      </c>
      <c r="CV230" s="56">
        <v>295</v>
      </c>
      <c r="CW230" s="54">
        <v>290</v>
      </c>
      <c r="CX230" s="55">
        <v>293</v>
      </c>
      <c r="CY230" s="54">
        <v>247</v>
      </c>
      <c r="CZ230" s="54">
        <v>243</v>
      </c>
      <c r="DA230" s="55">
        <v>245</v>
      </c>
      <c r="DB230" s="54" t="s">
        <v>180</v>
      </c>
      <c r="DC230" s="54" t="s">
        <v>180</v>
      </c>
      <c r="DD230" s="55" t="s">
        <v>180</v>
      </c>
      <c r="DE230" s="54" t="s">
        <v>180</v>
      </c>
      <c r="DF230" s="54" t="s">
        <v>180</v>
      </c>
      <c r="DG230" s="55" t="s">
        <v>180</v>
      </c>
      <c r="DH230" s="54" t="s">
        <v>180</v>
      </c>
      <c r="DI230" s="54" t="s">
        <v>180</v>
      </c>
      <c r="DJ230" s="55" t="s">
        <v>180</v>
      </c>
      <c r="DK230" s="56" t="s">
        <v>180</v>
      </c>
      <c r="DL230" s="54" t="s">
        <v>180</v>
      </c>
      <c r="DM230" s="55" t="s">
        <v>180</v>
      </c>
      <c r="DN230" s="54" t="s">
        <v>180</v>
      </c>
      <c r="DO230" s="54" t="s">
        <v>180</v>
      </c>
      <c r="DP230" s="55" t="s">
        <v>180</v>
      </c>
      <c r="DQ230" s="54" t="s">
        <v>180</v>
      </c>
      <c r="DR230" s="54" t="s">
        <v>180</v>
      </c>
      <c r="DS230" s="55" t="s">
        <v>180</v>
      </c>
      <c r="DT230" s="54">
        <v>232.25</v>
      </c>
      <c r="DU230" s="54">
        <v>230</v>
      </c>
      <c r="DV230" s="55">
        <v>231.5</v>
      </c>
      <c r="DW230" s="56">
        <v>261.5</v>
      </c>
      <c r="DX230" s="54">
        <v>260.5</v>
      </c>
      <c r="DY230" s="55">
        <v>261.25</v>
      </c>
      <c r="DZ230" s="56">
        <v>743</v>
      </c>
      <c r="EA230" s="54">
        <v>699.5</v>
      </c>
      <c r="EB230" s="55">
        <v>721.5</v>
      </c>
      <c r="EC230" s="56" t="s">
        <v>180</v>
      </c>
      <c r="ED230" s="54" t="s">
        <v>180</v>
      </c>
      <c r="EE230" s="55" t="s">
        <v>180</v>
      </c>
      <c r="EF230" s="56" t="s">
        <v>180</v>
      </c>
      <c r="EG230" s="54" t="s">
        <v>180</v>
      </c>
      <c r="EH230" s="55" t="s">
        <v>180</v>
      </c>
      <c r="EI230" s="56" t="s">
        <v>180</v>
      </c>
      <c r="EJ230" s="54" t="s">
        <v>180</v>
      </c>
      <c r="EK230" s="55" t="s">
        <v>180</v>
      </c>
      <c r="EL230" s="56" t="s">
        <v>180</v>
      </c>
      <c r="EM230" s="54" t="s">
        <v>180</v>
      </c>
      <c r="EN230" s="55" t="s">
        <v>180</v>
      </c>
      <c r="EO230" s="56" t="s">
        <v>180</v>
      </c>
      <c r="EP230" s="54" t="s">
        <v>180</v>
      </c>
      <c r="EQ230" s="55" t="s">
        <v>180</v>
      </c>
      <c r="ER230" s="56" t="s">
        <v>180</v>
      </c>
      <c r="ES230" s="54" t="s">
        <v>180</v>
      </c>
      <c r="ET230" s="55" t="s">
        <v>180</v>
      </c>
      <c r="EU230" s="54" t="s">
        <v>180</v>
      </c>
      <c r="EV230" s="54" t="s">
        <v>180</v>
      </c>
      <c r="EW230" s="55" t="s">
        <v>180</v>
      </c>
      <c r="EX230" s="54">
        <v>283.75</v>
      </c>
      <c r="EY230" s="54">
        <v>280</v>
      </c>
      <c r="EZ230" s="55">
        <v>282</v>
      </c>
      <c r="FA230" s="56" t="s">
        <v>180</v>
      </c>
      <c r="FB230" s="54" t="s">
        <v>180</v>
      </c>
      <c r="FC230" s="55" t="s">
        <v>180</v>
      </c>
      <c r="FD230" s="56" t="s">
        <v>180</v>
      </c>
      <c r="FE230" s="54" t="s">
        <v>180</v>
      </c>
      <c r="FF230" s="55" t="s">
        <v>180</v>
      </c>
      <c r="FG230" s="56" t="s">
        <v>180</v>
      </c>
      <c r="FH230" s="54" t="s">
        <v>180</v>
      </c>
      <c r="FI230" s="55" t="s">
        <v>180</v>
      </c>
      <c r="FJ230" s="56">
        <v>188.5</v>
      </c>
      <c r="FK230" s="54">
        <v>170</v>
      </c>
      <c r="FL230" s="55">
        <v>179.25</v>
      </c>
      <c r="FM230" s="56" t="s">
        <v>180</v>
      </c>
      <c r="FN230" s="54" t="s">
        <v>180</v>
      </c>
      <c r="FO230" s="55" t="s">
        <v>180</v>
      </c>
      <c r="FP230" s="56">
        <v>200</v>
      </c>
      <c r="FQ230" s="54">
        <v>200</v>
      </c>
      <c r="FR230" s="55">
        <v>200</v>
      </c>
      <c r="FS230" s="56">
        <v>201</v>
      </c>
      <c r="FT230" s="54">
        <v>201</v>
      </c>
      <c r="FU230" s="55">
        <v>201</v>
      </c>
      <c r="FV230" s="56" t="s">
        <v>180</v>
      </c>
      <c r="FW230" s="54" t="s">
        <v>180</v>
      </c>
      <c r="FX230" s="55" t="s">
        <v>180</v>
      </c>
      <c r="FY230" s="56" t="s">
        <v>180</v>
      </c>
      <c r="FZ230" s="54" t="s">
        <v>180</v>
      </c>
      <c r="GA230" s="55" t="s">
        <v>180</v>
      </c>
      <c r="GB230" s="56">
        <v>400</v>
      </c>
      <c r="GC230" s="54">
        <v>350</v>
      </c>
      <c r="GD230" s="55">
        <v>375</v>
      </c>
      <c r="GE230" s="56">
        <v>445</v>
      </c>
      <c r="GF230" s="54">
        <v>445</v>
      </c>
      <c r="GG230" s="55">
        <v>445</v>
      </c>
      <c r="GH230" s="56">
        <v>448</v>
      </c>
      <c r="GI230" s="54">
        <v>427</v>
      </c>
      <c r="GJ230" s="55">
        <v>438</v>
      </c>
      <c r="GK230" s="56" t="s">
        <v>180</v>
      </c>
      <c r="GL230" s="54" t="s">
        <v>180</v>
      </c>
      <c r="GM230" s="55" t="s">
        <v>180</v>
      </c>
      <c r="GN230" s="56">
        <v>448</v>
      </c>
      <c r="GO230" s="54">
        <v>415</v>
      </c>
      <c r="GP230" s="55">
        <v>432</v>
      </c>
      <c r="GQ230" s="56" t="s">
        <v>180</v>
      </c>
      <c r="GR230" s="54" t="s">
        <v>180</v>
      </c>
      <c r="GS230" s="55" t="s">
        <v>180</v>
      </c>
      <c r="GT230" s="56" t="s">
        <v>180</v>
      </c>
      <c r="GU230" s="54" t="s">
        <v>180</v>
      </c>
      <c r="GV230" s="55" t="s">
        <v>180</v>
      </c>
      <c r="GW230" s="56" t="s">
        <v>180</v>
      </c>
      <c r="GX230" s="54" t="s">
        <v>180</v>
      </c>
      <c r="GY230" s="55" t="s">
        <v>180</v>
      </c>
      <c r="GZ230" s="56">
        <v>46</v>
      </c>
      <c r="HA230" s="54">
        <v>38</v>
      </c>
      <c r="HB230" s="55">
        <v>42</v>
      </c>
      <c r="HC230" s="56">
        <v>77</v>
      </c>
      <c r="HD230" s="54">
        <v>64</v>
      </c>
      <c r="HE230" s="55">
        <v>71</v>
      </c>
      <c r="HF230" s="54" t="s">
        <v>180</v>
      </c>
      <c r="HG230" s="54" t="s">
        <v>180</v>
      </c>
      <c r="HH230" s="55" t="s">
        <v>180</v>
      </c>
      <c r="HI230" s="54" t="s">
        <v>180</v>
      </c>
      <c r="HJ230" s="54" t="s">
        <v>180</v>
      </c>
      <c r="HK230" s="55" t="s">
        <v>180</v>
      </c>
      <c r="HL230" s="56" t="s">
        <v>180</v>
      </c>
      <c r="HM230" s="54" t="s">
        <v>180</v>
      </c>
      <c r="HN230" s="55" t="s">
        <v>180</v>
      </c>
      <c r="HO230" s="56" t="s">
        <v>180</v>
      </c>
      <c r="HP230" s="54" t="s">
        <v>180</v>
      </c>
      <c r="HQ230" s="55" t="s">
        <v>180</v>
      </c>
      <c r="HR230" s="56" t="s">
        <v>180</v>
      </c>
      <c r="HS230" s="54" t="s">
        <v>180</v>
      </c>
      <c r="HT230" s="55" t="s">
        <v>180</v>
      </c>
      <c r="HU230" s="56" t="s">
        <v>180</v>
      </c>
      <c r="HV230" s="54" t="s">
        <v>180</v>
      </c>
      <c r="HW230" s="55" t="s">
        <v>180</v>
      </c>
      <c r="HX230" s="56" t="s">
        <v>180</v>
      </c>
      <c r="HY230" s="54" t="s">
        <v>180</v>
      </c>
      <c r="HZ230" s="55" t="s">
        <v>180</v>
      </c>
      <c r="IA230" s="56" t="s">
        <v>180</v>
      </c>
      <c r="IB230" s="54" t="s">
        <v>180</v>
      </c>
      <c r="IC230" s="55" t="s">
        <v>180</v>
      </c>
    </row>
    <row r="231" spans="1:237">
      <c r="A231" s="20">
        <v>2006</v>
      </c>
      <c r="B231" s="20">
        <v>1</v>
      </c>
      <c r="C231" s="20">
        <v>2</v>
      </c>
      <c r="D231" s="54">
        <v>261</v>
      </c>
      <c r="E231" s="54">
        <v>259.5</v>
      </c>
      <c r="F231" s="55">
        <v>260.25</v>
      </c>
      <c r="G231" s="56">
        <v>230.75</v>
      </c>
      <c r="H231" s="54">
        <v>226.25</v>
      </c>
      <c r="I231" s="55">
        <v>229</v>
      </c>
      <c r="J231" s="56">
        <v>240.5</v>
      </c>
      <c r="K231" s="54">
        <v>238</v>
      </c>
      <c r="L231" s="55">
        <v>239.5</v>
      </c>
      <c r="M231" s="56">
        <v>270</v>
      </c>
      <c r="N231" s="54">
        <v>267</v>
      </c>
      <c r="O231" s="55">
        <v>269</v>
      </c>
      <c r="P231" s="56">
        <v>270</v>
      </c>
      <c r="Q231" s="54">
        <v>267</v>
      </c>
      <c r="R231" s="55">
        <v>269</v>
      </c>
      <c r="S231" s="56">
        <v>270</v>
      </c>
      <c r="T231" s="54">
        <v>269</v>
      </c>
      <c r="U231" s="55">
        <v>269.66666666666669</v>
      </c>
      <c r="V231" s="54">
        <v>265</v>
      </c>
      <c r="W231" s="54">
        <v>264.33333333333331</v>
      </c>
      <c r="X231" s="55">
        <v>264.66666666666669</v>
      </c>
      <c r="Y231" s="54">
        <v>263</v>
      </c>
      <c r="Z231" s="54">
        <v>260</v>
      </c>
      <c r="AA231" s="55">
        <v>262</v>
      </c>
      <c r="AB231" s="54" t="s">
        <v>180</v>
      </c>
      <c r="AC231" s="54" t="s">
        <v>180</v>
      </c>
      <c r="AD231" s="55" t="s">
        <v>180</v>
      </c>
      <c r="AE231" s="54" t="s">
        <v>180</v>
      </c>
      <c r="AF231" s="54" t="s">
        <v>180</v>
      </c>
      <c r="AG231" s="55" t="s">
        <v>180</v>
      </c>
      <c r="AH231" s="56" t="s">
        <v>180</v>
      </c>
      <c r="AI231" s="54" t="s">
        <v>180</v>
      </c>
      <c r="AJ231" s="55" t="s">
        <v>180</v>
      </c>
      <c r="AK231" s="56" t="s">
        <v>180</v>
      </c>
      <c r="AL231" s="54" t="s">
        <v>180</v>
      </c>
      <c r="AM231" s="55" t="s">
        <v>180</v>
      </c>
      <c r="AN231" s="56">
        <v>4210</v>
      </c>
      <c r="AO231" s="54">
        <v>4110</v>
      </c>
      <c r="AP231" s="55">
        <v>4160</v>
      </c>
      <c r="AQ231" s="56" t="s">
        <v>180</v>
      </c>
      <c r="AR231" s="54" t="s">
        <v>180</v>
      </c>
      <c r="AS231" s="55" t="s">
        <v>180</v>
      </c>
      <c r="AT231" s="56">
        <v>1070</v>
      </c>
      <c r="AU231" s="54">
        <v>1025</v>
      </c>
      <c r="AV231" s="55">
        <v>1048</v>
      </c>
      <c r="AW231" s="56">
        <v>245</v>
      </c>
      <c r="AX231" s="54">
        <v>228.5</v>
      </c>
      <c r="AY231" s="55">
        <v>237</v>
      </c>
      <c r="AZ231" s="56">
        <v>263</v>
      </c>
      <c r="BA231" s="54">
        <v>253.75</v>
      </c>
      <c r="BB231" s="55">
        <v>258.5</v>
      </c>
      <c r="BC231" s="56" t="s">
        <v>180</v>
      </c>
      <c r="BD231" s="54" t="s">
        <v>180</v>
      </c>
      <c r="BE231" s="55" t="s">
        <v>180</v>
      </c>
      <c r="BF231" s="56">
        <v>263</v>
      </c>
      <c r="BG231" s="54">
        <v>253.75</v>
      </c>
      <c r="BH231" s="55">
        <v>258.5</v>
      </c>
      <c r="BI231" s="56">
        <v>267.25</v>
      </c>
      <c r="BJ231" s="54">
        <v>261.25</v>
      </c>
      <c r="BK231" s="55">
        <v>264.75</v>
      </c>
      <c r="BL231" s="56" t="s">
        <v>180</v>
      </c>
      <c r="BM231" s="54" t="s">
        <v>180</v>
      </c>
      <c r="BN231" s="55" t="s">
        <v>180</v>
      </c>
      <c r="BO231" s="56" t="s">
        <v>180</v>
      </c>
      <c r="BP231" s="54" t="s">
        <v>180</v>
      </c>
      <c r="BQ231" s="55" t="s">
        <v>180</v>
      </c>
      <c r="BR231" s="56" t="s">
        <v>180</v>
      </c>
      <c r="BS231" s="54" t="s">
        <v>180</v>
      </c>
      <c r="BT231" s="55" t="s">
        <v>180</v>
      </c>
      <c r="BU231" s="56">
        <v>291</v>
      </c>
      <c r="BV231" s="54">
        <v>289.5</v>
      </c>
      <c r="BW231" s="55">
        <v>290.5</v>
      </c>
      <c r="BX231" s="56" t="s">
        <v>180</v>
      </c>
      <c r="BY231" s="54" t="s">
        <v>180</v>
      </c>
      <c r="BZ231" s="55" t="s">
        <v>180</v>
      </c>
      <c r="CA231" s="56">
        <v>270</v>
      </c>
      <c r="CB231" s="54">
        <v>265</v>
      </c>
      <c r="CC231" s="55">
        <v>268</v>
      </c>
      <c r="CD231" s="56">
        <v>2400</v>
      </c>
      <c r="CE231" s="54">
        <v>2300</v>
      </c>
      <c r="CF231" s="55">
        <v>2350</v>
      </c>
      <c r="CG231" s="56" t="s">
        <v>180</v>
      </c>
      <c r="CH231" s="54" t="s">
        <v>180</v>
      </c>
      <c r="CI231" s="55" t="s">
        <v>180</v>
      </c>
      <c r="CJ231" s="56" t="s">
        <v>180</v>
      </c>
      <c r="CK231" s="54" t="s">
        <v>180</v>
      </c>
      <c r="CL231" s="55" t="s">
        <v>180</v>
      </c>
      <c r="CM231" s="56">
        <v>2400</v>
      </c>
      <c r="CN231" s="54">
        <v>2300</v>
      </c>
      <c r="CO231" s="55">
        <v>2350</v>
      </c>
      <c r="CP231" s="56">
        <v>284.25</v>
      </c>
      <c r="CQ231" s="54">
        <v>283.25</v>
      </c>
      <c r="CR231" s="55">
        <v>284.25</v>
      </c>
      <c r="CS231" s="56">
        <v>325</v>
      </c>
      <c r="CT231" s="54">
        <v>320</v>
      </c>
      <c r="CU231" s="55">
        <v>323</v>
      </c>
      <c r="CV231" s="56">
        <v>322</v>
      </c>
      <c r="CW231" s="54">
        <v>315</v>
      </c>
      <c r="CX231" s="55">
        <v>319</v>
      </c>
      <c r="CY231" s="54">
        <v>245</v>
      </c>
      <c r="CZ231" s="54">
        <v>240.5</v>
      </c>
      <c r="DA231" s="55">
        <v>243</v>
      </c>
      <c r="DB231" s="54" t="s">
        <v>180</v>
      </c>
      <c r="DC231" s="54" t="s">
        <v>180</v>
      </c>
      <c r="DD231" s="55" t="s">
        <v>180</v>
      </c>
      <c r="DE231" s="54" t="s">
        <v>180</v>
      </c>
      <c r="DF231" s="54" t="s">
        <v>180</v>
      </c>
      <c r="DG231" s="55" t="s">
        <v>180</v>
      </c>
      <c r="DH231" s="54" t="s">
        <v>180</v>
      </c>
      <c r="DI231" s="54" t="s">
        <v>180</v>
      </c>
      <c r="DJ231" s="55" t="s">
        <v>180</v>
      </c>
      <c r="DK231" s="56" t="s">
        <v>180</v>
      </c>
      <c r="DL231" s="54" t="s">
        <v>180</v>
      </c>
      <c r="DM231" s="55" t="s">
        <v>180</v>
      </c>
      <c r="DN231" s="54" t="s">
        <v>180</v>
      </c>
      <c r="DO231" s="54" t="s">
        <v>180</v>
      </c>
      <c r="DP231" s="55" t="s">
        <v>180</v>
      </c>
      <c r="DQ231" s="54" t="s">
        <v>180</v>
      </c>
      <c r="DR231" s="54" t="s">
        <v>180</v>
      </c>
      <c r="DS231" s="55" t="s">
        <v>180</v>
      </c>
      <c r="DT231" s="54">
        <v>230</v>
      </c>
      <c r="DU231" s="54">
        <v>225</v>
      </c>
      <c r="DV231" s="55">
        <v>228</v>
      </c>
      <c r="DW231" s="56">
        <v>262.66666666666669</v>
      </c>
      <c r="DX231" s="54">
        <v>261</v>
      </c>
      <c r="DY231" s="55">
        <v>262</v>
      </c>
      <c r="DZ231" s="56">
        <v>750.33333333333337</v>
      </c>
      <c r="EA231" s="54">
        <v>706</v>
      </c>
      <c r="EB231" s="55">
        <v>728.33333333333337</v>
      </c>
      <c r="EC231" s="56" t="s">
        <v>180</v>
      </c>
      <c r="ED231" s="54" t="s">
        <v>180</v>
      </c>
      <c r="EE231" s="55" t="s">
        <v>180</v>
      </c>
      <c r="EF231" s="56" t="s">
        <v>180</v>
      </c>
      <c r="EG231" s="54" t="s">
        <v>180</v>
      </c>
      <c r="EH231" s="55" t="s">
        <v>180</v>
      </c>
      <c r="EI231" s="56" t="s">
        <v>180</v>
      </c>
      <c r="EJ231" s="54" t="s">
        <v>180</v>
      </c>
      <c r="EK231" s="55" t="s">
        <v>180</v>
      </c>
      <c r="EL231" s="56" t="s">
        <v>180</v>
      </c>
      <c r="EM231" s="54" t="s">
        <v>180</v>
      </c>
      <c r="EN231" s="55" t="s">
        <v>180</v>
      </c>
      <c r="EO231" s="56" t="s">
        <v>180</v>
      </c>
      <c r="EP231" s="54" t="s">
        <v>180</v>
      </c>
      <c r="EQ231" s="55" t="s">
        <v>180</v>
      </c>
      <c r="ER231" s="56" t="s">
        <v>180</v>
      </c>
      <c r="ES231" s="54" t="s">
        <v>180</v>
      </c>
      <c r="ET231" s="55" t="s">
        <v>180</v>
      </c>
      <c r="EU231" s="54" t="s">
        <v>180</v>
      </c>
      <c r="EV231" s="54" t="s">
        <v>180</v>
      </c>
      <c r="EW231" s="55" t="s">
        <v>180</v>
      </c>
      <c r="EX231" s="54">
        <v>283</v>
      </c>
      <c r="EY231" s="54">
        <v>280</v>
      </c>
      <c r="EZ231" s="55">
        <v>282</v>
      </c>
      <c r="FA231" s="56" t="s">
        <v>180</v>
      </c>
      <c r="FB231" s="54" t="s">
        <v>180</v>
      </c>
      <c r="FC231" s="55" t="s">
        <v>180</v>
      </c>
      <c r="FD231" s="56" t="s">
        <v>180</v>
      </c>
      <c r="FE231" s="54" t="s">
        <v>180</v>
      </c>
      <c r="FF231" s="55" t="s">
        <v>180</v>
      </c>
      <c r="FG231" s="56" t="s">
        <v>180</v>
      </c>
      <c r="FH231" s="54" t="s">
        <v>180</v>
      </c>
      <c r="FI231" s="55" t="s">
        <v>180</v>
      </c>
      <c r="FJ231" s="56">
        <v>183</v>
      </c>
      <c r="FK231" s="54">
        <v>176</v>
      </c>
      <c r="FL231" s="55">
        <v>180</v>
      </c>
      <c r="FM231" s="56" t="s">
        <v>180</v>
      </c>
      <c r="FN231" s="54" t="s">
        <v>180</v>
      </c>
      <c r="FO231" s="55" t="s">
        <v>180</v>
      </c>
      <c r="FP231" s="56">
        <v>200</v>
      </c>
      <c r="FQ231" s="54">
        <v>200</v>
      </c>
      <c r="FR231" s="55">
        <v>200</v>
      </c>
      <c r="FS231" s="56">
        <v>201</v>
      </c>
      <c r="FT231" s="54">
        <v>201</v>
      </c>
      <c r="FU231" s="55">
        <v>201</v>
      </c>
      <c r="FV231" s="56" t="s">
        <v>180</v>
      </c>
      <c r="FW231" s="54" t="s">
        <v>180</v>
      </c>
      <c r="FX231" s="55" t="s">
        <v>180</v>
      </c>
      <c r="FY231" s="56" t="s">
        <v>180</v>
      </c>
      <c r="FZ231" s="54" t="s">
        <v>180</v>
      </c>
      <c r="GA231" s="55" t="s">
        <v>180</v>
      </c>
      <c r="GB231" s="56">
        <v>400</v>
      </c>
      <c r="GC231" s="54">
        <v>350</v>
      </c>
      <c r="GD231" s="55">
        <v>375</v>
      </c>
      <c r="GE231" s="56">
        <v>445</v>
      </c>
      <c r="GF231" s="54">
        <v>445</v>
      </c>
      <c r="GG231" s="55">
        <v>445</v>
      </c>
      <c r="GH231" s="56">
        <v>448</v>
      </c>
      <c r="GI231" s="54">
        <v>427</v>
      </c>
      <c r="GJ231" s="55">
        <v>438</v>
      </c>
      <c r="GK231" s="56" t="s">
        <v>180</v>
      </c>
      <c r="GL231" s="54" t="s">
        <v>180</v>
      </c>
      <c r="GM231" s="55" t="s">
        <v>180</v>
      </c>
      <c r="GN231" s="56">
        <v>448</v>
      </c>
      <c r="GO231" s="54">
        <v>415</v>
      </c>
      <c r="GP231" s="55">
        <v>432</v>
      </c>
      <c r="GQ231" s="56" t="s">
        <v>180</v>
      </c>
      <c r="GR231" s="54" t="s">
        <v>180</v>
      </c>
      <c r="GS231" s="55" t="s">
        <v>180</v>
      </c>
      <c r="GT231" s="56" t="s">
        <v>180</v>
      </c>
      <c r="GU231" s="54" t="s">
        <v>180</v>
      </c>
      <c r="GV231" s="55" t="s">
        <v>180</v>
      </c>
      <c r="GW231" s="56" t="s">
        <v>180</v>
      </c>
      <c r="GX231" s="54" t="s">
        <v>180</v>
      </c>
      <c r="GY231" s="55" t="s">
        <v>180</v>
      </c>
      <c r="GZ231" s="56">
        <v>46</v>
      </c>
      <c r="HA231" s="54">
        <v>38</v>
      </c>
      <c r="HB231" s="55">
        <v>42</v>
      </c>
      <c r="HC231" s="56">
        <v>77</v>
      </c>
      <c r="HD231" s="54">
        <v>64</v>
      </c>
      <c r="HE231" s="55">
        <v>71</v>
      </c>
      <c r="HF231" s="54" t="s">
        <v>180</v>
      </c>
      <c r="HG231" s="54" t="s">
        <v>180</v>
      </c>
      <c r="HH231" s="55" t="s">
        <v>180</v>
      </c>
      <c r="HI231" s="54" t="s">
        <v>180</v>
      </c>
      <c r="HJ231" s="54" t="s">
        <v>180</v>
      </c>
      <c r="HK231" s="55" t="s">
        <v>180</v>
      </c>
      <c r="HL231" s="56" t="s">
        <v>180</v>
      </c>
      <c r="HM231" s="54" t="s">
        <v>180</v>
      </c>
      <c r="HN231" s="55" t="s">
        <v>180</v>
      </c>
      <c r="HO231" s="56" t="s">
        <v>180</v>
      </c>
      <c r="HP231" s="54" t="s">
        <v>180</v>
      </c>
      <c r="HQ231" s="55" t="s">
        <v>180</v>
      </c>
      <c r="HR231" s="56" t="s">
        <v>180</v>
      </c>
      <c r="HS231" s="54" t="s">
        <v>180</v>
      </c>
      <c r="HT231" s="55" t="s">
        <v>180</v>
      </c>
      <c r="HU231" s="56" t="s">
        <v>180</v>
      </c>
      <c r="HV231" s="54" t="s">
        <v>180</v>
      </c>
      <c r="HW231" s="55" t="s">
        <v>180</v>
      </c>
      <c r="HX231" s="56" t="s">
        <v>180</v>
      </c>
      <c r="HY231" s="54" t="s">
        <v>180</v>
      </c>
      <c r="HZ231" s="55" t="s">
        <v>180</v>
      </c>
      <c r="IA231" s="56" t="s">
        <v>180</v>
      </c>
      <c r="IB231" s="54" t="s">
        <v>180</v>
      </c>
      <c r="IC231" s="55" t="s">
        <v>180</v>
      </c>
    </row>
    <row r="232" spans="1:237">
      <c r="A232" s="20">
        <v>2006</v>
      </c>
      <c r="B232" s="20">
        <v>1</v>
      </c>
      <c r="C232" s="20">
        <v>3</v>
      </c>
      <c r="D232" s="54">
        <v>257.2</v>
      </c>
      <c r="E232" s="54">
        <v>256</v>
      </c>
      <c r="F232" s="55">
        <v>256.8</v>
      </c>
      <c r="G232" s="56">
        <v>225.6</v>
      </c>
      <c r="H232" s="54">
        <v>224.6</v>
      </c>
      <c r="I232" s="55">
        <v>225.2</v>
      </c>
      <c r="J232" s="56">
        <v>235.4</v>
      </c>
      <c r="K232" s="54">
        <v>233</v>
      </c>
      <c r="L232" s="55">
        <v>234.4</v>
      </c>
      <c r="M232" s="56">
        <v>268.2</v>
      </c>
      <c r="N232" s="54">
        <v>265.8</v>
      </c>
      <c r="O232" s="55">
        <v>267.2</v>
      </c>
      <c r="P232" s="56">
        <v>268.2</v>
      </c>
      <c r="Q232" s="54">
        <v>265.8</v>
      </c>
      <c r="R232" s="55">
        <v>267.2</v>
      </c>
      <c r="S232" s="56">
        <v>268.2</v>
      </c>
      <c r="T232" s="54">
        <v>267</v>
      </c>
      <c r="U232" s="55">
        <v>267.60000000000002</v>
      </c>
      <c r="V232" s="54">
        <v>263.2</v>
      </c>
      <c r="W232" s="54">
        <v>260.2</v>
      </c>
      <c r="X232" s="55">
        <v>262</v>
      </c>
      <c r="Y232" s="54">
        <v>263</v>
      </c>
      <c r="Z232" s="54">
        <v>260</v>
      </c>
      <c r="AA232" s="55">
        <v>262</v>
      </c>
      <c r="AB232" s="54" t="s">
        <v>180</v>
      </c>
      <c r="AC232" s="54" t="s">
        <v>180</v>
      </c>
      <c r="AD232" s="55" t="s">
        <v>180</v>
      </c>
      <c r="AE232" s="54" t="s">
        <v>180</v>
      </c>
      <c r="AF232" s="54" t="s">
        <v>180</v>
      </c>
      <c r="AG232" s="55" t="s">
        <v>180</v>
      </c>
      <c r="AH232" s="56" t="s">
        <v>180</v>
      </c>
      <c r="AI232" s="54" t="s">
        <v>180</v>
      </c>
      <c r="AJ232" s="55" t="s">
        <v>180</v>
      </c>
      <c r="AK232" s="56" t="s">
        <v>180</v>
      </c>
      <c r="AL232" s="54" t="s">
        <v>180</v>
      </c>
      <c r="AM232" s="55" t="s">
        <v>180</v>
      </c>
      <c r="AN232" s="56">
        <v>4630</v>
      </c>
      <c r="AO232" s="54">
        <v>4159.2</v>
      </c>
      <c r="AP232" s="55">
        <v>4394.6000000000004</v>
      </c>
      <c r="AQ232" s="56" t="s">
        <v>180</v>
      </c>
      <c r="AR232" s="54" t="s">
        <v>180</v>
      </c>
      <c r="AS232" s="55" t="s">
        <v>180</v>
      </c>
      <c r="AT232" s="56">
        <v>1076</v>
      </c>
      <c r="AU232" s="54">
        <v>1028</v>
      </c>
      <c r="AV232" s="55">
        <v>1052.2</v>
      </c>
      <c r="AW232" s="56">
        <v>241</v>
      </c>
      <c r="AX232" s="54">
        <v>220</v>
      </c>
      <c r="AY232" s="55">
        <v>231</v>
      </c>
      <c r="AZ232" s="56">
        <v>263</v>
      </c>
      <c r="BA232" s="54">
        <v>250</v>
      </c>
      <c r="BB232" s="55">
        <v>257</v>
      </c>
      <c r="BC232" s="56" t="s">
        <v>180</v>
      </c>
      <c r="BD232" s="54" t="s">
        <v>180</v>
      </c>
      <c r="BE232" s="55" t="s">
        <v>180</v>
      </c>
      <c r="BF232" s="56">
        <v>263</v>
      </c>
      <c r="BG232" s="54">
        <v>250</v>
      </c>
      <c r="BH232" s="55">
        <v>257</v>
      </c>
      <c r="BI232" s="56">
        <v>270</v>
      </c>
      <c r="BJ232" s="54">
        <v>258</v>
      </c>
      <c r="BK232" s="55">
        <v>264</v>
      </c>
      <c r="BL232" s="56" t="s">
        <v>180</v>
      </c>
      <c r="BM232" s="54" t="s">
        <v>180</v>
      </c>
      <c r="BN232" s="55" t="s">
        <v>180</v>
      </c>
      <c r="BO232" s="56" t="s">
        <v>180</v>
      </c>
      <c r="BP232" s="54" t="s">
        <v>180</v>
      </c>
      <c r="BQ232" s="55" t="s">
        <v>180</v>
      </c>
      <c r="BR232" s="56" t="s">
        <v>180</v>
      </c>
      <c r="BS232" s="54" t="s">
        <v>180</v>
      </c>
      <c r="BT232" s="55" t="s">
        <v>180</v>
      </c>
      <c r="BU232" s="56">
        <v>284.60000000000002</v>
      </c>
      <c r="BV232" s="54">
        <v>283.2</v>
      </c>
      <c r="BW232" s="55">
        <v>284.39999999999998</v>
      </c>
      <c r="BX232" s="56" t="s">
        <v>180</v>
      </c>
      <c r="BY232" s="54" t="s">
        <v>180</v>
      </c>
      <c r="BZ232" s="55" t="s">
        <v>180</v>
      </c>
      <c r="CA232" s="56">
        <v>270</v>
      </c>
      <c r="CB232" s="54">
        <v>265</v>
      </c>
      <c r="CC232" s="55">
        <v>268</v>
      </c>
      <c r="CD232" s="56">
        <v>2400</v>
      </c>
      <c r="CE232" s="54">
        <v>2300</v>
      </c>
      <c r="CF232" s="55">
        <v>2350</v>
      </c>
      <c r="CG232" s="56" t="s">
        <v>180</v>
      </c>
      <c r="CH232" s="54" t="s">
        <v>180</v>
      </c>
      <c r="CI232" s="55" t="s">
        <v>180</v>
      </c>
      <c r="CJ232" s="56" t="s">
        <v>180</v>
      </c>
      <c r="CK232" s="54" t="s">
        <v>180</v>
      </c>
      <c r="CL232" s="55" t="s">
        <v>180</v>
      </c>
      <c r="CM232" s="56">
        <v>2400</v>
      </c>
      <c r="CN232" s="54">
        <v>2300</v>
      </c>
      <c r="CO232" s="55">
        <v>2350</v>
      </c>
      <c r="CP232" s="56">
        <v>280.39999999999998</v>
      </c>
      <c r="CQ232" s="54">
        <v>277.8</v>
      </c>
      <c r="CR232" s="55">
        <v>279.2</v>
      </c>
      <c r="CS232" s="56">
        <v>325</v>
      </c>
      <c r="CT232" s="54">
        <v>320</v>
      </c>
      <c r="CU232" s="55">
        <v>323</v>
      </c>
      <c r="CV232" s="56">
        <v>322</v>
      </c>
      <c r="CW232" s="54">
        <v>315</v>
      </c>
      <c r="CX232" s="55">
        <v>319</v>
      </c>
      <c r="CY232" s="54">
        <v>243</v>
      </c>
      <c r="CZ232" s="54">
        <v>238</v>
      </c>
      <c r="DA232" s="55">
        <v>241</v>
      </c>
      <c r="DB232" s="54" t="s">
        <v>180</v>
      </c>
      <c r="DC232" s="54" t="s">
        <v>180</v>
      </c>
      <c r="DD232" s="55" t="s">
        <v>180</v>
      </c>
      <c r="DE232" s="54" t="s">
        <v>180</v>
      </c>
      <c r="DF232" s="54" t="s">
        <v>180</v>
      </c>
      <c r="DG232" s="55" t="s">
        <v>180</v>
      </c>
      <c r="DH232" s="54" t="s">
        <v>180</v>
      </c>
      <c r="DI232" s="54" t="s">
        <v>180</v>
      </c>
      <c r="DJ232" s="55" t="s">
        <v>180</v>
      </c>
      <c r="DK232" s="56" t="s">
        <v>180</v>
      </c>
      <c r="DL232" s="54" t="s">
        <v>180</v>
      </c>
      <c r="DM232" s="55" t="s">
        <v>180</v>
      </c>
      <c r="DN232" s="54" t="s">
        <v>180</v>
      </c>
      <c r="DO232" s="54" t="s">
        <v>180</v>
      </c>
      <c r="DP232" s="55" t="s">
        <v>180</v>
      </c>
      <c r="DQ232" s="54" t="s">
        <v>180</v>
      </c>
      <c r="DR232" s="54" t="s">
        <v>180</v>
      </c>
      <c r="DS232" s="55" t="s">
        <v>180</v>
      </c>
      <c r="DT232" s="54">
        <v>226.6</v>
      </c>
      <c r="DU232" s="54">
        <v>225</v>
      </c>
      <c r="DV232" s="55">
        <v>226</v>
      </c>
      <c r="DW232" s="56">
        <v>259.2</v>
      </c>
      <c r="DX232" s="54">
        <v>257.60000000000002</v>
      </c>
      <c r="DY232" s="55">
        <v>258.39999999999998</v>
      </c>
      <c r="DZ232" s="56">
        <v>733.4</v>
      </c>
      <c r="EA232" s="54">
        <v>690</v>
      </c>
      <c r="EB232" s="55">
        <v>711.8</v>
      </c>
      <c r="EC232" s="56" t="s">
        <v>180</v>
      </c>
      <c r="ED232" s="54" t="s">
        <v>180</v>
      </c>
      <c r="EE232" s="55" t="s">
        <v>180</v>
      </c>
      <c r="EF232" s="56" t="s">
        <v>180</v>
      </c>
      <c r="EG232" s="54" t="s">
        <v>180</v>
      </c>
      <c r="EH232" s="55" t="s">
        <v>180</v>
      </c>
      <c r="EI232" s="56" t="s">
        <v>180</v>
      </c>
      <c r="EJ232" s="54" t="s">
        <v>180</v>
      </c>
      <c r="EK232" s="55" t="s">
        <v>180</v>
      </c>
      <c r="EL232" s="56" t="s">
        <v>180</v>
      </c>
      <c r="EM232" s="54" t="s">
        <v>180</v>
      </c>
      <c r="EN232" s="55" t="s">
        <v>180</v>
      </c>
      <c r="EO232" s="56" t="s">
        <v>180</v>
      </c>
      <c r="EP232" s="54" t="s">
        <v>180</v>
      </c>
      <c r="EQ232" s="55" t="s">
        <v>180</v>
      </c>
      <c r="ER232" s="56" t="s">
        <v>180</v>
      </c>
      <c r="ES232" s="54" t="s">
        <v>180</v>
      </c>
      <c r="ET232" s="55" t="s">
        <v>180</v>
      </c>
      <c r="EU232" s="54" t="s">
        <v>180</v>
      </c>
      <c r="EV232" s="54" t="s">
        <v>180</v>
      </c>
      <c r="EW232" s="55" t="s">
        <v>180</v>
      </c>
      <c r="EX232" s="54">
        <v>281</v>
      </c>
      <c r="EY232" s="54">
        <v>278</v>
      </c>
      <c r="EZ232" s="55">
        <v>280</v>
      </c>
      <c r="FA232" s="56" t="s">
        <v>180</v>
      </c>
      <c r="FB232" s="54" t="s">
        <v>180</v>
      </c>
      <c r="FC232" s="55" t="s">
        <v>180</v>
      </c>
      <c r="FD232" s="56" t="s">
        <v>180</v>
      </c>
      <c r="FE232" s="54" t="s">
        <v>180</v>
      </c>
      <c r="FF232" s="55" t="s">
        <v>180</v>
      </c>
      <c r="FG232" s="56" t="s">
        <v>180</v>
      </c>
      <c r="FH232" s="54" t="s">
        <v>180</v>
      </c>
      <c r="FI232" s="55" t="s">
        <v>180</v>
      </c>
      <c r="FJ232" s="56">
        <v>183</v>
      </c>
      <c r="FK232" s="54">
        <v>178</v>
      </c>
      <c r="FL232" s="55">
        <v>181</v>
      </c>
      <c r="FM232" s="56" t="s">
        <v>180</v>
      </c>
      <c r="FN232" s="54" t="s">
        <v>180</v>
      </c>
      <c r="FO232" s="55" t="s">
        <v>180</v>
      </c>
      <c r="FP232" s="56">
        <v>200</v>
      </c>
      <c r="FQ232" s="54">
        <v>200</v>
      </c>
      <c r="FR232" s="55">
        <v>200</v>
      </c>
      <c r="FS232" s="56">
        <v>201</v>
      </c>
      <c r="FT232" s="54">
        <v>200.2</v>
      </c>
      <c r="FU232" s="55">
        <v>201</v>
      </c>
      <c r="FV232" s="56" t="s">
        <v>180</v>
      </c>
      <c r="FW232" s="54" t="s">
        <v>180</v>
      </c>
      <c r="FX232" s="55" t="s">
        <v>180</v>
      </c>
      <c r="FY232" s="56" t="s">
        <v>180</v>
      </c>
      <c r="FZ232" s="54" t="s">
        <v>180</v>
      </c>
      <c r="GA232" s="55" t="s">
        <v>180</v>
      </c>
      <c r="GB232" s="56">
        <v>404</v>
      </c>
      <c r="GC232" s="54">
        <v>350</v>
      </c>
      <c r="GD232" s="55">
        <v>377</v>
      </c>
      <c r="GE232" s="56">
        <v>445</v>
      </c>
      <c r="GF232" s="54">
        <v>445</v>
      </c>
      <c r="GG232" s="55">
        <v>445</v>
      </c>
      <c r="GH232" s="56">
        <v>448</v>
      </c>
      <c r="GI232" s="54">
        <v>427</v>
      </c>
      <c r="GJ232" s="55">
        <v>438</v>
      </c>
      <c r="GK232" s="56" t="s">
        <v>180</v>
      </c>
      <c r="GL232" s="54" t="s">
        <v>180</v>
      </c>
      <c r="GM232" s="55" t="s">
        <v>180</v>
      </c>
      <c r="GN232" s="56">
        <v>448</v>
      </c>
      <c r="GO232" s="54">
        <v>415</v>
      </c>
      <c r="GP232" s="55">
        <v>432</v>
      </c>
      <c r="GQ232" s="56" t="s">
        <v>180</v>
      </c>
      <c r="GR232" s="54" t="s">
        <v>180</v>
      </c>
      <c r="GS232" s="55" t="s">
        <v>180</v>
      </c>
      <c r="GT232" s="56" t="s">
        <v>180</v>
      </c>
      <c r="GU232" s="54" t="s">
        <v>180</v>
      </c>
      <c r="GV232" s="55" t="s">
        <v>180</v>
      </c>
      <c r="GW232" s="56" t="s">
        <v>180</v>
      </c>
      <c r="GX232" s="54" t="s">
        <v>180</v>
      </c>
      <c r="GY232" s="55" t="s">
        <v>180</v>
      </c>
      <c r="GZ232" s="56">
        <v>46</v>
      </c>
      <c r="HA232" s="54">
        <v>40</v>
      </c>
      <c r="HB232" s="55">
        <v>43</v>
      </c>
      <c r="HC232" s="56">
        <v>77.8</v>
      </c>
      <c r="HD232" s="54">
        <v>68.400000000000006</v>
      </c>
      <c r="HE232" s="55">
        <v>73.400000000000006</v>
      </c>
      <c r="HF232" s="54" t="s">
        <v>180</v>
      </c>
      <c r="HG232" s="54" t="s">
        <v>180</v>
      </c>
      <c r="HH232" s="55" t="s">
        <v>180</v>
      </c>
      <c r="HI232" s="54" t="s">
        <v>180</v>
      </c>
      <c r="HJ232" s="54" t="s">
        <v>180</v>
      </c>
      <c r="HK232" s="55" t="s">
        <v>180</v>
      </c>
      <c r="HL232" s="56" t="s">
        <v>180</v>
      </c>
      <c r="HM232" s="54" t="s">
        <v>180</v>
      </c>
      <c r="HN232" s="55" t="s">
        <v>180</v>
      </c>
      <c r="HO232" s="56" t="s">
        <v>180</v>
      </c>
      <c r="HP232" s="54" t="s">
        <v>180</v>
      </c>
      <c r="HQ232" s="55" t="s">
        <v>180</v>
      </c>
      <c r="HR232" s="56" t="s">
        <v>180</v>
      </c>
      <c r="HS232" s="54" t="s">
        <v>180</v>
      </c>
      <c r="HT232" s="55" t="s">
        <v>180</v>
      </c>
      <c r="HU232" s="56" t="s">
        <v>180</v>
      </c>
      <c r="HV232" s="54" t="s">
        <v>180</v>
      </c>
      <c r="HW232" s="55" t="s">
        <v>180</v>
      </c>
      <c r="HX232" s="56" t="s">
        <v>180</v>
      </c>
      <c r="HY232" s="54" t="s">
        <v>180</v>
      </c>
      <c r="HZ232" s="55" t="s">
        <v>180</v>
      </c>
      <c r="IA232" s="56" t="s">
        <v>180</v>
      </c>
      <c r="IB232" s="54" t="s">
        <v>180</v>
      </c>
      <c r="IC232" s="55" t="s">
        <v>180</v>
      </c>
    </row>
    <row r="233" spans="1:237">
      <c r="A233" s="20">
        <v>2006</v>
      </c>
      <c r="B233" s="20">
        <v>2</v>
      </c>
      <c r="C233" s="20">
        <v>4</v>
      </c>
      <c r="D233" s="54">
        <v>262.5</v>
      </c>
      <c r="E233" s="54">
        <v>259</v>
      </c>
      <c r="F233" s="55">
        <v>260.75</v>
      </c>
      <c r="G233" s="56">
        <v>224</v>
      </c>
      <c r="H233" s="54">
        <v>222</v>
      </c>
      <c r="I233" s="55">
        <v>223.25</v>
      </c>
      <c r="J233" s="56">
        <v>233.25</v>
      </c>
      <c r="K233" s="54">
        <v>232</v>
      </c>
      <c r="L233" s="55">
        <v>233</v>
      </c>
      <c r="M233" s="56">
        <v>267</v>
      </c>
      <c r="N233" s="54">
        <v>265</v>
      </c>
      <c r="O233" s="55">
        <v>266</v>
      </c>
      <c r="P233" s="56">
        <v>267</v>
      </c>
      <c r="Q233" s="54">
        <v>265</v>
      </c>
      <c r="R233" s="55">
        <v>266</v>
      </c>
      <c r="S233" s="56">
        <v>267</v>
      </c>
      <c r="T233" s="54">
        <v>265</v>
      </c>
      <c r="U233" s="55">
        <v>266</v>
      </c>
      <c r="V233" s="54">
        <v>261.25</v>
      </c>
      <c r="W233" s="54">
        <v>258.75</v>
      </c>
      <c r="X233" s="55">
        <v>260.25</v>
      </c>
      <c r="Y233" s="54">
        <v>263</v>
      </c>
      <c r="Z233" s="54">
        <v>260</v>
      </c>
      <c r="AA233" s="55">
        <v>262</v>
      </c>
      <c r="AB233" s="54" t="s">
        <v>180</v>
      </c>
      <c r="AC233" s="54" t="s">
        <v>180</v>
      </c>
      <c r="AD233" s="55" t="s">
        <v>180</v>
      </c>
      <c r="AE233" s="54" t="s">
        <v>180</v>
      </c>
      <c r="AF233" s="54" t="s">
        <v>180</v>
      </c>
      <c r="AG233" s="55" t="s">
        <v>180</v>
      </c>
      <c r="AH233" s="56" t="s">
        <v>180</v>
      </c>
      <c r="AI233" s="54" t="s">
        <v>180</v>
      </c>
      <c r="AJ233" s="55" t="s">
        <v>180</v>
      </c>
      <c r="AK233" s="56" t="s">
        <v>180</v>
      </c>
      <c r="AL233" s="54" t="s">
        <v>180</v>
      </c>
      <c r="AM233" s="55" t="s">
        <v>180</v>
      </c>
      <c r="AN233" s="56">
        <v>4910</v>
      </c>
      <c r="AO233" s="54">
        <v>4280</v>
      </c>
      <c r="AP233" s="55">
        <v>4595</v>
      </c>
      <c r="AQ233" s="56" t="s">
        <v>180</v>
      </c>
      <c r="AR233" s="54" t="s">
        <v>180</v>
      </c>
      <c r="AS233" s="55" t="s">
        <v>180</v>
      </c>
      <c r="AT233" s="56">
        <v>1110</v>
      </c>
      <c r="AU233" s="54">
        <v>1052.5</v>
      </c>
      <c r="AV233" s="55">
        <v>1081.25</v>
      </c>
      <c r="AW233" s="56">
        <v>241</v>
      </c>
      <c r="AX233" s="54">
        <v>220</v>
      </c>
      <c r="AY233" s="55">
        <v>231</v>
      </c>
      <c r="AZ233" s="56">
        <v>263</v>
      </c>
      <c r="BA233" s="54">
        <v>250</v>
      </c>
      <c r="BB233" s="55">
        <v>257</v>
      </c>
      <c r="BC233" s="56" t="s">
        <v>180</v>
      </c>
      <c r="BD233" s="54" t="s">
        <v>180</v>
      </c>
      <c r="BE233" s="55" t="s">
        <v>180</v>
      </c>
      <c r="BF233" s="56">
        <v>263</v>
      </c>
      <c r="BG233" s="54">
        <v>250</v>
      </c>
      <c r="BH233" s="55">
        <v>257</v>
      </c>
      <c r="BI233" s="56">
        <v>270</v>
      </c>
      <c r="BJ233" s="54">
        <v>258</v>
      </c>
      <c r="BK233" s="55">
        <v>264</v>
      </c>
      <c r="BL233" s="56" t="s">
        <v>180</v>
      </c>
      <c r="BM233" s="54" t="s">
        <v>180</v>
      </c>
      <c r="BN233" s="55" t="s">
        <v>180</v>
      </c>
      <c r="BO233" s="56" t="s">
        <v>180</v>
      </c>
      <c r="BP233" s="54" t="s">
        <v>180</v>
      </c>
      <c r="BQ233" s="55" t="s">
        <v>180</v>
      </c>
      <c r="BR233" s="56" t="s">
        <v>180</v>
      </c>
      <c r="BS233" s="54" t="s">
        <v>180</v>
      </c>
      <c r="BT233" s="55" t="s">
        <v>180</v>
      </c>
      <c r="BU233" s="56">
        <v>290</v>
      </c>
      <c r="BV233" s="54">
        <v>285.75</v>
      </c>
      <c r="BW233" s="55">
        <v>288.25</v>
      </c>
      <c r="BX233" s="56" t="s">
        <v>180</v>
      </c>
      <c r="BY233" s="54" t="s">
        <v>180</v>
      </c>
      <c r="BZ233" s="55" t="s">
        <v>180</v>
      </c>
      <c r="CA233" s="56">
        <v>270</v>
      </c>
      <c r="CB233" s="54">
        <v>265</v>
      </c>
      <c r="CC233" s="55">
        <v>268</v>
      </c>
      <c r="CD233" s="56">
        <v>2400</v>
      </c>
      <c r="CE233" s="54">
        <v>2300</v>
      </c>
      <c r="CF233" s="55">
        <v>2350</v>
      </c>
      <c r="CG233" s="56" t="s">
        <v>180</v>
      </c>
      <c r="CH233" s="54" t="s">
        <v>180</v>
      </c>
      <c r="CI233" s="55" t="s">
        <v>180</v>
      </c>
      <c r="CJ233" s="56" t="s">
        <v>180</v>
      </c>
      <c r="CK233" s="54" t="s">
        <v>180</v>
      </c>
      <c r="CL233" s="55" t="s">
        <v>180</v>
      </c>
      <c r="CM233" s="56">
        <v>2400</v>
      </c>
      <c r="CN233" s="54">
        <v>2300</v>
      </c>
      <c r="CO233" s="55">
        <v>2350</v>
      </c>
      <c r="CP233" s="56">
        <v>277.5</v>
      </c>
      <c r="CQ233" s="54">
        <v>275.5</v>
      </c>
      <c r="CR233" s="55">
        <v>276.5</v>
      </c>
      <c r="CS233" s="56">
        <v>325</v>
      </c>
      <c r="CT233" s="54">
        <v>320</v>
      </c>
      <c r="CU233" s="55">
        <v>323</v>
      </c>
      <c r="CV233" s="56">
        <v>322</v>
      </c>
      <c r="CW233" s="54">
        <v>315</v>
      </c>
      <c r="CX233" s="55">
        <v>319</v>
      </c>
      <c r="CY233" s="54">
        <v>243</v>
      </c>
      <c r="CZ233" s="54">
        <v>238</v>
      </c>
      <c r="DA233" s="55">
        <v>241</v>
      </c>
      <c r="DB233" s="54" t="s">
        <v>180</v>
      </c>
      <c r="DC233" s="54" t="s">
        <v>180</v>
      </c>
      <c r="DD233" s="55" t="s">
        <v>180</v>
      </c>
      <c r="DE233" s="54" t="s">
        <v>180</v>
      </c>
      <c r="DF233" s="54" t="s">
        <v>180</v>
      </c>
      <c r="DG233" s="55" t="s">
        <v>180</v>
      </c>
      <c r="DH233" s="54" t="s">
        <v>180</v>
      </c>
      <c r="DI233" s="54" t="s">
        <v>180</v>
      </c>
      <c r="DJ233" s="55" t="s">
        <v>180</v>
      </c>
      <c r="DK233" s="56" t="s">
        <v>180</v>
      </c>
      <c r="DL233" s="54" t="s">
        <v>180</v>
      </c>
      <c r="DM233" s="55" t="s">
        <v>180</v>
      </c>
      <c r="DN233" s="54" t="s">
        <v>180</v>
      </c>
      <c r="DO233" s="54" t="s">
        <v>180</v>
      </c>
      <c r="DP233" s="55" t="s">
        <v>180</v>
      </c>
      <c r="DQ233" s="54" t="s">
        <v>180</v>
      </c>
      <c r="DR233" s="54" t="s">
        <v>180</v>
      </c>
      <c r="DS233" s="55" t="s">
        <v>180</v>
      </c>
      <c r="DT233" s="54">
        <v>224.5</v>
      </c>
      <c r="DU233" s="54">
        <v>224.5</v>
      </c>
      <c r="DV233" s="55">
        <v>224.5</v>
      </c>
      <c r="DW233" s="56">
        <v>258</v>
      </c>
      <c r="DX233" s="54">
        <v>258</v>
      </c>
      <c r="DY233" s="55">
        <v>258</v>
      </c>
      <c r="DZ233" s="56">
        <v>691</v>
      </c>
      <c r="EA233" s="54">
        <v>650</v>
      </c>
      <c r="EB233" s="55">
        <v>671</v>
      </c>
      <c r="EC233" s="56" t="s">
        <v>180</v>
      </c>
      <c r="ED233" s="54" t="s">
        <v>180</v>
      </c>
      <c r="EE233" s="55" t="s">
        <v>180</v>
      </c>
      <c r="EF233" s="56" t="s">
        <v>180</v>
      </c>
      <c r="EG233" s="54" t="s">
        <v>180</v>
      </c>
      <c r="EH233" s="55" t="s">
        <v>180</v>
      </c>
      <c r="EI233" s="56" t="s">
        <v>180</v>
      </c>
      <c r="EJ233" s="54" t="s">
        <v>180</v>
      </c>
      <c r="EK233" s="55" t="s">
        <v>180</v>
      </c>
      <c r="EL233" s="56" t="s">
        <v>180</v>
      </c>
      <c r="EM233" s="54" t="s">
        <v>180</v>
      </c>
      <c r="EN233" s="55" t="s">
        <v>180</v>
      </c>
      <c r="EO233" s="56" t="s">
        <v>180</v>
      </c>
      <c r="EP233" s="54" t="s">
        <v>180</v>
      </c>
      <c r="EQ233" s="55" t="s">
        <v>180</v>
      </c>
      <c r="ER233" s="56" t="s">
        <v>180</v>
      </c>
      <c r="ES233" s="54" t="s">
        <v>180</v>
      </c>
      <c r="ET233" s="55" t="s">
        <v>180</v>
      </c>
      <c r="EU233" s="54" t="s">
        <v>180</v>
      </c>
      <c r="EV233" s="54" t="s">
        <v>180</v>
      </c>
      <c r="EW233" s="55" t="s">
        <v>180</v>
      </c>
      <c r="EX233" s="54">
        <v>281</v>
      </c>
      <c r="EY233" s="54">
        <v>278</v>
      </c>
      <c r="EZ233" s="55">
        <v>280</v>
      </c>
      <c r="FA233" s="56" t="s">
        <v>180</v>
      </c>
      <c r="FB233" s="54" t="s">
        <v>180</v>
      </c>
      <c r="FC233" s="55" t="s">
        <v>180</v>
      </c>
      <c r="FD233" s="56" t="s">
        <v>180</v>
      </c>
      <c r="FE233" s="54" t="s">
        <v>180</v>
      </c>
      <c r="FF233" s="55" t="s">
        <v>180</v>
      </c>
      <c r="FG233" s="56" t="s">
        <v>180</v>
      </c>
      <c r="FH233" s="54" t="s">
        <v>180</v>
      </c>
      <c r="FI233" s="55" t="s">
        <v>180</v>
      </c>
      <c r="FJ233" s="56">
        <v>183</v>
      </c>
      <c r="FK233" s="54">
        <v>178</v>
      </c>
      <c r="FL233" s="55">
        <v>181</v>
      </c>
      <c r="FM233" s="56" t="s">
        <v>180</v>
      </c>
      <c r="FN233" s="54" t="s">
        <v>180</v>
      </c>
      <c r="FO233" s="55" t="s">
        <v>180</v>
      </c>
      <c r="FP233" s="56">
        <v>200</v>
      </c>
      <c r="FQ233" s="54">
        <v>200</v>
      </c>
      <c r="FR233" s="55">
        <v>200</v>
      </c>
      <c r="FS233" s="56">
        <v>201</v>
      </c>
      <c r="FT233" s="54">
        <v>200</v>
      </c>
      <c r="FU233" s="55">
        <v>201</v>
      </c>
      <c r="FV233" s="56" t="s">
        <v>180</v>
      </c>
      <c r="FW233" s="54" t="s">
        <v>180</v>
      </c>
      <c r="FX233" s="55" t="s">
        <v>180</v>
      </c>
      <c r="FY233" s="56" t="s">
        <v>180</v>
      </c>
      <c r="FZ233" s="54" t="s">
        <v>180</v>
      </c>
      <c r="GA233" s="55" t="s">
        <v>180</v>
      </c>
      <c r="GB233" s="56">
        <v>420</v>
      </c>
      <c r="GC233" s="54">
        <v>350</v>
      </c>
      <c r="GD233" s="55">
        <v>385</v>
      </c>
      <c r="GE233" s="56">
        <v>445</v>
      </c>
      <c r="GF233" s="54">
        <v>445</v>
      </c>
      <c r="GG233" s="55">
        <v>445</v>
      </c>
      <c r="GH233" s="56">
        <v>461.5</v>
      </c>
      <c r="GI233" s="54">
        <v>442.75</v>
      </c>
      <c r="GJ233" s="55">
        <v>452.25</v>
      </c>
      <c r="GK233" s="56" t="s">
        <v>180</v>
      </c>
      <c r="GL233" s="54" t="s">
        <v>180</v>
      </c>
      <c r="GM233" s="55" t="s">
        <v>180</v>
      </c>
      <c r="GN233" s="56">
        <v>448</v>
      </c>
      <c r="GO233" s="54">
        <v>415</v>
      </c>
      <c r="GP233" s="55">
        <v>432</v>
      </c>
      <c r="GQ233" s="56" t="s">
        <v>180</v>
      </c>
      <c r="GR233" s="54" t="s">
        <v>180</v>
      </c>
      <c r="GS233" s="55" t="s">
        <v>180</v>
      </c>
      <c r="GT233" s="56" t="s">
        <v>180</v>
      </c>
      <c r="GU233" s="54" t="s">
        <v>180</v>
      </c>
      <c r="GV233" s="55" t="s">
        <v>180</v>
      </c>
      <c r="GW233" s="56" t="s">
        <v>180</v>
      </c>
      <c r="GX233" s="54" t="s">
        <v>180</v>
      </c>
      <c r="GY233" s="55" t="s">
        <v>180</v>
      </c>
      <c r="GZ233" s="56">
        <v>46</v>
      </c>
      <c r="HA233" s="54">
        <v>40</v>
      </c>
      <c r="HB233" s="55">
        <v>43</v>
      </c>
      <c r="HC233" s="56">
        <v>79</v>
      </c>
      <c r="HD233" s="54">
        <v>75</v>
      </c>
      <c r="HE233" s="55">
        <v>77</v>
      </c>
      <c r="HF233" s="54" t="s">
        <v>180</v>
      </c>
      <c r="HG233" s="54" t="s">
        <v>180</v>
      </c>
      <c r="HH233" s="55" t="s">
        <v>180</v>
      </c>
      <c r="HI233" s="54" t="s">
        <v>180</v>
      </c>
      <c r="HJ233" s="54" t="s">
        <v>180</v>
      </c>
      <c r="HK233" s="55" t="s">
        <v>180</v>
      </c>
      <c r="HL233" s="56" t="s">
        <v>180</v>
      </c>
      <c r="HM233" s="54" t="s">
        <v>180</v>
      </c>
      <c r="HN233" s="55" t="s">
        <v>180</v>
      </c>
      <c r="HO233" s="56" t="s">
        <v>180</v>
      </c>
      <c r="HP233" s="54" t="s">
        <v>180</v>
      </c>
      <c r="HQ233" s="55" t="s">
        <v>180</v>
      </c>
      <c r="HR233" s="56" t="s">
        <v>180</v>
      </c>
      <c r="HS233" s="54" t="s">
        <v>180</v>
      </c>
      <c r="HT233" s="55" t="s">
        <v>180</v>
      </c>
      <c r="HU233" s="56" t="s">
        <v>180</v>
      </c>
      <c r="HV233" s="54" t="s">
        <v>180</v>
      </c>
      <c r="HW233" s="55" t="s">
        <v>180</v>
      </c>
      <c r="HX233" s="56" t="s">
        <v>180</v>
      </c>
      <c r="HY233" s="54" t="s">
        <v>180</v>
      </c>
      <c r="HZ233" s="55" t="s">
        <v>180</v>
      </c>
      <c r="IA233" s="56" t="s">
        <v>180</v>
      </c>
      <c r="IB233" s="54" t="s">
        <v>180</v>
      </c>
      <c r="IC233" s="55" t="s">
        <v>180</v>
      </c>
    </row>
    <row r="234" spans="1:237">
      <c r="A234" s="20">
        <v>2006</v>
      </c>
      <c r="B234" s="20">
        <v>2</v>
      </c>
      <c r="C234" s="20">
        <v>5</v>
      </c>
      <c r="D234" s="54">
        <v>271.5</v>
      </c>
      <c r="E234" s="54">
        <v>270</v>
      </c>
      <c r="F234" s="55">
        <v>270.75</v>
      </c>
      <c r="G234" s="56">
        <v>225.25</v>
      </c>
      <c r="H234" s="54">
        <v>222</v>
      </c>
      <c r="I234" s="55">
        <v>224</v>
      </c>
      <c r="J234" s="56">
        <v>235</v>
      </c>
      <c r="K234" s="54">
        <v>234.25</v>
      </c>
      <c r="L234" s="55">
        <v>235</v>
      </c>
      <c r="M234" s="56">
        <v>263.75</v>
      </c>
      <c r="N234" s="54">
        <v>258.75</v>
      </c>
      <c r="O234" s="55">
        <v>261.75</v>
      </c>
      <c r="P234" s="56">
        <v>263.75</v>
      </c>
      <c r="Q234" s="54">
        <v>258.75</v>
      </c>
      <c r="R234" s="55">
        <v>261.75</v>
      </c>
      <c r="S234" s="56">
        <v>263.75</v>
      </c>
      <c r="T234" s="54">
        <v>260</v>
      </c>
      <c r="U234" s="55">
        <v>262.25</v>
      </c>
      <c r="V234" s="54">
        <v>263.75</v>
      </c>
      <c r="W234" s="54">
        <v>258.75</v>
      </c>
      <c r="X234" s="55">
        <v>261.75</v>
      </c>
      <c r="Y234" s="54">
        <v>263</v>
      </c>
      <c r="Z234" s="54">
        <v>260</v>
      </c>
      <c r="AA234" s="55">
        <v>262</v>
      </c>
      <c r="AB234" s="54" t="s">
        <v>180</v>
      </c>
      <c r="AC234" s="54" t="s">
        <v>180</v>
      </c>
      <c r="AD234" s="55" t="s">
        <v>180</v>
      </c>
      <c r="AE234" s="54" t="s">
        <v>180</v>
      </c>
      <c r="AF234" s="54" t="s">
        <v>180</v>
      </c>
      <c r="AG234" s="55" t="s">
        <v>180</v>
      </c>
      <c r="AH234" s="56" t="s">
        <v>180</v>
      </c>
      <c r="AI234" s="54" t="s">
        <v>180</v>
      </c>
      <c r="AJ234" s="55" t="s">
        <v>180</v>
      </c>
      <c r="AK234" s="56" t="s">
        <v>180</v>
      </c>
      <c r="AL234" s="54" t="s">
        <v>180</v>
      </c>
      <c r="AM234" s="55" t="s">
        <v>180</v>
      </c>
      <c r="AN234" s="56">
        <v>4910</v>
      </c>
      <c r="AO234" s="54">
        <v>4280</v>
      </c>
      <c r="AP234" s="55">
        <v>4595</v>
      </c>
      <c r="AQ234" s="56" t="s">
        <v>180</v>
      </c>
      <c r="AR234" s="54" t="s">
        <v>180</v>
      </c>
      <c r="AS234" s="55" t="s">
        <v>180</v>
      </c>
      <c r="AT234" s="56">
        <v>1105</v>
      </c>
      <c r="AU234" s="54">
        <v>1052.5</v>
      </c>
      <c r="AV234" s="55">
        <v>1078.75</v>
      </c>
      <c r="AW234" s="56">
        <v>248.25</v>
      </c>
      <c r="AX234" s="54">
        <v>239.25</v>
      </c>
      <c r="AY234" s="55">
        <v>244.25</v>
      </c>
      <c r="AZ234" s="56">
        <v>264.25</v>
      </c>
      <c r="BA234" s="54">
        <v>255.25</v>
      </c>
      <c r="BB234" s="55">
        <v>260</v>
      </c>
      <c r="BC234" s="56">
        <v>265</v>
      </c>
      <c r="BD234" s="54">
        <v>256.5</v>
      </c>
      <c r="BE234" s="55">
        <v>261</v>
      </c>
      <c r="BF234" s="56">
        <v>264.25</v>
      </c>
      <c r="BG234" s="54">
        <v>257</v>
      </c>
      <c r="BH234" s="55">
        <v>261</v>
      </c>
      <c r="BI234" s="56">
        <v>281</v>
      </c>
      <c r="BJ234" s="54">
        <v>275.75</v>
      </c>
      <c r="BK234" s="55">
        <v>278.75</v>
      </c>
      <c r="BL234" s="56" t="s">
        <v>180</v>
      </c>
      <c r="BM234" s="54" t="s">
        <v>180</v>
      </c>
      <c r="BN234" s="55" t="s">
        <v>180</v>
      </c>
      <c r="BO234" s="56" t="s">
        <v>180</v>
      </c>
      <c r="BP234" s="54" t="s">
        <v>180</v>
      </c>
      <c r="BQ234" s="55" t="s">
        <v>180</v>
      </c>
      <c r="BR234" s="56" t="s">
        <v>180</v>
      </c>
      <c r="BS234" s="54" t="s">
        <v>180</v>
      </c>
      <c r="BT234" s="55" t="s">
        <v>180</v>
      </c>
      <c r="BU234" s="56">
        <v>299.5</v>
      </c>
      <c r="BV234" s="54">
        <v>295</v>
      </c>
      <c r="BW234" s="55">
        <v>297.5</v>
      </c>
      <c r="BX234" s="56">
        <v>293.5</v>
      </c>
      <c r="BY234" s="54">
        <v>292</v>
      </c>
      <c r="BZ234" s="55">
        <v>293</v>
      </c>
      <c r="CA234" s="56">
        <v>281.5</v>
      </c>
      <c r="CB234" s="54">
        <v>276.25</v>
      </c>
      <c r="CC234" s="55">
        <v>279.25</v>
      </c>
      <c r="CD234" s="56">
        <v>2400</v>
      </c>
      <c r="CE234" s="54">
        <v>2300</v>
      </c>
      <c r="CF234" s="55">
        <v>2350</v>
      </c>
      <c r="CG234" s="56" t="s">
        <v>180</v>
      </c>
      <c r="CH234" s="54" t="s">
        <v>180</v>
      </c>
      <c r="CI234" s="55" t="s">
        <v>180</v>
      </c>
      <c r="CJ234" s="56" t="s">
        <v>180</v>
      </c>
      <c r="CK234" s="54" t="s">
        <v>180</v>
      </c>
      <c r="CL234" s="55" t="s">
        <v>180</v>
      </c>
      <c r="CM234" s="56">
        <v>2400</v>
      </c>
      <c r="CN234" s="54">
        <v>2300</v>
      </c>
      <c r="CO234" s="55">
        <v>2350</v>
      </c>
      <c r="CP234" s="56">
        <v>286</v>
      </c>
      <c r="CQ234" s="54">
        <v>282.5</v>
      </c>
      <c r="CR234" s="55">
        <v>284.5</v>
      </c>
      <c r="CS234" s="56">
        <v>325</v>
      </c>
      <c r="CT234" s="54">
        <v>320</v>
      </c>
      <c r="CU234" s="55">
        <v>323</v>
      </c>
      <c r="CV234" s="56">
        <v>322</v>
      </c>
      <c r="CW234" s="54">
        <v>315</v>
      </c>
      <c r="CX234" s="55">
        <v>319</v>
      </c>
      <c r="CY234" s="54">
        <v>248.75</v>
      </c>
      <c r="CZ234" s="54">
        <v>244</v>
      </c>
      <c r="DA234" s="55">
        <v>246.75</v>
      </c>
      <c r="DB234" s="54" t="s">
        <v>180</v>
      </c>
      <c r="DC234" s="54" t="s">
        <v>180</v>
      </c>
      <c r="DD234" s="55" t="s">
        <v>180</v>
      </c>
      <c r="DE234" s="54" t="s">
        <v>180</v>
      </c>
      <c r="DF234" s="54" t="s">
        <v>180</v>
      </c>
      <c r="DG234" s="55" t="s">
        <v>180</v>
      </c>
      <c r="DH234" s="54" t="s">
        <v>180</v>
      </c>
      <c r="DI234" s="54" t="s">
        <v>180</v>
      </c>
      <c r="DJ234" s="55" t="s">
        <v>180</v>
      </c>
      <c r="DK234" s="56" t="s">
        <v>180</v>
      </c>
      <c r="DL234" s="54" t="s">
        <v>180</v>
      </c>
      <c r="DM234" s="55" t="s">
        <v>180</v>
      </c>
      <c r="DN234" s="54" t="s">
        <v>180</v>
      </c>
      <c r="DO234" s="54" t="s">
        <v>180</v>
      </c>
      <c r="DP234" s="55" t="s">
        <v>180</v>
      </c>
      <c r="DQ234" s="54" t="s">
        <v>180</v>
      </c>
      <c r="DR234" s="54" t="s">
        <v>180</v>
      </c>
      <c r="DS234" s="55" t="s">
        <v>180</v>
      </c>
      <c r="DT234" s="54">
        <v>223</v>
      </c>
      <c r="DU234" s="54">
        <v>222</v>
      </c>
      <c r="DV234" s="55">
        <v>223</v>
      </c>
      <c r="DW234" s="56">
        <v>265</v>
      </c>
      <c r="DX234" s="54">
        <v>263</v>
      </c>
      <c r="DY234" s="55">
        <v>264</v>
      </c>
      <c r="DZ234" s="56">
        <v>687</v>
      </c>
      <c r="EA234" s="54">
        <v>646</v>
      </c>
      <c r="EB234" s="55">
        <v>667</v>
      </c>
      <c r="EC234" s="56" t="s">
        <v>180</v>
      </c>
      <c r="ED234" s="54" t="s">
        <v>180</v>
      </c>
      <c r="EE234" s="55" t="s">
        <v>180</v>
      </c>
      <c r="EF234" s="56" t="s">
        <v>180</v>
      </c>
      <c r="EG234" s="54" t="s">
        <v>180</v>
      </c>
      <c r="EH234" s="55" t="s">
        <v>180</v>
      </c>
      <c r="EI234" s="56" t="s">
        <v>180</v>
      </c>
      <c r="EJ234" s="54" t="s">
        <v>180</v>
      </c>
      <c r="EK234" s="55" t="s">
        <v>180</v>
      </c>
      <c r="EL234" s="56" t="s">
        <v>180</v>
      </c>
      <c r="EM234" s="54" t="s">
        <v>180</v>
      </c>
      <c r="EN234" s="55" t="s">
        <v>180</v>
      </c>
      <c r="EO234" s="56" t="s">
        <v>180</v>
      </c>
      <c r="EP234" s="54" t="s">
        <v>180</v>
      </c>
      <c r="EQ234" s="55" t="s">
        <v>180</v>
      </c>
      <c r="ER234" s="56" t="s">
        <v>180</v>
      </c>
      <c r="ES234" s="54" t="s">
        <v>180</v>
      </c>
      <c r="ET234" s="55" t="s">
        <v>180</v>
      </c>
      <c r="EU234" s="54" t="s">
        <v>180</v>
      </c>
      <c r="EV234" s="54" t="s">
        <v>180</v>
      </c>
      <c r="EW234" s="55" t="s">
        <v>180</v>
      </c>
      <c r="EX234" s="54">
        <v>285.75</v>
      </c>
      <c r="EY234" s="54">
        <v>282</v>
      </c>
      <c r="EZ234" s="55">
        <v>284.25</v>
      </c>
      <c r="FA234" s="56" t="s">
        <v>180</v>
      </c>
      <c r="FB234" s="54" t="s">
        <v>180</v>
      </c>
      <c r="FC234" s="55" t="s">
        <v>180</v>
      </c>
      <c r="FD234" s="56" t="s">
        <v>180</v>
      </c>
      <c r="FE234" s="54" t="s">
        <v>180</v>
      </c>
      <c r="FF234" s="55" t="s">
        <v>180</v>
      </c>
      <c r="FG234" s="56">
        <v>183.33333333333334</v>
      </c>
      <c r="FH234" s="54">
        <v>178.66666666666666</v>
      </c>
      <c r="FI234" s="55">
        <v>181.33333333333334</v>
      </c>
      <c r="FJ234" s="56">
        <v>183.75</v>
      </c>
      <c r="FK234" s="54">
        <v>179.5</v>
      </c>
      <c r="FL234" s="55">
        <v>182</v>
      </c>
      <c r="FM234" s="56">
        <v>206.5</v>
      </c>
      <c r="FN234" s="54">
        <v>203</v>
      </c>
      <c r="FO234" s="55">
        <v>205</v>
      </c>
      <c r="FP234" s="56">
        <v>200</v>
      </c>
      <c r="FQ234" s="54">
        <v>200</v>
      </c>
      <c r="FR234" s="55">
        <v>200</v>
      </c>
      <c r="FS234" s="56">
        <v>201</v>
      </c>
      <c r="FT234" s="54">
        <v>200</v>
      </c>
      <c r="FU234" s="55">
        <v>201</v>
      </c>
      <c r="FV234" s="56" t="s">
        <v>180</v>
      </c>
      <c r="FW234" s="54" t="s">
        <v>180</v>
      </c>
      <c r="FX234" s="55" t="s">
        <v>180</v>
      </c>
      <c r="FY234" s="56" t="s">
        <v>180</v>
      </c>
      <c r="FZ234" s="54" t="s">
        <v>180</v>
      </c>
      <c r="GA234" s="55" t="s">
        <v>180</v>
      </c>
      <c r="GB234" s="56">
        <v>420</v>
      </c>
      <c r="GC234" s="54">
        <v>350</v>
      </c>
      <c r="GD234" s="55">
        <v>385</v>
      </c>
      <c r="GE234" s="56">
        <v>445</v>
      </c>
      <c r="GF234" s="54">
        <v>445</v>
      </c>
      <c r="GG234" s="55">
        <v>445</v>
      </c>
      <c r="GH234" s="56">
        <v>466</v>
      </c>
      <c r="GI234" s="54">
        <v>448</v>
      </c>
      <c r="GJ234" s="55">
        <v>457</v>
      </c>
      <c r="GK234" s="56" t="s">
        <v>180</v>
      </c>
      <c r="GL234" s="54" t="s">
        <v>180</v>
      </c>
      <c r="GM234" s="55" t="s">
        <v>180</v>
      </c>
      <c r="GN234" s="56">
        <v>448</v>
      </c>
      <c r="GO234" s="54">
        <v>415</v>
      </c>
      <c r="GP234" s="55">
        <v>432</v>
      </c>
      <c r="GQ234" s="56" t="s">
        <v>180</v>
      </c>
      <c r="GR234" s="54" t="s">
        <v>180</v>
      </c>
      <c r="GS234" s="55" t="s">
        <v>180</v>
      </c>
      <c r="GT234" s="56" t="s">
        <v>180</v>
      </c>
      <c r="GU234" s="54" t="s">
        <v>180</v>
      </c>
      <c r="GV234" s="55" t="s">
        <v>180</v>
      </c>
      <c r="GW234" s="56" t="s">
        <v>180</v>
      </c>
      <c r="GX234" s="54" t="s">
        <v>180</v>
      </c>
      <c r="GY234" s="55" t="s">
        <v>180</v>
      </c>
      <c r="GZ234" s="56">
        <v>46</v>
      </c>
      <c r="HA234" s="54">
        <v>40</v>
      </c>
      <c r="HB234" s="55">
        <v>43</v>
      </c>
      <c r="HC234" s="56">
        <v>79</v>
      </c>
      <c r="HD234" s="54">
        <v>75</v>
      </c>
      <c r="HE234" s="55">
        <v>77</v>
      </c>
      <c r="HF234" s="54" t="s">
        <v>180</v>
      </c>
      <c r="HG234" s="54" t="s">
        <v>180</v>
      </c>
      <c r="HH234" s="55" t="s">
        <v>180</v>
      </c>
      <c r="HI234" s="54" t="s">
        <v>180</v>
      </c>
      <c r="HJ234" s="54" t="s">
        <v>180</v>
      </c>
      <c r="HK234" s="55" t="s">
        <v>180</v>
      </c>
      <c r="HL234" s="56" t="s">
        <v>180</v>
      </c>
      <c r="HM234" s="54" t="s">
        <v>180</v>
      </c>
      <c r="HN234" s="55" t="s">
        <v>180</v>
      </c>
      <c r="HO234" s="56" t="s">
        <v>180</v>
      </c>
      <c r="HP234" s="54" t="s">
        <v>180</v>
      </c>
      <c r="HQ234" s="55" t="s">
        <v>180</v>
      </c>
      <c r="HR234" s="56" t="s">
        <v>180</v>
      </c>
      <c r="HS234" s="54" t="s">
        <v>180</v>
      </c>
      <c r="HT234" s="55" t="s">
        <v>180</v>
      </c>
      <c r="HU234" s="56" t="s">
        <v>180</v>
      </c>
      <c r="HV234" s="54" t="s">
        <v>180</v>
      </c>
      <c r="HW234" s="55" t="s">
        <v>180</v>
      </c>
      <c r="HX234" s="56" t="s">
        <v>180</v>
      </c>
      <c r="HY234" s="54" t="s">
        <v>180</v>
      </c>
      <c r="HZ234" s="55" t="s">
        <v>180</v>
      </c>
      <c r="IA234" s="56" t="s">
        <v>180</v>
      </c>
      <c r="IB234" s="54" t="s">
        <v>180</v>
      </c>
      <c r="IC234" s="55" t="s">
        <v>180</v>
      </c>
    </row>
    <row r="235" spans="1:237">
      <c r="A235" s="20">
        <v>2006</v>
      </c>
      <c r="B235" s="20">
        <v>2</v>
      </c>
      <c r="C235" s="20">
        <v>6</v>
      </c>
      <c r="D235" s="54">
        <v>281.39999999999998</v>
      </c>
      <c r="E235" s="54">
        <v>277.60000000000002</v>
      </c>
      <c r="F235" s="55">
        <v>279.60000000000002</v>
      </c>
      <c r="G235" s="56">
        <v>229.6</v>
      </c>
      <c r="H235" s="54">
        <v>222</v>
      </c>
      <c r="I235" s="55">
        <v>226</v>
      </c>
      <c r="J235" s="56">
        <v>252</v>
      </c>
      <c r="K235" s="54">
        <v>250.8</v>
      </c>
      <c r="L235" s="55">
        <v>251.6</v>
      </c>
      <c r="M235" s="56">
        <v>260</v>
      </c>
      <c r="N235" s="54">
        <v>255</v>
      </c>
      <c r="O235" s="55">
        <v>258</v>
      </c>
      <c r="P235" s="56">
        <v>260</v>
      </c>
      <c r="Q235" s="54">
        <v>255</v>
      </c>
      <c r="R235" s="55">
        <v>258</v>
      </c>
      <c r="S235" s="56">
        <v>260</v>
      </c>
      <c r="T235" s="54">
        <v>255</v>
      </c>
      <c r="U235" s="55">
        <v>258</v>
      </c>
      <c r="V235" s="54">
        <v>262</v>
      </c>
      <c r="W235" s="54">
        <v>255</v>
      </c>
      <c r="X235" s="55">
        <v>258.8</v>
      </c>
      <c r="Y235" s="54">
        <v>263</v>
      </c>
      <c r="Z235" s="54">
        <v>260</v>
      </c>
      <c r="AA235" s="55">
        <v>262</v>
      </c>
      <c r="AB235" s="54" t="s">
        <v>180</v>
      </c>
      <c r="AC235" s="54" t="s">
        <v>180</v>
      </c>
      <c r="AD235" s="55" t="s">
        <v>180</v>
      </c>
      <c r="AE235" s="54" t="s">
        <v>180</v>
      </c>
      <c r="AF235" s="54" t="s">
        <v>180</v>
      </c>
      <c r="AG235" s="55" t="s">
        <v>180</v>
      </c>
      <c r="AH235" s="56" t="s">
        <v>180</v>
      </c>
      <c r="AI235" s="54" t="s">
        <v>180</v>
      </c>
      <c r="AJ235" s="55" t="s">
        <v>180</v>
      </c>
      <c r="AK235" s="56" t="s">
        <v>180</v>
      </c>
      <c r="AL235" s="54" t="s">
        <v>180</v>
      </c>
      <c r="AM235" s="55" t="s">
        <v>180</v>
      </c>
      <c r="AN235" s="56">
        <v>4910</v>
      </c>
      <c r="AO235" s="54">
        <v>4262</v>
      </c>
      <c r="AP235" s="55">
        <v>4586</v>
      </c>
      <c r="AQ235" s="56" t="s">
        <v>180</v>
      </c>
      <c r="AR235" s="54" t="s">
        <v>180</v>
      </c>
      <c r="AS235" s="55" t="s">
        <v>180</v>
      </c>
      <c r="AT235" s="56">
        <v>1148</v>
      </c>
      <c r="AU235" s="54">
        <v>1074</v>
      </c>
      <c r="AV235" s="55">
        <v>1111</v>
      </c>
      <c r="AW235" s="56">
        <v>252</v>
      </c>
      <c r="AX235" s="54">
        <v>247</v>
      </c>
      <c r="AY235" s="55">
        <v>250</v>
      </c>
      <c r="AZ235" s="56">
        <v>266</v>
      </c>
      <c r="BA235" s="54">
        <v>262</v>
      </c>
      <c r="BB235" s="55">
        <v>264</v>
      </c>
      <c r="BC235" s="56">
        <v>266</v>
      </c>
      <c r="BD235" s="54">
        <v>262</v>
      </c>
      <c r="BE235" s="55">
        <v>264</v>
      </c>
      <c r="BF235" s="56">
        <v>266</v>
      </c>
      <c r="BG235" s="54">
        <v>262</v>
      </c>
      <c r="BH235" s="55">
        <v>264</v>
      </c>
      <c r="BI235" s="56">
        <v>288</v>
      </c>
      <c r="BJ235" s="54">
        <v>285</v>
      </c>
      <c r="BK235" s="55">
        <v>287</v>
      </c>
      <c r="BL235" s="56" t="s">
        <v>180</v>
      </c>
      <c r="BM235" s="54" t="s">
        <v>180</v>
      </c>
      <c r="BN235" s="55" t="s">
        <v>180</v>
      </c>
      <c r="BO235" s="56" t="s">
        <v>180</v>
      </c>
      <c r="BP235" s="54" t="s">
        <v>180</v>
      </c>
      <c r="BQ235" s="55" t="s">
        <v>180</v>
      </c>
      <c r="BR235" s="56" t="s">
        <v>180</v>
      </c>
      <c r="BS235" s="54" t="s">
        <v>180</v>
      </c>
      <c r="BT235" s="55" t="s">
        <v>180</v>
      </c>
      <c r="BU235" s="56">
        <v>301</v>
      </c>
      <c r="BV235" s="54">
        <v>300</v>
      </c>
      <c r="BW235" s="55">
        <v>301</v>
      </c>
      <c r="BX235" s="56">
        <v>295</v>
      </c>
      <c r="BY235" s="54">
        <v>292</v>
      </c>
      <c r="BZ235" s="55">
        <v>294</v>
      </c>
      <c r="CA235" s="56">
        <v>284</v>
      </c>
      <c r="CB235" s="54">
        <v>278.75</v>
      </c>
      <c r="CC235" s="55">
        <v>281.75</v>
      </c>
      <c r="CD235" s="56">
        <v>2400</v>
      </c>
      <c r="CE235" s="54">
        <v>2300</v>
      </c>
      <c r="CF235" s="55">
        <v>2350</v>
      </c>
      <c r="CG235" s="56" t="s">
        <v>180</v>
      </c>
      <c r="CH235" s="54" t="s">
        <v>180</v>
      </c>
      <c r="CI235" s="55" t="s">
        <v>180</v>
      </c>
      <c r="CJ235" s="56" t="s">
        <v>180</v>
      </c>
      <c r="CK235" s="54" t="s">
        <v>180</v>
      </c>
      <c r="CL235" s="55" t="s">
        <v>180</v>
      </c>
      <c r="CM235" s="56">
        <v>2400</v>
      </c>
      <c r="CN235" s="54">
        <v>2300</v>
      </c>
      <c r="CO235" s="55">
        <v>2350</v>
      </c>
      <c r="CP235" s="56">
        <v>287.5</v>
      </c>
      <c r="CQ235" s="54">
        <v>285</v>
      </c>
      <c r="CR235" s="55">
        <v>286.25</v>
      </c>
      <c r="CS235" s="56">
        <v>325</v>
      </c>
      <c r="CT235" s="54">
        <v>320</v>
      </c>
      <c r="CU235" s="55">
        <v>323</v>
      </c>
      <c r="CV235" s="56">
        <v>322</v>
      </c>
      <c r="CW235" s="54">
        <v>315</v>
      </c>
      <c r="CX235" s="55">
        <v>319</v>
      </c>
      <c r="CY235" s="54">
        <v>252</v>
      </c>
      <c r="CZ235" s="54">
        <v>248</v>
      </c>
      <c r="DA235" s="55">
        <v>250</v>
      </c>
      <c r="DB235" s="54" t="s">
        <v>180</v>
      </c>
      <c r="DC235" s="54" t="s">
        <v>180</v>
      </c>
      <c r="DD235" s="55" t="s">
        <v>180</v>
      </c>
      <c r="DE235" s="54" t="s">
        <v>180</v>
      </c>
      <c r="DF235" s="54" t="s">
        <v>180</v>
      </c>
      <c r="DG235" s="55" t="s">
        <v>180</v>
      </c>
      <c r="DH235" s="54" t="s">
        <v>180</v>
      </c>
      <c r="DI235" s="54" t="s">
        <v>180</v>
      </c>
      <c r="DJ235" s="55" t="s">
        <v>180</v>
      </c>
      <c r="DK235" s="56" t="s">
        <v>180</v>
      </c>
      <c r="DL235" s="54" t="s">
        <v>180</v>
      </c>
      <c r="DM235" s="55" t="s">
        <v>180</v>
      </c>
      <c r="DN235" s="54" t="s">
        <v>180</v>
      </c>
      <c r="DO235" s="54" t="s">
        <v>180</v>
      </c>
      <c r="DP235" s="55" t="s">
        <v>180</v>
      </c>
      <c r="DQ235" s="54" t="s">
        <v>180</v>
      </c>
      <c r="DR235" s="54" t="s">
        <v>180</v>
      </c>
      <c r="DS235" s="55" t="s">
        <v>180</v>
      </c>
      <c r="DT235" s="54">
        <v>223</v>
      </c>
      <c r="DU235" s="54">
        <v>222</v>
      </c>
      <c r="DV235" s="55">
        <v>223</v>
      </c>
      <c r="DW235" s="56">
        <v>265.8</v>
      </c>
      <c r="DX235" s="54">
        <v>265.8</v>
      </c>
      <c r="DY235" s="55">
        <v>265.8</v>
      </c>
      <c r="DZ235" s="56">
        <v>702.5</v>
      </c>
      <c r="EA235" s="54">
        <v>661</v>
      </c>
      <c r="EB235" s="55">
        <v>682</v>
      </c>
      <c r="EC235" s="56" t="s">
        <v>180</v>
      </c>
      <c r="ED235" s="54" t="s">
        <v>180</v>
      </c>
      <c r="EE235" s="55" t="s">
        <v>180</v>
      </c>
      <c r="EF235" s="56" t="s">
        <v>180</v>
      </c>
      <c r="EG235" s="54" t="s">
        <v>180</v>
      </c>
      <c r="EH235" s="55" t="s">
        <v>180</v>
      </c>
      <c r="EI235" s="56" t="s">
        <v>180</v>
      </c>
      <c r="EJ235" s="54" t="s">
        <v>180</v>
      </c>
      <c r="EK235" s="55" t="s">
        <v>180</v>
      </c>
      <c r="EL235" s="56" t="s">
        <v>180</v>
      </c>
      <c r="EM235" s="54" t="s">
        <v>180</v>
      </c>
      <c r="EN235" s="55" t="s">
        <v>180</v>
      </c>
      <c r="EO235" s="56" t="s">
        <v>180</v>
      </c>
      <c r="EP235" s="54" t="s">
        <v>180</v>
      </c>
      <c r="EQ235" s="55" t="s">
        <v>180</v>
      </c>
      <c r="ER235" s="56" t="s">
        <v>180</v>
      </c>
      <c r="ES235" s="54" t="s">
        <v>180</v>
      </c>
      <c r="ET235" s="55" t="s">
        <v>180</v>
      </c>
      <c r="EU235" s="54" t="s">
        <v>180</v>
      </c>
      <c r="EV235" s="54" t="s">
        <v>180</v>
      </c>
      <c r="EW235" s="55" t="s">
        <v>180</v>
      </c>
      <c r="EX235" s="54">
        <v>290</v>
      </c>
      <c r="EY235" s="54">
        <v>286</v>
      </c>
      <c r="EZ235" s="55">
        <v>288</v>
      </c>
      <c r="FA235" s="56" t="s">
        <v>180</v>
      </c>
      <c r="FB235" s="54" t="s">
        <v>180</v>
      </c>
      <c r="FC235" s="55" t="s">
        <v>180</v>
      </c>
      <c r="FD235" s="56" t="s">
        <v>180</v>
      </c>
      <c r="FE235" s="54" t="s">
        <v>180</v>
      </c>
      <c r="FF235" s="55" t="s">
        <v>180</v>
      </c>
      <c r="FG235" s="56">
        <v>184</v>
      </c>
      <c r="FH235" s="54">
        <v>182</v>
      </c>
      <c r="FI235" s="55">
        <v>183</v>
      </c>
      <c r="FJ235" s="56">
        <v>186</v>
      </c>
      <c r="FK235" s="54">
        <v>182</v>
      </c>
      <c r="FL235" s="55">
        <v>184</v>
      </c>
      <c r="FM235" s="56">
        <v>206</v>
      </c>
      <c r="FN235" s="54">
        <v>203.5</v>
      </c>
      <c r="FO235" s="55">
        <v>205</v>
      </c>
      <c r="FP235" s="56">
        <v>200</v>
      </c>
      <c r="FQ235" s="54">
        <v>200</v>
      </c>
      <c r="FR235" s="55">
        <v>200</v>
      </c>
      <c r="FS235" s="56">
        <v>201</v>
      </c>
      <c r="FT235" s="54">
        <v>200</v>
      </c>
      <c r="FU235" s="55">
        <v>201</v>
      </c>
      <c r="FV235" s="56" t="s">
        <v>180</v>
      </c>
      <c r="FW235" s="54" t="s">
        <v>180</v>
      </c>
      <c r="FX235" s="55" t="s">
        <v>180</v>
      </c>
      <c r="FY235" s="56" t="s">
        <v>180</v>
      </c>
      <c r="FZ235" s="54" t="s">
        <v>180</v>
      </c>
      <c r="GA235" s="55" t="s">
        <v>180</v>
      </c>
      <c r="GB235" s="56">
        <v>420</v>
      </c>
      <c r="GC235" s="54">
        <v>350</v>
      </c>
      <c r="GD235" s="55">
        <v>385</v>
      </c>
      <c r="GE235" s="56">
        <v>457</v>
      </c>
      <c r="GF235" s="54">
        <v>457</v>
      </c>
      <c r="GG235" s="55">
        <v>457</v>
      </c>
      <c r="GH235" s="56">
        <v>466</v>
      </c>
      <c r="GI235" s="54">
        <v>448</v>
      </c>
      <c r="GJ235" s="55">
        <v>457</v>
      </c>
      <c r="GK235" s="56" t="s">
        <v>180</v>
      </c>
      <c r="GL235" s="54" t="s">
        <v>180</v>
      </c>
      <c r="GM235" s="55" t="s">
        <v>180</v>
      </c>
      <c r="GN235" s="56">
        <v>448</v>
      </c>
      <c r="GO235" s="54">
        <v>415</v>
      </c>
      <c r="GP235" s="55">
        <v>432</v>
      </c>
      <c r="GQ235" s="56" t="s">
        <v>180</v>
      </c>
      <c r="GR235" s="54" t="s">
        <v>180</v>
      </c>
      <c r="GS235" s="55" t="s">
        <v>180</v>
      </c>
      <c r="GT235" s="56" t="s">
        <v>180</v>
      </c>
      <c r="GU235" s="54" t="s">
        <v>180</v>
      </c>
      <c r="GV235" s="55" t="s">
        <v>180</v>
      </c>
      <c r="GW235" s="56" t="s">
        <v>180</v>
      </c>
      <c r="GX235" s="54" t="s">
        <v>180</v>
      </c>
      <c r="GY235" s="55" t="s">
        <v>180</v>
      </c>
      <c r="GZ235" s="56">
        <v>49.75</v>
      </c>
      <c r="HA235" s="54">
        <v>40</v>
      </c>
      <c r="HB235" s="55">
        <v>45.25</v>
      </c>
      <c r="HC235" s="56">
        <v>79</v>
      </c>
      <c r="HD235" s="54">
        <v>75</v>
      </c>
      <c r="HE235" s="55">
        <v>77</v>
      </c>
      <c r="HF235" s="54" t="s">
        <v>180</v>
      </c>
      <c r="HG235" s="54" t="s">
        <v>180</v>
      </c>
      <c r="HH235" s="55" t="s">
        <v>180</v>
      </c>
      <c r="HI235" s="54" t="s">
        <v>180</v>
      </c>
      <c r="HJ235" s="54" t="s">
        <v>180</v>
      </c>
      <c r="HK235" s="55" t="s">
        <v>180</v>
      </c>
      <c r="HL235" s="56" t="s">
        <v>180</v>
      </c>
      <c r="HM235" s="54" t="s">
        <v>180</v>
      </c>
      <c r="HN235" s="55" t="s">
        <v>180</v>
      </c>
      <c r="HO235" s="56" t="s">
        <v>180</v>
      </c>
      <c r="HP235" s="54" t="s">
        <v>180</v>
      </c>
      <c r="HQ235" s="55" t="s">
        <v>180</v>
      </c>
      <c r="HR235" s="56" t="s">
        <v>180</v>
      </c>
      <c r="HS235" s="54" t="s">
        <v>180</v>
      </c>
      <c r="HT235" s="55" t="s">
        <v>180</v>
      </c>
      <c r="HU235" s="56" t="s">
        <v>180</v>
      </c>
      <c r="HV235" s="54" t="s">
        <v>180</v>
      </c>
      <c r="HW235" s="55" t="s">
        <v>180</v>
      </c>
      <c r="HX235" s="56" t="s">
        <v>180</v>
      </c>
      <c r="HY235" s="54" t="s">
        <v>180</v>
      </c>
      <c r="HZ235" s="55" t="s">
        <v>180</v>
      </c>
      <c r="IA235" s="56" t="s">
        <v>180</v>
      </c>
      <c r="IB235" s="54" t="s">
        <v>180</v>
      </c>
      <c r="IC235" s="55" t="s">
        <v>180</v>
      </c>
    </row>
    <row r="236" spans="1:237">
      <c r="A236" s="20">
        <v>2006</v>
      </c>
      <c r="B236" s="20">
        <v>3</v>
      </c>
      <c r="C236" s="20">
        <v>7</v>
      </c>
      <c r="D236" s="54">
        <v>262</v>
      </c>
      <c r="E236" s="54">
        <v>260.5</v>
      </c>
      <c r="F236" s="55">
        <v>261.5</v>
      </c>
      <c r="G236" s="56">
        <v>224</v>
      </c>
      <c r="H236" s="54">
        <v>222</v>
      </c>
      <c r="I236" s="55">
        <v>223.5</v>
      </c>
      <c r="J236" s="56">
        <v>232.75</v>
      </c>
      <c r="K236" s="54">
        <v>230</v>
      </c>
      <c r="L236" s="55">
        <v>231.75</v>
      </c>
      <c r="M236" s="56">
        <v>262.5</v>
      </c>
      <c r="N236" s="54">
        <v>257.5</v>
      </c>
      <c r="O236" s="55">
        <v>260.5</v>
      </c>
      <c r="P236" s="56">
        <v>262.5</v>
      </c>
      <c r="Q236" s="54">
        <v>257.5</v>
      </c>
      <c r="R236" s="55">
        <v>260.5</v>
      </c>
      <c r="S236" s="56">
        <v>262.5</v>
      </c>
      <c r="T236" s="54">
        <v>257.5</v>
      </c>
      <c r="U236" s="55">
        <v>260.5</v>
      </c>
      <c r="V236" s="54">
        <v>263.5</v>
      </c>
      <c r="W236" s="54">
        <v>257.5</v>
      </c>
      <c r="X236" s="55">
        <v>260.5</v>
      </c>
      <c r="Y236" s="54">
        <v>263</v>
      </c>
      <c r="Z236" s="54">
        <v>260</v>
      </c>
      <c r="AA236" s="55">
        <v>262</v>
      </c>
      <c r="AB236" s="54" t="s">
        <v>180</v>
      </c>
      <c r="AC236" s="54" t="s">
        <v>180</v>
      </c>
      <c r="AD236" s="55" t="s">
        <v>180</v>
      </c>
      <c r="AE236" s="54" t="s">
        <v>180</v>
      </c>
      <c r="AF236" s="54" t="s">
        <v>180</v>
      </c>
      <c r="AG236" s="55" t="s">
        <v>180</v>
      </c>
      <c r="AH236" s="56" t="s">
        <v>180</v>
      </c>
      <c r="AI236" s="54" t="s">
        <v>180</v>
      </c>
      <c r="AJ236" s="55" t="s">
        <v>180</v>
      </c>
      <c r="AK236" s="56" t="s">
        <v>180</v>
      </c>
      <c r="AL236" s="54" t="s">
        <v>180</v>
      </c>
      <c r="AM236" s="55" t="s">
        <v>180</v>
      </c>
      <c r="AN236" s="56">
        <v>4570</v>
      </c>
      <c r="AO236" s="54">
        <v>4250</v>
      </c>
      <c r="AP236" s="55">
        <v>4410</v>
      </c>
      <c r="AQ236" s="56" t="s">
        <v>180</v>
      </c>
      <c r="AR236" s="54" t="s">
        <v>180</v>
      </c>
      <c r="AS236" s="55" t="s">
        <v>180</v>
      </c>
      <c r="AT236" s="56">
        <v>1115</v>
      </c>
      <c r="AU236" s="54">
        <v>1035</v>
      </c>
      <c r="AV236" s="55">
        <v>1075</v>
      </c>
      <c r="AW236" s="56">
        <v>251.75</v>
      </c>
      <c r="AX236" s="54">
        <v>247</v>
      </c>
      <c r="AY236" s="55">
        <v>249.75</v>
      </c>
      <c r="AZ236" s="56">
        <v>266</v>
      </c>
      <c r="BA236" s="54">
        <v>262</v>
      </c>
      <c r="BB236" s="55">
        <v>264</v>
      </c>
      <c r="BC236" s="56">
        <v>266</v>
      </c>
      <c r="BD236" s="54">
        <v>262</v>
      </c>
      <c r="BE236" s="55">
        <v>264</v>
      </c>
      <c r="BF236" s="56">
        <v>266</v>
      </c>
      <c r="BG236" s="54">
        <v>262</v>
      </c>
      <c r="BH236" s="55">
        <v>264</v>
      </c>
      <c r="BI236" s="56">
        <v>286.5</v>
      </c>
      <c r="BJ236" s="54">
        <v>282.5</v>
      </c>
      <c r="BK236" s="55">
        <v>285</v>
      </c>
      <c r="BL236" s="56" t="s">
        <v>180</v>
      </c>
      <c r="BM236" s="54" t="s">
        <v>180</v>
      </c>
      <c r="BN236" s="55" t="s">
        <v>180</v>
      </c>
      <c r="BO236" s="56" t="s">
        <v>180</v>
      </c>
      <c r="BP236" s="54" t="s">
        <v>180</v>
      </c>
      <c r="BQ236" s="55" t="s">
        <v>180</v>
      </c>
      <c r="BR236" s="56" t="s">
        <v>180</v>
      </c>
      <c r="BS236" s="54" t="s">
        <v>180</v>
      </c>
      <c r="BT236" s="55" t="s">
        <v>180</v>
      </c>
      <c r="BU236" s="56">
        <v>301.5</v>
      </c>
      <c r="BV236" s="54">
        <v>300.5</v>
      </c>
      <c r="BW236" s="55">
        <v>301.25</v>
      </c>
      <c r="BX236" s="56">
        <v>298</v>
      </c>
      <c r="BY236" s="54">
        <v>294</v>
      </c>
      <c r="BZ236" s="55">
        <v>296.5</v>
      </c>
      <c r="CA236" s="56">
        <v>280</v>
      </c>
      <c r="CB236" s="54">
        <v>275</v>
      </c>
      <c r="CC236" s="55">
        <v>278</v>
      </c>
      <c r="CD236" s="56">
        <v>2400</v>
      </c>
      <c r="CE236" s="54">
        <v>2337.5</v>
      </c>
      <c r="CF236" s="55">
        <v>2368.75</v>
      </c>
      <c r="CG236" s="56" t="s">
        <v>180</v>
      </c>
      <c r="CH236" s="54" t="s">
        <v>180</v>
      </c>
      <c r="CI236" s="55" t="s">
        <v>180</v>
      </c>
      <c r="CJ236" s="56" t="s">
        <v>180</v>
      </c>
      <c r="CK236" s="54" t="s">
        <v>180</v>
      </c>
      <c r="CL236" s="55" t="s">
        <v>180</v>
      </c>
      <c r="CM236" s="56">
        <v>2400</v>
      </c>
      <c r="CN236" s="54">
        <v>2337.5</v>
      </c>
      <c r="CO236" s="55">
        <v>2368.75</v>
      </c>
      <c r="CP236" s="56">
        <v>287.75</v>
      </c>
      <c r="CQ236" s="54">
        <v>285.5</v>
      </c>
      <c r="CR236" s="55">
        <v>286.75</v>
      </c>
      <c r="CS236" s="56">
        <v>325</v>
      </c>
      <c r="CT236" s="54">
        <v>320</v>
      </c>
      <c r="CU236" s="55">
        <v>323</v>
      </c>
      <c r="CV236" s="56">
        <v>322</v>
      </c>
      <c r="CW236" s="54">
        <v>315</v>
      </c>
      <c r="CX236" s="55">
        <v>319</v>
      </c>
      <c r="CY236" s="54">
        <v>252</v>
      </c>
      <c r="CZ236" s="54">
        <v>248</v>
      </c>
      <c r="DA236" s="55">
        <v>250</v>
      </c>
      <c r="DB236" s="54" t="s">
        <v>180</v>
      </c>
      <c r="DC236" s="54" t="s">
        <v>180</v>
      </c>
      <c r="DD236" s="55" t="s">
        <v>180</v>
      </c>
      <c r="DE236" s="54" t="s">
        <v>180</v>
      </c>
      <c r="DF236" s="54" t="s">
        <v>180</v>
      </c>
      <c r="DG236" s="55" t="s">
        <v>180</v>
      </c>
      <c r="DH236" s="54" t="s">
        <v>180</v>
      </c>
      <c r="DI236" s="54" t="s">
        <v>180</v>
      </c>
      <c r="DJ236" s="55" t="s">
        <v>180</v>
      </c>
      <c r="DK236" s="56" t="s">
        <v>180</v>
      </c>
      <c r="DL236" s="54" t="s">
        <v>180</v>
      </c>
      <c r="DM236" s="55" t="s">
        <v>180</v>
      </c>
      <c r="DN236" s="54" t="s">
        <v>180</v>
      </c>
      <c r="DO236" s="54" t="s">
        <v>180</v>
      </c>
      <c r="DP236" s="55" t="s">
        <v>180</v>
      </c>
      <c r="DQ236" s="54" t="s">
        <v>180</v>
      </c>
      <c r="DR236" s="54" t="s">
        <v>180</v>
      </c>
      <c r="DS236" s="55" t="s">
        <v>180</v>
      </c>
      <c r="DT236" s="54">
        <v>223</v>
      </c>
      <c r="DU236" s="54">
        <v>222</v>
      </c>
      <c r="DV236" s="55">
        <v>223</v>
      </c>
      <c r="DW236" s="56">
        <v>265.5</v>
      </c>
      <c r="DX236" s="54">
        <v>265.5</v>
      </c>
      <c r="DY236" s="55">
        <v>265.5</v>
      </c>
      <c r="DZ236" s="56">
        <v>719.75</v>
      </c>
      <c r="EA236" s="54">
        <v>683.25</v>
      </c>
      <c r="EB236" s="55">
        <v>702</v>
      </c>
      <c r="EC236" s="56" t="s">
        <v>180</v>
      </c>
      <c r="ED236" s="54" t="s">
        <v>180</v>
      </c>
      <c r="EE236" s="55" t="s">
        <v>180</v>
      </c>
      <c r="EF236" s="56" t="s">
        <v>180</v>
      </c>
      <c r="EG236" s="54" t="s">
        <v>180</v>
      </c>
      <c r="EH236" s="55" t="s">
        <v>180</v>
      </c>
      <c r="EI236" s="56" t="s">
        <v>180</v>
      </c>
      <c r="EJ236" s="54" t="s">
        <v>180</v>
      </c>
      <c r="EK236" s="55" t="s">
        <v>180</v>
      </c>
      <c r="EL236" s="56" t="s">
        <v>180</v>
      </c>
      <c r="EM236" s="54" t="s">
        <v>180</v>
      </c>
      <c r="EN236" s="55" t="s">
        <v>180</v>
      </c>
      <c r="EO236" s="56" t="s">
        <v>180</v>
      </c>
      <c r="EP236" s="54" t="s">
        <v>180</v>
      </c>
      <c r="EQ236" s="55" t="s">
        <v>180</v>
      </c>
      <c r="ER236" s="56" t="s">
        <v>180</v>
      </c>
      <c r="ES236" s="54" t="s">
        <v>180</v>
      </c>
      <c r="ET236" s="55" t="s">
        <v>180</v>
      </c>
      <c r="EU236" s="54" t="s">
        <v>180</v>
      </c>
      <c r="EV236" s="54" t="s">
        <v>180</v>
      </c>
      <c r="EW236" s="55" t="s">
        <v>180</v>
      </c>
      <c r="EX236" s="54">
        <v>290</v>
      </c>
      <c r="EY236" s="54">
        <v>286</v>
      </c>
      <c r="EZ236" s="55">
        <v>288</v>
      </c>
      <c r="FA236" s="56" t="s">
        <v>180</v>
      </c>
      <c r="FB236" s="54" t="s">
        <v>180</v>
      </c>
      <c r="FC236" s="55" t="s">
        <v>180</v>
      </c>
      <c r="FD236" s="56" t="s">
        <v>180</v>
      </c>
      <c r="FE236" s="54" t="s">
        <v>180</v>
      </c>
      <c r="FF236" s="55" t="s">
        <v>180</v>
      </c>
      <c r="FG236" s="56">
        <v>184</v>
      </c>
      <c r="FH236" s="54">
        <v>182</v>
      </c>
      <c r="FI236" s="55">
        <v>183</v>
      </c>
      <c r="FJ236" s="56">
        <v>186</v>
      </c>
      <c r="FK236" s="54">
        <v>182</v>
      </c>
      <c r="FL236" s="55">
        <v>184</v>
      </c>
      <c r="FM236" s="56">
        <v>209</v>
      </c>
      <c r="FN236" s="54">
        <v>206.75</v>
      </c>
      <c r="FO236" s="55">
        <v>208</v>
      </c>
      <c r="FP236" s="56">
        <v>202.5</v>
      </c>
      <c r="FQ236" s="54">
        <v>202.5</v>
      </c>
      <c r="FR236" s="55">
        <v>202.5</v>
      </c>
      <c r="FS236" s="56">
        <v>230.25</v>
      </c>
      <c r="FT236" s="54">
        <v>230</v>
      </c>
      <c r="FU236" s="55">
        <v>230.25</v>
      </c>
      <c r="FV236" s="56" t="s">
        <v>180</v>
      </c>
      <c r="FW236" s="54" t="s">
        <v>180</v>
      </c>
      <c r="FX236" s="55" t="s">
        <v>180</v>
      </c>
      <c r="FY236" s="56" t="s">
        <v>180</v>
      </c>
      <c r="FZ236" s="54" t="s">
        <v>180</v>
      </c>
      <c r="GA236" s="55" t="s">
        <v>180</v>
      </c>
      <c r="GB236" s="56">
        <v>420</v>
      </c>
      <c r="GC236" s="54">
        <v>365</v>
      </c>
      <c r="GD236" s="55">
        <v>392.5</v>
      </c>
      <c r="GE236" s="56">
        <v>461</v>
      </c>
      <c r="GF236" s="54">
        <v>461</v>
      </c>
      <c r="GG236" s="55">
        <v>461</v>
      </c>
      <c r="GH236" s="56">
        <v>465.5</v>
      </c>
      <c r="GI236" s="54">
        <v>449</v>
      </c>
      <c r="GJ236" s="55">
        <v>457.5</v>
      </c>
      <c r="GK236" s="56" t="s">
        <v>180</v>
      </c>
      <c r="GL236" s="54" t="s">
        <v>180</v>
      </c>
      <c r="GM236" s="55" t="s">
        <v>180</v>
      </c>
      <c r="GN236" s="56">
        <v>454</v>
      </c>
      <c r="GO236" s="54">
        <v>425</v>
      </c>
      <c r="GP236" s="55">
        <v>440</v>
      </c>
      <c r="GQ236" s="56" t="s">
        <v>180</v>
      </c>
      <c r="GR236" s="54" t="s">
        <v>180</v>
      </c>
      <c r="GS236" s="55" t="s">
        <v>180</v>
      </c>
      <c r="GT236" s="56" t="s">
        <v>180</v>
      </c>
      <c r="GU236" s="54" t="s">
        <v>180</v>
      </c>
      <c r="GV236" s="55" t="s">
        <v>180</v>
      </c>
      <c r="GW236" s="56" t="s">
        <v>180</v>
      </c>
      <c r="GX236" s="54" t="s">
        <v>180</v>
      </c>
      <c r="GY236" s="55" t="s">
        <v>180</v>
      </c>
      <c r="GZ236" s="56">
        <v>51</v>
      </c>
      <c r="HA236" s="54">
        <v>40</v>
      </c>
      <c r="HB236" s="55">
        <v>46</v>
      </c>
      <c r="HC236" s="56">
        <v>79</v>
      </c>
      <c r="HD236" s="54">
        <v>75</v>
      </c>
      <c r="HE236" s="55">
        <v>77</v>
      </c>
      <c r="HF236" s="54" t="s">
        <v>180</v>
      </c>
      <c r="HG236" s="54" t="s">
        <v>180</v>
      </c>
      <c r="HH236" s="55" t="s">
        <v>180</v>
      </c>
      <c r="HI236" s="54" t="s">
        <v>180</v>
      </c>
      <c r="HJ236" s="54" t="s">
        <v>180</v>
      </c>
      <c r="HK236" s="55" t="s">
        <v>180</v>
      </c>
      <c r="HL236" s="56" t="s">
        <v>180</v>
      </c>
      <c r="HM236" s="54" t="s">
        <v>180</v>
      </c>
      <c r="HN236" s="55" t="s">
        <v>180</v>
      </c>
      <c r="HO236" s="56" t="s">
        <v>180</v>
      </c>
      <c r="HP236" s="54" t="s">
        <v>180</v>
      </c>
      <c r="HQ236" s="55" t="s">
        <v>180</v>
      </c>
      <c r="HR236" s="56" t="s">
        <v>180</v>
      </c>
      <c r="HS236" s="54" t="s">
        <v>180</v>
      </c>
      <c r="HT236" s="55" t="s">
        <v>180</v>
      </c>
      <c r="HU236" s="56" t="s">
        <v>180</v>
      </c>
      <c r="HV236" s="54" t="s">
        <v>180</v>
      </c>
      <c r="HW236" s="55" t="s">
        <v>180</v>
      </c>
      <c r="HX236" s="56" t="s">
        <v>180</v>
      </c>
      <c r="HY236" s="54" t="s">
        <v>180</v>
      </c>
      <c r="HZ236" s="55" t="s">
        <v>180</v>
      </c>
      <c r="IA236" s="56" t="s">
        <v>180</v>
      </c>
      <c r="IB236" s="54" t="s">
        <v>180</v>
      </c>
      <c r="IC236" s="55" t="s">
        <v>180</v>
      </c>
    </row>
    <row r="237" spans="1:237">
      <c r="A237" s="20">
        <v>2006</v>
      </c>
      <c r="B237" s="20">
        <v>3</v>
      </c>
      <c r="C237" s="20">
        <v>8</v>
      </c>
      <c r="D237" s="54">
        <v>263.8</v>
      </c>
      <c r="E237" s="54">
        <v>258</v>
      </c>
      <c r="F237" s="55">
        <v>261</v>
      </c>
      <c r="G237" s="56">
        <v>223</v>
      </c>
      <c r="H237" s="54">
        <v>221.6</v>
      </c>
      <c r="I237" s="55">
        <v>222.8</v>
      </c>
      <c r="J237" s="56">
        <v>230</v>
      </c>
      <c r="K237" s="54">
        <v>225.6</v>
      </c>
      <c r="L237" s="55">
        <v>228.2</v>
      </c>
      <c r="M237" s="56">
        <v>265</v>
      </c>
      <c r="N237" s="54">
        <v>260</v>
      </c>
      <c r="O237" s="55">
        <v>263</v>
      </c>
      <c r="P237" s="56">
        <v>265</v>
      </c>
      <c r="Q237" s="54">
        <v>260</v>
      </c>
      <c r="R237" s="55">
        <v>263</v>
      </c>
      <c r="S237" s="56">
        <v>265</v>
      </c>
      <c r="T237" s="54">
        <v>260</v>
      </c>
      <c r="U237" s="55">
        <v>263</v>
      </c>
      <c r="V237" s="54">
        <v>262</v>
      </c>
      <c r="W237" s="54">
        <v>260</v>
      </c>
      <c r="X237" s="55">
        <v>261</v>
      </c>
      <c r="Y237" s="54">
        <v>263</v>
      </c>
      <c r="Z237" s="54">
        <v>260</v>
      </c>
      <c r="AA237" s="55">
        <v>262</v>
      </c>
      <c r="AB237" s="54" t="s">
        <v>180</v>
      </c>
      <c r="AC237" s="54" t="s">
        <v>180</v>
      </c>
      <c r="AD237" s="55" t="s">
        <v>180</v>
      </c>
      <c r="AE237" s="54" t="s">
        <v>180</v>
      </c>
      <c r="AF237" s="54" t="s">
        <v>180</v>
      </c>
      <c r="AG237" s="55" t="s">
        <v>180</v>
      </c>
      <c r="AH237" s="56" t="s">
        <v>180</v>
      </c>
      <c r="AI237" s="54" t="s">
        <v>180</v>
      </c>
      <c r="AJ237" s="55" t="s">
        <v>180</v>
      </c>
      <c r="AK237" s="56" t="s">
        <v>180</v>
      </c>
      <c r="AL237" s="54" t="s">
        <v>180</v>
      </c>
      <c r="AM237" s="55" t="s">
        <v>180</v>
      </c>
      <c r="AN237" s="56">
        <v>4540</v>
      </c>
      <c r="AO237" s="54">
        <v>4426</v>
      </c>
      <c r="AP237" s="55">
        <v>4483</v>
      </c>
      <c r="AQ237" s="56" t="s">
        <v>180</v>
      </c>
      <c r="AR237" s="54" t="s">
        <v>180</v>
      </c>
      <c r="AS237" s="55" t="s">
        <v>180</v>
      </c>
      <c r="AT237" s="56">
        <v>1100</v>
      </c>
      <c r="AU237" s="54">
        <v>1020</v>
      </c>
      <c r="AV237" s="55">
        <v>1060</v>
      </c>
      <c r="AW237" s="56">
        <v>258</v>
      </c>
      <c r="AX237" s="54">
        <v>254</v>
      </c>
      <c r="AY237" s="55">
        <v>256</v>
      </c>
      <c r="AZ237" s="56">
        <v>271.8</v>
      </c>
      <c r="BA237" s="54">
        <v>262</v>
      </c>
      <c r="BB237" s="55">
        <v>267</v>
      </c>
      <c r="BC237" s="56">
        <v>266</v>
      </c>
      <c r="BD237" s="54">
        <v>262</v>
      </c>
      <c r="BE237" s="55">
        <v>264</v>
      </c>
      <c r="BF237" s="56">
        <v>271.8</v>
      </c>
      <c r="BG237" s="54">
        <v>269</v>
      </c>
      <c r="BH237" s="55">
        <v>270.39999999999998</v>
      </c>
      <c r="BI237" s="56">
        <v>285.39999999999998</v>
      </c>
      <c r="BJ237" s="54">
        <v>285.2</v>
      </c>
      <c r="BK237" s="55">
        <v>285.39999999999998</v>
      </c>
      <c r="BL237" s="56" t="s">
        <v>180</v>
      </c>
      <c r="BM237" s="54" t="s">
        <v>180</v>
      </c>
      <c r="BN237" s="55" t="s">
        <v>180</v>
      </c>
      <c r="BO237" s="56" t="s">
        <v>180</v>
      </c>
      <c r="BP237" s="54" t="s">
        <v>180</v>
      </c>
      <c r="BQ237" s="55" t="s">
        <v>180</v>
      </c>
      <c r="BR237" s="56" t="s">
        <v>180</v>
      </c>
      <c r="BS237" s="54" t="s">
        <v>180</v>
      </c>
      <c r="BT237" s="55" t="s">
        <v>180</v>
      </c>
      <c r="BU237" s="56">
        <v>303</v>
      </c>
      <c r="BV237" s="54">
        <v>301</v>
      </c>
      <c r="BW237" s="55">
        <v>302</v>
      </c>
      <c r="BX237" s="56">
        <v>307</v>
      </c>
      <c r="BY237" s="54">
        <v>300</v>
      </c>
      <c r="BZ237" s="55">
        <v>304</v>
      </c>
      <c r="CA237" s="56">
        <v>304.60000000000002</v>
      </c>
      <c r="CB237" s="54">
        <v>299.60000000000002</v>
      </c>
      <c r="CC237" s="55">
        <v>302.39999999999998</v>
      </c>
      <c r="CD237" s="56">
        <v>2400</v>
      </c>
      <c r="CE237" s="54">
        <v>2320</v>
      </c>
      <c r="CF237" s="55">
        <v>2360</v>
      </c>
      <c r="CG237" s="56" t="s">
        <v>180</v>
      </c>
      <c r="CH237" s="54" t="s">
        <v>180</v>
      </c>
      <c r="CI237" s="55" t="s">
        <v>180</v>
      </c>
      <c r="CJ237" s="56" t="s">
        <v>180</v>
      </c>
      <c r="CK237" s="54" t="s">
        <v>180</v>
      </c>
      <c r="CL237" s="55" t="s">
        <v>180</v>
      </c>
      <c r="CM237" s="56">
        <v>2400</v>
      </c>
      <c r="CN237" s="54">
        <v>2320</v>
      </c>
      <c r="CO237" s="55">
        <v>2360</v>
      </c>
      <c r="CP237" s="56">
        <v>291.2</v>
      </c>
      <c r="CQ237" s="54">
        <v>288.8</v>
      </c>
      <c r="CR237" s="55">
        <v>290</v>
      </c>
      <c r="CS237" s="56">
        <v>325</v>
      </c>
      <c r="CT237" s="54">
        <v>320</v>
      </c>
      <c r="CU237" s="55">
        <v>323</v>
      </c>
      <c r="CV237" s="56">
        <v>322</v>
      </c>
      <c r="CW237" s="54">
        <v>315</v>
      </c>
      <c r="CX237" s="55">
        <v>319</v>
      </c>
      <c r="CY237" s="54">
        <v>252</v>
      </c>
      <c r="CZ237" s="54">
        <v>248</v>
      </c>
      <c r="DA237" s="55">
        <v>250</v>
      </c>
      <c r="DB237" s="54" t="s">
        <v>180</v>
      </c>
      <c r="DC237" s="54" t="s">
        <v>180</v>
      </c>
      <c r="DD237" s="55" t="s">
        <v>180</v>
      </c>
      <c r="DE237" s="54" t="s">
        <v>180</v>
      </c>
      <c r="DF237" s="54" t="s">
        <v>180</v>
      </c>
      <c r="DG237" s="55" t="s">
        <v>180</v>
      </c>
      <c r="DH237" s="54" t="s">
        <v>180</v>
      </c>
      <c r="DI237" s="54" t="s">
        <v>180</v>
      </c>
      <c r="DJ237" s="55" t="s">
        <v>180</v>
      </c>
      <c r="DK237" s="56" t="s">
        <v>180</v>
      </c>
      <c r="DL237" s="54" t="s">
        <v>180</v>
      </c>
      <c r="DM237" s="55" t="s">
        <v>180</v>
      </c>
      <c r="DN237" s="54" t="s">
        <v>180</v>
      </c>
      <c r="DO237" s="54" t="s">
        <v>180</v>
      </c>
      <c r="DP237" s="55" t="s">
        <v>180</v>
      </c>
      <c r="DQ237" s="54" t="s">
        <v>180</v>
      </c>
      <c r="DR237" s="54" t="s">
        <v>180</v>
      </c>
      <c r="DS237" s="55" t="s">
        <v>180</v>
      </c>
      <c r="DT237" s="54">
        <v>223</v>
      </c>
      <c r="DU237" s="54">
        <v>222</v>
      </c>
      <c r="DV237" s="55">
        <v>223</v>
      </c>
      <c r="DW237" s="56">
        <v>261</v>
      </c>
      <c r="DX237" s="54">
        <v>258</v>
      </c>
      <c r="DY237" s="55">
        <v>260</v>
      </c>
      <c r="DZ237" s="56">
        <v>673.8</v>
      </c>
      <c r="EA237" s="54">
        <v>635</v>
      </c>
      <c r="EB237" s="55">
        <v>654.79999999999995</v>
      </c>
      <c r="EC237" s="56" t="s">
        <v>180</v>
      </c>
      <c r="ED237" s="54" t="s">
        <v>180</v>
      </c>
      <c r="EE237" s="55" t="s">
        <v>180</v>
      </c>
      <c r="EF237" s="56" t="s">
        <v>180</v>
      </c>
      <c r="EG237" s="54" t="s">
        <v>180</v>
      </c>
      <c r="EH237" s="55" t="s">
        <v>180</v>
      </c>
      <c r="EI237" s="56" t="s">
        <v>180</v>
      </c>
      <c r="EJ237" s="54" t="s">
        <v>180</v>
      </c>
      <c r="EK237" s="55" t="s">
        <v>180</v>
      </c>
      <c r="EL237" s="56" t="s">
        <v>180</v>
      </c>
      <c r="EM237" s="54" t="s">
        <v>180</v>
      </c>
      <c r="EN237" s="55" t="s">
        <v>180</v>
      </c>
      <c r="EO237" s="56" t="s">
        <v>180</v>
      </c>
      <c r="EP237" s="54" t="s">
        <v>180</v>
      </c>
      <c r="EQ237" s="55" t="s">
        <v>180</v>
      </c>
      <c r="ER237" s="56" t="s">
        <v>180</v>
      </c>
      <c r="ES237" s="54" t="s">
        <v>180</v>
      </c>
      <c r="ET237" s="55" t="s">
        <v>180</v>
      </c>
      <c r="EU237" s="54" t="s">
        <v>180</v>
      </c>
      <c r="EV237" s="54" t="s">
        <v>180</v>
      </c>
      <c r="EW237" s="55" t="s">
        <v>180</v>
      </c>
      <c r="EX237" s="54">
        <v>290</v>
      </c>
      <c r="EY237" s="54">
        <v>286</v>
      </c>
      <c r="EZ237" s="55">
        <v>288</v>
      </c>
      <c r="FA237" s="56" t="s">
        <v>180</v>
      </c>
      <c r="FB237" s="54" t="s">
        <v>180</v>
      </c>
      <c r="FC237" s="55" t="s">
        <v>180</v>
      </c>
      <c r="FD237" s="56" t="s">
        <v>180</v>
      </c>
      <c r="FE237" s="54" t="s">
        <v>180</v>
      </c>
      <c r="FF237" s="55" t="s">
        <v>180</v>
      </c>
      <c r="FG237" s="56">
        <v>184</v>
      </c>
      <c r="FH237" s="54">
        <v>182</v>
      </c>
      <c r="FI237" s="55">
        <v>183</v>
      </c>
      <c r="FJ237" s="56">
        <v>190</v>
      </c>
      <c r="FK237" s="54">
        <v>186.6</v>
      </c>
      <c r="FL237" s="55">
        <v>188.4</v>
      </c>
      <c r="FM237" s="56">
        <v>216.6</v>
      </c>
      <c r="FN237" s="54">
        <v>214.6</v>
      </c>
      <c r="FO237" s="55">
        <v>215.6</v>
      </c>
      <c r="FP237" s="56">
        <v>205</v>
      </c>
      <c r="FQ237" s="54">
        <v>205</v>
      </c>
      <c r="FR237" s="55">
        <v>205</v>
      </c>
      <c r="FS237" s="56">
        <v>240</v>
      </c>
      <c r="FT237" s="54">
        <v>240</v>
      </c>
      <c r="FU237" s="55">
        <v>240</v>
      </c>
      <c r="FV237" s="56" t="s">
        <v>180</v>
      </c>
      <c r="FW237" s="54" t="s">
        <v>180</v>
      </c>
      <c r="FX237" s="55" t="s">
        <v>180</v>
      </c>
      <c r="FY237" s="56" t="s">
        <v>180</v>
      </c>
      <c r="FZ237" s="54" t="s">
        <v>180</v>
      </c>
      <c r="GA237" s="55" t="s">
        <v>180</v>
      </c>
      <c r="GB237" s="56">
        <v>420</v>
      </c>
      <c r="GC237" s="54">
        <v>380</v>
      </c>
      <c r="GD237" s="55">
        <v>400</v>
      </c>
      <c r="GE237" s="56">
        <v>461</v>
      </c>
      <c r="GF237" s="54">
        <v>461</v>
      </c>
      <c r="GG237" s="55">
        <v>461</v>
      </c>
      <c r="GH237" s="56">
        <v>465</v>
      </c>
      <c r="GI237" s="54">
        <v>450</v>
      </c>
      <c r="GJ237" s="55">
        <v>458</v>
      </c>
      <c r="GK237" s="56" t="s">
        <v>180</v>
      </c>
      <c r="GL237" s="54" t="s">
        <v>180</v>
      </c>
      <c r="GM237" s="55" t="s">
        <v>180</v>
      </c>
      <c r="GN237" s="56">
        <v>460</v>
      </c>
      <c r="GO237" s="54">
        <v>435</v>
      </c>
      <c r="GP237" s="55">
        <v>448</v>
      </c>
      <c r="GQ237" s="56" t="s">
        <v>180</v>
      </c>
      <c r="GR237" s="54" t="s">
        <v>180</v>
      </c>
      <c r="GS237" s="55" t="s">
        <v>180</v>
      </c>
      <c r="GT237" s="56" t="s">
        <v>180</v>
      </c>
      <c r="GU237" s="54" t="s">
        <v>180</v>
      </c>
      <c r="GV237" s="55" t="s">
        <v>180</v>
      </c>
      <c r="GW237" s="56" t="s">
        <v>180</v>
      </c>
      <c r="GX237" s="54" t="s">
        <v>180</v>
      </c>
      <c r="GY237" s="55" t="s">
        <v>180</v>
      </c>
      <c r="GZ237" s="56">
        <v>51</v>
      </c>
      <c r="HA237" s="54">
        <v>40</v>
      </c>
      <c r="HB237" s="55">
        <v>46</v>
      </c>
      <c r="HC237" s="56">
        <v>79</v>
      </c>
      <c r="HD237" s="54">
        <v>75</v>
      </c>
      <c r="HE237" s="55">
        <v>77</v>
      </c>
      <c r="HF237" s="54" t="s">
        <v>180</v>
      </c>
      <c r="HG237" s="54" t="s">
        <v>180</v>
      </c>
      <c r="HH237" s="55" t="s">
        <v>180</v>
      </c>
      <c r="HI237" s="54" t="s">
        <v>180</v>
      </c>
      <c r="HJ237" s="54" t="s">
        <v>180</v>
      </c>
      <c r="HK237" s="55" t="s">
        <v>180</v>
      </c>
      <c r="HL237" s="56" t="s">
        <v>180</v>
      </c>
      <c r="HM237" s="54" t="s">
        <v>180</v>
      </c>
      <c r="HN237" s="55" t="s">
        <v>180</v>
      </c>
      <c r="HO237" s="56" t="s">
        <v>180</v>
      </c>
      <c r="HP237" s="54" t="s">
        <v>180</v>
      </c>
      <c r="HQ237" s="55" t="s">
        <v>180</v>
      </c>
      <c r="HR237" s="56" t="s">
        <v>180</v>
      </c>
      <c r="HS237" s="54" t="s">
        <v>180</v>
      </c>
      <c r="HT237" s="55" t="s">
        <v>180</v>
      </c>
      <c r="HU237" s="56" t="s">
        <v>180</v>
      </c>
      <c r="HV237" s="54" t="s">
        <v>180</v>
      </c>
      <c r="HW237" s="55" t="s">
        <v>180</v>
      </c>
      <c r="HX237" s="56" t="s">
        <v>180</v>
      </c>
      <c r="HY237" s="54" t="s">
        <v>180</v>
      </c>
      <c r="HZ237" s="55" t="s">
        <v>180</v>
      </c>
      <c r="IA237" s="56" t="s">
        <v>180</v>
      </c>
      <c r="IB237" s="54" t="s">
        <v>180</v>
      </c>
      <c r="IC237" s="55" t="s">
        <v>180</v>
      </c>
    </row>
    <row r="238" spans="1:237">
      <c r="A238" s="20">
        <v>2006</v>
      </c>
      <c r="B238" s="20">
        <v>3</v>
      </c>
      <c r="C238" s="20">
        <v>9</v>
      </c>
      <c r="D238" s="54">
        <v>261.5</v>
      </c>
      <c r="E238" s="54">
        <v>256</v>
      </c>
      <c r="F238" s="55">
        <v>259</v>
      </c>
      <c r="G238" s="56">
        <v>223</v>
      </c>
      <c r="H238" s="54">
        <v>220</v>
      </c>
      <c r="I238" s="55">
        <v>222</v>
      </c>
      <c r="J238" s="56">
        <v>224.5</v>
      </c>
      <c r="K238" s="54">
        <v>219.75</v>
      </c>
      <c r="L238" s="55">
        <v>222.5</v>
      </c>
      <c r="M238" s="56">
        <v>260</v>
      </c>
      <c r="N238" s="54">
        <v>255</v>
      </c>
      <c r="O238" s="55">
        <v>258</v>
      </c>
      <c r="P238" s="56">
        <v>260</v>
      </c>
      <c r="Q238" s="54">
        <v>255</v>
      </c>
      <c r="R238" s="55">
        <v>258</v>
      </c>
      <c r="S238" s="56">
        <v>260</v>
      </c>
      <c r="T238" s="54">
        <v>255</v>
      </c>
      <c r="U238" s="55">
        <v>258</v>
      </c>
      <c r="V238" s="54">
        <v>260</v>
      </c>
      <c r="W238" s="54">
        <v>258</v>
      </c>
      <c r="X238" s="55">
        <v>259</v>
      </c>
      <c r="Y238" s="54">
        <v>263</v>
      </c>
      <c r="Z238" s="54">
        <v>260</v>
      </c>
      <c r="AA238" s="55">
        <v>262</v>
      </c>
      <c r="AB238" s="54" t="s">
        <v>180</v>
      </c>
      <c r="AC238" s="54" t="s">
        <v>180</v>
      </c>
      <c r="AD238" s="55" t="s">
        <v>180</v>
      </c>
      <c r="AE238" s="54" t="s">
        <v>180</v>
      </c>
      <c r="AF238" s="54" t="s">
        <v>180</v>
      </c>
      <c r="AG238" s="55" t="s">
        <v>180</v>
      </c>
      <c r="AH238" s="56" t="s">
        <v>180</v>
      </c>
      <c r="AI238" s="54" t="s">
        <v>180</v>
      </c>
      <c r="AJ238" s="55" t="s">
        <v>180</v>
      </c>
      <c r="AK238" s="56" t="s">
        <v>180</v>
      </c>
      <c r="AL238" s="54" t="s">
        <v>180</v>
      </c>
      <c r="AM238" s="55" t="s">
        <v>180</v>
      </c>
      <c r="AN238" s="56">
        <v>4540</v>
      </c>
      <c r="AO238" s="54">
        <v>4472.5</v>
      </c>
      <c r="AP238" s="55">
        <v>4506.5</v>
      </c>
      <c r="AQ238" s="56" t="s">
        <v>180</v>
      </c>
      <c r="AR238" s="54" t="s">
        <v>180</v>
      </c>
      <c r="AS238" s="55" t="s">
        <v>180</v>
      </c>
      <c r="AT238" s="56">
        <v>1100</v>
      </c>
      <c r="AU238" s="54">
        <v>1005</v>
      </c>
      <c r="AV238" s="55">
        <v>1052.5</v>
      </c>
      <c r="AW238" s="56">
        <v>260</v>
      </c>
      <c r="AX238" s="54">
        <v>255</v>
      </c>
      <c r="AY238" s="55">
        <v>258</v>
      </c>
      <c r="AZ238" s="56">
        <v>274</v>
      </c>
      <c r="BA238" s="54">
        <v>271</v>
      </c>
      <c r="BB238" s="55">
        <v>273</v>
      </c>
      <c r="BC238" s="56">
        <v>274</v>
      </c>
      <c r="BD238" s="54">
        <v>272</v>
      </c>
      <c r="BE238" s="55">
        <v>273</v>
      </c>
      <c r="BF238" s="56">
        <v>273</v>
      </c>
      <c r="BG238" s="54">
        <v>271</v>
      </c>
      <c r="BH238" s="55">
        <v>272</v>
      </c>
      <c r="BI238" s="56">
        <v>287</v>
      </c>
      <c r="BJ238" s="54">
        <v>285</v>
      </c>
      <c r="BK238" s="55">
        <v>286</v>
      </c>
      <c r="BL238" s="56" t="s">
        <v>180</v>
      </c>
      <c r="BM238" s="54" t="s">
        <v>180</v>
      </c>
      <c r="BN238" s="55" t="s">
        <v>180</v>
      </c>
      <c r="BO238" s="56" t="s">
        <v>180</v>
      </c>
      <c r="BP238" s="54" t="s">
        <v>180</v>
      </c>
      <c r="BQ238" s="55" t="s">
        <v>180</v>
      </c>
      <c r="BR238" s="56" t="s">
        <v>180</v>
      </c>
      <c r="BS238" s="54" t="s">
        <v>180</v>
      </c>
      <c r="BT238" s="55" t="s">
        <v>180</v>
      </c>
      <c r="BU238" s="56">
        <v>303</v>
      </c>
      <c r="BV238" s="54">
        <v>301</v>
      </c>
      <c r="BW238" s="55">
        <v>302</v>
      </c>
      <c r="BX238" s="56">
        <v>307</v>
      </c>
      <c r="BY238" s="54">
        <v>303</v>
      </c>
      <c r="BZ238" s="55">
        <v>305</v>
      </c>
      <c r="CA238" s="56">
        <v>305</v>
      </c>
      <c r="CB238" s="54">
        <v>300</v>
      </c>
      <c r="CC238" s="55">
        <v>303</v>
      </c>
      <c r="CD238" s="56">
        <v>2400</v>
      </c>
      <c r="CE238" s="54">
        <v>2300</v>
      </c>
      <c r="CF238" s="55">
        <v>2350</v>
      </c>
      <c r="CG238" s="56" t="s">
        <v>180</v>
      </c>
      <c r="CH238" s="54" t="s">
        <v>180</v>
      </c>
      <c r="CI238" s="55" t="s">
        <v>180</v>
      </c>
      <c r="CJ238" s="56" t="s">
        <v>180</v>
      </c>
      <c r="CK238" s="54" t="s">
        <v>180</v>
      </c>
      <c r="CL238" s="55" t="s">
        <v>180</v>
      </c>
      <c r="CM238" s="56">
        <v>2400</v>
      </c>
      <c r="CN238" s="54">
        <v>2300</v>
      </c>
      <c r="CO238" s="55">
        <v>2350</v>
      </c>
      <c r="CP238" s="56">
        <v>289.75</v>
      </c>
      <c r="CQ238" s="54">
        <v>288</v>
      </c>
      <c r="CR238" s="55">
        <v>289</v>
      </c>
      <c r="CS238" s="56">
        <v>325</v>
      </c>
      <c r="CT238" s="54">
        <v>320</v>
      </c>
      <c r="CU238" s="55">
        <v>323</v>
      </c>
      <c r="CV238" s="56">
        <v>322</v>
      </c>
      <c r="CW238" s="54">
        <v>315</v>
      </c>
      <c r="CX238" s="55">
        <v>319</v>
      </c>
      <c r="CY238" s="54">
        <v>255</v>
      </c>
      <c r="CZ238" s="54">
        <v>250</v>
      </c>
      <c r="DA238" s="55">
        <v>253</v>
      </c>
      <c r="DB238" s="54" t="s">
        <v>180</v>
      </c>
      <c r="DC238" s="54" t="s">
        <v>180</v>
      </c>
      <c r="DD238" s="55" t="s">
        <v>180</v>
      </c>
      <c r="DE238" s="54" t="s">
        <v>180</v>
      </c>
      <c r="DF238" s="54" t="s">
        <v>180</v>
      </c>
      <c r="DG238" s="55" t="s">
        <v>180</v>
      </c>
      <c r="DH238" s="54" t="s">
        <v>180</v>
      </c>
      <c r="DI238" s="54" t="s">
        <v>180</v>
      </c>
      <c r="DJ238" s="55" t="s">
        <v>180</v>
      </c>
      <c r="DK238" s="56" t="s">
        <v>180</v>
      </c>
      <c r="DL238" s="54" t="s">
        <v>180</v>
      </c>
      <c r="DM238" s="55" t="s">
        <v>180</v>
      </c>
      <c r="DN238" s="54" t="s">
        <v>180</v>
      </c>
      <c r="DO238" s="54" t="s">
        <v>180</v>
      </c>
      <c r="DP238" s="55" t="s">
        <v>180</v>
      </c>
      <c r="DQ238" s="54" t="s">
        <v>180</v>
      </c>
      <c r="DR238" s="54" t="s">
        <v>180</v>
      </c>
      <c r="DS238" s="55" t="s">
        <v>180</v>
      </c>
      <c r="DT238" s="54">
        <v>223</v>
      </c>
      <c r="DU238" s="54">
        <v>221</v>
      </c>
      <c r="DV238" s="55">
        <v>222.5</v>
      </c>
      <c r="DW238" s="56">
        <v>260.75</v>
      </c>
      <c r="DX238" s="54">
        <v>258</v>
      </c>
      <c r="DY238" s="55">
        <v>259.75</v>
      </c>
      <c r="DZ238" s="56">
        <v>699.75</v>
      </c>
      <c r="EA238" s="54">
        <v>658.5</v>
      </c>
      <c r="EB238" s="55">
        <v>679.5</v>
      </c>
      <c r="EC238" s="56" t="s">
        <v>180</v>
      </c>
      <c r="ED238" s="54" t="s">
        <v>180</v>
      </c>
      <c r="EE238" s="55" t="s">
        <v>180</v>
      </c>
      <c r="EF238" s="56" t="s">
        <v>180</v>
      </c>
      <c r="EG238" s="54" t="s">
        <v>180</v>
      </c>
      <c r="EH238" s="55" t="s">
        <v>180</v>
      </c>
      <c r="EI238" s="56" t="s">
        <v>180</v>
      </c>
      <c r="EJ238" s="54" t="s">
        <v>180</v>
      </c>
      <c r="EK238" s="55" t="s">
        <v>180</v>
      </c>
      <c r="EL238" s="56" t="s">
        <v>180</v>
      </c>
      <c r="EM238" s="54" t="s">
        <v>180</v>
      </c>
      <c r="EN238" s="55" t="s">
        <v>180</v>
      </c>
      <c r="EO238" s="56" t="s">
        <v>180</v>
      </c>
      <c r="EP238" s="54" t="s">
        <v>180</v>
      </c>
      <c r="EQ238" s="55" t="s">
        <v>180</v>
      </c>
      <c r="ER238" s="56" t="s">
        <v>180</v>
      </c>
      <c r="ES238" s="54" t="s">
        <v>180</v>
      </c>
      <c r="ET238" s="55" t="s">
        <v>180</v>
      </c>
      <c r="EU238" s="54" t="s">
        <v>180</v>
      </c>
      <c r="EV238" s="54" t="s">
        <v>180</v>
      </c>
      <c r="EW238" s="55" t="s">
        <v>180</v>
      </c>
      <c r="EX238" s="54">
        <v>290</v>
      </c>
      <c r="EY238" s="54">
        <v>284</v>
      </c>
      <c r="EZ238" s="55">
        <v>287</v>
      </c>
      <c r="FA238" s="56" t="s">
        <v>180</v>
      </c>
      <c r="FB238" s="54" t="s">
        <v>180</v>
      </c>
      <c r="FC238" s="55" t="s">
        <v>180</v>
      </c>
      <c r="FD238" s="56" t="s">
        <v>180</v>
      </c>
      <c r="FE238" s="54" t="s">
        <v>180</v>
      </c>
      <c r="FF238" s="55" t="s">
        <v>180</v>
      </c>
      <c r="FG238" s="56">
        <v>210</v>
      </c>
      <c r="FH238" s="54">
        <v>194</v>
      </c>
      <c r="FI238" s="55">
        <v>202</v>
      </c>
      <c r="FJ238" s="56">
        <v>212.25</v>
      </c>
      <c r="FK238" s="54">
        <v>199.75</v>
      </c>
      <c r="FL238" s="55">
        <v>206</v>
      </c>
      <c r="FM238" s="56">
        <v>220.25</v>
      </c>
      <c r="FN238" s="54">
        <v>217.5</v>
      </c>
      <c r="FO238" s="55">
        <v>219</v>
      </c>
      <c r="FP238" s="56">
        <v>205</v>
      </c>
      <c r="FQ238" s="54">
        <v>205</v>
      </c>
      <c r="FR238" s="55">
        <v>205</v>
      </c>
      <c r="FS238" s="56">
        <v>210</v>
      </c>
      <c r="FT238" s="54">
        <v>194</v>
      </c>
      <c r="FU238" s="55">
        <v>202</v>
      </c>
      <c r="FV238" s="56" t="s">
        <v>180</v>
      </c>
      <c r="FW238" s="54" t="s">
        <v>180</v>
      </c>
      <c r="FX238" s="55" t="s">
        <v>180</v>
      </c>
      <c r="FY238" s="56" t="s">
        <v>180</v>
      </c>
      <c r="FZ238" s="54" t="s">
        <v>180</v>
      </c>
      <c r="GA238" s="55" t="s">
        <v>180</v>
      </c>
      <c r="GB238" s="56">
        <v>420</v>
      </c>
      <c r="GC238" s="54">
        <v>380</v>
      </c>
      <c r="GD238" s="55">
        <v>400</v>
      </c>
      <c r="GE238" s="56">
        <v>461</v>
      </c>
      <c r="GF238" s="54">
        <v>461</v>
      </c>
      <c r="GG238" s="55">
        <v>461</v>
      </c>
      <c r="GH238" s="56">
        <v>465</v>
      </c>
      <c r="GI238" s="54">
        <v>450</v>
      </c>
      <c r="GJ238" s="55">
        <v>458</v>
      </c>
      <c r="GK238" s="56" t="s">
        <v>180</v>
      </c>
      <c r="GL238" s="54" t="s">
        <v>180</v>
      </c>
      <c r="GM238" s="55" t="s">
        <v>180</v>
      </c>
      <c r="GN238" s="56">
        <v>460</v>
      </c>
      <c r="GO238" s="54">
        <v>435</v>
      </c>
      <c r="GP238" s="55">
        <v>448</v>
      </c>
      <c r="GQ238" s="56" t="s">
        <v>180</v>
      </c>
      <c r="GR238" s="54" t="s">
        <v>180</v>
      </c>
      <c r="GS238" s="55" t="s">
        <v>180</v>
      </c>
      <c r="GT238" s="56" t="s">
        <v>180</v>
      </c>
      <c r="GU238" s="54" t="s">
        <v>180</v>
      </c>
      <c r="GV238" s="55" t="s">
        <v>180</v>
      </c>
      <c r="GW238" s="56" t="s">
        <v>180</v>
      </c>
      <c r="GX238" s="54" t="s">
        <v>180</v>
      </c>
      <c r="GY238" s="55" t="s">
        <v>180</v>
      </c>
      <c r="GZ238" s="56">
        <v>51</v>
      </c>
      <c r="HA238" s="54">
        <v>40</v>
      </c>
      <c r="HB238" s="55">
        <v>46</v>
      </c>
      <c r="HC238" s="56">
        <v>79</v>
      </c>
      <c r="HD238" s="54">
        <v>75</v>
      </c>
      <c r="HE238" s="55">
        <v>77</v>
      </c>
      <c r="HF238" s="54" t="s">
        <v>180</v>
      </c>
      <c r="HG238" s="54" t="s">
        <v>180</v>
      </c>
      <c r="HH238" s="55" t="s">
        <v>180</v>
      </c>
      <c r="HI238" s="54" t="s">
        <v>180</v>
      </c>
      <c r="HJ238" s="54" t="s">
        <v>180</v>
      </c>
      <c r="HK238" s="55" t="s">
        <v>180</v>
      </c>
      <c r="HL238" s="56" t="s">
        <v>180</v>
      </c>
      <c r="HM238" s="54" t="s">
        <v>180</v>
      </c>
      <c r="HN238" s="55" t="s">
        <v>180</v>
      </c>
      <c r="HO238" s="56" t="s">
        <v>180</v>
      </c>
      <c r="HP238" s="54" t="s">
        <v>180</v>
      </c>
      <c r="HQ238" s="55" t="s">
        <v>180</v>
      </c>
      <c r="HR238" s="56" t="s">
        <v>180</v>
      </c>
      <c r="HS238" s="54" t="s">
        <v>180</v>
      </c>
      <c r="HT238" s="55" t="s">
        <v>180</v>
      </c>
      <c r="HU238" s="56" t="s">
        <v>180</v>
      </c>
      <c r="HV238" s="54" t="s">
        <v>180</v>
      </c>
      <c r="HW238" s="55" t="s">
        <v>180</v>
      </c>
      <c r="HX238" s="56" t="s">
        <v>180</v>
      </c>
      <c r="HY238" s="54" t="s">
        <v>180</v>
      </c>
      <c r="HZ238" s="55" t="s">
        <v>180</v>
      </c>
      <c r="IA238" s="56" t="s">
        <v>180</v>
      </c>
      <c r="IB238" s="54" t="s">
        <v>180</v>
      </c>
      <c r="IC238" s="55" t="s">
        <v>180</v>
      </c>
    </row>
    <row r="239" spans="1:237">
      <c r="A239" s="20">
        <v>2006</v>
      </c>
      <c r="B239" s="20">
        <v>4</v>
      </c>
      <c r="C239" s="20">
        <v>10</v>
      </c>
      <c r="D239" s="54">
        <v>258.25</v>
      </c>
      <c r="E239" s="54">
        <v>253</v>
      </c>
      <c r="F239" s="55">
        <v>255.75</v>
      </c>
      <c r="G239" s="56">
        <v>217.75</v>
      </c>
      <c r="H239" s="54">
        <v>215.75</v>
      </c>
      <c r="I239" s="55">
        <v>217.25</v>
      </c>
      <c r="J239" s="56">
        <v>217.5</v>
      </c>
      <c r="K239" s="54">
        <v>215.75</v>
      </c>
      <c r="L239" s="55">
        <v>216.75</v>
      </c>
      <c r="M239" s="56">
        <v>258.5</v>
      </c>
      <c r="N239" s="54">
        <v>255</v>
      </c>
      <c r="O239" s="55">
        <v>257.25</v>
      </c>
      <c r="P239" s="56">
        <v>258.5</v>
      </c>
      <c r="Q239" s="54">
        <v>255</v>
      </c>
      <c r="R239" s="55">
        <v>257.25</v>
      </c>
      <c r="S239" s="56">
        <v>258.5</v>
      </c>
      <c r="T239" s="54">
        <v>255</v>
      </c>
      <c r="U239" s="55">
        <v>257.25</v>
      </c>
      <c r="V239" s="54">
        <v>255.5</v>
      </c>
      <c r="W239" s="54">
        <v>253.25</v>
      </c>
      <c r="X239" s="55">
        <v>254.5</v>
      </c>
      <c r="Y239" s="54">
        <v>258.25</v>
      </c>
      <c r="Z239" s="54">
        <v>256.25</v>
      </c>
      <c r="AA239" s="55">
        <v>257.5</v>
      </c>
      <c r="AB239" s="54" t="s">
        <v>180</v>
      </c>
      <c r="AC239" s="54" t="s">
        <v>180</v>
      </c>
      <c r="AD239" s="55" t="s">
        <v>180</v>
      </c>
      <c r="AE239" s="54" t="s">
        <v>180</v>
      </c>
      <c r="AF239" s="54" t="s">
        <v>180</v>
      </c>
      <c r="AG239" s="55" t="s">
        <v>180</v>
      </c>
      <c r="AH239" s="56" t="s">
        <v>180</v>
      </c>
      <c r="AI239" s="54" t="s">
        <v>180</v>
      </c>
      <c r="AJ239" s="55" t="s">
        <v>180</v>
      </c>
      <c r="AK239" s="56" t="s">
        <v>180</v>
      </c>
      <c r="AL239" s="54" t="s">
        <v>180</v>
      </c>
      <c r="AM239" s="55" t="s">
        <v>180</v>
      </c>
      <c r="AN239" s="56">
        <v>4540</v>
      </c>
      <c r="AO239" s="54">
        <v>4475</v>
      </c>
      <c r="AP239" s="55">
        <v>4508</v>
      </c>
      <c r="AQ239" s="56" t="s">
        <v>180</v>
      </c>
      <c r="AR239" s="54" t="s">
        <v>180</v>
      </c>
      <c r="AS239" s="55" t="s">
        <v>180</v>
      </c>
      <c r="AT239" s="56">
        <v>1137.5</v>
      </c>
      <c r="AU239" s="54">
        <v>1067.5</v>
      </c>
      <c r="AV239" s="55">
        <v>1102.5</v>
      </c>
      <c r="AW239" s="56">
        <v>255</v>
      </c>
      <c r="AX239" s="54">
        <v>250</v>
      </c>
      <c r="AY239" s="55">
        <v>253</v>
      </c>
      <c r="AZ239" s="56">
        <v>274</v>
      </c>
      <c r="BA239" s="54">
        <v>271</v>
      </c>
      <c r="BB239" s="55">
        <v>273</v>
      </c>
      <c r="BC239" s="56">
        <v>274</v>
      </c>
      <c r="BD239" s="54">
        <v>272</v>
      </c>
      <c r="BE239" s="55">
        <v>273</v>
      </c>
      <c r="BF239" s="56">
        <v>273</v>
      </c>
      <c r="BG239" s="54">
        <v>271</v>
      </c>
      <c r="BH239" s="55">
        <v>272</v>
      </c>
      <c r="BI239" s="56">
        <v>287</v>
      </c>
      <c r="BJ239" s="54">
        <v>285</v>
      </c>
      <c r="BK239" s="55">
        <v>286</v>
      </c>
      <c r="BL239" s="56" t="s">
        <v>180</v>
      </c>
      <c r="BM239" s="54" t="s">
        <v>180</v>
      </c>
      <c r="BN239" s="55" t="s">
        <v>180</v>
      </c>
      <c r="BO239" s="56" t="s">
        <v>180</v>
      </c>
      <c r="BP239" s="54" t="s">
        <v>180</v>
      </c>
      <c r="BQ239" s="55" t="s">
        <v>180</v>
      </c>
      <c r="BR239" s="56" t="s">
        <v>180</v>
      </c>
      <c r="BS239" s="54" t="s">
        <v>180</v>
      </c>
      <c r="BT239" s="55" t="s">
        <v>180</v>
      </c>
      <c r="BU239" s="56">
        <v>303</v>
      </c>
      <c r="BV239" s="54">
        <v>301</v>
      </c>
      <c r="BW239" s="55">
        <v>302</v>
      </c>
      <c r="BX239" s="56">
        <v>307</v>
      </c>
      <c r="BY239" s="54">
        <v>303</v>
      </c>
      <c r="BZ239" s="55">
        <v>305</v>
      </c>
      <c r="CA239" s="56">
        <v>305</v>
      </c>
      <c r="CB239" s="54">
        <v>300</v>
      </c>
      <c r="CC239" s="55">
        <v>303</v>
      </c>
      <c r="CD239" s="56">
        <v>2400</v>
      </c>
      <c r="CE239" s="54">
        <v>2300</v>
      </c>
      <c r="CF239" s="55">
        <v>2350</v>
      </c>
      <c r="CG239" s="56" t="s">
        <v>180</v>
      </c>
      <c r="CH239" s="54" t="s">
        <v>180</v>
      </c>
      <c r="CI239" s="55" t="s">
        <v>180</v>
      </c>
      <c r="CJ239" s="56" t="s">
        <v>180</v>
      </c>
      <c r="CK239" s="54" t="s">
        <v>180</v>
      </c>
      <c r="CL239" s="55" t="s">
        <v>180</v>
      </c>
      <c r="CM239" s="56">
        <v>2400</v>
      </c>
      <c r="CN239" s="54">
        <v>2300</v>
      </c>
      <c r="CO239" s="55">
        <v>2350</v>
      </c>
      <c r="CP239" s="56">
        <v>288</v>
      </c>
      <c r="CQ239" s="54">
        <v>285.5</v>
      </c>
      <c r="CR239" s="55">
        <v>287</v>
      </c>
      <c r="CS239" s="56">
        <v>325</v>
      </c>
      <c r="CT239" s="54">
        <v>320</v>
      </c>
      <c r="CU239" s="55">
        <v>323</v>
      </c>
      <c r="CV239" s="56">
        <v>322</v>
      </c>
      <c r="CW239" s="54">
        <v>315</v>
      </c>
      <c r="CX239" s="55">
        <v>319</v>
      </c>
      <c r="CY239" s="54">
        <v>252.5</v>
      </c>
      <c r="CZ239" s="54">
        <v>247.5</v>
      </c>
      <c r="DA239" s="55">
        <v>250.5</v>
      </c>
      <c r="DB239" s="54" t="s">
        <v>180</v>
      </c>
      <c r="DC239" s="54" t="s">
        <v>180</v>
      </c>
      <c r="DD239" s="55" t="s">
        <v>180</v>
      </c>
      <c r="DE239" s="54" t="s">
        <v>180</v>
      </c>
      <c r="DF239" s="54" t="s">
        <v>180</v>
      </c>
      <c r="DG239" s="55" t="s">
        <v>180</v>
      </c>
      <c r="DH239" s="54" t="s">
        <v>180</v>
      </c>
      <c r="DI239" s="54" t="s">
        <v>180</v>
      </c>
      <c r="DJ239" s="55" t="s">
        <v>180</v>
      </c>
      <c r="DK239" s="56" t="s">
        <v>180</v>
      </c>
      <c r="DL239" s="54" t="s">
        <v>180</v>
      </c>
      <c r="DM239" s="55" t="s">
        <v>180</v>
      </c>
      <c r="DN239" s="54" t="s">
        <v>180</v>
      </c>
      <c r="DO239" s="54" t="s">
        <v>180</v>
      </c>
      <c r="DP239" s="55" t="s">
        <v>180</v>
      </c>
      <c r="DQ239" s="54" t="s">
        <v>180</v>
      </c>
      <c r="DR239" s="54" t="s">
        <v>180</v>
      </c>
      <c r="DS239" s="55" t="s">
        <v>180</v>
      </c>
      <c r="DT239" s="54">
        <v>218.75</v>
      </c>
      <c r="DU239" s="54">
        <v>217.25</v>
      </c>
      <c r="DV239" s="55">
        <v>218.25</v>
      </c>
      <c r="DW239" s="56">
        <v>260</v>
      </c>
      <c r="DX239" s="54">
        <v>258</v>
      </c>
      <c r="DY239" s="55">
        <v>259</v>
      </c>
      <c r="DZ239" s="56">
        <v>703</v>
      </c>
      <c r="EA239" s="54">
        <v>661.5</v>
      </c>
      <c r="EB239" s="55">
        <v>682.5</v>
      </c>
      <c r="EC239" s="56" t="s">
        <v>180</v>
      </c>
      <c r="ED239" s="54" t="s">
        <v>180</v>
      </c>
      <c r="EE239" s="55" t="s">
        <v>180</v>
      </c>
      <c r="EF239" s="56" t="s">
        <v>180</v>
      </c>
      <c r="EG239" s="54" t="s">
        <v>180</v>
      </c>
      <c r="EH239" s="55" t="s">
        <v>180</v>
      </c>
      <c r="EI239" s="56" t="s">
        <v>180</v>
      </c>
      <c r="EJ239" s="54" t="s">
        <v>180</v>
      </c>
      <c r="EK239" s="55" t="s">
        <v>180</v>
      </c>
      <c r="EL239" s="56" t="s">
        <v>180</v>
      </c>
      <c r="EM239" s="54" t="s">
        <v>180</v>
      </c>
      <c r="EN239" s="55" t="s">
        <v>180</v>
      </c>
      <c r="EO239" s="56" t="s">
        <v>180</v>
      </c>
      <c r="EP239" s="54" t="s">
        <v>180</v>
      </c>
      <c r="EQ239" s="55" t="s">
        <v>180</v>
      </c>
      <c r="ER239" s="56" t="s">
        <v>180</v>
      </c>
      <c r="ES239" s="54" t="s">
        <v>180</v>
      </c>
      <c r="ET239" s="55" t="s">
        <v>180</v>
      </c>
      <c r="EU239" s="54" t="s">
        <v>180</v>
      </c>
      <c r="EV239" s="54" t="s">
        <v>180</v>
      </c>
      <c r="EW239" s="55" t="s">
        <v>180</v>
      </c>
      <c r="EX239" s="54">
        <v>290</v>
      </c>
      <c r="EY239" s="54">
        <v>284</v>
      </c>
      <c r="EZ239" s="55">
        <v>287</v>
      </c>
      <c r="FA239" s="56" t="s">
        <v>180</v>
      </c>
      <c r="FB239" s="54" t="s">
        <v>180</v>
      </c>
      <c r="FC239" s="55" t="s">
        <v>180</v>
      </c>
      <c r="FD239" s="56" t="s">
        <v>180</v>
      </c>
      <c r="FE239" s="54" t="s">
        <v>180</v>
      </c>
      <c r="FF239" s="55" t="s">
        <v>180</v>
      </c>
      <c r="FG239" s="56">
        <v>210</v>
      </c>
      <c r="FH239" s="54">
        <v>194</v>
      </c>
      <c r="FI239" s="55">
        <v>202</v>
      </c>
      <c r="FJ239" s="56">
        <v>219</v>
      </c>
      <c r="FK239" s="54">
        <v>217</v>
      </c>
      <c r="FL239" s="55">
        <v>218</v>
      </c>
      <c r="FM239" s="56">
        <v>219.25</v>
      </c>
      <c r="FN239" s="54">
        <v>217</v>
      </c>
      <c r="FO239" s="55">
        <v>218.25</v>
      </c>
      <c r="FP239" s="56">
        <v>215</v>
      </c>
      <c r="FQ239" s="54">
        <v>215</v>
      </c>
      <c r="FR239" s="55">
        <v>215</v>
      </c>
      <c r="FS239" s="56">
        <v>210</v>
      </c>
      <c r="FT239" s="54">
        <v>194</v>
      </c>
      <c r="FU239" s="55">
        <v>202</v>
      </c>
      <c r="FV239" s="56" t="s">
        <v>180</v>
      </c>
      <c r="FW239" s="54" t="s">
        <v>180</v>
      </c>
      <c r="FX239" s="55" t="s">
        <v>180</v>
      </c>
      <c r="FY239" s="56" t="s">
        <v>180</v>
      </c>
      <c r="FZ239" s="54" t="s">
        <v>180</v>
      </c>
      <c r="GA239" s="55" t="s">
        <v>180</v>
      </c>
      <c r="GB239" s="56">
        <v>420</v>
      </c>
      <c r="GC239" s="54">
        <v>380</v>
      </c>
      <c r="GD239" s="55">
        <v>400</v>
      </c>
      <c r="GE239" s="56">
        <v>461</v>
      </c>
      <c r="GF239" s="54">
        <v>461</v>
      </c>
      <c r="GG239" s="55">
        <v>461</v>
      </c>
      <c r="GH239" s="56">
        <v>465</v>
      </c>
      <c r="GI239" s="54">
        <v>450</v>
      </c>
      <c r="GJ239" s="55">
        <v>458</v>
      </c>
      <c r="GK239" s="56" t="s">
        <v>180</v>
      </c>
      <c r="GL239" s="54" t="s">
        <v>180</v>
      </c>
      <c r="GM239" s="55" t="s">
        <v>180</v>
      </c>
      <c r="GN239" s="56">
        <v>460</v>
      </c>
      <c r="GO239" s="54">
        <v>435</v>
      </c>
      <c r="GP239" s="55">
        <v>448</v>
      </c>
      <c r="GQ239" s="56" t="s">
        <v>180</v>
      </c>
      <c r="GR239" s="54" t="s">
        <v>180</v>
      </c>
      <c r="GS239" s="55" t="s">
        <v>180</v>
      </c>
      <c r="GT239" s="56" t="s">
        <v>180</v>
      </c>
      <c r="GU239" s="54" t="s">
        <v>180</v>
      </c>
      <c r="GV239" s="55" t="s">
        <v>180</v>
      </c>
      <c r="GW239" s="56" t="s">
        <v>180</v>
      </c>
      <c r="GX239" s="54" t="s">
        <v>180</v>
      </c>
      <c r="GY239" s="55" t="s">
        <v>180</v>
      </c>
      <c r="GZ239" s="56">
        <v>51</v>
      </c>
      <c r="HA239" s="54">
        <v>40</v>
      </c>
      <c r="HB239" s="55">
        <v>46</v>
      </c>
      <c r="HC239" s="56">
        <v>79</v>
      </c>
      <c r="HD239" s="54">
        <v>75</v>
      </c>
      <c r="HE239" s="55">
        <v>77</v>
      </c>
      <c r="HF239" s="54" t="s">
        <v>180</v>
      </c>
      <c r="HG239" s="54" t="s">
        <v>180</v>
      </c>
      <c r="HH239" s="55" t="s">
        <v>180</v>
      </c>
      <c r="HI239" s="54" t="s">
        <v>180</v>
      </c>
      <c r="HJ239" s="54" t="s">
        <v>180</v>
      </c>
      <c r="HK239" s="55" t="s">
        <v>180</v>
      </c>
      <c r="HL239" s="56" t="s">
        <v>180</v>
      </c>
      <c r="HM239" s="54" t="s">
        <v>180</v>
      </c>
      <c r="HN239" s="55" t="s">
        <v>180</v>
      </c>
      <c r="HO239" s="56" t="s">
        <v>180</v>
      </c>
      <c r="HP239" s="54" t="s">
        <v>180</v>
      </c>
      <c r="HQ239" s="55" t="s">
        <v>180</v>
      </c>
      <c r="HR239" s="56" t="s">
        <v>180</v>
      </c>
      <c r="HS239" s="54" t="s">
        <v>180</v>
      </c>
      <c r="HT239" s="55" t="s">
        <v>180</v>
      </c>
      <c r="HU239" s="56" t="s">
        <v>180</v>
      </c>
      <c r="HV239" s="54" t="s">
        <v>180</v>
      </c>
      <c r="HW239" s="55" t="s">
        <v>180</v>
      </c>
      <c r="HX239" s="56" t="s">
        <v>180</v>
      </c>
      <c r="HY239" s="54" t="s">
        <v>180</v>
      </c>
      <c r="HZ239" s="55" t="s">
        <v>180</v>
      </c>
      <c r="IA239" s="56" t="s">
        <v>180</v>
      </c>
      <c r="IB239" s="54" t="s">
        <v>180</v>
      </c>
      <c r="IC239" s="55" t="s">
        <v>180</v>
      </c>
    </row>
    <row r="240" spans="1:237">
      <c r="A240" s="20">
        <v>2006</v>
      </c>
      <c r="B240" s="20">
        <v>4</v>
      </c>
      <c r="C240" s="20">
        <v>11</v>
      </c>
      <c r="D240" s="54">
        <v>256.60000000000002</v>
      </c>
      <c r="E240" s="54">
        <v>250.4</v>
      </c>
      <c r="F240" s="55">
        <v>254</v>
      </c>
      <c r="G240" s="56">
        <v>216</v>
      </c>
      <c r="H240" s="54">
        <v>215.2</v>
      </c>
      <c r="I240" s="55">
        <v>216</v>
      </c>
      <c r="J240" s="56">
        <v>221.6</v>
      </c>
      <c r="K240" s="54">
        <v>219.4</v>
      </c>
      <c r="L240" s="55">
        <v>220.6</v>
      </c>
      <c r="M240" s="56">
        <v>258</v>
      </c>
      <c r="N240" s="54">
        <v>255</v>
      </c>
      <c r="O240" s="55">
        <v>257</v>
      </c>
      <c r="P240" s="56">
        <v>258</v>
      </c>
      <c r="Q240" s="54">
        <v>255</v>
      </c>
      <c r="R240" s="55">
        <v>257</v>
      </c>
      <c r="S240" s="56">
        <v>258</v>
      </c>
      <c r="T240" s="54">
        <v>255</v>
      </c>
      <c r="U240" s="55">
        <v>257</v>
      </c>
      <c r="V240" s="54">
        <v>255</v>
      </c>
      <c r="W240" s="54">
        <v>251.2</v>
      </c>
      <c r="X240" s="55">
        <v>253.6</v>
      </c>
      <c r="Y240" s="54">
        <v>255</v>
      </c>
      <c r="Z240" s="54">
        <v>255</v>
      </c>
      <c r="AA240" s="55">
        <v>255</v>
      </c>
      <c r="AB240" s="54" t="s">
        <v>180</v>
      </c>
      <c r="AC240" s="54" t="s">
        <v>180</v>
      </c>
      <c r="AD240" s="55" t="s">
        <v>180</v>
      </c>
      <c r="AE240" s="54" t="s">
        <v>180</v>
      </c>
      <c r="AF240" s="54" t="s">
        <v>180</v>
      </c>
      <c r="AG240" s="55" t="s">
        <v>180</v>
      </c>
      <c r="AH240" s="56" t="s">
        <v>180</v>
      </c>
      <c r="AI240" s="54" t="s">
        <v>180</v>
      </c>
      <c r="AJ240" s="55" t="s">
        <v>180</v>
      </c>
      <c r="AK240" s="56" t="s">
        <v>180</v>
      </c>
      <c r="AL240" s="54" t="s">
        <v>180</v>
      </c>
      <c r="AM240" s="55" t="s">
        <v>180</v>
      </c>
      <c r="AN240" s="56">
        <v>4540</v>
      </c>
      <c r="AO240" s="54">
        <v>4475</v>
      </c>
      <c r="AP240" s="55">
        <v>4508</v>
      </c>
      <c r="AQ240" s="56" t="s">
        <v>180</v>
      </c>
      <c r="AR240" s="54" t="s">
        <v>180</v>
      </c>
      <c r="AS240" s="55" t="s">
        <v>180</v>
      </c>
      <c r="AT240" s="56">
        <v>1110</v>
      </c>
      <c r="AU240" s="54">
        <v>1058</v>
      </c>
      <c r="AV240" s="55">
        <v>1084</v>
      </c>
      <c r="AW240" s="56">
        <v>252</v>
      </c>
      <c r="AX240" s="54">
        <v>247</v>
      </c>
      <c r="AY240" s="55">
        <v>250</v>
      </c>
      <c r="AZ240" s="56">
        <v>274.2</v>
      </c>
      <c r="BA240" s="54">
        <v>268</v>
      </c>
      <c r="BB240" s="55">
        <v>271.60000000000002</v>
      </c>
      <c r="BC240" s="56">
        <v>274</v>
      </c>
      <c r="BD240" s="54">
        <v>272</v>
      </c>
      <c r="BE240" s="55">
        <v>273</v>
      </c>
      <c r="BF240" s="56">
        <v>271.8</v>
      </c>
      <c r="BG240" s="54">
        <v>268.2</v>
      </c>
      <c r="BH240" s="55">
        <v>270</v>
      </c>
      <c r="BI240" s="56">
        <v>287</v>
      </c>
      <c r="BJ240" s="54">
        <v>285</v>
      </c>
      <c r="BK240" s="55">
        <v>286</v>
      </c>
      <c r="BL240" s="56" t="s">
        <v>180</v>
      </c>
      <c r="BM240" s="54" t="s">
        <v>180</v>
      </c>
      <c r="BN240" s="55" t="s">
        <v>180</v>
      </c>
      <c r="BO240" s="56" t="s">
        <v>180</v>
      </c>
      <c r="BP240" s="54" t="s">
        <v>180</v>
      </c>
      <c r="BQ240" s="55" t="s">
        <v>180</v>
      </c>
      <c r="BR240" s="56" t="s">
        <v>180</v>
      </c>
      <c r="BS240" s="54" t="s">
        <v>180</v>
      </c>
      <c r="BT240" s="55" t="s">
        <v>180</v>
      </c>
      <c r="BU240" s="56">
        <v>303</v>
      </c>
      <c r="BV240" s="54">
        <v>301</v>
      </c>
      <c r="BW240" s="55">
        <v>302</v>
      </c>
      <c r="BX240" s="56">
        <v>307</v>
      </c>
      <c r="BY240" s="54">
        <v>303</v>
      </c>
      <c r="BZ240" s="55">
        <v>305</v>
      </c>
      <c r="CA240" s="56">
        <v>305</v>
      </c>
      <c r="CB240" s="54">
        <v>300</v>
      </c>
      <c r="CC240" s="55">
        <v>303</v>
      </c>
      <c r="CD240" s="56">
        <v>2200</v>
      </c>
      <c r="CE240" s="54">
        <v>2100</v>
      </c>
      <c r="CF240" s="55">
        <v>2150</v>
      </c>
      <c r="CG240" s="56" t="s">
        <v>180</v>
      </c>
      <c r="CH240" s="54" t="s">
        <v>180</v>
      </c>
      <c r="CI240" s="55" t="s">
        <v>180</v>
      </c>
      <c r="CJ240" s="56" t="s">
        <v>180</v>
      </c>
      <c r="CK240" s="54" t="s">
        <v>180</v>
      </c>
      <c r="CL240" s="55" t="s">
        <v>180</v>
      </c>
      <c r="CM240" s="56">
        <v>2200</v>
      </c>
      <c r="CN240" s="54">
        <v>2100</v>
      </c>
      <c r="CO240" s="55">
        <v>2150</v>
      </c>
      <c r="CP240" s="56">
        <v>288.8</v>
      </c>
      <c r="CQ240" s="54">
        <v>287</v>
      </c>
      <c r="CR240" s="55">
        <v>288</v>
      </c>
      <c r="CS240" s="56">
        <v>325</v>
      </c>
      <c r="CT240" s="54">
        <v>320</v>
      </c>
      <c r="CU240" s="55">
        <v>323</v>
      </c>
      <c r="CV240" s="56">
        <v>322</v>
      </c>
      <c r="CW240" s="54">
        <v>315</v>
      </c>
      <c r="CX240" s="55">
        <v>319</v>
      </c>
      <c r="CY240" s="54">
        <v>250</v>
      </c>
      <c r="CZ240" s="54">
        <v>245</v>
      </c>
      <c r="DA240" s="55">
        <v>248</v>
      </c>
      <c r="DB240" s="54" t="s">
        <v>180</v>
      </c>
      <c r="DC240" s="54" t="s">
        <v>180</v>
      </c>
      <c r="DD240" s="55" t="s">
        <v>180</v>
      </c>
      <c r="DE240" s="54" t="s">
        <v>180</v>
      </c>
      <c r="DF240" s="54" t="s">
        <v>180</v>
      </c>
      <c r="DG240" s="55" t="s">
        <v>180</v>
      </c>
      <c r="DH240" s="54" t="s">
        <v>180</v>
      </c>
      <c r="DI240" s="54" t="s">
        <v>180</v>
      </c>
      <c r="DJ240" s="55" t="s">
        <v>180</v>
      </c>
      <c r="DK240" s="56" t="s">
        <v>180</v>
      </c>
      <c r="DL240" s="54" t="s">
        <v>180</v>
      </c>
      <c r="DM240" s="55" t="s">
        <v>180</v>
      </c>
      <c r="DN240" s="54" t="s">
        <v>180</v>
      </c>
      <c r="DO240" s="54" t="s">
        <v>180</v>
      </c>
      <c r="DP240" s="55" t="s">
        <v>180</v>
      </c>
      <c r="DQ240" s="54" t="s">
        <v>180</v>
      </c>
      <c r="DR240" s="54" t="s">
        <v>180</v>
      </c>
      <c r="DS240" s="55" t="s">
        <v>180</v>
      </c>
      <c r="DT240" s="54">
        <v>216</v>
      </c>
      <c r="DU240" s="54">
        <v>216</v>
      </c>
      <c r="DV240" s="55">
        <v>216</v>
      </c>
      <c r="DW240" s="56">
        <v>255</v>
      </c>
      <c r="DX240" s="54">
        <v>250</v>
      </c>
      <c r="DY240" s="55">
        <v>253</v>
      </c>
      <c r="DZ240" s="56">
        <v>628.20000000000005</v>
      </c>
      <c r="EA240" s="54">
        <v>592.79999999999995</v>
      </c>
      <c r="EB240" s="55">
        <v>610.79999999999995</v>
      </c>
      <c r="EC240" s="56" t="s">
        <v>180</v>
      </c>
      <c r="ED240" s="54" t="s">
        <v>180</v>
      </c>
      <c r="EE240" s="55" t="s">
        <v>180</v>
      </c>
      <c r="EF240" s="56" t="s">
        <v>180</v>
      </c>
      <c r="EG240" s="54" t="s">
        <v>180</v>
      </c>
      <c r="EH240" s="55" t="s">
        <v>180</v>
      </c>
      <c r="EI240" s="56" t="s">
        <v>180</v>
      </c>
      <c r="EJ240" s="54" t="s">
        <v>180</v>
      </c>
      <c r="EK240" s="55" t="s">
        <v>180</v>
      </c>
      <c r="EL240" s="56" t="s">
        <v>180</v>
      </c>
      <c r="EM240" s="54" t="s">
        <v>180</v>
      </c>
      <c r="EN240" s="55" t="s">
        <v>180</v>
      </c>
      <c r="EO240" s="56" t="s">
        <v>180</v>
      </c>
      <c r="EP240" s="54" t="s">
        <v>180</v>
      </c>
      <c r="EQ240" s="55" t="s">
        <v>180</v>
      </c>
      <c r="ER240" s="56" t="s">
        <v>180</v>
      </c>
      <c r="ES240" s="54" t="s">
        <v>180</v>
      </c>
      <c r="ET240" s="55" t="s">
        <v>180</v>
      </c>
      <c r="EU240" s="54" t="s">
        <v>180</v>
      </c>
      <c r="EV240" s="54" t="s">
        <v>180</v>
      </c>
      <c r="EW240" s="55" t="s">
        <v>180</v>
      </c>
      <c r="EX240" s="54">
        <v>290</v>
      </c>
      <c r="EY240" s="54">
        <v>284</v>
      </c>
      <c r="EZ240" s="55">
        <v>287</v>
      </c>
      <c r="FA240" s="56" t="s">
        <v>180</v>
      </c>
      <c r="FB240" s="54" t="s">
        <v>180</v>
      </c>
      <c r="FC240" s="55" t="s">
        <v>180</v>
      </c>
      <c r="FD240" s="56" t="s">
        <v>180</v>
      </c>
      <c r="FE240" s="54" t="s">
        <v>180</v>
      </c>
      <c r="FF240" s="55" t="s">
        <v>180</v>
      </c>
      <c r="FG240" s="56">
        <v>210</v>
      </c>
      <c r="FH240" s="54">
        <v>194</v>
      </c>
      <c r="FI240" s="55">
        <v>202</v>
      </c>
      <c r="FJ240" s="56">
        <v>215</v>
      </c>
      <c r="FK240" s="54">
        <v>214.6</v>
      </c>
      <c r="FL240" s="55">
        <v>214.8</v>
      </c>
      <c r="FM240" s="56">
        <v>223.6</v>
      </c>
      <c r="FN240" s="54">
        <v>221</v>
      </c>
      <c r="FO240" s="55">
        <v>222.4</v>
      </c>
      <c r="FP240" s="56">
        <v>225</v>
      </c>
      <c r="FQ240" s="54">
        <v>225</v>
      </c>
      <c r="FR240" s="55">
        <v>225</v>
      </c>
      <c r="FS240" s="56">
        <v>210</v>
      </c>
      <c r="FT240" s="54">
        <v>194</v>
      </c>
      <c r="FU240" s="55">
        <v>202</v>
      </c>
      <c r="FV240" s="56" t="s">
        <v>180</v>
      </c>
      <c r="FW240" s="54" t="s">
        <v>180</v>
      </c>
      <c r="FX240" s="55" t="s">
        <v>180</v>
      </c>
      <c r="FY240" s="56" t="s">
        <v>180</v>
      </c>
      <c r="FZ240" s="54" t="s">
        <v>180</v>
      </c>
      <c r="GA240" s="55" t="s">
        <v>180</v>
      </c>
      <c r="GB240" s="56">
        <v>420</v>
      </c>
      <c r="GC240" s="54">
        <v>380</v>
      </c>
      <c r="GD240" s="55">
        <v>400</v>
      </c>
      <c r="GE240" s="56">
        <v>461</v>
      </c>
      <c r="GF240" s="54">
        <v>461</v>
      </c>
      <c r="GG240" s="55">
        <v>461</v>
      </c>
      <c r="GH240" s="56">
        <v>465</v>
      </c>
      <c r="GI240" s="54">
        <v>450</v>
      </c>
      <c r="GJ240" s="55">
        <v>458</v>
      </c>
      <c r="GK240" s="56" t="s">
        <v>180</v>
      </c>
      <c r="GL240" s="54" t="s">
        <v>180</v>
      </c>
      <c r="GM240" s="55" t="s">
        <v>180</v>
      </c>
      <c r="GN240" s="56">
        <v>460</v>
      </c>
      <c r="GO240" s="54">
        <v>435</v>
      </c>
      <c r="GP240" s="55">
        <v>448</v>
      </c>
      <c r="GQ240" s="56" t="s">
        <v>180</v>
      </c>
      <c r="GR240" s="54" t="s">
        <v>180</v>
      </c>
      <c r="GS240" s="55" t="s">
        <v>180</v>
      </c>
      <c r="GT240" s="56" t="s">
        <v>180</v>
      </c>
      <c r="GU240" s="54" t="s">
        <v>180</v>
      </c>
      <c r="GV240" s="55" t="s">
        <v>180</v>
      </c>
      <c r="GW240" s="56" t="s">
        <v>180</v>
      </c>
      <c r="GX240" s="54" t="s">
        <v>180</v>
      </c>
      <c r="GY240" s="55" t="s">
        <v>180</v>
      </c>
      <c r="GZ240" s="56">
        <v>51</v>
      </c>
      <c r="HA240" s="54">
        <v>40</v>
      </c>
      <c r="HB240" s="55">
        <v>46</v>
      </c>
      <c r="HC240" s="56">
        <v>79</v>
      </c>
      <c r="HD240" s="54">
        <v>75</v>
      </c>
      <c r="HE240" s="55">
        <v>77</v>
      </c>
      <c r="HF240" s="54" t="s">
        <v>180</v>
      </c>
      <c r="HG240" s="54" t="s">
        <v>180</v>
      </c>
      <c r="HH240" s="55" t="s">
        <v>180</v>
      </c>
      <c r="HI240" s="54" t="s">
        <v>180</v>
      </c>
      <c r="HJ240" s="54" t="s">
        <v>180</v>
      </c>
      <c r="HK240" s="55" t="s">
        <v>180</v>
      </c>
      <c r="HL240" s="56" t="s">
        <v>180</v>
      </c>
      <c r="HM240" s="54" t="s">
        <v>180</v>
      </c>
      <c r="HN240" s="55" t="s">
        <v>180</v>
      </c>
      <c r="HO240" s="56" t="s">
        <v>180</v>
      </c>
      <c r="HP240" s="54" t="s">
        <v>180</v>
      </c>
      <c r="HQ240" s="55" t="s">
        <v>180</v>
      </c>
      <c r="HR240" s="56" t="s">
        <v>180</v>
      </c>
      <c r="HS240" s="54" t="s">
        <v>180</v>
      </c>
      <c r="HT240" s="55" t="s">
        <v>180</v>
      </c>
      <c r="HU240" s="56" t="s">
        <v>180</v>
      </c>
      <c r="HV240" s="54" t="s">
        <v>180</v>
      </c>
      <c r="HW240" s="55" t="s">
        <v>180</v>
      </c>
      <c r="HX240" s="56" t="s">
        <v>180</v>
      </c>
      <c r="HY240" s="54" t="s">
        <v>180</v>
      </c>
      <c r="HZ240" s="55" t="s">
        <v>180</v>
      </c>
      <c r="IA240" s="56" t="s">
        <v>180</v>
      </c>
      <c r="IB240" s="54" t="s">
        <v>180</v>
      </c>
      <c r="IC240" s="55" t="s">
        <v>180</v>
      </c>
    </row>
    <row r="241" spans="1:237">
      <c r="A241" s="20">
        <v>2006</v>
      </c>
      <c r="B241" s="20">
        <v>4</v>
      </c>
      <c r="C241" s="20">
        <v>12</v>
      </c>
      <c r="D241" s="54">
        <v>274</v>
      </c>
      <c r="E241" s="54">
        <v>267.5</v>
      </c>
      <c r="F241" s="55">
        <v>271.25</v>
      </c>
      <c r="G241" s="56">
        <v>224.75</v>
      </c>
      <c r="H241" s="54">
        <v>224.25</v>
      </c>
      <c r="I241" s="55">
        <v>224.5</v>
      </c>
      <c r="J241" s="56">
        <v>232.33333333333334</v>
      </c>
      <c r="K241" s="54">
        <v>228</v>
      </c>
      <c r="L241" s="55">
        <v>230.33333333333334</v>
      </c>
      <c r="M241" s="56">
        <v>263.5</v>
      </c>
      <c r="N241" s="54">
        <v>259</v>
      </c>
      <c r="O241" s="55">
        <v>261.75</v>
      </c>
      <c r="P241" s="56">
        <v>263.5</v>
      </c>
      <c r="Q241" s="54">
        <v>259</v>
      </c>
      <c r="R241" s="55">
        <v>261.75</v>
      </c>
      <c r="S241" s="56">
        <v>263.5</v>
      </c>
      <c r="T241" s="54">
        <v>260</v>
      </c>
      <c r="U241" s="55">
        <v>262.25</v>
      </c>
      <c r="V241" s="54">
        <v>255.75</v>
      </c>
      <c r="W241" s="54">
        <v>253.25</v>
      </c>
      <c r="X241" s="55">
        <v>255</v>
      </c>
      <c r="Y241" s="54">
        <v>255.75</v>
      </c>
      <c r="Z241" s="54">
        <v>255.5</v>
      </c>
      <c r="AA241" s="55">
        <v>255.75</v>
      </c>
      <c r="AB241" s="54" t="s">
        <v>180</v>
      </c>
      <c r="AC241" s="54" t="s">
        <v>180</v>
      </c>
      <c r="AD241" s="55" t="s">
        <v>180</v>
      </c>
      <c r="AE241" s="54" t="s">
        <v>180</v>
      </c>
      <c r="AF241" s="54" t="s">
        <v>180</v>
      </c>
      <c r="AG241" s="55" t="s">
        <v>180</v>
      </c>
      <c r="AH241" s="56" t="s">
        <v>180</v>
      </c>
      <c r="AI241" s="54" t="s">
        <v>180</v>
      </c>
      <c r="AJ241" s="55" t="s">
        <v>180</v>
      </c>
      <c r="AK241" s="56" t="s">
        <v>180</v>
      </c>
      <c r="AL241" s="54" t="s">
        <v>180</v>
      </c>
      <c r="AM241" s="55" t="s">
        <v>180</v>
      </c>
      <c r="AN241" s="56">
        <v>4540</v>
      </c>
      <c r="AO241" s="54">
        <v>4475</v>
      </c>
      <c r="AP241" s="55">
        <v>4508</v>
      </c>
      <c r="AQ241" s="56" t="s">
        <v>180</v>
      </c>
      <c r="AR241" s="54" t="s">
        <v>180</v>
      </c>
      <c r="AS241" s="55" t="s">
        <v>180</v>
      </c>
      <c r="AT241" s="56">
        <v>1100</v>
      </c>
      <c r="AU241" s="54">
        <v>1050</v>
      </c>
      <c r="AV241" s="55">
        <v>1075</v>
      </c>
      <c r="AW241" s="56">
        <v>253</v>
      </c>
      <c r="AX241" s="54">
        <v>246.66666666666666</v>
      </c>
      <c r="AY241" s="55">
        <v>250.33333333333334</v>
      </c>
      <c r="AZ241" s="56">
        <v>274.33333333333331</v>
      </c>
      <c r="BA241" s="54">
        <v>267.33333333333331</v>
      </c>
      <c r="BB241" s="55">
        <v>271</v>
      </c>
      <c r="BC241" s="56">
        <v>274.33333333333331</v>
      </c>
      <c r="BD241" s="54">
        <v>272</v>
      </c>
      <c r="BE241" s="55">
        <v>273.33333333333331</v>
      </c>
      <c r="BF241" s="56">
        <v>271.33333333333331</v>
      </c>
      <c r="BG241" s="54">
        <v>267.33333333333331</v>
      </c>
      <c r="BH241" s="55">
        <v>269.33333333333331</v>
      </c>
      <c r="BI241" s="56">
        <v>289</v>
      </c>
      <c r="BJ241" s="54">
        <v>285.66666666666669</v>
      </c>
      <c r="BK241" s="55">
        <v>287.33333333333331</v>
      </c>
      <c r="BL241" s="56" t="s">
        <v>180</v>
      </c>
      <c r="BM241" s="54" t="s">
        <v>180</v>
      </c>
      <c r="BN241" s="55" t="s">
        <v>180</v>
      </c>
      <c r="BO241" s="56" t="s">
        <v>180</v>
      </c>
      <c r="BP241" s="54" t="s">
        <v>180</v>
      </c>
      <c r="BQ241" s="55" t="s">
        <v>180</v>
      </c>
      <c r="BR241" s="56" t="s">
        <v>180</v>
      </c>
      <c r="BS241" s="54" t="s">
        <v>180</v>
      </c>
      <c r="BT241" s="55" t="s">
        <v>180</v>
      </c>
      <c r="BU241" s="56">
        <v>303</v>
      </c>
      <c r="BV241" s="54">
        <v>301</v>
      </c>
      <c r="BW241" s="55">
        <v>302</v>
      </c>
      <c r="BX241" s="56">
        <v>306.66666666666669</v>
      </c>
      <c r="BY241" s="54">
        <v>303.66666666666669</v>
      </c>
      <c r="BZ241" s="55">
        <v>305.33333333333331</v>
      </c>
      <c r="CA241" s="56">
        <v>304.33333333333331</v>
      </c>
      <c r="CB241" s="54">
        <v>300</v>
      </c>
      <c r="CC241" s="55">
        <v>302.33333333333331</v>
      </c>
      <c r="CD241" s="56">
        <v>2200</v>
      </c>
      <c r="CE241" s="54">
        <v>2100</v>
      </c>
      <c r="CF241" s="55">
        <v>2150</v>
      </c>
      <c r="CG241" s="56" t="s">
        <v>180</v>
      </c>
      <c r="CH241" s="54" t="s">
        <v>180</v>
      </c>
      <c r="CI241" s="55" t="s">
        <v>180</v>
      </c>
      <c r="CJ241" s="56" t="s">
        <v>180</v>
      </c>
      <c r="CK241" s="54" t="s">
        <v>180</v>
      </c>
      <c r="CL241" s="55" t="s">
        <v>180</v>
      </c>
      <c r="CM241" s="56">
        <v>2200</v>
      </c>
      <c r="CN241" s="54">
        <v>2100</v>
      </c>
      <c r="CO241" s="55">
        <v>2150</v>
      </c>
      <c r="CP241" s="56">
        <v>293.33333333333331</v>
      </c>
      <c r="CQ241" s="54">
        <v>290</v>
      </c>
      <c r="CR241" s="55">
        <v>292</v>
      </c>
      <c r="CS241" s="56">
        <v>325</v>
      </c>
      <c r="CT241" s="54">
        <v>320</v>
      </c>
      <c r="CU241" s="55">
        <v>323</v>
      </c>
      <c r="CV241" s="56">
        <v>322</v>
      </c>
      <c r="CW241" s="54">
        <v>315</v>
      </c>
      <c r="CX241" s="55">
        <v>319</v>
      </c>
      <c r="CY241" s="54">
        <v>252.66666666666666</v>
      </c>
      <c r="CZ241" s="54">
        <v>247</v>
      </c>
      <c r="DA241" s="55">
        <v>250</v>
      </c>
      <c r="DB241" s="54" t="s">
        <v>180</v>
      </c>
      <c r="DC241" s="54" t="s">
        <v>180</v>
      </c>
      <c r="DD241" s="55" t="s">
        <v>180</v>
      </c>
      <c r="DE241" s="54" t="s">
        <v>180</v>
      </c>
      <c r="DF241" s="54" t="s">
        <v>180</v>
      </c>
      <c r="DG241" s="55" t="s">
        <v>180</v>
      </c>
      <c r="DH241" s="54" t="s">
        <v>180</v>
      </c>
      <c r="DI241" s="54" t="s">
        <v>180</v>
      </c>
      <c r="DJ241" s="55" t="s">
        <v>180</v>
      </c>
      <c r="DK241" s="56" t="s">
        <v>180</v>
      </c>
      <c r="DL241" s="54" t="s">
        <v>180</v>
      </c>
      <c r="DM241" s="55" t="s">
        <v>180</v>
      </c>
      <c r="DN241" s="54" t="s">
        <v>180</v>
      </c>
      <c r="DO241" s="54" t="s">
        <v>180</v>
      </c>
      <c r="DP241" s="55" t="s">
        <v>180</v>
      </c>
      <c r="DQ241" s="54" t="s">
        <v>180</v>
      </c>
      <c r="DR241" s="54" t="s">
        <v>180</v>
      </c>
      <c r="DS241" s="55" t="s">
        <v>180</v>
      </c>
      <c r="DT241" s="54">
        <v>219.5</v>
      </c>
      <c r="DU241" s="54">
        <v>219.5</v>
      </c>
      <c r="DV241" s="55">
        <v>219.5</v>
      </c>
      <c r="DW241" s="56">
        <v>255</v>
      </c>
      <c r="DX241" s="54">
        <v>251.25</v>
      </c>
      <c r="DY241" s="55">
        <v>253.5</v>
      </c>
      <c r="DZ241" s="56">
        <v>684.5</v>
      </c>
      <c r="EA241" s="54">
        <v>656</v>
      </c>
      <c r="EB241" s="55">
        <v>670.5</v>
      </c>
      <c r="EC241" s="56" t="s">
        <v>180</v>
      </c>
      <c r="ED241" s="54" t="s">
        <v>180</v>
      </c>
      <c r="EE241" s="55" t="s">
        <v>180</v>
      </c>
      <c r="EF241" s="56" t="s">
        <v>180</v>
      </c>
      <c r="EG241" s="54" t="s">
        <v>180</v>
      </c>
      <c r="EH241" s="55" t="s">
        <v>180</v>
      </c>
      <c r="EI241" s="56" t="s">
        <v>180</v>
      </c>
      <c r="EJ241" s="54" t="s">
        <v>180</v>
      </c>
      <c r="EK241" s="55" t="s">
        <v>180</v>
      </c>
      <c r="EL241" s="56" t="s">
        <v>180</v>
      </c>
      <c r="EM241" s="54" t="s">
        <v>180</v>
      </c>
      <c r="EN241" s="55" t="s">
        <v>180</v>
      </c>
      <c r="EO241" s="56" t="s">
        <v>180</v>
      </c>
      <c r="EP241" s="54" t="s">
        <v>180</v>
      </c>
      <c r="EQ241" s="55" t="s">
        <v>180</v>
      </c>
      <c r="ER241" s="56" t="s">
        <v>180</v>
      </c>
      <c r="ES241" s="54" t="s">
        <v>180</v>
      </c>
      <c r="ET241" s="55" t="s">
        <v>180</v>
      </c>
      <c r="EU241" s="54" t="s">
        <v>180</v>
      </c>
      <c r="EV241" s="54" t="s">
        <v>180</v>
      </c>
      <c r="EW241" s="55" t="s">
        <v>180</v>
      </c>
      <c r="EX241" s="54">
        <v>289.33333333333331</v>
      </c>
      <c r="EY241" s="54">
        <v>284.66666666666669</v>
      </c>
      <c r="EZ241" s="55">
        <v>287.33333333333331</v>
      </c>
      <c r="FA241" s="56" t="s">
        <v>180</v>
      </c>
      <c r="FB241" s="54" t="s">
        <v>180</v>
      </c>
      <c r="FC241" s="55" t="s">
        <v>180</v>
      </c>
      <c r="FD241" s="56" t="s">
        <v>180</v>
      </c>
      <c r="FE241" s="54" t="s">
        <v>180</v>
      </c>
      <c r="FF241" s="55" t="s">
        <v>180</v>
      </c>
      <c r="FG241" s="56">
        <v>213</v>
      </c>
      <c r="FH241" s="54">
        <v>196.66666666666666</v>
      </c>
      <c r="FI241" s="55">
        <v>205</v>
      </c>
      <c r="FJ241" s="56">
        <v>214.33333333333334</v>
      </c>
      <c r="FK241" s="54">
        <v>203.33333333333334</v>
      </c>
      <c r="FL241" s="55">
        <v>209</v>
      </c>
      <c r="FM241" s="56">
        <v>225.66666666666666</v>
      </c>
      <c r="FN241" s="54">
        <v>221.66666666666666</v>
      </c>
      <c r="FO241" s="55">
        <v>223.66666666666666</v>
      </c>
      <c r="FP241" s="56">
        <v>227.5</v>
      </c>
      <c r="FQ241" s="54">
        <v>225</v>
      </c>
      <c r="FR241" s="55">
        <v>226.5</v>
      </c>
      <c r="FS241" s="56" t="s">
        <v>180</v>
      </c>
      <c r="FT241" s="54" t="s">
        <v>180</v>
      </c>
      <c r="FU241" s="55" t="s">
        <v>180</v>
      </c>
      <c r="FV241" s="56" t="s">
        <v>180</v>
      </c>
      <c r="FW241" s="54" t="s">
        <v>180</v>
      </c>
      <c r="FX241" s="55" t="s">
        <v>180</v>
      </c>
      <c r="FY241" s="56" t="s">
        <v>180</v>
      </c>
      <c r="FZ241" s="54" t="s">
        <v>180</v>
      </c>
      <c r="GA241" s="55" t="s">
        <v>180</v>
      </c>
      <c r="GB241" s="56">
        <v>420</v>
      </c>
      <c r="GC241" s="54">
        <v>380</v>
      </c>
      <c r="GD241" s="55">
        <v>400</v>
      </c>
      <c r="GE241" s="56">
        <v>461</v>
      </c>
      <c r="GF241" s="54">
        <v>461</v>
      </c>
      <c r="GG241" s="55">
        <v>461</v>
      </c>
      <c r="GH241" s="56">
        <v>465</v>
      </c>
      <c r="GI241" s="54">
        <v>450</v>
      </c>
      <c r="GJ241" s="55">
        <v>458</v>
      </c>
      <c r="GK241" s="56" t="s">
        <v>180</v>
      </c>
      <c r="GL241" s="54" t="s">
        <v>180</v>
      </c>
      <c r="GM241" s="55" t="s">
        <v>180</v>
      </c>
      <c r="GN241" s="56">
        <v>460</v>
      </c>
      <c r="GO241" s="54">
        <v>435</v>
      </c>
      <c r="GP241" s="55">
        <v>448</v>
      </c>
      <c r="GQ241" s="56" t="s">
        <v>180</v>
      </c>
      <c r="GR241" s="54" t="s">
        <v>180</v>
      </c>
      <c r="GS241" s="55" t="s">
        <v>180</v>
      </c>
      <c r="GT241" s="56" t="s">
        <v>180</v>
      </c>
      <c r="GU241" s="54" t="s">
        <v>180</v>
      </c>
      <c r="GV241" s="55" t="s">
        <v>180</v>
      </c>
      <c r="GW241" s="56" t="s">
        <v>180</v>
      </c>
      <c r="GX241" s="54" t="s">
        <v>180</v>
      </c>
      <c r="GY241" s="55" t="s">
        <v>180</v>
      </c>
      <c r="GZ241" s="56">
        <v>51</v>
      </c>
      <c r="HA241" s="54">
        <v>40</v>
      </c>
      <c r="HB241" s="55">
        <v>46</v>
      </c>
      <c r="HC241" s="56">
        <v>79</v>
      </c>
      <c r="HD241" s="54">
        <v>75</v>
      </c>
      <c r="HE241" s="55">
        <v>77</v>
      </c>
      <c r="HF241" s="54" t="s">
        <v>180</v>
      </c>
      <c r="HG241" s="54" t="s">
        <v>180</v>
      </c>
      <c r="HH241" s="55" t="s">
        <v>180</v>
      </c>
      <c r="HI241" s="54" t="s">
        <v>180</v>
      </c>
      <c r="HJ241" s="54" t="s">
        <v>180</v>
      </c>
      <c r="HK241" s="55" t="s">
        <v>180</v>
      </c>
      <c r="HL241" s="56" t="s">
        <v>180</v>
      </c>
      <c r="HM241" s="54" t="s">
        <v>180</v>
      </c>
      <c r="HN241" s="55" t="s">
        <v>180</v>
      </c>
      <c r="HO241" s="56" t="s">
        <v>180</v>
      </c>
      <c r="HP241" s="54" t="s">
        <v>180</v>
      </c>
      <c r="HQ241" s="55" t="s">
        <v>180</v>
      </c>
      <c r="HR241" s="56" t="s">
        <v>180</v>
      </c>
      <c r="HS241" s="54" t="s">
        <v>180</v>
      </c>
      <c r="HT241" s="55" t="s">
        <v>180</v>
      </c>
      <c r="HU241" s="56" t="s">
        <v>180</v>
      </c>
      <c r="HV241" s="54" t="s">
        <v>180</v>
      </c>
      <c r="HW241" s="55" t="s">
        <v>180</v>
      </c>
      <c r="HX241" s="56" t="s">
        <v>180</v>
      </c>
      <c r="HY241" s="54" t="s">
        <v>180</v>
      </c>
      <c r="HZ241" s="55" t="s">
        <v>180</v>
      </c>
      <c r="IA241" s="56" t="s">
        <v>180</v>
      </c>
      <c r="IB241" s="54" t="s">
        <v>180</v>
      </c>
      <c r="IC241" s="55" t="s">
        <v>180</v>
      </c>
    </row>
    <row r="242" spans="1:237">
      <c r="A242" s="20">
        <v>2007</v>
      </c>
      <c r="B242" s="20">
        <v>1</v>
      </c>
      <c r="C242" s="20">
        <v>1</v>
      </c>
      <c r="D242" s="54">
        <v>265.75</v>
      </c>
      <c r="E242" s="54">
        <v>262</v>
      </c>
      <c r="F242" s="55">
        <v>264</v>
      </c>
      <c r="G242" s="56">
        <v>238.25</v>
      </c>
      <c r="H242" s="54">
        <v>235.5</v>
      </c>
      <c r="I242" s="55">
        <v>237</v>
      </c>
      <c r="J242" s="56">
        <v>253.75</v>
      </c>
      <c r="K242" s="54">
        <v>250.25</v>
      </c>
      <c r="L242" s="55">
        <v>252.25</v>
      </c>
      <c r="M242" s="56">
        <v>273.75</v>
      </c>
      <c r="N242" s="54">
        <v>268.75</v>
      </c>
      <c r="O242" s="55">
        <v>271.75</v>
      </c>
      <c r="P242" s="56">
        <v>273.75</v>
      </c>
      <c r="Q242" s="54">
        <v>268.75</v>
      </c>
      <c r="R242" s="55">
        <v>271.75</v>
      </c>
      <c r="S242" s="56">
        <v>273.75</v>
      </c>
      <c r="T242" s="54">
        <v>268.75</v>
      </c>
      <c r="U242" s="55">
        <v>271.75</v>
      </c>
      <c r="V242" s="54">
        <v>269.5</v>
      </c>
      <c r="W242" s="54">
        <v>265.5</v>
      </c>
      <c r="X242" s="55">
        <v>268</v>
      </c>
      <c r="Y242" s="54">
        <v>265.75</v>
      </c>
      <c r="Z242" s="54">
        <v>261.75</v>
      </c>
      <c r="AA242" s="55">
        <v>264</v>
      </c>
      <c r="AB242" s="54" t="s">
        <v>180</v>
      </c>
      <c r="AC242" s="54" t="s">
        <v>180</v>
      </c>
      <c r="AD242" s="55" t="s">
        <v>180</v>
      </c>
      <c r="AE242" s="54" t="s">
        <v>180</v>
      </c>
      <c r="AF242" s="54" t="s">
        <v>180</v>
      </c>
      <c r="AG242" s="55" t="s">
        <v>180</v>
      </c>
      <c r="AH242" s="56" t="s">
        <v>180</v>
      </c>
      <c r="AI242" s="54" t="s">
        <v>180</v>
      </c>
      <c r="AJ242" s="55" t="s">
        <v>180</v>
      </c>
      <c r="AK242" s="56" t="s">
        <v>180</v>
      </c>
      <c r="AL242" s="54" t="s">
        <v>180</v>
      </c>
      <c r="AM242" s="55" t="s">
        <v>180</v>
      </c>
      <c r="AN242" s="56">
        <v>4540</v>
      </c>
      <c r="AO242" s="54">
        <v>4490</v>
      </c>
      <c r="AP242" s="55">
        <v>4515</v>
      </c>
      <c r="AQ242" s="56" t="s">
        <v>180</v>
      </c>
      <c r="AR242" s="54" t="s">
        <v>180</v>
      </c>
      <c r="AS242" s="55" t="s">
        <v>180</v>
      </c>
      <c r="AT242" s="56">
        <v>1100</v>
      </c>
      <c r="AU242" s="54">
        <v>1050</v>
      </c>
      <c r="AV242" s="55">
        <v>1075</v>
      </c>
      <c r="AW242" s="56">
        <v>255</v>
      </c>
      <c r="AX242" s="54">
        <v>245</v>
      </c>
      <c r="AY242" s="55">
        <v>250.5</v>
      </c>
      <c r="AZ242" s="56">
        <v>275</v>
      </c>
      <c r="BA242" s="54">
        <v>268.75</v>
      </c>
      <c r="BB242" s="55">
        <v>272.25</v>
      </c>
      <c r="BC242" s="56">
        <v>275</v>
      </c>
      <c r="BD242" s="54">
        <v>272</v>
      </c>
      <c r="BE242" s="55">
        <v>274</v>
      </c>
      <c r="BF242" s="56">
        <v>271</v>
      </c>
      <c r="BG242" s="54">
        <v>268.75</v>
      </c>
      <c r="BH242" s="55">
        <v>270.25</v>
      </c>
      <c r="BI242" s="56">
        <v>290</v>
      </c>
      <c r="BJ242" s="54">
        <v>286</v>
      </c>
      <c r="BK242" s="55">
        <v>288</v>
      </c>
      <c r="BL242" s="56" t="s">
        <v>180</v>
      </c>
      <c r="BM242" s="54" t="s">
        <v>180</v>
      </c>
      <c r="BN242" s="55" t="s">
        <v>180</v>
      </c>
      <c r="BO242" s="56" t="s">
        <v>180</v>
      </c>
      <c r="BP242" s="54" t="s">
        <v>180</v>
      </c>
      <c r="BQ242" s="55" t="s">
        <v>180</v>
      </c>
      <c r="BR242" s="56" t="s">
        <v>180</v>
      </c>
      <c r="BS242" s="54" t="s">
        <v>180</v>
      </c>
      <c r="BT242" s="55" t="s">
        <v>180</v>
      </c>
      <c r="BU242" s="56">
        <v>303</v>
      </c>
      <c r="BV242" s="54">
        <v>301</v>
      </c>
      <c r="BW242" s="55">
        <v>302</v>
      </c>
      <c r="BX242" s="56">
        <v>307</v>
      </c>
      <c r="BY242" s="54">
        <v>305</v>
      </c>
      <c r="BZ242" s="55">
        <v>306</v>
      </c>
      <c r="CA242" s="56">
        <v>304</v>
      </c>
      <c r="CB242" s="54">
        <v>300</v>
      </c>
      <c r="CC242" s="55">
        <v>302</v>
      </c>
      <c r="CD242" s="56">
        <v>2200</v>
      </c>
      <c r="CE242" s="54">
        <v>2100</v>
      </c>
      <c r="CF242" s="55">
        <v>2150</v>
      </c>
      <c r="CG242" s="56" t="s">
        <v>180</v>
      </c>
      <c r="CH242" s="54" t="s">
        <v>180</v>
      </c>
      <c r="CI242" s="55" t="s">
        <v>180</v>
      </c>
      <c r="CJ242" s="56" t="s">
        <v>180</v>
      </c>
      <c r="CK242" s="54" t="s">
        <v>180</v>
      </c>
      <c r="CL242" s="55" t="s">
        <v>180</v>
      </c>
      <c r="CM242" s="56">
        <v>2200</v>
      </c>
      <c r="CN242" s="54">
        <v>2100</v>
      </c>
      <c r="CO242" s="55">
        <v>2150</v>
      </c>
      <c r="CP242" s="56">
        <v>303.25</v>
      </c>
      <c r="CQ242" s="54">
        <v>299.25</v>
      </c>
      <c r="CR242" s="55">
        <v>301.5</v>
      </c>
      <c r="CS242" s="56">
        <v>325</v>
      </c>
      <c r="CT242" s="54">
        <v>320</v>
      </c>
      <c r="CU242" s="55">
        <v>323</v>
      </c>
      <c r="CV242" s="56">
        <v>322</v>
      </c>
      <c r="CW242" s="54">
        <v>315</v>
      </c>
      <c r="CX242" s="55">
        <v>319</v>
      </c>
      <c r="CY242" s="54">
        <v>258</v>
      </c>
      <c r="CZ242" s="54">
        <v>248</v>
      </c>
      <c r="DA242" s="55">
        <v>253</v>
      </c>
      <c r="DB242" s="54" t="s">
        <v>180</v>
      </c>
      <c r="DC242" s="54" t="s">
        <v>180</v>
      </c>
      <c r="DD242" s="55" t="s">
        <v>180</v>
      </c>
      <c r="DE242" s="54" t="s">
        <v>180</v>
      </c>
      <c r="DF242" s="54" t="s">
        <v>180</v>
      </c>
      <c r="DG242" s="55" t="s">
        <v>180</v>
      </c>
      <c r="DH242" s="54" t="s">
        <v>180</v>
      </c>
      <c r="DI242" s="54" t="s">
        <v>180</v>
      </c>
      <c r="DJ242" s="55" t="s">
        <v>180</v>
      </c>
      <c r="DK242" s="56" t="s">
        <v>180</v>
      </c>
      <c r="DL242" s="54" t="s">
        <v>180</v>
      </c>
      <c r="DM242" s="55" t="s">
        <v>180</v>
      </c>
      <c r="DN242" s="54" t="s">
        <v>180</v>
      </c>
      <c r="DO242" s="54" t="s">
        <v>180</v>
      </c>
      <c r="DP242" s="55" t="s">
        <v>180</v>
      </c>
      <c r="DQ242" s="54" t="s">
        <v>180</v>
      </c>
      <c r="DR242" s="54" t="s">
        <v>180</v>
      </c>
      <c r="DS242" s="55" t="s">
        <v>180</v>
      </c>
      <c r="DT242" s="54">
        <v>235.75</v>
      </c>
      <c r="DU242" s="54">
        <v>233.25</v>
      </c>
      <c r="DV242" s="55">
        <v>234.75</v>
      </c>
      <c r="DW242" s="56">
        <v>261</v>
      </c>
      <c r="DX242" s="54">
        <v>260</v>
      </c>
      <c r="DY242" s="55">
        <v>260.5</v>
      </c>
      <c r="DZ242" s="56">
        <v>686.5</v>
      </c>
      <c r="EA242" s="54">
        <v>658</v>
      </c>
      <c r="EB242" s="55">
        <v>672.5</v>
      </c>
      <c r="EC242" s="56" t="s">
        <v>180</v>
      </c>
      <c r="ED242" s="54" t="s">
        <v>180</v>
      </c>
      <c r="EE242" s="55" t="s">
        <v>180</v>
      </c>
      <c r="EF242" s="56" t="s">
        <v>180</v>
      </c>
      <c r="EG242" s="54" t="s">
        <v>180</v>
      </c>
      <c r="EH242" s="55" t="s">
        <v>180</v>
      </c>
      <c r="EI242" s="56" t="s">
        <v>180</v>
      </c>
      <c r="EJ242" s="54" t="s">
        <v>180</v>
      </c>
      <c r="EK242" s="55" t="s">
        <v>180</v>
      </c>
      <c r="EL242" s="56" t="s">
        <v>180</v>
      </c>
      <c r="EM242" s="54" t="s">
        <v>180</v>
      </c>
      <c r="EN242" s="55" t="s">
        <v>180</v>
      </c>
      <c r="EO242" s="56" t="s">
        <v>180</v>
      </c>
      <c r="EP242" s="54" t="s">
        <v>180</v>
      </c>
      <c r="EQ242" s="55" t="s">
        <v>180</v>
      </c>
      <c r="ER242" s="56" t="s">
        <v>180</v>
      </c>
      <c r="ES242" s="54" t="s">
        <v>180</v>
      </c>
      <c r="ET242" s="55" t="s">
        <v>180</v>
      </c>
      <c r="EU242" s="54" t="s">
        <v>180</v>
      </c>
      <c r="EV242" s="54" t="s">
        <v>180</v>
      </c>
      <c r="EW242" s="55" t="s">
        <v>180</v>
      </c>
      <c r="EX242" s="54">
        <v>288</v>
      </c>
      <c r="EY242" s="54">
        <v>285</v>
      </c>
      <c r="EZ242" s="55">
        <v>287</v>
      </c>
      <c r="FA242" s="56" t="s">
        <v>180</v>
      </c>
      <c r="FB242" s="54" t="s">
        <v>180</v>
      </c>
      <c r="FC242" s="55" t="s">
        <v>180</v>
      </c>
      <c r="FD242" s="56" t="s">
        <v>180</v>
      </c>
      <c r="FE242" s="54" t="s">
        <v>180</v>
      </c>
      <c r="FF242" s="55" t="s">
        <v>180</v>
      </c>
      <c r="FG242" s="56">
        <v>215</v>
      </c>
      <c r="FH242" s="54">
        <v>200</v>
      </c>
      <c r="FI242" s="55">
        <v>208</v>
      </c>
      <c r="FJ242" s="56">
        <v>215</v>
      </c>
      <c r="FK242" s="54">
        <v>200</v>
      </c>
      <c r="FL242" s="55">
        <v>208</v>
      </c>
      <c r="FM242" s="56">
        <v>226</v>
      </c>
      <c r="FN242" s="54">
        <v>223.25</v>
      </c>
      <c r="FO242" s="55">
        <v>224.75</v>
      </c>
      <c r="FP242" s="56">
        <v>230</v>
      </c>
      <c r="FQ242" s="54">
        <v>225</v>
      </c>
      <c r="FR242" s="55">
        <v>228</v>
      </c>
      <c r="FS242" s="56" t="s">
        <v>180</v>
      </c>
      <c r="FT242" s="54" t="s">
        <v>180</v>
      </c>
      <c r="FU242" s="55" t="s">
        <v>180</v>
      </c>
      <c r="FV242" s="56" t="s">
        <v>180</v>
      </c>
      <c r="FW242" s="54" t="s">
        <v>180</v>
      </c>
      <c r="FX242" s="55" t="s">
        <v>180</v>
      </c>
      <c r="FY242" s="56" t="s">
        <v>180</v>
      </c>
      <c r="FZ242" s="54" t="s">
        <v>180</v>
      </c>
      <c r="GA242" s="55" t="s">
        <v>180</v>
      </c>
      <c r="GB242" s="56">
        <v>420</v>
      </c>
      <c r="GC242" s="54">
        <v>380</v>
      </c>
      <c r="GD242" s="55">
        <v>400</v>
      </c>
      <c r="GE242" s="56">
        <v>461</v>
      </c>
      <c r="GF242" s="54">
        <v>461</v>
      </c>
      <c r="GG242" s="55">
        <v>461</v>
      </c>
      <c r="GH242" s="56">
        <v>465</v>
      </c>
      <c r="GI242" s="54">
        <v>450</v>
      </c>
      <c r="GJ242" s="55">
        <v>458</v>
      </c>
      <c r="GK242" s="56" t="s">
        <v>180</v>
      </c>
      <c r="GL242" s="54" t="s">
        <v>180</v>
      </c>
      <c r="GM242" s="55" t="s">
        <v>180</v>
      </c>
      <c r="GN242" s="56">
        <v>460</v>
      </c>
      <c r="GO242" s="54">
        <v>435</v>
      </c>
      <c r="GP242" s="55">
        <v>448</v>
      </c>
      <c r="GQ242" s="56" t="s">
        <v>180</v>
      </c>
      <c r="GR242" s="54" t="s">
        <v>180</v>
      </c>
      <c r="GS242" s="55" t="s">
        <v>180</v>
      </c>
      <c r="GT242" s="56" t="s">
        <v>180</v>
      </c>
      <c r="GU242" s="54" t="s">
        <v>180</v>
      </c>
      <c r="GV242" s="55" t="s">
        <v>180</v>
      </c>
      <c r="GW242" s="56" t="s">
        <v>180</v>
      </c>
      <c r="GX242" s="54" t="s">
        <v>180</v>
      </c>
      <c r="GY242" s="55" t="s">
        <v>180</v>
      </c>
      <c r="GZ242" s="56">
        <v>51</v>
      </c>
      <c r="HA242" s="54">
        <v>40</v>
      </c>
      <c r="HB242" s="55">
        <v>46</v>
      </c>
      <c r="HC242" s="56">
        <v>79</v>
      </c>
      <c r="HD242" s="54">
        <v>75</v>
      </c>
      <c r="HE242" s="55">
        <v>77</v>
      </c>
      <c r="HF242" s="54" t="s">
        <v>180</v>
      </c>
      <c r="HG242" s="54" t="s">
        <v>180</v>
      </c>
      <c r="HH242" s="55" t="s">
        <v>180</v>
      </c>
      <c r="HI242" s="54" t="s">
        <v>180</v>
      </c>
      <c r="HJ242" s="54" t="s">
        <v>180</v>
      </c>
      <c r="HK242" s="55" t="s">
        <v>180</v>
      </c>
      <c r="HL242" s="56" t="s">
        <v>180</v>
      </c>
      <c r="HM242" s="54" t="s">
        <v>180</v>
      </c>
      <c r="HN242" s="55" t="s">
        <v>180</v>
      </c>
      <c r="HO242" s="56" t="s">
        <v>180</v>
      </c>
      <c r="HP242" s="54" t="s">
        <v>180</v>
      </c>
      <c r="HQ242" s="55" t="s">
        <v>180</v>
      </c>
      <c r="HR242" s="56" t="s">
        <v>180</v>
      </c>
      <c r="HS242" s="54" t="s">
        <v>180</v>
      </c>
      <c r="HT242" s="55" t="s">
        <v>180</v>
      </c>
      <c r="HU242" s="56" t="s">
        <v>180</v>
      </c>
      <c r="HV242" s="54" t="s">
        <v>180</v>
      </c>
      <c r="HW242" s="55" t="s">
        <v>180</v>
      </c>
      <c r="HX242" s="56" t="s">
        <v>180</v>
      </c>
      <c r="HY242" s="54" t="s">
        <v>180</v>
      </c>
      <c r="HZ242" s="55" t="s">
        <v>180</v>
      </c>
      <c r="IA242" s="56" t="s">
        <v>180</v>
      </c>
      <c r="IB242" s="54" t="s">
        <v>180</v>
      </c>
      <c r="IC242" s="55" t="s">
        <v>180</v>
      </c>
    </row>
    <row r="243" spans="1:237">
      <c r="A243" s="20">
        <v>2007</v>
      </c>
      <c r="B243" s="20">
        <v>1</v>
      </c>
      <c r="C243" s="20">
        <v>2</v>
      </c>
      <c r="D243" s="54">
        <v>325.25</v>
      </c>
      <c r="E243" s="54">
        <v>317.5</v>
      </c>
      <c r="F243" s="55">
        <v>321.5</v>
      </c>
      <c r="G243" s="56">
        <v>283.75</v>
      </c>
      <c r="H243" s="54">
        <v>277.5</v>
      </c>
      <c r="I243" s="55">
        <v>280.75</v>
      </c>
      <c r="J243" s="56">
        <v>321.5</v>
      </c>
      <c r="K243" s="54">
        <v>316.25</v>
      </c>
      <c r="L243" s="55">
        <v>319.25</v>
      </c>
      <c r="M243" s="56">
        <v>314.33333333333331</v>
      </c>
      <c r="N243" s="54">
        <v>301.66666666666669</v>
      </c>
      <c r="O243" s="55">
        <v>308.33333333333331</v>
      </c>
      <c r="P243" s="56">
        <v>314.33333333333331</v>
      </c>
      <c r="Q243" s="54">
        <v>301.66666666666669</v>
      </c>
      <c r="R243" s="55">
        <v>308.33333333333331</v>
      </c>
      <c r="S243" s="56">
        <v>314.33333333333331</v>
      </c>
      <c r="T243" s="54">
        <v>301.66666666666669</v>
      </c>
      <c r="U243" s="55">
        <v>308.33333333333331</v>
      </c>
      <c r="V243" s="54">
        <v>318</v>
      </c>
      <c r="W243" s="54">
        <v>308.33333333333331</v>
      </c>
      <c r="X243" s="55">
        <v>313.66666666666669</v>
      </c>
      <c r="Y243" s="54">
        <v>315</v>
      </c>
      <c r="Z243" s="54">
        <v>308.33333333333331</v>
      </c>
      <c r="AA243" s="55">
        <v>312</v>
      </c>
      <c r="AB243" s="54" t="s">
        <v>180</v>
      </c>
      <c r="AC243" s="54" t="s">
        <v>180</v>
      </c>
      <c r="AD243" s="55" t="s">
        <v>180</v>
      </c>
      <c r="AE243" s="54" t="s">
        <v>180</v>
      </c>
      <c r="AF243" s="54" t="s">
        <v>180</v>
      </c>
      <c r="AG243" s="55" t="s">
        <v>180</v>
      </c>
      <c r="AH243" s="56" t="s">
        <v>180</v>
      </c>
      <c r="AI243" s="54" t="s">
        <v>180</v>
      </c>
      <c r="AJ243" s="55" t="s">
        <v>180</v>
      </c>
      <c r="AK243" s="56" t="s">
        <v>180</v>
      </c>
      <c r="AL243" s="54" t="s">
        <v>180</v>
      </c>
      <c r="AM243" s="55" t="s">
        <v>180</v>
      </c>
      <c r="AN243" s="56">
        <v>4501.666666666667</v>
      </c>
      <c r="AO243" s="54">
        <v>4490</v>
      </c>
      <c r="AP243" s="55">
        <v>4496</v>
      </c>
      <c r="AQ243" s="56" t="s">
        <v>180</v>
      </c>
      <c r="AR243" s="54" t="s">
        <v>180</v>
      </c>
      <c r="AS243" s="55" t="s">
        <v>180</v>
      </c>
      <c r="AT243" s="56">
        <v>1150</v>
      </c>
      <c r="AU243" s="54">
        <v>1100</v>
      </c>
      <c r="AV243" s="55">
        <v>1125</v>
      </c>
      <c r="AW243" s="56">
        <v>282.75</v>
      </c>
      <c r="AX243" s="54">
        <v>275</v>
      </c>
      <c r="AY243" s="55">
        <v>279</v>
      </c>
      <c r="AZ243" s="56">
        <v>293.5</v>
      </c>
      <c r="BA243" s="54">
        <v>284.25</v>
      </c>
      <c r="BB243" s="55">
        <v>289</v>
      </c>
      <c r="BC243" s="56">
        <v>285</v>
      </c>
      <c r="BD243" s="54">
        <v>284.25</v>
      </c>
      <c r="BE243" s="55">
        <v>284.75</v>
      </c>
      <c r="BF243" s="56">
        <v>293.5</v>
      </c>
      <c r="BG243" s="54">
        <v>292.5</v>
      </c>
      <c r="BH243" s="55">
        <v>293</v>
      </c>
      <c r="BI243" s="56">
        <v>304.25</v>
      </c>
      <c r="BJ243" s="54">
        <v>303.75</v>
      </c>
      <c r="BK243" s="55">
        <v>304</v>
      </c>
      <c r="BL243" s="56" t="s">
        <v>180</v>
      </c>
      <c r="BM243" s="54" t="s">
        <v>180</v>
      </c>
      <c r="BN243" s="55" t="s">
        <v>180</v>
      </c>
      <c r="BO243" s="56" t="s">
        <v>180</v>
      </c>
      <c r="BP243" s="54" t="s">
        <v>180</v>
      </c>
      <c r="BQ243" s="55" t="s">
        <v>180</v>
      </c>
      <c r="BR243" s="56" t="s">
        <v>180</v>
      </c>
      <c r="BS243" s="54" t="s">
        <v>180</v>
      </c>
      <c r="BT243" s="55" t="s">
        <v>180</v>
      </c>
      <c r="BU243" s="56">
        <v>303.75</v>
      </c>
      <c r="BV243" s="54">
        <v>302.5</v>
      </c>
      <c r="BW243" s="55">
        <v>303.5</v>
      </c>
      <c r="BX243" s="56">
        <v>307</v>
      </c>
      <c r="BY243" s="54">
        <v>305</v>
      </c>
      <c r="BZ243" s="55">
        <v>306</v>
      </c>
      <c r="CA243" s="56">
        <v>304</v>
      </c>
      <c r="CB243" s="54">
        <v>300</v>
      </c>
      <c r="CC243" s="55">
        <v>302</v>
      </c>
      <c r="CD243" s="56">
        <v>2575</v>
      </c>
      <c r="CE243" s="54">
        <v>2550</v>
      </c>
      <c r="CF243" s="55">
        <v>2562.5</v>
      </c>
      <c r="CG243" s="56" t="s">
        <v>180</v>
      </c>
      <c r="CH243" s="54" t="s">
        <v>180</v>
      </c>
      <c r="CI243" s="55" t="s">
        <v>180</v>
      </c>
      <c r="CJ243" s="56" t="s">
        <v>180</v>
      </c>
      <c r="CK243" s="54" t="s">
        <v>180</v>
      </c>
      <c r="CL243" s="55" t="s">
        <v>180</v>
      </c>
      <c r="CM243" s="56">
        <v>2575</v>
      </c>
      <c r="CN243" s="54">
        <v>2550</v>
      </c>
      <c r="CO243" s="55">
        <v>2562.5</v>
      </c>
      <c r="CP243" s="56">
        <v>316.5</v>
      </c>
      <c r="CQ243" s="54">
        <v>313.5</v>
      </c>
      <c r="CR243" s="55">
        <v>315</v>
      </c>
      <c r="CS243" s="56">
        <v>325</v>
      </c>
      <c r="CT243" s="54">
        <v>320</v>
      </c>
      <c r="CU243" s="55">
        <v>323</v>
      </c>
      <c r="CV243" s="56">
        <v>334.66666666666669</v>
      </c>
      <c r="CW243" s="54">
        <v>330</v>
      </c>
      <c r="CX243" s="55">
        <v>332.66666666666669</v>
      </c>
      <c r="CY243" s="54">
        <v>283.25</v>
      </c>
      <c r="CZ243" s="54">
        <v>275.75</v>
      </c>
      <c r="DA243" s="55">
        <v>279.75</v>
      </c>
      <c r="DB243" s="54" t="s">
        <v>180</v>
      </c>
      <c r="DC243" s="54" t="s">
        <v>180</v>
      </c>
      <c r="DD243" s="55" t="s">
        <v>180</v>
      </c>
      <c r="DE243" s="54" t="s">
        <v>180</v>
      </c>
      <c r="DF243" s="54" t="s">
        <v>180</v>
      </c>
      <c r="DG243" s="55" t="s">
        <v>180</v>
      </c>
      <c r="DH243" s="54" t="s">
        <v>180</v>
      </c>
      <c r="DI243" s="54" t="s">
        <v>180</v>
      </c>
      <c r="DJ243" s="55" t="s">
        <v>180</v>
      </c>
      <c r="DK243" s="56" t="s">
        <v>180</v>
      </c>
      <c r="DL243" s="54" t="s">
        <v>180</v>
      </c>
      <c r="DM243" s="55" t="s">
        <v>180</v>
      </c>
      <c r="DN243" s="54" t="s">
        <v>180</v>
      </c>
      <c r="DO243" s="54" t="s">
        <v>180</v>
      </c>
      <c r="DP243" s="55" t="s">
        <v>180</v>
      </c>
      <c r="DQ243" s="54" t="s">
        <v>180</v>
      </c>
      <c r="DR243" s="54" t="s">
        <v>180</v>
      </c>
      <c r="DS243" s="55" t="s">
        <v>180</v>
      </c>
      <c r="DT243" s="54">
        <v>281.66666666666669</v>
      </c>
      <c r="DU243" s="54">
        <v>270</v>
      </c>
      <c r="DV243" s="55">
        <v>276</v>
      </c>
      <c r="DW243" s="56">
        <v>337.25</v>
      </c>
      <c r="DX243" s="54">
        <v>335.75</v>
      </c>
      <c r="DY243" s="55">
        <v>336.75</v>
      </c>
      <c r="DZ243" s="56">
        <v>692</v>
      </c>
      <c r="EA243" s="54">
        <v>651</v>
      </c>
      <c r="EB243" s="55">
        <v>672</v>
      </c>
      <c r="EC243" s="56" t="s">
        <v>180</v>
      </c>
      <c r="ED243" s="54" t="s">
        <v>180</v>
      </c>
      <c r="EE243" s="55" t="s">
        <v>180</v>
      </c>
      <c r="EF243" s="56" t="s">
        <v>180</v>
      </c>
      <c r="EG243" s="54" t="s">
        <v>180</v>
      </c>
      <c r="EH243" s="55" t="s">
        <v>180</v>
      </c>
      <c r="EI243" s="56" t="s">
        <v>180</v>
      </c>
      <c r="EJ243" s="54" t="s">
        <v>180</v>
      </c>
      <c r="EK243" s="55" t="s">
        <v>180</v>
      </c>
      <c r="EL243" s="56" t="s">
        <v>180</v>
      </c>
      <c r="EM243" s="54" t="s">
        <v>180</v>
      </c>
      <c r="EN243" s="55" t="s">
        <v>180</v>
      </c>
      <c r="EO243" s="56" t="s">
        <v>180</v>
      </c>
      <c r="EP243" s="54" t="s">
        <v>180</v>
      </c>
      <c r="EQ243" s="55" t="s">
        <v>180</v>
      </c>
      <c r="ER243" s="56" t="s">
        <v>180</v>
      </c>
      <c r="ES243" s="54" t="s">
        <v>180</v>
      </c>
      <c r="ET243" s="55" t="s">
        <v>180</v>
      </c>
      <c r="EU243" s="54" t="s">
        <v>180</v>
      </c>
      <c r="EV243" s="54" t="s">
        <v>180</v>
      </c>
      <c r="EW243" s="55" t="s">
        <v>180</v>
      </c>
      <c r="EX243" s="54">
        <v>312</v>
      </c>
      <c r="EY243" s="54">
        <v>307.5</v>
      </c>
      <c r="EZ243" s="55">
        <v>310.25</v>
      </c>
      <c r="FA243" s="56" t="s">
        <v>180</v>
      </c>
      <c r="FB243" s="54" t="s">
        <v>180</v>
      </c>
      <c r="FC243" s="55" t="s">
        <v>180</v>
      </c>
      <c r="FD243" s="56" t="s">
        <v>180</v>
      </c>
      <c r="FE243" s="54" t="s">
        <v>180</v>
      </c>
      <c r="FF243" s="55" t="s">
        <v>180</v>
      </c>
      <c r="FG243" s="56">
        <v>218.75</v>
      </c>
      <c r="FH243" s="54">
        <v>211.25</v>
      </c>
      <c r="FI243" s="55">
        <v>215.5</v>
      </c>
      <c r="FJ243" s="56">
        <v>218.75</v>
      </c>
      <c r="FK243" s="54">
        <v>211.25</v>
      </c>
      <c r="FL243" s="55">
        <v>215.5</v>
      </c>
      <c r="FM243" s="56">
        <v>230.5</v>
      </c>
      <c r="FN243" s="54">
        <v>227.5</v>
      </c>
      <c r="FO243" s="55">
        <v>229</v>
      </c>
      <c r="FP243" s="56">
        <v>270</v>
      </c>
      <c r="FQ243" s="54">
        <v>266.66666666666669</v>
      </c>
      <c r="FR243" s="55">
        <v>268.33333333333331</v>
      </c>
      <c r="FS243" s="56" t="s">
        <v>180</v>
      </c>
      <c r="FT243" s="54" t="s">
        <v>180</v>
      </c>
      <c r="FU243" s="55" t="s">
        <v>180</v>
      </c>
      <c r="FV243" s="56" t="s">
        <v>180</v>
      </c>
      <c r="FW243" s="54" t="s">
        <v>180</v>
      </c>
      <c r="FX243" s="55" t="s">
        <v>180</v>
      </c>
      <c r="FY243" s="56" t="s">
        <v>180</v>
      </c>
      <c r="FZ243" s="54" t="s">
        <v>180</v>
      </c>
      <c r="GA243" s="55" t="s">
        <v>180</v>
      </c>
      <c r="GB243" s="56">
        <v>420</v>
      </c>
      <c r="GC243" s="54">
        <v>380</v>
      </c>
      <c r="GD243" s="55">
        <v>400</v>
      </c>
      <c r="GE243" s="56">
        <v>461</v>
      </c>
      <c r="GF243" s="54">
        <v>461</v>
      </c>
      <c r="GG243" s="55">
        <v>461</v>
      </c>
      <c r="GH243" s="56">
        <v>465</v>
      </c>
      <c r="GI243" s="54">
        <v>450</v>
      </c>
      <c r="GJ243" s="55">
        <v>458</v>
      </c>
      <c r="GK243" s="56" t="s">
        <v>180</v>
      </c>
      <c r="GL243" s="54" t="s">
        <v>180</v>
      </c>
      <c r="GM243" s="55" t="s">
        <v>180</v>
      </c>
      <c r="GN243" s="56">
        <v>460</v>
      </c>
      <c r="GO243" s="54">
        <v>435</v>
      </c>
      <c r="GP243" s="55">
        <v>448</v>
      </c>
      <c r="GQ243" s="56" t="s">
        <v>180</v>
      </c>
      <c r="GR243" s="54" t="s">
        <v>180</v>
      </c>
      <c r="GS243" s="55" t="s">
        <v>180</v>
      </c>
      <c r="GT243" s="56" t="s">
        <v>180</v>
      </c>
      <c r="GU243" s="54" t="s">
        <v>180</v>
      </c>
      <c r="GV243" s="55" t="s">
        <v>180</v>
      </c>
      <c r="GW243" s="56" t="s">
        <v>180</v>
      </c>
      <c r="GX243" s="54" t="s">
        <v>180</v>
      </c>
      <c r="GY243" s="55" t="s">
        <v>180</v>
      </c>
      <c r="GZ243" s="56">
        <v>51</v>
      </c>
      <c r="HA243" s="54">
        <v>40</v>
      </c>
      <c r="HB243" s="55">
        <v>46</v>
      </c>
      <c r="HC243" s="56">
        <v>79</v>
      </c>
      <c r="HD243" s="54">
        <v>75</v>
      </c>
      <c r="HE243" s="55">
        <v>77</v>
      </c>
      <c r="HF243" s="54" t="s">
        <v>180</v>
      </c>
      <c r="HG243" s="54" t="s">
        <v>180</v>
      </c>
      <c r="HH243" s="55" t="s">
        <v>180</v>
      </c>
      <c r="HI243" s="54" t="s">
        <v>180</v>
      </c>
      <c r="HJ243" s="54" t="s">
        <v>180</v>
      </c>
      <c r="HK243" s="55" t="s">
        <v>180</v>
      </c>
      <c r="HL243" s="56" t="s">
        <v>180</v>
      </c>
      <c r="HM243" s="54" t="s">
        <v>180</v>
      </c>
      <c r="HN243" s="55" t="s">
        <v>180</v>
      </c>
      <c r="HO243" s="56" t="s">
        <v>180</v>
      </c>
      <c r="HP243" s="54" t="s">
        <v>180</v>
      </c>
      <c r="HQ243" s="55" t="s">
        <v>180</v>
      </c>
      <c r="HR243" s="56" t="s">
        <v>180</v>
      </c>
      <c r="HS243" s="54" t="s">
        <v>180</v>
      </c>
      <c r="HT243" s="55" t="s">
        <v>180</v>
      </c>
      <c r="HU243" s="56" t="s">
        <v>180</v>
      </c>
      <c r="HV243" s="54" t="s">
        <v>180</v>
      </c>
      <c r="HW243" s="55" t="s">
        <v>180</v>
      </c>
      <c r="HX243" s="56" t="s">
        <v>180</v>
      </c>
      <c r="HY243" s="54" t="s">
        <v>180</v>
      </c>
      <c r="HZ243" s="55" t="s">
        <v>180</v>
      </c>
      <c r="IA243" s="56" t="s">
        <v>180</v>
      </c>
      <c r="IB243" s="54" t="s">
        <v>180</v>
      </c>
      <c r="IC243" s="55" t="s">
        <v>180</v>
      </c>
    </row>
    <row r="244" spans="1:237">
      <c r="A244" s="20">
        <v>2007</v>
      </c>
      <c r="B244" s="20">
        <v>1</v>
      </c>
      <c r="C244" s="20">
        <v>3</v>
      </c>
      <c r="D244" s="54">
        <v>415</v>
      </c>
      <c r="E244" s="54">
        <v>409.2</v>
      </c>
      <c r="F244" s="55">
        <v>412.6</v>
      </c>
      <c r="G244" s="56">
        <v>358</v>
      </c>
      <c r="H244" s="54">
        <v>352</v>
      </c>
      <c r="I244" s="55">
        <v>355.2</v>
      </c>
      <c r="J244" s="56">
        <v>390.6</v>
      </c>
      <c r="K244" s="54">
        <v>388</v>
      </c>
      <c r="L244" s="55">
        <v>389.6</v>
      </c>
      <c r="M244" s="56">
        <v>401</v>
      </c>
      <c r="N244" s="54">
        <v>390.4</v>
      </c>
      <c r="O244" s="55">
        <v>396</v>
      </c>
      <c r="P244" s="56">
        <v>401</v>
      </c>
      <c r="Q244" s="54">
        <v>391.4</v>
      </c>
      <c r="R244" s="55">
        <v>396.4</v>
      </c>
      <c r="S244" s="56">
        <v>401</v>
      </c>
      <c r="T244" s="54">
        <v>391.4</v>
      </c>
      <c r="U244" s="55">
        <v>396.4</v>
      </c>
      <c r="V244" s="54">
        <v>389</v>
      </c>
      <c r="W244" s="54">
        <v>384.4</v>
      </c>
      <c r="X244" s="55">
        <v>387</v>
      </c>
      <c r="Y244" s="54">
        <v>386</v>
      </c>
      <c r="Z244" s="54">
        <v>384.4</v>
      </c>
      <c r="AA244" s="55">
        <v>385.2</v>
      </c>
      <c r="AB244" s="54" t="s">
        <v>180</v>
      </c>
      <c r="AC244" s="54" t="s">
        <v>180</v>
      </c>
      <c r="AD244" s="55" t="s">
        <v>180</v>
      </c>
      <c r="AE244" s="54" t="s">
        <v>180</v>
      </c>
      <c r="AF244" s="54" t="s">
        <v>180</v>
      </c>
      <c r="AG244" s="55" t="s">
        <v>180</v>
      </c>
      <c r="AH244" s="56" t="s">
        <v>180</v>
      </c>
      <c r="AI244" s="54" t="s">
        <v>180</v>
      </c>
      <c r="AJ244" s="55" t="s">
        <v>180</v>
      </c>
      <c r="AK244" s="56" t="s">
        <v>180</v>
      </c>
      <c r="AL244" s="54" t="s">
        <v>180</v>
      </c>
      <c r="AM244" s="55" t="s">
        <v>180</v>
      </c>
      <c r="AN244" s="56">
        <v>4505</v>
      </c>
      <c r="AO244" s="54">
        <v>4462</v>
      </c>
      <c r="AP244" s="55">
        <v>4484</v>
      </c>
      <c r="AQ244" s="56" t="s">
        <v>180</v>
      </c>
      <c r="AR244" s="54" t="s">
        <v>180</v>
      </c>
      <c r="AS244" s="55" t="s">
        <v>180</v>
      </c>
      <c r="AT244" s="56">
        <v>1210</v>
      </c>
      <c r="AU244" s="54">
        <v>1130</v>
      </c>
      <c r="AV244" s="55">
        <v>1170</v>
      </c>
      <c r="AW244" s="56">
        <v>362</v>
      </c>
      <c r="AX244" s="54">
        <v>352</v>
      </c>
      <c r="AY244" s="55">
        <v>357.4</v>
      </c>
      <c r="AZ244" s="56">
        <v>380</v>
      </c>
      <c r="BA244" s="54">
        <v>367</v>
      </c>
      <c r="BB244" s="55">
        <v>373.8</v>
      </c>
      <c r="BC244" s="56">
        <v>378</v>
      </c>
      <c r="BD244" s="54">
        <v>371</v>
      </c>
      <c r="BE244" s="55">
        <v>374.8</v>
      </c>
      <c r="BF244" s="56">
        <v>378</v>
      </c>
      <c r="BG244" s="54">
        <v>368</v>
      </c>
      <c r="BH244" s="55">
        <v>373.4</v>
      </c>
      <c r="BI244" s="56">
        <v>374</v>
      </c>
      <c r="BJ244" s="54">
        <v>368</v>
      </c>
      <c r="BK244" s="55">
        <v>371.4</v>
      </c>
      <c r="BL244" s="56" t="s">
        <v>180</v>
      </c>
      <c r="BM244" s="54" t="s">
        <v>180</v>
      </c>
      <c r="BN244" s="55" t="s">
        <v>180</v>
      </c>
      <c r="BO244" s="56" t="s">
        <v>180</v>
      </c>
      <c r="BP244" s="54" t="s">
        <v>180</v>
      </c>
      <c r="BQ244" s="55" t="s">
        <v>180</v>
      </c>
      <c r="BR244" s="56" t="s">
        <v>180</v>
      </c>
      <c r="BS244" s="54" t="s">
        <v>180</v>
      </c>
      <c r="BT244" s="55" t="s">
        <v>180</v>
      </c>
      <c r="BU244" s="56" t="s">
        <v>180</v>
      </c>
      <c r="BV244" s="54" t="s">
        <v>180</v>
      </c>
      <c r="BW244" s="55" t="s">
        <v>180</v>
      </c>
      <c r="BX244" s="56">
        <v>399</v>
      </c>
      <c r="BY244" s="54">
        <v>390</v>
      </c>
      <c r="BZ244" s="55">
        <v>394.6</v>
      </c>
      <c r="CA244" s="56" t="s">
        <v>180</v>
      </c>
      <c r="CB244" s="54" t="s">
        <v>180</v>
      </c>
      <c r="CC244" s="55" t="s">
        <v>180</v>
      </c>
      <c r="CD244" s="56">
        <v>2760</v>
      </c>
      <c r="CE244" s="54">
        <v>2620</v>
      </c>
      <c r="CF244" s="55">
        <v>2690</v>
      </c>
      <c r="CG244" s="56" t="s">
        <v>180</v>
      </c>
      <c r="CH244" s="54" t="s">
        <v>180</v>
      </c>
      <c r="CI244" s="55" t="s">
        <v>180</v>
      </c>
      <c r="CJ244" s="56" t="s">
        <v>180</v>
      </c>
      <c r="CK244" s="54" t="s">
        <v>180</v>
      </c>
      <c r="CL244" s="55" t="s">
        <v>180</v>
      </c>
      <c r="CM244" s="56">
        <v>2760</v>
      </c>
      <c r="CN244" s="54">
        <v>2620</v>
      </c>
      <c r="CO244" s="55">
        <v>2690</v>
      </c>
      <c r="CP244" s="56">
        <v>409</v>
      </c>
      <c r="CQ244" s="54">
        <v>397</v>
      </c>
      <c r="CR244" s="55">
        <v>403</v>
      </c>
      <c r="CS244" s="56">
        <v>325</v>
      </c>
      <c r="CT244" s="54">
        <v>320</v>
      </c>
      <c r="CU244" s="55">
        <v>323</v>
      </c>
      <c r="CV244" s="56">
        <v>360</v>
      </c>
      <c r="CW244" s="54">
        <v>360</v>
      </c>
      <c r="CX244" s="55">
        <v>360</v>
      </c>
      <c r="CY244" s="54">
        <v>373</v>
      </c>
      <c r="CZ244" s="54">
        <v>367</v>
      </c>
      <c r="DA244" s="55">
        <v>370.4</v>
      </c>
      <c r="DB244" s="54" t="s">
        <v>180</v>
      </c>
      <c r="DC244" s="54" t="s">
        <v>180</v>
      </c>
      <c r="DD244" s="55" t="s">
        <v>180</v>
      </c>
      <c r="DE244" s="54" t="s">
        <v>180</v>
      </c>
      <c r="DF244" s="54" t="s">
        <v>180</v>
      </c>
      <c r="DG244" s="55" t="s">
        <v>180</v>
      </c>
      <c r="DH244" s="54" t="s">
        <v>180</v>
      </c>
      <c r="DI244" s="54" t="s">
        <v>180</v>
      </c>
      <c r="DJ244" s="55" t="s">
        <v>180</v>
      </c>
      <c r="DK244" s="56" t="s">
        <v>180</v>
      </c>
      <c r="DL244" s="54" t="s">
        <v>180</v>
      </c>
      <c r="DM244" s="55" t="s">
        <v>180</v>
      </c>
      <c r="DN244" s="54" t="s">
        <v>180</v>
      </c>
      <c r="DO244" s="54" t="s">
        <v>180</v>
      </c>
      <c r="DP244" s="55" t="s">
        <v>180</v>
      </c>
      <c r="DQ244" s="54" t="s">
        <v>180</v>
      </c>
      <c r="DR244" s="54" t="s">
        <v>180</v>
      </c>
      <c r="DS244" s="55" t="s">
        <v>180</v>
      </c>
      <c r="DT244" s="54">
        <v>336</v>
      </c>
      <c r="DU244" s="54">
        <v>328</v>
      </c>
      <c r="DV244" s="55">
        <v>332</v>
      </c>
      <c r="DW244" s="56">
        <v>376.6</v>
      </c>
      <c r="DX244" s="54">
        <v>375.6</v>
      </c>
      <c r="DY244" s="55">
        <v>376.2</v>
      </c>
      <c r="DZ244" s="56">
        <v>711</v>
      </c>
      <c r="EA244" s="54">
        <v>668.8</v>
      </c>
      <c r="EB244" s="55">
        <v>690.4</v>
      </c>
      <c r="EC244" s="56" t="s">
        <v>180</v>
      </c>
      <c r="ED244" s="54" t="s">
        <v>180</v>
      </c>
      <c r="EE244" s="55" t="s">
        <v>180</v>
      </c>
      <c r="EF244" s="56" t="s">
        <v>180</v>
      </c>
      <c r="EG244" s="54" t="s">
        <v>180</v>
      </c>
      <c r="EH244" s="55" t="s">
        <v>180</v>
      </c>
      <c r="EI244" s="56" t="s">
        <v>180</v>
      </c>
      <c r="EJ244" s="54" t="s">
        <v>180</v>
      </c>
      <c r="EK244" s="55" t="s">
        <v>180</v>
      </c>
      <c r="EL244" s="56" t="s">
        <v>180</v>
      </c>
      <c r="EM244" s="54" t="s">
        <v>180</v>
      </c>
      <c r="EN244" s="55" t="s">
        <v>180</v>
      </c>
      <c r="EO244" s="56" t="s">
        <v>180</v>
      </c>
      <c r="EP244" s="54" t="s">
        <v>180</v>
      </c>
      <c r="EQ244" s="55" t="s">
        <v>180</v>
      </c>
      <c r="ER244" s="56" t="s">
        <v>180</v>
      </c>
      <c r="ES244" s="54" t="s">
        <v>180</v>
      </c>
      <c r="ET244" s="55" t="s">
        <v>180</v>
      </c>
      <c r="EU244" s="54" t="s">
        <v>180</v>
      </c>
      <c r="EV244" s="54" t="s">
        <v>180</v>
      </c>
      <c r="EW244" s="55" t="s">
        <v>180</v>
      </c>
      <c r="EX244" s="54">
        <v>401.6</v>
      </c>
      <c r="EY244" s="54">
        <v>399.8</v>
      </c>
      <c r="EZ244" s="55">
        <v>401</v>
      </c>
      <c r="FA244" s="56" t="s">
        <v>180</v>
      </c>
      <c r="FB244" s="54" t="s">
        <v>180</v>
      </c>
      <c r="FC244" s="55" t="s">
        <v>180</v>
      </c>
      <c r="FD244" s="56" t="s">
        <v>180</v>
      </c>
      <c r="FE244" s="54" t="s">
        <v>180</v>
      </c>
      <c r="FF244" s="55" t="s">
        <v>180</v>
      </c>
      <c r="FG244" s="56">
        <v>266</v>
      </c>
      <c r="FH244" s="54">
        <v>260</v>
      </c>
      <c r="FI244" s="55">
        <v>263.39999999999998</v>
      </c>
      <c r="FJ244" s="56">
        <v>268</v>
      </c>
      <c r="FK244" s="54">
        <v>266</v>
      </c>
      <c r="FL244" s="55">
        <v>267</v>
      </c>
      <c r="FM244" s="56">
        <v>303</v>
      </c>
      <c r="FN244" s="54">
        <v>295</v>
      </c>
      <c r="FO244" s="55">
        <v>299.2</v>
      </c>
      <c r="FP244" s="56">
        <v>312</v>
      </c>
      <c r="FQ244" s="54">
        <v>298</v>
      </c>
      <c r="FR244" s="55">
        <v>305</v>
      </c>
      <c r="FS244" s="56" t="s">
        <v>180</v>
      </c>
      <c r="FT244" s="54" t="s">
        <v>180</v>
      </c>
      <c r="FU244" s="55" t="s">
        <v>180</v>
      </c>
      <c r="FV244" s="56" t="s">
        <v>180</v>
      </c>
      <c r="FW244" s="54" t="s">
        <v>180</v>
      </c>
      <c r="FX244" s="55" t="s">
        <v>180</v>
      </c>
      <c r="FY244" s="56" t="s">
        <v>180</v>
      </c>
      <c r="FZ244" s="54" t="s">
        <v>180</v>
      </c>
      <c r="GA244" s="55" t="s">
        <v>180</v>
      </c>
      <c r="GB244" s="56">
        <v>420</v>
      </c>
      <c r="GC244" s="54">
        <v>380</v>
      </c>
      <c r="GD244" s="55">
        <v>400</v>
      </c>
      <c r="GE244" s="56">
        <v>461</v>
      </c>
      <c r="GF244" s="54">
        <v>461</v>
      </c>
      <c r="GG244" s="55">
        <v>461</v>
      </c>
      <c r="GH244" s="56">
        <v>465</v>
      </c>
      <c r="GI244" s="54">
        <v>450</v>
      </c>
      <c r="GJ244" s="55">
        <v>458</v>
      </c>
      <c r="GK244" s="56" t="s">
        <v>180</v>
      </c>
      <c r="GL244" s="54" t="s">
        <v>180</v>
      </c>
      <c r="GM244" s="55" t="s">
        <v>180</v>
      </c>
      <c r="GN244" s="56">
        <v>460</v>
      </c>
      <c r="GO244" s="54">
        <v>435</v>
      </c>
      <c r="GP244" s="55">
        <v>448</v>
      </c>
      <c r="GQ244" s="56" t="s">
        <v>180</v>
      </c>
      <c r="GR244" s="54" t="s">
        <v>180</v>
      </c>
      <c r="GS244" s="55" t="s">
        <v>180</v>
      </c>
      <c r="GT244" s="56" t="s">
        <v>180</v>
      </c>
      <c r="GU244" s="54" t="s">
        <v>180</v>
      </c>
      <c r="GV244" s="55" t="s">
        <v>180</v>
      </c>
      <c r="GW244" s="56" t="s">
        <v>180</v>
      </c>
      <c r="GX244" s="54" t="s">
        <v>180</v>
      </c>
      <c r="GY244" s="55" t="s">
        <v>180</v>
      </c>
      <c r="GZ244" s="56">
        <v>51</v>
      </c>
      <c r="HA244" s="54">
        <v>40</v>
      </c>
      <c r="HB244" s="55">
        <v>46</v>
      </c>
      <c r="HC244" s="56">
        <v>79</v>
      </c>
      <c r="HD244" s="54">
        <v>75</v>
      </c>
      <c r="HE244" s="55">
        <v>77</v>
      </c>
      <c r="HF244" s="54" t="s">
        <v>180</v>
      </c>
      <c r="HG244" s="54" t="s">
        <v>180</v>
      </c>
      <c r="HH244" s="55" t="s">
        <v>180</v>
      </c>
      <c r="HI244" s="54" t="s">
        <v>180</v>
      </c>
      <c r="HJ244" s="54" t="s">
        <v>180</v>
      </c>
      <c r="HK244" s="55" t="s">
        <v>180</v>
      </c>
      <c r="HL244" s="56" t="s">
        <v>180</v>
      </c>
      <c r="HM244" s="54" t="s">
        <v>180</v>
      </c>
      <c r="HN244" s="55" t="s">
        <v>180</v>
      </c>
      <c r="HO244" s="56" t="s">
        <v>180</v>
      </c>
      <c r="HP244" s="54" t="s">
        <v>180</v>
      </c>
      <c r="HQ244" s="55" t="s">
        <v>180</v>
      </c>
      <c r="HR244" s="56" t="s">
        <v>180</v>
      </c>
      <c r="HS244" s="54" t="s">
        <v>180</v>
      </c>
      <c r="HT244" s="55" t="s">
        <v>180</v>
      </c>
      <c r="HU244" s="56" t="s">
        <v>180</v>
      </c>
      <c r="HV244" s="54" t="s">
        <v>180</v>
      </c>
      <c r="HW244" s="55" t="s">
        <v>180</v>
      </c>
      <c r="HX244" s="56" t="s">
        <v>180</v>
      </c>
      <c r="HY244" s="54" t="s">
        <v>180</v>
      </c>
      <c r="HZ244" s="55" t="s">
        <v>180</v>
      </c>
      <c r="IA244" s="56" t="s">
        <v>180</v>
      </c>
      <c r="IB244" s="54" t="s">
        <v>180</v>
      </c>
      <c r="IC244" s="55" t="s">
        <v>180</v>
      </c>
    </row>
    <row r="245" spans="1:237">
      <c r="A245" s="20">
        <v>2007</v>
      </c>
      <c r="B245" s="20">
        <v>2</v>
      </c>
      <c r="C245" s="20">
        <v>4</v>
      </c>
      <c r="D245" s="54">
        <v>434</v>
      </c>
      <c r="E245" s="54">
        <v>430.75</v>
      </c>
      <c r="F245" s="55">
        <v>432.5</v>
      </c>
      <c r="G245" s="56">
        <v>370</v>
      </c>
      <c r="H245" s="54">
        <v>370</v>
      </c>
      <c r="I245" s="55">
        <v>370</v>
      </c>
      <c r="J245" s="56">
        <v>409.5</v>
      </c>
      <c r="K245" s="54">
        <v>407.25</v>
      </c>
      <c r="L245" s="55">
        <v>408.75</v>
      </c>
      <c r="M245" s="56">
        <v>430</v>
      </c>
      <c r="N245" s="54">
        <v>425</v>
      </c>
      <c r="O245" s="55">
        <v>428</v>
      </c>
      <c r="P245" s="56">
        <v>430</v>
      </c>
      <c r="Q245" s="54">
        <v>425</v>
      </c>
      <c r="R245" s="55">
        <v>428</v>
      </c>
      <c r="S245" s="56">
        <v>430</v>
      </c>
      <c r="T245" s="54">
        <v>425</v>
      </c>
      <c r="U245" s="55">
        <v>428</v>
      </c>
      <c r="V245" s="54">
        <v>432.5</v>
      </c>
      <c r="W245" s="54">
        <v>422.5</v>
      </c>
      <c r="X245" s="55">
        <v>428</v>
      </c>
      <c r="Y245" s="54">
        <v>426.25</v>
      </c>
      <c r="Z245" s="54">
        <v>421</v>
      </c>
      <c r="AA245" s="55">
        <v>423.75</v>
      </c>
      <c r="AB245" s="54" t="s">
        <v>180</v>
      </c>
      <c r="AC245" s="54" t="s">
        <v>180</v>
      </c>
      <c r="AD245" s="55" t="s">
        <v>180</v>
      </c>
      <c r="AE245" s="54" t="s">
        <v>180</v>
      </c>
      <c r="AF245" s="54" t="s">
        <v>180</v>
      </c>
      <c r="AG245" s="55" t="s">
        <v>180</v>
      </c>
      <c r="AH245" s="56" t="s">
        <v>180</v>
      </c>
      <c r="AI245" s="54" t="s">
        <v>180</v>
      </c>
      <c r="AJ245" s="55" t="s">
        <v>180</v>
      </c>
      <c r="AK245" s="56" t="s">
        <v>180</v>
      </c>
      <c r="AL245" s="54" t="s">
        <v>180</v>
      </c>
      <c r="AM245" s="55" t="s">
        <v>180</v>
      </c>
      <c r="AN245" s="56">
        <v>4505</v>
      </c>
      <c r="AO245" s="54">
        <v>4422.5</v>
      </c>
      <c r="AP245" s="55">
        <v>4464.25</v>
      </c>
      <c r="AQ245" s="56" t="s">
        <v>180</v>
      </c>
      <c r="AR245" s="54" t="s">
        <v>180</v>
      </c>
      <c r="AS245" s="55" t="s">
        <v>180</v>
      </c>
      <c r="AT245" s="56">
        <v>1375</v>
      </c>
      <c r="AU245" s="54">
        <v>1250</v>
      </c>
      <c r="AV245" s="55">
        <v>1312.5</v>
      </c>
      <c r="AW245" s="56">
        <v>418.75</v>
      </c>
      <c r="AX245" s="54">
        <v>410</v>
      </c>
      <c r="AY245" s="55">
        <v>414.5</v>
      </c>
      <c r="AZ245" s="56">
        <v>431.25</v>
      </c>
      <c r="BA245" s="54">
        <v>418.75</v>
      </c>
      <c r="BB245" s="55">
        <v>425</v>
      </c>
      <c r="BC245" s="56">
        <v>427.5</v>
      </c>
      <c r="BD245" s="54">
        <v>421.25</v>
      </c>
      <c r="BE245" s="55">
        <v>424.75</v>
      </c>
      <c r="BF245" s="56">
        <v>430</v>
      </c>
      <c r="BG245" s="54">
        <v>418.75</v>
      </c>
      <c r="BH245" s="55">
        <v>424.5</v>
      </c>
      <c r="BI245" s="56">
        <v>437.5</v>
      </c>
      <c r="BJ245" s="54">
        <v>428.75</v>
      </c>
      <c r="BK245" s="55">
        <v>433.25</v>
      </c>
      <c r="BL245" s="56" t="s">
        <v>180</v>
      </c>
      <c r="BM245" s="54" t="s">
        <v>180</v>
      </c>
      <c r="BN245" s="55" t="s">
        <v>180</v>
      </c>
      <c r="BO245" s="56" t="s">
        <v>180</v>
      </c>
      <c r="BP245" s="54" t="s">
        <v>180</v>
      </c>
      <c r="BQ245" s="55" t="s">
        <v>180</v>
      </c>
      <c r="BR245" s="56" t="s">
        <v>180</v>
      </c>
      <c r="BS245" s="54" t="s">
        <v>180</v>
      </c>
      <c r="BT245" s="55" t="s">
        <v>180</v>
      </c>
      <c r="BU245" s="56" t="s">
        <v>180</v>
      </c>
      <c r="BV245" s="54" t="s">
        <v>180</v>
      </c>
      <c r="BW245" s="55" t="s">
        <v>180</v>
      </c>
      <c r="BX245" s="56">
        <v>430</v>
      </c>
      <c r="BY245" s="54">
        <v>420</v>
      </c>
      <c r="BZ245" s="55">
        <v>425</v>
      </c>
      <c r="CA245" s="56" t="s">
        <v>180</v>
      </c>
      <c r="CB245" s="54" t="s">
        <v>180</v>
      </c>
      <c r="CC245" s="55" t="s">
        <v>180</v>
      </c>
      <c r="CD245" s="56">
        <v>2610</v>
      </c>
      <c r="CE245" s="54">
        <v>2565</v>
      </c>
      <c r="CF245" s="55">
        <v>2587.5</v>
      </c>
      <c r="CG245" s="56" t="s">
        <v>180</v>
      </c>
      <c r="CH245" s="54" t="s">
        <v>180</v>
      </c>
      <c r="CI245" s="55" t="s">
        <v>180</v>
      </c>
      <c r="CJ245" s="56" t="s">
        <v>180</v>
      </c>
      <c r="CK245" s="54" t="s">
        <v>180</v>
      </c>
      <c r="CL245" s="55" t="s">
        <v>180</v>
      </c>
      <c r="CM245" s="56">
        <v>2610</v>
      </c>
      <c r="CN245" s="54">
        <v>2565</v>
      </c>
      <c r="CO245" s="55">
        <v>2587.5</v>
      </c>
      <c r="CP245" s="56">
        <v>461.25</v>
      </c>
      <c r="CQ245" s="54">
        <v>451.25</v>
      </c>
      <c r="CR245" s="55">
        <v>456.25</v>
      </c>
      <c r="CS245" s="56">
        <v>325</v>
      </c>
      <c r="CT245" s="54">
        <v>320</v>
      </c>
      <c r="CU245" s="55">
        <v>323</v>
      </c>
      <c r="CV245" s="56">
        <v>360</v>
      </c>
      <c r="CW245" s="54">
        <v>360</v>
      </c>
      <c r="CX245" s="55">
        <v>360</v>
      </c>
      <c r="CY245" s="54">
        <v>427.5</v>
      </c>
      <c r="CZ245" s="54">
        <v>423.75</v>
      </c>
      <c r="DA245" s="55">
        <v>426</v>
      </c>
      <c r="DB245" s="54" t="s">
        <v>180</v>
      </c>
      <c r="DC245" s="54" t="s">
        <v>180</v>
      </c>
      <c r="DD245" s="55" t="s">
        <v>180</v>
      </c>
      <c r="DE245" s="54" t="s">
        <v>180</v>
      </c>
      <c r="DF245" s="54" t="s">
        <v>180</v>
      </c>
      <c r="DG245" s="55" t="s">
        <v>180</v>
      </c>
      <c r="DH245" s="54" t="s">
        <v>180</v>
      </c>
      <c r="DI245" s="54" t="s">
        <v>180</v>
      </c>
      <c r="DJ245" s="55" t="s">
        <v>180</v>
      </c>
      <c r="DK245" s="56" t="s">
        <v>180</v>
      </c>
      <c r="DL245" s="54" t="s">
        <v>180</v>
      </c>
      <c r="DM245" s="55" t="s">
        <v>180</v>
      </c>
      <c r="DN245" s="54" t="s">
        <v>180</v>
      </c>
      <c r="DO245" s="54" t="s">
        <v>180</v>
      </c>
      <c r="DP245" s="55" t="s">
        <v>180</v>
      </c>
      <c r="DQ245" s="54" t="s">
        <v>180</v>
      </c>
      <c r="DR245" s="54" t="s">
        <v>180</v>
      </c>
      <c r="DS245" s="55" t="s">
        <v>180</v>
      </c>
      <c r="DT245" s="54">
        <v>362.5</v>
      </c>
      <c r="DU245" s="54">
        <v>360</v>
      </c>
      <c r="DV245" s="55">
        <v>361.25</v>
      </c>
      <c r="DW245" s="56">
        <v>434.5</v>
      </c>
      <c r="DX245" s="54">
        <v>432.75</v>
      </c>
      <c r="DY245" s="55">
        <v>433.75</v>
      </c>
      <c r="DZ245" s="56">
        <v>790</v>
      </c>
      <c r="EA245" s="54">
        <v>743</v>
      </c>
      <c r="EB245" s="55">
        <v>767</v>
      </c>
      <c r="EC245" s="56" t="s">
        <v>180</v>
      </c>
      <c r="ED245" s="54" t="s">
        <v>180</v>
      </c>
      <c r="EE245" s="55" t="s">
        <v>180</v>
      </c>
      <c r="EF245" s="56" t="s">
        <v>180</v>
      </c>
      <c r="EG245" s="54" t="s">
        <v>180</v>
      </c>
      <c r="EH245" s="55" t="s">
        <v>180</v>
      </c>
      <c r="EI245" s="56" t="s">
        <v>180</v>
      </c>
      <c r="EJ245" s="54" t="s">
        <v>180</v>
      </c>
      <c r="EK245" s="55" t="s">
        <v>180</v>
      </c>
      <c r="EL245" s="56" t="s">
        <v>180</v>
      </c>
      <c r="EM245" s="54" t="s">
        <v>180</v>
      </c>
      <c r="EN245" s="55" t="s">
        <v>180</v>
      </c>
      <c r="EO245" s="56" t="s">
        <v>180</v>
      </c>
      <c r="EP245" s="54" t="s">
        <v>180</v>
      </c>
      <c r="EQ245" s="55" t="s">
        <v>180</v>
      </c>
      <c r="ER245" s="56" t="s">
        <v>180</v>
      </c>
      <c r="ES245" s="54" t="s">
        <v>180</v>
      </c>
      <c r="ET245" s="55" t="s">
        <v>180</v>
      </c>
      <c r="EU245" s="54" t="s">
        <v>180</v>
      </c>
      <c r="EV245" s="54" t="s">
        <v>180</v>
      </c>
      <c r="EW245" s="55" t="s">
        <v>180</v>
      </c>
      <c r="EX245" s="54">
        <v>468.75</v>
      </c>
      <c r="EY245" s="54">
        <v>465</v>
      </c>
      <c r="EZ245" s="55">
        <v>467.25</v>
      </c>
      <c r="FA245" s="56" t="s">
        <v>180</v>
      </c>
      <c r="FB245" s="54" t="s">
        <v>180</v>
      </c>
      <c r="FC245" s="55" t="s">
        <v>180</v>
      </c>
      <c r="FD245" s="56" t="s">
        <v>180</v>
      </c>
      <c r="FE245" s="54" t="s">
        <v>180</v>
      </c>
      <c r="FF245" s="55" t="s">
        <v>180</v>
      </c>
      <c r="FG245" s="56">
        <v>306.25</v>
      </c>
      <c r="FH245" s="54">
        <v>293.75</v>
      </c>
      <c r="FI245" s="55">
        <v>300.5</v>
      </c>
      <c r="FJ245" s="56">
        <v>306.25</v>
      </c>
      <c r="FK245" s="54">
        <v>297.5</v>
      </c>
      <c r="FL245" s="55">
        <v>302</v>
      </c>
      <c r="FM245" s="56">
        <v>348.75</v>
      </c>
      <c r="FN245" s="54">
        <v>341.25</v>
      </c>
      <c r="FO245" s="55">
        <v>345.25</v>
      </c>
      <c r="FP245" s="56">
        <v>350</v>
      </c>
      <c r="FQ245" s="54">
        <v>342.5</v>
      </c>
      <c r="FR245" s="55">
        <v>346.25</v>
      </c>
      <c r="FS245" s="56" t="s">
        <v>180</v>
      </c>
      <c r="FT245" s="54" t="s">
        <v>180</v>
      </c>
      <c r="FU245" s="55" t="s">
        <v>180</v>
      </c>
      <c r="FV245" s="56" t="s">
        <v>180</v>
      </c>
      <c r="FW245" s="54" t="s">
        <v>180</v>
      </c>
      <c r="FX245" s="55" t="s">
        <v>180</v>
      </c>
      <c r="FY245" s="56" t="s">
        <v>180</v>
      </c>
      <c r="FZ245" s="54" t="s">
        <v>180</v>
      </c>
      <c r="GA245" s="55" t="s">
        <v>180</v>
      </c>
      <c r="GB245" s="56">
        <v>420</v>
      </c>
      <c r="GC245" s="54">
        <v>380</v>
      </c>
      <c r="GD245" s="55">
        <v>400</v>
      </c>
      <c r="GE245" s="56">
        <v>487.25</v>
      </c>
      <c r="GF245" s="54">
        <v>487.25</v>
      </c>
      <c r="GG245" s="55">
        <v>487.25</v>
      </c>
      <c r="GH245" s="56">
        <v>465</v>
      </c>
      <c r="GI245" s="54">
        <v>450</v>
      </c>
      <c r="GJ245" s="55">
        <v>458</v>
      </c>
      <c r="GK245" s="56" t="s">
        <v>180</v>
      </c>
      <c r="GL245" s="54" t="s">
        <v>180</v>
      </c>
      <c r="GM245" s="55" t="s">
        <v>180</v>
      </c>
      <c r="GN245" s="56">
        <v>460</v>
      </c>
      <c r="GO245" s="54">
        <v>435</v>
      </c>
      <c r="GP245" s="55">
        <v>448</v>
      </c>
      <c r="GQ245" s="56" t="s">
        <v>180</v>
      </c>
      <c r="GR245" s="54" t="s">
        <v>180</v>
      </c>
      <c r="GS245" s="55" t="s">
        <v>180</v>
      </c>
      <c r="GT245" s="56" t="s">
        <v>180</v>
      </c>
      <c r="GU245" s="54" t="s">
        <v>180</v>
      </c>
      <c r="GV245" s="55" t="s">
        <v>180</v>
      </c>
      <c r="GW245" s="56" t="s">
        <v>180</v>
      </c>
      <c r="GX245" s="54" t="s">
        <v>180</v>
      </c>
      <c r="GY245" s="55" t="s">
        <v>180</v>
      </c>
      <c r="GZ245" s="56">
        <v>51</v>
      </c>
      <c r="HA245" s="54">
        <v>40</v>
      </c>
      <c r="HB245" s="55">
        <v>46</v>
      </c>
      <c r="HC245" s="56">
        <v>79</v>
      </c>
      <c r="HD245" s="54">
        <v>75</v>
      </c>
      <c r="HE245" s="55">
        <v>77</v>
      </c>
      <c r="HF245" s="54" t="s">
        <v>180</v>
      </c>
      <c r="HG245" s="54" t="s">
        <v>180</v>
      </c>
      <c r="HH245" s="55" t="s">
        <v>180</v>
      </c>
      <c r="HI245" s="54" t="s">
        <v>180</v>
      </c>
      <c r="HJ245" s="54" t="s">
        <v>180</v>
      </c>
      <c r="HK245" s="55" t="s">
        <v>180</v>
      </c>
      <c r="HL245" s="56" t="s">
        <v>180</v>
      </c>
      <c r="HM245" s="54" t="s">
        <v>180</v>
      </c>
      <c r="HN245" s="55" t="s">
        <v>180</v>
      </c>
      <c r="HO245" s="56" t="s">
        <v>180</v>
      </c>
      <c r="HP245" s="54" t="s">
        <v>180</v>
      </c>
      <c r="HQ245" s="55" t="s">
        <v>180</v>
      </c>
      <c r="HR245" s="56" t="s">
        <v>180</v>
      </c>
      <c r="HS245" s="54" t="s">
        <v>180</v>
      </c>
      <c r="HT245" s="55" t="s">
        <v>180</v>
      </c>
      <c r="HU245" s="56" t="s">
        <v>180</v>
      </c>
      <c r="HV245" s="54" t="s">
        <v>180</v>
      </c>
      <c r="HW245" s="55" t="s">
        <v>180</v>
      </c>
      <c r="HX245" s="56" t="s">
        <v>180</v>
      </c>
      <c r="HY245" s="54" t="s">
        <v>180</v>
      </c>
      <c r="HZ245" s="55" t="s">
        <v>180</v>
      </c>
      <c r="IA245" s="56" t="s">
        <v>180</v>
      </c>
      <c r="IB245" s="54" t="s">
        <v>180</v>
      </c>
      <c r="IC245" s="55" t="s">
        <v>180</v>
      </c>
    </row>
    <row r="246" spans="1:237">
      <c r="A246" s="20">
        <v>2007</v>
      </c>
      <c r="B246" s="20">
        <v>2</v>
      </c>
      <c r="C246" s="20">
        <v>5</v>
      </c>
      <c r="D246" s="54">
        <v>409.4</v>
      </c>
      <c r="E246" s="54">
        <v>401.8</v>
      </c>
      <c r="F246" s="55">
        <v>406</v>
      </c>
      <c r="G246" s="56">
        <v>366.8</v>
      </c>
      <c r="H246" s="54">
        <v>362</v>
      </c>
      <c r="I246" s="55">
        <v>364.4</v>
      </c>
      <c r="J246" s="56">
        <v>379</v>
      </c>
      <c r="K246" s="54">
        <v>375.2</v>
      </c>
      <c r="L246" s="55">
        <v>377.4</v>
      </c>
      <c r="M246" s="56">
        <v>430</v>
      </c>
      <c r="N246" s="54">
        <v>422.6</v>
      </c>
      <c r="O246" s="55">
        <v>426.4</v>
      </c>
      <c r="P246" s="56">
        <v>428.4</v>
      </c>
      <c r="Q246" s="54">
        <v>422.6</v>
      </c>
      <c r="R246" s="55">
        <v>425.6</v>
      </c>
      <c r="S246" s="56">
        <v>430</v>
      </c>
      <c r="T246" s="54">
        <v>422.6</v>
      </c>
      <c r="U246" s="55">
        <v>426.4</v>
      </c>
      <c r="V246" s="54">
        <v>431</v>
      </c>
      <c r="W246" s="54">
        <v>423</v>
      </c>
      <c r="X246" s="55">
        <v>427.2</v>
      </c>
      <c r="Y246" s="54">
        <v>428</v>
      </c>
      <c r="Z246" s="54">
        <v>422</v>
      </c>
      <c r="AA246" s="55">
        <v>425.4</v>
      </c>
      <c r="AB246" s="54" t="s">
        <v>180</v>
      </c>
      <c r="AC246" s="54" t="s">
        <v>180</v>
      </c>
      <c r="AD246" s="55" t="s">
        <v>180</v>
      </c>
      <c r="AE246" s="54" t="s">
        <v>180</v>
      </c>
      <c r="AF246" s="54" t="s">
        <v>180</v>
      </c>
      <c r="AG246" s="55" t="s">
        <v>180</v>
      </c>
      <c r="AH246" s="56" t="s">
        <v>180</v>
      </c>
      <c r="AI246" s="54" t="s">
        <v>180</v>
      </c>
      <c r="AJ246" s="55" t="s">
        <v>180</v>
      </c>
      <c r="AK246" s="56" t="s">
        <v>180</v>
      </c>
      <c r="AL246" s="54" t="s">
        <v>180</v>
      </c>
      <c r="AM246" s="55" t="s">
        <v>180</v>
      </c>
      <c r="AN246" s="56">
        <v>4505</v>
      </c>
      <c r="AO246" s="54">
        <v>4428</v>
      </c>
      <c r="AP246" s="55">
        <v>4466.8</v>
      </c>
      <c r="AQ246" s="56" t="s">
        <v>180</v>
      </c>
      <c r="AR246" s="54" t="s">
        <v>180</v>
      </c>
      <c r="AS246" s="55" t="s">
        <v>180</v>
      </c>
      <c r="AT246" s="56">
        <v>1540</v>
      </c>
      <c r="AU246" s="54">
        <v>1390</v>
      </c>
      <c r="AV246" s="55">
        <v>1465</v>
      </c>
      <c r="AW246" s="56">
        <v>420</v>
      </c>
      <c r="AX246" s="54">
        <v>410</v>
      </c>
      <c r="AY246" s="55">
        <v>415</v>
      </c>
      <c r="AZ246" s="56">
        <v>435</v>
      </c>
      <c r="BA246" s="54">
        <v>425</v>
      </c>
      <c r="BB246" s="55">
        <v>430</v>
      </c>
      <c r="BC246" s="56">
        <v>430</v>
      </c>
      <c r="BD246" s="54">
        <v>425</v>
      </c>
      <c r="BE246" s="55">
        <v>428</v>
      </c>
      <c r="BF246" s="56">
        <v>435</v>
      </c>
      <c r="BG246" s="54">
        <v>425</v>
      </c>
      <c r="BH246" s="55">
        <v>430</v>
      </c>
      <c r="BI246" s="56">
        <v>445</v>
      </c>
      <c r="BJ246" s="54">
        <v>435</v>
      </c>
      <c r="BK246" s="55">
        <v>440</v>
      </c>
      <c r="BL246" s="56" t="s">
        <v>180</v>
      </c>
      <c r="BM246" s="54" t="s">
        <v>180</v>
      </c>
      <c r="BN246" s="55" t="s">
        <v>180</v>
      </c>
      <c r="BO246" s="56" t="s">
        <v>180</v>
      </c>
      <c r="BP246" s="54" t="s">
        <v>180</v>
      </c>
      <c r="BQ246" s="55" t="s">
        <v>180</v>
      </c>
      <c r="BR246" s="56" t="s">
        <v>180</v>
      </c>
      <c r="BS246" s="54" t="s">
        <v>180</v>
      </c>
      <c r="BT246" s="55" t="s">
        <v>180</v>
      </c>
      <c r="BU246" s="56">
        <v>475.5</v>
      </c>
      <c r="BV246" s="54">
        <v>474</v>
      </c>
      <c r="BW246" s="55">
        <v>475</v>
      </c>
      <c r="BX246" s="56">
        <v>442.5</v>
      </c>
      <c r="BY246" s="54">
        <v>431.25</v>
      </c>
      <c r="BZ246" s="55">
        <v>437</v>
      </c>
      <c r="CA246" s="56" t="s">
        <v>180</v>
      </c>
      <c r="CB246" s="54" t="s">
        <v>180</v>
      </c>
      <c r="CC246" s="55" t="s">
        <v>180</v>
      </c>
      <c r="CD246" s="56">
        <v>2755</v>
      </c>
      <c r="CE246" s="54">
        <v>2567.5</v>
      </c>
      <c r="CF246" s="55">
        <v>2661.25</v>
      </c>
      <c r="CG246" s="56" t="s">
        <v>180</v>
      </c>
      <c r="CH246" s="54" t="s">
        <v>180</v>
      </c>
      <c r="CI246" s="55" t="s">
        <v>180</v>
      </c>
      <c r="CJ246" s="56" t="s">
        <v>180</v>
      </c>
      <c r="CK246" s="54" t="s">
        <v>180</v>
      </c>
      <c r="CL246" s="55" t="s">
        <v>180</v>
      </c>
      <c r="CM246" s="56">
        <v>2755</v>
      </c>
      <c r="CN246" s="54">
        <v>2567.5</v>
      </c>
      <c r="CO246" s="55">
        <v>2661.25</v>
      </c>
      <c r="CP246" s="56">
        <v>450</v>
      </c>
      <c r="CQ246" s="54">
        <v>440</v>
      </c>
      <c r="CR246" s="55">
        <v>445.25</v>
      </c>
      <c r="CS246" s="56">
        <v>325</v>
      </c>
      <c r="CT246" s="54">
        <v>320</v>
      </c>
      <c r="CU246" s="55">
        <v>323</v>
      </c>
      <c r="CV246" s="56">
        <v>360</v>
      </c>
      <c r="CW246" s="54">
        <v>360</v>
      </c>
      <c r="CX246" s="55">
        <v>360</v>
      </c>
      <c r="CY246" s="54">
        <v>430</v>
      </c>
      <c r="CZ246" s="54">
        <v>419.25</v>
      </c>
      <c r="DA246" s="55">
        <v>424.75</v>
      </c>
      <c r="DB246" s="54" t="s">
        <v>180</v>
      </c>
      <c r="DC246" s="54" t="s">
        <v>180</v>
      </c>
      <c r="DD246" s="55" t="s">
        <v>180</v>
      </c>
      <c r="DE246" s="54" t="s">
        <v>180</v>
      </c>
      <c r="DF246" s="54" t="s">
        <v>180</v>
      </c>
      <c r="DG246" s="55" t="s">
        <v>180</v>
      </c>
      <c r="DH246" s="54" t="s">
        <v>180</v>
      </c>
      <c r="DI246" s="54" t="s">
        <v>180</v>
      </c>
      <c r="DJ246" s="55" t="s">
        <v>180</v>
      </c>
      <c r="DK246" s="56" t="s">
        <v>180</v>
      </c>
      <c r="DL246" s="54" t="s">
        <v>180</v>
      </c>
      <c r="DM246" s="55" t="s">
        <v>180</v>
      </c>
      <c r="DN246" s="54" t="s">
        <v>180</v>
      </c>
      <c r="DO246" s="54" t="s">
        <v>180</v>
      </c>
      <c r="DP246" s="55" t="s">
        <v>180</v>
      </c>
      <c r="DQ246" s="54" t="s">
        <v>180</v>
      </c>
      <c r="DR246" s="54" t="s">
        <v>180</v>
      </c>
      <c r="DS246" s="55" t="s">
        <v>180</v>
      </c>
      <c r="DT246" s="54">
        <v>367.6</v>
      </c>
      <c r="DU246" s="54">
        <v>367.6</v>
      </c>
      <c r="DV246" s="55">
        <v>367.6</v>
      </c>
      <c r="DW246" s="56">
        <v>432</v>
      </c>
      <c r="DX246" s="54">
        <v>430.5</v>
      </c>
      <c r="DY246" s="55">
        <v>431.5</v>
      </c>
      <c r="DZ246" s="56">
        <v>958.5</v>
      </c>
      <c r="EA246" s="54">
        <v>901.5</v>
      </c>
      <c r="EB246" s="55">
        <v>930.5</v>
      </c>
      <c r="EC246" s="56" t="s">
        <v>180</v>
      </c>
      <c r="ED246" s="54" t="s">
        <v>180</v>
      </c>
      <c r="EE246" s="55" t="s">
        <v>180</v>
      </c>
      <c r="EF246" s="56" t="s">
        <v>180</v>
      </c>
      <c r="EG246" s="54" t="s">
        <v>180</v>
      </c>
      <c r="EH246" s="55" t="s">
        <v>180</v>
      </c>
      <c r="EI246" s="56" t="s">
        <v>180</v>
      </c>
      <c r="EJ246" s="54" t="s">
        <v>180</v>
      </c>
      <c r="EK246" s="55" t="s">
        <v>180</v>
      </c>
      <c r="EL246" s="56" t="s">
        <v>180</v>
      </c>
      <c r="EM246" s="54" t="s">
        <v>180</v>
      </c>
      <c r="EN246" s="55" t="s">
        <v>180</v>
      </c>
      <c r="EO246" s="56" t="s">
        <v>180</v>
      </c>
      <c r="EP246" s="54" t="s">
        <v>180</v>
      </c>
      <c r="EQ246" s="55" t="s">
        <v>180</v>
      </c>
      <c r="ER246" s="56" t="s">
        <v>180</v>
      </c>
      <c r="ES246" s="54" t="s">
        <v>180</v>
      </c>
      <c r="ET246" s="55" t="s">
        <v>180</v>
      </c>
      <c r="EU246" s="54" t="s">
        <v>180</v>
      </c>
      <c r="EV246" s="54" t="s">
        <v>180</v>
      </c>
      <c r="EW246" s="55" t="s">
        <v>180</v>
      </c>
      <c r="EX246" s="54">
        <v>472.5</v>
      </c>
      <c r="EY246" s="54">
        <v>470</v>
      </c>
      <c r="EZ246" s="55">
        <v>471.25</v>
      </c>
      <c r="FA246" s="56" t="s">
        <v>180</v>
      </c>
      <c r="FB246" s="54" t="s">
        <v>180</v>
      </c>
      <c r="FC246" s="55" t="s">
        <v>180</v>
      </c>
      <c r="FD246" s="56" t="s">
        <v>180</v>
      </c>
      <c r="FE246" s="54" t="s">
        <v>180</v>
      </c>
      <c r="FF246" s="55" t="s">
        <v>180</v>
      </c>
      <c r="FG246" s="56">
        <v>345</v>
      </c>
      <c r="FH246" s="54">
        <v>331.25</v>
      </c>
      <c r="FI246" s="55">
        <v>338.5</v>
      </c>
      <c r="FJ246" s="56">
        <v>335</v>
      </c>
      <c r="FK246" s="54">
        <v>322.5</v>
      </c>
      <c r="FL246" s="55">
        <v>329.25</v>
      </c>
      <c r="FM246" s="56">
        <v>360</v>
      </c>
      <c r="FN246" s="54">
        <v>350</v>
      </c>
      <c r="FO246" s="55">
        <v>355</v>
      </c>
      <c r="FP246" s="56">
        <v>350</v>
      </c>
      <c r="FQ246" s="54">
        <v>350</v>
      </c>
      <c r="FR246" s="55">
        <v>350</v>
      </c>
      <c r="FS246" s="56" t="s">
        <v>180</v>
      </c>
      <c r="FT246" s="54" t="s">
        <v>180</v>
      </c>
      <c r="FU246" s="55" t="s">
        <v>180</v>
      </c>
      <c r="FV246" s="56" t="s">
        <v>180</v>
      </c>
      <c r="FW246" s="54" t="s">
        <v>180</v>
      </c>
      <c r="FX246" s="55" t="s">
        <v>180</v>
      </c>
      <c r="FY246" s="56" t="s">
        <v>180</v>
      </c>
      <c r="FZ246" s="54" t="s">
        <v>180</v>
      </c>
      <c r="GA246" s="55" t="s">
        <v>180</v>
      </c>
      <c r="GB246" s="56">
        <v>458.75</v>
      </c>
      <c r="GC246" s="54">
        <v>403.75</v>
      </c>
      <c r="GD246" s="55">
        <v>431.25</v>
      </c>
      <c r="GE246" s="56">
        <v>566</v>
      </c>
      <c r="GF246" s="54">
        <v>566</v>
      </c>
      <c r="GG246" s="55">
        <v>566</v>
      </c>
      <c r="GH246" s="56">
        <v>502.5</v>
      </c>
      <c r="GI246" s="54">
        <v>485</v>
      </c>
      <c r="GJ246" s="55">
        <v>494.25</v>
      </c>
      <c r="GK246" s="56" t="s">
        <v>180</v>
      </c>
      <c r="GL246" s="54" t="s">
        <v>180</v>
      </c>
      <c r="GM246" s="55" t="s">
        <v>180</v>
      </c>
      <c r="GN246" s="56">
        <v>498.75</v>
      </c>
      <c r="GO246" s="54">
        <v>473.75</v>
      </c>
      <c r="GP246" s="55">
        <v>486.75</v>
      </c>
      <c r="GQ246" s="56" t="s">
        <v>180</v>
      </c>
      <c r="GR246" s="54" t="s">
        <v>180</v>
      </c>
      <c r="GS246" s="55" t="s">
        <v>180</v>
      </c>
      <c r="GT246" s="56" t="s">
        <v>180</v>
      </c>
      <c r="GU246" s="54" t="s">
        <v>180</v>
      </c>
      <c r="GV246" s="55" t="s">
        <v>180</v>
      </c>
      <c r="GW246" s="56" t="s">
        <v>180</v>
      </c>
      <c r="GX246" s="54" t="s">
        <v>180</v>
      </c>
      <c r="GY246" s="55" t="s">
        <v>180</v>
      </c>
      <c r="GZ246" s="56">
        <v>59.5</v>
      </c>
      <c r="HA246" s="54">
        <v>48.75</v>
      </c>
      <c r="HB246" s="55">
        <v>54.5</v>
      </c>
      <c r="HC246" s="56">
        <v>86.75</v>
      </c>
      <c r="HD246" s="54">
        <v>81.25</v>
      </c>
      <c r="HE246" s="55">
        <v>84</v>
      </c>
      <c r="HF246" s="54" t="s">
        <v>180</v>
      </c>
      <c r="HG246" s="54" t="s">
        <v>180</v>
      </c>
      <c r="HH246" s="55" t="s">
        <v>180</v>
      </c>
      <c r="HI246" s="54" t="s">
        <v>180</v>
      </c>
      <c r="HJ246" s="54" t="s">
        <v>180</v>
      </c>
      <c r="HK246" s="55" t="s">
        <v>180</v>
      </c>
      <c r="HL246" s="56" t="s">
        <v>180</v>
      </c>
      <c r="HM246" s="54" t="s">
        <v>180</v>
      </c>
      <c r="HN246" s="55" t="s">
        <v>180</v>
      </c>
      <c r="HO246" s="56" t="s">
        <v>180</v>
      </c>
      <c r="HP246" s="54" t="s">
        <v>180</v>
      </c>
      <c r="HQ246" s="55" t="s">
        <v>180</v>
      </c>
      <c r="HR246" s="56" t="s">
        <v>180</v>
      </c>
      <c r="HS246" s="54" t="s">
        <v>180</v>
      </c>
      <c r="HT246" s="55" t="s">
        <v>180</v>
      </c>
      <c r="HU246" s="56" t="s">
        <v>180</v>
      </c>
      <c r="HV246" s="54" t="s">
        <v>180</v>
      </c>
      <c r="HW246" s="55" t="s">
        <v>180</v>
      </c>
      <c r="HX246" s="56" t="s">
        <v>180</v>
      </c>
      <c r="HY246" s="54" t="s">
        <v>180</v>
      </c>
      <c r="HZ246" s="55" t="s">
        <v>180</v>
      </c>
      <c r="IA246" s="56" t="s">
        <v>180</v>
      </c>
      <c r="IB246" s="54" t="s">
        <v>180</v>
      </c>
      <c r="IC246" s="55" t="s">
        <v>180</v>
      </c>
    </row>
    <row r="247" spans="1:237">
      <c r="A247" s="20">
        <v>2007</v>
      </c>
      <c r="B247" s="20">
        <v>2</v>
      </c>
      <c r="C247" s="20">
        <v>6</v>
      </c>
      <c r="D247" s="54">
        <v>436.75</v>
      </c>
      <c r="E247" s="54">
        <v>432.25</v>
      </c>
      <c r="F247" s="55">
        <v>434.5</v>
      </c>
      <c r="G247" s="56">
        <v>385</v>
      </c>
      <c r="H247" s="54">
        <v>376.25</v>
      </c>
      <c r="I247" s="55">
        <v>380.75</v>
      </c>
      <c r="J247" s="56">
        <v>391.75</v>
      </c>
      <c r="K247" s="54">
        <v>388</v>
      </c>
      <c r="L247" s="55">
        <v>390.25</v>
      </c>
      <c r="M247" s="56">
        <v>421.25</v>
      </c>
      <c r="N247" s="54">
        <v>416.25</v>
      </c>
      <c r="O247" s="55">
        <v>419.25</v>
      </c>
      <c r="P247" s="56">
        <v>421.25</v>
      </c>
      <c r="Q247" s="54">
        <v>416.25</v>
      </c>
      <c r="R247" s="55">
        <v>419.25</v>
      </c>
      <c r="S247" s="56">
        <v>421.25</v>
      </c>
      <c r="T247" s="54">
        <v>416.25</v>
      </c>
      <c r="U247" s="55">
        <v>419.25</v>
      </c>
      <c r="V247" s="54">
        <v>422.5</v>
      </c>
      <c r="W247" s="54">
        <v>413.5</v>
      </c>
      <c r="X247" s="55">
        <v>418</v>
      </c>
      <c r="Y247" s="54">
        <v>420</v>
      </c>
      <c r="Z247" s="54">
        <v>413.5</v>
      </c>
      <c r="AA247" s="55">
        <v>417</v>
      </c>
      <c r="AB247" s="54" t="s">
        <v>180</v>
      </c>
      <c r="AC247" s="54" t="s">
        <v>180</v>
      </c>
      <c r="AD247" s="55" t="s">
        <v>180</v>
      </c>
      <c r="AE247" s="54" t="s">
        <v>180</v>
      </c>
      <c r="AF247" s="54" t="s">
        <v>180</v>
      </c>
      <c r="AG247" s="55" t="s">
        <v>180</v>
      </c>
      <c r="AH247" s="56" t="s">
        <v>180</v>
      </c>
      <c r="AI247" s="54" t="s">
        <v>180</v>
      </c>
      <c r="AJ247" s="55" t="s">
        <v>180</v>
      </c>
      <c r="AK247" s="56" t="s">
        <v>180</v>
      </c>
      <c r="AL247" s="54" t="s">
        <v>180</v>
      </c>
      <c r="AM247" s="55" t="s">
        <v>180</v>
      </c>
      <c r="AN247" s="56">
        <v>4505</v>
      </c>
      <c r="AO247" s="54">
        <v>4425</v>
      </c>
      <c r="AP247" s="55">
        <v>4465</v>
      </c>
      <c r="AQ247" s="56" t="s">
        <v>180</v>
      </c>
      <c r="AR247" s="54" t="s">
        <v>180</v>
      </c>
      <c r="AS247" s="55" t="s">
        <v>180</v>
      </c>
      <c r="AT247" s="56">
        <v>1600</v>
      </c>
      <c r="AU247" s="54">
        <v>1412.5</v>
      </c>
      <c r="AV247" s="55">
        <v>1506.25</v>
      </c>
      <c r="AW247" s="56">
        <v>422.5</v>
      </c>
      <c r="AX247" s="54">
        <v>412.5</v>
      </c>
      <c r="AY247" s="55">
        <v>417.5</v>
      </c>
      <c r="AZ247" s="56">
        <v>438.75</v>
      </c>
      <c r="BA247" s="54">
        <v>427.5</v>
      </c>
      <c r="BB247" s="55">
        <v>433.25</v>
      </c>
      <c r="BC247" s="56">
        <v>435</v>
      </c>
      <c r="BD247" s="54">
        <v>427.5</v>
      </c>
      <c r="BE247" s="55">
        <v>431.5</v>
      </c>
      <c r="BF247" s="56">
        <v>438.75</v>
      </c>
      <c r="BG247" s="54">
        <v>428.75</v>
      </c>
      <c r="BH247" s="55">
        <v>433.75</v>
      </c>
      <c r="BI247" s="56">
        <v>445</v>
      </c>
      <c r="BJ247" s="54">
        <v>435</v>
      </c>
      <c r="BK247" s="55">
        <v>440</v>
      </c>
      <c r="BL247" s="56" t="s">
        <v>180</v>
      </c>
      <c r="BM247" s="54" t="s">
        <v>180</v>
      </c>
      <c r="BN247" s="55" t="s">
        <v>180</v>
      </c>
      <c r="BO247" s="56" t="s">
        <v>180</v>
      </c>
      <c r="BP247" s="54" t="s">
        <v>180</v>
      </c>
      <c r="BQ247" s="55" t="s">
        <v>180</v>
      </c>
      <c r="BR247" s="56" t="s">
        <v>180</v>
      </c>
      <c r="BS247" s="54" t="s">
        <v>180</v>
      </c>
      <c r="BT247" s="55" t="s">
        <v>180</v>
      </c>
      <c r="BU247" s="56">
        <v>478.5</v>
      </c>
      <c r="BV247" s="54">
        <v>473</v>
      </c>
      <c r="BW247" s="55">
        <v>476.25</v>
      </c>
      <c r="BX247" s="56">
        <v>486.25</v>
      </c>
      <c r="BY247" s="54">
        <v>476.25</v>
      </c>
      <c r="BZ247" s="55">
        <v>481.75</v>
      </c>
      <c r="CA247" s="56" t="s">
        <v>180</v>
      </c>
      <c r="CB247" s="54" t="s">
        <v>180</v>
      </c>
      <c r="CC247" s="55" t="s">
        <v>180</v>
      </c>
      <c r="CD247" s="56">
        <v>2800</v>
      </c>
      <c r="CE247" s="54">
        <v>2550</v>
      </c>
      <c r="CF247" s="55">
        <v>2675</v>
      </c>
      <c r="CG247" s="56" t="s">
        <v>180</v>
      </c>
      <c r="CH247" s="54" t="s">
        <v>180</v>
      </c>
      <c r="CI247" s="55" t="s">
        <v>180</v>
      </c>
      <c r="CJ247" s="56" t="s">
        <v>180</v>
      </c>
      <c r="CK247" s="54" t="s">
        <v>180</v>
      </c>
      <c r="CL247" s="55" t="s">
        <v>180</v>
      </c>
      <c r="CM247" s="56">
        <v>2800</v>
      </c>
      <c r="CN247" s="54">
        <v>2550</v>
      </c>
      <c r="CO247" s="55">
        <v>2675</v>
      </c>
      <c r="CP247" s="56">
        <v>450.5</v>
      </c>
      <c r="CQ247" s="54">
        <v>445</v>
      </c>
      <c r="CR247" s="55">
        <v>448</v>
      </c>
      <c r="CS247" s="56">
        <v>325</v>
      </c>
      <c r="CT247" s="54">
        <v>320</v>
      </c>
      <c r="CU247" s="55">
        <v>323</v>
      </c>
      <c r="CV247" s="56">
        <v>360</v>
      </c>
      <c r="CW247" s="54">
        <v>360</v>
      </c>
      <c r="CX247" s="55">
        <v>360</v>
      </c>
      <c r="CY247" s="54">
        <v>423.75</v>
      </c>
      <c r="CZ247" s="54">
        <v>418.75</v>
      </c>
      <c r="DA247" s="55">
        <v>421.75</v>
      </c>
      <c r="DB247" s="54" t="s">
        <v>180</v>
      </c>
      <c r="DC247" s="54" t="s">
        <v>180</v>
      </c>
      <c r="DD247" s="55" t="s">
        <v>180</v>
      </c>
      <c r="DE247" s="54" t="s">
        <v>180</v>
      </c>
      <c r="DF247" s="54" t="s">
        <v>180</v>
      </c>
      <c r="DG247" s="55" t="s">
        <v>180</v>
      </c>
      <c r="DH247" s="54" t="s">
        <v>180</v>
      </c>
      <c r="DI247" s="54" t="s">
        <v>180</v>
      </c>
      <c r="DJ247" s="55" t="s">
        <v>180</v>
      </c>
      <c r="DK247" s="56" t="s">
        <v>180</v>
      </c>
      <c r="DL247" s="54" t="s">
        <v>180</v>
      </c>
      <c r="DM247" s="55" t="s">
        <v>180</v>
      </c>
      <c r="DN247" s="54" t="s">
        <v>180</v>
      </c>
      <c r="DO247" s="54" t="s">
        <v>180</v>
      </c>
      <c r="DP247" s="55" t="s">
        <v>180</v>
      </c>
      <c r="DQ247" s="54" t="s">
        <v>180</v>
      </c>
      <c r="DR247" s="54" t="s">
        <v>180</v>
      </c>
      <c r="DS247" s="55" t="s">
        <v>180</v>
      </c>
      <c r="DT247" s="54">
        <v>378.5</v>
      </c>
      <c r="DU247" s="54">
        <v>373.5</v>
      </c>
      <c r="DV247" s="55">
        <v>376</v>
      </c>
      <c r="DW247" s="56">
        <v>432.5</v>
      </c>
      <c r="DX247" s="54">
        <v>432</v>
      </c>
      <c r="DY247" s="55">
        <v>432.5</v>
      </c>
      <c r="DZ247" s="56">
        <v>1063.75</v>
      </c>
      <c r="EA247" s="54">
        <v>1000.75</v>
      </c>
      <c r="EB247" s="55">
        <v>1032.75</v>
      </c>
      <c r="EC247" s="56" t="s">
        <v>180</v>
      </c>
      <c r="ED247" s="54" t="s">
        <v>180</v>
      </c>
      <c r="EE247" s="55" t="s">
        <v>180</v>
      </c>
      <c r="EF247" s="56" t="s">
        <v>180</v>
      </c>
      <c r="EG247" s="54" t="s">
        <v>180</v>
      </c>
      <c r="EH247" s="55" t="s">
        <v>180</v>
      </c>
      <c r="EI247" s="56" t="s">
        <v>180</v>
      </c>
      <c r="EJ247" s="54" t="s">
        <v>180</v>
      </c>
      <c r="EK247" s="55" t="s">
        <v>180</v>
      </c>
      <c r="EL247" s="56" t="s">
        <v>180</v>
      </c>
      <c r="EM247" s="54" t="s">
        <v>180</v>
      </c>
      <c r="EN247" s="55" t="s">
        <v>180</v>
      </c>
      <c r="EO247" s="56" t="s">
        <v>180</v>
      </c>
      <c r="EP247" s="54" t="s">
        <v>180</v>
      </c>
      <c r="EQ247" s="55" t="s">
        <v>180</v>
      </c>
      <c r="ER247" s="56" t="s">
        <v>180</v>
      </c>
      <c r="ES247" s="54" t="s">
        <v>180</v>
      </c>
      <c r="ET247" s="55" t="s">
        <v>180</v>
      </c>
      <c r="EU247" s="54" t="s">
        <v>180</v>
      </c>
      <c r="EV247" s="54" t="s">
        <v>180</v>
      </c>
      <c r="EW247" s="55" t="s">
        <v>180</v>
      </c>
      <c r="EX247" s="54">
        <v>481.5</v>
      </c>
      <c r="EY247" s="54">
        <v>473.75</v>
      </c>
      <c r="EZ247" s="55">
        <v>478.00000000000006</v>
      </c>
      <c r="FA247" s="56" t="s">
        <v>180</v>
      </c>
      <c r="FB247" s="54" t="s">
        <v>180</v>
      </c>
      <c r="FC247" s="55" t="s">
        <v>180</v>
      </c>
      <c r="FD247" s="56" t="s">
        <v>180</v>
      </c>
      <c r="FE247" s="54" t="s">
        <v>180</v>
      </c>
      <c r="FF247" s="55" t="s">
        <v>180</v>
      </c>
      <c r="FG247" s="56">
        <v>360</v>
      </c>
      <c r="FH247" s="54">
        <v>350</v>
      </c>
      <c r="FI247" s="55">
        <v>355</v>
      </c>
      <c r="FJ247" s="56">
        <v>370</v>
      </c>
      <c r="FK247" s="54">
        <v>365</v>
      </c>
      <c r="FL247" s="55">
        <v>368</v>
      </c>
      <c r="FM247" s="56">
        <v>388.5</v>
      </c>
      <c r="FN247" s="54">
        <v>382</v>
      </c>
      <c r="FO247" s="55">
        <v>385.5</v>
      </c>
      <c r="FP247" s="56">
        <v>362.5</v>
      </c>
      <c r="FQ247" s="54">
        <v>360</v>
      </c>
      <c r="FR247" s="55">
        <v>361.25</v>
      </c>
      <c r="FS247" s="56" t="s">
        <v>180</v>
      </c>
      <c r="FT247" s="54" t="s">
        <v>180</v>
      </c>
      <c r="FU247" s="55" t="s">
        <v>180</v>
      </c>
      <c r="FV247" s="56" t="s">
        <v>180</v>
      </c>
      <c r="FW247" s="54" t="s">
        <v>180</v>
      </c>
      <c r="FX247" s="55" t="s">
        <v>180</v>
      </c>
      <c r="FY247" s="56" t="s">
        <v>180</v>
      </c>
      <c r="FZ247" s="54" t="s">
        <v>180</v>
      </c>
      <c r="GA247" s="55" t="s">
        <v>180</v>
      </c>
      <c r="GB247" s="56">
        <v>575</v>
      </c>
      <c r="GC247" s="54">
        <v>475.00000000000006</v>
      </c>
      <c r="GD247" s="55">
        <v>525</v>
      </c>
      <c r="GE247" s="56">
        <v>566</v>
      </c>
      <c r="GF247" s="54">
        <v>566</v>
      </c>
      <c r="GG247" s="55">
        <v>566</v>
      </c>
      <c r="GH247" s="56">
        <v>615</v>
      </c>
      <c r="GI247" s="54">
        <v>590</v>
      </c>
      <c r="GJ247" s="55">
        <v>603</v>
      </c>
      <c r="GK247" s="56" t="s">
        <v>180</v>
      </c>
      <c r="GL247" s="54" t="s">
        <v>180</v>
      </c>
      <c r="GM247" s="55" t="s">
        <v>180</v>
      </c>
      <c r="GN247" s="56">
        <v>615</v>
      </c>
      <c r="GO247" s="54">
        <v>590</v>
      </c>
      <c r="GP247" s="55">
        <v>603</v>
      </c>
      <c r="GQ247" s="56" t="s">
        <v>180</v>
      </c>
      <c r="GR247" s="54" t="s">
        <v>180</v>
      </c>
      <c r="GS247" s="55" t="s">
        <v>180</v>
      </c>
      <c r="GT247" s="56" t="s">
        <v>180</v>
      </c>
      <c r="GU247" s="54" t="s">
        <v>180</v>
      </c>
      <c r="GV247" s="55" t="s">
        <v>180</v>
      </c>
      <c r="GW247" s="56" t="s">
        <v>180</v>
      </c>
      <c r="GX247" s="54" t="s">
        <v>180</v>
      </c>
      <c r="GY247" s="55" t="s">
        <v>180</v>
      </c>
      <c r="GZ247" s="56">
        <v>85</v>
      </c>
      <c r="HA247" s="54">
        <v>75</v>
      </c>
      <c r="HB247" s="55">
        <v>80</v>
      </c>
      <c r="HC247" s="56">
        <v>110</v>
      </c>
      <c r="HD247" s="54">
        <v>100</v>
      </c>
      <c r="HE247" s="55">
        <v>105</v>
      </c>
      <c r="HF247" s="54" t="s">
        <v>180</v>
      </c>
      <c r="HG247" s="54" t="s">
        <v>180</v>
      </c>
      <c r="HH247" s="55" t="s">
        <v>180</v>
      </c>
      <c r="HI247" s="54" t="s">
        <v>180</v>
      </c>
      <c r="HJ247" s="54" t="s">
        <v>180</v>
      </c>
      <c r="HK247" s="55" t="s">
        <v>180</v>
      </c>
      <c r="HL247" s="56" t="s">
        <v>180</v>
      </c>
      <c r="HM247" s="54" t="s">
        <v>180</v>
      </c>
      <c r="HN247" s="55" t="s">
        <v>180</v>
      </c>
      <c r="HO247" s="56" t="s">
        <v>180</v>
      </c>
      <c r="HP247" s="54" t="s">
        <v>180</v>
      </c>
      <c r="HQ247" s="55" t="s">
        <v>180</v>
      </c>
      <c r="HR247" s="56" t="s">
        <v>180</v>
      </c>
      <c r="HS247" s="54" t="s">
        <v>180</v>
      </c>
      <c r="HT247" s="55" t="s">
        <v>180</v>
      </c>
      <c r="HU247" s="56" t="s">
        <v>180</v>
      </c>
      <c r="HV247" s="54" t="s">
        <v>180</v>
      </c>
      <c r="HW247" s="55" t="s">
        <v>180</v>
      </c>
      <c r="HX247" s="56" t="s">
        <v>180</v>
      </c>
      <c r="HY247" s="54" t="s">
        <v>180</v>
      </c>
      <c r="HZ247" s="55" t="s">
        <v>180</v>
      </c>
      <c r="IA247" s="56" t="s">
        <v>180</v>
      </c>
      <c r="IB247" s="54" t="s">
        <v>180</v>
      </c>
      <c r="IC247" s="55" t="s">
        <v>180</v>
      </c>
    </row>
    <row r="248" spans="1:237">
      <c r="A248" s="20">
        <v>2007</v>
      </c>
      <c r="B248" s="20">
        <v>3</v>
      </c>
      <c r="C248" s="20">
        <v>7</v>
      </c>
      <c r="D248" s="54">
        <v>436.75</v>
      </c>
      <c r="E248" s="54">
        <v>435.75</v>
      </c>
      <c r="F248" s="55">
        <v>436.25</v>
      </c>
      <c r="G248" s="56">
        <v>385</v>
      </c>
      <c r="H248" s="54">
        <v>380.5</v>
      </c>
      <c r="I248" s="55">
        <v>383</v>
      </c>
      <c r="J248" s="56">
        <v>398.5</v>
      </c>
      <c r="K248" s="54">
        <v>396.75</v>
      </c>
      <c r="L248" s="55">
        <v>397.75</v>
      </c>
      <c r="M248" s="56">
        <v>425</v>
      </c>
      <c r="N248" s="54">
        <v>420</v>
      </c>
      <c r="O248" s="55">
        <v>423</v>
      </c>
      <c r="P248" s="56">
        <v>425</v>
      </c>
      <c r="Q248" s="54">
        <v>420</v>
      </c>
      <c r="R248" s="55">
        <v>423</v>
      </c>
      <c r="S248" s="56">
        <v>425</v>
      </c>
      <c r="T248" s="54">
        <v>420</v>
      </c>
      <c r="U248" s="55">
        <v>423</v>
      </c>
      <c r="V248" s="54">
        <v>430</v>
      </c>
      <c r="W248" s="54">
        <v>420</v>
      </c>
      <c r="X248" s="55">
        <v>425</v>
      </c>
      <c r="Y248" s="54">
        <v>427.5</v>
      </c>
      <c r="Z248" s="54">
        <v>420</v>
      </c>
      <c r="AA248" s="55">
        <v>424</v>
      </c>
      <c r="AB248" s="54" t="s">
        <v>180</v>
      </c>
      <c r="AC248" s="54" t="s">
        <v>180</v>
      </c>
      <c r="AD248" s="55" t="s">
        <v>180</v>
      </c>
      <c r="AE248" s="54" t="s">
        <v>180</v>
      </c>
      <c r="AF248" s="54" t="s">
        <v>180</v>
      </c>
      <c r="AG248" s="55" t="s">
        <v>180</v>
      </c>
      <c r="AH248" s="56" t="s">
        <v>180</v>
      </c>
      <c r="AI248" s="54" t="s">
        <v>180</v>
      </c>
      <c r="AJ248" s="55" t="s">
        <v>180</v>
      </c>
      <c r="AK248" s="56" t="s">
        <v>180</v>
      </c>
      <c r="AL248" s="54" t="s">
        <v>180</v>
      </c>
      <c r="AM248" s="55" t="s">
        <v>180</v>
      </c>
      <c r="AN248" s="56">
        <v>4505</v>
      </c>
      <c r="AO248" s="54">
        <v>4408</v>
      </c>
      <c r="AP248" s="55">
        <v>4457</v>
      </c>
      <c r="AQ248" s="56" t="s">
        <v>180</v>
      </c>
      <c r="AR248" s="54" t="s">
        <v>180</v>
      </c>
      <c r="AS248" s="55" t="s">
        <v>180</v>
      </c>
      <c r="AT248" s="56">
        <v>1625</v>
      </c>
      <c r="AU248" s="54">
        <v>1437.5</v>
      </c>
      <c r="AV248" s="55">
        <v>1531.25</v>
      </c>
      <c r="AW248" s="56">
        <v>430</v>
      </c>
      <c r="AX248" s="54">
        <v>420</v>
      </c>
      <c r="AY248" s="55">
        <v>425</v>
      </c>
      <c r="AZ248" s="56">
        <v>445</v>
      </c>
      <c r="BA248" s="54">
        <v>430</v>
      </c>
      <c r="BB248" s="55">
        <v>437.5</v>
      </c>
      <c r="BC248" s="56">
        <v>445</v>
      </c>
      <c r="BD248" s="54">
        <v>437.5</v>
      </c>
      <c r="BE248" s="55">
        <v>441.5</v>
      </c>
      <c r="BF248" s="56">
        <v>440</v>
      </c>
      <c r="BG248" s="54">
        <v>430</v>
      </c>
      <c r="BH248" s="55">
        <v>435</v>
      </c>
      <c r="BI248" s="56">
        <v>445</v>
      </c>
      <c r="BJ248" s="54">
        <v>435</v>
      </c>
      <c r="BK248" s="55">
        <v>440</v>
      </c>
      <c r="BL248" s="56" t="s">
        <v>180</v>
      </c>
      <c r="BM248" s="54" t="s">
        <v>180</v>
      </c>
      <c r="BN248" s="55" t="s">
        <v>180</v>
      </c>
      <c r="BO248" s="56" t="s">
        <v>180</v>
      </c>
      <c r="BP248" s="54" t="s">
        <v>180</v>
      </c>
      <c r="BQ248" s="55" t="s">
        <v>180</v>
      </c>
      <c r="BR248" s="56" t="s">
        <v>180</v>
      </c>
      <c r="BS248" s="54" t="s">
        <v>180</v>
      </c>
      <c r="BT248" s="55" t="s">
        <v>180</v>
      </c>
      <c r="BU248" s="56">
        <v>479.00000000000006</v>
      </c>
      <c r="BV248" s="54">
        <v>474</v>
      </c>
      <c r="BW248" s="55">
        <v>477</v>
      </c>
      <c r="BX248" s="56">
        <v>495.00000000000006</v>
      </c>
      <c r="BY248" s="54">
        <v>487.5</v>
      </c>
      <c r="BZ248" s="55">
        <v>491.75</v>
      </c>
      <c r="CA248" s="56" t="s">
        <v>180</v>
      </c>
      <c r="CB248" s="54" t="s">
        <v>180</v>
      </c>
      <c r="CC248" s="55" t="s">
        <v>180</v>
      </c>
      <c r="CD248" s="56">
        <v>2637.5</v>
      </c>
      <c r="CE248" s="54">
        <v>2570</v>
      </c>
      <c r="CF248" s="55">
        <v>2603.75</v>
      </c>
      <c r="CG248" s="56" t="s">
        <v>180</v>
      </c>
      <c r="CH248" s="54" t="s">
        <v>180</v>
      </c>
      <c r="CI248" s="55" t="s">
        <v>180</v>
      </c>
      <c r="CJ248" s="56" t="s">
        <v>180</v>
      </c>
      <c r="CK248" s="54" t="s">
        <v>180</v>
      </c>
      <c r="CL248" s="55" t="s">
        <v>180</v>
      </c>
      <c r="CM248" s="56">
        <v>2637.5</v>
      </c>
      <c r="CN248" s="54">
        <v>2570</v>
      </c>
      <c r="CO248" s="55">
        <v>2603.75</v>
      </c>
      <c r="CP248" s="56">
        <v>468.75</v>
      </c>
      <c r="CQ248" s="54">
        <v>462.25</v>
      </c>
      <c r="CR248" s="55">
        <v>465.75</v>
      </c>
      <c r="CS248" s="56">
        <v>325</v>
      </c>
      <c r="CT248" s="54">
        <v>320</v>
      </c>
      <c r="CU248" s="55">
        <v>323</v>
      </c>
      <c r="CV248" s="56">
        <v>360</v>
      </c>
      <c r="CW248" s="54">
        <v>360</v>
      </c>
      <c r="CX248" s="55">
        <v>360</v>
      </c>
      <c r="CY248" s="54">
        <v>432.75</v>
      </c>
      <c r="CZ248" s="54">
        <v>426.25</v>
      </c>
      <c r="DA248" s="55">
        <v>430</v>
      </c>
      <c r="DB248" s="54" t="s">
        <v>180</v>
      </c>
      <c r="DC248" s="54" t="s">
        <v>180</v>
      </c>
      <c r="DD248" s="55" t="s">
        <v>180</v>
      </c>
      <c r="DE248" s="54" t="s">
        <v>180</v>
      </c>
      <c r="DF248" s="54" t="s">
        <v>180</v>
      </c>
      <c r="DG248" s="55" t="s">
        <v>180</v>
      </c>
      <c r="DH248" s="54" t="s">
        <v>180</v>
      </c>
      <c r="DI248" s="54" t="s">
        <v>180</v>
      </c>
      <c r="DJ248" s="55" t="s">
        <v>180</v>
      </c>
      <c r="DK248" s="56" t="s">
        <v>180</v>
      </c>
      <c r="DL248" s="54" t="s">
        <v>180</v>
      </c>
      <c r="DM248" s="55" t="s">
        <v>180</v>
      </c>
      <c r="DN248" s="54" t="s">
        <v>180</v>
      </c>
      <c r="DO248" s="54" t="s">
        <v>180</v>
      </c>
      <c r="DP248" s="55" t="s">
        <v>180</v>
      </c>
      <c r="DQ248" s="54" t="s">
        <v>180</v>
      </c>
      <c r="DR248" s="54" t="s">
        <v>180</v>
      </c>
      <c r="DS248" s="55" t="s">
        <v>180</v>
      </c>
      <c r="DT248" s="54">
        <v>385</v>
      </c>
      <c r="DU248" s="54">
        <v>380</v>
      </c>
      <c r="DV248" s="55">
        <v>382.5</v>
      </c>
      <c r="DW248" s="56">
        <v>435</v>
      </c>
      <c r="DX248" s="54">
        <v>435</v>
      </c>
      <c r="DY248" s="55">
        <v>435</v>
      </c>
      <c r="DZ248" s="56">
        <v>1062.25</v>
      </c>
      <c r="EA248" s="54">
        <v>999.5</v>
      </c>
      <c r="EB248" s="55">
        <v>1031.25</v>
      </c>
      <c r="EC248" s="56" t="s">
        <v>180</v>
      </c>
      <c r="ED248" s="54" t="s">
        <v>180</v>
      </c>
      <c r="EE248" s="55" t="s">
        <v>180</v>
      </c>
      <c r="EF248" s="56" t="s">
        <v>180</v>
      </c>
      <c r="EG248" s="54" t="s">
        <v>180</v>
      </c>
      <c r="EH248" s="55" t="s">
        <v>180</v>
      </c>
      <c r="EI248" s="56" t="s">
        <v>180</v>
      </c>
      <c r="EJ248" s="54" t="s">
        <v>180</v>
      </c>
      <c r="EK248" s="55" t="s">
        <v>180</v>
      </c>
      <c r="EL248" s="56" t="s">
        <v>180</v>
      </c>
      <c r="EM248" s="54" t="s">
        <v>180</v>
      </c>
      <c r="EN248" s="55" t="s">
        <v>180</v>
      </c>
      <c r="EO248" s="56" t="s">
        <v>180</v>
      </c>
      <c r="EP248" s="54" t="s">
        <v>180</v>
      </c>
      <c r="EQ248" s="55" t="s">
        <v>180</v>
      </c>
      <c r="ER248" s="56" t="s">
        <v>180</v>
      </c>
      <c r="ES248" s="54" t="s">
        <v>180</v>
      </c>
      <c r="ET248" s="55" t="s">
        <v>180</v>
      </c>
      <c r="EU248" s="54" t="s">
        <v>180</v>
      </c>
      <c r="EV248" s="54" t="s">
        <v>180</v>
      </c>
      <c r="EW248" s="55" t="s">
        <v>180</v>
      </c>
      <c r="EX248" s="54">
        <v>482.5</v>
      </c>
      <c r="EY248" s="54">
        <v>477.5</v>
      </c>
      <c r="EZ248" s="55">
        <v>480.5</v>
      </c>
      <c r="FA248" s="56" t="s">
        <v>180</v>
      </c>
      <c r="FB248" s="54" t="s">
        <v>180</v>
      </c>
      <c r="FC248" s="55" t="s">
        <v>180</v>
      </c>
      <c r="FD248" s="56" t="s">
        <v>180</v>
      </c>
      <c r="FE248" s="54" t="s">
        <v>180</v>
      </c>
      <c r="FF248" s="55" t="s">
        <v>180</v>
      </c>
      <c r="FG248" s="56">
        <v>360</v>
      </c>
      <c r="FH248" s="54">
        <v>350</v>
      </c>
      <c r="FI248" s="55">
        <v>355</v>
      </c>
      <c r="FJ248" s="56">
        <v>370</v>
      </c>
      <c r="FK248" s="54">
        <v>365</v>
      </c>
      <c r="FL248" s="55">
        <v>368</v>
      </c>
      <c r="FM248" s="56">
        <v>415.5</v>
      </c>
      <c r="FN248" s="54">
        <v>411</v>
      </c>
      <c r="FO248" s="55">
        <v>413.5</v>
      </c>
      <c r="FP248" s="56">
        <v>370</v>
      </c>
      <c r="FQ248" s="54">
        <v>360</v>
      </c>
      <c r="FR248" s="55">
        <v>365</v>
      </c>
      <c r="FS248" s="56" t="s">
        <v>180</v>
      </c>
      <c r="FT248" s="54" t="s">
        <v>180</v>
      </c>
      <c r="FU248" s="55" t="s">
        <v>180</v>
      </c>
      <c r="FV248" s="56" t="s">
        <v>180</v>
      </c>
      <c r="FW248" s="54" t="s">
        <v>180</v>
      </c>
      <c r="FX248" s="55" t="s">
        <v>180</v>
      </c>
      <c r="FY248" s="56" t="s">
        <v>180</v>
      </c>
      <c r="FZ248" s="54" t="s">
        <v>180</v>
      </c>
      <c r="GA248" s="55" t="s">
        <v>180</v>
      </c>
      <c r="GB248" s="56">
        <v>575</v>
      </c>
      <c r="GC248" s="54">
        <v>475.00000000000006</v>
      </c>
      <c r="GD248" s="55">
        <v>525</v>
      </c>
      <c r="GE248" s="56">
        <v>566</v>
      </c>
      <c r="GF248" s="54">
        <v>566</v>
      </c>
      <c r="GG248" s="55">
        <v>566</v>
      </c>
      <c r="GH248" s="56">
        <v>615</v>
      </c>
      <c r="GI248" s="54">
        <v>590</v>
      </c>
      <c r="GJ248" s="55">
        <v>603</v>
      </c>
      <c r="GK248" s="56" t="s">
        <v>180</v>
      </c>
      <c r="GL248" s="54" t="s">
        <v>180</v>
      </c>
      <c r="GM248" s="55" t="s">
        <v>180</v>
      </c>
      <c r="GN248" s="56">
        <v>615</v>
      </c>
      <c r="GO248" s="54">
        <v>590</v>
      </c>
      <c r="GP248" s="55">
        <v>603</v>
      </c>
      <c r="GQ248" s="56" t="s">
        <v>180</v>
      </c>
      <c r="GR248" s="54" t="s">
        <v>180</v>
      </c>
      <c r="GS248" s="55" t="s">
        <v>180</v>
      </c>
      <c r="GT248" s="56" t="s">
        <v>180</v>
      </c>
      <c r="GU248" s="54" t="s">
        <v>180</v>
      </c>
      <c r="GV248" s="55" t="s">
        <v>180</v>
      </c>
      <c r="GW248" s="56" t="s">
        <v>180</v>
      </c>
      <c r="GX248" s="54" t="s">
        <v>180</v>
      </c>
      <c r="GY248" s="55" t="s">
        <v>180</v>
      </c>
      <c r="GZ248" s="56">
        <v>85</v>
      </c>
      <c r="HA248" s="54">
        <v>75</v>
      </c>
      <c r="HB248" s="55">
        <v>80</v>
      </c>
      <c r="HC248" s="56">
        <v>110</v>
      </c>
      <c r="HD248" s="54">
        <v>100</v>
      </c>
      <c r="HE248" s="55">
        <v>105</v>
      </c>
      <c r="HF248" s="54" t="s">
        <v>180</v>
      </c>
      <c r="HG248" s="54" t="s">
        <v>180</v>
      </c>
      <c r="HH248" s="55" t="s">
        <v>180</v>
      </c>
      <c r="HI248" s="54" t="s">
        <v>180</v>
      </c>
      <c r="HJ248" s="54" t="s">
        <v>180</v>
      </c>
      <c r="HK248" s="55" t="s">
        <v>180</v>
      </c>
      <c r="HL248" s="56" t="s">
        <v>180</v>
      </c>
      <c r="HM248" s="54" t="s">
        <v>180</v>
      </c>
      <c r="HN248" s="55" t="s">
        <v>180</v>
      </c>
      <c r="HO248" s="56" t="s">
        <v>180</v>
      </c>
      <c r="HP248" s="54" t="s">
        <v>180</v>
      </c>
      <c r="HQ248" s="55" t="s">
        <v>180</v>
      </c>
      <c r="HR248" s="56" t="s">
        <v>180</v>
      </c>
      <c r="HS248" s="54" t="s">
        <v>180</v>
      </c>
      <c r="HT248" s="55" t="s">
        <v>180</v>
      </c>
      <c r="HU248" s="56" t="s">
        <v>180</v>
      </c>
      <c r="HV248" s="54" t="s">
        <v>180</v>
      </c>
      <c r="HW248" s="55" t="s">
        <v>180</v>
      </c>
      <c r="HX248" s="56" t="s">
        <v>180</v>
      </c>
      <c r="HY248" s="54" t="s">
        <v>180</v>
      </c>
      <c r="HZ248" s="55" t="s">
        <v>180</v>
      </c>
      <c r="IA248" s="56" t="s">
        <v>180</v>
      </c>
      <c r="IB248" s="54" t="s">
        <v>180</v>
      </c>
      <c r="IC248" s="55" t="s">
        <v>180</v>
      </c>
    </row>
    <row r="249" spans="1:237">
      <c r="A249" s="20">
        <v>2007</v>
      </c>
      <c r="B249" s="20">
        <v>3</v>
      </c>
      <c r="C249" s="20">
        <v>8</v>
      </c>
      <c r="D249" s="54">
        <v>430.8</v>
      </c>
      <c r="E249" s="54">
        <v>428</v>
      </c>
      <c r="F249" s="55">
        <v>429.8</v>
      </c>
      <c r="G249" s="56">
        <v>385</v>
      </c>
      <c r="H249" s="54">
        <v>383.8</v>
      </c>
      <c r="I249" s="55">
        <v>384.6</v>
      </c>
      <c r="J249" s="56">
        <v>403.2</v>
      </c>
      <c r="K249" s="54">
        <v>401.2</v>
      </c>
      <c r="L249" s="55">
        <v>402.4</v>
      </c>
      <c r="M249" s="56">
        <v>433</v>
      </c>
      <c r="N249" s="54">
        <v>428</v>
      </c>
      <c r="O249" s="55">
        <v>431</v>
      </c>
      <c r="P249" s="56">
        <v>433</v>
      </c>
      <c r="Q249" s="54">
        <v>428</v>
      </c>
      <c r="R249" s="55">
        <v>431</v>
      </c>
      <c r="S249" s="56">
        <v>433</v>
      </c>
      <c r="T249" s="54">
        <v>428</v>
      </c>
      <c r="U249" s="55">
        <v>431</v>
      </c>
      <c r="V249" s="54">
        <v>435</v>
      </c>
      <c r="W249" s="54">
        <v>427</v>
      </c>
      <c r="X249" s="55">
        <v>431.2</v>
      </c>
      <c r="Y249" s="54">
        <v>435</v>
      </c>
      <c r="Z249" s="54">
        <v>427</v>
      </c>
      <c r="AA249" s="55">
        <v>431.2</v>
      </c>
      <c r="AB249" s="54" t="s">
        <v>180</v>
      </c>
      <c r="AC249" s="54" t="s">
        <v>180</v>
      </c>
      <c r="AD249" s="55" t="s">
        <v>180</v>
      </c>
      <c r="AE249" s="54" t="s">
        <v>180</v>
      </c>
      <c r="AF249" s="54" t="s">
        <v>180</v>
      </c>
      <c r="AG249" s="55" t="s">
        <v>180</v>
      </c>
      <c r="AH249" s="56" t="s">
        <v>180</v>
      </c>
      <c r="AI249" s="54" t="s">
        <v>180</v>
      </c>
      <c r="AJ249" s="55" t="s">
        <v>180</v>
      </c>
      <c r="AK249" s="56" t="s">
        <v>180</v>
      </c>
      <c r="AL249" s="54" t="s">
        <v>180</v>
      </c>
      <c r="AM249" s="55" t="s">
        <v>180</v>
      </c>
      <c r="AN249" s="56">
        <v>4505</v>
      </c>
      <c r="AO249" s="54">
        <v>4190</v>
      </c>
      <c r="AP249" s="55">
        <v>4348</v>
      </c>
      <c r="AQ249" s="56" t="s">
        <v>180</v>
      </c>
      <c r="AR249" s="54" t="s">
        <v>180</v>
      </c>
      <c r="AS249" s="55" t="s">
        <v>180</v>
      </c>
      <c r="AT249" s="56">
        <v>1700</v>
      </c>
      <c r="AU249" s="54">
        <v>1550</v>
      </c>
      <c r="AV249" s="55">
        <v>1625</v>
      </c>
      <c r="AW249" s="56">
        <v>440</v>
      </c>
      <c r="AX249" s="54">
        <v>430</v>
      </c>
      <c r="AY249" s="55">
        <v>435</v>
      </c>
      <c r="AZ249" s="56">
        <v>453</v>
      </c>
      <c r="BA249" s="54">
        <v>439</v>
      </c>
      <c r="BB249" s="55">
        <v>446</v>
      </c>
      <c r="BC249" s="56">
        <v>451</v>
      </c>
      <c r="BD249" s="54">
        <v>445</v>
      </c>
      <c r="BE249" s="55">
        <v>448.4</v>
      </c>
      <c r="BF249" s="56">
        <v>449</v>
      </c>
      <c r="BG249" s="54">
        <v>442</v>
      </c>
      <c r="BH249" s="55">
        <v>445.8</v>
      </c>
      <c r="BI249" s="56">
        <v>445</v>
      </c>
      <c r="BJ249" s="54">
        <v>437</v>
      </c>
      <c r="BK249" s="55">
        <v>441</v>
      </c>
      <c r="BL249" s="56" t="s">
        <v>180</v>
      </c>
      <c r="BM249" s="54" t="s">
        <v>180</v>
      </c>
      <c r="BN249" s="55" t="s">
        <v>180</v>
      </c>
      <c r="BO249" s="56" t="s">
        <v>180</v>
      </c>
      <c r="BP249" s="54" t="s">
        <v>180</v>
      </c>
      <c r="BQ249" s="55" t="s">
        <v>180</v>
      </c>
      <c r="BR249" s="56" t="s">
        <v>180</v>
      </c>
      <c r="BS249" s="54" t="s">
        <v>180</v>
      </c>
      <c r="BT249" s="55" t="s">
        <v>180</v>
      </c>
      <c r="BU249" s="56">
        <v>496.6</v>
      </c>
      <c r="BV249" s="54">
        <v>481.4</v>
      </c>
      <c r="BW249" s="55">
        <v>489.4</v>
      </c>
      <c r="BX249" s="56">
        <v>522.20000000000005</v>
      </c>
      <c r="BY249" s="54">
        <v>514.79999999999995</v>
      </c>
      <c r="BZ249" s="55">
        <v>518.79999999999995</v>
      </c>
      <c r="CA249" s="56" t="s">
        <v>180</v>
      </c>
      <c r="CB249" s="54" t="s">
        <v>180</v>
      </c>
      <c r="CC249" s="55" t="s">
        <v>180</v>
      </c>
      <c r="CD249" s="56">
        <v>2820</v>
      </c>
      <c r="CE249" s="54">
        <v>2200</v>
      </c>
      <c r="CF249" s="55">
        <v>2510</v>
      </c>
      <c r="CG249" s="56" t="s">
        <v>180</v>
      </c>
      <c r="CH249" s="54" t="s">
        <v>180</v>
      </c>
      <c r="CI249" s="55" t="s">
        <v>180</v>
      </c>
      <c r="CJ249" s="56" t="s">
        <v>180</v>
      </c>
      <c r="CK249" s="54" t="s">
        <v>180</v>
      </c>
      <c r="CL249" s="55" t="s">
        <v>180</v>
      </c>
      <c r="CM249" s="56">
        <v>2820</v>
      </c>
      <c r="CN249" s="54">
        <v>2200</v>
      </c>
      <c r="CO249" s="55">
        <v>2510</v>
      </c>
      <c r="CP249" s="56">
        <v>498.8</v>
      </c>
      <c r="CQ249" s="54">
        <v>493.8</v>
      </c>
      <c r="CR249" s="55">
        <v>496.6</v>
      </c>
      <c r="CS249" s="56">
        <v>325</v>
      </c>
      <c r="CT249" s="54">
        <v>320</v>
      </c>
      <c r="CU249" s="55">
        <v>323</v>
      </c>
      <c r="CV249" s="56">
        <v>360</v>
      </c>
      <c r="CW249" s="54">
        <v>360</v>
      </c>
      <c r="CX249" s="55">
        <v>360</v>
      </c>
      <c r="CY249" s="54">
        <v>445</v>
      </c>
      <c r="CZ249" s="54">
        <v>441</v>
      </c>
      <c r="DA249" s="55">
        <v>443</v>
      </c>
      <c r="DB249" s="54" t="s">
        <v>180</v>
      </c>
      <c r="DC249" s="54" t="s">
        <v>180</v>
      </c>
      <c r="DD249" s="55" t="s">
        <v>180</v>
      </c>
      <c r="DE249" s="54" t="s">
        <v>180</v>
      </c>
      <c r="DF249" s="54" t="s">
        <v>180</v>
      </c>
      <c r="DG249" s="55" t="s">
        <v>180</v>
      </c>
      <c r="DH249" s="54" t="s">
        <v>180</v>
      </c>
      <c r="DI249" s="54" t="s">
        <v>180</v>
      </c>
      <c r="DJ249" s="55" t="s">
        <v>180</v>
      </c>
      <c r="DK249" s="56" t="s">
        <v>180</v>
      </c>
      <c r="DL249" s="54" t="s">
        <v>180</v>
      </c>
      <c r="DM249" s="55" t="s">
        <v>180</v>
      </c>
      <c r="DN249" s="54" t="s">
        <v>180</v>
      </c>
      <c r="DO249" s="54" t="s">
        <v>180</v>
      </c>
      <c r="DP249" s="55" t="s">
        <v>180</v>
      </c>
      <c r="DQ249" s="54" t="s">
        <v>180</v>
      </c>
      <c r="DR249" s="54" t="s">
        <v>180</v>
      </c>
      <c r="DS249" s="55" t="s">
        <v>180</v>
      </c>
      <c r="DT249" s="54">
        <v>385</v>
      </c>
      <c r="DU249" s="54">
        <v>384</v>
      </c>
      <c r="DV249" s="55">
        <v>384.6</v>
      </c>
      <c r="DW249" s="56">
        <v>425</v>
      </c>
      <c r="DX249" s="54">
        <v>425</v>
      </c>
      <c r="DY249" s="55">
        <v>425</v>
      </c>
      <c r="DZ249" s="56">
        <v>958.6</v>
      </c>
      <c r="EA249" s="54">
        <v>903.6</v>
      </c>
      <c r="EB249" s="55">
        <v>931.2</v>
      </c>
      <c r="EC249" s="56" t="s">
        <v>180</v>
      </c>
      <c r="ED249" s="54" t="s">
        <v>180</v>
      </c>
      <c r="EE249" s="55" t="s">
        <v>180</v>
      </c>
      <c r="EF249" s="56" t="s">
        <v>180</v>
      </c>
      <c r="EG249" s="54" t="s">
        <v>180</v>
      </c>
      <c r="EH249" s="55" t="s">
        <v>180</v>
      </c>
      <c r="EI249" s="56" t="s">
        <v>180</v>
      </c>
      <c r="EJ249" s="54" t="s">
        <v>180</v>
      </c>
      <c r="EK249" s="55" t="s">
        <v>180</v>
      </c>
      <c r="EL249" s="56" t="s">
        <v>180</v>
      </c>
      <c r="EM249" s="54" t="s">
        <v>180</v>
      </c>
      <c r="EN249" s="55" t="s">
        <v>180</v>
      </c>
      <c r="EO249" s="56" t="s">
        <v>180</v>
      </c>
      <c r="EP249" s="54" t="s">
        <v>180</v>
      </c>
      <c r="EQ249" s="55" t="s">
        <v>180</v>
      </c>
      <c r="ER249" s="56" t="s">
        <v>180</v>
      </c>
      <c r="ES249" s="54" t="s">
        <v>180</v>
      </c>
      <c r="ET249" s="55" t="s">
        <v>180</v>
      </c>
      <c r="EU249" s="54" t="s">
        <v>180</v>
      </c>
      <c r="EV249" s="54" t="s">
        <v>180</v>
      </c>
      <c r="EW249" s="55" t="s">
        <v>180</v>
      </c>
      <c r="EX249" s="54">
        <v>484.99999999999989</v>
      </c>
      <c r="EY249" s="54">
        <v>480</v>
      </c>
      <c r="EZ249" s="55">
        <v>483.00000000000011</v>
      </c>
      <c r="FA249" s="56" t="s">
        <v>180</v>
      </c>
      <c r="FB249" s="54" t="s">
        <v>180</v>
      </c>
      <c r="FC249" s="55" t="s">
        <v>180</v>
      </c>
      <c r="FD249" s="56" t="s">
        <v>180</v>
      </c>
      <c r="FE249" s="54" t="s">
        <v>180</v>
      </c>
      <c r="FF249" s="55" t="s">
        <v>180</v>
      </c>
      <c r="FG249" s="56">
        <v>384</v>
      </c>
      <c r="FH249" s="54">
        <v>371</v>
      </c>
      <c r="FI249" s="55">
        <v>377.8</v>
      </c>
      <c r="FJ249" s="56">
        <v>388</v>
      </c>
      <c r="FK249" s="54">
        <v>380</v>
      </c>
      <c r="FL249" s="55">
        <v>384.2</v>
      </c>
      <c r="FM249" s="56">
        <v>431</v>
      </c>
      <c r="FN249" s="54">
        <v>424.6</v>
      </c>
      <c r="FO249" s="55">
        <v>427.8</v>
      </c>
      <c r="FP249" s="56">
        <v>370</v>
      </c>
      <c r="FQ249" s="54">
        <v>360</v>
      </c>
      <c r="FR249" s="55">
        <v>365</v>
      </c>
      <c r="FS249" s="56" t="s">
        <v>180</v>
      </c>
      <c r="FT249" s="54" t="s">
        <v>180</v>
      </c>
      <c r="FU249" s="55" t="s">
        <v>180</v>
      </c>
      <c r="FV249" s="56" t="s">
        <v>180</v>
      </c>
      <c r="FW249" s="54" t="s">
        <v>180</v>
      </c>
      <c r="FX249" s="55" t="s">
        <v>180</v>
      </c>
      <c r="FY249" s="56" t="s">
        <v>180</v>
      </c>
      <c r="FZ249" s="54" t="s">
        <v>180</v>
      </c>
      <c r="GA249" s="55" t="s">
        <v>180</v>
      </c>
      <c r="GB249" s="56">
        <v>575</v>
      </c>
      <c r="GC249" s="54">
        <v>475.00000000000011</v>
      </c>
      <c r="GD249" s="55">
        <v>525</v>
      </c>
      <c r="GE249" s="56">
        <v>566</v>
      </c>
      <c r="GF249" s="54">
        <v>566</v>
      </c>
      <c r="GG249" s="55">
        <v>566</v>
      </c>
      <c r="GH249" s="56">
        <v>615</v>
      </c>
      <c r="GI249" s="54">
        <v>590</v>
      </c>
      <c r="GJ249" s="55">
        <v>603</v>
      </c>
      <c r="GK249" s="56" t="s">
        <v>180</v>
      </c>
      <c r="GL249" s="54" t="s">
        <v>180</v>
      </c>
      <c r="GM249" s="55" t="s">
        <v>180</v>
      </c>
      <c r="GN249" s="56">
        <v>615</v>
      </c>
      <c r="GO249" s="54">
        <v>590</v>
      </c>
      <c r="GP249" s="55">
        <v>603</v>
      </c>
      <c r="GQ249" s="56" t="s">
        <v>180</v>
      </c>
      <c r="GR249" s="54" t="s">
        <v>180</v>
      </c>
      <c r="GS249" s="55" t="s">
        <v>180</v>
      </c>
      <c r="GT249" s="56" t="s">
        <v>180</v>
      </c>
      <c r="GU249" s="54" t="s">
        <v>180</v>
      </c>
      <c r="GV249" s="55" t="s">
        <v>180</v>
      </c>
      <c r="GW249" s="56" t="s">
        <v>180</v>
      </c>
      <c r="GX249" s="54" t="s">
        <v>180</v>
      </c>
      <c r="GY249" s="55" t="s">
        <v>180</v>
      </c>
      <c r="GZ249" s="56">
        <v>85</v>
      </c>
      <c r="HA249" s="54">
        <v>75</v>
      </c>
      <c r="HB249" s="55">
        <v>80</v>
      </c>
      <c r="HC249" s="56">
        <v>110</v>
      </c>
      <c r="HD249" s="54">
        <v>100</v>
      </c>
      <c r="HE249" s="55">
        <v>105</v>
      </c>
      <c r="HF249" s="54" t="s">
        <v>180</v>
      </c>
      <c r="HG249" s="54" t="s">
        <v>180</v>
      </c>
      <c r="HH249" s="55" t="s">
        <v>180</v>
      </c>
      <c r="HI249" s="54" t="s">
        <v>180</v>
      </c>
      <c r="HJ249" s="54" t="s">
        <v>180</v>
      </c>
      <c r="HK249" s="55" t="s">
        <v>180</v>
      </c>
      <c r="HL249" s="56" t="s">
        <v>180</v>
      </c>
      <c r="HM249" s="54" t="s">
        <v>180</v>
      </c>
      <c r="HN249" s="55" t="s">
        <v>180</v>
      </c>
      <c r="HO249" s="56" t="s">
        <v>180</v>
      </c>
      <c r="HP249" s="54" t="s">
        <v>180</v>
      </c>
      <c r="HQ249" s="55" t="s">
        <v>180</v>
      </c>
      <c r="HR249" s="56" t="s">
        <v>180</v>
      </c>
      <c r="HS249" s="54" t="s">
        <v>180</v>
      </c>
      <c r="HT249" s="55" t="s">
        <v>180</v>
      </c>
      <c r="HU249" s="56" t="s">
        <v>180</v>
      </c>
      <c r="HV249" s="54" t="s">
        <v>180</v>
      </c>
      <c r="HW249" s="55" t="s">
        <v>180</v>
      </c>
      <c r="HX249" s="56" t="s">
        <v>180</v>
      </c>
      <c r="HY249" s="54" t="s">
        <v>180</v>
      </c>
      <c r="HZ249" s="55" t="s">
        <v>180</v>
      </c>
      <c r="IA249" s="56" t="s">
        <v>180</v>
      </c>
      <c r="IB249" s="54" t="s">
        <v>180</v>
      </c>
      <c r="IC249" s="55" t="s">
        <v>180</v>
      </c>
    </row>
    <row r="250" spans="1:237">
      <c r="A250" s="20">
        <v>2007</v>
      </c>
      <c r="B250" s="20">
        <v>3</v>
      </c>
      <c r="C250" s="20">
        <v>9</v>
      </c>
      <c r="D250" s="54">
        <v>433.75</v>
      </c>
      <c r="E250" s="54">
        <v>430</v>
      </c>
      <c r="F250" s="55">
        <v>432.25</v>
      </c>
      <c r="G250" s="56">
        <v>387.5</v>
      </c>
      <c r="H250" s="54">
        <v>383.5</v>
      </c>
      <c r="I250" s="55">
        <v>386</v>
      </c>
      <c r="J250" s="56">
        <v>400.75</v>
      </c>
      <c r="K250" s="54">
        <v>396.75</v>
      </c>
      <c r="L250" s="55">
        <v>399</v>
      </c>
      <c r="M250" s="56">
        <v>435</v>
      </c>
      <c r="N250" s="54">
        <v>430</v>
      </c>
      <c r="O250" s="55">
        <v>433</v>
      </c>
      <c r="P250" s="56">
        <v>435</v>
      </c>
      <c r="Q250" s="54">
        <v>430</v>
      </c>
      <c r="R250" s="55">
        <v>433</v>
      </c>
      <c r="S250" s="56">
        <v>435</v>
      </c>
      <c r="T250" s="54">
        <v>430</v>
      </c>
      <c r="U250" s="55">
        <v>433</v>
      </c>
      <c r="V250" s="54">
        <v>435</v>
      </c>
      <c r="W250" s="54">
        <v>430</v>
      </c>
      <c r="X250" s="55">
        <v>433</v>
      </c>
      <c r="Y250" s="54">
        <v>435</v>
      </c>
      <c r="Z250" s="54">
        <v>430</v>
      </c>
      <c r="AA250" s="55">
        <v>433</v>
      </c>
      <c r="AB250" s="54" t="s">
        <v>180</v>
      </c>
      <c r="AC250" s="54" t="s">
        <v>180</v>
      </c>
      <c r="AD250" s="55" t="s">
        <v>180</v>
      </c>
      <c r="AE250" s="54" t="s">
        <v>180</v>
      </c>
      <c r="AF250" s="54" t="s">
        <v>180</v>
      </c>
      <c r="AG250" s="55" t="s">
        <v>180</v>
      </c>
      <c r="AH250" s="56" t="s">
        <v>180</v>
      </c>
      <c r="AI250" s="54" t="s">
        <v>180</v>
      </c>
      <c r="AJ250" s="55" t="s">
        <v>180</v>
      </c>
      <c r="AK250" s="56" t="s">
        <v>180</v>
      </c>
      <c r="AL250" s="54" t="s">
        <v>180</v>
      </c>
      <c r="AM250" s="55" t="s">
        <v>180</v>
      </c>
      <c r="AN250" s="56">
        <v>4505</v>
      </c>
      <c r="AO250" s="54">
        <v>4190</v>
      </c>
      <c r="AP250" s="55">
        <v>4348</v>
      </c>
      <c r="AQ250" s="56" t="s">
        <v>180</v>
      </c>
      <c r="AR250" s="54" t="s">
        <v>180</v>
      </c>
      <c r="AS250" s="55" t="s">
        <v>180</v>
      </c>
      <c r="AT250" s="56">
        <v>1737.5</v>
      </c>
      <c r="AU250" s="54">
        <v>1587.5</v>
      </c>
      <c r="AV250" s="55">
        <v>1662.5</v>
      </c>
      <c r="AW250" s="56">
        <v>440</v>
      </c>
      <c r="AX250" s="54">
        <v>433.75</v>
      </c>
      <c r="AY250" s="55">
        <v>437</v>
      </c>
      <c r="AZ250" s="56">
        <v>455</v>
      </c>
      <c r="BA250" s="54">
        <v>445</v>
      </c>
      <c r="BB250" s="55">
        <v>450</v>
      </c>
      <c r="BC250" s="56">
        <v>455</v>
      </c>
      <c r="BD250" s="54">
        <v>445</v>
      </c>
      <c r="BE250" s="55">
        <v>450</v>
      </c>
      <c r="BF250" s="56">
        <v>455</v>
      </c>
      <c r="BG250" s="54">
        <v>450</v>
      </c>
      <c r="BH250" s="55">
        <v>453</v>
      </c>
      <c r="BI250" s="56">
        <v>463.75</v>
      </c>
      <c r="BJ250" s="54">
        <v>460</v>
      </c>
      <c r="BK250" s="55">
        <v>462.25</v>
      </c>
      <c r="BL250" s="56" t="s">
        <v>180</v>
      </c>
      <c r="BM250" s="54" t="s">
        <v>180</v>
      </c>
      <c r="BN250" s="55" t="s">
        <v>180</v>
      </c>
      <c r="BO250" s="56" t="s">
        <v>180</v>
      </c>
      <c r="BP250" s="54" t="s">
        <v>180</v>
      </c>
      <c r="BQ250" s="55" t="s">
        <v>180</v>
      </c>
      <c r="BR250" s="56" t="s">
        <v>180</v>
      </c>
      <c r="BS250" s="54" t="s">
        <v>180</v>
      </c>
      <c r="BT250" s="55" t="s">
        <v>180</v>
      </c>
      <c r="BU250" s="56">
        <v>496.99999999999994</v>
      </c>
      <c r="BV250" s="54">
        <v>495.00000000000006</v>
      </c>
      <c r="BW250" s="55">
        <v>496</v>
      </c>
      <c r="BX250" s="56">
        <v>522</v>
      </c>
      <c r="BY250" s="54">
        <v>515</v>
      </c>
      <c r="BZ250" s="55">
        <v>519</v>
      </c>
      <c r="CA250" s="56" t="s">
        <v>180</v>
      </c>
      <c r="CB250" s="54" t="s">
        <v>180</v>
      </c>
      <c r="CC250" s="55" t="s">
        <v>180</v>
      </c>
      <c r="CD250" s="56">
        <v>2860</v>
      </c>
      <c r="CE250" s="54">
        <v>2300</v>
      </c>
      <c r="CF250" s="55">
        <v>2580</v>
      </c>
      <c r="CG250" s="56" t="s">
        <v>180</v>
      </c>
      <c r="CH250" s="54" t="s">
        <v>180</v>
      </c>
      <c r="CI250" s="55" t="s">
        <v>180</v>
      </c>
      <c r="CJ250" s="56" t="s">
        <v>180</v>
      </c>
      <c r="CK250" s="54" t="s">
        <v>180</v>
      </c>
      <c r="CL250" s="55" t="s">
        <v>180</v>
      </c>
      <c r="CM250" s="56">
        <v>2860</v>
      </c>
      <c r="CN250" s="54">
        <v>2300</v>
      </c>
      <c r="CO250" s="55">
        <v>2580</v>
      </c>
      <c r="CP250" s="56">
        <v>513.25</v>
      </c>
      <c r="CQ250" s="54">
        <v>510</v>
      </c>
      <c r="CR250" s="55">
        <v>511.75</v>
      </c>
      <c r="CS250" s="56">
        <v>427.75</v>
      </c>
      <c r="CT250" s="54">
        <v>425</v>
      </c>
      <c r="CU250" s="55">
        <v>426.5</v>
      </c>
      <c r="CV250" s="56">
        <v>432.75</v>
      </c>
      <c r="CW250" s="54">
        <v>432.75</v>
      </c>
      <c r="CX250" s="55">
        <v>432.75</v>
      </c>
      <c r="CY250" s="54">
        <v>445</v>
      </c>
      <c r="CZ250" s="54">
        <v>441</v>
      </c>
      <c r="DA250" s="55">
        <v>443</v>
      </c>
      <c r="DB250" s="54" t="s">
        <v>180</v>
      </c>
      <c r="DC250" s="54" t="s">
        <v>180</v>
      </c>
      <c r="DD250" s="55" t="s">
        <v>180</v>
      </c>
      <c r="DE250" s="54" t="s">
        <v>180</v>
      </c>
      <c r="DF250" s="54" t="s">
        <v>180</v>
      </c>
      <c r="DG250" s="55" t="s">
        <v>180</v>
      </c>
      <c r="DH250" s="54" t="s">
        <v>180</v>
      </c>
      <c r="DI250" s="54" t="s">
        <v>180</v>
      </c>
      <c r="DJ250" s="55" t="s">
        <v>180</v>
      </c>
      <c r="DK250" s="56" t="s">
        <v>180</v>
      </c>
      <c r="DL250" s="54" t="s">
        <v>180</v>
      </c>
      <c r="DM250" s="55" t="s">
        <v>180</v>
      </c>
      <c r="DN250" s="54" t="s">
        <v>180</v>
      </c>
      <c r="DO250" s="54" t="s">
        <v>180</v>
      </c>
      <c r="DP250" s="55" t="s">
        <v>180</v>
      </c>
      <c r="DQ250" s="54" t="s">
        <v>180</v>
      </c>
      <c r="DR250" s="54" t="s">
        <v>180</v>
      </c>
      <c r="DS250" s="55" t="s">
        <v>180</v>
      </c>
      <c r="DT250" s="54">
        <v>385</v>
      </c>
      <c r="DU250" s="54">
        <v>381.25</v>
      </c>
      <c r="DV250" s="55">
        <v>383.5</v>
      </c>
      <c r="DW250" s="56">
        <v>432.5</v>
      </c>
      <c r="DX250" s="54">
        <v>432.5</v>
      </c>
      <c r="DY250" s="55">
        <v>432.5</v>
      </c>
      <c r="DZ250" s="56">
        <v>1050.5</v>
      </c>
      <c r="EA250" s="54">
        <v>1010</v>
      </c>
      <c r="EB250" s="55">
        <v>1030.5</v>
      </c>
      <c r="EC250" s="56" t="s">
        <v>180</v>
      </c>
      <c r="ED250" s="54" t="s">
        <v>180</v>
      </c>
      <c r="EE250" s="55" t="s">
        <v>180</v>
      </c>
      <c r="EF250" s="56" t="s">
        <v>180</v>
      </c>
      <c r="EG250" s="54" t="s">
        <v>180</v>
      </c>
      <c r="EH250" s="55" t="s">
        <v>180</v>
      </c>
      <c r="EI250" s="56" t="s">
        <v>180</v>
      </c>
      <c r="EJ250" s="54" t="s">
        <v>180</v>
      </c>
      <c r="EK250" s="55" t="s">
        <v>180</v>
      </c>
      <c r="EL250" s="56" t="s">
        <v>180</v>
      </c>
      <c r="EM250" s="54" t="s">
        <v>180</v>
      </c>
      <c r="EN250" s="55" t="s">
        <v>180</v>
      </c>
      <c r="EO250" s="56" t="s">
        <v>180</v>
      </c>
      <c r="EP250" s="54" t="s">
        <v>180</v>
      </c>
      <c r="EQ250" s="55" t="s">
        <v>180</v>
      </c>
      <c r="ER250" s="56" t="s">
        <v>180</v>
      </c>
      <c r="ES250" s="54" t="s">
        <v>180</v>
      </c>
      <c r="ET250" s="55" t="s">
        <v>180</v>
      </c>
      <c r="EU250" s="54" t="s">
        <v>180</v>
      </c>
      <c r="EV250" s="54" t="s">
        <v>180</v>
      </c>
      <c r="EW250" s="55" t="s">
        <v>180</v>
      </c>
      <c r="EX250" s="54">
        <v>504</v>
      </c>
      <c r="EY250" s="54">
        <v>494</v>
      </c>
      <c r="EZ250" s="55">
        <v>499.00000000000006</v>
      </c>
      <c r="FA250" s="56" t="s">
        <v>180</v>
      </c>
      <c r="FB250" s="54" t="s">
        <v>180</v>
      </c>
      <c r="FC250" s="55" t="s">
        <v>180</v>
      </c>
      <c r="FD250" s="56" t="s">
        <v>180</v>
      </c>
      <c r="FE250" s="54" t="s">
        <v>180</v>
      </c>
      <c r="FF250" s="55" t="s">
        <v>180</v>
      </c>
      <c r="FG250" s="56">
        <v>400</v>
      </c>
      <c r="FH250" s="54">
        <v>385</v>
      </c>
      <c r="FI250" s="55">
        <v>393</v>
      </c>
      <c r="FJ250" s="56">
        <v>402.5</v>
      </c>
      <c r="FK250" s="54">
        <v>392.5</v>
      </c>
      <c r="FL250" s="55">
        <v>397.5</v>
      </c>
      <c r="FM250" s="56">
        <v>447.25</v>
      </c>
      <c r="FN250" s="54">
        <v>442.25</v>
      </c>
      <c r="FO250" s="55">
        <v>445.25</v>
      </c>
      <c r="FP250" s="56">
        <v>370</v>
      </c>
      <c r="FQ250" s="54">
        <v>360</v>
      </c>
      <c r="FR250" s="55">
        <v>365</v>
      </c>
      <c r="FS250" s="56" t="s">
        <v>180</v>
      </c>
      <c r="FT250" s="54" t="s">
        <v>180</v>
      </c>
      <c r="FU250" s="55" t="s">
        <v>180</v>
      </c>
      <c r="FV250" s="56" t="s">
        <v>180</v>
      </c>
      <c r="FW250" s="54" t="s">
        <v>180</v>
      </c>
      <c r="FX250" s="55" t="s">
        <v>180</v>
      </c>
      <c r="FY250" s="56" t="s">
        <v>180</v>
      </c>
      <c r="FZ250" s="54" t="s">
        <v>180</v>
      </c>
      <c r="GA250" s="55" t="s">
        <v>180</v>
      </c>
      <c r="GB250" s="56">
        <v>575</v>
      </c>
      <c r="GC250" s="54">
        <v>475.00000000000006</v>
      </c>
      <c r="GD250" s="55">
        <v>525</v>
      </c>
      <c r="GE250" s="56">
        <v>566</v>
      </c>
      <c r="GF250" s="54">
        <v>566</v>
      </c>
      <c r="GG250" s="55">
        <v>566</v>
      </c>
      <c r="GH250" s="56">
        <v>615</v>
      </c>
      <c r="GI250" s="54">
        <v>590</v>
      </c>
      <c r="GJ250" s="55">
        <v>603</v>
      </c>
      <c r="GK250" s="56" t="s">
        <v>180</v>
      </c>
      <c r="GL250" s="54" t="s">
        <v>180</v>
      </c>
      <c r="GM250" s="55" t="s">
        <v>180</v>
      </c>
      <c r="GN250" s="56">
        <v>615</v>
      </c>
      <c r="GO250" s="54">
        <v>590</v>
      </c>
      <c r="GP250" s="55">
        <v>603</v>
      </c>
      <c r="GQ250" s="56" t="s">
        <v>180</v>
      </c>
      <c r="GR250" s="54" t="s">
        <v>180</v>
      </c>
      <c r="GS250" s="55" t="s">
        <v>180</v>
      </c>
      <c r="GT250" s="56" t="s">
        <v>180</v>
      </c>
      <c r="GU250" s="54" t="s">
        <v>180</v>
      </c>
      <c r="GV250" s="55" t="s">
        <v>180</v>
      </c>
      <c r="GW250" s="56" t="s">
        <v>180</v>
      </c>
      <c r="GX250" s="54" t="s">
        <v>180</v>
      </c>
      <c r="GY250" s="55" t="s">
        <v>180</v>
      </c>
      <c r="GZ250" s="56">
        <v>85</v>
      </c>
      <c r="HA250" s="54">
        <v>75</v>
      </c>
      <c r="HB250" s="55">
        <v>80</v>
      </c>
      <c r="HC250" s="56">
        <v>110</v>
      </c>
      <c r="HD250" s="54">
        <v>100</v>
      </c>
      <c r="HE250" s="55">
        <v>105</v>
      </c>
      <c r="HF250" s="54" t="s">
        <v>180</v>
      </c>
      <c r="HG250" s="54" t="s">
        <v>180</v>
      </c>
      <c r="HH250" s="55" t="s">
        <v>180</v>
      </c>
      <c r="HI250" s="54" t="s">
        <v>180</v>
      </c>
      <c r="HJ250" s="54" t="s">
        <v>180</v>
      </c>
      <c r="HK250" s="55" t="s">
        <v>180</v>
      </c>
      <c r="HL250" s="56" t="s">
        <v>180</v>
      </c>
      <c r="HM250" s="54" t="s">
        <v>180</v>
      </c>
      <c r="HN250" s="55" t="s">
        <v>180</v>
      </c>
      <c r="HO250" s="56" t="s">
        <v>180</v>
      </c>
      <c r="HP250" s="54" t="s">
        <v>180</v>
      </c>
      <c r="HQ250" s="55" t="s">
        <v>180</v>
      </c>
      <c r="HR250" s="56" t="s">
        <v>180</v>
      </c>
      <c r="HS250" s="54" t="s">
        <v>180</v>
      </c>
      <c r="HT250" s="55" t="s">
        <v>180</v>
      </c>
      <c r="HU250" s="56" t="s">
        <v>180</v>
      </c>
      <c r="HV250" s="54" t="s">
        <v>180</v>
      </c>
      <c r="HW250" s="55" t="s">
        <v>180</v>
      </c>
      <c r="HX250" s="56" t="s">
        <v>180</v>
      </c>
      <c r="HY250" s="54" t="s">
        <v>180</v>
      </c>
      <c r="HZ250" s="55" t="s">
        <v>180</v>
      </c>
      <c r="IA250" s="56" t="s">
        <v>180</v>
      </c>
      <c r="IB250" s="54" t="s">
        <v>180</v>
      </c>
      <c r="IC250" s="55" t="s">
        <v>180</v>
      </c>
    </row>
    <row r="251" spans="1:237">
      <c r="A251" s="20">
        <v>2007</v>
      </c>
      <c r="B251" s="20">
        <v>4</v>
      </c>
      <c r="C251" s="20">
        <v>10</v>
      </c>
      <c r="D251" s="54">
        <v>448.25</v>
      </c>
      <c r="E251" s="54">
        <v>444</v>
      </c>
      <c r="F251" s="55">
        <v>446.25</v>
      </c>
      <c r="G251" s="56">
        <v>397.5</v>
      </c>
      <c r="H251" s="54">
        <v>392.5</v>
      </c>
      <c r="I251" s="55">
        <v>395.5</v>
      </c>
      <c r="J251" s="56">
        <v>416</v>
      </c>
      <c r="K251" s="54">
        <v>410.75</v>
      </c>
      <c r="L251" s="55">
        <v>413.75</v>
      </c>
      <c r="M251" s="56">
        <v>436.25</v>
      </c>
      <c r="N251" s="54">
        <v>431.25</v>
      </c>
      <c r="O251" s="55">
        <v>434.25</v>
      </c>
      <c r="P251" s="56">
        <v>436.25</v>
      </c>
      <c r="Q251" s="54">
        <v>431.25</v>
      </c>
      <c r="R251" s="55">
        <v>434.25</v>
      </c>
      <c r="S251" s="56">
        <v>437.5</v>
      </c>
      <c r="T251" s="54">
        <v>431.25</v>
      </c>
      <c r="U251" s="55">
        <v>434.75</v>
      </c>
      <c r="V251" s="54">
        <v>436.25</v>
      </c>
      <c r="W251" s="54">
        <v>431</v>
      </c>
      <c r="X251" s="55">
        <v>434</v>
      </c>
      <c r="Y251" s="54">
        <v>435</v>
      </c>
      <c r="Z251" s="54">
        <v>430</v>
      </c>
      <c r="AA251" s="55">
        <v>433</v>
      </c>
      <c r="AB251" s="54" t="s">
        <v>180</v>
      </c>
      <c r="AC251" s="54" t="s">
        <v>180</v>
      </c>
      <c r="AD251" s="55" t="s">
        <v>180</v>
      </c>
      <c r="AE251" s="54" t="s">
        <v>180</v>
      </c>
      <c r="AF251" s="54" t="s">
        <v>180</v>
      </c>
      <c r="AG251" s="55" t="s">
        <v>180</v>
      </c>
      <c r="AH251" s="56" t="s">
        <v>180</v>
      </c>
      <c r="AI251" s="54" t="s">
        <v>180</v>
      </c>
      <c r="AJ251" s="55" t="s">
        <v>180</v>
      </c>
      <c r="AK251" s="56" t="s">
        <v>180</v>
      </c>
      <c r="AL251" s="54" t="s">
        <v>180</v>
      </c>
      <c r="AM251" s="55" t="s">
        <v>180</v>
      </c>
      <c r="AN251" s="56">
        <v>6630</v>
      </c>
      <c r="AO251" s="54">
        <v>5850</v>
      </c>
      <c r="AP251" s="55">
        <v>6240</v>
      </c>
      <c r="AQ251" s="56" t="s">
        <v>180</v>
      </c>
      <c r="AR251" s="54" t="s">
        <v>180</v>
      </c>
      <c r="AS251" s="55" t="s">
        <v>180</v>
      </c>
      <c r="AT251" s="56">
        <v>1750</v>
      </c>
      <c r="AU251" s="54">
        <v>1600</v>
      </c>
      <c r="AV251" s="55">
        <v>1675</v>
      </c>
      <c r="AW251" s="56">
        <v>461.25</v>
      </c>
      <c r="AX251" s="54">
        <v>447.5</v>
      </c>
      <c r="AY251" s="55">
        <v>454.5</v>
      </c>
      <c r="AZ251" s="56">
        <v>478.75</v>
      </c>
      <c r="BA251" s="54">
        <v>465</v>
      </c>
      <c r="BB251" s="55">
        <v>472.25</v>
      </c>
      <c r="BC251" s="56">
        <v>478.75</v>
      </c>
      <c r="BD251" s="54">
        <v>465</v>
      </c>
      <c r="BE251" s="55">
        <v>472.25</v>
      </c>
      <c r="BF251" s="56">
        <v>475.00000000000006</v>
      </c>
      <c r="BG251" s="54">
        <v>470</v>
      </c>
      <c r="BH251" s="55">
        <v>472.99999999999994</v>
      </c>
      <c r="BI251" s="56">
        <v>470</v>
      </c>
      <c r="BJ251" s="54">
        <v>465</v>
      </c>
      <c r="BK251" s="55">
        <v>468</v>
      </c>
      <c r="BL251" s="56" t="s">
        <v>180</v>
      </c>
      <c r="BM251" s="54" t="s">
        <v>180</v>
      </c>
      <c r="BN251" s="55" t="s">
        <v>180</v>
      </c>
      <c r="BO251" s="56" t="s">
        <v>180</v>
      </c>
      <c r="BP251" s="54" t="s">
        <v>180</v>
      </c>
      <c r="BQ251" s="55" t="s">
        <v>180</v>
      </c>
      <c r="BR251" s="56" t="s">
        <v>180</v>
      </c>
      <c r="BS251" s="54" t="s">
        <v>180</v>
      </c>
      <c r="BT251" s="55" t="s">
        <v>180</v>
      </c>
      <c r="BU251" s="56">
        <v>510.5</v>
      </c>
      <c r="BV251" s="54">
        <v>496.5</v>
      </c>
      <c r="BW251" s="55">
        <v>503.5</v>
      </c>
      <c r="BX251" s="56">
        <v>522</v>
      </c>
      <c r="BY251" s="54">
        <v>515</v>
      </c>
      <c r="BZ251" s="55">
        <v>519</v>
      </c>
      <c r="CA251" s="56" t="s">
        <v>180</v>
      </c>
      <c r="CB251" s="54" t="s">
        <v>180</v>
      </c>
      <c r="CC251" s="55" t="s">
        <v>180</v>
      </c>
      <c r="CD251" s="56">
        <v>2900</v>
      </c>
      <c r="CE251" s="54">
        <v>2550</v>
      </c>
      <c r="CF251" s="55">
        <v>2725</v>
      </c>
      <c r="CG251" s="56" t="s">
        <v>180</v>
      </c>
      <c r="CH251" s="54" t="s">
        <v>180</v>
      </c>
      <c r="CI251" s="55" t="s">
        <v>180</v>
      </c>
      <c r="CJ251" s="56" t="s">
        <v>180</v>
      </c>
      <c r="CK251" s="54" t="s">
        <v>180</v>
      </c>
      <c r="CL251" s="55" t="s">
        <v>180</v>
      </c>
      <c r="CM251" s="56">
        <v>2900</v>
      </c>
      <c r="CN251" s="54">
        <v>2550</v>
      </c>
      <c r="CO251" s="55">
        <v>2725</v>
      </c>
      <c r="CP251" s="56">
        <v>536.25</v>
      </c>
      <c r="CQ251" s="54">
        <v>528.75</v>
      </c>
      <c r="CR251" s="55">
        <v>532.75</v>
      </c>
      <c r="CS251" s="56">
        <v>462</v>
      </c>
      <c r="CT251" s="54">
        <v>460</v>
      </c>
      <c r="CU251" s="55">
        <v>461</v>
      </c>
      <c r="CV251" s="56">
        <v>457</v>
      </c>
      <c r="CW251" s="54">
        <v>457</v>
      </c>
      <c r="CX251" s="55">
        <v>457</v>
      </c>
      <c r="CY251" s="54">
        <v>443.75</v>
      </c>
      <c r="CZ251" s="54">
        <v>440</v>
      </c>
      <c r="DA251" s="55">
        <v>442.25</v>
      </c>
      <c r="DB251" s="54" t="s">
        <v>180</v>
      </c>
      <c r="DC251" s="54" t="s">
        <v>180</v>
      </c>
      <c r="DD251" s="55" t="s">
        <v>180</v>
      </c>
      <c r="DE251" s="54" t="s">
        <v>180</v>
      </c>
      <c r="DF251" s="54" t="s">
        <v>180</v>
      </c>
      <c r="DG251" s="55" t="s">
        <v>180</v>
      </c>
      <c r="DH251" s="54" t="s">
        <v>180</v>
      </c>
      <c r="DI251" s="54" t="s">
        <v>180</v>
      </c>
      <c r="DJ251" s="55" t="s">
        <v>180</v>
      </c>
      <c r="DK251" s="56" t="s">
        <v>180</v>
      </c>
      <c r="DL251" s="54" t="s">
        <v>180</v>
      </c>
      <c r="DM251" s="55" t="s">
        <v>180</v>
      </c>
      <c r="DN251" s="54" t="s">
        <v>180</v>
      </c>
      <c r="DO251" s="54" t="s">
        <v>180</v>
      </c>
      <c r="DP251" s="55" t="s">
        <v>180</v>
      </c>
      <c r="DQ251" s="54" t="s">
        <v>180</v>
      </c>
      <c r="DR251" s="54" t="s">
        <v>180</v>
      </c>
      <c r="DS251" s="55" t="s">
        <v>180</v>
      </c>
      <c r="DT251" s="54">
        <v>387.5</v>
      </c>
      <c r="DU251" s="54">
        <v>385</v>
      </c>
      <c r="DV251" s="55">
        <v>386.5</v>
      </c>
      <c r="DW251" s="56">
        <v>445</v>
      </c>
      <c r="DX251" s="54">
        <v>440</v>
      </c>
      <c r="DY251" s="55">
        <v>442.5</v>
      </c>
      <c r="DZ251" s="56">
        <v>1049.5</v>
      </c>
      <c r="EA251" s="54">
        <v>1009</v>
      </c>
      <c r="EB251" s="55">
        <v>1029.5</v>
      </c>
      <c r="EC251" s="56" t="s">
        <v>180</v>
      </c>
      <c r="ED251" s="54" t="s">
        <v>180</v>
      </c>
      <c r="EE251" s="55" t="s">
        <v>180</v>
      </c>
      <c r="EF251" s="56" t="s">
        <v>180</v>
      </c>
      <c r="EG251" s="54" t="s">
        <v>180</v>
      </c>
      <c r="EH251" s="55" t="s">
        <v>180</v>
      </c>
      <c r="EI251" s="56" t="s">
        <v>180</v>
      </c>
      <c r="EJ251" s="54" t="s">
        <v>180</v>
      </c>
      <c r="EK251" s="55" t="s">
        <v>180</v>
      </c>
      <c r="EL251" s="56" t="s">
        <v>180</v>
      </c>
      <c r="EM251" s="54" t="s">
        <v>180</v>
      </c>
      <c r="EN251" s="55" t="s">
        <v>180</v>
      </c>
      <c r="EO251" s="56" t="s">
        <v>180</v>
      </c>
      <c r="EP251" s="54" t="s">
        <v>180</v>
      </c>
      <c r="EQ251" s="55" t="s">
        <v>180</v>
      </c>
      <c r="ER251" s="56" t="s">
        <v>180</v>
      </c>
      <c r="ES251" s="54" t="s">
        <v>180</v>
      </c>
      <c r="ET251" s="55" t="s">
        <v>180</v>
      </c>
      <c r="EU251" s="54" t="s">
        <v>180</v>
      </c>
      <c r="EV251" s="54" t="s">
        <v>180</v>
      </c>
      <c r="EW251" s="55" t="s">
        <v>180</v>
      </c>
      <c r="EX251" s="54">
        <v>515</v>
      </c>
      <c r="EY251" s="54">
        <v>504.99999999999994</v>
      </c>
      <c r="EZ251" s="55">
        <v>510</v>
      </c>
      <c r="FA251" s="56" t="s">
        <v>180</v>
      </c>
      <c r="FB251" s="54" t="s">
        <v>180</v>
      </c>
      <c r="FC251" s="55" t="s">
        <v>180</v>
      </c>
      <c r="FD251" s="56" t="s">
        <v>180</v>
      </c>
      <c r="FE251" s="54" t="s">
        <v>180</v>
      </c>
      <c r="FF251" s="55" t="s">
        <v>180</v>
      </c>
      <c r="FG251" s="56">
        <v>406</v>
      </c>
      <c r="FH251" s="54">
        <v>396.25</v>
      </c>
      <c r="FI251" s="55">
        <v>401.25</v>
      </c>
      <c r="FJ251" s="56">
        <v>416.25</v>
      </c>
      <c r="FK251" s="54">
        <v>406.25</v>
      </c>
      <c r="FL251" s="55">
        <v>411.25</v>
      </c>
      <c r="FM251" s="56">
        <v>483.75</v>
      </c>
      <c r="FN251" s="54">
        <v>473.75</v>
      </c>
      <c r="FO251" s="55">
        <v>479</v>
      </c>
      <c r="FP251" s="56">
        <v>370</v>
      </c>
      <c r="FQ251" s="54">
        <v>360</v>
      </c>
      <c r="FR251" s="55">
        <v>365</v>
      </c>
      <c r="FS251" s="56" t="s">
        <v>180</v>
      </c>
      <c r="FT251" s="54" t="s">
        <v>180</v>
      </c>
      <c r="FU251" s="55" t="s">
        <v>180</v>
      </c>
      <c r="FV251" s="56" t="s">
        <v>180</v>
      </c>
      <c r="FW251" s="54" t="s">
        <v>180</v>
      </c>
      <c r="FX251" s="55" t="s">
        <v>180</v>
      </c>
      <c r="FY251" s="56" t="s">
        <v>180</v>
      </c>
      <c r="FZ251" s="54" t="s">
        <v>180</v>
      </c>
      <c r="GA251" s="55" t="s">
        <v>180</v>
      </c>
      <c r="GB251" s="56">
        <v>575</v>
      </c>
      <c r="GC251" s="54">
        <v>475.00000000000006</v>
      </c>
      <c r="GD251" s="55">
        <v>525</v>
      </c>
      <c r="GE251" s="56">
        <v>566</v>
      </c>
      <c r="GF251" s="54">
        <v>566</v>
      </c>
      <c r="GG251" s="55">
        <v>566</v>
      </c>
      <c r="GH251" s="56">
        <v>615</v>
      </c>
      <c r="GI251" s="54">
        <v>590</v>
      </c>
      <c r="GJ251" s="55">
        <v>603</v>
      </c>
      <c r="GK251" s="56" t="s">
        <v>180</v>
      </c>
      <c r="GL251" s="54" t="s">
        <v>180</v>
      </c>
      <c r="GM251" s="55" t="s">
        <v>180</v>
      </c>
      <c r="GN251" s="56">
        <v>615</v>
      </c>
      <c r="GO251" s="54">
        <v>590</v>
      </c>
      <c r="GP251" s="55">
        <v>603</v>
      </c>
      <c r="GQ251" s="56" t="s">
        <v>180</v>
      </c>
      <c r="GR251" s="54" t="s">
        <v>180</v>
      </c>
      <c r="GS251" s="55" t="s">
        <v>180</v>
      </c>
      <c r="GT251" s="56" t="s">
        <v>180</v>
      </c>
      <c r="GU251" s="54" t="s">
        <v>180</v>
      </c>
      <c r="GV251" s="55" t="s">
        <v>180</v>
      </c>
      <c r="GW251" s="56" t="s">
        <v>180</v>
      </c>
      <c r="GX251" s="54" t="s">
        <v>180</v>
      </c>
      <c r="GY251" s="55" t="s">
        <v>180</v>
      </c>
      <c r="GZ251" s="56">
        <v>85</v>
      </c>
      <c r="HA251" s="54">
        <v>75</v>
      </c>
      <c r="HB251" s="55">
        <v>80</v>
      </c>
      <c r="HC251" s="56">
        <v>120</v>
      </c>
      <c r="HD251" s="54">
        <v>107.5</v>
      </c>
      <c r="HE251" s="55">
        <v>114</v>
      </c>
      <c r="HF251" s="54" t="s">
        <v>180</v>
      </c>
      <c r="HG251" s="54" t="s">
        <v>180</v>
      </c>
      <c r="HH251" s="55" t="s">
        <v>180</v>
      </c>
      <c r="HI251" s="54" t="s">
        <v>180</v>
      </c>
      <c r="HJ251" s="54" t="s">
        <v>180</v>
      </c>
      <c r="HK251" s="55" t="s">
        <v>180</v>
      </c>
      <c r="HL251" s="56" t="s">
        <v>180</v>
      </c>
      <c r="HM251" s="54" t="s">
        <v>180</v>
      </c>
      <c r="HN251" s="55" t="s">
        <v>180</v>
      </c>
      <c r="HO251" s="56" t="s">
        <v>180</v>
      </c>
      <c r="HP251" s="54" t="s">
        <v>180</v>
      </c>
      <c r="HQ251" s="55" t="s">
        <v>180</v>
      </c>
      <c r="HR251" s="56" t="s">
        <v>180</v>
      </c>
      <c r="HS251" s="54" t="s">
        <v>180</v>
      </c>
      <c r="HT251" s="55" t="s">
        <v>180</v>
      </c>
      <c r="HU251" s="56" t="s">
        <v>180</v>
      </c>
      <c r="HV251" s="54" t="s">
        <v>180</v>
      </c>
      <c r="HW251" s="55" t="s">
        <v>180</v>
      </c>
      <c r="HX251" s="56" t="s">
        <v>180</v>
      </c>
      <c r="HY251" s="54" t="s">
        <v>180</v>
      </c>
      <c r="HZ251" s="55" t="s">
        <v>180</v>
      </c>
      <c r="IA251" s="56" t="s">
        <v>180</v>
      </c>
      <c r="IB251" s="54" t="s">
        <v>180</v>
      </c>
      <c r="IC251" s="55" t="s">
        <v>180</v>
      </c>
    </row>
    <row r="252" spans="1:237">
      <c r="A252" s="20">
        <v>2007</v>
      </c>
      <c r="B252" s="20">
        <v>4</v>
      </c>
      <c r="C252" s="20">
        <v>11</v>
      </c>
      <c r="D252" s="54">
        <v>516.20000000000005</v>
      </c>
      <c r="E252" s="54">
        <v>506.2</v>
      </c>
      <c r="F252" s="55">
        <v>511.6</v>
      </c>
      <c r="G252" s="56">
        <v>430</v>
      </c>
      <c r="H252" s="54">
        <v>429</v>
      </c>
      <c r="I252" s="55">
        <v>429.6</v>
      </c>
      <c r="J252" s="56">
        <v>452.8</v>
      </c>
      <c r="K252" s="54">
        <v>447.4</v>
      </c>
      <c r="L252" s="55">
        <v>450.4</v>
      </c>
      <c r="M252" s="56">
        <v>468</v>
      </c>
      <c r="N252" s="54">
        <v>462</v>
      </c>
      <c r="O252" s="55">
        <v>465.4</v>
      </c>
      <c r="P252" s="56">
        <v>468</v>
      </c>
      <c r="Q252" s="54">
        <v>462</v>
      </c>
      <c r="R252" s="55">
        <v>465.4</v>
      </c>
      <c r="S252" s="56">
        <v>468</v>
      </c>
      <c r="T252" s="54">
        <v>462</v>
      </c>
      <c r="U252" s="55">
        <v>465.4</v>
      </c>
      <c r="V252" s="54">
        <v>458.6</v>
      </c>
      <c r="W252" s="54">
        <v>454</v>
      </c>
      <c r="X252" s="55">
        <v>456.8</v>
      </c>
      <c r="Y252" s="54">
        <v>451</v>
      </c>
      <c r="Z252" s="54">
        <v>448</v>
      </c>
      <c r="AA252" s="55">
        <v>449.8</v>
      </c>
      <c r="AB252" s="54" t="s">
        <v>180</v>
      </c>
      <c r="AC252" s="54" t="s">
        <v>180</v>
      </c>
      <c r="AD252" s="55" t="s">
        <v>180</v>
      </c>
      <c r="AE252" s="54" t="s">
        <v>180</v>
      </c>
      <c r="AF252" s="54" t="s">
        <v>180</v>
      </c>
      <c r="AG252" s="55" t="s">
        <v>180</v>
      </c>
      <c r="AH252" s="56" t="s">
        <v>180</v>
      </c>
      <c r="AI252" s="54" t="s">
        <v>180</v>
      </c>
      <c r="AJ252" s="55" t="s">
        <v>180</v>
      </c>
      <c r="AK252" s="56" t="s">
        <v>180</v>
      </c>
      <c r="AL252" s="54" t="s">
        <v>180</v>
      </c>
      <c r="AM252" s="55" t="s">
        <v>180</v>
      </c>
      <c r="AN252" s="56">
        <v>6460</v>
      </c>
      <c r="AO252" s="54">
        <v>5850</v>
      </c>
      <c r="AP252" s="55">
        <v>6155</v>
      </c>
      <c r="AQ252" s="56" t="s">
        <v>180</v>
      </c>
      <c r="AR252" s="54" t="s">
        <v>180</v>
      </c>
      <c r="AS252" s="55" t="s">
        <v>180</v>
      </c>
      <c r="AT252" s="56">
        <v>1810</v>
      </c>
      <c r="AU252" s="54">
        <v>1690</v>
      </c>
      <c r="AV252" s="55">
        <v>1750</v>
      </c>
      <c r="AW252" s="56">
        <v>504.4</v>
      </c>
      <c r="AX252" s="54">
        <v>486.4</v>
      </c>
      <c r="AY252" s="55">
        <v>495.6</v>
      </c>
      <c r="AZ252" s="56">
        <v>513</v>
      </c>
      <c r="BA252" s="54">
        <v>490</v>
      </c>
      <c r="BB252" s="55">
        <v>501.6</v>
      </c>
      <c r="BC252" s="56">
        <v>512</v>
      </c>
      <c r="BD252" s="54">
        <v>507</v>
      </c>
      <c r="BE252" s="55">
        <v>510</v>
      </c>
      <c r="BF252" s="56">
        <v>501</v>
      </c>
      <c r="BG252" s="54">
        <v>491</v>
      </c>
      <c r="BH252" s="55">
        <v>496.4</v>
      </c>
      <c r="BI252" s="56">
        <v>470</v>
      </c>
      <c r="BJ252" s="54">
        <v>465</v>
      </c>
      <c r="BK252" s="55">
        <v>468</v>
      </c>
      <c r="BL252" s="56" t="s">
        <v>180</v>
      </c>
      <c r="BM252" s="54" t="s">
        <v>180</v>
      </c>
      <c r="BN252" s="55" t="s">
        <v>180</v>
      </c>
      <c r="BO252" s="56" t="s">
        <v>180</v>
      </c>
      <c r="BP252" s="54" t="s">
        <v>180</v>
      </c>
      <c r="BQ252" s="55" t="s">
        <v>180</v>
      </c>
      <c r="BR252" s="56" t="s">
        <v>180</v>
      </c>
      <c r="BS252" s="54" t="s">
        <v>180</v>
      </c>
      <c r="BT252" s="55" t="s">
        <v>180</v>
      </c>
      <c r="BU252" s="56">
        <v>515</v>
      </c>
      <c r="BV252" s="54">
        <v>496.99999999999994</v>
      </c>
      <c r="BW252" s="55">
        <v>506</v>
      </c>
      <c r="BX252" s="56">
        <v>536.4</v>
      </c>
      <c r="BY252" s="54">
        <v>515</v>
      </c>
      <c r="BZ252" s="55">
        <v>526.20000000000005</v>
      </c>
      <c r="CA252" s="56" t="s">
        <v>180</v>
      </c>
      <c r="CB252" s="54" t="s">
        <v>180</v>
      </c>
      <c r="CC252" s="55" t="s">
        <v>180</v>
      </c>
      <c r="CD252" s="56">
        <v>3060</v>
      </c>
      <c r="CE252" s="54">
        <v>2860</v>
      </c>
      <c r="CF252" s="55">
        <v>2960</v>
      </c>
      <c r="CG252" s="56" t="s">
        <v>180</v>
      </c>
      <c r="CH252" s="54" t="s">
        <v>180</v>
      </c>
      <c r="CI252" s="55" t="s">
        <v>180</v>
      </c>
      <c r="CJ252" s="56" t="s">
        <v>180</v>
      </c>
      <c r="CK252" s="54" t="s">
        <v>180</v>
      </c>
      <c r="CL252" s="55" t="s">
        <v>180</v>
      </c>
      <c r="CM252" s="56">
        <v>3060</v>
      </c>
      <c r="CN252" s="54">
        <v>2860</v>
      </c>
      <c r="CO252" s="55">
        <v>2960</v>
      </c>
      <c r="CP252" s="56">
        <v>595</v>
      </c>
      <c r="CQ252" s="54">
        <v>584</v>
      </c>
      <c r="CR252" s="55">
        <v>589.6</v>
      </c>
      <c r="CS252" s="56">
        <v>462</v>
      </c>
      <c r="CT252" s="54">
        <v>460</v>
      </c>
      <c r="CU252" s="55">
        <v>461</v>
      </c>
      <c r="CV252" s="56">
        <v>457</v>
      </c>
      <c r="CW252" s="54">
        <v>457</v>
      </c>
      <c r="CX252" s="55">
        <v>457</v>
      </c>
      <c r="CY252" s="54">
        <v>484.8</v>
      </c>
      <c r="CZ252" s="54">
        <v>467</v>
      </c>
      <c r="DA252" s="55">
        <v>476</v>
      </c>
      <c r="DB252" s="54" t="s">
        <v>180</v>
      </c>
      <c r="DC252" s="54" t="s">
        <v>180</v>
      </c>
      <c r="DD252" s="55" t="s">
        <v>180</v>
      </c>
      <c r="DE252" s="54" t="s">
        <v>180</v>
      </c>
      <c r="DF252" s="54" t="s">
        <v>180</v>
      </c>
      <c r="DG252" s="55" t="s">
        <v>180</v>
      </c>
      <c r="DH252" s="54" t="s">
        <v>180</v>
      </c>
      <c r="DI252" s="54" t="s">
        <v>180</v>
      </c>
      <c r="DJ252" s="55" t="s">
        <v>180</v>
      </c>
      <c r="DK252" s="56" t="s">
        <v>180</v>
      </c>
      <c r="DL252" s="54" t="s">
        <v>180</v>
      </c>
      <c r="DM252" s="55" t="s">
        <v>180</v>
      </c>
      <c r="DN252" s="54" t="s">
        <v>180</v>
      </c>
      <c r="DO252" s="54" t="s">
        <v>180</v>
      </c>
      <c r="DP252" s="55" t="s">
        <v>180</v>
      </c>
      <c r="DQ252" s="54" t="s">
        <v>180</v>
      </c>
      <c r="DR252" s="54" t="s">
        <v>180</v>
      </c>
      <c r="DS252" s="55" t="s">
        <v>180</v>
      </c>
      <c r="DT252" s="54">
        <v>413.4</v>
      </c>
      <c r="DU252" s="54">
        <v>408</v>
      </c>
      <c r="DV252" s="55">
        <v>411</v>
      </c>
      <c r="DW252" s="56">
        <v>450</v>
      </c>
      <c r="DX252" s="54">
        <v>450</v>
      </c>
      <c r="DY252" s="55">
        <v>450</v>
      </c>
      <c r="DZ252" s="56">
        <v>1035.5</v>
      </c>
      <c r="EA252" s="54">
        <v>974.5</v>
      </c>
      <c r="EB252" s="55">
        <v>1005</v>
      </c>
      <c r="EC252" s="56" t="s">
        <v>180</v>
      </c>
      <c r="ED252" s="54" t="s">
        <v>180</v>
      </c>
      <c r="EE252" s="55" t="s">
        <v>180</v>
      </c>
      <c r="EF252" s="56" t="s">
        <v>180</v>
      </c>
      <c r="EG252" s="54" t="s">
        <v>180</v>
      </c>
      <c r="EH252" s="55" t="s">
        <v>180</v>
      </c>
      <c r="EI252" s="56" t="s">
        <v>180</v>
      </c>
      <c r="EJ252" s="54" t="s">
        <v>180</v>
      </c>
      <c r="EK252" s="55" t="s">
        <v>180</v>
      </c>
      <c r="EL252" s="56" t="s">
        <v>180</v>
      </c>
      <c r="EM252" s="54" t="s">
        <v>180</v>
      </c>
      <c r="EN252" s="55" t="s">
        <v>180</v>
      </c>
      <c r="EO252" s="56" t="s">
        <v>180</v>
      </c>
      <c r="EP252" s="54" t="s">
        <v>180</v>
      </c>
      <c r="EQ252" s="55" t="s">
        <v>180</v>
      </c>
      <c r="ER252" s="56" t="s">
        <v>180</v>
      </c>
      <c r="ES252" s="54" t="s">
        <v>180</v>
      </c>
      <c r="ET252" s="55" t="s">
        <v>180</v>
      </c>
      <c r="EU252" s="54" t="s">
        <v>180</v>
      </c>
      <c r="EV252" s="54" t="s">
        <v>180</v>
      </c>
      <c r="EW252" s="55" t="s">
        <v>180</v>
      </c>
      <c r="EX252" s="54">
        <v>545</v>
      </c>
      <c r="EY252" s="54">
        <v>539</v>
      </c>
      <c r="EZ252" s="55">
        <v>542</v>
      </c>
      <c r="FA252" s="56" t="s">
        <v>180</v>
      </c>
      <c r="FB252" s="54" t="s">
        <v>180</v>
      </c>
      <c r="FC252" s="55" t="s">
        <v>180</v>
      </c>
      <c r="FD252" s="56" t="s">
        <v>180</v>
      </c>
      <c r="FE252" s="54" t="s">
        <v>180</v>
      </c>
      <c r="FF252" s="55" t="s">
        <v>180</v>
      </c>
      <c r="FG252" s="56">
        <v>425</v>
      </c>
      <c r="FH252" s="54">
        <v>417</v>
      </c>
      <c r="FI252" s="55">
        <v>421.2</v>
      </c>
      <c r="FJ252" s="56">
        <v>435</v>
      </c>
      <c r="FK252" s="54">
        <v>425</v>
      </c>
      <c r="FL252" s="55">
        <v>430</v>
      </c>
      <c r="FM252" s="56">
        <v>534</v>
      </c>
      <c r="FN252" s="54">
        <v>520</v>
      </c>
      <c r="FO252" s="55">
        <v>527.20000000000005</v>
      </c>
      <c r="FP252" s="56">
        <v>370</v>
      </c>
      <c r="FQ252" s="54">
        <v>370</v>
      </c>
      <c r="FR252" s="55">
        <v>370</v>
      </c>
      <c r="FS252" s="56" t="s">
        <v>180</v>
      </c>
      <c r="FT252" s="54" t="s">
        <v>180</v>
      </c>
      <c r="FU252" s="55" t="s">
        <v>180</v>
      </c>
      <c r="FV252" s="56" t="s">
        <v>180</v>
      </c>
      <c r="FW252" s="54" t="s">
        <v>180</v>
      </c>
      <c r="FX252" s="55" t="s">
        <v>180</v>
      </c>
      <c r="FY252" s="56" t="s">
        <v>180</v>
      </c>
      <c r="FZ252" s="54" t="s">
        <v>180</v>
      </c>
      <c r="GA252" s="55" t="s">
        <v>180</v>
      </c>
      <c r="GB252" s="56">
        <v>575</v>
      </c>
      <c r="GC252" s="54">
        <v>475.00000000000011</v>
      </c>
      <c r="GD252" s="55">
        <v>525</v>
      </c>
      <c r="GE252" s="56">
        <v>566</v>
      </c>
      <c r="GF252" s="54">
        <v>566</v>
      </c>
      <c r="GG252" s="55">
        <v>566</v>
      </c>
      <c r="GH252" s="56">
        <v>615</v>
      </c>
      <c r="GI252" s="54">
        <v>590</v>
      </c>
      <c r="GJ252" s="55">
        <v>603</v>
      </c>
      <c r="GK252" s="56" t="s">
        <v>180</v>
      </c>
      <c r="GL252" s="54" t="s">
        <v>180</v>
      </c>
      <c r="GM252" s="55" t="s">
        <v>180</v>
      </c>
      <c r="GN252" s="56">
        <v>615</v>
      </c>
      <c r="GO252" s="54">
        <v>590</v>
      </c>
      <c r="GP252" s="55">
        <v>603</v>
      </c>
      <c r="GQ252" s="56" t="s">
        <v>180</v>
      </c>
      <c r="GR252" s="54" t="s">
        <v>180</v>
      </c>
      <c r="GS252" s="55" t="s">
        <v>180</v>
      </c>
      <c r="GT252" s="56" t="s">
        <v>180</v>
      </c>
      <c r="GU252" s="54" t="s">
        <v>180</v>
      </c>
      <c r="GV252" s="55" t="s">
        <v>180</v>
      </c>
      <c r="GW252" s="56" t="s">
        <v>180</v>
      </c>
      <c r="GX252" s="54" t="s">
        <v>180</v>
      </c>
      <c r="GY252" s="55" t="s">
        <v>180</v>
      </c>
      <c r="GZ252" s="56">
        <v>85</v>
      </c>
      <c r="HA252" s="54">
        <v>75</v>
      </c>
      <c r="HB252" s="55">
        <v>80</v>
      </c>
      <c r="HC252" s="56">
        <v>130</v>
      </c>
      <c r="HD252" s="54">
        <v>115</v>
      </c>
      <c r="HE252" s="55">
        <v>123</v>
      </c>
      <c r="HF252" s="54" t="s">
        <v>180</v>
      </c>
      <c r="HG252" s="54" t="s">
        <v>180</v>
      </c>
      <c r="HH252" s="55" t="s">
        <v>180</v>
      </c>
      <c r="HI252" s="54" t="s">
        <v>180</v>
      </c>
      <c r="HJ252" s="54" t="s">
        <v>180</v>
      </c>
      <c r="HK252" s="55" t="s">
        <v>180</v>
      </c>
      <c r="HL252" s="56" t="s">
        <v>180</v>
      </c>
      <c r="HM252" s="54" t="s">
        <v>180</v>
      </c>
      <c r="HN252" s="55" t="s">
        <v>180</v>
      </c>
      <c r="HO252" s="56" t="s">
        <v>180</v>
      </c>
      <c r="HP252" s="54" t="s">
        <v>180</v>
      </c>
      <c r="HQ252" s="55" t="s">
        <v>180</v>
      </c>
      <c r="HR252" s="56" t="s">
        <v>180</v>
      </c>
      <c r="HS252" s="54" t="s">
        <v>180</v>
      </c>
      <c r="HT252" s="55" t="s">
        <v>180</v>
      </c>
      <c r="HU252" s="56" t="s">
        <v>180</v>
      </c>
      <c r="HV252" s="54" t="s">
        <v>180</v>
      </c>
      <c r="HW252" s="55" t="s">
        <v>180</v>
      </c>
      <c r="HX252" s="56" t="s">
        <v>180</v>
      </c>
      <c r="HY252" s="54" t="s">
        <v>180</v>
      </c>
      <c r="HZ252" s="55" t="s">
        <v>180</v>
      </c>
      <c r="IA252" s="56" t="s">
        <v>180</v>
      </c>
      <c r="IB252" s="54" t="s">
        <v>180</v>
      </c>
      <c r="IC252" s="55" t="s">
        <v>180</v>
      </c>
    </row>
    <row r="253" spans="1:237">
      <c r="A253" s="20">
        <v>2007</v>
      </c>
      <c r="B253" s="20">
        <v>4</v>
      </c>
      <c r="C253" s="20">
        <v>12</v>
      </c>
      <c r="D253" s="54">
        <v>592.33333333333337</v>
      </c>
      <c r="E253" s="54">
        <v>576.66666666666663</v>
      </c>
      <c r="F253" s="55">
        <v>584.66666666666663</v>
      </c>
      <c r="G253" s="56">
        <v>505</v>
      </c>
      <c r="H253" s="54">
        <v>498.33333333333331</v>
      </c>
      <c r="I253" s="55">
        <v>501.66666666666669</v>
      </c>
      <c r="J253" s="56">
        <v>536.66666666666663</v>
      </c>
      <c r="K253" s="54">
        <v>525</v>
      </c>
      <c r="L253" s="55">
        <v>531</v>
      </c>
      <c r="M253" s="56">
        <v>553.75</v>
      </c>
      <c r="N253" s="54">
        <v>525</v>
      </c>
      <c r="O253" s="55">
        <v>539.75</v>
      </c>
      <c r="P253" s="56">
        <v>551.25</v>
      </c>
      <c r="Q253" s="54">
        <v>525</v>
      </c>
      <c r="R253" s="55">
        <v>538.5</v>
      </c>
      <c r="S253" s="56">
        <v>553.75</v>
      </c>
      <c r="T253" s="54">
        <v>527.5</v>
      </c>
      <c r="U253" s="55">
        <v>541</v>
      </c>
      <c r="V253" s="54">
        <v>542.5</v>
      </c>
      <c r="W253" s="54">
        <v>528.75</v>
      </c>
      <c r="X253" s="55">
        <v>536</v>
      </c>
      <c r="Y253" s="54">
        <v>496.25</v>
      </c>
      <c r="Z253" s="54">
        <v>491.25</v>
      </c>
      <c r="AA253" s="55">
        <v>494.25</v>
      </c>
      <c r="AB253" s="54" t="s">
        <v>180</v>
      </c>
      <c r="AC253" s="54" t="s">
        <v>180</v>
      </c>
      <c r="AD253" s="55" t="s">
        <v>180</v>
      </c>
      <c r="AE253" s="54" t="s">
        <v>180</v>
      </c>
      <c r="AF253" s="54" t="s">
        <v>180</v>
      </c>
      <c r="AG253" s="55" t="s">
        <v>180</v>
      </c>
      <c r="AH253" s="56" t="s">
        <v>180</v>
      </c>
      <c r="AI253" s="54" t="s">
        <v>180</v>
      </c>
      <c r="AJ253" s="55" t="s">
        <v>180</v>
      </c>
      <c r="AK253" s="56" t="s">
        <v>180</v>
      </c>
      <c r="AL253" s="54" t="s">
        <v>180</v>
      </c>
      <c r="AM253" s="55" t="s">
        <v>180</v>
      </c>
      <c r="AN253" s="56">
        <v>6551.25</v>
      </c>
      <c r="AO253" s="54">
        <v>6012.5</v>
      </c>
      <c r="AP253" s="55">
        <v>6282.25</v>
      </c>
      <c r="AQ253" s="56" t="s">
        <v>180</v>
      </c>
      <c r="AR253" s="54" t="s">
        <v>180</v>
      </c>
      <c r="AS253" s="55" t="s">
        <v>180</v>
      </c>
      <c r="AT253" s="56">
        <v>1812.5</v>
      </c>
      <c r="AU253" s="54">
        <v>1712.5</v>
      </c>
      <c r="AV253" s="55">
        <v>1762.5</v>
      </c>
      <c r="AW253" s="56">
        <v>543.33333333333337</v>
      </c>
      <c r="AX253" s="54">
        <v>533.33333333333337</v>
      </c>
      <c r="AY253" s="55">
        <v>538.33333333333337</v>
      </c>
      <c r="AZ253" s="56">
        <v>561.66666666666663</v>
      </c>
      <c r="BA253" s="54">
        <v>525</v>
      </c>
      <c r="BB253" s="55">
        <v>543.66666666666663</v>
      </c>
      <c r="BC253" s="56">
        <v>561.66666666666663</v>
      </c>
      <c r="BD253" s="54">
        <v>556.66666666666663</v>
      </c>
      <c r="BE253" s="55">
        <v>559.66666666666663</v>
      </c>
      <c r="BF253" s="56">
        <v>555</v>
      </c>
      <c r="BG253" s="54">
        <v>525</v>
      </c>
      <c r="BH253" s="55">
        <v>540</v>
      </c>
      <c r="BI253" s="56">
        <v>470</v>
      </c>
      <c r="BJ253" s="54">
        <v>465</v>
      </c>
      <c r="BK253" s="55">
        <v>468</v>
      </c>
      <c r="BL253" s="56" t="s">
        <v>180</v>
      </c>
      <c r="BM253" s="54" t="s">
        <v>180</v>
      </c>
      <c r="BN253" s="55" t="s">
        <v>180</v>
      </c>
      <c r="BO253" s="56" t="s">
        <v>180</v>
      </c>
      <c r="BP253" s="54" t="s">
        <v>180</v>
      </c>
      <c r="BQ253" s="55" t="s">
        <v>180</v>
      </c>
      <c r="BR253" s="56" t="s">
        <v>180</v>
      </c>
      <c r="BS253" s="54" t="s">
        <v>180</v>
      </c>
      <c r="BT253" s="55" t="s">
        <v>180</v>
      </c>
      <c r="BU253" s="56">
        <v>660</v>
      </c>
      <c r="BV253" s="54">
        <v>650</v>
      </c>
      <c r="BW253" s="55">
        <v>655</v>
      </c>
      <c r="BX253" s="56" t="s">
        <v>180</v>
      </c>
      <c r="BY253" s="54" t="s">
        <v>180</v>
      </c>
      <c r="BZ253" s="55" t="s">
        <v>180</v>
      </c>
      <c r="CA253" s="56" t="s">
        <v>180</v>
      </c>
      <c r="CB253" s="54" t="s">
        <v>180</v>
      </c>
      <c r="CC253" s="55" t="s">
        <v>180</v>
      </c>
      <c r="CD253" s="56">
        <v>3566.6666666666665</v>
      </c>
      <c r="CE253" s="54">
        <v>3300</v>
      </c>
      <c r="CF253" s="55">
        <v>3433.3333333333335</v>
      </c>
      <c r="CG253" s="56" t="s">
        <v>180</v>
      </c>
      <c r="CH253" s="54" t="s">
        <v>180</v>
      </c>
      <c r="CI253" s="55" t="s">
        <v>180</v>
      </c>
      <c r="CJ253" s="56" t="s">
        <v>180</v>
      </c>
      <c r="CK253" s="54" t="s">
        <v>180</v>
      </c>
      <c r="CL253" s="55" t="s">
        <v>180</v>
      </c>
      <c r="CM253" s="56">
        <v>3566.6666666666665</v>
      </c>
      <c r="CN253" s="54">
        <v>3300</v>
      </c>
      <c r="CO253" s="55">
        <v>3433.3333333333335</v>
      </c>
      <c r="CP253" s="56">
        <v>626.66666666666663</v>
      </c>
      <c r="CQ253" s="54">
        <v>616.66666666666663</v>
      </c>
      <c r="CR253" s="55">
        <v>621.66666666666663</v>
      </c>
      <c r="CS253" s="56">
        <v>497.75</v>
      </c>
      <c r="CT253" s="54">
        <v>492.5</v>
      </c>
      <c r="CU253" s="55">
        <v>495.25</v>
      </c>
      <c r="CV253" s="56">
        <v>494</v>
      </c>
      <c r="CW253" s="54">
        <v>490.25</v>
      </c>
      <c r="CX253" s="55">
        <v>492.25</v>
      </c>
      <c r="CY253" s="54">
        <v>538</v>
      </c>
      <c r="CZ253" s="54">
        <v>530</v>
      </c>
      <c r="DA253" s="55">
        <v>534</v>
      </c>
      <c r="DB253" s="54" t="s">
        <v>180</v>
      </c>
      <c r="DC253" s="54" t="s">
        <v>180</v>
      </c>
      <c r="DD253" s="55" t="s">
        <v>180</v>
      </c>
      <c r="DE253" s="54" t="s">
        <v>180</v>
      </c>
      <c r="DF253" s="54" t="s">
        <v>180</v>
      </c>
      <c r="DG253" s="55" t="s">
        <v>180</v>
      </c>
      <c r="DH253" s="54" t="s">
        <v>180</v>
      </c>
      <c r="DI253" s="54" t="s">
        <v>180</v>
      </c>
      <c r="DJ253" s="55" t="s">
        <v>180</v>
      </c>
      <c r="DK253" s="56" t="s">
        <v>180</v>
      </c>
      <c r="DL253" s="54" t="s">
        <v>180</v>
      </c>
      <c r="DM253" s="55" t="s">
        <v>180</v>
      </c>
      <c r="DN253" s="54" t="s">
        <v>180</v>
      </c>
      <c r="DO253" s="54" t="s">
        <v>180</v>
      </c>
      <c r="DP253" s="55" t="s">
        <v>180</v>
      </c>
      <c r="DQ253" s="54" t="s">
        <v>180</v>
      </c>
      <c r="DR253" s="54" t="s">
        <v>180</v>
      </c>
      <c r="DS253" s="55" t="s">
        <v>180</v>
      </c>
      <c r="DT253" s="54">
        <v>488.75</v>
      </c>
      <c r="DU253" s="54">
        <v>482.25</v>
      </c>
      <c r="DV253" s="55">
        <v>485.5</v>
      </c>
      <c r="DW253" s="56" t="s">
        <v>180</v>
      </c>
      <c r="DX253" s="54" t="s">
        <v>180</v>
      </c>
      <c r="DY253" s="55" t="s">
        <v>180</v>
      </c>
      <c r="DZ253" s="56">
        <v>1025.75</v>
      </c>
      <c r="EA253" s="54">
        <v>965.25</v>
      </c>
      <c r="EB253" s="55">
        <v>995.5</v>
      </c>
      <c r="EC253" s="56" t="s">
        <v>180</v>
      </c>
      <c r="ED253" s="54" t="s">
        <v>180</v>
      </c>
      <c r="EE253" s="55" t="s">
        <v>180</v>
      </c>
      <c r="EF253" s="56" t="s">
        <v>180</v>
      </c>
      <c r="EG253" s="54" t="s">
        <v>180</v>
      </c>
      <c r="EH253" s="55" t="s">
        <v>180</v>
      </c>
      <c r="EI253" s="56" t="s">
        <v>180</v>
      </c>
      <c r="EJ253" s="54" t="s">
        <v>180</v>
      </c>
      <c r="EK253" s="55" t="s">
        <v>180</v>
      </c>
      <c r="EL253" s="56" t="s">
        <v>180</v>
      </c>
      <c r="EM253" s="54" t="s">
        <v>180</v>
      </c>
      <c r="EN253" s="55" t="s">
        <v>180</v>
      </c>
      <c r="EO253" s="56" t="s">
        <v>180</v>
      </c>
      <c r="EP253" s="54" t="s">
        <v>180</v>
      </c>
      <c r="EQ253" s="55" t="s">
        <v>180</v>
      </c>
      <c r="ER253" s="56" t="s">
        <v>180</v>
      </c>
      <c r="ES253" s="54" t="s">
        <v>180</v>
      </c>
      <c r="ET253" s="55" t="s">
        <v>180</v>
      </c>
      <c r="EU253" s="54" t="s">
        <v>180</v>
      </c>
      <c r="EV253" s="54" t="s">
        <v>180</v>
      </c>
      <c r="EW253" s="55" t="s">
        <v>180</v>
      </c>
      <c r="EX253" s="54">
        <v>603.33333333333337</v>
      </c>
      <c r="EY253" s="54">
        <v>596.66666666666663</v>
      </c>
      <c r="EZ253" s="55">
        <v>600</v>
      </c>
      <c r="FA253" s="56" t="s">
        <v>180</v>
      </c>
      <c r="FB253" s="54" t="s">
        <v>180</v>
      </c>
      <c r="FC253" s="55" t="s">
        <v>180</v>
      </c>
      <c r="FD253" s="56" t="s">
        <v>180</v>
      </c>
      <c r="FE253" s="54" t="s">
        <v>180</v>
      </c>
      <c r="FF253" s="55" t="s">
        <v>180</v>
      </c>
      <c r="FG253" s="56">
        <v>446.66666666666669</v>
      </c>
      <c r="FH253" s="54">
        <v>445</v>
      </c>
      <c r="FI253" s="55">
        <v>446</v>
      </c>
      <c r="FJ253" s="56">
        <v>463.33333333333331</v>
      </c>
      <c r="FK253" s="54">
        <v>453.33333333333331</v>
      </c>
      <c r="FL253" s="55">
        <v>458.33333333333331</v>
      </c>
      <c r="FM253" s="56">
        <v>547.33333333333337</v>
      </c>
      <c r="FN253" s="54">
        <v>537.33333333333337</v>
      </c>
      <c r="FO253" s="55">
        <v>542.33333333333337</v>
      </c>
      <c r="FP253" s="56">
        <v>370</v>
      </c>
      <c r="FQ253" s="54">
        <v>370</v>
      </c>
      <c r="FR253" s="55">
        <v>370</v>
      </c>
      <c r="FS253" s="56" t="s">
        <v>180</v>
      </c>
      <c r="FT253" s="54" t="s">
        <v>180</v>
      </c>
      <c r="FU253" s="55" t="s">
        <v>180</v>
      </c>
      <c r="FV253" s="56" t="s">
        <v>180</v>
      </c>
      <c r="FW253" s="54" t="s">
        <v>180</v>
      </c>
      <c r="FX253" s="55" t="s">
        <v>180</v>
      </c>
      <c r="FY253" s="56" t="s">
        <v>180</v>
      </c>
      <c r="FZ253" s="54" t="s">
        <v>180</v>
      </c>
      <c r="GA253" s="55" t="s">
        <v>180</v>
      </c>
      <c r="GB253" s="56">
        <v>716.66666666666663</v>
      </c>
      <c r="GC253" s="54">
        <v>616.66666666666663</v>
      </c>
      <c r="GD253" s="55">
        <v>666.66666666666663</v>
      </c>
      <c r="GE253" s="56">
        <v>566</v>
      </c>
      <c r="GF253" s="54">
        <v>566</v>
      </c>
      <c r="GG253" s="55">
        <v>566</v>
      </c>
      <c r="GH253" s="56">
        <v>615</v>
      </c>
      <c r="GI253" s="54">
        <v>590</v>
      </c>
      <c r="GJ253" s="55">
        <v>603</v>
      </c>
      <c r="GK253" s="56" t="s">
        <v>180</v>
      </c>
      <c r="GL253" s="54" t="s">
        <v>180</v>
      </c>
      <c r="GM253" s="55" t="s">
        <v>180</v>
      </c>
      <c r="GN253" s="56">
        <v>843.33333333333337</v>
      </c>
      <c r="GO253" s="54">
        <v>598.33333333333337</v>
      </c>
      <c r="GP253" s="55">
        <v>721.33333333333337</v>
      </c>
      <c r="GQ253" s="56" t="s">
        <v>180</v>
      </c>
      <c r="GR253" s="54" t="s">
        <v>180</v>
      </c>
      <c r="GS253" s="55" t="s">
        <v>180</v>
      </c>
      <c r="GT253" s="56" t="s">
        <v>180</v>
      </c>
      <c r="GU253" s="54" t="s">
        <v>180</v>
      </c>
      <c r="GV253" s="55" t="s">
        <v>180</v>
      </c>
      <c r="GW253" s="56" t="s">
        <v>180</v>
      </c>
      <c r="GX253" s="54" t="s">
        <v>180</v>
      </c>
      <c r="GY253" s="55" t="s">
        <v>180</v>
      </c>
      <c r="GZ253" s="56">
        <v>147.5</v>
      </c>
      <c r="HA253" s="54">
        <v>122.5</v>
      </c>
      <c r="HB253" s="55">
        <v>135</v>
      </c>
      <c r="HC253" s="56">
        <v>130</v>
      </c>
      <c r="HD253" s="54">
        <v>115</v>
      </c>
      <c r="HE253" s="55">
        <v>123</v>
      </c>
      <c r="HF253" s="54" t="s">
        <v>180</v>
      </c>
      <c r="HG253" s="54" t="s">
        <v>180</v>
      </c>
      <c r="HH253" s="55" t="s">
        <v>180</v>
      </c>
      <c r="HI253" s="54" t="s">
        <v>180</v>
      </c>
      <c r="HJ253" s="54" t="s">
        <v>180</v>
      </c>
      <c r="HK253" s="55" t="s">
        <v>180</v>
      </c>
      <c r="HL253" s="56" t="s">
        <v>180</v>
      </c>
      <c r="HM253" s="54" t="s">
        <v>180</v>
      </c>
      <c r="HN253" s="55" t="s">
        <v>180</v>
      </c>
      <c r="HO253" s="56" t="s">
        <v>180</v>
      </c>
      <c r="HP253" s="54" t="s">
        <v>180</v>
      </c>
      <c r="HQ253" s="55" t="s">
        <v>180</v>
      </c>
      <c r="HR253" s="56" t="s">
        <v>180</v>
      </c>
      <c r="HS253" s="54" t="s">
        <v>180</v>
      </c>
      <c r="HT253" s="55" t="s">
        <v>180</v>
      </c>
      <c r="HU253" s="56" t="s">
        <v>180</v>
      </c>
      <c r="HV253" s="54" t="s">
        <v>180</v>
      </c>
      <c r="HW253" s="55" t="s">
        <v>180</v>
      </c>
      <c r="HX253" s="56" t="s">
        <v>180</v>
      </c>
      <c r="HY253" s="54" t="s">
        <v>180</v>
      </c>
      <c r="HZ253" s="55" t="s">
        <v>180</v>
      </c>
      <c r="IA253" s="56" t="s">
        <v>180</v>
      </c>
      <c r="IB253" s="54" t="s">
        <v>180</v>
      </c>
      <c r="IC253" s="55" t="s">
        <v>180</v>
      </c>
    </row>
    <row r="254" spans="1:237">
      <c r="A254" s="20">
        <v>2008</v>
      </c>
      <c r="B254" s="20">
        <v>1</v>
      </c>
      <c r="C254" s="20">
        <v>1</v>
      </c>
      <c r="D254" s="54">
        <v>714.4</v>
      </c>
      <c r="E254" s="54">
        <v>701</v>
      </c>
      <c r="F254" s="55">
        <v>708</v>
      </c>
      <c r="G254" s="56">
        <v>605</v>
      </c>
      <c r="H254" s="54">
        <v>594</v>
      </c>
      <c r="I254" s="55">
        <v>599.79999999999995</v>
      </c>
      <c r="J254" s="56">
        <v>619</v>
      </c>
      <c r="K254" s="54">
        <v>605</v>
      </c>
      <c r="L254" s="55">
        <v>612.20000000000005</v>
      </c>
      <c r="M254" s="56">
        <v>646.25</v>
      </c>
      <c r="N254" s="54">
        <v>636.25</v>
      </c>
      <c r="O254" s="55">
        <v>641.5</v>
      </c>
      <c r="P254" s="56">
        <v>646.25</v>
      </c>
      <c r="Q254" s="54">
        <v>636.25</v>
      </c>
      <c r="R254" s="55">
        <v>641.5</v>
      </c>
      <c r="S254" s="56">
        <v>646.25</v>
      </c>
      <c r="T254" s="54">
        <v>636.25</v>
      </c>
      <c r="U254" s="55">
        <v>641.5</v>
      </c>
      <c r="V254" s="54">
        <v>640</v>
      </c>
      <c r="W254" s="54">
        <v>615</v>
      </c>
      <c r="X254" s="55">
        <v>628</v>
      </c>
      <c r="Y254" s="54">
        <v>575</v>
      </c>
      <c r="Z254" s="54">
        <v>570</v>
      </c>
      <c r="AA254" s="55">
        <v>573</v>
      </c>
      <c r="AB254" s="54" t="s">
        <v>180</v>
      </c>
      <c r="AC254" s="54" t="s">
        <v>180</v>
      </c>
      <c r="AD254" s="55" t="s">
        <v>180</v>
      </c>
      <c r="AE254" s="54" t="s">
        <v>180</v>
      </c>
      <c r="AF254" s="54" t="s">
        <v>180</v>
      </c>
      <c r="AG254" s="55" t="s">
        <v>180</v>
      </c>
      <c r="AH254" s="56" t="s">
        <v>180</v>
      </c>
      <c r="AI254" s="54" t="s">
        <v>180</v>
      </c>
      <c r="AJ254" s="55" t="s">
        <v>180</v>
      </c>
      <c r="AK254" s="56" t="s">
        <v>180</v>
      </c>
      <c r="AL254" s="54" t="s">
        <v>180</v>
      </c>
      <c r="AM254" s="55" t="s">
        <v>180</v>
      </c>
      <c r="AN254" s="56">
        <v>6570</v>
      </c>
      <c r="AO254" s="54">
        <v>6500</v>
      </c>
      <c r="AP254" s="55">
        <v>6535</v>
      </c>
      <c r="AQ254" s="56" t="s">
        <v>180</v>
      </c>
      <c r="AR254" s="54" t="s">
        <v>180</v>
      </c>
      <c r="AS254" s="55" t="s">
        <v>180</v>
      </c>
      <c r="AT254" s="56">
        <v>2025</v>
      </c>
      <c r="AU254" s="54">
        <v>1850</v>
      </c>
      <c r="AV254" s="55">
        <v>1937.5</v>
      </c>
      <c r="AW254" s="56">
        <v>679.6</v>
      </c>
      <c r="AX254" s="54">
        <v>673</v>
      </c>
      <c r="AY254" s="55">
        <v>676</v>
      </c>
      <c r="AZ254" s="56">
        <v>663</v>
      </c>
      <c r="BA254" s="54">
        <v>636</v>
      </c>
      <c r="BB254" s="55">
        <v>649.79999999999995</v>
      </c>
      <c r="BC254" s="56">
        <v>657.8</v>
      </c>
      <c r="BD254" s="54">
        <v>648</v>
      </c>
      <c r="BE254" s="55">
        <v>653.4</v>
      </c>
      <c r="BF254" s="56">
        <v>661</v>
      </c>
      <c r="BG254" s="54">
        <v>648</v>
      </c>
      <c r="BH254" s="55">
        <v>654.6</v>
      </c>
      <c r="BI254" s="56" t="s">
        <v>180</v>
      </c>
      <c r="BJ254" s="54" t="s">
        <v>180</v>
      </c>
      <c r="BK254" s="55" t="s">
        <v>180</v>
      </c>
      <c r="BL254" s="56" t="s">
        <v>180</v>
      </c>
      <c r="BM254" s="54" t="s">
        <v>180</v>
      </c>
      <c r="BN254" s="55" t="s">
        <v>180</v>
      </c>
      <c r="BO254" s="56" t="s">
        <v>180</v>
      </c>
      <c r="BP254" s="54" t="s">
        <v>180</v>
      </c>
      <c r="BQ254" s="55" t="s">
        <v>180</v>
      </c>
      <c r="BR254" s="56" t="s">
        <v>180</v>
      </c>
      <c r="BS254" s="54" t="s">
        <v>180</v>
      </c>
      <c r="BT254" s="55" t="s">
        <v>180</v>
      </c>
      <c r="BU254" s="56">
        <v>660</v>
      </c>
      <c r="BV254" s="54">
        <v>650</v>
      </c>
      <c r="BW254" s="55">
        <v>655</v>
      </c>
      <c r="BX254" s="56">
        <v>825</v>
      </c>
      <c r="BY254" s="54">
        <v>815</v>
      </c>
      <c r="BZ254" s="55">
        <v>820</v>
      </c>
      <c r="CA254" s="56" t="s">
        <v>180</v>
      </c>
      <c r="CB254" s="54" t="s">
        <v>180</v>
      </c>
      <c r="CC254" s="55" t="s">
        <v>180</v>
      </c>
      <c r="CD254" s="56">
        <v>3940</v>
      </c>
      <c r="CE254" s="54">
        <v>3740.0000000000009</v>
      </c>
      <c r="CF254" s="55">
        <v>3840</v>
      </c>
      <c r="CG254" s="56" t="s">
        <v>180</v>
      </c>
      <c r="CH254" s="54" t="s">
        <v>180</v>
      </c>
      <c r="CI254" s="55" t="s">
        <v>180</v>
      </c>
      <c r="CJ254" s="56">
        <v>4050.0000000000009</v>
      </c>
      <c r="CK254" s="54">
        <v>3850</v>
      </c>
      <c r="CL254" s="55">
        <v>3949.9999999999991</v>
      </c>
      <c r="CM254" s="56">
        <v>4150</v>
      </c>
      <c r="CN254" s="54">
        <v>3700</v>
      </c>
      <c r="CO254" s="55">
        <v>3925</v>
      </c>
      <c r="CP254" s="56">
        <v>737</v>
      </c>
      <c r="CQ254" s="54">
        <v>715.6</v>
      </c>
      <c r="CR254" s="55">
        <v>726.4</v>
      </c>
      <c r="CS254" s="56">
        <v>605</v>
      </c>
      <c r="CT254" s="54">
        <v>590</v>
      </c>
      <c r="CU254" s="55">
        <v>598</v>
      </c>
      <c r="CV254" s="56">
        <v>605</v>
      </c>
      <c r="CW254" s="54">
        <v>590</v>
      </c>
      <c r="CX254" s="55">
        <v>598</v>
      </c>
      <c r="CY254" s="54">
        <v>677.4</v>
      </c>
      <c r="CZ254" s="54">
        <v>664</v>
      </c>
      <c r="DA254" s="55">
        <v>670.6</v>
      </c>
      <c r="DB254" s="54" t="s">
        <v>180</v>
      </c>
      <c r="DC254" s="54" t="s">
        <v>180</v>
      </c>
      <c r="DD254" s="55" t="s">
        <v>180</v>
      </c>
      <c r="DE254" s="54" t="s">
        <v>180</v>
      </c>
      <c r="DF254" s="54" t="s">
        <v>180</v>
      </c>
      <c r="DG254" s="55" t="s">
        <v>180</v>
      </c>
      <c r="DH254" s="54" t="s">
        <v>180</v>
      </c>
      <c r="DI254" s="54" t="s">
        <v>180</v>
      </c>
      <c r="DJ254" s="55" t="s">
        <v>180</v>
      </c>
      <c r="DK254" s="56" t="s">
        <v>180</v>
      </c>
      <c r="DL254" s="54" t="s">
        <v>180</v>
      </c>
      <c r="DM254" s="55" t="s">
        <v>180</v>
      </c>
      <c r="DN254" s="54" t="s">
        <v>180</v>
      </c>
      <c r="DO254" s="54" t="s">
        <v>180</v>
      </c>
      <c r="DP254" s="55" t="s">
        <v>180</v>
      </c>
      <c r="DQ254" s="54" t="s">
        <v>180</v>
      </c>
      <c r="DR254" s="54" t="s">
        <v>180</v>
      </c>
      <c r="DS254" s="55" t="s">
        <v>180</v>
      </c>
      <c r="DT254" s="54">
        <v>599.25</v>
      </c>
      <c r="DU254" s="54">
        <v>599.25</v>
      </c>
      <c r="DV254" s="55">
        <v>599.25</v>
      </c>
      <c r="DW254" s="56" t="s">
        <v>180</v>
      </c>
      <c r="DX254" s="54" t="s">
        <v>180</v>
      </c>
      <c r="DY254" s="55" t="s">
        <v>180</v>
      </c>
      <c r="DZ254" s="56">
        <v>1157.5</v>
      </c>
      <c r="EA254" s="54">
        <v>1089</v>
      </c>
      <c r="EB254" s="55">
        <v>1123.5</v>
      </c>
      <c r="EC254" s="56" t="s">
        <v>180</v>
      </c>
      <c r="ED254" s="54" t="s">
        <v>180</v>
      </c>
      <c r="EE254" s="55" t="s">
        <v>180</v>
      </c>
      <c r="EF254" s="56" t="s">
        <v>180</v>
      </c>
      <c r="EG254" s="54" t="s">
        <v>180</v>
      </c>
      <c r="EH254" s="55" t="s">
        <v>180</v>
      </c>
      <c r="EI254" s="56" t="s">
        <v>180</v>
      </c>
      <c r="EJ254" s="54" t="s">
        <v>180</v>
      </c>
      <c r="EK254" s="55" t="s">
        <v>180</v>
      </c>
      <c r="EL254" s="56" t="s">
        <v>180</v>
      </c>
      <c r="EM254" s="54" t="s">
        <v>180</v>
      </c>
      <c r="EN254" s="55" t="s">
        <v>180</v>
      </c>
      <c r="EO254" s="56">
        <v>3600</v>
      </c>
      <c r="EP254" s="54">
        <v>3350</v>
      </c>
      <c r="EQ254" s="55">
        <v>3475</v>
      </c>
      <c r="ER254" s="56">
        <v>3800.0000000000009</v>
      </c>
      <c r="ES254" s="54">
        <v>3650</v>
      </c>
      <c r="ET254" s="55">
        <v>3725</v>
      </c>
      <c r="EU254" s="54" t="s">
        <v>180</v>
      </c>
      <c r="EV254" s="54" t="s">
        <v>180</v>
      </c>
      <c r="EW254" s="55" t="s">
        <v>180</v>
      </c>
      <c r="EX254" s="54">
        <v>697</v>
      </c>
      <c r="EY254" s="54">
        <v>673</v>
      </c>
      <c r="EZ254" s="55">
        <v>685</v>
      </c>
      <c r="FA254" s="56" t="s">
        <v>180</v>
      </c>
      <c r="FB254" s="54" t="s">
        <v>180</v>
      </c>
      <c r="FC254" s="55" t="s">
        <v>180</v>
      </c>
      <c r="FD254" s="56" t="s">
        <v>180</v>
      </c>
      <c r="FE254" s="54" t="s">
        <v>180</v>
      </c>
      <c r="FF254" s="55" t="s">
        <v>180</v>
      </c>
      <c r="FG254" s="56">
        <v>548.4</v>
      </c>
      <c r="FH254" s="54">
        <v>530</v>
      </c>
      <c r="FI254" s="55">
        <v>539.20000000000005</v>
      </c>
      <c r="FJ254" s="56">
        <v>537</v>
      </c>
      <c r="FK254" s="54">
        <v>524</v>
      </c>
      <c r="FL254" s="55">
        <v>530.6</v>
      </c>
      <c r="FM254" s="56">
        <v>574</v>
      </c>
      <c r="FN254" s="54">
        <v>556</v>
      </c>
      <c r="FO254" s="55">
        <v>565</v>
      </c>
      <c r="FP254" s="56" t="s">
        <v>180</v>
      </c>
      <c r="FQ254" s="54" t="s">
        <v>180</v>
      </c>
      <c r="FR254" s="55" t="s">
        <v>180</v>
      </c>
      <c r="FS254" s="56" t="s">
        <v>180</v>
      </c>
      <c r="FT254" s="54" t="s">
        <v>180</v>
      </c>
      <c r="FU254" s="55" t="s">
        <v>180</v>
      </c>
      <c r="FV254" s="56" t="s">
        <v>180</v>
      </c>
      <c r="FW254" s="54" t="s">
        <v>180</v>
      </c>
      <c r="FX254" s="55" t="s">
        <v>180</v>
      </c>
      <c r="FY254" s="56" t="s">
        <v>180</v>
      </c>
      <c r="FZ254" s="54" t="s">
        <v>180</v>
      </c>
      <c r="GA254" s="55" t="s">
        <v>180</v>
      </c>
      <c r="GB254" s="56">
        <v>1400</v>
      </c>
      <c r="GC254" s="54">
        <v>1200</v>
      </c>
      <c r="GD254" s="55">
        <v>1300</v>
      </c>
      <c r="GE254" s="56">
        <v>566</v>
      </c>
      <c r="GF254" s="54">
        <v>566</v>
      </c>
      <c r="GG254" s="55">
        <v>566</v>
      </c>
      <c r="GH254" s="56">
        <v>1450</v>
      </c>
      <c r="GI254" s="54">
        <v>1425</v>
      </c>
      <c r="GJ254" s="55">
        <v>1438</v>
      </c>
      <c r="GK254" s="56" t="s">
        <v>180</v>
      </c>
      <c r="GL254" s="54" t="s">
        <v>180</v>
      </c>
      <c r="GM254" s="55" t="s">
        <v>180</v>
      </c>
      <c r="GN254" s="56">
        <v>1450</v>
      </c>
      <c r="GO254" s="54">
        <v>1300</v>
      </c>
      <c r="GP254" s="55">
        <v>1375</v>
      </c>
      <c r="GQ254" s="56" t="s">
        <v>180</v>
      </c>
      <c r="GR254" s="54" t="s">
        <v>180</v>
      </c>
      <c r="GS254" s="55" t="s">
        <v>180</v>
      </c>
      <c r="GT254" s="56" t="s">
        <v>180</v>
      </c>
      <c r="GU254" s="54" t="s">
        <v>180</v>
      </c>
      <c r="GV254" s="55" t="s">
        <v>180</v>
      </c>
      <c r="GW254" s="56" t="s">
        <v>180</v>
      </c>
      <c r="GX254" s="54" t="s">
        <v>180</v>
      </c>
      <c r="GY254" s="55" t="s">
        <v>180</v>
      </c>
      <c r="GZ254" s="56">
        <v>210</v>
      </c>
      <c r="HA254" s="54">
        <v>170</v>
      </c>
      <c r="HB254" s="55">
        <v>190</v>
      </c>
      <c r="HC254" s="56">
        <v>145</v>
      </c>
      <c r="HD254" s="54">
        <v>121.6</v>
      </c>
      <c r="HE254" s="55">
        <v>133.80000000000001</v>
      </c>
      <c r="HF254" s="54" t="s">
        <v>180</v>
      </c>
      <c r="HG254" s="54" t="s">
        <v>180</v>
      </c>
      <c r="HH254" s="55" t="s">
        <v>180</v>
      </c>
      <c r="HI254" s="54" t="s">
        <v>180</v>
      </c>
      <c r="HJ254" s="54" t="s">
        <v>180</v>
      </c>
      <c r="HK254" s="55" t="s">
        <v>180</v>
      </c>
      <c r="HL254" s="56" t="s">
        <v>180</v>
      </c>
      <c r="HM254" s="54" t="s">
        <v>180</v>
      </c>
      <c r="HN254" s="55" t="s">
        <v>180</v>
      </c>
      <c r="HO254" s="56" t="s">
        <v>180</v>
      </c>
      <c r="HP254" s="54" t="s">
        <v>180</v>
      </c>
      <c r="HQ254" s="55" t="s">
        <v>180</v>
      </c>
      <c r="HR254" s="56" t="s">
        <v>180</v>
      </c>
      <c r="HS254" s="54" t="s">
        <v>180</v>
      </c>
      <c r="HT254" s="55" t="s">
        <v>180</v>
      </c>
      <c r="HU254" s="56" t="s">
        <v>180</v>
      </c>
      <c r="HV254" s="54" t="s">
        <v>180</v>
      </c>
      <c r="HW254" s="55" t="s">
        <v>180</v>
      </c>
      <c r="HX254" s="56" t="s">
        <v>180</v>
      </c>
      <c r="HY254" s="54" t="s">
        <v>180</v>
      </c>
      <c r="HZ254" s="55" t="s">
        <v>180</v>
      </c>
      <c r="IA254" s="56" t="s">
        <v>180</v>
      </c>
      <c r="IB254" s="54" t="s">
        <v>180</v>
      </c>
      <c r="IC254" s="55" t="s">
        <v>180</v>
      </c>
    </row>
    <row r="255" spans="1:237">
      <c r="A255" s="20">
        <v>2008</v>
      </c>
      <c r="B255" s="20">
        <v>1</v>
      </c>
      <c r="C255" s="20">
        <v>2</v>
      </c>
      <c r="D255" s="54">
        <v>832.5</v>
      </c>
      <c r="E255" s="54">
        <v>823.75</v>
      </c>
      <c r="F255" s="55">
        <v>828.25</v>
      </c>
      <c r="G255" s="56">
        <v>738.75</v>
      </c>
      <c r="H255" s="54">
        <v>711.25</v>
      </c>
      <c r="I255" s="55">
        <v>725.25</v>
      </c>
      <c r="J255" s="56">
        <v>757.5</v>
      </c>
      <c r="K255" s="54">
        <v>730</v>
      </c>
      <c r="L255" s="55">
        <v>744</v>
      </c>
      <c r="M255" s="56">
        <v>740</v>
      </c>
      <c r="N255" s="54">
        <v>715</v>
      </c>
      <c r="O255" s="55">
        <v>727.75</v>
      </c>
      <c r="P255" s="56">
        <v>740</v>
      </c>
      <c r="Q255" s="54">
        <v>717.5</v>
      </c>
      <c r="R255" s="55">
        <v>729</v>
      </c>
      <c r="S255" s="56">
        <v>735</v>
      </c>
      <c r="T255" s="54">
        <v>715</v>
      </c>
      <c r="U255" s="55">
        <v>725.25</v>
      </c>
      <c r="V255" s="54">
        <v>710</v>
      </c>
      <c r="W255" s="54">
        <v>692.5</v>
      </c>
      <c r="X255" s="55">
        <v>701.5</v>
      </c>
      <c r="Y255" s="54">
        <v>685</v>
      </c>
      <c r="Z255" s="54">
        <v>675</v>
      </c>
      <c r="AA255" s="55">
        <v>680</v>
      </c>
      <c r="AB255" s="54" t="s">
        <v>180</v>
      </c>
      <c r="AC255" s="54" t="s">
        <v>180</v>
      </c>
      <c r="AD255" s="55" t="s">
        <v>180</v>
      </c>
      <c r="AE255" s="54" t="s">
        <v>180</v>
      </c>
      <c r="AF255" s="54" t="s">
        <v>180</v>
      </c>
      <c r="AG255" s="55" t="s">
        <v>180</v>
      </c>
      <c r="AH255" s="56" t="s">
        <v>180</v>
      </c>
      <c r="AI255" s="54" t="s">
        <v>180</v>
      </c>
      <c r="AJ255" s="55" t="s">
        <v>180</v>
      </c>
      <c r="AK255" s="56" t="s">
        <v>180</v>
      </c>
      <c r="AL255" s="54" t="s">
        <v>180</v>
      </c>
      <c r="AM255" s="55" t="s">
        <v>180</v>
      </c>
      <c r="AN255" s="56">
        <v>7380</v>
      </c>
      <c r="AO255" s="54">
        <v>6500</v>
      </c>
      <c r="AP255" s="55">
        <v>6940</v>
      </c>
      <c r="AQ255" s="56" t="s">
        <v>180</v>
      </c>
      <c r="AR255" s="54" t="s">
        <v>180</v>
      </c>
      <c r="AS255" s="55" t="s">
        <v>180</v>
      </c>
      <c r="AT255" s="56">
        <v>2600</v>
      </c>
      <c r="AU255" s="54">
        <v>2375</v>
      </c>
      <c r="AV255" s="55">
        <v>2487.5</v>
      </c>
      <c r="AW255" s="56">
        <v>808</v>
      </c>
      <c r="AX255" s="54">
        <v>788.75</v>
      </c>
      <c r="AY255" s="55">
        <v>798.25</v>
      </c>
      <c r="AZ255" s="56">
        <v>842.5</v>
      </c>
      <c r="BA255" s="54">
        <v>778.75</v>
      </c>
      <c r="BB255" s="55">
        <v>811</v>
      </c>
      <c r="BC255" s="56">
        <v>791</v>
      </c>
      <c r="BD255" s="54">
        <v>778.75</v>
      </c>
      <c r="BE255" s="55">
        <v>785</v>
      </c>
      <c r="BF255" s="56">
        <v>842.5</v>
      </c>
      <c r="BG255" s="54">
        <v>835</v>
      </c>
      <c r="BH255" s="55">
        <v>839</v>
      </c>
      <c r="BI255" s="56" t="s">
        <v>180</v>
      </c>
      <c r="BJ255" s="54" t="s">
        <v>180</v>
      </c>
      <c r="BK255" s="55" t="s">
        <v>180</v>
      </c>
      <c r="BL255" s="56" t="s">
        <v>180</v>
      </c>
      <c r="BM255" s="54" t="s">
        <v>180</v>
      </c>
      <c r="BN255" s="55" t="s">
        <v>180</v>
      </c>
      <c r="BO255" s="56" t="s">
        <v>180</v>
      </c>
      <c r="BP255" s="54" t="s">
        <v>180</v>
      </c>
      <c r="BQ255" s="55" t="s">
        <v>180</v>
      </c>
      <c r="BR255" s="56" t="s">
        <v>180</v>
      </c>
      <c r="BS255" s="54" t="s">
        <v>180</v>
      </c>
      <c r="BT255" s="55" t="s">
        <v>180</v>
      </c>
      <c r="BU255" s="56">
        <v>660</v>
      </c>
      <c r="BV255" s="54">
        <v>650</v>
      </c>
      <c r="BW255" s="55">
        <v>655</v>
      </c>
      <c r="BX255" s="56">
        <v>915.5</v>
      </c>
      <c r="BY255" s="54">
        <v>894</v>
      </c>
      <c r="BZ255" s="55">
        <v>904.75</v>
      </c>
      <c r="CA255" s="56" t="s">
        <v>180</v>
      </c>
      <c r="CB255" s="54" t="s">
        <v>180</v>
      </c>
      <c r="CC255" s="55" t="s">
        <v>180</v>
      </c>
      <c r="CD255" s="56">
        <v>4150</v>
      </c>
      <c r="CE255" s="54">
        <v>3950</v>
      </c>
      <c r="CF255" s="55">
        <v>4050</v>
      </c>
      <c r="CG255" s="56" t="s">
        <v>180</v>
      </c>
      <c r="CH255" s="54" t="s">
        <v>180</v>
      </c>
      <c r="CI255" s="55" t="s">
        <v>180</v>
      </c>
      <c r="CJ255" s="56">
        <v>4300</v>
      </c>
      <c r="CK255" s="54">
        <v>4100</v>
      </c>
      <c r="CL255" s="55">
        <v>4200</v>
      </c>
      <c r="CM255" s="56">
        <v>4200</v>
      </c>
      <c r="CN255" s="54">
        <v>3949.9999999999991</v>
      </c>
      <c r="CO255" s="55">
        <v>4075</v>
      </c>
      <c r="CP255" s="56">
        <v>845</v>
      </c>
      <c r="CQ255" s="54">
        <v>807.5</v>
      </c>
      <c r="CR255" s="55">
        <v>826.25</v>
      </c>
      <c r="CS255" s="56">
        <v>646.25</v>
      </c>
      <c r="CT255" s="54">
        <v>633.75</v>
      </c>
      <c r="CU255" s="55">
        <v>640.25</v>
      </c>
      <c r="CV255" s="56">
        <v>646.25</v>
      </c>
      <c r="CW255" s="54">
        <v>633.75</v>
      </c>
      <c r="CX255" s="55">
        <v>640.25</v>
      </c>
      <c r="CY255" s="54">
        <v>791.25</v>
      </c>
      <c r="CZ255" s="54">
        <v>765</v>
      </c>
      <c r="DA255" s="55">
        <v>778.5</v>
      </c>
      <c r="DB255" s="54" t="s">
        <v>180</v>
      </c>
      <c r="DC255" s="54" t="s">
        <v>180</v>
      </c>
      <c r="DD255" s="55" t="s">
        <v>180</v>
      </c>
      <c r="DE255" s="54" t="s">
        <v>180</v>
      </c>
      <c r="DF255" s="54" t="s">
        <v>180</v>
      </c>
      <c r="DG255" s="55" t="s">
        <v>180</v>
      </c>
      <c r="DH255" s="54" t="s">
        <v>180</v>
      </c>
      <c r="DI255" s="54" t="s">
        <v>180</v>
      </c>
      <c r="DJ255" s="55" t="s">
        <v>180</v>
      </c>
      <c r="DK255" s="56" t="s">
        <v>180</v>
      </c>
      <c r="DL255" s="54" t="s">
        <v>180</v>
      </c>
      <c r="DM255" s="55" t="s">
        <v>180</v>
      </c>
      <c r="DN255" s="54" t="s">
        <v>180</v>
      </c>
      <c r="DO255" s="54" t="s">
        <v>180</v>
      </c>
      <c r="DP255" s="55" t="s">
        <v>180</v>
      </c>
      <c r="DQ255" s="54" t="s">
        <v>180</v>
      </c>
      <c r="DR255" s="54" t="s">
        <v>180</v>
      </c>
      <c r="DS255" s="55" t="s">
        <v>180</v>
      </c>
      <c r="DT255" s="54">
        <v>707</v>
      </c>
      <c r="DU255" s="54">
        <v>697</v>
      </c>
      <c r="DV255" s="55">
        <v>702</v>
      </c>
      <c r="DW255" s="56" t="s">
        <v>180</v>
      </c>
      <c r="DX255" s="54" t="s">
        <v>180</v>
      </c>
      <c r="DY255" s="55" t="s">
        <v>180</v>
      </c>
      <c r="DZ255" s="56">
        <v>1302</v>
      </c>
      <c r="EA255" s="54">
        <v>1225</v>
      </c>
      <c r="EB255" s="55">
        <v>1264</v>
      </c>
      <c r="EC255" s="56" t="s">
        <v>180</v>
      </c>
      <c r="ED255" s="54" t="s">
        <v>180</v>
      </c>
      <c r="EE255" s="55" t="s">
        <v>180</v>
      </c>
      <c r="EF255" s="56" t="s">
        <v>180</v>
      </c>
      <c r="EG255" s="54" t="s">
        <v>180</v>
      </c>
      <c r="EH255" s="55" t="s">
        <v>180</v>
      </c>
      <c r="EI255" s="56" t="s">
        <v>180</v>
      </c>
      <c r="EJ255" s="54" t="s">
        <v>180</v>
      </c>
      <c r="EK255" s="55" t="s">
        <v>180</v>
      </c>
      <c r="EL255" s="56" t="s">
        <v>180</v>
      </c>
      <c r="EM255" s="54" t="s">
        <v>180</v>
      </c>
      <c r="EN255" s="55" t="s">
        <v>180</v>
      </c>
      <c r="EO255" s="56">
        <v>3700</v>
      </c>
      <c r="EP255" s="54">
        <v>3400</v>
      </c>
      <c r="EQ255" s="55">
        <v>3550</v>
      </c>
      <c r="ER255" s="56">
        <v>3900</v>
      </c>
      <c r="ES255" s="54">
        <v>3800.0000000000009</v>
      </c>
      <c r="ET255" s="55">
        <v>3850</v>
      </c>
      <c r="EU255" s="54" t="s">
        <v>180</v>
      </c>
      <c r="EV255" s="54" t="s">
        <v>180</v>
      </c>
      <c r="EW255" s="55" t="s">
        <v>180</v>
      </c>
      <c r="EX255" s="54">
        <v>923</v>
      </c>
      <c r="EY255" s="54">
        <v>902.5</v>
      </c>
      <c r="EZ255" s="55">
        <v>912.75</v>
      </c>
      <c r="FA255" s="56" t="s">
        <v>180</v>
      </c>
      <c r="FB255" s="54" t="s">
        <v>180</v>
      </c>
      <c r="FC255" s="55" t="s">
        <v>180</v>
      </c>
      <c r="FD255" s="56" t="s">
        <v>180</v>
      </c>
      <c r="FE255" s="54" t="s">
        <v>180</v>
      </c>
      <c r="FF255" s="55" t="s">
        <v>180</v>
      </c>
      <c r="FG255" s="56">
        <v>696</v>
      </c>
      <c r="FH255" s="54">
        <v>650</v>
      </c>
      <c r="FI255" s="55">
        <v>673</v>
      </c>
      <c r="FJ255" s="56">
        <v>731.25</v>
      </c>
      <c r="FK255" s="54">
        <v>727.5</v>
      </c>
      <c r="FL255" s="55">
        <v>729.75</v>
      </c>
      <c r="FM255" s="56">
        <v>700</v>
      </c>
      <c r="FN255" s="54">
        <v>672.5</v>
      </c>
      <c r="FO255" s="55">
        <v>686.25</v>
      </c>
      <c r="FP255" s="56" t="s">
        <v>180</v>
      </c>
      <c r="FQ255" s="54" t="s">
        <v>180</v>
      </c>
      <c r="FR255" s="55" t="s">
        <v>180</v>
      </c>
      <c r="FS255" s="56" t="s">
        <v>180</v>
      </c>
      <c r="FT255" s="54" t="s">
        <v>180</v>
      </c>
      <c r="FU255" s="55" t="s">
        <v>180</v>
      </c>
      <c r="FV255" s="56" t="s">
        <v>180</v>
      </c>
      <c r="FW255" s="54" t="s">
        <v>180</v>
      </c>
      <c r="FX255" s="55" t="s">
        <v>180</v>
      </c>
      <c r="FY255" s="56" t="s">
        <v>180</v>
      </c>
      <c r="FZ255" s="54" t="s">
        <v>180</v>
      </c>
      <c r="GA255" s="55" t="s">
        <v>180</v>
      </c>
      <c r="GB255" s="56">
        <v>1400</v>
      </c>
      <c r="GC255" s="54">
        <v>1200</v>
      </c>
      <c r="GD255" s="55">
        <v>1300</v>
      </c>
      <c r="GE255" s="56">
        <v>566</v>
      </c>
      <c r="GF255" s="54">
        <v>566</v>
      </c>
      <c r="GG255" s="55">
        <v>566</v>
      </c>
      <c r="GH255" s="56">
        <v>1450</v>
      </c>
      <c r="GI255" s="54">
        <v>1425</v>
      </c>
      <c r="GJ255" s="55">
        <v>1438</v>
      </c>
      <c r="GK255" s="56" t="s">
        <v>180</v>
      </c>
      <c r="GL255" s="54" t="s">
        <v>180</v>
      </c>
      <c r="GM255" s="55" t="s">
        <v>180</v>
      </c>
      <c r="GN255" s="56">
        <v>1450</v>
      </c>
      <c r="GO255" s="54">
        <v>1300</v>
      </c>
      <c r="GP255" s="55">
        <v>1375</v>
      </c>
      <c r="GQ255" s="56" t="s">
        <v>180</v>
      </c>
      <c r="GR255" s="54" t="s">
        <v>180</v>
      </c>
      <c r="GS255" s="55" t="s">
        <v>180</v>
      </c>
      <c r="GT255" s="56" t="s">
        <v>180</v>
      </c>
      <c r="GU255" s="54" t="s">
        <v>180</v>
      </c>
      <c r="GV255" s="55" t="s">
        <v>180</v>
      </c>
      <c r="GW255" s="56" t="s">
        <v>180</v>
      </c>
      <c r="GX255" s="54" t="s">
        <v>180</v>
      </c>
      <c r="GY255" s="55" t="s">
        <v>180</v>
      </c>
      <c r="GZ255" s="56">
        <v>210</v>
      </c>
      <c r="HA255" s="54">
        <v>170</v>
      </c>
      <c r="HB255" s="55">
        <v>190</v>
      </c>
      <c r="HC255" s="56">
        <v>205</v>
      </c>
      <c r="HD255" s="54">
        <v>148</v>
      </c>
      <c r="HE255" s="55">
        <v>177</v>
      </c>
      <c r="HF255" s="54" t="s">
        <v>180</v>
      </c>
      <c r="HG255" s="54" t="s">
        <v>180</v>
      </c>
      <c r="HH255" s="55" t="s">
        <v>180</v>
      </c>
      <c r="HI255" s="54" t="s">
        <v>180</v>
      </c>
      <c r="HJ255" s="54" t="s">
        <v>180</v>
      </c>
      <c r="HK255" s="55" t="s">
        <v>180</v>
      </c>
      <c r="HL255" s="56" t="s">
        <v>180</v>
      </c>
      <c r="HM255" s="54" t="s">
        <v>180</v>
      </c>
      <c r="HN255" s="55" t="s">
        <v>180</v>
      </c>
      <c r="HO255" s="56" t="s">
        <v>180</v>
      </c>
      <c r="HP255" s="54" t="s">
        <v>180</v>
      </c>
      <c r="HQ255" s="55" t="s">
        <v>180</v>
      </c>
      <c r="HR255" s="56" t="s">
        <v>180</v>
      </c>
      <c r="HS255" s="54" t="s">
        <v>180</v>
      </c>
      <c r="HT255" s="55" t="s">
        <v>180</v>
      </c>
      <c r="HU255" s="56" t="s">
        <v>180</v>
      </c>
      <c r="HV255" s="54" t="s">
        <v>180</v>
      </c>
      <c r="HW255" s="55" t="s">
        <v>180</v>
      </c>
      <c r="HX255" s="56" t="s">
        <v>180</v>
      </c>
      <c r="HY255" s="54" t="s">
        <v>180</v>
      </c>
      <c r="HZ255" s="55" t="s">
        <v>180</v>
      </c>
      <c r="IA255" s="56" t="s">
        <v>180</v>
      </c>
      <c r="IB255" s="54" t="s">
        <v>180</v>
      </c>
      <c r="IC255" s="55" t="s">
        <v>180</v>
      </c>
    </row>
    <row r="256" spans="1:237">
      <c r="A256" s="20">
        <v>2008</v>
      </c>
      <c r="B256" s="20">
        <v>1</v>
      </c>
      <c r="C256" s="20">
        <v>3</v>
      </c>
      <c r="D256" s="54">
        <v>1052</v>
      </c>
      <c r="E256" s="54">
        <v>1037.5</v>
      </c>
      <c r="F256" s="55">
        <v>1044.75</v>
      </c>
      <c r="G256" s="56">
        <v>905</v>
      </c>
      <c r="H256" s="54">
        <v>882.5</v>
      </c>
      <c r="I256" s="55">
        <v>893.75</v>
      </c>
      <c r="J256" s="56">
        <v>907.5</v>
      </c>
      <c r="K256" s="54">
        <v>877.5</v>
      </c>
      <c r="L256" s="55">
        <v>892.5</v>
      </c>
      <c r="M256" s="56">
        <v>881.25</v>
      </c>
      <c r="N256" s="54">
        <v>846.25</v>
      </c>
      <c r="O256" s="55">
        <v>863.75</v>
      </c>
      <c r="P256" s="56">
        <v>881.25</v>
      </c>
      <c r="Q256" s="54">
        <v>851.25</v>
      </c>
      <c r="R256" s="55">
        <v>866.25</v>
      </c>
      <c r="S256" s="56">
        <v>881.25</v>
      </c>
      <c r="T256" s="54">
        <v>846.25</v>
      </c>
      <c r="U256" s="55">
        <v>863.75</v>
      </c>
      <c r="V256" s="54">
        <v>843.75</v>
      </c>
      <c r="W256" s="54">
        <v>818.75</v>
      </c>
      <c r="X256" s="55">
        <v>831.25</v>
      </c>
      <c r="Y256" s="54">
        <v>837.5</v>
      </c>
      <c r="Z256" s="54">
        <v>820</v>
      </c>
      <c r="AA256" s="55">
        <v>828.75</v>
      </c>
      <c r="AB256" s="54" t="s">
        <v>180</v>
      </c>
      <c r="AC256" s="54" t="s">
        <v>180</v>
      </c>
      <c r="AD256" s="55" t="s">
        <v>180</v>
      </c>
      <c r="AE256" s="54" t="s">
        <v>180</v>
      </c>
      <c r="AF256" s="54" t="s">
        <v>180</v>
      </c>
      <c r="AG256" s="55" t="s">
        <v>180</v>
      </c>
      <c r="AH256" s="56" t="s">
        <v>180</v>
      </c>
      <c r="AI256" s="54" t="s">
        <v>180</v>
      </c>
      <c r="AJ256" s="55" t="s">
        <v>180</v>
      </c>
      <c r="AK256" s="56" t="s">
        <v>180</v>
      </c>
      <c r="AL256" s="54" t="s">
        <v>180</v>
      </c>
      <c r="AM256" s="55" t="s">
        <v>180</v>
      </c>
      <c r="AN256" s="56">
        <v>7960</v>
      </c>
      <c r="AO256" s="54">
        <v>7500</v>
      </c>
      <c r="AP256" s="55">
        <v>7729.9999999999991</v>
      </c>
      <c r="AQ256" s="56" t="s">
        <v>180</v>
      </c>
      <c r="AR256" s="54" t="s">
        <v>180</v>
      </c>
      <c r="AS256" s="55" t="s">
        <v>180</v>
      </c>
      <c r="AT256" s="56">
        <v>3300</v>
      </c>
      <c r="AU256" s="54">
        <v>3010</v>
      </c>
      <c r="AV256" s="55">
        <v>3155</v>
      </c>
      <c r="AW256" s="56">
        <v>952.5</v>
      </c>
      <c r="AX256" s="54">
        <v>910</v>
      </c>
      <c r="AY256" s="55">
        <v>931.25</v>
      </c>
      <c r="AZ256" s="56">
        <v>1075</v>
      </c>
      <c r="BA256" s="54">
        <v>922.75</v>
      </c>
      <c r="BB256" s="55">
        <v>999</v>
      </c>
      <c r="BC256" s="56">
        <v>928.75</v>
      </c>
      <c r="BD256" s="54">
        <v>922.75</v>
      </c>
      <c r="BE256" s="55">
        <v>926</v>
      </c>
      <c r="BF256" s="56">
        <v>1075</v>
      </c>
      <c r="BG256" s="54">
        <v>1075</v>
      </c>
      <c r="BH256" s="55">
        <v>1075</v>
      </c>
      <c r="BI256" s="56" t="s">
        <v>180</v>
      </c>
      <c r="BJ256" s="54" t="s">
        <v>180</v>
      </c>
      <c r="BK256" s="55" t="s">
        <v>180</v>
      </c>
      <c r="BL256" s="56" t="s">
        <v>180</v>
      </c>
      <c r="BM256" s="54" t="s">
        <v>180</v>
      </c>
      <c r="BN256" s="55" t="s">
        <v>180</v>
      </c>
      <c r="BO256" s="56" t="s">
        <v>180</v>
      </c>
      <c r="BP256" s="54" t="s">
        <v>180</v>
      </c>
      <c r="BQ256" s="55" t="s">
        <v>180</v>
      </c>
      <c r="BR256" s="56">
        <v>1250</v>
      </c>
      <c r="BS256" s="54">
        <v>1250</v>
      </c>
      <c r="BT256" s="55">
        <v>1250</v>
      </c>
      <c r="BU256" s="56">
        <v>1045</v>
      </c>
      <c r="BV256" s="54">
        <v>899</v>
      </c>
      <c r="BW256" s="55">
        <v>972</v>
      </c>
      <c r="BX256" s="56">
        <v>1042.5</v>
      </c>
      <c r="BY256" s="54">
        <v>1025</v>
      </c>
      <c r="BZ256" s="55">
        <v>1033.75</v>
      </c>
      <c r="CA256" s="56" t="s">
        <v>180</v>
      </c>
      <c r="CB256" s="54" t="s">
        <v>180</v>
      </c>
      <c r="CC256" s="55" t="s">
        <v>180</v>
      </c>
      <c r="CD256" s="56">
        <v>4200</v>
      </c>
      <c r="CE256" s="54">
        <v>4000</v>
      </c>
      <c r="CF256" s="55">
        <v>4100</v>
      </c>
      <c r="CG256" s="56" t="s">
        <v>180</v>
      </c>
      <c r="CH256" s="54" t="s">
        <v>180</v>
      </c>
      <c r="CI256" s="55" t="s">
        <v>180</v>
      </c>
      <c r="CJ256" s="56">
        <v>4500</v>
      </c>
      <c r="CK256" s="54">
        <v>4400</v>
      </c>
      <c r="CL256" s="55">
        <v>4450</v>
      </c>
      <c r="CM256" s="56">
        <v>4350</v>
      </c>
      <c r="CN256" s="54">
        <v>4100</v>
      </c>
      <c r="CO256" s="55">
        <v>4225</v>
      </c>
      <c r="CP256" s="56">
        <v>977.5</v>
      </c>
      <c r="CQ256" s="54">
        <v>920</v>
      </c>
      <c r="CR256" s="55">
        <v>948.75</v>
      </c>
      <c r="CS256" s="56">
        <v>770</v>
      </c>
      <c r="CT256" s="54">
        <v>750</v>
      </c>
      <c r="CU256" s="55">
        <v>760</v>
      </c>
      <c r="CV256" s="56">
        <v>770</v>
      </c>
      <c r="CW256" s="54">
        <v>750</v>
      </c>
      <c r="CX256" s="55">
        <v>760</v>
      </c>
      <c r="CY256" s="54">
        <v>983.75</v>
      </c>
      <c r="CZ256" s="54">
        <v>978.75</v>
      </c>
      <c r="DA256" s="55">
        <v>981.25</v>
      </c>
      <c r="DB256" s="54" t="s">
        <v>180</v>
      </c>
      <c r="DC256" s="54" t="s">
        <v>180</v>
      </c>
      <c r="DD256" s="55" t="s">
        <v>180</v>
      </c>
      <c r="DE256" s="54" t="s">
        <v>180</v>
      </c>
      <c r="DF256" s="54" t="s">
        <v>180</v>
      </c>
      <c r="DG256" s="55" t="s">
        <v>180</v>
      </c>
      <c r="DH256" s="54" t="s">
        <v>180</v>
      </c>
      <c r="DI256" s="54" t="s">
        <v>180</v>
      </c>
      <c r="DJ256" s="55" t="s">
        <v>180</v>
      </c>
      <c r="DK256" s="56" t="s">
        <v>180</v>
      </c>
      <c r="DL256" s="54" t="s">
        <v>180</v>
      </c>
      <c r="DM256" s="55" t="s">
        <v>180</v>
      </c>
      <c r="DN256" s="54" t="s">
        <v>180</v>
      </c>
      <c r="DO256" s="54" t="s">
        <v>180</v>
      </c>
      <c r="DP256" s="55" t="s">
        <v>180</v>
      </c>
      <c r="DQ256" s="54" t="s">
        <v>180</v>
      </c>
      <c r="DR256" s="54" t="s">
        <v>180</v>
      </c>
      <c r="DS256" s="55" t="s">
        <v>180</v>
      </c>
      <c r="DT256" s="54">
        <v>844.5</v>
      </c>
      <c r="DU256" s="54">
        <v>844.5</v>
      </c>
      <c r="DV256" s="55">
        <v>844.5</v>
      </c>
      <c r="DW256" s="56">
        <v>975</v>
      </c>
      <c r="DX256" s="54">
        <v>975</v>
      </c>
      <c r="DY256" s="55">
        <v>975</v>
      </c>
      <c r="DZ256" s="56">
        <v>1419</v>
      </c>
      <c r="EA256" s="54">
        <v>1335</v>
      </c>
      <c r="EB256" s="55">
        <v>1377.5</v>
      </c>
      <c r="EC256" s="56" t="s">
        <v>180</v>
      </c>
      <c r="ED256" s="54" t="s">
        <v>180</v>
      </c>
      <c r="EE256" s="55" t="s">
        <v>180</v>
      </c>
      <c r="EF256" s="56" t="s">
        <v>180</v>
      </c>
      <c r="EG256" s="54" t="s">
        <v>180</v>
      </c>
      <c r="EH256" s="55" t="s">
        <v>180</v>
      </c>
      <c r="EI256" s="56" t="s">
        <v>180</v>
      </c>
      <c r="EJ256" s="54" t="s">
        <v>180</v>
      </c>
      <c r="EK256" s="55" t="s">
        <v>180</v>
      </c>
      <c r="EL256" s="56" t="s">
        <v>180</v>
      </c>
      <c r="EM256" s="54" t="s">
        <v>180</v>
      </c>
      <c r="EN256" s="55" t="s">
        <v>180</v>
      </c>
      <c r="EO256" s="56">
        <v>3800.0000000000009</v>
      </c>
      <c r="EP256" s="54">
        <v>3550</v>
      </c>
      <c r="EQ256" s="55">
        <v>3675</v>
      </c>
      <c r="ER256" s="56">
        <v>4100</v>
      </c>
      <c r="ES256" s="54">
        <v>3900</v>
      </c>
      <c r="ET256" s="55">
        <v>4000</v>
      </c>
      <c r="EU256" s="54" t="s">
        <v>180</v>
      </c>
      <c r="EV256" s="54" t="s">
        <v>180</v>
      </c>
      <c r="EW256" s="55" t="s">
        <v>180</v>
      </c>
      <c r="EX256" s="54">
        <v>1090</v>
      </c>
      <c r="EY256" s="54">
        <v>1060</v>
      </c>
      <c r="EZ256" s="55">
        <v>1075</v>
      </c>
      <c r="FA256" s="56" t="s">
        <v>180</v>
      </c>
      <c r="FB256" s="54" t="s">
        <v>180</v>
      </c>
      <c r="FC256" s="55" t="s">
        <v>180</v>
      </c>
      <c r="FD256" s="56" t="s">
        <v>180</v>
      </c>
      <c r="FE256" s="54" t="s">
        <v>180</v>
      </c>
      <c r="FF256" s="55" t="s">
        <v>180</v>
      </c>
      <c r="FG256" s="56">
        <v>834.5</v>
      </c>
      <c r="FH256" s="54">
        <v>811.5</v>
      </c>
      <c r="FI256" s="55">
        <v>823</v>
      </c>
      <c r="FJ256" s="56">
        <v>878.75</v>
      </c>
      <c r="FK256" s="54">
        <v>872.5</v>
      </c>
      <c r="FL256" s="55">
        <v>876</v>
      </c>
      <c r="FM256" s="56">
        <v>827.5</v>
      </c>
      <c r="FN256" s="54">
        <v>795</v>
      </c>
      <c r="FO256" s="55">
        <v>811.25</v>
      </c>
      <c r="FP256" s="56" t="s">
        <v>180</v>
      </c>
      <c r="FQ256" s="54" t="s">
        <v>180</v>
      </c>
      <c r="FR256" s="55" t="s">
        <v>180</v>
      </c>
      <c r="FS256" s="56" t="s">
        <v>180</v>
      </c>
      <c r="FT256" s="54" t="s">
        <v>180</v>
      </c>
      <c r="FU256" s="55" t="s">
        <v>180</v>
      </c>
      <c r="FV256" s="56" t="s">
        <v>180</v>
      </c>
      <c r="FW256" s="54" t="s">
        <v>180</v>
      </c>
      <c r="FX256" s="55" t="s">
        <v>180</v>
      </c>
      <c r="FY256" s="56" t="s">
        <v>180</v>
      </c>
      <c r="FZ256" s="54" t="s">
        <v>180</v>
      </c>
      <c r="GA256" s="55" t="s">
        <v>180</v>
      </c>
      <c r="GB256" s="56">
        <v>1752.5</v>
      </c>
      <c r="GC256" s="54">
        <v>1625</v>
      </c>
      <c r="GD256" s="55">
        <v>1688.75</v>
      </c>
      <c r="GE256" s="56">
        <v>1337.75</v>
      </c>
      <c r="GF256" s="54">
        <v>1337.75</v>
      </c>
      <c r="GG256" s="55">
        <v>1337.75</v>
      </c>
      <c r="GH256" s="56">
        <v>1787.5</v>
      </c>
      <c r="GI256" s="54">
        <v>1752.5</v>
      </c>
      <c r="GJ256" s="55">
        <v>1770.5</v>
      </c>
      <c r="GK256" s="56" t="s">
        <v>180</v>
      </c>
      <c r="GL256" s="54" t="s">
        <v>180</v>
      </c>
      <c r="GM256" s="55" t="s">
        <v>180</v>
      </c>
      <c r="GN256" s="56">
        <v>1762.5</v>
      </c>
      <c r="GO256" s="54">
        <v>1650</v>
      </c>
      <c r="GP256" s="55">
        <v>1706.5</v>
      </c>
      <c r="GQ256" s="56" t="s">
        <v>180</v>
      </c>
      <c r="GR256" s="54" t="s">
        <v>180</v>
      </c>
      <c r="GS256" s="55" t="s">
        <v>180</v>
      </c>
      <c r="GT256" s="56" t="s">
        <v>180</v>
      </c>
      <c r="GU256" s="54" t="s">
        <v>180</v>
      </c>
      <c r="GV256" s="55" t="s">
        <v>180</v>
      </c>
      <c r="GW256" s="56" t="s">
        <v>180</v>
      </c>
      <c r="GX256" s="54" t="s">
        <v>180</v>
      </c>
      <c r="GY256" s="55" t="s">
        <v>180</v>
      </c>
      <c r="GZ256" s="56">
        <v>341.25</v>
      </c>
      <c r="HA256" s="54">
        <v>305</v>
      </c>
      <c r="HB256" s="55">
        <v>323.5</v>
      </c>
      <c r="HC256" s="56">
        <v>205</v>
      </c>
      <c r="HD256" s="54">
        <v>148</v>
      </c>
      <c r="HE256" s="55">
        <v>177</v>
      </c>
      <c r="HF256" s="54" t="s">
        <v>180</v>
      </c>
      <c r="HG256" s="54" t="s">
        <v>180</v>
      </c>
      <c r="HH256" s="55" t="s">
        <v>180</v>
      </c>
      <c r="HI256" s="54" t="s">
        <v>180</v>
      </c>
      <c r="HJ256" s="54" t="s">
        <v>180</v>
      </c>
      <c r="HK256" s="55" t="s">
        <v>180</v>
      </c>
      <c r="HL256" s="56" t="s">
        <v>180</v>
      </c>
      <c r="HM256" s="54" t="s">
        <v>180</v>
      </c>
      <c r="HN256" s="55" t="s">
        <v>180</v>
      </c>
      <c r="HO256" s="56" t="s">
        <v>180</v>
      </c>
      <c r="HP256" s="54" t="s">
        <v>180</v>
      </c>
      <c r="HQ256" s="55" t="s">
        <v>180</v>
      </c>
      <c r="HR256" s="56" t="s">
        <v>180</v>
      </c>
      <c r="HS256" s="54" t="s">
        <v>180</v>
      </c>
      <c r="HT256" s="55" t="s">
        <v>180</v>
      </c>
      <c r="HU256" s="56" t="s">
        <v>180</v>
      </c>
      <c r="HV256" s="54" t="s">
        <v>180</v>
      </c>
      <c r="HW256" s="55" t="s">
        <v>180</v>
      </c>
      <c r="HX256" s="56" t="s">
        <v>180</v>
      </c>
      <c r="HY256" s="54" t="s">
        <v>180</v>
      </c>
      <c r="HZ256" s="55" t="s">
        <v>180</v>
      </c>
      <c r="IA256" s="56" t="s">
        <v>180</v>
      </c>
      <c r="IB256" s="54" t="s">
        <v>180</v>
      </c>
      <c r="IC256" s="55" t="s">
        <v>180</v>
      </c>
    </row>
    <row r="257" spans="1:237">
      <c r="A257" s="20">
        <v>2008</v>
      </c>
      <c r="B257" s="20">
        <v>2</v>
      </c>
      <c r="C257" s="20">
        <v>4</v>
      </c>
      <c r="D257" s="54">
        <v>1203.75</v>
      </c>
      <c r="E257" s="54">
        <v>1197.5</v>
      </c>
      <c r="F257" s="55">
        <v>1200.75</v>
      </c>
      <c r="G257" s="56">
        <v>1012.5</v>
      </c>
      <c r="H257" s="54">
        <v>1012.5</v>
      </c>
      <c r="I257" s="55">
        <v>1012.5</v>
      </c>
      <c r="J257" s="56">
        <v>975</v>
      </c>
      <c r="K257" s="54">
        <v>948.75</v>
      </c>
      <c r="L257" s="55">
        <v>962</v>
      </c>
      <c r="M257" s="56">
        <v>970</v>
      </c>
      <c r="N257" s="54">
        <v>940</v>
      </c>
      <c r="O257" s="55">
        <v>955</v>
      </c>
      <c r="P257" s="56">
        <v>970</v>
      </c>
      <c r="Q257" s="54">
        <v>940</v>
      </c>
      <c r="R257" s="55">
        <v>955</v>
      </c>
      <c r="S257" s="56">
        <v>970</v>
      </c>
      <c r="T257" s="54">
        <v>940</v>
      </c>
      <c r="U257" s="55">
        <v>955</v>
      </c>
      <c r="V257" s="54">
        <v>942.5</v>
      </c>
      <c r="W257" s="54">
        <v>916.25</v>
      </c>
      <c r="X257" s="55">
        <v>929.75</v>
      </c>
      <c r="Y257" s="54">
        <v>932.5</v>
      </c>
      <c r="Z257" s="54">
        <v>910</v>
      </c>
      <c r="AA257" s="55">
        <v>921.5</v>
      </c>
      <c r="AB257" s="54" t="s">
        <v>180</v>
      </c>
      <c r="AC257" s="54" t="s">
        <v>180</v>
      </c>
      <c r="AD257" s="55" t="s">
        <v>180</v>
      </c>
      <c r="AE257" s="54" t="s">
        <v>180</v>
      </c>
      <c r="AF257" s="54" t="s">
        <v>180</v>
      </c>
      <c r="AG257" s="55" t="s">
        <v>180</v>
      </c>
      <c r="AH257" s="56" t="s">
        <v>180</v>
      </c>
      <c r="AI257" s="54" t="s">
        <v>180</v>
      </c>
      <c r="AJ257" s="55" t="s">
        <v>180</v>
      </c>
      <c r="AK257" s="56" t="s">
        <v>180</v>
      </c>
      <c r="AL257" s="54" t="s">
        <v>180</v>
      </c>
      <c r="AM257" s="55" t="s">
        <v>180</v>
      </c>
      <c r="AN257" s="56">
        <v>10735</v>
      </c>
      <c r="AO257" s="54">
        <v>10000</v>
      </c>
      <c r="AP257" s="55">
        <v>10367.5</v>
      </c>
      <c r="AQ257" s="56" t="s">
        <v>180</v>
      </c>
      <c r="AR257" s="54" t="s">
        <v>180</v>
      </c>
      <c r="AS257" s="55" t="s">
        <v>180</v>
      </c>
      <c r="AT257" s="56">
        <v>3500</v>
      </c>
      <c r="AU257" s="54">
        <v>3170</v>
      </c>
      <c r="AV257" s="55">
        <v>3335</v>
      </c>
      <c r="AW257" s="56">
        <v>1082.5</v>
      </c>
      <c r="AX257" s="54">
        <v>1047.5</v>
      </c>
      <c r="AY257" s="55">
        <v>1065</v>
      </c>
      <c r="AZ257" s="56">
        <v>1155</v>
      </c>
      <c r="BA257" s="54">
        <v>1016</v>
      </c>
      <c r="BB257" s="55">
        <v>1085.5</v>
      </c>
      <c r="BC257" s="56">
        <v>1065</v>
      </c>
      <c r="BD257" s="54">
        <v>1061</v>
      </c>
      <c r="BE257" s="55">
        <v>1063</v>
      </c>
      <c r="BF257" s="56">
        <v>1110</v>
      </c>
      <c r="BG257" s="54">
        <v>1110</v>
      </c>
      <c r="BH257" s="55">
        <v>1110</v>
      </c>
      <c r="BI257" s="56" t="s">
        <v>180</v>
      </c>
      <c r="BJ257" s="54" t="s">
        <v>180</v>
      </c>
      <c r="BK257" s="55" t="s">
        <v>180</v>
      </c>
      <c r="BL257" s="56" t="s">
        <v>180</v>
      </c>
      <c r="BM257" s="54" t="s">
        <v>180</v>
      </c>
      <c r="BN257" s="55" t="s">
        <v>180</v>
      </c>
      <c r="BO257" s="56" t="s">
        <v>180</v>
      </c>
      <c r="BP257" s="54" t="s">
        <v>180</v>
      </c>
      <c r="BQ257" s="55" t="s">
        <v>180</v>
      </c>
      <c r="BR257" s="56">
        <v>1250</v>
      </c>
      <c r="BS257" s="54">
        <v>1250</v>
      </c>
      <c r="BT257" s="55">
        <v>1250</v>
      </c>
      <c r="BU257" s="56">
        <v>1140</v>
      </c>
      <c r="BV257" s="54">
        <v>1047</v>
      </c>
      <c r="BW257" s="55">
        <v>1093.5</v>
      </c>
      <c r="BX257" s="56">
        <v>1070</v>
      </c>
      <c r="BY257" s="54">
        <v>1050</v>
      </c>
      <c r="BZ257" s="55">
        <v>1060</v>
      </c>
      <c r="CA257" s="56" t="s">
        <v>180</v>
      </c>
      <c r="CB257" s="54" t="s">
        <v>180</v>
      </c>
      <c r="CC257" s="55" t="s">
        <v>180</v>
      </c>
      <c r="CD257" s="56" t="s">
        <v>180</v>
      </c>
      <c r="CE257" s="54" t="s">
        <v>180</v>
      </c>
      <c r="CF257" s="55" t="s">
        <v>180</v>
      </c>
      <c r="CG257" s="56" t="s">
        <v>180</v>
      </c>
      <c r="CH257" s="54" t="s">
        <v>180</v>
      </c>
      <c r="CI257" s="55" t="s">
        <v>180</v>
      </c>
      <c r="CJ257" s="56">
        <v>4800</v>
      </c>
      <c r="CK257" s="54">
        <v>4400</v>
      </c>
      <c r="CL257" s="55">
        <v>4600</v>
      </c>
      <c r="CM257" s="56">
        <v>4300</v>
      </c>
      <c r="CN257" s="54">
        <v>4125</v>
      </c>
      <c r="CO257" s="55">
        <v>4212.5</v>
      </c>
      <c r="CP257" s="56">
        <v>1197.5</v>
      </c>
      <c r="CQ257" s="54">
        <v>1150</v>
      </c>
      <c r="CR257" s="55">
        <v>1173.75</v>
      </c>
      <c r="CS257" s="56">
        <v>820</v>
      </c>
      <c r="CT257" s="54">
        <v>795</v>
      </c>
      <c r="CU257" s="55">
        <v>807.5</v>
      </c>
      <c r="CV257" s="56">
        <v>820</v>
      </c>
      <c r="CW257" s="54">
        <v>795</v>
      </c>
      <c r="CX257" s="55">
        <v>807.5</v>
      </c>
      <c r="CY257" s="54">
        <v>1142.5</v>
      </c>
      <c r="CZ257" s="54">
        <v>1095</v>
      </c>
      <c r="DA257" s="55">
        <v>1118.75</v>
      </c>
      <c r="DB257" s="54" t="s">
        <v>180</v>
      </c>
      <c r="DC257" s="54" t="s">
        <v>180</v>
      </c>
      <c r="DD257" s="55" t="s">
        <v>180</v>
      </c>
      <c r="DE257" s="54" t="s">
        <v>180</v>
      </c>
      <c r="DF257" s="54" t="s">
        <v>180</v>
      </c>
      <c r="DG257" s="55" t="s">
        <v>180</v>
      </c>
      <c r="DH257" s="54" t="s">
        <v>180</v>
      </c>
      <c r="DI257" s="54" t="s">
        <v>180</v>
      </c>
      <c r="DJ257" s="55" t="s">
        <v>180</v>
      </c>
      <c r="DK257" s="56" t="s">
        <v>180</v>
      </c>
      <c r="DL257" s="54" t="s">
        <v>180</v>
      </c>
      <c r="DM257" s="55" t="s">
        <v>180</v>
      </c>
      <c r="DN257" s="54" t="s">
        <v>180</v>
      </c>
      <c r="DO257" s="54" t="s">
        <v>180</v>
      </c>
      <c r="DP257" s="55" t="s">
        <v>180</v>
      </c>
      <c r="DQ257" s="54" t="s">
        <v>180</v>
      </c>
      <c r="DR257" s="54" t="s">
        <v>180</v>
      </c>
      <c r="DS257" s="55" t="s">
        <v>180</v>
      </c>
      <c r="DT257" s="54">
        <v>1010.25</v>
      </c>
      <c r="DU257" s="54">
        <v>1000.25</v>
      </c>
      <c r="DV257" s="55">
        <v>1005.25</v>
      </c>
      <c r="DW257" s="56">
        <v>1206</v>
      </c>
      <c r="DX257" s="54">
        <v>1206</v>
      </c>
      <c r="DY257" s="55">
        <v>1206</v>
      </c>
      <c r="DZ257" s="56">
        <v>1389.25</v>
      </c>
      <c r="EA257" s="54">
        <v>1308.75</v>
      </c>
      <c r="EB257" s="55">
        <v>1349.25</v>
      </c>
      <c r="EC257" s="56" t="s">
        <v>180</v>
      </c>
      <c r="ED257" s="54" t="s">
        <v>180</v>
      </c>
      <c r="EE257" s="55" t="s">
        <v>180</v>
      </c>
      <c r="EF257" s="56" t="s">
        <v>180</v>
      </c>
      <c r="EG257" s="54" t="s">
        <v>180</v>
      </c>
      <c r="EH257" s="55" t="s">
        <v>180</v>
      </c>
      <c r="EI257" s="56" t="s">
        <v>180</v>
      </c>
      <c r="EJ257" s="54" t="s">
        <v>180</v>
      </c>
      <c r="EK257" s="55" t="s">
        <v>180</v>
      </c>
      <c r="EL257" s="56" t="s">
        <v>180</v>
      </c>
      <c r="EM257" s="54" t="s">
        <v>180</v>
      </c>
      <c r="EN257" s="55" t="s">
        <v>180</v>
      </c>
      <c r="EO257" s="56">
        <v>4100</v>
      </c>
      <c r="EP257" s="54">
        <v>3700</v>
      </c>
      <c r="EQ257" s="55">
        <v>3900</v>
      </c>
      <c r="ER257" s="56">
        <v>4300</v>
      </c>
      <c r="ES257" s="54">
        <v>4100</v>
      </c>
      <c r="ET257" s="55">
        <v>4200</v>
      </c>
      <c r="EU257" s="54" t="s">
        <v>180</v>
      </c>
      <c r="EV257" s="54" t="s">
        <v>180</v>
      </c>
      <c r="EW257" s="55" t="s">
        <v>180</v>
      </c>
      <c r="EX257" s="54">
        <v>1190</v>
      </c>
      <c r="EY257" s="54">
        <v>1190</v>
      </c>
      <c r="EZ257" s="55">
        <v>1190</v>
      </c>
      <c r="FA257" s="56" t="s">
        <v>180</v>
      </c>
      <c r="FB257" s="54" t="s">
        <v>180</v>
      </c>
      <c r="FC257" s="55" t="s">
        <v>180</v>
      </c>
      <c r="FD257" s="56" t="s">
        <v>180</v>
      </c>
      <c r="FE257" s="54" t="s">
        <v>180</v>
      </c>
      <c r="FF257" s="55" t="s">
        <v>180</v>
      </c>
      <c r="FG257" s="56">
        <v>1031.5</v>
      </c>
      <c r="FH257" s="54">
        <v>1026.5</v>
      </c>
      <c r="FI257" s="55">
        <v>1029</v>
      </c>
      <c r="FJ257" s="56">
        <v>990</v>
      </c>
      <c r="FK257" s="54">
        <v>980</v>
      </c>
      <c r="FL257" s="55">
        <v>985</v>
      </c>
      <c r="FM257" s="56">
        <v>1027.5</v>
      </c>
      <c r="FN257" s="54">
        <v>987.5</v>
      </c>
      <c r="FO257" s="55">
        <v>1007.5</v>
      </c>
      <c r="FP257" s="56" t="s">
        <v>180</v>
      </c>
      <c r="FQ257" s="54" t="s">
        <v>180</v>
      </c>
      <c r="FR257" s="55" t="s">
        <v>180</v>
      </c>
      <c r="FS257" s="56" t="s">
        <v>180</v>
      </c>
      <c r="FT257" s="54" t="s">
        <v>180</v>
      </c>
      <c r="FU257" s="55" t="s">
        <v>180</v>
      </c>
      <c r="FV257" s="56" t="s">
        <v>180</v>
      </c>
      <c r="FW257" s="54" t="s">
        <v>180</v>
      </c>
      <c r="FX257" s="55" t="s">
        <v>180</v>
      </c>
      <c r="FY257" s="56" t="s">
        <v>180</v>
      </c>
      <c r="FZ257" s="54" t="s">
        <v>180</v>
      </c>
      <c r="GA257" s="55" t="s">
        <v>180</v>
      </c>
      <c r="GB257" s="56">
        <v>2050</v>
      </c>
      <c r="GC257" s="54">
        <v>1895</v>
      </c>
      <c r="GD257" s="55">
        <v>1973</v>
      </c>
      <c r="GE257" s="56">
        <v>1985</v>
      </c>
      <c r="GF257" s="54">
        <v>1985</v>
      </c>
      <c r="GG257" s="55">
        <v>1985</v>
      </c>
      <c r="GH257" s="56">
        <v>2125</v>
      </c>
      <c r="GI257" s="54">
        <v>2080</v>
      </c>
      <c r="GJ257" s="55">
        <v>2103</v>
      </c>
      <c r="GK257" s="56" t="s">
        <v>180</v>
      </c>
      <c r="GL257" s="54" t="s">
        <v>180</v>
      </c>
      <c r="GM257" s="55" t="s">
        <v>180</v>
      </c>
      <c r="GN257" s="56">
        <v>2075</v>
      </c>
      <c r="GO257" s="54">
        <v>2000</v>
      </c>
      <c r="GP257" s="55">
        <v>2038</v>
      </c>
      <c r="GQ257" s="56" t="s">
        <v>180</v>
      </c>
      <c r="GR257" s="54" t="s">
        <v>180</v>
      </c>
      <c r="GS257" s="55" t="s">
        <v>180</v>
      </c>
      <c r="GT257" s="56" t="s">
        <v>180</v>
      </c>
      <c r="GU257" s="54" t="s">
        <v>180</v>
      </c>
      <c r="GV257" s="55" t="s">
        <v>180</v>
      </c>
      <c r="GW257" s="56" t="s">
        <v>180</v>
      </c>
      <c r="GX257" s="54" t="s">
        <v>180</v>
      </c>
      <c r="GY257" s="55" t="s">
        <v>180</v>
      </c>
      <c r="GZ257" s="56">
        <v>385</v>
      </c>
      <c r="HA257" s="54">
        <v>350</v>
      </c>
      <c r="HB257" s="55">
        <v>368</v>
      </c>
      <c r="HC257" s="56">
        <v>205</v>
      </c>
      <c r="HD257" s="54">
        <v>148</v>
      </c>
      <c r="HE257" s="55">
        <v>177</v>
      </c>
      <c r="HF257" s="54" t="s">
        <v>180</v>
      </c>
      <c r="HG257" s="54" t="s">
        <v>180</v>
      </c>
      <c r="HH257" s="55" t="s">
        <v>180</v>
      </c>
      <c r="HI257" s="54" t="s">
        <v>180</v>
      </c>
      <c r="HJ257" s="54" t="s">
        <v>180</v>
      </c>
      <c r="HK257" s="55" t="s">
        <v>180</v>
      </c>
      <c r="HL257" s="56" t="s">
        <v>180</v>
      </c>
      <c r="HM257" s="54" t="s">
        <v>180</v>
      </c>
      <c r="HN257" s="55" t="s">
        <v>180</v>
      </c>
      <c r="HO257" s="56" t="s">
        <v>180</v>
      </c>
      <c r="HP257" s="54" t="s">
        <v>180</v>
      </c>
      <c r="HQ257" s="55" t="s">
        <v>180</v>
      </c>
      <c r="HR257" s="56" t="s">
        <v>180</v>
      </c>
      <c r="HS257" s="54" t="s">
        <v>180</v>
      </c>
      <c r="HT257" s="55" t="s">
        <v>180</v>
      </c>
      <c r="HU257" s="56" t="s">
        <v>180</v>
      </c>
      <c r="HV257" s="54" t="s">
        <v>180</v>
      </c>
      <c r="HW257" s="55" t="s">
        <v>180</v>
      </c>
      <c r="HX257" s="56" t="s">
        <v>180</v>
      </c>
      <c r="HY257" s="54" t="s">
        <v>180</v>
      </c>
      <c r="HZ257" s="55" t="s">
        <v>180</v>
      </c>
      <c r="IA257" s="56" t="s">
        <v>180</v>
      </c>
      <c r="IB257" s="54" t="s">
        <v>180</v>
      </c>
      <c r="IC257" s="55" t="s">
        <v>180</v>
      </c>
    </row>
    <row r="258" spans="1:237">
      <c r="A258" s="20">
        <v>2008</v>
      </c>
      <c r="B258" s="20">
        <v>2</v>
      </c>
      <c r="C258" s="20">
        <v>5</v>
      </c>
      <c r="D258" s="54">
        <v>1205.75</v>
      </c>
      <c r="E258" s="54">
        <v>1202</v>
      </c>
      <c r="F258" s="55">
        <v>1204.25</v>
      </c>
      <c r="G258" s="56">
        <v>1070</v>
      </c>
      <c r="H258" s="54">
        <v>1064</v>
      </c>
      <c r="I258" s="55">
        <v>1067</v>
      </c>
      <c r="J258" s="56">
        <v>1020</v>
      </c>
      <c r="K258" s="54">
        <v>995</v>
      </c>
      <c r="L258" s="55">
        <v>1007.75</v>
      </c>
      <c r="M258" s="56">
        <v>1061</v>
      </c>
      <c r="N258" s="54">
        <v>1015</v>
      </c>
      <c r="O258" s="55">
        <v>1038.4000000000001</v>
      </c>
      <c r="P258" s="56">
        <v>1057</v>
      </c>
      <c r="Q258" s="54">
        <v>1015</v>
      </c>
      <c r="R258" s="55">
        <v>1036.4000000000001</v>
      </c>
      <c r="S258" s="56">
        <v>1061</v>
      </c>
      <c r="T258" s="54">
        <v>1015</v>
      </c>
      <c r="U258" s="55">
        <v>1038.4000000000001</v>
      </c>
      <c r="V258" s="54">
        <v>1010</v>
      </c>
      <c r="W258" s="54">
        <v>974</v>
      </c>
      <c r="X258" s="55">
        <v>992.2</v>
      </c>
      <c r="Y258" s="54">
        <v>989</v>
      </c>
      <c r="Z258" s="54">
        <v>969</v>
      </c>
      <c r="AA258" s="55">
        <v>979.2</v>
      </c>
      <c r="AB258" s="54" t="s">
        <v>180</v>
      </c>
      <c r="AC258" s="54" t="s">
        <v>180</v>
      </c>
      <c r="AD258" s="55" t="s">
        <v>180</v>
      </c>
      <c r="AE258" s="54" t="s">
        <v>180</v>
      </c>
      <c r="AF258" s="54" t="s">
        <v>180</v>
      </c>
      <c r="AG258" s="55" t="s">
        <v>180</v>
      </c>
      <c r="AH258" s="56" t="s">
        <v>180</v>
      </c>
      <c r="AI258" s="54" t="s">
        <v>180</v>
      </c>
      <c r="AJ258" s="55" t="s">
        <v>180</v>
      </c>
      <c r="AK258" s="56" t="s">
        <v>180</v>
      </c>
      <c r="AL258" s="54" t="s">
        <v>180</v>
      </c>
      <c r="AM258" s="55" t="s">
        <v>180</v>
      </c>
      <c r="AN258" s="56">
        <v>11437</v>
      </c>
      <c r="AO258" s="54">
        <v>10000</v>
      </c>
      <c r="AP258" s="55">
        <v>10718.8</v>
      </c>
      <c r="AQ258" s="56" t="s">
        <v>180</v>
      </c>
      <c r="AR258" s="54" t="s">
        <v>180</v>
      </c>
      <c r="AS258" s="55" t="s">
        <v>180</v>
      </c>
      <c r="AT258" s="56">
        <v>4220</v>
      </c>
      <c r="AU258" s="54">
        <v>3914</v>
      </c>
      <c r="AV258" s="55">
        <v>4067</v>
      </c>
      <c r="AW258" s="56">
        <v>1217.5</v>
      </c>
      <c r="AX258" s="54">
        <v>1162.5</v>
      </c>
      <c r="AY258" s="55">
        <v>1190.25</v>
      </c>
      <c r="AZ258" s="56">
        <v>1222.5</v>
      </c>
      <c r="BA258" s="54">
        <v>1162.5</v>
      </c>
      <c r="BB258" s="55">
        <v>1192.5</v>
      </c>
      <c r="BC258" s="56">
        <v>1220</v>
      </c>
      <c r="BD258" s="54">
        <v>1215</v>
      </c>
      <c r="BE258" s="55">
        <v>1218</v>
      </c>
      <c r="BF258" s="56">
        <v>1167.5</v>
      </c>
      <c r="BG258" s="54">
        <v>1167.5</v>
      </c>
      <c r="BH258" s="55">
        <v>1167.5</v>
      </c>
      <c r="BI258" s="56" t="s">
        <v>180</v>
      </c>
      <c r="BJ258" s="54" t="s">
        <v>180</v>
      </c>
      <c r="BK258" s="55" t="s">
        <v>180</v>
      </c>
      <c r="BL258" s="56" t="s">
        <v>180</v>
      </c>
      <c r="BM258" s="54" t="s">
        <v>180</v>
      </c>
      <c r="BN258" s="55" t="s">
        <v>180</v>
      </c>
      <c r="BO258" s="56" t="s">
        <v>180</v>
      </c>
      <c r="BP258" s="54" t="s">
        <v>180</v>
      </c>
      <c r="BQ258" s="55" t="s">
        <v>180</v>
      </c>
      <c r="BR258" s="56">
        <v>1300</v>
      </c>
      <c r="BS258" s="54">
        <v>1300</v>
      </c>
      <c r="BT258" s="55">
        <v>1300</v>
      </c>
      <c r="BU258" s="56">
        <v>1266</v>
      </c>
      <c r="BV258" s="54">
        <v>1236</v>
      </c>
      <c r="BW258" s="55">
        <v>1251</v>
      </c>
      <c r="BX258" s="56">
        <v>1070</v>
      </c>
      <c r="BY258" s="54">
        <v>1050</v>
      </c>
      <c r="BZ258" s="55">
        <v>1060</v>
      </c>
      <c r="CA258" s="56" t="s">
        <v>180</v>
      </c>
      <c r="CB258" s="54" t="s">
        <v>180</v>
      </c>
      <c r="CC258" s="55" t="s">
        <v>180</v>
      </c>
      <c r="CD258" s="56" t="s">
        <v>180</v>
      </c>
      <c r="CE258" s="54" t="s">
        <v>180</v>
      </c>
      <c r="CF258" s="55" t="s">
        <v>180</v>
      </c>
      <c r="CG258" s="56" t="s">
        <v>180</v>
      </c>
      <c r="CH258" s="54" t="s">
        <v>180</v>
      </c>
      <c r="CI258" s="55" t="s">
        <v>180</v>
      </c>
      <c r="CJ258" s="56">
        <v>5000</v>
      </c>
      <c r="CK258" s="54">
        <v>4500</v>
      </c>
      <c r="CL258" s="55">
        <v>4750</v>
      </c>
      <c r="CM258" s="56">
        <v>4525</v>
      </c>
      <c r="CN258" s="54">
        <v>4350</v>
      </c>
      <c r="CO258" s="55">
        <v>4437.5</v>
      </c>
      <c r="CP258" s="56">
        <v>1256.25</v>
      </c>
      <c r="CQ258" s="54">
        <v>1193.75</v>
      </c>
      <c r="CR258" s="55">
        <v>1225</v>
      </c>
      <c r="CS258" s="56">
        <v>1044</v>
      </c>
      <c r="CT258" s="54">
        <v>964</v>
      </c>
      <c r="CU258" s="55">
        <v>1004</v>
      </c>
      <c r="CV258" s="56">
        <v>1044</v>
      </c>
      <c r="CW258" s="54">
        <v>964</v>
      </c>
      <c r="CX258" s="55">
        <v>1004</v>
      </c>
      <c r="CY258" s="54">
        <v>1217.5</v>
      </c>
      <c r="CZ258" s="54">
        <v>1142.5</v>
      </c>
      <c r="DA258" s="55">
        <v>1180.25</v>
      </c>
      <c r="DB258" s="54" t="s">
        <v>180</v>
      </c>
      <c r="DC258" s="54" t="s">
        <v>180</v>
      </c>
      <c r="DD258" s="55" t="s">
        <v>180</v>
      </c>
      <c r="DE258" s="54" t="s">
        <v>180</v>
      </c>
      <c r="DF258" s="54" t="s">
        <v>180</v>
      </c>
      <c r="DG258" s="55" t="s">
        <v>180</v>
      </c>
      <c r="DH258" s="54" t="s">
        <v>180</v>
      </c>
      <c r="DI258" s="54" t="s">
        <v>180</v>
      </c>
      <c r="DJ258" s="55" t="s">
        <v>180</v>
      </c>
      <c r="DK258" s="56" t="s">
        <v>180</v>
      </c>
      <c r="DL258" s="54" t="s">
        <v>180</v>
      </c>
      <c r="DM258" s="55" t="s">
        <v>180</v>
      </c>
      <c r="DN258" s="54" t="s">
        <v>180</v>
      </c>
      <c r="DO258" s="54" t="s">
        <v>180</v>
      </c>
      <c r="DP258" s="55" t="s">
        <v>180</v>
      </c>
      <c r="DQ258" s="54" t="s">
        <v>180</v>
      </c>
      <c r="DR258" s="54" t="s">
        <v>180</v>
      </c>
      <c r="DS258" s="55" t="s">
        <v>180</v>
      </c>
      <c r="DT258" s="54">
        <v>1089</v>
      </c>
      <c r="DU258" s="54">
        <v>1089</v>
      </c>
      <c r="DV258" s="55">
        <v>1089</v>
      </c>
      <c r="DW258" s="56">
        <v>1240</v>
      </c>
      <c r="DX258" s="54">
        <v>1240</v>
      </c>
      <c r="DY258" s="55">
        <v>1240</v>
      </c>
      <c r="DZ258" s="56">
        <v>1688</v>
      </c>
      <c r="EA258" s="54">
        <v>1603.2</v>
      </c>
      <c r="EB258" s="55">
        <v>1645.6</v>
      </c>
      <c r="EC258" s="56" t="s">
        <v>180</v>
      </c>
      <c r="ED258" s="54" t="s">
        <v>180</v>
      </c>
      <c r="EE258" s="55" t="s">
        <v>180</v>
      </c>
      <c r="EF258" s="56" t="s">
        <v>180</v>
      </c>
      <c r="EG258" s="54" t="s">
        <v>180</v>
      </c>
      <c r="EH258" s="55" t="s">
        <v>180</v>
      </c>
      <c r="EI258" s="56" t="s">
        <v>180</v>
      </c>
      <c r="EJ258" s="54" t="s">
        <v>180</v>
      </c>
      <c r="EK258" s="55" t="s">
        <v>180</v>
      </c>
      <c r="EL258" s="56" t="s">
        <v>180</v>
      </c>
      <c r="EM258" s="54" t="s">
        <v>180</v>
      </c>
      <c r="EN258" s="55" t="s">
        <v>180</v>
      </c>
      <c r="EO258" s="56">
        <v>4100</v>
      </c>
      <c r="EP258" s="54">
        <v>3700</v>
      </c>
      <c r="EQ258" s="55">
        <v>3900</v>
      </c>
      <c r="ER258" s="56">
        <v>4400</v>
      </c>
      <c r="ES258" s="54">
        <v>4200</v>
      </c>
      <c r="ET258" s="55">
        <v>4300</v>
      </c>
      <c r="EU258" s="54" t="s">
        <v>180</v>
      </c>
      <c r="EV258" s="54" t="s">
        <v>180</v>
      </c>
      <c r="EW258" s="55" t="s">
        <v>180</v>
      </c>
      <c r="EX258" s="54">
        <v>1280</v>
      </c>
      <c r="EY258" s="54">
        <v>1280</v>
      </c>
      <c r="EZ258" s="55">
        <v>1280</v>
      </c>
      <c r="FA258" s="56" t="s">
        <v>180</v>
      </c>
      <c r="FB258" s="54" t="s">
        <v>180</v>
      </c>
      <c r="FC258" s="55" t="s">
        <v>180</v>
      </c>
      <c r="FD258" s="56" t="s">
        <v>180</v>
      </c>
      <c r="FE258" s="54" t="s">
        <v>180</v>
      </c>
      <c r="FF258" s="55" t="s">
        <v>180</v>
      </c>
      <c r="FG258" s="56">
        <v>1060</v>
      </c>
      <c r="FH258" s="54">
        <v>1022.5</v>
      </c>
      <c r="FI258" s="55">
        <v>1041.25</v>
      </c>
      <c r="FJ258" s="56">
        <v>1032.5</v>
      </c>
      <c r="FK258" s="54">
        <v>1027.5</v>
      </c>
      <c r="FL258" s="55">
        <v>1030</v>
      </c>
      <c r="FM258" s="56">
        <v>1065</v>
      </c>
      <c r="FN258" s="54">
        <v>988.75</v>
      </c>
      <c r="FO258" s="55">
        <v>1027</v>
      </c>
      <c r="FP258" s="56">
        <v>950</v>
      </c>
      <c r="FQ258" s="54">
        <v>950</v>
      </c>
      <c r="FR258" s="55">
        <v>950</v>
      </c>
      <c r="FS258" s="56" t="s">
        <v>180</v>
      </c>
      <c r="FT258" s="54" t="s">
        <v>180</v>
      </c>
      <c r="FU258" s="55" t="s">
        <v>180</v>
      </c>
      <c r="FV258" s="56" t="s">
        <v>180</v>
      </c>
      <c r="FW258" s="54" t="s">
        <v>180</v>
      </c>
      <c r="FX258" s="55" t="s">
        <v>180</v>
      </c>
      <c r="FY258" s="56" t="s">
        <v>180</v>
      </c>
      <c r="FZ258" s="54" t="s">
        <v>180</v>
      </c>
      <c r="GA258" s="55" t="s">
        <v>180</v>
      </c>
      <c r="GB258" s="56">
        <v>2050</v>
      </c>
      <c r="GC258" s="54">
        <v>1895</v>
      </c>
      <c r="GD258" s="55">
        <v>1973</v>
      </c>
      <c r="GE258" s="56">
        <v>1985</v>
      </c>
      <c r="GF258" s="54">
        <v>1985</v>
      </c>
      <c r="GG258" s="55">
        <v>1985</v>
      </c>
      <c r="GH258" s="56">
        <v>2125</v>
      </c>
      <c r="GI258" s="54">
        <v>2080</v>
      </c>
      <c r="GJ258" s="55">
        <v>2103</v>
      </c>
      <c r="GK258" s="56" t="s">
        <v>180</v>
      </c>
      <c r="GL258" s="54" t="s">
        <v>180</v>
      </c>
      <c r="GM258" s="55" t="s">
        <v>180</v>
      </c>
      <c r="GN258" s="56">
        <v>2075</v>
      </c>
      <c r="GO258" s="54">
        <v>2000</v>
      </c>
      <c r="GP258" s="55">
        <v>2038</v>
      </c>
      <c r="GQ258" s="56" t="s">
        <v>180</v>
      </c>
      <c r="GR258" s="54" t="s">
        <v>180</v>
      </c>
      <c r="GS258" s="55" t="s">
        <v>180</v>
      </c>
      <c r="GT258" s="56" t="s">
        <v>180</v>
      </c>
      <c r="GU258" s="54" t="s">
        <v>180</v>
      </c>
      <c r="GV258" s="55" t="s">
        <v>180</v>
      </c>
      <c r="GW258" s="56" t="s">
        <v>180</v>
      </c>
      <c r="GX258" s="54" t="s">
        <v>180</v>
      </c>
      <c r="GY258" s="55" t="s">
        <v>180</v>
      </c>
      <c r="GZ258" s="56">
        <v>385</v>
      </c>
      <c r="HA258" s="54">
        <v>350</v>
      </c>
      <c r="HB258" s="55">
        <v>368</v>
      </c>
      <c r="HC258" s="56">
        <v>377.5</v>
      </c>
      <c r="HD258" s="54">
        <v>337</v>
      </c>
      <c r="HE258" s="55">
        <v>357.75</v>
      </c>
      <c r="HF258" s="54" t="s">
        <v>180</v>
      </c>
      <c r="HG258" s="54" t="s">
        <v>180</v>
      </c>
      <c r="HH258" s="55" t="s">
        <v>180</v>
      </c>
      <c r="HI258" s="54" t="s">
        <v>180</v>
      </c>
      <c r="HJ258" s="54" t="s">
        <v>180</v>
      </c>
      <c r="HK258" s="55" t="s">
        <v>180</v>
      </c>
      <c r="HL258" s="56" t="s">
        <v>180</v>
      </c>
      <c r="HM258" s="54" t="s">
        <v>180</v>
      </c>
      <c r="HN258" s="55" t="s">
        <v>180</v>
      </c>
      <c r="HO258" s="56" t="s">
        <v>180</v>
      </c>
      <c r="HP258" s="54" t="s">
        <v>180</v>
      </c>
      <c r="HQ258" s="55" t="s">
        <v>180</v>
      </c>
      <c r="HR258" s="56" t="s">
        <v>180</v>
      </c>
      <c r="HS258" s="54" t="s">
        <v>180</v>
      </c>
      <c r="HT258" s="55" t="s">
        <v>180</v>
      </c>
      <c r="HU258" s="56" t="s">
        <v>180</v>
      </c>
      <c r="HV258" s="54" t="s">
        <v>180</v>
      </c>
      <c r="HW258" s="55" t="s">
        <v>180</v>
      </c>
      <c r="HX258" s="56" t="s">
        <v>180</v>
      </c>
      <c r="HY258" s="54" t="s">
        <v>180</v>
      </c>
      <c r="HZ258" s="55" t="s">
        <v>180</v>
      </c>
      <c r="IA258" s="56" t="s">
        <v>180</v>
      </c>
      <c r="IB258" s="54" t="s">
        <v>180</v>
      </c>
      <c r="IC258" s="55" t="s">
        <v>180</v>
      </c>
    </row>
    <row r="259" spans="1:237">
      <c r="A259" s="20">
        <v>2008</v>
      </c>
      <c r="B259" s="20">
        <v>2</v>
      </c>
      <c r="C259" s="20">
        <v>6</v>
      </c>
      <c r="D259" s="54">
        <v>1177.5</v>
      </c>
      <c r="E259" s="54">
        <v>1172.5</v>
      </c>
      <c r="F259" s="55">
        <v>1175</v>
      </c>
      <c r="G259" s="56">
        <v>1056.25</v>
      </c>
      <c r="H259" s="54">
        <v>1037.5</v>
      </c>
      <c r="I259" s="55">
        <v>1047</v>
      </c>
      <c r="J259" s="56">
        <v>1019.5</v>
      </c>
      <c r="K259" s="54">
        <v>1013.75</v>
      </c>
      <c r="L259" s="55">
        <v>1016.75</v>
      </c>
      <c r="M259" s="56">
        <v>1056.25</v>
      </c>
      <c r="N259" s="54">
        <v>1025</v>
      </c>
      <c r="O259" s="55">
        <v>1040.75</v>
      </c>
      <c r="P259" s="56">
        <v>1050</v>
      </c>
      <c r="Q259" s="54">
        <v>1025</v>
      </c>
      <c r="R259" s="55">
        <v>1037.75</v>
      </c>
      <c r="S259" s="56">
        <v>1043.75</v>
      </c>
      <c r="T259" s="54">
        <v>1025</v>
      </c>
      <c r="U259" s="55">
        <v>1034.75</v>
      </c>
      <c r="V259" s="54">
        <v>1040</v>
      </c>
      <c r="W259" s="54">
        <v>1025</v>
      </c>
      <c r="X259" s="55">
        <v>1032.5</v>
      </c>
      <c r="Y259" s="54">
        <v>1031.25</v>
      </c>
      <c r="Z259" s="54">
        <v>1001.25</v>
      </c>
      <c r="AA259" s="55">
        <v>1016.5</v>
      </c>
      <c r="AB259" s="54" t="s">
        <v>180</v>
      </c>
      <c r="AC259" s="54" t="s">
        <v>180</v>
      </c>
      <c r="AD259" s="55" t="s">
        <v>180</v>
      </c>
      <c r="AE259" s="54" t="s">
        <v>180</v>
      </c>
      <c r="AF259" s="54" t="s">
        <v>180</v>
      </c>
      <c r="AG259" s="55" t="s">
        <v>180</v>
      </c>
      <c r="AH259" s="56" t="s">
        <v>180</v>
      </c>
      <c r="AI259" s="54" t="s">
        <v>180</v>
      </c>
      <c r="AJ259" s="55" t="s">
        <v>180</v>
      </c>
      <c r="AK259" s="56" t="s">
        <v>180</v>
      </c>
      <c r="AL259" s="54" t="s">
        <v>180</v>
      </c>
      <c r="AM259" s="55" t="s">
        <v>180</v>
      </c>
      <c r="AN259" s="56">
        <v>13850</v>
      </c>
      <c r="AO259" s="54">
        <v>10000</v>
      </c>
      <c r="AP259" s="55">
        <v>11925</v>
      </c>
      <c r="AQ259" s="56" t="s">
        <v>180</v>
      </c>
      <c r="AR259" s="54" t="s">
        <v>180</v>
      </c>
      <c r="AS259" s="55" t="s">
        <v>180</v>
      </c>
      <c r="AT259" s="56">
        <v>4150</v>
      </c>
      <c r="AU259" s="54">
        <v>3925</v>
      </c>
      <c r="AV259" s="55">
        <v>4037.5</v>
      </c>
      <c r="AW259" s="56">
        <v>1192.5</v>
      </c>
      <c r="AX259" s="54">
        <v>1112.5</v>
      </c>
      <c r="AY259" s="55">
        <v>1152.5</v>
      </c>
      <c r="AZ259" s="56">
        <v>1225</v>
      </c>
      <c r="BA259" s="54">
        <v>1196.25</v>
      </c>
      <c r="BB259" s="55">
        <v>1211</v>
      </c>
      <c r="BC259" s="56">
        <v>1205</v>
      </c>
      <c r="BD259" s="54">
        <v>1196.25</v>
      </c>
      <c r="BE259" s="55">
        <v>1200.75</v>
      </c>
      <c r="BF259" s="56">
        <v>1225</v>
      </c>
      <c r="BG259" s="54">
        <v>1225</v>
      </c>
      <c r="BH259" s="55">
        <v>1225</v>
      </c>
      <c r="BI259" s="56">
        <v>1150</v>
      </c>
      <c r="BJ259" s="54">
        <v>1145</v>
      </c>
      <c r="BK259" s="55">
        <v>1148</v>
      </c>
      <c r="BL259" s="56" t="s">
        <v>180</v>
      </c>
      <c r="BM259" s="54" t="s">
        <v>180</v>
      </c>
      <c r="BN259" s="55" t="s">
        <v>180</v>
      </c>
      <c r="BO259" s="56" t="s">
        <v>180</v>
      </c>
      <c r="BP259" s="54" t="s">
        <v>180</v>
      </c>
      <c r="BQ259" s="55" t="s">
        <v>180</v>
      </c>
      <c r="BR259" s="56">
        <v>1300</v>
      </c>
      <c r="BS259" s="54">
        <v>1300</v>
      </c>
      <c r="BT259" s="55">
        <v>1300</v>
      </c>
      <c r="BU259" s="56">
        <v>1282.5</v>
      </c>
      <c r="BV259" s="54">
        <v>1275</v>
      </c>
      <c r="BW259" s="55">
        <v>1279</v>
      </c>
      <c r="BX259" s="56">
        <v>1216.25</v>
      </c>
      <c r="BY259" s="54">
        <v>1207.5</v>
      </c>
      <c r="BZ259" s="55">
        <v>1212.25</v>
      </c>
      <c r="CA259" s="56" t="s">
        <v>180</v>
      </c>
      <c r="CB259" s="54" t="s">
        <v>180</v>
      </c>
      <c r="CC259" s="55" t="s">
        <v>180</v>
      </c>
      <c r="CD259" s="56" t="s">
        <v>180</v>
      </c>
      <c r="CE259" s="54" t="s">
        <v>180</v>
      </c>
      <c r="CF259" s="55" t="s">
        <v>180</v>
      </c>
      <c r="CG259" s="56" t="s">
        <v>180</v>
      </c>
      <c r="CH259" s="54" t="s">
        <v>180</v>
      </c>
      <c r="CI259" s="55" t="s">
        <v>180</v>
      </c>
      <c r="CJ259" s="56">
        <v>4800</v>
      </c>
      <c r="CK259" s="54">
        <v>4400</v>
      </c>
      <c r="CL259" s="55">
        <v>4600</v>
      </c>
      <c r="CM259" s="56">
        <v>4850</v>
      </c>
      <c r="CN259" s="54">
        <v>4575</v>
      </c>
      <c r="CO259" s="55">
        <v>4712.5</v>
      </c>
      <c r="CP259" s="56">
        <v>1280</v>
      </c>
      <c r="CQ259" s="54">
        <v>1247.5</v>
      </c>
      <c r="CR259" s="55">
        <v>1263.75</v>
      </c>
      <c r="CS259" s="56">
        <v>1100</v>
      </c>
      <c r="CT259" s="54">
        <v>1000</v>
      </c>
      <c r="CU259" s="55">
        <v>1050</v>
      </c>
      <c r="CV259" s="56">
        <v>1100</v>
      </c>
      <c r="CW259" s="54">
        <v>1000</v>
      </c>
      <c r="CX259" s="55">
        <v>1050</v>
      </c>
      <c r="CY259" s="54">
        <v>1135</v>
      </c>
      <c r="CZ259" s="54">
        <v>1120</v>
      </c>
      <c r="DA259" s="55">
        <v>1127.5</v>
      </c>
      <c r="DB259" s="54" t="s">
        <v>180</v>
      </c>
      <c r="DC259" s="54" t="s">
        <v>180</v>
      </c>
      <c r="DD259" s="55" t="s">
        <v>180</v>
      </c>
      <c r="DE259" s="54" t="s">
        <v>180</v>
      </c>
      <c r="DF259" s="54" t="s">
        <v>180</v>
      </c>
      <c r="DG259" s="55" t="s">
        <v>180</v>
      </c>
      <c r="DH259" s="54" t="s">
        <v>180</v>
      </c>
      <c r="DI259" s="54" t="s">
        <v>180</v>
      </c>
      <c r="DJ259" s="55" t="s">
        <v>180</v>
      </c>
      <c r="DK259" s="56" t="s">
        <v>180</v>
      </c>
      <c r="DL259" s="54" t="s">
        <v>180</v>
      </c>
      <c r="DM259" s="55" t="s">
        <v>180</v>
      </c>
      <c r="DN259" s="54" t="s">
        <v>180</v>
      </c>
      <c r="DO259" s="54" t="s">
        <v>180</v>
      </c>
      <c r="DP259" s="55" t="s">
        <v>180</v>
      </c>
      <c r="DQ259" s="54" t="s">
        <v>180</v>
      </c>
      <c r="DR259" s="54" t="s">
        <v>180</v>
      </c>
      <c r="DS259" s="55" t="s">
        <v>180</v>
      </c>
      <c r="DT259" s="54">
        <v>1085</v>
      </c>
      <c r="DU259" s="54">
        <v>1085</v>
      </c>
      <c r="DV259" s="55">
        <v>1085</v>
      </c>
      <c r="DW259" s="56">
        <v>1243.75</v>
      </c>
      <c r="DX259" s="54">
        <v>1208.75</v>
      </c>
      <c r="DY259" s="55">
        <v>1226.5</v>
      </c>
      <c r="DZ259" s="56">
        <v>2244.25</v>
      </c>
      <c r="EA259" s="54">
        <v>2111.5</v>
      </c>
      <c r="EB259" s="55">
        <v>2178</v>
      </c>
      <c r="EC259" s="56" t="s">
        <v>180</v>
      </c>
      <c r="ED259" s="54" t="s">
        <v>180</v>
      </c>
      <c r="EE259" s="55" t="s">
        <v>180</v>
      </c>
      <c r="EF259" s="56" t="s">
        <v>180</v>
      </c>
      <c r="EG259" s="54" t="s">
        <v>180</v>
      </c>
      <c r="EH259" s="55" t="s">
        <v>180</v>
      </c>
      <c r="EI259" s="56" t="s">
        <v>180</v>
      </c>
      <c r="EJ259" s="54" t="s">
        <v>180</v>
      </c>
      <c r="EK259" s="55" t="s">
        <v>180</v>
      </c>
      <c r="EL259" s="56" t="s">
        <v>180</v>
      </c>
      <c r="EM259" s="54" t="s">
        <v>180</v>
      </c>
      <c r="EN259" s="55" t="s">
        <v>180</v>
      </c>
      <c r="EO259" s="56">
        <v>4000</v>
      </c>
      <c r="EP259" s="54">
        <v>3700</v>
      </c>
      <c r="EQ259" s="55">
        <v>3850</v>
      </c>
      <c r="ER259" s="56">
        <v>4400</v>
      </c>
      <c r="ES259" s="54">
        <v>4100</v>
      </c>
      <c r="ET259" s="55">
        <v>4250</v>
      </c>
      <c r="EU259" s="54" t="s">
        <v>180</v>
      </c>
      <c r="EV259" s="54" t="s">
        <v>180</v>
      </c>
      <c r="EW259" s="55" t="s">
        <v>180</v>
      </c>
      <c r="EX259" s="54">
        <v>1280</v>
      </c>
      <c r="EY259" s="54">
        <v>1280</v>
      </c>
      <c r="EZ259" s="55">
        <v>1280</v>
      </c>
      <c r="FA259" s="56" t="s">
        <v>180</v>
      </c>
      <c r="FB259" s="54" t="s">
        <v>180</v>
      </c>
      <c r="FC259" s="55" t="s">
        <v>180</v>
      </c>
      <c r="FD259" s="56" t="s">
        <v>180</v>
      </c>
      <c r="FE259" s="54" t="s">
        <v>180</v>
      </c>
      <c r="FF259" s="55" t="s">
        <v>180</v>
      </c>
      <c r="FG259" s="56">
        <v>1066.25</v>
      </c>
      <c r="FH259" s="54">
        <v>1020</v>
      </c>
      <c r="FI259" s="55">
        <v>1043.25</v>
      </c>
      <c r="FJ259" s="56">
        <v>1075</v>
      </c>
      <c r="FK259" s="54">
        <v>1041.25</v>
      </c>
      <c r="FL259" s="55">
        <v>1058.25</v>
      </c>
      <c r="FM259" s="56">
        <v>1090</v>
      </c>
      <c r="FN259" s="54">
        <v>1052.5</v>
      </c>
      <c r="FO259" s="55">
        <v>1071.25</v>
      </c>
      <c r="FP259" s="56">
        <v>950</v>
      </c>
      <c r="FQ259" s="54">
        <v>950</v>
      </c>
      <c r="FR259" s="55">
        <v>950</v>
      </c>
      <c r="FS259" s="56" t="s">
        <v>180</v>
      </c>
      <c r="FT259" s="54" t="s">
        <v>180</v>
      </c>
      <c r="FU259" s="55" t="s">
        <v>180</v>
      </c>
      <c r="FV259" s="56" t="s">
        <v>180</v>
      </c>
      <c r="FW259" s="54" t="s">
        <v>180</v>
      </c>
      <c r="FX259" s="55" t="s">
        <v>180</v>
      </c>
      <c r="FY259" s="56" t="s">
        <v>180</v>
      </c>
      <c r="FZ259" s="54" t="s">
        <v>180</v>
      </c>
      <c r="GA259" s="55" t="s">
        <v>180</v>
      </c>
      <c r="GB259" s="56">
        <v>2050</v>
      </c>
      <c r="GC259" s="54">
        <v>1895</v>
      </c>
      <c r="GD259" s="55">
        <v>1973</v>
      </c>
      <c r="GE259" s="56">
        <v>1985</v>
      </c>
      <c r="GF259" s="54">
        <v>1985</v>
      </c>
      <c r="GG259" s="55">
        <v>1985</v>
      </c>
      <c r="GH259" s="56">
        <v>2125</v>
      </c>
      <c r="GI259" s="54">
        <v>2080</v>
      </c>
      <c r="GJ259" s="55">
        <v>2103</v>
      </c>
      <c r="GK259" s="56" t="s">
        <v>180</v>
      </c>
      <c r="GL259" s="54" t="s">
        <v>180</v>
      </c>
      <c r="GM259" s="55" t="s">
        <v>180</v>
      </c>
      <c r="GN259" s="56">
        <v>2075</v>
      </c>
      <c r="GO259" s="54">
        <v>2000</v>
      </c>
      <c r="GP259" s="55">
        <v>2038</v>
      </c>
      <c r="GQ259" s="56" t="s">
        <v>180</v>
      </c>
      <c r="GR259" s="54" t="s">
        <v>180</v>
      </c>
      <c r="GS259" s="55" t="s">
        <v>180</v>
      </c>
      <c r="GT259" s="56" t="s">
        <v>180</v>
      </c>
      <c r="GU259" s="54" t="s">
        <v>180</v>
      </c>
      <c r="GV259" s="55" t="s">
        <v>180</v>
      </c>
      <c r="GW259" s="56" t="s">
        <v>180</v>
      </c>
      <c r="GX259" s="54" t="s">
        <v>180</v>
      </c>
      <c r="GY259" s="55" t="s">
        <v>180</v>
      </c>
      <c r="GZ259" s="56">
        <v>385</v>
      </c>
      <c r="HA259" s="54">
        <v>350</v>
      </c>
      <c r="HB259" s="55">
        <v>368</v>
      </c>
      <c r="HC259" s="56">
        <v>435</v>
      </c>
      <c r="HD259" s="54">
        <v>400</v>
      </c>
      <c r="HE259" s="55">
        <v>418</v>
      </c>
      <c r="HF259" s="54" t="s">
        <v>180</v>
      </c>
      <c r="HG259" s="54" t="s">
        <v>180</v>
      </c>
      <c r="HH259" s="55" t="s">
        <v>180</v>
      </c>
      <c r="HI259" s="54" t="s">
        <v>180</v>
      </c>
      <c r="HJ259" s="54" t="s">
        <v>180</v>
      </c>
      <c r="HK259" s="55" t="s">
        <v>180</v>
      </c>
      <c r="HL259" s="56" t="s">
        <v>180</v>
      </c>
      <c r="HM259" s="54" t="s">
        <v>180</v>
      </c>
      <c r="HN259" s="55" t="s">
        <v>180</v>
      </c>
      <c r="HO259" s="56" t="s">
        <v>180</v>
      </c>
      <c r="HP259" s="54" t="s">
        <v>180</v>
      </c>
      <c r="HQ259" s="55" t="s">
        <v>180</v>
      </c>
      <c r="HR259" s="56" t="s">
        <v>180</v>
      </c>
      <c r="HS259" s="54" t="s">
        <v>180</v>
      </c>
      <c r="HT259" s="55" t="s">
        <v>180</v>
      </c>
      <c r="HU259" s="56" t="s">
        <v>180</v>
      </c>
      <c r="HV259" s="54" t="s">
        <v>180</v>
      </c>
      <c r="HW259" s="55" t="s">
        <v>180</v>
      </c>
      <c r="HX259" s="56" t="s">
        <v>180</v>
      </c>
      <c r="HY259" s="54" t="s">
        <v>180</v>
      </c>
      <c r="HZ259" s="55" t="s">
        <v>180</v>
      </c>
      <c r="IA259" s="56" t="s">
        <v>180</v>
      </c>
      <c r="IB259" s="54" t="s">
        <v>180</v>
      </c>
      <c r="IC259" s="55" t="s">
        <v>180</v>
      </c>
    </row>
    <row r="260" spans="1:237">
      <c r="A260" s="20">
        <v>2008</v>
      </c>
      <c r="B260" s="20">
        <v>3</v>
      </c>
      <c r="C260" s="20">
        <v>7</v>
      </c>
      <c r="D260" s="54">
        <v>1190.4000000000001</v>
      </c>
      <c r="E260" s="54">
        <v>1180.4000000000001</v>
      </c>
      <c r="F260" s="55">
        <v>1185.4000000000001</v>
      </c>
      <c r="G260" s="56">
        <v>1080</v>
      </c>
      <c r="H260" s="54">
        <v>1064</v>
      </c>
      <c r="I260" s="55">
        <v>1072</v>
      </c>
      <c r="J260" s="56">
        <v>1081</v>
      </c>
      <c r="K260" s="54">
        <v>1075</v>
      </c>
      <c r="L260" s="55">
        <v>1078.4000000000001</v>
      </c>
      <c r="M260" s="56">
        <v>1104</v>
      </c>
      <c r="N260" s="54">
        <v>1084</v>
      </c>
      <c r="O260" s="55">
        <v>1094</v>
      </c>
      <c r="P260" s="56">
        <v>1104</v>
      </c>
      <c r="Q260" s="54">
        <v>1084</v>
      </c>
      <c r="R260" s="55">
        <v>1094</v>
      </c>
      <c r="S260" s="56">
        <v>1104</v>
      </c>
      <c r="T260" s="54">
        <v>1084</v>
      </c>
      <c r="U260" s="55">
        <v>1094</v>
      </c>
      <c r="V260" s="54">
        <v>1082</v>
      </c>
      <c r="W260" s="54">
        <v>1074</v>
      </c>
      <c r="X260" s="55">
        <v>1078</v>
      </c>
      <c r="Y260" s="54">
        <v>1090</v>
      </c>
      <c r="Z260" s="54">
        <v>1074</v>
      </c>
      <c r="AA260" s="55">
        <v>1082</v>
      </c>
      <c r="AB260" s="54" t="s">
        <v>180</v>
      </c>
      <c r="AC260" s="54" t="s">
        <v>180</v>
      </c>
      <c r="AD260" s="55" t="s">
        <v>180</v>
      </c>
      <c r="AE260" s="54" t="s">
        <v>180</v>
      </c>
      <c r="AF260" s="54" t="s">
        <v>180</v>
      </c>
      <c r="AG260" s="55" t="s">
        <v>180</v>
      </c>
      <c r="AH260" s="56" t="s">
        <v>180</v>
      </c>
      <c r="AI260" s="54" t="s">
        <v>180</v>
      </c>
      <c r="AJ260" s="55" t="s">
        <v>180</v>
      </c>
      <c r="AK260" s="56" t="s">
        <v>180</v>
      </c>
      <c r="AL260" s="54" t="s">
        <v>180</v>
      </c>
      <c r="AM260" s="55" t="s">
        <v>180</v>
      </c>
      <c r="AN260" s="56">
        <v>13898</v>
      </c>
      <c r="AO260" s="54">
        <v>12500</v>
      </c>
      <c r="AP260" s="55">
        <v>13199.2</v>
      </c>
      <c r="AQ260" s="56" t="s">
        <v>180</v>
      </c>
      <c r="AR260" s="54" t="s">
        <v>180</v>
      </c>
      <c r="AS260" s="55" t="s">
        <v>180</v>
      </c>
      <c r="AT260" s="56">
        <v>4020</v>
      </c>
      <c r="AU260" s="54">
        <v>3780</v>
      </c>
      <c r="AV260" s="55">
        <v>3900</v>
      </c>
      <c r="AW260" s="56">
        <v>1167</v>
      </c>
      <c r="AX260" s="54">
        <v>1157</v>
      </c>
      <c r="AY260" s="55">
        <v>1162.2</v>
      </c>
      <c r="AZ260" s="56">
        <v>1225</v>
      </c>
      <c r="BA260" s="54">
        <v>1172</v>
      </c>
      <c r="BB260" s="55">
        <v>1199</v>
      </c>
      <c r="BC260" s="56">
        <v>1192</v>
      </c>
      <c r="BD260" s="54">
        <v>1172</v>
      </c>
      <c r="BE260" s="55">
        <v>1182</v>
      </c>
      <c r="BF260" s="56">
        <v>1225</v>
      </c>
      <c r="BG260" s="54">
        <v>1225</v>
      </c>
      <c r="BH260" s="55">
        <v>1225</v>
      </c>
      <c r="BI260" s="56">
        <v>1150</v>
      </c>
      <c r="BJ260" s="54">
        <v>1145</v>
      </c>
      <c r="BK260" s="55">
        <v>1148</v>
      </c>
      <c r="BL260" s="56" t="s">
        <v>180</v>
      </c>
      <c r="BM260" s="54" t="s">
        <v>180</v>
      </c>
      <c r="BN260" s="55" t="s">
        <v>180</v>
      </c>
      <c r="BO260" s="56" t="s">
        <v>180</v>
      </c>
      <c r="BP260" s="54" t="s">
        <v>180</v>
      </c>
      <c r="BQ260" s="55" t="s">
        <v>180</v>
      </c>
      <c r="BR260" s="56">
        <v>1300</v>
      </c>
      <c r="BS260" s="54">
        <v>1300</v>
      </c>
      <c r="BT260" s="55">
        <v>1300</v>
      </c>
      <c r="BU260" s="56">
        <v>1275</v>
      </c>
      <c r="BV260" s="54">
        <v>1268.4000000000001</v>
      </c>
      <c r="BW260" s="55">
        <v>1272.2</v>
      </c>
      <c r="BX260" s="56">
        <v>1285</v>
      </c>
      <c r="BY260" s="54">
        <v>1276</v>
      </c>
      <c r="BZ260" s="55">
        <v>1280.5999999999999</v>
      </c>
      <c r="CA260" s="56" t="s">
        <v>180</v>
      </c>
      <c r="CB260" s="54" t="s">
        <v>180</v>
      </c>
      <c r="CC260" s="55" t="s">
        <v>180</v>
      </c>
      <c r="CD260" s="56" t="s">
        <v>180</v>
      </c>
      <c r="CE260" s="54" t="s">
        <v>180</v>
      </c>
      <c r="CF260" s="55" t="s">
        <v>180</v>
      </c>
      <c r="CG260" s="56" t="s">
        <v>180</v>
      </c>
      <c r="CH260" s="54" t="s">
        <v>180</v>
      </c>
      <c r="CI260" s="55" t="s">
        <v>180</v>
      </c>
      <c r="CJ260" s="56">
        <v>4700</v>
      </c>
      <c r="CK260" s="54">
        <v>4400</v>
      </c>
      <c r="CL260" s="55">
        <v>4550</v>
      </c>
      <c r="CM260" s="56">
        <v>4720</v>
      </c>
      <c r="CN260" s="54">
        <v>4400</v>
      </c>
      <c r="CO260" s="55">
        <v>4560</v>
      </c>
      <c r="CP260" s="56">
        <v>1278</v>
      </c>
      <c r="CQ260" s="54">
        <v>1226</v>
      </c>
      <c r="CR260" s="55">
        <v>1252</v>
      </c>
      <c r="CS260" s="56">
        <v>1136</v>
      </c>
      <c r="CT260" s="54">
        <v>1060</v>
      </c>
      <c r="CU260" s="55">
        <v>1098</v>
      </c>
      <c r="CV260" s="56">
        <v>1132</v>
      </c>
      <c r="CW260" s="54">
        <v>1118</v>
      </c>
      <c r="CX260" s="55">
        <v>1125</v>
      </c>
      <c r="CY260" s="54">
        <v>1140</v>
      </c>
      <c r="CZ260" s="54">
        <v>1127</v>
      </c>
      <c r="DA260" s="55">
        <v>1133.5999999999999</v>
      </c>
      <c r="DB260" s="54" t="s">
        <v>180</v>
      </c>
      <c r="DC260" s="54" t="s">
        <v>180</v>
      </c>
      <c r="DD260" s="55" t="s">
        <v>180</v>
      </c>
      <c r="DE260" s="54" t="s">
        <v>180</v>
      </c>
      <c r="DF260" s="54" t="s">
        <v>180</v>
      </c>
      <c r="DG260" s="55" t="s">
        <v>180</v>
      </c>
      <c r="DH260" s="54" t="s">
        <v>180</v>
      </c>
      <c r="DI260" s="54" t="s">
        <v>180</v>
      </c>
      <c r="DJ260" s="55" t="s">
        <v>180</v>
      </c>
      <c r="DK260" s="56" t="s">
        <v>180</v>
      </c>
      <c r="DL260" s="54" t="s">
        <v>180</v>
      </c>
      <c r="DM260" s="55" t="s">
        <v>180</v>
      </c>
      <c r="DN260" s="54" t="s">
        <v>180</v>
      </c>
      <c r="DO260" s="54" t="s">
        <v>180</v>
      </c>
      <c r="DP260" s="55" t="s">
        <v>180</v>
      </c>
      <c r="DQ260" s="54" t="s">
        <v>180</v>
      </c>
      <c r="DR260" s="54" t="s">
        <v>180</v>
      </c>
      <c r="DS260" s="55" t="s">
        <v>180</v>
      </c>
      <c r="DT260" s="54">
        <v>1085</v>
      </c>
      <c r="DU260" s="54">
        <v>1083</v>
      </c>
      <c r="DV260" s="55">
        <v>1084</v>
      </c>
      <c r="DW260" s="56">
        <v>1210</v>
      </c>
      <c r="DX260" s="54">
        <v>1195</v>
      </c>
      <c r="DY260" s="55">
        <v>1202.5</v>
      </c>
      <c r="DZ260" s="56">
        <v>2022.8</v>
      </c>
      <c r="EA260" s="54">
        <v>1902.8</v>
      </c>
      <c r="EB260" s="55">
        <v>1963.2</v>
      </c>
      <c r="EC260" s="56" t="s">
        <v>180</v>
      </c>
      <c r="ED260" s="54" t="s">
        <v>180</v>
      </c>
      <c r="EE260" s="55" t="s">
        <v>180</v>
      </c>
      <c r="EF260" s="56" t="s">
        <v>180</v>
      </c>
      <c r="EG260" s="54" t="s">
        <v>180</v>
      </c>
      <c r="EH260" s="55" t="s">
        <v>180</v>
      </c>
      <c r="EI260" s="56" t="s">
        <v>180</v>
      </c>
      <c r="EJ260" s="54" t="s">
        <v>180</v>
      </c>
      <c r="EK260" s="55" t="s">
        <v>180</v>
      </c>
      <c r="EL260" s="56" t="s">
        <v>180</v>
      </c>
      <c r="EM260" s="54" t="s">
        <v>180</v>
      </c>
      <c r="EN260" s="55" t="s">
        <v>180</v>
      </c>
      <c r="EO260" s="56">
        <v>4000</v>
      </c>
      <c r="EP260" s="54">
        <v>3700</v>
      </c>
      <c r="EQ260" s="55">
        <v>3850</v>
      </c>
      <c r="ER260" s="56">
        <v>4400</v>
      </c>
      <c r="ES260" s="54">
        <v>4200</v>
      </c>
      <c r="ET260" s="55">
        <v>4300</v>
      </c>
      <c r="EU260" s="54" t="s">
        <v>180</v>
      </c>
      <c r="EV260" s="54" t="s">
        <v>180</v>
      </c>
      <c r="EW260" s="55" t="s">
        <v>180</v>
      </c>
      <c r="EX260" s="54">
        <v>1306.4000000000001</v>
      </c>
      <c r="EY260" s="54">
        <v>1304</v>
      </c>
      <c r="EZ260" s="55">
        <v>1305.4000000000001</v>
      </c>
      <c r="FA260" s="56" t="s">
        <v>180</v>
      </c>
      <c r="FB260" s="54" t="s">
        <v>180</v>
      </c>
      <c r="FC260" s="55" t="s">
        <v>180</v>
      </c>
      <c r="FD260" s="56" t="s">
        <v>180</v>
      </c>
      <c r="FE260" s="54" t="s">
        <v>180</v>
      </c>
      <c r="FF260" s="55" t="s">
        <v>180</v>
      </c>
      <c r="FG260" s="56">
        <v>1115</v>
      </c>
      <c r="FH260" s="54">
        <v>1110</v>
      </c>
      <c r="FI260" s="55">
        <v>1113</v>
      </c>
      <c r="FJ260" s="56">
        <v>1082</v>
      </c>
      <c r="FK260" s="54">
        <v>1055</v>
      </c>
      <c r="FL260" s="55">
        <v>1069</v>
      </c>
      <c r="FM260" s="56">
        <v>1100</v>
      </c>
      <c r="FN260" s="54">
        <v>1050</v>
      </c>
      <c r="FO260" s="55">
        <v>1075</v>
      </c>
      <c r="FP260" s="56">
        <v>1000</v>
      </c>
      <c r="FQ260" s="54">
        <v>1000</v>
      </c>
      <c r="FR260" s="55">
        <v>1000</v>
      </c>
      <c r="FS260" s="56" t="s">
        <v>180</v>
      </c>
      <c r="FT260" s="54" t="s">
        <v>180</v>
      </c>
      <c r="FU260" s="55" t="s">
        <v>180</v>
      </c>
      <c r="FV260" s="56" t="s">
        <v>180</v>
      </c>
      <c r="FW260" s="54" t="s">
        <v>180</v>
      </c>
      <c r="FX260" s="55" t="s">
        <v>180</v>
      </c>
      <c r="FY260" s="56" t="s">
        <v>180</v>
      </c>
      <c r="FZ260" s="54" t="s">
        <v>180</v>
      </c>
      <c r="GA260" s="55" t="s">
        <v>180</v>
      </c>
      <c r="GB260" s="56">
        <v>2390</v>
      </c>
      <c r="GC260" s="54">
        <v>1939</v>
      </c>
      <c r="GD260" s="55">
        <v>2165</v>
      </c>
      <c r="GE260" s="56">
        <v>2157</v>
      </c>
      <c r="GF260" s="54">
        <v>2157</v>
      </c>
      <c r="GG260" s="55">
        <v>2157</v>
      </c>
      <c r="GH260" s="56">
        <v>2465</v>
      </c>
      <c r="GI260" s="54">
        <v>2432</v>
      </c>
      <c r="GJ260" s="55">
        <v>2448.6</v>
      </c>
      <c r="GK260" s="56" t="s">
        <v>180</v>
      </c>
      <c r="GL260" s="54" t="s">
        <v>180</v>
      </c>
      <c r="GM260" s="55" t="s">
        <v>180</v>
      </c>
      <c r="GN260" s="56">
        <v>2075</v>
      </c>
      <c r="GO260" s="54">
        <v>2000</v>
      </c>
      <c r="GP260" s="55">
        <v>2038</v>
      </c>
      <c r="GQ260" s="56" t="s">
        <v>180</v>
      </c>
      <c r="GR260" s="54" t="s">
        <v>180</v>
      </c>
      <c r="GS260" s="55" t="s">
        <v>180</v>
      </c>
      <c r="GT260" s="56" t="s">
        <v>180</v>
      </c>
      <c r="GU260" s="54" t="s">
        <v>180</v>
      </c>
      <c r="GV260" s="55" t="s">
        <v>180</v>
      </c>
      <c r="GW260" s="56" t="s">
        <v>180</v>
      </c>
      <c r="GX260" s="54" t="s">
        <v>180</v>
      </c>
      <c r="GY260" s="55" t="s">
        <v>180</v>
      </c>
      <c r="GZ260" s="56">
        <v>385</v>
      </c>
      <c r="HA260" s="54">
        <v>350</v>
      </c>
      <c r="HB260" s="55">
        <v>368</v>
      </c>
      <c r="HC260" s="56">
        <v>435</v>
      </c>
      <c r="HD260" s="54">
        <v>385</v>
      </c>
      <c r="HE260" s="55">
        <v>410.2</v>
      </c>
      <c r="HF260" s="54" t="s">
        <v>180</v>
      </c>
      <c r="HG260" s="54" t="s">
        <v>180</v>
      </c>
      <c r="HH260" s="55" t="s">
        <v>180</v>
      </c>
      <c r="HI260" s="54" t="s">
        <v>180</v>
      </c>
      <c r="HJ260" s="54" t="s">
        <v>180</v>
      </c>
      <c r="HK260" s="55" t="s">
        <v>180</v>
      </c>
      <c r="HL260" s="56" t="s">
        <v>180</v>
      </c>
      <c r="HM260" s="54" t="s">
        <v>180</v>
      </c>
      <c r="HN260" s="55" t="s">
        <v>180</v>
      </c>
      <c r="HO260" s="56" t="s">
        <v>180</v>
      </c>
      <c r="HP260" s="54" t="s">
        <v>180</v>
      </c>
      <c r="HQ260" s="55" t="s">
        <v>180</v>
      </c>
      <c r="HR260" s="56" t="s">
        <v>180</v>
      </c>
      <c r="HS260" s="54" t="s">
        <v>180</v>
      </c>
      <c r="HT260" s="55" t="s">
        <v>180</v>
      </c>
      <c r="HU260" s="56" t="s">
        <v>180</v>
      </c>
      <c r="HV260" s="54" t="s">
        <v>180</v>
      </c>
      <c r="HW260" s="55" t="s">
        <v>180</v>
      </c>
      <c r="HX260" s="56" t="s">
        <v>180</v>
      </c>
      <c r="HY260" s="54" t="s">
        <v>180</v>
      </c>
      <c r="HZ260" s="55" t="s">
        <v>180</v>
      </c>
      <c r="IA260" s="56" t="s">
        <v>180</v>
      </c>
      <c r="IB260" s="54" t="s">
        <v>180</v>
      </c>
      <c r="IC260" s="55" t="s">
        <v>180</v>
      </c>
    </row>
    <row r="261" spans="1:237">
      <c r="A261" s="20">
        <v>2008</v>
      </c>
      <c r="B261" s="20">
        <v>3</v>
      </c>
      <c r="C261" s="20">
        <v>8</v>
      </c>
      <c r="D261" s="54">
        <v>1180</v>
      </c>
      <c r="E261" s="54">
        <v>1173.75</v>
      </c>
      <c r="F261" s="55">
        <v>1177.25</v>
      </c>
      <c r="G261" s="56">
        <v>1077.5</v>
      </c>
      <c r="H261" s="54">
        <v>1070</v>
      </c>
      <c r="I261" s="55">
        <v>1073.75</v>
      </c>
      <c r="J261" s="56">
        <v>1050</v>
      </c>
      <c r="K261" s="54">
        <v>1040</v>
      </c>
      <c r="L261" s="55">
        <v>1045</v>
      </c>
      <c r="M261" s="56">
        <v>1120</v>
      </c>
      <c r="N261" s="54">
        <v>1100</v>
      </c>
      <c r="O261" s="55">
        <v>1110</v>
      </c>
      <c r="P261" s="56">
        <v>1120</v>
      </c>
      <c r="Q261" s="54">
        <v>1100</v>
      </c>
      <c r="R261" s="55">
        <v>1110</v>
      </c>
      <c r="S261" s="56">
        <v>1120</v>
      </c>
      <c r="T261" s="54">
        <v>1100</v>
      </c>
      <c r="U261" s="55">
        <v>1110</v>
      </c>
      <c r="V261" s="54">
        <v>1085</v>
      </c>
      <c r="W261" s="54">
        <v>1081.25</v>
      </c>
      <c r="X261" s="55">
        <v>1083.5</v>
      </c>
      <c r="Y261" s="54">
        <v>1085</v>
      </c>
      <c r="Z261" s="54">
        <v>1081.25</v>
      </c>
      <c r="AA261" s="55">
        <v>1083.5</v>
      </c>
      <c r="AB261" s="54" t="s">
        <v>180</v>
      </c>
      <c r="AC261" s="54" t="s">
        <v>180</v>
      </c>
      <c r="AD261" s="55" t="s">
        <v>180</v>
      </c>
      <c r="AE261" s="54" t="s">
        <v>180</v>
      </c>
      <c r="AF261" s="54" t="s">
        <v>180</v>
      </c>
      <c r="AG261" s="55" t="s">
        <v>180</v>
      </c>
      <c r="AH261" s="56" t="s">
        <v>180</v>
      </c>
      <c r="AI261" s="54" t="s">
        <v>180</v>
      </c>
      <c r="AJ261" s="55" t="s">
        <v>180</v>
      </c>
      <c r="AK261" s="56" t="s">
        <v>180</v>
      </c>
      <c r="AL261" s="54" t="s">
        <v>180</v>
      </c>
      <c r="AM261" s="55" t="s">
        <v>180</v>
      </c>
      <c r="AN261" s="56">
        <v>13045</v>
      </c>
      <c r="AO261" s="54">
        <v>12500</v>
      </c>
      <c r="AP261" s="55">
        <v>12772.5</v>
      </c>
      <c r="AQ261" s="56" t="s">
        <v>180</v>
      </c>
      <c r="AR261" s="54" t="s">
        <v>180</v>
      </c>
      <c r="AS261" s="55" t="s">
        <v>180</v>
      </c>
      <c r="AT261" s="56">
        <v>4250</v>
      </c>
      <c r="AU261" s="54">
        <v>3800.0000000000009</v>
      </c>
      <c r="AV261" s="55">
        <v>4024.9999999999995</v>
      </c>
      <c r="AW261" s="56">
        <v>1200</v>
      </c>
      <c r="AX261" s="54">
        <v>1200</v>
      </c>
      <c r="AY261" s="55">
        <v>1200</v>
      </c>
      <c r="AZ261" s="56">
        <v>1230</v>
      </c>
      <c r="BA261" s="54">
        <v>1190</v>
      </c>
      <c r="BB261" s="55">
        <v>1210</v>
      </c>
      <c r="BC261" s="56">
        <v>1190</v>
      </c>
      <c r="BD261" s="54">
        <v>1190</v>
      </c>
      <c r="BE261" s="55">
        <v>1190</v>
      </c>
      <c r="BF261" s="56">
        <v>1230</v>
      </c>
      <c r="BG261" s="54">
        <v>1230</v>
      </c>
      <c r="BH261" s="55">
        <v>1230</v>
      </c>
      <c r="BI261" s="56">
        <v>1150</v>
      </c>
      <c r="BJ261" s="54">
        <v>1145</v>
      </c>
      <c r="BK261" s="55">
        <v>1148</v>
      </c>
      <c r="BL261" s="56" t="s">
        <v>180</v>
      </c>
      <c r="BM261" s="54" t="s">
        <v>180</v>
      </c>
      <c r="BN261" s="55" t="s">
        <v>180</v>
      </c>
      <c r="BO261" s="56" t="s">
        <v>180</v>
      </c>
      <c r="BP261" s="54" t="s">
        <v>180</v>
      </c>
      <c r="BQ261" s="55" t="s">
        <v>180</v>
      </c>
      <c r="BR261" s="56" t="s">
        <v>180</v>
      </c>
      <c r="BS261" s="54" t="s">
        <v>180</v>
      </c>
      <c r="BT261" s="55" t="s">
        <v>180</v>
      </c>
      <c r="BU261" s="56">
        <v>1273.75</v>
      </c>
      <c r="BV261" s="54">
        <v>1264.5</v>
      </c>
      <c r="BW261" s="55">
        <v>1269.5</v>
      </c>
      <c r="BX261" s="56">
        <v>1290</v>
      </c>
      <c r="BY261" s="54">
        <v>1287.5</v>
      </c>
      <c r="BZ261" s="55">
        <v>1288.75</v>
      </c>
      <c r="CA261" s="56" t="s">
        <v>180</v>
      </c>
      <c r="CB261" s="54" t="s">
        <v>180</v>
      </c>
      <c r="CC261" s="55" t="s">
        <v>180</v>
      </c>
      <c r="CD261" s="56" t="s">
        <v>180</v>
      </c>
      <c r="CE261" s="54" t="s">
        <v>180</v>
      </c>
      <c r="CF261" s="55" t="s">
        <v>180</v>
      </c>
      <c r="CG261" s="56" t="s">
        <v>180</v>
      </c>
      <c r="CH261" s="54" t="s">
        <v>180</v>
      </c>
      <c r="CI261" s="55" t="s">
        <v>180</v>
      </c>
      <c r="CJ261" s="56">
        <v>4650</v>
      </c>
      <c r="CK261" s="54">
        <v>4200</v>
      </c>
      <c r="CL261" s="55">
        <v>4425</v>
      </c>
      <c r="CM261" s="56">
        <v>4600</v>
      </c>
      <c r="CN261" s="54">
        <v>4100</v>
      </c>
      <c r="CO261" s="55">
        <v>4350</v>
      </c>
      <c r="CP261" s="56">
        <v>1275</v>
      </c>
      <c r="CQ261" s="54">
        <v>1247.5</v>
      </c>
      <c r="CR261" s="55">
        <v>1261.25</v>
      </c>
      <c r="CS261" s="56">
        <v>1160</v>
      </c>
      <c r="CT261" s="54">
        <v>1100</v>
      </c>
      <c r="CU261" s="55">
        <v>1130</v>
      </c>
      <c r="CV261" s="56">
        <v>1160</v>
      </c>
      <c r="CW261" s="54">
        <v>1150</v>
      </c>
      <c r="CX261" s="55">
        <v>1155</v>
      </c>
      <c r="CY261" s="54">
        <v>1160</v>
      </c>
      <c r="CZ261" s="54">
        <v>1140</v>
      </c>
      <c r="DA261" s="55">
        <v>1150</v>
      </c>
      <c r="DB261" s="54" t="s">
        <v>180</v>
      </c>
      <c r="DC261" s="54" t="s">
        <v>180</v>
      </c>
      <c r="DD261" s="55" t="s">
        <v>180</v>
      </c>
      <c r="DE261" s="54" t="s">
        <v>180</v>
      </c>
      <c r="DF261" s="54" t="s">
        <v>180</v>
      </c>
      <c r="DG261" s="55" t="s">
        <v>180</v>
      </c>
      <c r="DH261" s="54" t="s">
        <v>180</v>
      </c>
      <c r="DI261" s="54" t="s">
        <v>180</v>
      </c>
      <c r="DJ261" s="55" t="s">
        <v>180</v>
      </c>
      <c r="DK261" s="56" t="s">
        <v>180</v>
      </c>
      <c r="DL261" s="54" t="s">
        <v>180</v>
      </c>
      <c r="DM261" s="55" t="s">
        <v>180</v>
      </c>
      <c r="DN261" s="54" t="s">
        <v>180</v>
      </c>
      <c r="DO261" s="54" t="s">
        <v>180</v>
      </c>
      <c r="DP261" s="55" t="s">
        <v>180</v>
      </c>
      <c r="DQ261" s="54" t="s">
        <v>180</v>
      </c>
      <c r="DR261" s="54" t="s">
        <v>180</v>
      </c>
      <c r="DS261" s="55" t="s">
        <v>180</v>
      </c>
      <c r="DT261" s="54">
        <v>1105</v>
      </c>
      <c r="DU261" s="54">
        <v>1105</v>
      </c>
      <c r="DV261" s="55">
        <v>1105</v>
      </c>
      <c r="DW261" s="56">
        <v>1220</v>
      </c>
      <c r="DX261" s="54">
        <v>1220</v>
      </c>
      <c r="DY261" s="55">
        <v>1220</v>
      </c>
      <c r="DZ261" s="56">
        <v>2251.5</v>
      </c>
      <c r="EA261" s="54">
        <v>2118</v>
      </c>
      <c r="EB261" s="55">
        <v>2185</v>
      </c>
      <c r="EC261" s="56" t="s">
        <v>180</v>
      </c>
      <c r="ED261" s="54" t="s">
        <v>180</v>
      </c>
      <c r="EE261" s="55" t="s">
        <v>180</v>
      </c>
      <c r="EF261" s="56" t="s">
        <v>180</v>
      </c>
      <c r="EG261" s="54" t="s">
        <v>180</v>
      </c>
      <c r="EH261" s="55" t="s">
        <v>180</v>
      </c>
      <c r="EI261" s="56" t="s">
        <v>180</v>
      </c>
      <c r="EJ261" s="54" t="s">
        <v>180</v>
      </c>
      <c r="EK261" s="55" t="s">
        <v>180</v>
      </c>
      <c r="EL261" s="56" t="s">
        <v>180</v>
      </c>
      <c r="EM261" s="54" t="s">
        <v>180</v>
      </c>
      <c r="EN261" s="55" t="s">
        <v>180</v>
      </c>
      <c r="EO261" s="56">
        <v>3850</v>
      </c>
      <c r="EP261" s="54">
        <v>3700</v>
      </c>
      <c r="EQ261" s="55">
        <v>3775</v>
      </c>
      <c r="ER261" s="56">
        <v>4200</v>
      </c>
      <c r="ES261" s="54">
        <v>4100</v>
      </c>
      <c r="ET261" s="55">
        <v>4150</v>
      </c>
      <c r="EU261" s="54" t="s">
        <v>180</v>
      </c>
      <c r="EV261" s="54" t="s">
        <v>180</v>
      </c>
      <c r="EW261" s="55" t="s">
        <v>180</v>
      </c>
      <c r="EX261" s="54">
        <v>1345</v>
      </c>
      <c r="EY261" s="54">
        <v>1340</v>
      </c>
      <c r="EZ261" s="55">
        <v>1343</v>
      </c>
      <c r="FA261" s="56" t="s">
        <v>180</v>
      </c>
      <c r="FB261" s="54" t="s">
        <v>180</v>
      </c>
      <c r="FC261" s="55" t="s">
        <v>180</v>
      </c>
      <c r="FD261" s="56" t="s">
        <v>180</v>
      </c>
      <c r="FE261" s="54" t="s">
        <v>180</v>
      </c>
      <c r="FF261" s="55" t="s">
        <v>180</v>
      </c>
      <c r="FG261" s="56">
        <v>1156.25</v>
      </c>
      <c r="FH261" s="54">
        <v>1121.75</v>
      </c>
      <c r="FI261" s="55">
        <v>1139.5</v>
      </c>
      <c r="FJ261" s="56">
        <v>1075</v>
      </c>
      <c r="FK261" s="54">
        <v>1030</v>
      </c>
      <c r="FL261" s="55">
        <v>1053</v>
      </c>
      <c r="FM261" s="56">
        <v>1070</v>
      </c>
      <c r="FN261" s="54">
        <v>1040</v>
      </c>
      <c r="FO261" s="55">
        <v>1055</v>
      </c>
      <c r="FP261" s="56">
        <v>1025</v>
      </c>
      <c r="FQ261" s="54">
        <v>1025</v>
      </c>
      <c r="FR261" s="55">
        <v>1025</v>
      </c>
      <c r="FS261" s="56" t="s">
        <v>180</v>
      </c>
      <c r="FT261" s="54" t="s">
        <v>180</v>
      </c>
      <c r="FU261" s="55" t="s">
        <v>180</v>
      </c>
      <c r="FV261" s="56" t="s">
        <v>180</v>
      </c>
      <c r="FW261" s="54" t="s">
        <v>180</v>
      </c>
      <c r="FX261" s="55" t="s">
        <v>180</v>
      </c>
      <c r="FY261" s="56" t="s">
        <v>180</v>
      </c>
      <c r="FZ261" s="54" t="s">
        <v>180</v>
      </c>
      <c r="GA261" s="55" t="s">
        <v>180</v>
      </c>
      <c r="GB261" s="56">
        <v>2540</v>
      </c>
      <c r="GC261" s="54">
        <v>2318.75</v>
      </c>
      <c r="GD261" s="55">
        <v>2429.75</v>
      </c>
      <c r="GE261" s="56">
        <v>2282.5</v>
      </c>
      <c r="GF261" s="54">
        <v>2282.5</v>
      </c>
      <c r="GG261" s="55">
        <v>2282.5</v>
      </c>
      <c r="GH261" s="56">
        <v>2550</v>
      </c>
      <c r="GI261" s="54">
        <v>2500</v>
      </c>
      <c r="GJ261" s="55">
        <v>2525</v>
      </c>
      <c r="GK261" s="56" t="s">
        <v>180</v>
      </c>
      <c r="GL261" s="54" t="s">
        <v>180</v>
      </c>
      <c r="GM261" s="55" t="s">
        <v>180</v>
      </c>
      <c r="GN261" s="56">
        <v>2570</v>
      </c>
      <c r="GO261" s="54">
        <v>2520</v>
      </c>
      <c r="GP261" s="55">
        <v>2545</v>
      </c>
      <c r="GQ261" s="56" t="s">
        <v>180</v>
      </c>
      <c r="GR261" s="54" t="s">
        <v>180</v>
      </c>
      <c r="GS261" s="55" t="s">
        <v>180</v>
      </c>
      <c r="GT261" s="56" t="s">
        <v>180</v>
      </c>
      <c r="GU261" s="54" t="s">
        <v>180</v>
      </c>
      <c r="GV261" s="55" t="s">
        <v>180</v>
      </c>
      <c r="GW261" s="56" t="s">
        <v>180</v>
      </c>
      <c r="GX261" s="54" t="s">
        <v>180</v>
      </c>
      <c r="GY261" s="55" t="s">
        <v>180</v>
      </c>
      <c r="GZ261" s="56">
        <v>460</v>
      </c>
      <c r="HA261" s="54">
        <v>400</v>
      </c>
      <c r="HB261" s="55">
        <v>430</v>
      </c>
      <c r="HC261" s="56">
        <v>435</v>
      </c>
      <c r="HD261" s="54">
        <v>375</v>
      </c>
      <c r="HE261" s="55">
        <v>405</v>
      </c>
      <c r="HF261" s="54" t="s">
        <v>180</v>
      </c>
      <c r="HG261" s="54" t="s">
        <v>180</v>
      </c>
      <c r="HH261" s="55" t="s">
        <v>180</v>
      </c>
      <c r="HI261" s="54" t="s">
        <v>180</v>
      </c>
      <c r="HJ261" s="54" t="s">
        <v>180</v>
      </c>
      <c r="HK261" s="55" t="s">
        <v>180</v>
      </c>
      <c r="HL261" s="56" t="s">
        <v>180</v>
      </c>
      <c r="HM261" s="54" t="s">
        <v>180</v>
      </c>
      <c r="HN261" s="55" t="s">
        <v>180</v>
      </c>
      <c r="HO261" s="56" t="s">
        <v>180</v>
      </c>
      <c r="HP261" s="54" t="s">
        <v>180</v>
      </c>
      <c r="HQ261" s="55" t="s">
        <v>180</v>
      </c>
      <c r="HR261" s="56" t="s">
        <v>180</v>
      </c>
      <c r="HS261" s="54" t="s">
        <v>180</v>
      </c>
      <c r="HT261" s="55" t="s">
        <v>180</v>
      </c>
      <c r="HU261" s="56" t="s">
        <v>180</v>
      </c>
      <c r="HV261" s="54" t="s">
        <v>180</v>
      </c>
      <c r="HW261" s="55" t="s">
        <v>180</v>
      </c>
      <c r="HX261" s="56" t="s">
        <v>180</v>
      </c>
      <c r="HY261" s="54" t="s">
        <v>180</v>
      </c>
      <c r="HZ261" s="55" t="s">
        <v>180</v>
      </c>
      <c r="IA261" s="56" t="s">
        <v>180</v>
      </c>
      <c r="IB261" s="54" t="s">
        <v>180</v>
      </c>
      <c r="IC261" s="55" t="s">
        <v>180</v>
      </c>
    </row>
    <row r="262" spans="1:237">
      <c r="A262" s="20">
        <v>2008</v>
      </c>
      <c r="B262" s="20">
        <v>3</v>
      </c>
      <c r="C262" s="20">
        <v>9</v>
      </c>
      <c r="D262" s="54">
        <v>1100</v>
      </c>
      <c r="E262" s="54">
        <v>1095</v>
      </c>
      <c r="F262" s="55">
        <v>1097.5</v>
      </c>
      <c r="G262" s="56">
        <v>1066.25</v>
      </c>
      <c r="H262" s="54">
        <v>1022.5</v>
      </c>
      <c r="I262" s="55">
        <v>1044.5</v>
      </c>
      <c r="J262" s="56">
        <v>958.75</v>
      </c>
      <c r="K262" s="54">
        <v>951.25</v>
      </c>
      <c r="L262" s="55">
        <v>955.25</v>
      </c>
      <c r="M262" s="56">
        <v>1115</v>
      </c>
      <c r="N262" s="54">
        <v>1087.5</v>
      </c>
      <c r="O262" s="55">
        <v>1101.25</v>
      </c>
      <c r="P262" s="56">
        <v>1115</v>
      </c>
      <c r="Q262" s="54">
        <v>1087.5</v>
      </c>
      <c r="R262" s="55">
        <v>1101.25</v>
      </c>
      <c r="S262" s="56">
        <v>1115</v>
      </c>
      <c r="T262" s="54">
        <v>1087.5</v>
      </c>
      <c r="U262" s="55">
        <v>1101.25</v>
      </c>
      <c r="V262" s="54">
        <v>1067.5</v>
      </c>
      <c r="W262" s="54">
        <v>1064</v>
      </c>
      <c r="X262" s="55">
        <v>1066</v>
      </c>
      <c r="Y262" s="54">
        <v>1067.5</v>
      </c>
      <c r="Z262" s="54">
        <v>1062.5</v>
      </c>
      <c r="AA262" s="55">
        <v>1065.5</v>
      </c>
      <c r="AB262" s="54" t="s">
        <v>180</v>
      </c>
      <c r="AC262" s="54" t="s">
        <v>180</v>
      </c>
      <c r="AD262" s="55" t="s">
        <v>180</v>
      </c>
      <c r="AE262" s="54" t="s">
        <v>180</v>
      </c>
      <c r="AF262" s="54" t="s">
        <v>180</v>
      </c>
      <c r="AG262" s="55" t="s">
        <v>180</v>
      </c>
      <c r="AH262" s="56" t="s">
        <v>180</v>
      </c>
      <c r="AI262" s="54" t="s">
        <v>180</v>
      </c>
      <c r="AJ262" s="55" t="s">
        <v>180</v>
      </c>
      <c r="AK262" s="56" t="s">
        <v>180</v>
      </c>
      <c r="AL262" s="54" t="s">
        <v>180</v>
      </c>
      <c r="AM262" s="55" t="s">
        <v>180</v>
      </c>
      <c r="AN262" s="56">
        <v>14820</v>
      </c>
      <c r="AO262" s="54">
        <v>13175</v>
      </c>
      <c r="AP262" s="55">
        <v>13997.5</v>
      </c>
      <c r="AQ262" s="56" t="s">
        <v>180</v>
      </c>
      <c r="AR262" s="54" t="s">
        <v>180</v>
      </c>
      <c r="AS262" s="55" t="s">
        <v>180</v>
      </c>
      <c r="AT262" s="56">
        <v>4400</v>
      </c>
      <c r="AU262" s="54">
        <v>3800.0000000000009</v>
      </c>
      <c r="AV262" s="55">
        <v>4100</v>
      </c>
      <c r="AW262" s="56">
        <v>1152.5</v>
      </c>
      <c r="AX262" s="54">
        <v>1137.5</v>
      </c>
      <c r="AY262" s="55">
        <v>1145.25</v>
      </c>
      <c r="AZ262" s="56">
        <v>1142.5</v>
      </c>
      <c r="BA262" s="54">
        <v>1092.5</v>
      </c>
      <c r="BB262" s="55">
        <v>1117.5</v>
      </c>
      <c r="BC262" s="56">
        <v>1092.5</v>
      </c>
      <c r="BD262" s="54">
        <v>1092.5</v>
      </c>
      <c r="BE262" s="55">
        <v>1092.5</v>
      </c>
      <c r="BF262" s="56">
        <v>1142.5</v>
      </c>
      <c r="BG262" s="54">
        <v>1142.5</v>
      </c>
      <c r="BH262" s="55">
        <v>1142.5</v>
      </c>
      <c r="BI262" s="56">
        <v>1102.5</v>
      </c>
      <c r="BJ262" s="54">
        <v>1097.5</v>
      </c>
      <c r="BK262" s="55">
        <v>1100.5</v>
      </c>
      <c r="BL262" s="56" t="s">
        <v>180</v>
      </c>
      <c r="BM262" s="54" t="s">
        <v>180</v>
      </c>
      <c r="BN262" s="55" t="s">
        <v>180</v>
      </c>
      <c r="BO262" s="56" t="s">
        <v>180</v>
      </c>
      <c r="BP262" s="54" t="s">
        <v>180</v>
      </c>
      <c r="BQ262" s="55" t="s">
        <v>180</v>
      </c>
      <c r="BR262" s="56" t="s">
        <v>180</v>
      </c>
      <c r="BS262" s="54" t="s">
        <v>180</v>
      </c>
      <c r="BT262" s="55" t="s">
        <v>180</v>
      </c>
      <c r="BU262" s="56">
        <v>1110.5</v>
      </c>
      <c r="BV262" s="54">
        <v>1080.5</v>
      </c>
      <c r="BW262" s="55">
        <v>1095.5</v>
      </c>
      <c r="BX262" s="56">
        <v>1290</v>
      </c>
      <c r="BY262" s="54">
        <v>1290</v>
      </c>
      <c r="BZ262" s="55">
        <v>1290</v>
      </c>
      <c r="CA262" s="56" t="s">
        <v>180</v>
      </c>
      <c r="CB262" s="54" t="s">
        <v>180</v>
      </c>
      <c r="CC262" s="55" t="s">
        <v>180</v>
      </c>
      <c r="CD262" s="56" t="s">
        <v>180</v>
      </c>
      <c r="CE262" s="54" t="s">
        <v>180</v>
      </c>
      <c r="CF262" s="55" t="s">
        <v>180</v>
      </c>
      <c r="CG262" s="56" t="s">
        <v>180</v>
      </c>
      <c r="CH262" s="54" t="s">
        <v>180</v>
      </c>
      <c r="CI262" s="55" t="s">
        <v>180</v>
      </c>
      <c r="CJ262" s="56">
        <v>4700</v>
      </c>
      <c r="CK262" s="54">
        <v>4000</v>
      </c>
      <c r="CL262" s="55">
        <v>4350</v>
      </c>
      <c r="CM262" s="56">
        <v>4512.5</v>
      </c>
      <c r="CN262" s="54">
        <v>4025</v>
      </c>
      <c r="CO262" s="55">
        <v>4268.75</v>
      </c>
      <c r="CP262" s="56">
        <v>1137.5</v>
      </c>
      <c r="CQ262" s="54">
        <v>1060</v>
      </c>
      <c r="CR262" s="55">
        <v>1098.75</v>
      </c>
      <c r="CS262" s="56">
        <v>1160</v>
      </c>
      <c r="CT262" s="54">
        <v>1100</v>
      </c>
      <c r="CU262" s="55">
        <v>1130</v>
      </c>
      <c r="CV262" s="56">
        <v>1160</v>
      </c>
      <c r="CW262" s="54">
        <v>1150</v>
      </c>
      <c r="CX262" s="55">
        <v>1155</v>
      </c>
      <c r="CY262" s="54">
        <v>1135</v>
      </c>
      <c r="CZ262" s="54">
        <v>1125</v>
      </c>
      <c r="DA262" s="55">
        <v>1130</v>
      </c>
      <c r="DB262" s="54" t="s">
        <v>180</v>
      </c>
      <c r="DC262" s="54" t="s">
        <v>180</v>
      </c>
      <c r="DD262" s="55" t="s">
        <v>180</v>
      </c>
      <c r="DE262" s="54" t="s">
        <v>180</v>
      </c>
      <c r="DF262" s="54" t="s">
        <v>180</v>
      </c>
      <c r="DG262" s="55" t="s">
        <v>180</v>
      </c>
      <c r="DH262" s="54" t="s">
        <v>180</v>
      </c>
      <c r="DI262" s="54" t="s">
        <v>180</v>
      </c>
      <c r="DJ262" s="55" t="s">
        <v>180</v>
      </c>
      <c r="DK262" s="56" t="s">
        <v>180</v>
      </c>
      <c r="DL262" s="54" t="s">
        <v>180</v>
      </c>
      <c r="DM262" s="55" t="s">
        <v>180</v>
      </c>
      <c r="DN262" s="54" t="s">
        <v>180</v>
      </c>
      <c r="DO262" s="54" t="s">
        <v>180</v>
      </c>
      <c r="DP262" s="55" t="s">
        <v>180</v>
      </c>
      <c r="DQ262" s="54" t="s">
        <v>180</v>
      </c>
      <c r="DR262" s="54" t="s">
        <v>180</v>
      </c>
      <c r="DS262" s="55" t="s">
        <v>180</v>
      </c>
      <c r="DT262" s="54">
        <v>1076.25</v>
      </c>
      <c r="DU262" s="54">
        <v>1076.25</v>
      </c>
      <c r="DV262" s="55">
        <v>1076.25</v>
      </c>
      <c r="DW262" s="56">
        <v>1165</v>
      </c>
      <c r="DX262" s="54">
        <v>1160</v>
      </c>
      <c r="DY262" s="55">
        <v>1162.5</v>
      </c>
      <c r="DZ262" s="56">
        <v>2333.5</v>
      </c>
      <c r="EA262" s="54">
        <v>2254</v>
      </c>
      <c r="EB262" s="55">
        <v>2293.75</v>
      </c>
      <c r="EC262" s="56" t="s">
        <v>180</v>
      </c>
      <c r="ED262" s="54" t="s">
        <v>180</v>
      </c>
      <c r="EE262" s="55" t="s">
        <v>180</v>
      </c>
      <c r="EF262" s="56" t="s">
        <v>180</v>
      </c>
      <c r="EG262" s="54" t="s">
        <v>180</v>
      </c>
      <c r="EH262" s="55" t="s">
        <v>180</v>
      </c>
      <c r="EI262" s="56" t="s">
        <v>180</v>
      </c>
      <c r="EJ262" s="54" t="s">
        <v>180</v>
      </c>
      <c r="EK262" s="55" t="s">
        <v>180</v>
      </c>
      <c r="EL262" s="56" t="s">
        <v>180</v>
      </c>
      <c r="EM262" s="54" t="s">
        <v>180</v>
      </c>
      <c r="EN262" s="55" t="s">
        <v>180</v>
      </c>
      <c r="EO262" s="56">
        <v>3500</v>
      </c>
      <c r="EP262" s="54">
        <v>2500</v>
      </c>
      <c r="EQ262" s="55">
        <v>3000</v>
      </c>
      <c r="ER262" s="56">
        <v>4100</v>
      </c>
      <c r="ES262" s="54">
        <v>3500</v>
      </c>
      <c r="ET262" s="55">
        <v>3800.0000000000009</v>
      </c>
      <c r="EU262" s="54" t="s">
        <v>180</v>
      </c>
      <c r="EV262" s="54" t="s">
        <v>180</v>
      </c>
      <c r="EW262" s="55" t="s">
        <v>180</v>
      </c>
      <c r="EX262" s="54">
        <v>1176.25</v>
      </c>
      <c r="EY262" s="54">
        <v>1157.5</v>
      </c>
      <c r="EZ262" s="55">
        <v>1167</v>
      </c>
      <c r="FA262" s="56" t="s">
        <v>180</v>
      </c>
      <c r="FB262" s="54" t="s">
        <v>180</v>
      </c>
      <c r="FC262" s="55" t="s">
        <v>180</v>
      </c>
      <c r="FD262" s="56" t="s">
        <v>180</v>
      </c>
      <c r="FE262" s="54" t="s">
        <v>180</v>
      </c>
      <c r="FF262" s="55" t="s">
        <v>180</v>
      </c>
      <c r="FG262" s="56">
        <v>1090</v>
      </c>
      <c r="FH262" s="54">
        <v>1068.5</v>
      </c>
      <c r="FI262" s="55">
        <v>1079.5</v>
      </c>
      <c r="FJ262" s="56">
        <v>1075</v>
      </c>
      <c r="FK262" s="54">
        <v>1030</v>
      </c>
      <c r="FL262" s="55">
        <v>1053</v>
      </c>
      <c r="FM262" s="56">
        <v>990</v>
      </c>
      <c r="FN262" s="54">
        <v>940</v>
      </c>
      <c r="FO262" s="55">
        <v>965</v>
      </c>
      <c r="FP262" s="56">
        <v>1025</v>
      </c>
      <c r="FQ262" s="54">
        <v>1025</v>
      </c>
      <c r="FR262" s="55">
        <v>1025</v>
      </c>
      <c r="FS262" s="56" t="s">
        <v>180</v>
      </c>
      <c r="FT262" s="54" t="s">
        <v>180</v>
      </c>
      <c r="FU262" s="55" t="s">
        <v>180</v>
      </c>
      <c r="FV262" s="56" t="s">
        <v>180</v>
      </c>
      <c r="FW262" s="54" t="s">
        <v>180</v>
      </c>
      <c r="FX262" s="55" t="s">
        <v>180</v>
      </c>
      <c r="FY262" s="56" t="s">
        <v>180</v>
      </c>
      <c r="FZ262" s="54" t="s">
        <v>180</v>
      </c>
      <c r="GA262" s="55" t="s">
        <v>180</v>
      </c>
      <c r="GB262" s="56">
        <v>2540</v>
      </c>
      <c r="GC262" s="54">
        <v>2160</v>
      </c>
      <c r="GD262" s="55">
        <v>2350.5</v>
      </c>
      <c r="GE262" s="56">
        <v>2212.5</v>
      </c>
      <c r="GF262" s="54">
        <v>2212.5</v>
      </c>
      <c r="GG262" s="55">
        <v>2212.5</v>
      </c>
      <c r="GH262" s="56">
        <v>2550</v>
      </c>
      <c r="GI262" s="54">
        <v>2500</v>
      </c>
      <c r="GJ262" s="55">
        <v>2525</v>
      </c>
      <c r="GK262" s="56" t="s">
        <v>180</v>
      </c>
      <c r="GL262" s="54" t="s">
        <v>180</v>
      </c>
      <c r="GM262" s="55" t="s">
        <v>180</v>
      </c>
      <c r="GN262" s="56">
        <v>2570</v>
      </c>
      <c r="GO262" s="54">
        <v>2520</v>
      </c>
      <c r="GP262" s="55">
        <v>2545</v>
      </c>
      <c r="GQ262" s="56" t="s">
        <v>180</v>
      </c>
      <c r="GR262" s="54" t="s">
        <v>180</v>
      </c>
      <c r="GS262" s="55" t="s">
        <v>180</v>
      </c>
      <c r="GT262" s="56" t="s">
        <v>180</v>
      </c>
      <c r="GU262" s="54" t="s">
        <v>180</v>
      </c>
      <c r="GV262" s="55" t="s">
        <v>180</v>
      </c>
      <c r="GW262" s="56" t="s">
        <v>180</v>
      </c>
      <c r="GX262" s="54" t="s">
        <v>180</v>
      </c>
      <c r="GY262" s="55" t="s">
        <v>180</v>
      </c>
      <c r="GZ262" s="56">
        <v>460</v>
      </c>
      <c r="HA262" s="54">
        <v>400</v>
      </c>
      <c r="HB262" s="55">
        <v>430</v>
      </c>
      <c r="HC262" s="56">
        <v>435</v>
      </c>
      <c r="HD262" s="54">
        <v>375</v>
      </c>
      <c r="HE262" s="55">
        <v>405</v>
      </c>
      <c r="HF262" s="54" t="s">
        <v>180</v>
      </c>
      <c r="HG262" s="54" t="s">
        <v>180</v>
      </c>
      <c r="HH262" s="55" t="s">
        <v>180</v>
      </c>
      <c r="HI262" s="54" t="s">
        <v>180</v>
      </c>
      <c r="HJ262" s="54" t="s">
        <v>180</v>
      </c>
      <c r="HK262" s="55" t="s">
        <v>180</v>
      </c>
      <c r="HL262" s="56" t="s">
        <v>180</v>
      </c>
      <c r="HM262" s="54" t="s">
        <v>180</v>
      </c>
      <c r="HN262" s="55" t="s">
        <v>180</v>
      </c>
      <c r="HO262" s="56" t="s">
        <v>180</v>
      </c>
      <c r="HP262" s="54" t="s">
        <v>180</v>
      </c>
      <c r="HQ262" s="55" t="s">
        <v>180</v>
      </c>
      <c r="HR262" s="56" t="s">
        <v>180</v>
      </c>
      <c r="HS262" s="54" t="s">
        <v>180</v>
      </c>
      <c r="HT262" s="55" t="s">
        <v>180</v>
      </c>
      <c r="HU262" s="56" t="s">
        <v>180</v>
      </c>
      <c r="HV262" s="54" t="s">
        <v>180</v>
      </c>
      <c r="HW262" s="55" t="s">
        <v>180</v>
      </c>
      <c r="HX262" s="56" t="s">
        <v>180</v>
      </c>
      <c r="HY262" s="54" t="s">
        <v>180</v>
      </c>
      <c r="HZ262" s="55" t="s">
        <v>180</v>
      </c>
      <c r="IA262" s="56" t="s">
        <v>180</v>
      </c>
      <c r="IB262" s="54" t="s">
        <v>180</v>
      </c>
      <c r="IC262" s="55" t="s">
        <v>180</v>
      </c>
    </row>
    <row r="263" spans="1:237">
      <c r="A263" s="20">
        <v>2008</v>
      </c>
      <c r="B263" s="20">
        <v>4</v>
      </c>
      <c r="C263" s="20">
        <v>10</v>
      </c>
      <c r="D263" s="54">
        <v>980</v>
      </c>
      <c r="E263" s="54">
        <v>960</v>
      </c>
      <c r="F263" s="55">
        <v>970</v>
      </c>
      <c r="G263" s="56">
        <v>892</v>
      </c>
      <c r="H263" s="54">
        <v>886</v>
      </c>
      <c r="I263" s="55">
        <v>889</v>
      </c>
      <c r="J263" s="56">
        <v>806</v>
      </c>
      <c r="K263" s="54">
        <v>767</v>
      </c>
      <c r="L263" s="55">
        <v>786.8</v>
      </c>
      <c r="M263" s="56">
        <v>958</v>
      </c>
      <c r="N263" s="54">
        <v>936</v>
      </c>
      <c r="O263" s="55">
        <v>947</v>
      </c>
      <c r="P263" s="56">
        <v>958</v>
      </c>
      <c r="Q263" s="54">
        <v>938</v>
      </c>
      <c r="R263" s="55">
        <v>948.2</v>
      </c>
      <c r="S263" s="56">
        <v>958</v>
      </c>
      <c r="T263" s="54">
        <v>936</v>
      </c>
      <c r="U263" s="55">
        <v>947</v>
      </c>
      <c r="V263" s="54">
        <v>919</v>
      </c>
      <c r="W263" s="54">
        <v>910</v>
      </c>
      <c r="X263" s="55">
        <v>914.6</v>
      </c>
      <c r="Y263" s="54">
        <v>920</v>
      </c>
      <c r="Z263" s="54">
        <v>915</v>
      </c>
      <c r="AA263" s="55">
        <v>917.8</v>
      </c>
      <c r="AB263" s="54" t="s">
        <v>180</v>
      </c>
      <c r="AC263" s="54" t="s">
        <v>180</v>
      </c>
      <c r="AD263" s="55" t="s">
        <v>180</v>
      </c>
      <c r="AE263" s="54" t="s">
        <v>180</v>
      </c>
      <c r="AF263" s="54" t="s">
        <v>180</v>
      </c>
      <c r="AG263" s="55" t="s">
        <v>180</v>
      </c>
      <c r="AH263" s="56" t="s">
        <v>180</v>
      </c>
      <c r="AI263" s="54" t="s">
        <v>180</v>
      </c>
      <c r="AJ263" s="55" t="s">
        <v>180</v>
      </c>
      <c r="AK263" s="56" t="s">
        <v>180</v>
      </c>
      <c r="AL263" s="54" t="s">
        <v>180</v>
      </c>
      <c r="AM263" s="55" t="s">
        <v>180</v>
      </c>
      <c r="AN263" s="56">
        <v>15240.000000000004</v>
      </c>
      <c r="AO263" s="54">
        <v>15200.000000000004</v>
      </c>
      <c r="AP263" s="55">
        <v>15220.000000000004</v>
      </c>
      <c r="AQ263" s="56" t="s">
        <v>180</v>
      </c>
      <c r="AR263" s="54" t="s">
        <v>180</v>
      </c>
      <c r="AS263" s="55" t="s">
        <v>180</v>
      </c>
      <c r="AT263" s="56">
        <v>4580</v>
      </c>
      <c r="AU263" s="54">
        <v>3860</v>
      </c>
      <c r="AV263" s="55">
        <v>4220</v>
      </c>
      <c r="AW263" s="56">
        <v>942</v>
      </c>
      <c r="AX263" s="54">
        <v>824</v>
      </c>
      <c r="AY263" s="55">
        <v>883.2</v>
      </c>
      <c r="AZ263" s="56">
        <v>937.5</v>
      </c>
      <c r="BA263" s="54">
        <v>871.25</v>
      </c>
      <c r="BB263" s="55">
        <v>904.5</v>
      </c>
      <c r="BC263" s="56">
        <v>936.25</v>
      </c>
      <c r="BD263" s="54">
        <v>933.75</v>
      </c>
      <c r="BE263" s="55">
        <v>935.25</v>
      </c>
      <c r="BF263" s="56">
        <v>920</v>
      </c>
      <c r="BG263" s="54">
        <v>880</v>
      </c>
      <c r="BH263" s="55">
        <v>900</v>
      </c>
      <c r="BI263" s="56">
        <v>952.5</v>
      </c>
      <c r="BJ263" s="54">
        <v>935</v>
      </c>
      <c r="BK263" s="55">
        <v>944</v>
      </c>
      <c r="BL263" s="56" t="s">
        <v>180</v>
      </c>
      <c r="BM263" s="54" t="s">
        <v>180</v>
      </c>
      <c r="BN263" s="55" t="s">
        <v>180</v>
      </c>
      <c r="BO263" s="56" t="s">
        <v>180</v>
      </c>
      <c r="BP263" s="54" t="s">
        <v>180</v>
      </c>
      <c r="BQ263" s="55" t="s">
        <v>180</v>
      </c>
      <c r="BR263" s="56" t="s">
        <v>180</v>
      </c>
      <c r="BS263" s="54" t="s">
        <v>180</v>
      </c>
      <c r="BT263" s="55" t="s">
        <v>180</v>
      </c>
      <c r="BU263" s="56">
        <v>1006.6</v>
      </c>
      <c r="BV263" s="54">
        <v>993.6</v>
      </c>
      <c r="BW263" s="55">
        <v>1000.2</v>
      </c>
      <c r="BX263" s="56" t="s">
        <v>180</v>
      </c>
      <c r="BY263" s="54" t="s">
        <v>180</v>
      </c>
      <c r="BZ263" s="55" t="s">
        <v>180</v>
      </c>
      <c r="CA263" s="56" t="s">
        <v>180</v>
      </c>
      <c r="CB263" s="54" t="s">
        <v>180</v>
      </c>
      <c r="CC263" s="55" t="s">
        <v>180</v>
      </c>
      <c r="CD263" s="56" t="s">
        <v>180</v>
      </c>
      <c r="CE263" s="54" t="s">
        <v>180</v>
      </c>
      <c r="CF263" s="55" t="s">
        <v>180</v>
      </c>
      <c r="CG263" s="56" t="s">
        <v>180</v>
      </c>
      <c r="CH263" s="54" t="s">
        <v>180</v>
      </c>
      <c r="CI263" s="55" t="s">
        <v>180</v>
      </c>
      <c r="CJ263" s="56">
        <v>4000</v>
      </c>
      <c r="CK263" s="54">
        <v>3600</v>
      </c>
      <c r="CL263" s="55">
        <v>3800.0000000000009</v>
      </c>
      <c r="CM263" s="56">
        <v>3980</v>
      </c>
      <c r="CN263" s="54">
        <v>3500</v>
      </c>
      <c r="CO263" s="55">
        <v>3740</v>
      </c>
      <c r="CP263" s="56">
        <v>980</v>
      </c>
      <c r="CQ263" s="54">
        <v>955</v>
      </c>
      <c r="CR263" s="55">
        <v>967.5</v>
      </c>
      <c r="CS263" s="56">
        <v>1092</v>
      </c>
      <c r="CT263" s="54">
        <v>1080</v>
      </c>
      <c r="CU263" s="55">
        <v>1086</v>
      </c>
      <c r="CV263" s="56">
        <v>1148</v>
      </c>
      <c r="CW263" s="54">
        <v>1140</v>
      </c>
      <c r="CX263" s="55">
        <v>1144</v>
      </c>
      <c r="CY263" s="54">
        <v>840</v>
      </c>
      <c r="CZ263" s="54">
        <v>824</v>
      </c>
      <c r="DA263" s="55">
        <v>832</v>
      </c>
      <c r="DB263" s="54" t="s">
        <v>180</v>
      </c>
      <c r="DC263" s="54" t="s">
        <v>180</v>
      </c>
      <c r="DD263" s="55" t="s">
        <v>180</v>
      </c>
      <c r="DE263" s="54" t="s">
        <v>180</v>
      </c>
      <c r="DF263" s="54" t="s">
        <v>180</v>
      </c>
      <c r="DG263" s="55" t="s">
        <v>180</v>
      </c>
      <c r="DH263" s="54" t="s">
        <v>180</v>
      </c>
      <c r="DI263" s="54" t="s">
        <v>180</v>
      </c>
      <c r="DJ263" s="55" t="s">
        <v>180</v>
      </c>
      <c r="DK263" s="56" t="s">
        <v>180</v>
      </c>
      <c r="DL263" s="54" t="s">
        <v>180</v>
      </c>
      <c r="DM263" s="55" t="s">
        <v>180</v>
      </c>
      <c r="DN263" s="54" t="s">
        <v>180</v>
      </c>
      <c r="DO263" s="54" t="s">
        <v>180</v>
      </c>
      <c r="DP263" s="55" t="s">
        <v>180</v>
      </c>
      <c r="DQ263" s="54" t="s">
        <v>180</v>
      </c>
      <c r="DR263" s="54" t="s">
        <v>180</v>
      </c>
      <c r="DS263" s="55" t="s">
        <v>180</v>
      </c>
      <c r="DT263" s="54">
        <v>931</v>
      </c>
      <c r="DU263" s="54">
        <v>931</v>
      </c>
      <c r="DV263" s="55">
        <v>931</v>
      </c>
      <c r="DW263" s="56">
        <v>1033.3333333333333</v>
      </c>
      <c r="DX263" s="54">
        <v>1033.3333333333333</v>
      </c>
      <c r="DY263" s="55">
        <v>1033.3333333333333</v>
      </c>
      <c r="DZ263" s="56">
        <v>2700.25</v>
      </c>
      <c r="EA263" s="54">
        <v>2700.25</v>
      </c>
      <c r="EB263" s="55">
        <v>2700.25</v>
      </c>
      <c r="EC263" s="56" t="s">
        <v>180</v>
      </c>
      <c r="ED263" s="54" t="s">
        <v>180</v>
      </c>
      <c r="EE263" s="55" t="s">
        <v>180</v>
      </c>
      <c r="EF263" s="56" t="s">
        <v>180</v>
      </c>
      <c r="EG263" s="54" t="s">
        <v>180</v>
      </c>
      <c r="EH263" s="55" t="s">
        <v>180</v>
      </c>
      <c r="EI263" s="56" t="s">
        <v>180</v>
      </c>
      <c r="EJ263" s="54" t="s">
        <v>180</v>
      </c>
      <c r="EK263" s="55" t="s">
        <v>180</v>
      </c>
      <c r="EL263" s="56" t="s">
        <v>180</v>
      </c>
      <c r="EM263" s="54" t="s">
        <v>180</v>
      </c>
      <c r="EN263" s="55" t="s">
        <v>180</v>
      </c>
      <c r="EO263" s="56">
        <v>2500</v>
      </c>
      <c r="EP263" s="54">
        <v>1800</v>
      </c>
      <c r="EQ263" s="55">
        <v>2150</v>
      </c>
      <c r="ER263" s="56">
        <v>3450</v>
      </c>
      <c r="ES263" s="54">
        <v>3000</v>
      </c>
      <c r="ET263" s="55">
        <v>3225</v>
      </c>
      <c r="EU263" s="54" t="s">
        <v>180</v>
      </c>
      <c r="EV263" s="54" t="s">
        <v>180</v>
      </c>
      <c r="EW263" s="55" t="s">
        <v>180</v>
      </c>
      <c r="EX263" s="54">
        <v>930</v>
      </c>
      <c r="EY263" s="54">
        <v>900</v>
      </c>
      <c r="EZ263" s="55">
        <v>915</v>
      </c>
      <c r="FA263" s="56" t="s">
        <v>180</v>
      </c>
      <c r="FB263" s="54" t="s">
        <v>180</v>
      </c>
      <c r="FC263" s="55" t="s">
        <v>180</v>
      </c>
      <c r="FD263" s="56" t="s">
        <v>180</v>
      </c>
      <c r="FE263" s="54" t="s">
        <v>180</v>
      </c>
      <c r="FF263" s="55" t="s">
        <v>180</v>
      </c>
      <c r="FG263" s="56">
        <v>965</v>
      </c>
      <c r="FH263" s="54">
        <v>965</v>
      </c>
      <c r="FI263" s="55">
        <v>965</v>
      </c>
      <c r="FJ263" s="56" t="s">
        <v>180</v>
      </c>
      <c r="FK263" s="54" t="s">
        <v>180</v>
      </c>
      <c r="FL263" s="55" t="s">
        <v>180</v>
      </c>
      <c r="FM263" s="56">
        <v>935</v>
      </c>
      <c r="FN263" s="54">
        <v>900</v>
      </c>
      <c r="FO263" s="55">
        <v>917.5</v>
      </c>
      <c r="FP263" s="56">
        <v>1000</v>
      </c>
      <c r="FQ263" s="54">
        <v>1000</v>
      </c>
      <c r="FR263" s="55">
        <v>1000</v>
      </c>
      <c r="FS263" s="56" t="s">
        <v>180</v>
      </c>
      <c r="FT263" s="54" t="s">
        <v>180</v>
      </c>
      <c r="FU263" s="55" t="s">
        <v>180</v>
      </c>
      <c r="FV263" s="56" t="s">
        <v>180</v>
      </c>
      <c r="FW263" s="54" t="s">
        <v>180</v>
      </c>
      <c r="FX263" s="55" t="s">
        <v>180</v>
      </c>
      <c r="FY263" s="56" t="s">
        <v>180</v>
      </c>
      <c r="FZ263" s="54" t="s">
        <v>180</v>
      </c>
      <c r="GA263" s="55" t="s">
        <v>180</v>
      </c>
      <c r="GB263" s="56">
        <v>2140</v>
      </c>
      <c r="GC263" s="54">
        <v>1815</v>
      </c>
      <c r="GD263" s="55">
        <v>1978</v>
      </c>
      <c r="GE263" s="56">
        <v>1920</v>
      </c>
      <c r="GF263" s="54">
        <v>1920</v>
      </c>
      <c r="GG263" s="55">
        <v>1920</v>
      </c>
      <c r="GH263" s="56">
        <v>2150</v>
      </c>
      <c r="GI263" s="54">
        <v>2100</v>
      </c>
      <c r="GJ263" s="55">
        <v>2125</v>
      </c>
      <c r="GK263" s="56" t="s">
        <v>180</v>
      </c>
      <c r="GL263" s="54" t="s">
        <v>180</v>
      </c>
      <c r="GM263" s="55" t="s">
        <v>180</v>
      </c>
      <c r="GN263" s="56">
        <v>2170</v>
      </c>
      <c r="GO263" s="54">
        <v>2120</v>
      </c>
      <c r="GP263" s="55">
        <v>2145</v>
      </c>
      <c r="GQ263" s="56" t="s">
        <v>180</v>
      </c>
      <c r="GR263" s="54" t="s">
        <v>180</v>
      </c>
      <c r="GS263" s="55" t="s">
        <v>180</v>
      </c>
      <c r="GT263" s="56" t="s">
        <v>180</v>
      </c>
      <c r="GU263" s="54" t="s">
        <v>180</v>
      </c>
      <c r="GV263" s="55" t="s">
        <v>180</v>
      </c>
      <c r="GW263" s="56" t="s">
        <v>180</v>
      </c>
      <c r="GX263" s="54" t="s">
        <v>180</v>
      </c>
      <c r="GY263" s="55" t="s">
        <v>180</v>
      </c>
      <c r="GZ263" s="56">
        <v>444</v>
      </c>
      <c r="HA263" s="54">
        <v>384</v>
      </c>
      <c r="HB263" s="55">
        <v>414</v>
      </c>
      <c r="HC263" s="56">
        <v>421</v>
      </c>
      <c r="HD263" s="54">
        <v>355</v>
      </c>
      <c r="HE263" s="55">
        <v>388.2</v>
      </c>
      <c r="HF263" s="54" t="s">
        <v>180</v>
      </c>
      <c r="HG263" s="54" t="s">
        <v>180</v>
      </c>
      <c r="HH263" s="55" t="s">
        <v>180</v>
      </c>
      <c r="HI263" s="54" t="s">
        <v>180</v>
      </c>
      <c r="HJ263" s="54" t="s">
        <v>180</v>
      </c>
      <c r="HK263" s="55" t="s">
        <v>180</v>
      </c>
      <c r="HL263" s="56" t="s">
        <v>180</v>
      </c>
      <c r="HM263" s="54" t="s">
        <v>180</v>
      </c>
      <c r="HN263" s="55" t="s">
        <v>180</v>
      </c>
      <c r="HO263" s="56" t="s">
        <v>180</v>
      </c>
      <c r="HP263" s="54" t="s">
        <v>180</v>
      </c>
      <c r="HQ263" s="55" t="s">
        <v>180</v>
      </c>
      <c r="HR263" s="56" t="s">
        <v>180</v>
      </c>
      <c r="HS263" s="54" t="s">
        <v>180</v>
      </c>
      <c r="HT263" s="55" t="s">
        <v>180</v>
      </c>
      <c r="HU263" s="56" t="s">
        <v>180</v>
      </c>
      <c r="HV263" s="54" t="s">
        <v>180</v>
      </c>
      <c r="HW263" s="55" t="s">
        <v>180</v>
      </c>
      <c r="HX263" s="56" t="s">
        <v>180</v>
      </c>
      <c r="HY263" s="54" t="s">
        <v>180</v>
      </c>
      <c r="HZ263" s="55" t="s">
        <v>180</v>
      </c>
      <c r="IA263" s="56" t="s">
        <v>180</v>
      </c>
      <c r="IB263" s="54" t="s">
        <v>180</v>
      </c>
      <c r="IC263" s="55" t="s">
        <v>180</v>
      </c>
    </row>
    <row r="264" spans="1:237">
      <c r="A264" s="20">
        <v>2008</v>
      </c>
      <c r="B264" s="20">
        <v>4</v>
      </c>
      <c r="C264" s="20">
        <v>11</v>
      </c>
      <c r="D264" s="54">
        <v>612.5</v>
      </c>
      <c r="E264" s="54">
        <v>612.5</v>
      </c>
      <c r="F264" s="55">
        <v>612.5</v>
      </c>
      <c r="G264" s="56">
        <v>563.75</v>
      </c>
      <c r="H264" s="54">
        <v>563.75</v>
      </c>
      <c r="I264" s="55">
        <v>563.75</v>
      </c>
      <c r="J264" s="56">
        <v>556.25</v>
      </c>
      <c r="K264" s="54">
        <v>503.75</v>
      </c>
      <c r="L264" s="55">
        <v>530.25</v>
      </c>
      <c r="M264" s="56">
        <v>800</v>
      </c>
      <c r="N264" s="54">
        <v>770</v>
      </c>
      <c r="O264" s="55">
        <v>785</v>
      </c>
      <c r="P264" s="56">
        <v>800</v>
      </c>
      <c r="Q264" s="54">
        <v>770</v>
      </c>
      <c r="R264" s="55">
        <v>785</v>
      </c>
      <c r="S264" s="56">
        <v>800</v>
      </c>
      <c r="T264" s="54">
        <v>770</v>
      </c>
      <c r="U264" s="55">
        <v>785</v>
      </c>
      <c r="V264" s="54">
        <v>780</v>
      </c>
      <c r="W264" s="54">
        <v>753.75</v>
      </c>
      <c r="X264" s="55">
        <v>767</v>
      </c>
      <c r="Y264" s="54">
        <v>780</v>
      </c>
      <c r="Z264" s="54">
        <v>755</v>
      </c>
      <c r="AA264" s="55">
        <v>767.75</v>
      </c>
      <c r="AB264" s="54" t="s">
        <v>180</v>
      </c>
      <c r="AC264" s="54" t="s">
        <v>180</v>
      </c>
      <c r="AD264" s="55" t="s">
        <v>180</v>
      </c>
      <c r="AE264" s="54" t="s">
        <v>180</v>
      </c>
      <c r="AF264" s="54" t="s">
        <v>180</v>
      </c>
      <c r="AG264" s="55" t="s">
        <v>180</v>
      </c>
      <c r="AH264" s="56" t="s">
        <v>180</v>
      </c>
      <c r="AI264" s="54" t="s">
        <v>180</v>
      </c>
      <c r="AJ264" s="55" t="s">
        <v>180</v>
      </c>
      <c r="AK264" s="56" t="s">
        <v>180</v>
      </c>
      <c r="AL264" s="54" t="s">
        <v>180</v>
      </c>
      <c r="AM264" s="55" t="s">
        <v>180</v>
      </c>
      <c r="AN264" s="56">
        <v>17880</v>
      </c>
      <c r="AO264" s="54">
        <v>15237.5</v>
      </c>
      <c r="AP264" s="55">
        <v>16558.75</v>
      </c>
      <c r="AQ264" s="56" t="s">
        <v>180</v>
      </c>
      <c r="AR264" s="54" t="s">
        <v>180</v>
      </c>
      <c r="AS264" s="55" t="s">
        <v>180</v>
      </c>
      <c r="AT264" s="56">
        <v>4850</v>
      </c>
      <c r="AU264" s="54">
        <v>3975</v>
      </c>
      <c r="AV264" s="55">
        <v>4412.5</v>
      </c>
      <c r="AW264" s="56">
        <v>628.75</v>
      </c>
      <c r="AX264" s="54">
        <v>537.5</v>
      </c>
      <c r="AY264" s="55">
        <v>583.25</v>
      </c>
      <c r="AZ264" s="56" t="s">
        <v>180</v>
      </c>
      <c r="BA264" s="54" t="s">
        <v>180</v>
      </c>
      <c r="BB264" s="55" t="s">
        <v>180</v>
      </c>
      <c r="BC264" s="56" t="s">
        <v>180</v>
      </c>
      <c r="BD264" s="54" t="s">
        <v>180</v>
      </c>
      <c r="BE264" s="55" t="s">
        <v>180</v>
      </c>
      <c r="BF264" s="56" t="s">
        <v>180</v>
      </c>
      <c r="BG264" s="54" t="s">
        <v>180</v>
      </c>
      <c r="BH264" s="55" t="s">
        <v>180</v>
      </c>
      <c r="BI264" s="56">
        <v>850</v>
      </c>
      <c r="BJ264" s="54">
        <v>820</v>
      </c>
      <c r="BK264" s="55">
        <v>835</v>
      </c>
      <c r="BL264" s="56" t="s">
        <v>180</v>
      </c>
      <c r="BM264" s="54" t="s">
        <v>180</v>
      </c>
      <c r="BN264" s="55" t="s">
        <v>180</v>
      </c>
      <c r="BO264" s="56" t="s">
        <v>180</v>
      </c>
      <c r="BP264" s="54" t="s">
        <v>180</v>
      </c>
      <c r="BQ264" s="55" t="s">
        <v>180</v>
      </c>
      <c r="BR264" s="56">
        <v>550</v>
      </c>
      <c r="BS264" s="54">
        <v>530</v>
      </c>
      <c r="BT264" s="55">
        <v>540</v>
      </c>
      <c r="BU264" s="56">
        <v>659.66666666666663</v>
      </c>
      <c r="BV264" s="54">
        <v>658</v>
      </c>
      <c r="BW264" s="55">
        <v>659</v>
      </c>
      <c r="BX264" s="56" t="s">
        <v>180</v>
      </c>
      <c r="BY264" s="54" t="s">
        <v>180</v>
      </c>
      <c r="BZ264" s="55" t="s">
        <v>180</v>
      </c>
      <c r="CA264" s="56" t="s">
        <v>180</v>
      </c>
      <c r="CB264" s="54" t="s">
        <v>180</v>
      </c>
      <c r="CC264" s="55" t="s">
        <v>180</v>
      </c>
      <c r="CD264" s="56" t="s">
        <v>180</v>
      </c>
      <c r="CE264" s="54" t="s">
        <v>180</v>
      </c>
      <c r="CF264" s="55" t="s">
        <v>180</v>
      </c>
      <c r="CG264" s="56" t="s">
        <v>180</v>
      </c>
      <c r="CH264" s="54" t="s">
        <v>180</v>
      </c>
      <c r="CI264" s="55" t="s">
        <v>180</v>
      </c>
      <c r="CJ264" s="56">
        <v>4000</v>
      </c>
      <c r="CK264" s="54">
        <v>3200</v>
      </c>
      <c r="CL264" s="55">
        <v>3600</v>
      </c>
      <c r="CM264" s="56">
        <v>3400</v>
      </c>
      <c r="CN264" s="54">
        <v>3000</v>
      </c>
      <c r="CO264" s="55">
        <v>3200</v>
      </c>
      <c r="CP264" s="56" t="s">
        <v>180</v>
      </c>
      <c r="CQ264" s="54" t="s">
        <v>180</v>
      </c>
      <c r="CR264" s="55" t="s">
        <v>180</v>
      </c>
      <c r="CS264" s="56">
        <v>1000</v>
      </c>
      <c r="CT264" s="54">
        <v>1000</v>
      </c>
      <c r="CU264" s="55">
        <v>1000</v>
      </c>
      <c r="CV264" s="56">
        <v>1100</v>
      </c>
      <c r="CW264" s="54">
        <v>1100</v>
      </c>
      <c r="CX264" s="55">
        <v>1100</v>
      </c>
      <c r="CY264" s="54">
        <v>628.75</v>
      </c>
      <c r="CZ264" s="54">
        <v>537.5</v>
      </c>
      <c r="DA264" s="55">
        <v>583.25</v>
      </c>
      <c r="DB264" s="54" t="s">
        <v>180</v>
      </c>
      <c r="DC264" s="54" t="s">
        <v>180</v>
      </c>
      <c r="DD264" s="55" t="s">
        <v>180</v>
      </c>
      <c r="DE264" s="54" t="s">
        <v>180</v>
      </c>
      <c r="DF264" s="54" t="s">
        <v>180</v>
      </c>
      <c r="DG264" s="55" t="s">
        <v>180</v>
      </c>
      <c r="DH264" s="54" t="s">
        <v>180</v>
      </c>
      <c r="DI264" s="54" t="s">
        <v>180</v>
      </c>
      <c r="DJ264" s="55" t="s">
        <v>180</v>
      </c>
      <c r="DK264" s="56" t="s">
        <v>180</v>
      </c>
      <c r="DL264" s="54" t="s">
        <v>180</v>
      </c>
      <c r="DM264" s="55" t="s">
        <v>180</v>
      </c>
      <c r="DN264" s="54" t="s">
        <v>180</v>
      </c>
      <c r="DO264" s="54" t="s">
        <v>180</v>
      </c>
      <c r="DP264" s="55" t="s">
        <v>180</v>
      </c>
      <c r="DQ264" s="54" t="s">
        <v>180</v>
      </c>
      <c r="DR264" s="54" t="s">
        <v>180</v>
      </c>
      <c r="DS264" s="55" t="s">
        <v>180</v>
      </c>
      <c r="DT264" s="54">
        <v>663.75</v>
      </c>
      <c r="DU264" s="54">
        <v>657.5</v>
      </c>
      <c r="DV264" s="55">
        <v>660.75</v>
      </c>
      <c r="DW264" s="56" t="s">
        <v>180</v>
      </c>
      <c r="DX264" s="54" t="s">
        <v>180</v>
      </c>
      <c r="DY264" s="55" t="s">
        <v>180</v>
      </c>
      <c r="DZ264" s="56">
        <v>2773.25</v>
      </c>
      <c r="EA264" s="54">
        <v>2773.25</v>
      </c>
      <c r="EB264" s="55">
        <v>2773.25</v>
      </c>
      <c r="EC264" s="56" t="s">
        <v>180</v>
      </c>
      <c r="ED264" s="54" t="s">
        <v>180</v>
      </c>
      <c r="EE264" s="55" t="s">
        <v>180</v>
      </c>
      <c r="EF264" s="56" t="s">
        <v>180</v>
      </c>
      <c r="EG264" s="54" t="s">
        <v>180</v>
      </c>
      <c r="EH264" s="55" t="s">
        <v>180</v>
      </c>
      <c r="EI264" s="56" t="s">
        <v>180</v>
      </c>
      <c r="EJ264" s="54" t="s">
        <v>180</v>
      </c>
      <c r="EK264" s="55" t="s">
        <v>180</v>
      </c>
      <c r="EL264" s="56" t="s">
        <v>180</v>
      </c>
      <c r="EM264" s="54" t="s">
        <v>180</v>
      </c>
      <c r="EN264" s="55" t="s">
        <v>180</v>
      </c>
      <c r="EO264" s="56">
        <v>2000</v>
      </c>
      <c r="EP264" s="54">
        <v>1800</v>
      </c>
      <c r="EQ264" s="55">
        <v>1900</v>
      </c>
      <c r="ER264" s="56">
        <v>3000</v>
      </c>
      <c r="ES264" s="54">
        <v>2500</v>
      </c>
      <c r="ET264" s="55">
        <v>2750</v>
      </c>
      <c r="EU264" s="54" t="s">
        <v>180</v>
      </c>
      <c r="EV264" s="54" t="s">
        <v>180</v>
      </c>
      <c r="EW264" s="55" t="s">
        <v>180</v>
      </c>
      <c r="EX264" s="54" t="s">
        <v>180</v>
      </c>
      <c r="EY264" s="54" t="s">
        <v>180</v>
      </c>
      <c r="EZ264" s="55" t="s">
        <v>180</v>
      </c>
      <c r="FA264" s="56" t="s">
        <v>180</v>
      </c>
      <c r="FB264" s="54" t="s">
        <v>180</v>
      </c>
      <c r="FC264" s="55" t="s">
        <v>180</v>
      </c>
      <c r="FD264" s="56" t="s">
        <v>180</v>
      </c>
      <c r="FE264" s="54" t="s">
        <v>180</v>
      </c>
      <c r="FF264" s="55" t="s">
        <v>180</v>
      </c>
      <c r="FG264" s="56" t="s">
        <v>180</v>
      </c>
      <c r="FH264" s="54" t="s">
        <v>180</v>
      </c>
      <c r="FI264" s="55" t="s">
        <v>180</v>
      </c>
      <c r="FJ264" s="56" t="s">
        <v>180</v>
      </c>
      <c r="FK264" s="54" t="s">
        <v>180</v>
      </c>
      <c r="FL264" s="55" t="s">
        <v>180</v>
      </c>
      <c r="FM264" s="56" t="s">
        <v>180</v>
      </c>
      <c r="FN264" s="54" t="s">
        <v>180</v>
      </c>
      <c r="FO264" s="55" t="s">
        <v>180</v>
      </c>
      <c r="FP264" s="56">
        <v>1000</v>
      </c>
      <c r="FQ264" s="54">
        <v>1000</v>
      </c>
      <c r="FR264" s="55">
        <v>1000</v>
      </c>
      <c r="FS264" s="56" t="s">
        <v>180</v>
      </c>
      <c r="FT264" s="54" t="s">
        <v>180</v>
      </c>
      <c r="FU264" s="55" t="s">
        <v>180</v>
      </c>
      <c r="FV264" s="56" t="s">
        <v>180</v>
      </c>
      <c r="FW264" s="54" t="s">
        <v>180</v>
      </c>
      <c r="FX264" s="55" t="s">
        <v>180</v>
      </c>
      <c r="FY264" s="56" t="s">
        <v>180</v>
      </c>
      <c r="FZ264" s="54" t="s">
        <v>180</v>
      </c>
      <c r="GA264" s="55" t="s">
        <v>180</v>
      </c>
      <c r="GB264" s="56">
        <v>2140</v>
      </c>
      <c r="GC264" s="54">
        <v>1815</v>
      </c>
      <c r="GD264" s="55">
        <v>1978</v>
      </c>
      <c r="GE264" s="56">
        <v>1920</v>
      </c>
      <c r="GF264" s="54">
        <v>1920</v>
      </c>
      <c r="GG264" s="55">
        <v>1920</v>
      </c>
      <c r="GH264" s="56">
        <v>2150</v>
      </c>
      <c r="GI264" s="54">
        <v>2100</v>
      </c>
      <c r="GJ264" s="55">
        <v>2125</v>
      </c>
      <c r="GK264" s="56" t="s">
        <v>180</v>
      </c>
      <c r="GL264" s="54" t="s">
        <v>180</v>
      </c>
      <c r="GM264" s="55" t="s">
        <v>180</v>
      </c>
      <c r="GN264" s="56">
        <v>2170</v>
      </c>
      <c r="GO264" s="54">
        <v>2027.5</v>
      </c>
      <c r="GP264" s="55">
        <v>2098.75</v>
      </c>
      <c r="GQ264" s="56" t="s">
        <v>180</v>
      </c>
      <c r="GR264" s="54" t="s">
        <v>180</v>
      </c>
      <c r="GS264" s="55" t="s">
        <v>180</v>
      </c>
      <c r="GT264" s="56" t="s">
        <v>180</v>
      </c>
      <c r="GU264" s="54" t="s">
        <v>180</v>
      </c>
      <c r="GV264" s="55" t="s">
        <v>180</v>
      </c>
      <c r="GW264" s="56" t="s">
        <v>180</v>
      </c>
      <c r="GX264" s="54" t="s">
        <v>180</v>
      </c>
      <c r="GY264" s="55" t="s">
        <v>180</v>
      </c>
      <c r="GZ264" s="56">
        <v>380</v>
      </c>
      <c r="HA264" s="54">
        <v>320</v>
      </c>
      <c r="HB264" s="55">
        <v>350</v>
      </c>
      <c r="HC264" s="56">
        <v>400</v>
      </c>
      <c r="HD264" s="54">
        <v>350</v>
      </c>
      <c r="HE264" s="55">
        <v>375</v>
      </c>
      <c r="HF264" s="54" t="s">
        <v>180</v>
      </c>
      <c r="HG264" s="54" t="s">
        <v>180</v>
      </c>
      <c r="HH264" s="55" t="s">
        <v>180</v>
      </c>
      <c r="HI264" s="54" t="s">
        <v>180</v>
      </c>
      <c r="HJ264" s="54" t="s">
        <v>180</v>
      </c>
      <c r="HK264" s="55" t="s">
        <v>180</v>
      </c>
      <c r="HL264" s="56" t="s">
        <v>180</v>
      </c>
      <c r="HM264" s="54" t="s">
        <v>180</v>
      </c>
      <c r="HN264" s="55" t="s">
        <v>180</v>
      </c>
      <c r="HO264" s="56" t="s">
        <v>180</v>
      </c>
      <c r="HP264" s="54" t="s">
        <v>180</v>
      </c>
      <c r="HQ264" s="55" t="s">
        <v>180</v>
      </c>
      <c r="HR264" s="56" t="s">
        <v>180</v>
      </c>
      <c r="HS264" s="54" t="s">
        <v>180</v>
      </c>
      <c r="HT264" s="55" t="s">
        <v>180</v>
      </c>
      <c r="HU264" s="56" t="s">
        <v>180</v>
      </c>
      <c r="HV264" s="54" t="s">
        <v>180</v>
      </c>
      <c r="HW264" s="55" t="s">
        <v>180</v>
      </c>
      <c r="HX264" s="56" t="s">
        <v>180</v>
      </c>
      <c r="HY264" s="54" t="s">
        <v>180</v>
      </c>
      <c r="HZ264" s="55" t="s">
        <v>180</v>
      </c>
      <c r="IA264" s="56" t="s">
        <v>180</v>
      </c>
      <c r="IB264" s="54" t="s">
        <v>180</v>
      </c>
      <c r="IC264" s="55" t="s">
        <v>180</v>
      </c>
    </row>
    <row r="265" spans="1:237">
      <c r="A265" s="20">
        <v>2008</v>
      </c>
      <c r="B265" s="20">
        <v>4</v>
      </c>
      <c r="C265" s="20">
        <v>12</v>
      </c>
      <c r="D265" s="54">
        <v>413.33333333333331</v>
      </c>
      <c r="E265" s="54">
        <v>411.66666666666669</v>
      </c>
      <c r="F265" s="55">
        <v>412.66666666666669</v>
      </c>
      <c r="G265" s="56">
        <v>385</v>
      </c>
      <c r="H265" s="54">
        <v>385</v>
      </c>
      <c r="I265" s="55">
        <v>385</v>
      </c>
      <c r="J265" s="56">
        <v>338.75</v>
      </c>
      <c r="K265" s="54">
        <v>321.25</v>
      </c>
      <c r="L265" s="55">
        <v>330.25</v>
      </c>
      <c r="M265" s="56">
        <v>517.5</v>
      </c>
      <c r="N265" s="54">
        <v>495</v>
      </c>
      <c r="O265" s="55">
        <v>506.25</v>
      </c>
      <c r="P265" s="56">
        <v>510</v>
      </c>
      <c r="Q265" s="54">
        <v>495</v>
      </c>
      <c r="R265" s="55">
        <v>502.5</v>
      </c>
      <c r="S265" s="56">
        <v>517.5</v>
      </c>
      <c r="T265" s="54">
        <v>495</v>
      </c>
      <c r="U265" s="55">
        <v>506.25</v>
      </c>
      <c r="V265" s="54">
        <v>468.75</v>
      </c>
      <c r="W265" s="54">
        <v>456.25</v>
      </c>
      <c r="X265" s="55">
        <v>462.5</v>
      </c>
      <c r="Y265" s="54">
        <v>471.25</v>
      </c>
      <c r="Z265" s="54">
        <v>456.25</v>
      </c>
      <c r="AA265" s="55">
        <v>463.75</v>
      </c>
      <c r="AB265" s="54" t="s">
        <v>180</v>
      </c>
      <c r="AC265" s="54" t="s">
        <v>180</v>
      </c>
      <c r="AD265" s="55" t="s">
        <v>180</v>
      </c>
      <c r="AE265" s="54" t="s">
        <v>180</v>
      </c>
      <c r="AF265" s="54" t="s">
        <v>180</v>
      </c>
      <c r="AG265" s="55" t="s">
        <v>180</v>
      </c>
      <c r="AH265" s="56" t="s">
        <v>180</v>
      </c>
      <c r="AI265" s="54" t="s">
        <v>180</v>
      </c>
      <c r="AJ265" s="55" t="s">
        <v>180</v>
      </c>
      <c r="AK265" s="56" t="s">
        <v>180</v>
      </c>
      <c r="AL265" s="54" t="s">
        <v>180</v>
      </c>
      <c r="AM265" s="55" t="s">
        <v>180</v>
      </c>
      <c r="AN265" s="56">
        <v>19200</v>
      </c>
      <c r="AO265" s="54">
        <v>15250</v>
      </c>
      <c r="AP265" s="55">
        <v>17225</v>
      </c>
      <c r="AQ265" s="56" t="s">
        <v>180</v>
      </c>
      <c r="AR265" s="54" t="s">
        <v>180</v>
      </c>
      <c r="AS265" s="55" t="s">
        <v>180</v>
      </c>
      <c r="AT265" s="56">
        <v>4150</v>
      </c>
      <c r="AU265" s="54">
        <v>3700</v>
      </c>
      <c r="AV265" s="55">
        <v>3925</v>
      </c>
      <c r="AW265" s="56">
        <v>475</v>
      </c>
      <c r="AX265" s="54">
        <v>423.33333333333331</v>
      </c>
      <c r="AY265" s="55">
        <v>449.33333333333331</v>
      </c>
      <c r="AZ265" s="56" t="s">
        <v>180</v>
      </c>
      <c r="BA265" s="54" t="s">
        <v>180</v>
      </c>
      <c r="BB265" s="55" t="s">
        <v>180</v>
      </c>
      <c r="BC265" s="56" t="s">
        <v>180</v>
      </c>
      <c r="BD265" s="54" t="s">
        <v>180</v>
      </c>
      <c r="BE265" s="55" t="s">
        <v>180</v>
      </c>
      <c r="BF265" s="56" t="s">
        <v>180</v>
      </c>
      <c r="BG265" s="54" t="s">
        <v>180</v>
      </c>
      <c r="BH265" s="55" t="s">
        <v>180</v>
      </c>
      <c r="BI265" s="56" t="s">
        <v>180</v>
      </c>
      <c r="BJ265" s="54" t="s">
        <v>180</v>
      </c>
      <c r="BK265" s="55" t="s">
        <v>180</v>
      </c>
      <c r="BL265" s="56" t="s">
        <v>180</v>
      </c>
      <c r="BM265" s="54" t="s">
        <v>180</v>
      </c>
      <c r="BN265" s="55" t="s">
        <v>180</v>
      </c>
      <c r="BO265" s="56" t="s">
        <v>180</v>
      </c>
      <c r="BP265" s="54" t="s">
        <v>180</v>
      </c>
      <c r="BQ265" s="55" t="s">
        <v>180</v>
      </c>
      <c r="BR265" s="56">
        <v>416.66666666666669</v>
      </c>
      <c r="BS265" s="54">
        <v>381.66666666666669</v>
      </c>
      <c r="BT265" s="55">
        <v>399.66666666666669</v>
      </c>
      <c r="BU265" s="56">
        <v>430</v>
      </c>
      <c r="BV265" s="54">
        <v>400</v>
      </c>
      <c r="BW265" s="55">
        <v>415</v>
      </c>
      <c r="BX265" s="56" t="s">
        <v>180</v>
      </c>
      <c r="BY265" s="54" t="s">
        <v>180</v>
      </c>
      <c r="BZ265" s="55" t="s">
        <v>180</v>
      </c>
      <c r="CA265" s="56" t="s">
        <v>180</v>
      </c>
      <c r="CB265" s="54" t="s">
        <v>180</v>
      </c>
      <c r="CC265" s="55" t="s">
        <v>180</v>
      </c>
      <c r="CD265" s="56" t="s">
        <v>180</v>
      </c>
      <c r="CE265" s="54" t="s">
        <v>180</v>
      </c>
      <c r="CF265" s="55" t="s">
        <v>180</v>
      </c>
      <c r="CG265" s="56" t="s">
        <v>180</v>
      </c>
      <c r="CH265" s="54" t="s">
        <v>180</v>
      </c>
      <c r="CI265" s="55" t="s">
        <v>180</v>
      </c>
      <c r="CJ265" s="56">
        <v>3500</v>
      </c>
      <c r="CK265" s="54">
        <v>2700</v>
      </c>
      <c r="CL265" s="55">
        <v>3100</v>
      </c>
      <c r="CM265" s="56">
        <v>3700</v>
      </c>
      <c r="CN265" s="54">
        <v>3350</v>
      </c>
      <c r="CO265" s="55">
        <v>3525</v>
      </c>
      <c r="CP265" s="56" t="s">
        <v>180</v>
      </c>
      <c r="CQ265" s="54" t="s">
        <v>180</v>
      </c>
      <c r="CR265" s="55" t="s">
        <v>180</v>
      </c>
      <c r="CS265" s="56">
        <v>550</v>
      </c>
      <c r="CT265" s="54">
        <v>550</v>
      </c>
      <c r="CU265" s="55">
        <v>550</v>
      </c>
      <c r="CV265" s="56">
        <v>550</v>
      </c>
      <c r="CW265" s="54">
        <v>550</v>
      </c>
      <c r="CX265" s="55">
        <v>550</v>
      </c>
      <c r="CY265" s="54">
        <v>475</v>
      </c>
      <c r="CZ265" s="54">
        <v>423.33333333333331</v>
      </c>
      <c r="DA265" s="55">
        <v>449.33333333333331</v>
      </c>
      <c r="DB265" s="54" t="s">
        <v>180</v>
      </c>
      <c r="DC265" s="54" t="s">
        <v>180</v>
      </c>
      <c r="DD265" s="55" t="s">
        <v>180</v>
      </c>
      <c r="DE265" s="54" t="s">
        <v>180</v>
      </c>
      <c r="DF265" s="54" t="s">
        <v>180</v>
      </c>
      <c r="DG265" s="55" t="s">
        <v>180</v>
      </c>
      <c r="DH265" s="54" t="s">
        <v>180</v>
      </c>
      <c r="DI265" s="54" t="s">
        <v>180</v>
      </c>
      <c r="DJ265" s="55" t="s">
        <v>180</v>
      </c>
      <c r="DK265" s="56" t="s">
        <v>180</v>
      </c>
      <c r="DL265" s="54" t="s">
        <v>180</v>
      </c>
      <c r="DM265" s="55" t="s">
        <v>180</v>
      </c>
      <c r="DN265" s="54" t="s">
        <v>180</v>
      </c>
      <c r="DO265" s="54" t="s">
        <v>180</v>
      </c>
      <c r="DP265" s="55" t="s">
        <v>180</v>
      </c>
      <c r="DQ265" s="54" t="s">
        <v>180</v>
      </c>
      <c r="DR265" s="54" t="s">
        <v>180</v>
      </c>
      <c r="DS265" s="55" t="s">
        <v>180</v>
      </c>
      <c r="DT265" s="54">
        <v>445</v>
      </c>
      <c r="DU265" s="54">
        <v>445</v>
      </c>
      <c r="DV265" s="55">
        <v>445</v>
      </c>
      <c r="DW265" s="56" t="s">
        <v>180</v>
      </c>
      <c r="DX265" s="54" t="s">
        <v>180</v>
      </c>
      <c r="DY265" s="55" t="s">
        <v>180</v>
      </c>
      <c r="DZ265" s="56">
        <v>2581</v>
      </c>
      <c r="EA265" s="54">
        <v>2581</v>
      </c>
      <c r="EB265" s="55">
        <v>2581</v>
      </c>
      <c r="EC265" s="56" t="s">
        <v>180</v>
      </c>
      <c r="ED265" s="54" t="s">
        <v>180</v>
      </c>
      <c r="EE265" s="55" t="s">
        <v>180</v>
      </c>
      <c r="EF265" s="56" t="s">
        <v>180</v>
      </c>
      <c r="EG265" s="54" t="s">
        <v>180</v>
      </c>
      <c r="EH265" s="55" t="s">
        <v>180</v>
      </c>
      <c r="EI265" s="56" t="s">
        <v>180</v>
      </c>
      <c r="EJ265" s="54" t="s">
        <v>180</v>
      </c>
      <c r="EK265" s="55" t="s">
        <v>180</v>
      </c>
      <c r="EL265" s="56" t="s">
        <v>180</v>
      </c>
      <c r="EM265" s="54" t="s">
        <v>180</v>
      </c>
      <c r="EN265" s="55" t="s">
        <v>180</v>
      </c>
      <c r="EO265" s="56">
        <v>2000</v>
      </c>
      <c r="EP265" s="54">
        <v>1550</v>
      </c>
      <c r="EQ265" s="55">
        <v>1775</v>
      </c>
      <c r="ER265" s="56">
        <v>2800</v>
      </c>
      <c r="ES265" s="54">
        <v>2300</v>
      </c>
      <c r="ET265" s="55">
        <v>2550</v>
      </c>
      <c r="EU265" s="54" t="s">
        <v>180</v>
      </c>
      <c r="EV265" s="54" t="s">
        <v>180</v>
      </c>
      <c r="EW265" s="55" t="s">
        <v>180</v>
      </c>
      <c r="EX265" s="54" t="s">
        <v>180</v>
      </c>
      <c r="EY265" s="54" t="s">
        <v>180</v>
      </c>
      <c r="EZ265" s="55" t="s">
        <v>180</v>
      </c>
      <c r="FA265" s="56" t="s">
        <v>180</v>
      </c>
      <c r="FB265" s="54" t="s">
        <v>180</v>
      </c>
      <c r="FC265" s="55" t="s">
        <v>180</v>
      </c>
      <c r="FD265" s="56" t="s">
        <v>180</v>
      </c>
      <c r="FE265" s="54" t="s">
        <v>180</v>
      </c>
      <c r="FF265" s="55" t="s">
        <v>180</v>
      </c>
      <c r="FG265" s="56" t="s">
        <v>180</v>
      </c>
      <c r="FH265" s="54" t="s">
        <v>180</v>
      </c>
      <c r="FI265" s="55" t="s">
        <v>180</v>
      </c>
      <c r="FJ265" s="56" t="s">
        <v>180</v>
      </c>
      <c r="FK265" s="54" t="s">
        <v>180</v>
      </c>
      <c r="FL265" s="55" t="s">
        <v>180</v>
      </c>
      <c r="FM265" s="56" t="s">
        <v>180</v>
      </c>
      <c r="FN265" s="54" t="s">
        <v>180</v>
      </c>
      <c r="FO265" s="55" t="s">
        <v>180</v>
      </c>
      <c r="FP265" s="56" t="s">
        <v>180</v>
      </c>
      <c r="FQ265" s="54" t="s">
        <v>180</v>
      </c>
      <c r="FR265" s="55" t="s">
        <v>180</v>
      </c>
      <c r="FS265" s="56" t="s">
        <v>180</v>
      </c>
      <c r="FT265" s="54" t="s">
        <v>180</v>
      </c>
      <c r="FU265" s="55" t="s">
        <v>180</v>
      </c>
      <c r="FV265" s="56" t="s">
        <v>180</v>
      </c>
      <c r="FW265" s="54" t="s">
        <v>180</v>
      </c>
      <c r="FX265" s="55" t="s">
        <v>180</v>
      </c>
      <c r="FY265" s="56" t="s">
        <v>180</v>
      </c>
      <c r="FZ265" s="54" t="s">
        <v>180</v>
      </c>
      <c r="GA265" s="55" t="s">
        <v>180</v>
      </c>
      <c r="GB265" s="56">
        <v>2031.6666666666667</v>
      </c>
      <c r="GC265" s="54">
        <v>1573.3333333333333</v>
      </c>
      <c r="GD265" s="55">
        <v>1803</v>
      </c>
      <c r="GE265" s="56">
        <v>1920</v>
      </c>
      <c r="GF265" s="54">
        <v>1680</v>
      </c>
      <c r="GG265" s="55">
        <v>1800</v>
      </c>
      <c r="GH265" s="56">
        <v>2150</v>
      </c>
      <c r="GI265" s="54">
        <v>2100</v>
      </c>
      <c r="GJ265" s="55">
        <v>2125</v>
      </c>
      <c r="GK265" s="56" t="s">
        <v>180</v>
      </c>
      <c r="GL265" s="54" t="s">
        <v>180</v>
      </c>
      <c r="GM265" s="55" t="s">
        <v>180</v>
      </c>
      <c r="GN265" s="56">
        <v>2170</v>
      </c>
      <c r="GO265" s="54">
        <v>2120</v>
      </c>
      <c r="GP265" s="55">
        <v>2145</v>
      </c>
      <c r="GQ265" s="56" t="s">
        <v>180</v>
      </c>
      <c r="GR265" s="54" t="s">
        <v>180</v>
      </c>
      <c r="GS265" s="55" t="s">
        <v>180</v>
      </c>
      <c r="GT265" s="56" t="s">
        <v>180</v>
      </c>
      <c r="GU265" s="54" t="s">
        <v>180</v>
      </c>
      <c r="GV265" s="55" t="s">
        <v>180</v>
      </c>
      <c r="GW265" s="56" t="s">
        <v>180</v>
      </c>
      <c r="GX265" s="54" t="s">
        <v>180</v>
      </c>
      <c r="GY265" s="55" t="s">
        <v>180</v>
      </c>
      <c r="GZ265" s="56">
        <v>380</v>
      </c>
      <c r="HA265" s="54">
        <v>320</v>
      </c>
      <c r="HB265" s="55">
        <v>350</v>
      </c>
      <c r="HC265" s="56">
        <v>400</v>
      </c>
      <c r="HD265" s="54">
        <v>350</v>
      </c>
      <c r="HE265" s="55">
        <v>375</v>
      </c>
      <c r="HF265" s="54" t="s">
        <v>180</v>
      </c>
      <c r="HG265" s="54" t="s">
        <v>180</v>
      </c>
      <c r="HH265" s="55" t="s">
        <v>180</v>
      </c>
      <c r="HI265" s="54" t="s">
        <v>180</v>
      </c>
      <c r="HJ265" s="54" t="s">
        <v>180</v>
      </c>
      <c r="HK265" s="55" t="s">
        <v>180</v>
      </c>
      <c r="HL265" s="56" t="s">
        <v>180</v>
      </c>
      <c r="HM265" s="54" t="s">
        <v>180</v>
      </c>
      <c r="HN265" s="55" t="s">
        <v>180</v>
      </c>
      <c r="HO265" s="56" t="s">
        <v>180</v>
      </c>
      <c r="HP265" s="54" t="s">
        <v>180</v>
      </c>
      <c r="HQ265" s="55" t="s">
        <v>180</v>
      </c>
      <c r="HR265" s="56" t="s">
        <v>180</v>
      </c>
      <c r="HS265" s="54" t="s">
        <v>180</v>
      </c>
      <c r="HT265" s="55" t="s">
        <v>180</v>
      </c>
      <c r="HU265" s="56" t="s">
        <v>180</v>
      </c>
      <c r="HV265" s="54" t="s">
        <v>180</v>
      </c>
      <c r="HW265" s="55" t="s">
        <v>180</v>
      </c>
      <c r="HX265" s="56" t="s">
        <v>180</v>
      </c>
      <c r="HY265" s="54" t="s">
        <v>180</v>
      </c>
      <c r="HZ265" s="55" t="s">
        <v>180</v>
      </c>
      <c r="IA265" s="56" t="s">
        <v>180</v>
      </c>
      <c r="IB265" s="54" t="s">
        <v>180</v>
      </c>
      <c r="IC265" s="55" t="s">
        <v>180</v>
      </c>
    </row>
    <row r="266" spans="1:237">
      <c r="A266" s="20">
        <v>2009</v>
      </c>
      <c r="B266" s="20">
        <v>1</v>
      </c>
      <c r="C266" s="20">
        <v>1</v>
      </c>
      <c r="D266" s="54">
        <v>360.6</v>
      </c>
      <c r="E266" s="54">
        <v>358</v>
      </c>
      <c r="F266" s="55">
        <v>359.4</v>
      </c>
      <c r="G266" s="56">
        <v>326</v>
      </c>
      <c r="H266" s="54">
        <v>316</v>
      </c>
      <c r="I266" s="55">
        <v>321</v>
      </c>
      <c r="J266" s="56">
        <v>316.25</v>
      </c>
      <c r="K266" s="54">
        <v>307.5</v>
      </c>
      <c r="L266" s="55">
        <v>312.25</v>
      </c>
      <c r="M266" s="56">
        <v>402.5</v>
      </c>
      <c r="N266" s="54">
        <v>380</v>
      </c>
      <c r="O266" s="55">
        <v>391.5</v>
      </c>
      <c r="P266" s="56">
        <v>402.5</v>
      </c>
      <c r="Q266" s="54">
        <v>380</v>
      </c>
      <c r="R266" s="55">
        <v>391.5</v>
      </c>
      <c r="S266" s="56">
        <v>402.5</v>
      </c>
      <c r="T266" s="54">
        <v>380</v>
      </c>
      <c r="U266" s="55">
        <v>391.5</v>
      </c>
      <c r="V266" s="54">
        <v>353.75</v>
      </c>
      <c r="W266" s="54">
        <v>336.25</v>
      </c>
      <c r="X266" s="55">
        <v>345.25</v>
      </c>
      <c r="Y266" s="54">
        <v>352.5</v>
      </c>
      <c r="Z266" s="54">
        <v>338.75</v>
      </c>
      <c r="AA266" s="55">
        <v>346</v>
      </c>
      <c r="AB266" s="54" t="s">
        <v>180</v>
      </c>
      <c r="AC266" s="54" t="s">
        <v>180</v>
      </c>
      <c r="AD266" s="55" t="s">
        <v>180</v>
      </c>
      <c r="AE266" s="54" t="s">
        <v>180</v>
      </c>
      <c r="AF266" s="54" t="s">
        <v>180</v>
      </c>
      <c r="AG266" s="55" t="s">
        <v>180</v>
      </c>
      <c r="AH266" s="56" t="s">
        <v>180</v>
      </c>
      <c r="AI266" s="54" t="s">
        <v>180</v>
      </c>
      <c r="AJ266" s="55" t="s">
        <v>180</v>
      </c>
      <c r="AK266" s="56" t="s">
        <v>180</v>
      </c>
      <c r="AL266" s="54" t="s">
        <v>180</v>
      </c>
      <c r="AM266" s="55" t="s">
        <v>180</v>
      </c>
      <c r="AN266" s="56">
        <v>17225</v>
      </c>
      <c r="AO266" s="54">
        <v>14550</v>
      </c>
      <c r="AP266" s="55">
        <v>15887.5</v>
      </c>
      <c r="AQ266" s="56" t="s">
        <v>180</v>
      </c>
      <c r="AR266" s="54" t="s">
        <v>180</v>
      </c>
      <c r="AS266" s="55" t="s">
        <v>180</v>
      </c>
      <c r="AT266" s="56">
        <v>3450</v>
      </c>
      <c r="AU266" s="54">
        <v>2962.5</v>
      </c>
      <c r="AV266" s="55">
        <v>3206.25</v>
      </c>
      <c r="AW266" s="56">
        <v>373</v>
      </c>
      <c r="AX266" s="54">
        <v>362</v>
      </c>
      <c r="AY266" s="55">
        <v>367.8</v>
      </c>
      <c r="AZ266" s="56">
        <v>430</v>
      </c>
      <c r="BA266" s="54">
        <v>410</v>
      </c>
      <c r="BB266" s="55">
        <v>420</v>
      </c>
      <c r="BC266" s="56">
        <v>430</v>
      </c>
      <c r="BD266" s="54">
        <v>410</v>
      </c>
      <c r="BE266" s="55">
        <v>420</v>
      </c>
      <c r="BF266" s="56" t="s">
        <v>180</v>
      </c>
      <c r="BG266" s="54" t="s">
        <v>180</v>
      </c>
      <c r="BH266" s="55" t="s">
        <v>180</v>
      </c>
      <c r="BI266" s="56" t="s">
        <v>180</v>
      </c>
      <c r="BJ266" s="54" t="s">
        <v>180</v>
      </c>
      <c r="BK266" s="55" t="s">
        <v>180</v>
      </c>
      <c r="BL266" s="56" t="s">
        <v>180</v>
      </c>
      <c r="BM266" s="54" t="s">
        <v>180</v>
      </c>
      <c r="BN266" s="55" t="s">
        <v>180</v>
      </c>
      <c r="BO266" s="56" t="s">
        <v>180</v>
      </c>
      <c r="BP266" s="54" t="s">
        <v>180</v>
      </c>
      <c r="BQ266" s="55" t="s">
        <v>180</v>
      </c>
      <c r="BR266" s="56">
        <v>376</v>
      </c>
      <c r="BS266" s="54">
        <v>353</v>
      </c>
      <c r="BT266" s="55">
        <v>365</v>
      </c>
      <c r="BU266" s="56">
        <v>393.6</v>
      </c>
      <c r="BV266" s="54">
        <v>373.2</v>
      </c>
      <c r="BW266" s="55">
        <v>383.6</v>
      </c>
      <c r="BX266" s="56">
        <v>345</v>
      </c>
      <c r="BY266" s="54">
        <v>337.5</v>
      </c>
      <c r="BZ266" s="55">
        <v>341.5</v>
      </c>
      <c r="CA266" s="56" t="s">
        <v>180</v>
      </c>
      <c r="CB266" s="54" t="s">
        <v>180</v>
      </c>
      <c r="CC266" s="55" t="s">
        <v>180</v>
      </c>
      <c r="CD266" s="56" t="s">
        <v>180</v>
      </c>
      <c r="CE266" s="54" t="s">
        <v>180</v>
      </c>
      <c r="CF266" s="55" t="s">
        <v>180</v>
      </c>
      <c r="CG266" s="56" t="s">
        <v>180</v>
      </c>
      <c r="CH266" s="54" t="s">
        <v>180</v>
      </c>
      <c r="CI266" s="55" t="s">
        <v>180</v>
      </c>
      <c r="CJ266" s="56">
        <v>3000</v>
      </c>
      <c r="CK266" s="54">
        <v>2600</v>
      </c>
      <c r="CL266" s="55">
        <v>2800</v>
      </c>
      <c r="CM266" s="56">
        <v>3380</v>
      </c>
      <c r="CN266" s="54">
        <v>2940</v>
      </c>
      <c r="CO266" s="55">
        <v>3160</v>
      </c>
      <c r="CP266" s="56">
        <v>580</v>
      </c>
      <c r="CQ266" s="54">
        <v>560</v>
      </c>
      <c r="CR266" s="55">
        <v>570</v>
      </c>
      <c r="CS266" s="56">
        <v>550</v>
      </c>
      <c r="CT266" s="54">
        <v>550</v>
      </c>
      <c r="CU266" s="55">
        <v>550</v>
      </c>
      <c r="CV266" s="56">
        <v>550</v>
      </c>
      <c r="CW266" s="54">
        <v>550</v>
      </c>
      <c r="CX266" s="55">
        <v>550</v>
      </c>
      <c r="CY266" s="54">
        <v>373</v>
      </c>
      <c r="CZ266" s="54">
        <v>364</v>
      </c>
      <c r="DA266" s="55">
        <v>368.8</v>
      </c>
      <c r="DB266" s="54" t="s">
        <v>180</v>
      </c>
      <c r="DC266" s="54" t="s">
        <v>180</v>
      </c>
      <c r="DD266" s="55" t="s">
        <v>180</v>
      </c>
      <c r="DE266" s="54" t="s">
        <v>180</v>
      </c>
      <c r="DF266" s="54" t="s">
        <v>180</v>
      </c>
      <c r="DG266" s="55" t="s">
        <v>180</v>
      </c>
      <c r="DH266" s="54" t="s">
        <v>180</v>
      </c>
      <c r="DI266" s="54" t="s">
        <v>180</v>
      </c>
      <c r="DJ266" s="55" t="s">
        <v>180</v>
      </c>
      <c r="DK266" s="56" t="s">
        <v>180</v>
      </c>
      <c r="DL266" s="54" t="s">
        <v>180</v>
      </c>
      <c r="DM266" s="55" t="s">
        <v>180</v>
      </c>
      <c r="DN266" s="54" t="s">
        <v>180</v>
      </c>
      <c r="DO266" s="54" t="s">
        <v>180</v>
      </c>
      <c r="DP266" s="55" t="s">
        <v>180</v>
      </c>
      <c r="DQ266" s="54" t="s">
        <v>180</v>
      </c>
      <c r="DR266" s="54" t="s">
        <v>180</v>
      </c>
      <c r="DS266" s="55" t="s">
        <v>180</v>
      </c>
      <c r="DT266" s="54">
        <v>355</v>
      </c>
      <c r="DU266" s="54">
        <v>342.5</v>
      </c>
      <c r="DV266" s="55">
        <v>348.75</v>
      </c>
      <c r="DW266" s="56" t="s">
        <v>180</v>
      </c>
      <c r="DX266" s="54" t="s">
        <v>180</v>
      </c>
      <c r="DY266" s="55" t="s">
        <v>180</v>
      </c>
      <c r="DZ266" s="56">
        <v>2308</v>
      </c>
      <c r="EA266" s="54">
        <v>2308</v>
      </c>
      <c r="EB266" s="55">
        <v>2308</v>
      </c>
      <c r="EC266" s="56" t="s">
        <v>180</v>
      </c>
      <c r="ED266" s="54" t="s">
        <v>180</v>
      </c>
      <c r="EE266" s="55" t="s">
        <v>180</v>
      </c>
      <c r="EF266" s="56" t="s">
        <v>180</v>
      </c>
      <c r="EG266" s="54" t="s">
        <v>180</v>
      </c>
      <c r="EH266" s="55" t="s">
        <v>180</v>
      </c>
      <c r="EI266" s="56" t="s">
        <v>180</v>
      </c>
      <c r="EJ266" s="54" t="s">
        <v>180</v>
      </c>
      <c r="EK266" s="55" t="s">
        <v>180</v>
      </c>
      <c r="EL266" s="56" t="s">
        <v>180</v>
      </c>
      <c r="EM266" s="54" t="s">
        <v>180</v>
      </c>
      <c r="EN266" s="55" t="s">
        <v>180</v>
      </c>
      <c r="EO266" s="56">
        <v>1800</v>
      </c>
      <c r="EP266" s="54">
        <v>1550</v>
      </c>
      <c r="EQ266" s="55">
        <v>1675</v>
      </c>
      <c r="ER266" s="56">
        <v>2200</v>
      </c>
      <c r="ES266" s="54">
        <v>2000</v>
      </c>
      <c r="ET266" s="55">
        <v>2100</v>
      </c>
      <c r="EU266" s="54" t="s">
        <v>180</v>
      </c>
      <c r="EV266" s="54" t="s">
        <v>180</v>
      </c>
      <c r="EW266" s="55" t="s">
        <v>180</v>
      </c>
      <c r="EX266" s="54" t="s">
        <v>180</v>
      </c>
      <c r="EY266" s="54" t="s">
        <v>180</v>
      </c>
      <c r="EZ266" s="55" t="s">
        <v>180</v>
      </c>
      <c r="FA266" s="56" t="s">
        <v>180</v>
      </c>
      <c r="FB266" s="54" t="s">
        <v>180</v>
      </c>
      <c r="FC266" s="55" t="s">
        <v>180</v>
      </c>
      <c r="FD266" s="56" t="s">
        <v>180</v>
      </c>
      <c r="FE266" s="54" t="s">
        <v>180</v>
      </c>
      <c r="FF266" s="55" t="s">
        <v>180</v>
      </c>
      <c r="FG266" s="56" t="s">
        <v>180</v>
      </c>
      <c r="FH266" s="54" t="s">
        <v>180</v>
      </c>
      <c r="FI266" s="55" t="s">
        <v>180</v>
      </c>
      <c r="FJ266" s="56" t="s">
        <v>180</v>
      </c>
      <c r="FK266" s="54" t="s">
        <v>180</v>
      </c>
      <c r="FL266" s="55" t="s">
        <v>180</v>
      </c>
      <c r="FM266" s="56" t="s">
        <v>180</v>
      </c>
      <c r="FN266" s="54" t="s">
        <v>180</v>
      </c>
      <c r="FO266" s="55" t="s">
        <v>180</v>
      </c>
      <c r="FP266" s="56" t="s">
        <v>180</v>
      </c>
      <c r="FQ266" s="54" t="s">
        <v>180</v>
      </c>
      <c r="FR266" s="55" t="s">
        <v>180</v>
      </c>
      <c r="FS266" s="56" t="s">
        <v>180</v>
      </c>
      <c r="FT266" s="54" t="s">
        <v>180</v>
      </c>
      <c r="FU266" s="55" t="s">
        <v>180</v>
      </c>
      <c r="FV266" s="56" t="s">
        <v>180</v>
      </c>
      <c r="FW266" s="54" t="s">
        <v>180</v>
      </c>
      <c r="FX266" s="55" t="s">
        <v>180</v>
      </c>
      <c r="FY266" s="56" t="s">
        <v>180</v>
      </c>
      <c r="FZ266" s="54" t="s">
        <v>180</v>
      </c>
      <c r="GA266" s="55" t="s">
        <v>180</v>
      </c>
      <c r="GB266" s="56">
        <v>1170</v>
      </c>
      <c r="GC266" s="54">
        <v>816</v>
      </c>
      <c r="GD266" s="55">
        <v>993.2</v>
      </c>
      <c r="GE266" s="56">
        <v>1260</v>
      </c>
      <c r="GF266" s="54">
        <v>730</v>
      </c>
      <c r="GG266" s="55">
        <v>995</v>
      </c>
      <c r="GH266" s="56">
        <v>1300</v>
      </c>
      <c r="GI266" s="54">
        <v>1300</v>
      </c>
      <c r="GJ266" s="55">
        <v>1300</v>
      </c>
      <c r="GK266" s="56" t="s">
        <v>180</v>
      </c>
      <c r="GL266" s="54" t="s">
        <v>180</v>
      </c>
      <c r="GM266" s="55" t="s">
        <v>180</v>
      </c>
      <c r="GN266" s="56" t="s">
        <v>180</v>
      </c>
      <c r="GO266" s="54" t="s">
        <v>180</v>
      </c>
      <c r="GP266" s="55" t="s">
        <v>180</v>
      </c>
      <c r="GQ266" s="56" t="s">
        <v>180</v>
      </c>
      <c r="GR266" s="54" t="s">
        <v>180</v>
      </c>
      <c r="GS266" s="55" t="s">
        <v>180</v>
      </c>
      <c r="GT266" s="56" t="s">
        <v>180</v>
      </c>
      <c r="GU266" s="54" t="s">
        <v>180</v>
      </c>
      <c r="GV266" s="55" t="s">
        <v>180</v>
      </c>
      <c r="GW266" s="56" t="s">
        <v>180</v>
      </c>
      <c r="GX266" s="54" t="s">
        <v>180</v>
      </c>
      <c r="GY266" s="55" t="s">
        <v>180</v>
      </c>
      <c r="GZ266" s="56">
        <v>380</v>
      </c>
      <c r="HA266" s="54">
        <v>320</v>
      </c>
      <c r="HB266" s="55">
        <v>350</v>
      </c>
      <c r="HC266" s="56">
        <v>232</v>
      </c>
      <c r="HD266" s="54">
        <v>214</v>
      </c>
      <c r="HE266" s="55">
        <v>223</v>
      </c>
      <c r="HF266" s="54" t="s">
        <v>180</v>
      </c>
      <c r="HG266" s="54" t="s">
        <v>180</v>
      </c>
      <c r="HH266" s="55" t="s">
        <v>180</v>
      </c>
      <c r="HI266" s="54" t="s">
        <v>180</v>
      </c>
      <c r="HJ266" s="54" t="s">
        <v>180</v>
      </c>
      <c r="HK266" s="55" t="s">
        <v>180</v>
      </c>
      <c r="HL266" s="56" t="s">
        <v>180</v>
      </c>
      <c r="HM266" s="54" t="s">
        <v>180</v>
      </c>
      <c r="HN266" s="55" t="s">
        <v>180</v>
      </c>
      <c r="HO266" s="56" t="s">
        <v>180</v>
      </c>
      <c r="HP266" s="54" t="s">
        <v>180</v>
      </c>
      <c r="HQ266" s="55" t="s">
        <v>180</v>
      </c>
      <c r="HR266" s="56" t="s">
        <v>180</v>
      </c>
      <c r="HS266" s="54" t="s">
        <v>180</v>
      </c>
      <c r="HT266" s="55" t="s">
        <v>180</v>
      </c>
      <c r="HU266" s="56" t="s">
        <v>180</v>
      </c>
      <c r="HV266" s="54" t="s">
        <v>180</v>
      </c>
      <c r="HW266" s="55" t="s">
        <v>180</v>
      </c>
      <c r="HX266" s="56" t="s">
        <v>180</v>
      </c>
      <c r="HY266" s="54" t="s">
        <v>180</v>
      </c>
      <c r="HZ266" s="55" t="s">
        <v>180</v>
      </c>
      <c r="IA266" s="56" t="s">
        <v>180</v>
      </c>
      <c r="IB266" s="54" t="s">
        <v>180</v>
      </c>
      <c r="IC266" s="55" t="s">
        <v>180</v>
      </c>
    </row>
    <row r="267" spans="1:237">
      <c r="A267" s="20">
        <v>2009</v>
      </c>
      <c r="B267" s="20">
        <v>1</v>
      </c>
      <c r="C267" s="20">
        <v>2</v>
      </c>
      <c r="D267" s="54">
        <v>372.75</v>
      </c>
      <c r="E267" s="54">
        <v>363</v>
      </c>
      <c r="F267" s="55">
        <v>368.25</v>
      </c>
      <c r="G267" s="56">
        <v>316.25</v>
      </c>
      <c r="H267" s="54">
        <v>313.75</v>
      </c>
      <c r="I267" s="55">
        <v>315</v>
      </c>
      <c r="J267" s="56">
        <v>318.25</v>
      </c>
      <c r="K267" s="54">
        <v>314.25</v>
      </c>
      <c r="L267" s="55">
        <v>316.75</v>
      </c>
      <c r="M267" s="56">
        <v>375</v>
      </c>
      <c r="N267" s="54">
        <v>356.25</v>
      </c>
      <c r="O267" s="55">
        <v>365.75</v>
      </c>
      <c r="P267" s="56">
        <v>375</v>
      </c>
      <c r="Q267" s="54">
        <v>360</v>
      </c>
      <c r="R267" s="55">
        <v>367.5</v>
      </c>
      <c r="S267" s="56">
        <v>375</v>
      </c>
      <c r="T267" s="54">
        <v>356.25</v>
      </c>
      <c r="U267" s="55">
        <v>365.75</v>
      </c>
      <c r="V267" s="54">
        <v>363.75</v>
      </c>
      <c r="W267" s="54">
        <v>353.75</v>
      </c>
      <c r="X267" s="55">
        <v>359</v>
      </c>
      <c r="Y267" s="54">
        <v>360</v>
      </c>
      <c r="Z267" s="54">
        <v>355</v>
      </c>
      <c r="AA267" s="55">
        <v>358</v>
      </c>
      <c r="AB267" s="54" t="s">
        <v>180</v>
      </c>
      <c r="AC267" s="54" t="s">
        <v>180</v>
      </c>
      <c r="AD267" s="55" t="s">
        <v>180</v>
      </c>
      <c r="AE267" s="54" t="s">
        <v>180</v>
      </c>
      <c r="AF267" s="54" t="s">
        <v>180</v>
      </c>
      <c r="AG267" s="55" t="s">
        <v>180</v>
      </c>
      <c r="AH267" s="56" t="s">
        <v>180</v>
      </c>
      <c r="AI267" s="54" t="s">
        <v>180</v>
      </c>
      <c r="AJ267" s="55" t="s">
        <v>180</v>
      </c>
      <c r="AK267" s="56" t="s">
        <v>180</v>
      </c>
      <c r="AL267" s="54" t="s">
        <v>180</v>
      </c>
      <c r="AM267" s="55" t="s">
        <v>180</v>
      </c>
      <c r="AN267" s="56">
        <v>15250</v>
      </c>
      <c r="AO267" s="54">
        <v>11715</v>
      </c>
      <c r="AP267" s="55">
        <v>13483</v>
      </c>
      <c r="AQ267" s="56" t="s">
        <v>180</v>
      </c>
      <c r="AR267" s="54" t="s">
        <v>180</v>
      </c>
      <c r="AS267" s="55" t="s">
        <v>180</v>
      </c>
      <c r="AT267" s="56">
        <v>3150</v>
      </c>
      <c r="AU267" s="54">
        <v>2675</v>
      </c>
      <c r="AV267" s="55">
        <v>2912.5</v>
      </c>
      <c r="AW267" s="56">
        <v>390</v>
      </c>
      <c r="AX267" s="54">
        <v>377.5</v>
      </c>
      <c r="AY267" s="55">
        <v>383.75</v>
      </c>
      <c r="AZ267" s="56">
        <v>417.5</v>
      </c>
      <c r="BA267" s="54">
        <v>375</v>
      </c>
      <c r="BB267" s="55">
        <v>396.5</v>
      </c>
      <c r="BC267" s="56">
        <v>417.5</v>
      </c>
      <c r="BD267" s="54">
        <v>408.75</v>
      </c>
      <c r="BE267" s="55">
        <v>413.5</v>
      </c>
      <c r="BF267" s="56">
        <v>405</v>
      </c>
      <c r="BG267" s="54">
        <v>375</v>
      </c>
      <c r="BH267" s="55">
        <v>390</v>
      </c>
      <c r="BI267" s="56" t="s">
        <v>180</v>
      </c>
      <c r="BJ267" s="54" t="s">
        <v>180</v>
      </c>
      <c r="BK267" s="55" t="s">
        <v>180</v>
      </c>
      <c r="BL267" s="56" t="s">
        <v>180</v>
      </c>
      <c r="BM267" s="54" t="s">
        <v>180</v>
      </c>
      <c r="BN267" s="55" t="s">
        <v>180</v>
      </c>
      <c r="BO267" s="56" t="s">
        <v>180</v>
      </c>
      <c r="BP267" s="54" t="s">
        <v>180</v>
      </c>
      <c r="BQ267" s="55" t="s">
        <v>180</v>
      </c>
      <c r="BR267" s="56" t="s">
        <v>180</v>
      </c>
      <c r="BS267" s="54" t="s">
        <v>180</v>
      </c>
      <c r="BT267" s="55" t="s">
        <v>180</v>
      </c>
      <c r="BU267" s="56">
        <v>399.25</v>
      </c>
      <c r="BV267" s="54">
        <v>386</v>
      </c>
      <c r="BW267" s="55">
        <v>392.75</v>
      </c>
      <c r="BX267" s="56">
        <v>350</v>
      </c>
      <c r="BY267" s="54">
        <v>345</v>
      </c>
      <c r="BZ267" s="55">
        <v>348</v>
      </c>
      <c r="CA267" s="56" t="s">
        <v>180</v>
      </c>
      <c r="CB267" s="54" t="s">
        <v>180</v>
      </c>
      <c r="CC267" s="55" t="s">
        <v>180</v>
      </c>
      <c r="CD267" s="56" t="s">
        <v>180</v>
      </c>
      <c r="CE267" s="54" t="s">
        <v>180</v>
      </c>
      <c r="CF267" s="55" t="s">
        <v>180</v>
      </c>
      <c r="CG267" s="56" t="s">
        <v>180</v>
      </c>
      <c r="CH267" s="54" t="s">
        <v>180</v>
      </c>
      <c r="CI267" s="55" t="s">
        <v>180</v>
      </c>
      <c r="CJ267" s="56">
        <v>3200</v>
      </c>
      <c r="CK267" s="54">
        <v>2600</v>
      </c>
      <c r="CL267" s="55">
        <v>2900</v>
      </c>
      <c r="CM267" s="56">
        <v>2837.5</v>
      </c>
      <c r="CN267" s="54">
        <v>2625</v>
      </c>
      <c r="CO267" s="55">
        <v>2731.25</v>
      </c>
      <c r="CP267" s="56">
        <v>568.75</v>
      </c>
      <c r="CQ267" s="54">
        <v>550</v>
      </c>
      <c r="CR267" s="55">
        <v>559.5</v>
      </c>
      <c r="CS267" s="56">
        <v>550</v>
      </c>
      <c r="CT267" s="54">
        <v>550</v>
      </c>
      <c r="CU267" s="55">
        <v>550</v>
      </c>
      <c r="CV267" s="56">
        <v>550</v>
      </c>
      <c r="CW267" s="54">
        <v>550</v>
      </c>
      <c r="CX267" s="55">
        <v>550</v>
      </c>
      <c r="CY267" s="54">
        <v>391.25</v>
      </c>
      <c r="CZ267" s="54">
        <v>378.75</v>
      </c>
      <c r="DA267" s="55">
        <v>385.5</v>
      </c>
      <c r="DB267" s="54" t="s">
        <v>180</v>
      </c>
      <c r="DC267" s="54" t="s">
        <v>180</v>
      </c>
      <c r="DD267" s="55" t="s">
        <v>180</v>
      </c>
      <c r="DE267" s="54" t="s">
        <v>180</v>
      </c>
      <c r="DF267" s="54" t="s">
        <v>180</v>
      </c>
      <c r="DG267" s="55" t="s">
        <v>180</v>
      </c>
      <c r="DH267" s="54" t="s">
        <v>180</v>
      </c>
      <c r="DI267" s="54" t="s">
        <v>180</v>
      </c>
      <c r="DJ267" s="55" t="s">
        <v>180</v>
      </c>
      <c r="DK267" s="56" t="s">
        <v>180</v>
      </c>
      <c r="DL267" s="54" t="s">
        <v>180</v>
      </c>
      <c r="DM267" s="55" t="s">
        <v>180</v>
      </c>
      <c r="DN267" s="54" t="s">
        <v>180</v>
      </c>
      <c r="DO267" s="54" t="s">
        <v>180</v>
      </c>
      <c r="DP267" s="55" t="s">
        <v>180</v>
      </c>
      <c r="DQ267" s="54" t="s">
        <v>180</v>
      </c>
      <c r="DR267" s="54" t="s">
        <v>180</v>
      </c>
      <c r="DS267" s="55" t="s">
        <v>180</v>
      </c>
      <c r="DT267" s="54">
        <v>336.25</v>
      </c>
      <c r="DU267" s="54">
        <v>335</v>
      </c>
      <c r="DV267" s="55">
        <v>335.75</v>
      </c>
      <c r="DW267" s="56">
        <v>355</v>
      </c>
      <c r="DX267" s="54">
        <v>355</v>
      </c>
      <c r="DY267" s="55">
        <v>355</v>
      </c>
      <c r="DZ267" s="56">
        <v>1129.25</v>
      </c>
      <c r="EA267" s="54">
        <v>1129.25</v>
      </c>
      <c r="EB267" s="55">
        <v>1129.25</v>
      </c>
      <c r="EC267" s="56" t="s">
        <v>180</v>
      </c>
      <c r="ED267" s="54" t="s">
        <v>180</v>
      </c>
      <c r="EE267" s="55" t="s">
        <v>180</v>
      </c>
      <c r="EF267" s="56" t="s">
        <v>180</v>
      </c>
      <c r="EG267" s="54" t="s">
        <v>180</v>
      </c>
      <c r="EH267" s="55" t="s">
        <v>180</v>
      </c>
      <c r="EI267" s="56" t="s">
        <v>180</v>
      </c>
      <c r="EJ267" s="54" t="s">
        <v>180</v>
      </c>
      <c r="EK267" s="55" t="s">
        <v>180</v>
      </c>
      <c r="EL267" s="56" t="s">
        <v>180</v>
      </c>
      <c r="EM267" s="54" t="s">
        <v>180</v>
      </c>
      <c r="EN267" s="55" t="s">
        <v>180</v>
      </c>
      <c r="EO267" s="56">
        <v>1900</v>
      </c>
      <c r="EP267" s="54">
        <v>1650</v>
      </c>
      <c r="EQ267" s="55">
        <v>1775</v>
      </c>
      <c r="ER267" s="56">
        <v>2100</v>
      </c>
      <c r="ES267" s="54">
        <v>2000</v>
      </c>
      <c r="ET267" s="55">
        <v>2050</v>
      </c>
      <c r="EU267" s="54" t="s">
        <v>180</v>
      </c>
      <c r="EV267" s="54" t="s">
        <v>180</v>
      </c>
      <c r="EW267" s="55" t="s">
        <v>180</v>
      </c>
      <c r="EX267" s="54">
        <v>410</v>
      </c>
      <c r="EY267" s="54">
        <v>405</v>
      </c>
      <c r="EZ267" s="55">
        <v>408</v>
      </c>
      <c r="FA267" s="56" t="s">
        <v>180</v>
      </c>
      <c r="FB267" s="54" t="s">
        <v>180</v>
      </c>
      <c r="FC267" s="55" t="s">
        <v>180</v>
      </c>
      <c r="FD267" s="56" t="s">
        <v>180</v>
      </c>
      <c r="FE267" s="54" t="s">
        <v>180</v>
      </c>
      <c r="FF267" s="55" t="s">
        <v>180</v>
      </c>
      <c r="FG267" s="56">
        <v>325</v>
      </c>
      <c r="FH267" s="54">
        <v>315</v>
      </c>
      <c r="FI267" s="55">
        <v>320</v>
      </c>
      <c r="FJ267" s="56">
        <v>315</v>
      </c>
      <c r="FK267" s="54">
        <v>315</v>
      </c>
      <c r="FL267" s="55">
        <v>315</v>
      </c>
      <c r="FM267" s="56" t="s">
        <v>180</v>
      </c>
      <c r="FN267" s="54" t="s">
        <v>180</v>
      </c>
      <c r="FO267" s="55" t="s">
        <v>180</v>
      </c>
      <c r="FP267" s="56" t="s">
        <v>180</v>
      </c>
      <c r="FQ267" s="54" t="s">
        <v>180</v>
      </c>
      <c r="FR267" s="55" t="s">
        <v>180</v>
      </c>
      <c r="FS267" s="56" t="s">
        <v>180</v>
      </c>
      <c r="FT267" s="54" t="s">
        <v>180</v>
      </c>
      <c r="FU267" s="55" t="s">
        <v>180</v>
      </c>
      <c r="FV267" s="56" t="s">
        <v>180</v>
      </c>
      <c r="FW267" s="54" t="s">
        <v>180</v>
      </c>
      <c r="FX267" s="55" t="s">
        <v>180</v>
      </c>
      <c r="FY267" s="56" t="s">
        <v>180</v>
      </c>
      <c r="FZ267" s="54" t="s">
        <v>180</v>
      </c>
      <c r="GA267" s="55" t="s">
        <v>180</v>
      </c>
      <c r="GB267" s="56">
        <v>680</v>
      </c>
      <c r="GC267" s="54">
        <v>680</v>
      </c>
      <c r="GD267" s="55">
        <v>680</v>
      </c>
      <c r="GE267" s="56">
        <v>760</v>
      </c>
      <c r="GF267" s="54">
        <v>705</v>
      </c>
      <c r="GG267" s="55">
        <v>732.5</v>
      </c>
      <c r="GH267" s="56">
        <v>1007.5</v>
      </c>
      <c r="GI267" s="54">
        <v>980</v>
      </c>
      <c r="GJ267" s="55">
        <v>993.75</v>
      </c>
      <c r="GK267" s="56" t="s">
        <v>180</v>
      </c>
      <c r="GL267" s="54" t="s">
        <v>180</v>
      </c>
      <c r="GM267" s="55" t="s">
        <v>180</v>
      </c>
      <c r="GN267" s="56" t="s">
        <v>180</v>
      </c>
      <c r="GO267" s="54" t="s">
        <v>180</v>
      </c>
      <c r="GP267" s="55" t="s">
        <v>180</v>
      </c>
      <c r="GQ267" s="56" t="s">
        <v>180</v>
      </c>
      <c r="GR267" s="54" t="s">
        <v>180</v>
      </c>
      <c r="GS267" s="55" t="s">
        <v>180</v>
      </c>
      <c r="GT267" s="56" t="s">
        <v>180</v>
      </c>
      <c r="GU267" s="54" t="s">
        <v>180</v>
      </c>
      <c r="GV267" s="55" t="s">
        <v>180</v>
      </c>
      <c r="GW267" s="56" t="s">
        <v>180</v>
      </c>
      <c r="GX267" s="54" t="s">
        <v>180</v>
      </c>
      <c r="GY267" s="55" t="s">
        <v>180</v>
      </c>
      <c r="GZ267" s="56">
        <v>170</v>
      </c>
      <c r="HA267" s="54">
        <v>145</v>
      </c>
      <c r="HB267" s="55">
        <v>158</v>
      </c>
      <c r="HC267" s="56">
        <v>182.5</v>
      </c>
      <c r="HD267" s="54">
        <v>172.5</v>
      </c>
      <c r="HE267" s="55">
        <v>177.5</v>
      </c>
      <c r="HF267" s="54" t="s">
        <v>180</v>
      </c>
      <c r="HG267" s="54" t="s">
        <v>180</v>
      </c>
      <c r="HH267" s="55" t="s">
        <v>180</v>
      </c>
      <c r="HI267" s="54" t="s">
        <v>180</v>
      </c>
      <c r="HJ267" s="54" t="s">
        <v>180</v>
      </c>
      <c r="HK267" s="55" t="s">
        <v>180</v>
      </c>
      <c r="HL267" s="56" t="s">
        <v>180</v>
      </c>
      <c r="HM267" s="54" t="s">
        <v>180</v>
      </c>
      <c r="HN267" s="55" t="s">
        <v>180</v>
      </c>
      <c r="HO267" s="56" t="s">
        <v>180</v>
      </c>
      <c r="HP267" s="54" t="s">
        <v>180</v>
      </c>
      <c r="HQ267" s="55" t="s">
        <v>180</v>
      </c>
      <c r="HR267" s="56" t="s">
        <v>180</v>
      </c>
      <c r="HS267" s="54" t="s">
        <v>180</v>
      </c>
      <c r="HT267" s="55" t="s">
        <v>180</v>
      </c>
      <c r="HU267" s="56" t="s">
        <v>180</v>
      </c>
      <c r="HV267" s="54" t="s">
        <v>180</v>
      </c>
      <c r="HW267" s="55" t="s">
        <v>180</v>
      </c>
      <c r="HX267" s="56" t="s">
        <v>180</v>
      </c>
      <c r="HY267" s="54" t="s">
        <v>180</v>
      </c>
      <c r="HZ267" s="55" t="s">
        <v>180</v>
      </c>
      <c r="IA267" s="56" t="s">
        <v>180</v>
      </c>
      <c r="IB267" s="54" t="s">
        <v>180</v>
      </c>
      <c r="IC267" s="55" t="s">
        <v>180</v>
      </c>
    </row>
    <row r="268" spans="1:237">
      <c r="A268" s="20">
        <v>2009</v>
      </c>
      <c r="B268" s="20">
        <v>1</v>
      </c>
      <c r="C268" s="20">
        <v>3</v>
      </c>
      <c r="D268" s="54">
        <v>372.5</v>
      </c>
      <c r="E268" s="54">
        <v>362.75</v>
      </c>
      <c r="F268" s="55">
        <v>368</v>
      </c>
      <c r="G268" s="56">
        <v>317.5</v>
      </c>
      <c r="H268" s="54">
        <v>315</v>
      </c>
      <c r="I268" s="55">
        <v>316.5</v>
      </c>
      <c r="J268" s="56">
        <v>319.25</v>
      </c>
      <c r="K268" s="54">
        <v>315.5</v>
      </c>
      <c r="L268" s="55">
        <v>317.75</v>
      </c>
      <c r="M268" s="56">
        <v>367.5</v>
      </c>
      <c r="N268" s="54">
        <v>357.5</v>
      </c>
      <c r="O268" s="55">
        <v>362.75</v>
      </c>
      <c r="P268" s="56">
        <v>367.5</v>
      </c>
      <c r="Q268" s="54">
        <v>358.75</v>
      </c>
      <c r="R268" s="55">
        <v>363.25</v>
      </c>
      <c r="S268" s="56">
        <v>366.25</v>
      </c>
      <c r="T268" s="54">
        <v>357.5</v>
      </c>
      <c r="U268" s="55">
        <v>362.25</v>
      </c>
      <c r="V268" s="54">
        <v>357.5</v>
      </c>
      <c r="W268" s="54">
        <v>350</v>
      </c>
      <c r="X268" s="55">
        <v>354</v>
      </c>
      <c r="Y268" s="54">
        <v>362.5</v>
      </c>
      <c r="Z268" s="54">
        <v>355</v>
      </c>
      <c r="AA268" s="55">
        <v>359</v>
      </c>
      <c r="AB268" s="54" t="s">
        <v>180</v>
      </c>
      <c r="AC268" s="54" t="s">
        <v>180</v>
      </c>
      <c r="AD268" s="55" t="s">
        <v>180</v>
      </c>
      <c r="AE268" s="54" t="s">
        <v>180</v>
      </c>
      <c r="AF268" s="54" t="s">
        <v>180</v>
      </c>
      <c r="AG268" s="55" t="s">
        <v>180</v>
      </c>
      <c r="AH268" s="56" t="s">
        <v>180</v>
      </c>
      <c r="AI268" s="54" t="s">
        <v>180</v>
      </c>
      <c r="AJ268" s="55" t="s">
        <v>180</v>
      </c>
      <c r="AK268" s="56" t="s">
        <v>180</v>
      </c>
      <c r="AL268" s="54" t="s">
        <v>180</v>
      </c>
      <c r="AM268" s="55" t="s">
        <v>180</v>
      </c>
      <c r="AN268" s="56">
        <v>15250</v>
      </c>
      <c r="AO268" s="54">
        <v>10720</v>
      </c>
      <c r="AP268" s="55">
        <v>12985</v>
      </c>
      <c r="AQ268" s="56" t="s">
        <v>180</v>
      </c>
      <c r="AR268" s="54" t="s">
        <v>180</v>
      </c>
      <c r="AS268" s="55" t="s">
        <v>180</v>
      </c>
      <c r="AT268" s="56">
        <v>2925</v>
      </c>
      <c r="AU268" s="54">
        <v>2525</v>
      </c>
      <c r="AV268" s="55">
        <v>2725</v>
      </c>
      <c r="AW268" s="56">
        <v>390</v>
      </c>
      <c r="AX268" s="54">
        <v>380</v>
      </c>
      <c r="AY268" s="55">
        <v>385</v>
      </c>
      <c r="AZ268" s="56">
        <v>410</v>
      </c>
      <c r="BA268" s="54">
        <v>370</v>
      </c>
      <c r="BB268" s="55">
        <v>390</v>
      </c>
      <c r="BC268" s="56">
        <v>410</v>
      </c>
      <c r="BD268" s="54">
        <v>405</v>
      </c>
      <c r="BE268" s="55">
        <v>408</v>
      </c>
      <c r="BF268" s="56">
        <v>410</v>
      </c>
      <c r="BG268" s="54">
        <v>370</v>
      </c>
      <c r="BH268" s="55">
        <v>390</v>
      </c>
      <c r="BI268" s="56">
        <v>360</v>
      </c>
      <c r="BJ268" s="54">
        <v>360</v>
      </c>
      <c r="BK268" s="55">
        <v>360</v>
      </c>
      <c r="BL268" s="56" t="s">
        <v>180</v>
      </c>
      <c r="BM268" s="54" t="s">
        <v>180</v>
      </c>
      <c r="BN268" s="55" t="s">
        <v>180</v>
      </c>
      <c r="BO268" s="56" t="s">
        <v>180</v>
      </c>
      <c r="BP268" s="54" t="s">
        <v>180</v>
      </c>
      <c r="BQ268" s="55" t="s">
        <v>180</v>
      </c>
      <c r="BR268" s="56" t="s">
        <v>180</v>
      </c>
      <c r="BS268" s="54" t="s">
        <v>180</v>
      </c>
      <c r="BT268" s="55" t="s">
        <v>180</v>
      </c>
      <c r="BU268" s="56">
        <v>408.75</v>
      </c>
      <c r="BV268" s="54">
        <v>397.25</v>
      </c>
      <c r="BW268" s="55">
        <v>403</v>
      </c>
      <c r="BX268" s="56">
        <v>350</v>
      </c>
      <c r="BY268" s="54">
        <v>345</v>
      </c>
      <c r="BZ268" s="55">
        <v>348</v>
      </c>
      <c r="CA268" s="56" t="s">
        <v>180</v>
      </c>
      <c r="CB268" s="54" t="s">
        <v>180</v>
      </c>
      <c r="CC268" s="55" t="s">
        <v>180</v>
      </c>
      <c r="CD268" s="56" t="s">
        <v>180</v>
      </c>
      <c r="CE268" s="54" t="s">
        <v>180</v>
      </c>
      <c r="CF268" s="55" t="s">
        <v>180</v>
      </c>
      <c r="CG268" s="56" t="s">
        <v>180</v>
      </c>
      <c r="CH268" s="54" t="s">
        <v>180</v>
      </c>
      <c r="CI268" s="55" t="s">
        <v>180</v>
      </c>
      <c r="CJ268" s="56">
        <v>3200</v>
      </c>
      <c r="CK268" s="54">
        <v>2700</v>
      </c>
      <c r="CL268" s="55">
        <v>2950</v>
      </c>
      <c r="CM268" s="56">
        <v>2925</v>
      </c>
      <c r="CN268" s="54">
        <v>2750</v>
      </c>
      <c r="CO268" s="55">
        <v>2837.5</v>
      </c>
      <c r="CP268" s="56">
        <v>465</v>
      </c>
      <c r="CQ268" s="54">
        <v>451.25</v>
      </c>
      <c r="CR268" s="55">
        <v>458.25</v>
      </c>
      <c r="CS268" s="56">
        <v>480</v>
      </c>
      <c r="CT268" s="54">
        <v>460</v>
      </c>
      <c r="CU268" s="55">
        <v>470</v>
      </c>
      <c r="CV268" s="56">
        <v>435</v>
      </c>
      <c r="CW268" s="54">
        <v>425</v>
      </c>
      <c r="CX268" s="55">
        <v>430</v>
      </c>
      <c r="CY268" s="54">
        <v>370</v>
      </c>
      <c r="CZ268" s="54">
        <v>367.5</v>
      </c>
      <c r="DA268" s="55">
        <v>369</v>
      </c>
      <c r="DB268" s="54" t="s">
        <v>180</v>
      </c>
      <c r="DC268" s="54" t="s">
        <v>180</v>
      </c>
      <c r="DD268" s="55" t="s">
        <v>180</v>
      </c>
      <c r="DE268" s="54" t="s">
        <v>180</v>
      </c>
      <c r="DF268" s="54" t="s">
        <v>180</v>
      </c>
      <c r="DG268" s="55" t="s">
        <v>180</v>
      </c>
      <c r="DH268" s="54" t="s">
        <v>180</v>
      </c>
      <c r="DI268" s="54" t="s">
        <v>180</v>
      </c>
      <c r="DJ268" s="55" t="s">
        <v>180</v>
      </c>
      <c r="DK268" s="56" t="s">
        <v>180</v>
      </c>
      <c r="DL268" s="54" t="s">
        <v>180</v>
      </c>
      <c r="DM268" s="55" t="s">
        <v>180</v>
      </c>
      <c r="DN268" s="54" t="s">
        <v>180</v>
      </c>
      <c r="DO268" s="54" t="s">
        <v>180</v>
      </c>
      <c r="DP268" s="55" t="s">
        <v>180</v>
      </c>
      <c r="DQ268" s="54" t="s">
        <v>180</v>
      </c>
      <c r="DR268" s="54" t="s">
        <v>180</v>
      </c>
      <c r="DS268" s="55" t="s">
        <v>180</v>
      </c>
      <c r="DT268" s="54">
        <v>340</v>
      </c>
      <c r="DU268" s="54">
        <v>332.5</v>
      </c>
      <c r="DV268" s="55">
        <v>336.25</v>
      </c>
      <c r="DW268" s="56">
        <v>380</v>
      </c>
      <c r="DX268" s="54">
        <v>372.5</v>
      </c>
      <c r="DY268" s="55">
        <v>376.5</v>
      </c>
      <c r="DZ268" s="56">
        <v>956.25</v>
      </c>
      <c r="EA268" s="54">
        <v>956.25</v>
      </c>
      <c r="EB268" s="55">
        <v>956.25</v>
      </c>
      <c r="EC268" s="56" t="s">
        <v>180</v>
      </c>
      <c r="ED268" s="54" t="s">
        <v>180</v>
      </c>
      <c r="EE268" s="55" t="s">
        <v>180</v>
      </c>
      <c r="EF268" s="56" t="s">
        <v>180</v>
      </c>
      <c r="EG268" s="54" t="s">
        <v>180</v>
      </c>
      <c r="EH268" s="55" t="s">
        <v>180</v>
      </c>
      <c r="EI268" s="56" t="s">
        <v>180</v>
      </c>
      <c r="EJ268" s="54" t="s">
        <v>180</v>
      </c>
      <c r="EK268" s="55" t="s">
        <v>180</v>
      </c>
      <c r="EL268" s="56" t="s">
        <v>180</v>
      </c>
      <c r="EM268" s="54" t="s">
        <v>180</v>
      </c>
      <c r="EN268" s="55" t="s">
        <v>180</v>
      </c>
      <c r="EO268" s="56">
        <v>1850</v>
      </c>
      <c r="EP268" s="54">
        <v>1700</v>
      </c>
      <c r="EQ268" s="55">
        <v>1775</v>
      </c>
      <c r="ER268" s="56">
        <v>2000</v>
      </c>
      <c r="ES268" s="54">
        <v>1750</v>
      </c>
      <c r="ET268" s="55">
        <v>1875</v>
      </c>
      <c r="EU268" s="54" t="s">
        <v>180</v>
      </c>
      <c r="EV268" s="54" t="s">
        <v>180</v>
      </c>
      <c r="EW268" s="55" t="s">
        <v>180</v>
      </c>
      <c r="EX268" s="54">
        <v>410</v>
      </c>
      <c r="EY268" s="54">
        <v>405</v>
      </c>
      <c r="EZ268" s="55">
        <v>407.75</v>
      </c>
      <c r="FA268" s="56" t="s">
        <v>180</v>
      </c>
      <c r="FB268" s="54" t="s">
        <v>180</v>
      </c>
      <c r="FC268" s="55" t="s">
        <v>180</v>
      </c>
      <c r="FD268" s="56" t="s">
        <v>180</v>
      </c>
      <c r="FE268" s="54" t="s">
        <v>180</v>
      </c>
      <c r="FF268" s="55" t="s">
        <v>180</v>
      </c>
      <c r="FG268" s="56">
        <v>295</v>
      </c>
      <c r="FH268" s="54">
        <v>295</v>
      </c>
      <c r="FI268" s="55">
        <v>295</v>
      </c>
      <c r="FJ268" s="56">
        <v>315</v>
      </c>
      <c r="FK268" s="54">
        <v>315</v>
      </c>
      <c r="FL268" s="55">
        <v>315</v>
      </c>
      <c r="FM268" s="56" t="s">
        <v>180</v>
      </c>
      <c r="FN268" s="54" t="s">
        <v>180</v>
      </c>
      <c r="FO268" s="55" t="s">
        <v>180</v>
      </c>
      <c r="FP268" s="56" t="s">
        <v>180</v>
      </c>
      <c r="FQ268" s="54" t="s">
        <v>180</v>
      </c>
      <c r="FR268" s="55" t="s">
        <v>180</v>
      </c>
      <c r="FS268" s="56" t="s">
        <v>180</v>
      </c>
      <c r="FT268" s="54" t="s">
        <v>180</v>
      </c>
      <c r="FU268" s="55" t="s">
        <v>180</v>
      </c>
      <c r="FV268" s="56" t="s">
        <v>180</v>
      </c>
      <c r="FW268" s="54" t="s">
        <v>180</v>
      </c>
      <c r="FX268" s="55" t="s">
        <v>180</v>
      </c>
      <c r="FY268" s="56" t="s">
        <v>180</v>
      </c>
      <c r="FZ268" s="54" t="s">
        <v>180</v>
      </c>
      <c r="GA268" s="55" t="s">
        <v>180</v>
      </c>
      <c r="GB268" s="56">
        <v>680</v>
      </c>
      <c r="GC268" s="54">
        <v>680</v>
      </c>
      <c r="GD268" s="55">
        <v>680</v>
      </c>
      <c r="GE268" s="56">
        <v>760</v>
      </c>
      <c r="GF268" s="54">
        <v>760</v>
      </c>
      <c r="GG268" s="55">
        <v>760</v>
      </c>
      <c r="GH268" s="56">
        <v>960</v>
      </c>
      <c r="GI268" s="54">
        <v>960</v>
      </c>
      <c r="GJ268" s="55">
        <v>960</v>
      </c>
      <c r="GK268" s="56" t="s">
        <v>180</v>
      </c>
      <c r="GL268" s="54" t="s">
        <v>180</v>
      </c>
      <c r="GM268" s="55" t="s">
        <v>180</v>
      </c>
      <c r="GN268" s="56" t="s">
        <v>180</v>
      </c>
      <c r="GO268" s="54" t="s">
        <v>180</v>
      </c>
      <c r="GP268" s="55" t="s">
        <v>180</v>
      </c>
      <c r="GQ268" s="56" t="s">
        <v>180</v>
      </c>
      <c r="GR268" s="54" t="s">
        <v>180</v>
      </c>
      <c r="GS268" s="55" t="s">
        <v>180</v>
      </c>
      <c r="GT268" s="56" t="s">
        <v>180</v>
      </c>
      <c r="GU268" s="54" t="s">
        <v>180</v>
      </c>
      <c r="GV268" s="55" t="s">
        <v>180</v>
      </c>
      <c r="GW268" s="56" t="s">
        <v>180</v>
      </c>
      <c r="GX268" s="54" t="s">
        <v>180</v>
      </c>
      <c r="GY268" s="55" t="s">
        <v>180</v>
      </c>
      <c r="GZ268" s="56">
        <v>170</v>
      </c>
      <c r="HA268" s="54">
        <v>145</v>
      </c>
      <c r="HB268" s="55">
        <v>158</v>
      </c>
      <c r="HC268" s="56">
        <v>180</v>
      </c>
      <c r="HD268" s="54">
        <v>170</v>
      </c>
      <c r="HE268" s="55">
        <v>175</v>
      </c>
      <c r="HF268" s="54" t="s">
        <v>180</v>
      </c>
      <c r="HG268" s="54" t="s">
        <v>180</v>
      </c>
      <c r="HH268" s="55" t="s">
        <v>180</v>
      </c>
      <c r="HI268" s="54" t="s">
        <v>180</v>
      </c>
      <c r="HJ268" s="54" t="s">
        <v>180</v>
      </c>
      <c r="HK268" s="55" t="s">
        <v>180</v>
      </c>
      <c r="HL268" s="56" t="s">
        <v>180</v>
      </c>
      <c r="HM268" s="54" t="s">
        <v>180</v>
      </c>
      <c r="HN268" s="55" t="s">
        <v>180</v>
      </c>
      <c r="HO268" s="56" t="s">
        <v>180</v>
      </c>
      <c r="HP268" s="54" t="s">
        <v>180</v>
      </c>
      <c r="HQ268" s="55" t="s">
        <v>180</v>
      </c>
      <c r="HR268" s="56" t="s">
        <v>180</v>
      </c>
      <c r="HS268" s="54" t="s">
        <v>180</v>
      </c>
      <c r="HT268" s="55" t="s">
        <v>180</v>
      </c>
      <c r="HU268" s="56" t="s">
        <v>180</v>
      </c>
      <c r="HV268" s="54" t="s">
        <v>180</v>
      </c>
      <c r="HW268" s="55" t="s">
        <v>180</v>
      </c>
      <c r="HX268" s="56" t="s">
        <v>180</v>
      </c>
      <c r="HY268" s="54" t="s">
        <v>180</v>
      </c>
      <c r="HZ268" s="55" t="s">
        <v>180</v>
      </c>
      <c r="IA268" s="56" t="s">
        <v>180</v>
      </c>
      <c r="IB268" s="54" t="s">
        <v>180</v>
      </c>
      <c r="IC268" s="55" t="s">
        <v>180</v>
      </c>
    </row>
    <row r="269" spans="1:237">
      <c r="A269" s="20">
        <v>2009</v>
      </c>
      <c r="B269" s="20">
        <v>2</v>
      </c>
      <c r="C269" s="20">
        <v>4</v>
      </c>
      <c r="D269" s="54">
        <v>339.8</v>
      </c>
      <c r="E269" s="54">
        <v>331</v>
      </c>
      <c r="F269" s="55">
        <v>335.6</v>
      </c>
      <c r="G269" s="56">
        <v>309</v>
      </c>
      <c r="H269" s="54">
        <v>309</v>
      </c>
      <c r="I269" s="55">
        <v>309</v>
      </c>
      <c r="J269" s="56">
        <v>294</v>
      </c>
      <c r="K269" s="54">
        <v>288</v>
      </c>
      <c r="L269" s="55">
        <v>291.39999999999998</v>
      </c>
      <c r="M269" s="56">
        <v>354</v>
      </c>
      <c r="N269" s="54">
        <v>344</v>
      </c>
      <c r="O269" s="55">
        <v>349</v>
      </c>
      <c r="P269" s="56">
        <v>353</v>
      </c>
      <c r="Q269" s="54">
        <v>345</v>
      </c>
      <c r="R269" s="55">
        <v>349.2</v>
      </c>
      <c r="S269" s="56">
        <v>354</v>
      </c>
      <c r="T269" s="54">
        <v>344</v>
      </c>
      <c r="U269" s="55">
        <v>349</v>
      </c>
      <c r="V269" s="54">
        <v>349</v>
      </c>
      <c r="W269" s="54">
        <v>340</v>
      </c>
      <c r="X269" s="55">
        <v>344.8</v>
      </c>
      <c r="Y269" s="54">
        <v>349</v>
      </c>
      <c r="Z269" s="54">
        <v>346</v>
      </c>
      <c r="AA269" s="55">
        <v>347.6</v>
      </c>
      <c r="AB269" s="54" t="s">
        <v>180</v>
      </c>
      <c r="AC269" s="54" t="s">
        <v>180</v>
      </c>
      <c r="AD269" s="55" t="s">
        <v>180</v>
      </c>
      <c r="AE269" s="54" t="s">
        <v>180</v>
      </c>
      <c r="AF269" s="54" t="s">
        <v>180</v>
      </c>
      <c r="AG269" s="55" t="s">
        <v>180</v>
      </c>
      <c r="AH269" s="56" t="s">
        <v>180</v>
      </c>
      <c r="AI269" s="54" t="s">
        <v>180</v>
      </c>
      <c r="AJ269" s="55" t="s">
        <v>180</v>
      </c>
      <c r="AK269" s="56" t="s">
        <v>180</v>
      </c>
      <c r="AL269" s="54" t="s">
        <v>180</v>
      </c>
      <c r="AM269" s="55" t="s">
        <v>180</v>
      </c>
      <c r="AN269" s="56">
        <v>15250</v>
      </c>
      <c r="AO269" s="54">
        <v>9138</v>
      </c>
      <c r="AP269" s="55">
        <v>12194.4</v>
      </c>
      <c r="AQ269" s="56" t="s">
        <v>180</v>
      </c>
      <c r="AR269" s="54" t="s">
        <v>180</v>
      </c>
      <c r="AS269" s="55" t="s">
        <v>180</v>
      </c>
      <c r="AT269" s="56">
        <v>2660</v>
      </c>
      <c r="AU269" s="54">
        <v>2340</v>
      </c>
      <c r="AV269" s="55">
        <v>2500</v>
      </c>
      <c r="AW269" s="56">
        <v>351</v>
      </c>
      <c r="AX269" s="54">
        <v>341</v>
      </c>
      <c r="AY269" s="55">
        <v>346.4</v>
      </c>
      <c r="AZ269" s="56">
        <v>374.8</v>
      </c>
      <c r="BA269" s="54">
        <v>346.4</v>
      </c>
      <c r="BB269" s="55">
        <v>360.8</v>
      </c>
      <c r="BC269" s="56">
        <v>368</v>
      </c>
      <c r="BD269" s="54">
        <v>366</v>
      </c>
      <c r="BE269" s="55">
        <v>367.2</v>
      </c>
      <c r="BF269" s="56">
        <v>360.2</v>
      </c>
      <c r="BG269" s="54">
        <v>352.4</v>
      </c>
      <c r="BH269" s="55">
        <v>356.6</v>
      </c>
      <c r="BI269" s="56">
        <v>360</v>
      </c>
      <c r="BJ269" s="54">
        <v>360</v>
      </c>
      <c r="BK269" s="55">
        <v>360</v>
      </c>
      <c r="BL269" s="56" t="s">
        <v>180</v>
      </c>
      <c r="BM269" s="54" t="s">
        <v>180</v>
      </c>
      <c r="BN269" s="55" t="s">
        <v>180</v>
      </c>
      <c r="BO269" s="56" t="s">
        <v>180</v>
      </c>
      <c r="BP269" s="54" t="s">
        <v>180</v>
      </c>
      <c r="BQ269" s="55" t="s">
        <v>180</v>
      </c>
      <c r="BR269" s="56">
        <v>348.75</v>
      </c>
      <c r="BS269" s="54">
        <v>342.5</v>
      </c>
      <c r="BT269" s="55">
        <v>346</v>
      </c>
      <c r="BU269" s="56">
        <v>376.6</v>
      </c>
      <c r="BV269" s="54">
        <v>371</v>
      </c>
      <c r="BW269" s="55">
        <v>374.2</v>
      </c>
      <c r="BX269" s="56">
        <v>370</v>
      </c>
      <c r="BY269" s="54">
        <v>365</v>
      </c>
      <c r="BZ269" s="55">
        <v>368</v>
      </c>
      <c r="CA269" s="56" t="s">
        <v>180</v>
      </c>
      <c r="CB269" s="54" t="s">
        <v>180</v>
      </c>
      <c r="CC269" s="55" t="s">
        <v>180</v>
      </c>
      <c r="CD269" s="56" t="s">
        <v>180</v>
      </c>
      <c r="CE269" s="54" t="s">
        <v>180</v>
      </c>
      <c r="CF269" s="55" t="s">
        <v>180</v>
      </c>
      <c r="CG269" s="56" t="s">
        <v>180</v>
      </c>
      <c r="CH269" s="54" t="s">
        <v>180</v>
      </c>
      <c r="CI269" s="55" t="s">
        <v>180</v>
      </c>
      <c r="CJ269" s="56">
        <v>2900</v>
      </c>
      <c r="CK269" s="54">
        <v>2500</v>
      </c>
      <c r="CL269" s="55">
        <v>2700</v>
      </c>
      <c r="CM269" s="56">
        <v>2610</v>
      </c>
      <c r="CN269" s="54">
        <v>2510</v>
      </c>
      <c r="CO269" s="55">
        <v>2560</v>
      </c>
      <c r="CP269" s="56">
        <v>420</v>
      </c>
      <c r="CQ269" s="54">
        <v>408</v>
      </c>
      <c r="CR269" s="55">
        <v>414</v>
      </c>
      <c r="CS269" s="56">
        <v>472</v>
      </c>
      <c r="CT269" s="54">
        <v>460</v>
      </c>
      <c r="CU269" s="55">
        <v>466</v>
      </c>
      <c r="CV269" s="56">
        <v>443</v>
      </c>
      <c r="CW269" s="54">
        <v>437</v>
      </c>
      <c r="CX269" s="55">
        <v>440</v>
      </c>
      <c r="CY269" s="54">
        <v>348</v>
      </c>
      <c r="CZ269" s="54">
        <v>341</v>
      </c>
      <c r="DA269" s="55">
        <v>345</v>
      </c>
      <c r="DB269" s="54" t="s">
        <v>180</v>
      </c>
      <c r="DC269" s="54" t="s">
        <v>180</v>
      </c>
      <c r="DD269" s="55" t="s">
        <v>180</v>
      </c>
      <c r="DE269" s="54" t="s">
        <v>180</v>
      </c>
      <c r="DF269" s="54" t="s">
        <v>180</v>
      </c>
      <c r="DG269" s="55" t="s">
        <v>180</v>
      </c>
      <c r="DH269" s="54" t="s">
        <v>180</v>
      </c>
      <c r="DI269" s="54" t="s">
        <v>180</v>
      </c>
      <c r="DJ269" s="55" t="s">
        <v>180</v>
      </c>
      <c r="DK269" s="56" t="s">
        <v>180</v>
      </c>
      <c r="DL269" s="54" t="s">
        <v>180</v>
      </c>
      <c r="DM269" s="55" t="s">
        <v>180</v>
      </c>
      <c r="DN269" s="54" t="s">
        <v>180</v>
      </c>
      <c r="DO269" s="54" t="s">
        <v>180</v>
      </c>
      <c r="DP269" s="55" t="s">
        <v>180</v>
      </c>
      <c r="DQ269" s="54" t="s">
        <v>180</v>
      </c>
      <c r="DR269" s="54" t="s">
        <v>180</v>
      </c>
      <c r="DS269" s="55" t="s">
        <v>180</v>
      </c>
      <c r="DT269" s="54">
        <v>325</v>
      </c>
      <c r="DU269" s="54">
        <v>325</v>
      </c>
      <c r="DV269" s="55">
        <v>325</v>
      </c>
      <c r="DW269" s="56">
        <v>347.25</v>
      </c>
      <c r="DX269" s="54">
        <v>347.25</v>
      </c>
      <c r="DY269" s="55">
        <v>347.25</v>
      </c>
      <c r="DZ269" s="56">
        <v>995.8</v>
      </c>
      <c r="EA269" s="54">
        <v>984.4</v>
      </c>
      <c r="EB269" s="55">
        <v>990.2</v>
      </c>
      <c r="EC269" s="56" t="s">
        <v>180</v>
      </c>
      <c r="ED269" s="54" t="s">
        <v>180</v>
      </c>
      <c r="EE269" s="55" t="s">
        <v>180</v>
      </c>
      <c r="EF269" s="56" t="s">
        <v>180</v>
      </c>
      <c r="EG269" s="54" t="s">
        <v>180</v>
      </c>
      <c r="EH269" s="55" t="s">
        <v>180</v>
      </c>
      <c r="EI269" s="56" t="s">
        <v>180</v>
      </c>
      <c r="EJ269" s="54" t="s">
        <v>180</v>
      </c>
      <c r="EK269" s="55" t="s">
        <v>180</v>
      </c>
      <c r="EL269" s="56" t="s">
        <v>180</v>
      </c>
      <c r="EM269" s="54" t="s">
        <v>180</v>
      </c>
      <c r="EN269" s="55" t="s">
        <v>180</v>
      </c>
      <c r="EO269" s="56">
        <v>1700</v>
      </c>
      <c r="EP269" s="54">
        <v>1600</v>
      </c>
      <c r="EQ269" s="55">
        <v>1650</v>
      </c>
      <c r="ER269" s="56">
        <v>1800</v>
      </c>
      <c r="ES269" s="54">
        <v>1700</v>
      </c>
      <c r="ET269" s="55">
        <v>1750</v>
      </c>
      <c r="EU269" s="54" t="s">
        <v>180</v>
      </c>
      <c r="EV269" s="54" t="s">
        <v>180</v>
      </c>
      <c r="EW269" s="55" t="s">
        <v>180</v>
      </c>
      <c r="EX269" s="54">
        <v>380.4</v>
      </c>
      <c r="EY269" s="54">
        <v>377</v>
      </c>
      <c r="EZ269" s="55">
        <v>379.2</v>
      </c>
      <c r="FA269" s="56" t="s">
        <v>180</v>
      </c>
      <c r="FB269" s="54" t="s">
        <v>180</v>
      </c>
      <c r="FC269" s="55" t="s">
        <v>180</v>
      </c>
      <c r="FD269" s="56" t="s">
        <v>180</v>
      </c>
      <c r="FE269" s="54" t="s">
        <v>180</v>
      </c>
      <c r="FF269" s="55" t="s">
        <v>180</v>
      </c>
      <c r="FG269" s="56">
        <v>276</v>
      </c>
      <c r="FH269" s="54">
        <v>273</v>
      </c>
      <c r="FI269" s="55">
        <v>274.8</v>
      </c>
      <c r="FJ269" s="56">
        <v>291</v>
      </c>
      <c r="FK269" s="54">
        <v>288</v>
      </c>
      <c r="FL269" s="55">
        <v>289.8</v>
      </c>
      <c r="FM269" s="56" t="s">
        <v>180</v>
      </c>
      <c r="FN269" s="54" t="s">
        <v>180</v>
      </c>
      <c r="FO269" s="55" t="s">
        <v>180</v>
      </c>
      <c r="FP269" s="56" t="s">
        <v>180</v>
      </c>
      <c r="FQ269" s="54" t="s">
        <v>180</v>
      </c>
      <c r="FR269" s="55" t="s">
        <v>180</v>
      </c>
      <c r="FS269" s="56" t="s">
        <v>180</v>
      </c>
      <c r="FT269" s="54" t="s">
        <v>180</v>
      </c>
      <c r="FU269" s="55" t="s">
        <v>180</v>
      </c>
      <c r="FV269" s="56" t="s">
        <v>180</v>
      </c>
      <c r="FW269" s="54" t="s">
        <v>180</v>
      </c>
      <c r="FX269" s="55" t="s">
        <v>180</v>
      </c>
      <c r="FY269" s="56" t="s">
        <v>180</v>
      </c>
      <c r="FZ269" s="54" t="s">
        <v>180</v>
      </c>
      <c r="GA269" s="55" t="s">
        <v>180</v>
      </c>
      <c r="GB269" s="56">
        <v>550</v>
      </c>
      <c r="GC269" s="54">
        <v>550</v>
      </c>
      <c r="GD269" s="55">
        <v>550</v>
      </c>
      <c r="GE269" s="56">
        <v>630</v>
      </c>
      <c r="GF269" s="54">
        <v>630</v>
      </c>
      <c r="GG269" s="55">
        <v>630</v>
      </c>
      <c r="GH269" s="56">
        <v>846</v>
      </c>
      <c r="GI269" s="54">
        <v>800</v>
      </c>
      <c r="GJ269" s="55">
        <v>823</v>
      </c>
      <c r="GK269" s="56" t="s">
        <v>180</v>
      </c>
      <c r="GL269" s="54" t="s">
        <v>180</v>
      </c>
      <c r="GM269" s="55" t="s">
        <v>180</v>
      </c>
      <c r="GN269" s="56">
        <v>800</v>
      </c>
      <c r="GO269" s="54">
        <v>750</v>
      </c>
      <c r="GP269" s="55">
        <v>775</v>
      </c>
      <c r="GQ269" s="56" t="s">
        <v>180</v>
      </c>
      <c r="GR269" s="54" t="s">
        <v>180</v>
      </c>
      <c r="GS269" s="55" t="s">
        <v>180</v>
      </c>
      <c r="GT269" s="56" t="s">
        <v>180</v>
      </c>
      <c r="GU269" s="54" t="s">
        <v>180</v>
      </c>
      <c r="GV269" s="55" t="s">
        <v>180</v>
      </c>
      <c r="GW269" s="56" t="s">
        <v>180</v>
      </c>
      <c r="GX269" s="54" t="s">
        <v>180</v>
      </c>
      <c r="GY269" s="55" t="s">
        <v>180</v>
      </c>
      <c r="GZ269" s="56">
        <v>130</v>
      </c>
      <c r="HA269" s="54">
        <v>121</v>
      </c>
      <c r="HB269" s="55">
        <v>126</v>
      </c>
      <c r="HC269" s="56">
        <v>148</v>
      </c>
      <c r="HD269" s="54">
        <v>146</v>
      </c>
      <c r="HE269" s="55">
        <v>147</v>
      </c>
      <c r="HF269" s="54" t="s">
        <v>180</v>
      </c>
      <c r="HG269" s="54" t="s">
        <v>180</v>
      </c>
      <c r="HH269" s="55" t="s">
        <v>180</v>
      </c>
      <c r="HI269" s="54" t="s">
        <v>180</v>
      </c>
      <c r="HJ269" s="54" t="s">
        <v>180</v>
      </c>
      <c r="HK269" s="55" t="s">
        <v>180</v>
      </c>
      <c r="HL269" s="56" t="s">
        <v>180</v>
      </c>
      <c r="HM269" s="54" t="s">
        <v>180</v>
      </c>
      <c r="HN269" s="55" t="s">
        <v>180</v>
      </c>
      <c r="HO269" s="56" t="s">
        <v>180</v>
      </c>
      <c r="HP269" s="54" t="s">
        <v>180</v>
      </c>
      <c r="HQ269" s="55" t="s">
        <v>180</v>
      </c>
      <c r="HR269" s="56" t="s">
        <v>180</v>
      </c>
      <c r="HS269" s="54" t="s">
        <v>180</v>
      </c>
      <c r="HT269" s="55" t="s">
        <v>180</v>
      </c>
      <c r="HU269" s="56" t="s">
        <v>180</v>
      </c>
      <c r="HV269" s="54" t="s">
        <v>180</v>
      </c>
      <c r="HW269" s="55" t="s">
        <v>180</v>
      </c>
      <c r="HX269" s="56" t="s">
        <v>180</v>
      </c>
      <c r="HY269" s="54" t="s">
        <v>180</v>
      </c>
      <c r="HZ269" s="55" t="s">
        <v>180</v>
      </c>
      <c r="IA269" s="56" t="s">
        <v>180</v>
      </c>
      <c r="IB269" s="54" t="s">
        <v>180</v>
      </c>
      <c r="IC269" s="55" t="s">
        <v>180</v>
      </c>
    </row>
    <row r="270" spans="1:237">
      <c r="A270" s="20">
        <v>2009</v>
      </c>
      <c r="B270" s="20">
        <v>2</v>
      </c>
      <c r="C270" s="20">
        <v>5</v>
      </c>
      <c r="D270" s="54">
        <v>346.25</v>
      </c>
      <c r="E270" s="54">
        <v>342.5</v>
      </c>
      <c r="F270" s="55">
        <v>344.75</v>
      </c>
      <c r="G270" s="56">
        <v>293.75</v>
      </c>
      <c r="H270" s="54">
        <v>292.5</v>
      </c>
      <c r="I270" s="55">
        <v>293.25</v>
      </c>
      <c r="J270" s="56">
        <v>312.5</v>
      </c>
      <c r="K270" s="54">
        <v>307.5</v>
      </c>
      <c r="L270" s="55">
        <v>310</v>
      </c>
      <c r="M270" s="56">
        <v>341.25</v>
      </c>
      <c r="N270" s="54">
        <v>327.5</v>
      </c>
      <c r="O270" s="55">
        <v>334.75</v>
      </c>
      <c r="P270" s="56">
        <v>341.25</v>
      </c>
      <c r="Q270" s="54">
        <v>328.75</v>
      </c>
      <c r="R270" s="55">
        <v>335.5</v>
      </c>
      <c r="S270" s="56">
        <v>337.5</v>
      </c>
      <c r="T270" s="54">
        <v>327.5</v>
      </c>
      <c r="U270" s="55">
        <v>332.5</v>
      </c>
      <c r="V270" s="54">
        <v>335</v>
      </c>
      <c r="W270" s="54">
        <v>325</v>
      </c>
      <c r="X270" s="55">
        <v>330</v>
      </c>
      <c r="Y270" s="54">
        <v>335</v>
      </c>
      <c r="Z270" s="54">
        <v>330</v>
      </c>
      <c r="AA270" s="55">
        <v>332.5</v>
      </c>
      <c r="AB270" s="54" t="s">
        <v>180</v>
      </c>
      <c r="AC270" s="54" t="s">
        <v>180</v>
      </c>
      <c r="AD270" s="55" t="s">
        <v>180</v>
      </c>
      <c r="AE270" s="54" t="s">
        <v>180</v>
      </c>
      <c r="AF270" s="54" t="s">
        <v>180</v>
      </c>
      <c r="AG270" s="55" t="s">
        <v>180</v>
      </c>
      <c r="AH270" s="56" t="s">
        <v>180</v>
      </c>
      <c r="AI270" s="54" t="s">
        <v>180</v>
      </c>
      <c r="AJ270" s="55" t="s">
        <v>180</v>
      </c>
      <c r="AK270" s="56" t="s">
        <v>180</v>
      </c>
      <c r="AL270" s="54" t="s">
        <v>180</v>
      </c>
      <c r="AM270" s="55" t="s">
        <v>180</v>
      </c>
      <c r="AN270" s="56">
        <v>12090</v>
      </c>
      <c r="AO270" s="54">
        <v>7985</v>
      </c>
      <c r="AP270" s="55">
        <v>10037.5</v>
      </c>
      <c r="AQ270" s="56" t="s">
        <v>180</v>
      </c>
      <c r="AR270" s="54" t="s">
        <v>180</v>
      </c>
      <c r="AS270" s="55" t="s">
        <v>180</v>
      </c>
      <c r="AT270" s="56">
        <v>2450</v>
      </c>
      <c r="AU270" s="54">
        <v>2150</v>
      </c>
      <c r="AV270" s="55">
        <v>2300</v>
      </c>
      <c r="AW270" s="56">
        <v>318</v>
      </c>
      <c r="AX270" s="54">
        <v>315</v>
      </c>
      <c r="AY270" s="55">
        <v>317</v>
      </c>
      <c r="AZ270" s="56">
        <v>343.33333333333331</v>
      </c>
      <c r="BA270" s="54">
        <v>324</v>
      </c>
      <c r="BB270" s="55">
        <v>334</v>
      </c>
      <c r="BC270" s="56">
        <v>330</v>
      </c>
      <c r="BD270" s="54">
        <v>330</v>
      </c>
      <c r="BE270" s="55">
        <v>330</v>
      </c>
      <c r="BF270" s="56">
        <v>339</v>
      </c>
      <c r="BG270" s="54">
        <v>334</v>
      </c>
      <c r="BH270" s="55">
        <v>337</v>
      </c>
      <c r="BI270" s="56">
        <v>343.33333333333331</v>
      </c>
      <c r="BJ270" s="54">
        <v>343.33333333333331</v>
      </c>
      <c r="BK270" s="55">
        <v>343.33333333333331</v>
      </c>
      <c r="BL270" s="56" t="s">
        <v>180</v>
      </c>
      <c r="BM270" s="54" t="s">
        <v>180</v>
      </c>
      <c r="BN270" s="55" t="s">
        <v>180</v>
      </c>
      <c r="BO270" s="56" t="s">
        <v>180</v>
      </c>
      <c r="BP270" s="54" t="s">
        <v>180</v>
      </c>
      <c r="BQ270" s="55" t="s">
        <v>180</v>
      </c>
      <c r="BR270" s="56">
        <v>320</v>
      </c>
      <c r="BS270" s="54">
        <v>311.66666666666669</v>
      </c>
      <c r="BT270" s="55">
        <v>316</v>
      </c>
      <c r="BU270" s="56">
        <v>363.33333333333331</v>
      </c>
      <c r="BV270" s="54">
        <v>353</v>
      </c>
      <c r="BW270" s="55">
        <v>358.66666666666669</v>
      </c>
      <c r="BX270" s="56">
        <v>370</v>
      </c>
      <c r="BY270" s="54">
        <v>365</v>
      </c>
      <c r="BZ270" s="55">
        <v>368</v>
      </c>
      <c r="CA270" s="56" t="s">
        <v>180</v>
      </c>
      <c r="CB270" s="54" t="s">
        <v>180</v>
      </c>
      <c r="CC270" s="55" t="s">
        <v>180</v>
      </c>
      <c r="CD270" s="56" t="s">
        <v>180</v>
      </c>
      <c r="CE270" s="54" t="s">
        <v>180</v>
      </c>
      <c r="CF270" s="55" t="s">
        <v>180</v>
      </c>
      <c r="CG270" s="56" t="s">
        <v>180</v>
      </c>
      <c r="CH270" s="54" t="s">
        <v>180</v>
      </c>
      <c r="CI270" s="55" t="s">
        <v>180</v>
      </c>
      <c r="CJ270" s="56">
        <v>2750</v>
      </c>
      <c r="CK270" s="54">
        <v>2400</v>
      </c>
      <c r="CL270" s="55">
        <v>2575</v>
      </c>
      <c r="CM270" s="56">
        <v>2533.3333333333335</v>
      </c>
      <c r="CN270" s="54">
        <v>2433.3333333333335</v>
      </c>
      <c r="CO270" s="55">
        <v>2483.3333333333335</v>
      </c>
      <c r="CP270" s="56">
        <v>400</v>
      </c>
      <c r="CQ270" s="54">
        <v>385</v>
      </c>
      <c r="CR270" s="55">
        <v>393</v>
      </c>
      <c r="CS270" s="56">
        <v>460</v>
      </c>
      <c r="CT270" s="54">
        <v>460</v>
      </c>
      <c r="CU270" s="55">
        <v>460</v>
      </c>
      <c r="CV270" s="56">
        <v>455</v>
      </c>
      <c r="CW270" s="54">
        <v>455</v>
      </c>
      <c r="CX270" s="55">
        <v>455</v>
      </c>
      <c r="CY270" s="54">
        <v>325</v>
      </c>
      <c r="CZ270" s="54">
        <v>320</v>
      </c>
      <c r="DA270" s="55">
        <v>323</v>
      </c>
      <c r="DB270" s="54" t="s">
        <v>180</v>
      </c>
      <c r="DC270" s="54" t="s">
        <v>180</v>
      </c>
      <c r="DD270" s="55" t="s">
        <v>180</v>
      </c>
      <c r="DE270" s="54" t="s">
        <v>180</v>
      </c>
      <c r="DF270" s="54" t="s">
        <v>180</v>
      </c>
      <c r="DG270" s="55" t="s">
        <v>180</v>
      </c>
      <c r="DH270" s="54" t="s">
        <v>180</v>
      </c>
      <c r="DI270" s="54" t="s">
        <v>180</v>
      </c>
      <c r="DJ270" s="55" t="s">
        <v>180</v>
      </c>
      <c r="DK270" s="56" t="s">
        <v>180</v>
      </c>
      <c r="DL270" s="54" t="s">
        <v>180</v>
      </c>
      <c r="DM270" s="55" t="s">
        <v>180</v>
      </c>
      <c r="DN270" s="54" t="s">
        <v>180</v>
      </c>
      <c r="DO270" s="54" t="s">
        <v>180</v>
      </c>
      <c r="DP270" s="55" t="s">
        <v>180</v>
      </c>
      <c r="DQ270" s="54" t="s">
        <v>180</v>
      </c>
      <c r="DR270" s="54" t="s">
        <v>180</v>
      </c>
      <c r="DS270" s="55" t="s">
        <v>180</v>
      </c>
      <c r="DT270" s="54">
        <v>307.5</v>
      </c>
      <c r="DU270" s="54">
        <v>307.5</v>
      </c>
      <c r="DV270" s="55">
        <v>307.5</v>
      </c>
      <c r="DW270" s="56">
        <v>319.75</v>
      </c>
      <c r="DX270" s="54">
        <v>319.75</v>
      </c>
      <c r="DY270" s="55">
        <v>319.75</v>
      </c>
      <c r="DZ270" s="56">
        <v>976</v>
      </c>
      <c r="EA270" s="54">
        <v>976</v>
      </c>
      <c r="EB270" s="55">
        <v>976</v>
      </c>
      <c r="EC270" s="56" t="s">
        <v>180</v>
      </c>
      <c r="ED270" s="54" t="s">
        <v>180</v>
      </c>
      <c r="EE270" s="55" t="s">
        <v>180</v>
      </c>
      <c r="EF270" s="56" t="s">
        <v>180</v>
      </c>
      <c r="EG270" s="54" t="s">
        <v>180</v>
      </c>
      <c r="EH270" s="55" t="s">
        <v>180</v>
      </c>
      <c r="EI270" s="56" t="s">
        <v>180</v>
      </c>
      <c r="EJ270" s="54" t="s">
        <v>180</v>
      </c>
      <c r="EK270" s="55" t="s">
        <v>180</v>
      </c>
      <c r="EL270" s="56" t="s">
        <v>180</v>
      </c>
      <c r="EM270" s="54" t="s">
        <v>180</v>
      </c>
      <c r="EN270" s="55" t="s">
        <v>180</v>
      </c>
      <c r="EO270" s="56">
        <v>1850</v>
      </c>
      <c r="EP270" s="54">
        <v>1600</v>
      </c>
      <c r="EQ270" s="55">
        <v>1725</v>
      </c>
      <c r="ER270" s="56">
        <v>1800</v>
      </c>
      <c r="ES270" s="54">
        <v>1700</v>
      </c>
      <c r="ET270" s="55">
        <v>1750</v>
      </c>
      <c r="EU270" s="54" t="s">
        <v>180</v>
      </c>
      <c r="EV270" s="54" t="s">
        <v>180</v>
      </c>
      <c r="EW270" s="55" t="s">
        <v>180</v>
      </c>
      <c r="EX270" s="54">
        <v>366.66666666666669</v>
      </c>
      <c r="EY270" s="54">
        <v>360</v>
      </c>
      <c r="EZ270" s="55">
        <v>363.66666666666669</v>
      </c>
      <c r="FA270" s="56" t="s">
        <v>180</v>
      </c>
      <c r="FB270" s="54" t="s">
        <v>180</v>
      </c>
      <c r="FC270" s="55" t="s">
        <v>180</v>
      </c>
      <c r="FD270" s="56" t="s">
        <v>180</v>
      </c>
      <c r="FE270" s="54" t="s">
        <v>180</v>
      </c>
      <c r="FF270" s="55" t="s">
        <v>180</v>
      </c>
      <c r="FG270" s="56">
        <v>245</v>
      </c>
      <c r="FH270" s="54">
        <v>245</v>
      </c>
      <c r="FI270" s="55">
        <v>245</v>
      </c>
      <c r="FJ270" s="56">
        <v>271.66666666666669</v>
      </c>
      <c r="FK270" s="54">
        <v>266.66666666666669</v>
      </c>
      <c r="FL270" s="55">
        <v>269.66666666666669</v>
      </c>
      <c r="FM270" s="56" t="s">
        <v>180</v>
      </c>
      <c r="FN270" s="54" t="s">
        <v>180</v>
      </c>
      <c r="FO270" s="55" t="s">
        <v>180</v>
      </c>
      <c r="FP270" s="56" t="s">
        <v>180</v>
      </c>
      <c r="FQ270" s="54" t="s">
        <v>180</v>
      </c>
      <c r="FR270" s="55" t="s">
        <v>180</v>
      </c>
      <c r="FS270" s="56" t="s">
        <v>180</v>
      </c>
      <c r="FT270" s="54" t="s">
        <v>180</v>
      </c>
      <c r="FU270" s="55" t="s">
        <v>180</v>
      </c>
      <c r="FV270" s="56" t="s">
        <v>180</v>
      </c>
      <c r="FW270" s="54" t="s">
        <v>180</v>
      </c>
      <c r="FX270" s="55" t="s">
        <v>180</v>
      </c>
      <c r="FY270" s="56" t="s">
        <v>180</v>
      </c>
      <c r="FZ270" s="54" t="s">
        <v>180</v>
      </c>
      <c r="GA270" s="55" t="s">
        <v>180</v>
      </c>
      <c r="GB270" s="56">
        <v>550</v>
      </c>
      <c r="GC270" s="54">
        <v>550</v>
      </c>
      <c r="GD270" s="55">
        <v>550</v>
      </c>
      <c r="GE270" s="56">
        <v>630</v>
      </c>
      <c r="GF270" s="54">
        <v>630</v>
      </c>
      <c r="GG270" s="55">
        <v>630</v>
      </c>
      <c r="GH270" s="56">
        <v>850</v>
      </c>
      <c r="GI270" s="54">
        <v>800</v>
      </c>
      <c r="GJ270" s="55">
        <v>825</v>
      </c>
      <c r="GK270" s="56" t="s">
        <v>180</v>
      </c>
      <c r="GL270" s="54" t="s">
        <v>180</v>
      </c>
      <c r="GM270" s="55" t="s">
        <v>180</v>
      </c>
      <c r="GN270" s="56">
        <v>800</v>
      </c>
      <c r="GO270" s="54">
        <v>750</v>
      </c>
      <c r="GP270" s="55">
        <v>775</v>
      </c>
      <c r="GQ270" s="56" t="s">
        <v>180</v>
      </c>
      <c r="GR270" s="54" t="s">
        <v>180</v>
      </c>
      <c r="GS270" s="55" t="s">
        <v>180</v>
      </c>
      <c r="GT270" s="56" t="s">
        <v>180</v>
      </c>
      <c r="GU270" s="54" t="s">
        <v>180</v>
      </c>
      <c r="GV270" s="55" t="s">
        <v>180</v>
      </c>
      <c r="GW270" s="56" t="s">
        <v>180</v>
      </c>
      <c r="GX270" s="54" t="s">
        <v>180</v>
      </c>
      <c r="GY270" s="55" t="s">
        <v>180</v>
      </c>
      <c r="GZ270" s="56">
        <v>120</v>
      </c>
      <c r="HA270" s="54">
        <v>115</v>
      </c>
      <c r="HB270" s="55">
        <v>118</v>
      </c>
      <c r="HC270" s="56">
        <v>140</v>
      </c>
      <c r="HD270" s="54">
        <v>140</v>
      </c>
      <c r="HE270" s="55">
        <v>140</v>
      </c>
      <c r="HF270" s="54" t="s">
        <v>180</v>
      </c>
      <c r="HG270" s="54" t="s">
        <v>180</v>
      </c>
      <c r="HH270" s="55" t="s">
        <v>180</v>
      </c>
      <c r="HI270" s="54" t="s">
        <v>180</v>
      </c>
      <c r="HJ270" s="54" t="s">
        <v>180</v>
      </c>
      <c r="HK270" s="55" t="s">
        <v>180</v>
      </c>
      <c r="HL270" s="56" t="s">
        <v>180</v>
      </c>
      <c r="HM270" s="54" t="s">
        <v>180</v>
      </c>
      <c r="HN270" s="55" t="s">
        <v>180</v>
      </c>
      <c r="HO270" s="56" t="s">
        <v>180</v>
      </c>
      <c r="HP270" s="54" t="s">
        <v>180</v>
      </c>
      <c r="HQ270" s="55" t="s">
        <v>180</v>
      </c>
      <c r="HR270" s="56" t="s">
        <v>180</v>
      </c>
      <c r="HS270" s="54" t="s">
        <v>180</v>
      </c>
      <c r="HT270" s="55" t="s">
        <v>180</v>
      </c>
      <c r="HU270" s="56" t="s">
        <v>180</v>
      </c>
      <c r="HV270" s="54" t="s">
        <v>180</v>
      </c>
      <c r="HW270" s="55" t="s">
        <v>180</v>
      </c>
      <c r="HX270" s="56" t="s">
        <v>180</v>
      </c>
      <c r="HY270" s="54" t="s">
        <v>180</v>
      </c>
      <c r="HZ270" s="55" t="s">
        <v>180</v>
      </c>
      <c r="IA270" s="56" t="s">
        <v>180</v>
      </c>
      <c r="IB270" s="54" t="s">
        <v>180</v>
      </c>
      <c r="IC270" s="55" t="s">
        <v>180</v>
      </c>
    </row>
    <row r="271" spans="1:237">
      <c r="A271" s="20">
        <v>2009</v>
      </c>
      <c r="B271" s="20">
        <v>2</v>
      </c>
      <c r="C271" s="20">
        <v>6</v>
      </c>
      <c r="D271" s="54">
        <v>278.75</v>
      </c>
      <c r="E271" s="54">
        <v>276.75</v>
      </c>
      <c r="F271" s="55">
        <v>278.25</v>
      </c>
      <c r="G271" s="56">
        <v>255</v>
      </c>
      <c r="H271" s="54">
        <v>255</v>
      </c>
      <c r="I271" s="55">
        <v>255</v>
      </c>
      <c r="J271" s="56">
        <v>260</v>
      </c>
      <c r="K271" s="54">
        <v>256.25</v>
      </c>
      <c r="L271" s="55">
        <v>258.25</v>
      </c>
      <c r="M271" s="56">
        <v>315</v>
      </c>
      <c r="N271" s="54">
        <v>288.75</v>
      </c>
      <c r="O271" s="55">
        <v>302.25</v>
      </c>
      <c r="P271" s="56">
        <v>315</v>
      </c>
      <c r="Q271" s="54">
        <v>293.75</v>
      </c>
      <c r="R271" s="55">
        <v>304.75</v>
      </c>
      <c r="S271" s="56">
        <v>305</v>
      </c>
      <c r="T271" s="54">
        <v>288.75</v>
      </c>
      <c r="U271" s="55">
        <v>297.25</v>
      </c>
      <c r="V271" s="54">
        <v>322.5</v>
      </c>
      <c r="W271" s="54">
        <v>312.5</v>
      </c>
      <c r="X271" s="55">
        <v>317.5</v>
      </c>
      <c r="Y271" s="54">
        <v>322.5</v>
      </c>
      <c r="Z271" s="54">
        <v>322.5</v>
      </c>
      <c r="AA271" s="55">
        <v>322.5</v>
      </c>
      <c r="AB271" s="54" t="s">
        <v>180</v>
      </c>
      <c r="AC271" s="54" t="s">
        <v>180</v>
      </c>
      <c r="AD271" s="55" t="s">
        <v>180</v>
      </c>
      <c r="AE271" s="54" t="s">
        <v>180</v>
      </c>
      <c r="AF271" s="54" t="s">
        <v>180</v>
      </c>
      <c r="AG271" s="55" t="s">
        <v>180</v>
      </c>
      <c r="AH271" s="56" t="s">
        <v>180</v>
      </c>
      <c r="AI271" s="54" t="s">
        <v>180</v>
      </c>
      <c r="AJ271" s="55" t="s">
        <v>180</v>
      </c>
      <c r="AK271" s="56" t="s">
        <v>180</v>
      </c>
      <c r="AL271" s="54" t="s">
        <v>180</v>
      </c>
      <c r="AM271" s="55" t="s">
        <v>180</v>
      </c>
      <c r="AN271" s="56">
        <v>8652.5</v>
      </c>
      <c r="AO271" s="54">
        <v>7500</v>
      </c>
      <c r="AP271" s="55">
        <v>8076.25</v>
      </c>
      <c r="AQ271" s="56" t="s">
        <v>180</v>
      </c>
      <c r="AR271" s="54" t="s">
        <v>180</v>
      </c>
      <c r="AS271" s="55" t="s">
        <v>180</v>
      </c>
      <c r="AT271" s="56">
        <v>2175</v>
      </c>
      <c r="AU271" s="54">
        <v>1927.5</v>
      </c>
      <c r="AV271" s="55">
        <v>2051.25</v>
      </c>
      <c r="AW271" s="56">
        <v>304</v>
      </c>
      <c r="AX271" s="54">
        <v>298.25</v>
      </c>
      <c r="AY271" s="55">
        <v>301.5</v>
      </c>
      <c r="AZ271" s="56">
        <v>327</v>
      </c>
      <c r="BA271" s="54">
        <v>298.75</v>
      </c>
      <c r="BB271" s="55">
        <v>313.25</v>
      </c>
      <c r="BC271" s="56">
        <v>309.5</v>
      </c>
      <c r="BD271" s="54">
        <v>300</v>
      </c>
      <c r="BE271" s="55">
        <v>304.75</v>
      </c>
      <c r="BF271" s="56">
        <v>322.5</v>
      </c>
      <c r="BG271" s="54">
        <v>313.75</v>
      </c>
      <c r="BH271" s="55">
        <v>318.5</v>
      </c>
      <c r="BI271" s="56">
        <v>305</v>
      </c>
      <c r="BJ271" s="54">
        <v>305</v>
      </c>
      <c r="BK271" s="55">
        <v>305</v>
      </c>
      <c r="BL271" s="56" t="s">
        <v>180</v>
      </c>
      <c r="BM271" s="54" t="s">
        <v>180</v>
      </c>
      <c r="BN271" s="55" t="s">
        <v>180</v>
      </c>
      <c r="BO271" s="56" t="s">
        <v>180</v>
      </c>
      <c r="BP271" s="54" t="s">
        <v>180</v>
      </c>
      <c r="BQ271" s="55" t="s">
        <v>180</v>
      </c>
      <c r="BR271" s="56">
        <v>325</v>
      </c>
      <c r="BS271" s="54">
        <v>310</v>
      </c>
      <c r="BT271" s="55">
        <v>317.5</v>
      </c>
      <c r="BU271" s="56">
        <v>340</v>
      </c>
      <c r="BV271" s="54">
        <v>332.5</v>
      </c>
      <c r="BW271" s="55">
        <v>336.75</v>
      </c>
      <c r="BX271" s="56">
        <v>345</v>
      </c>
      <c r="BY271" s="54">
        <v>341.25</v>
      </c>
      <c r="BZ271" s="55">
        <v>343.5</v>
      </c>
      <c r="CA271" s="56" t="s">
        <v>180</v>
      </c>
      <c r="CB271" s="54" t="s">
        <v>180</v>
      </c>
      <c r="CC271" s="55" t="s">
        <v>180</v>
      </c>
      <c r="CD271" s="56" t="s">
        <v>180</v>
      </c>
      <c r="CE271" s="54" t="s">
        <v>180</v>
      </c>
      <c r="CF271" s="55" t="s">
        <v>180</v>
      </c>
      <c r="CG271" s="56" t="s">
        <v>180</v>
      </c>
      <c r="CH271" s="54" t="s">
        <v>180</v>
      </c>
      <c r="CI271" s="55" t="s">
        <v>180</v>
      </c>
      <c r="CJ271" s="56">
        <v>2700</v>
      </c>
      <c r="CK271" s="54">
        <v>2350</v>
      </c>
      <c r="CL271" s="55">
        <v>2525</v>
      </c>
      <c r="CM271" s="56">
        <v>2450</v>
      </c>
      <c r="CN271" s="54">
        <v>2350</v>
      </c>
      <c r="CO271" s="55">
        <v>2400</v>
      </c>
      <c r="CP271" s="56" t="s">
        <v>180</v>
      </c>
      <c r="CQ271" s="54" t="s">
        <v>180</v>
      </c>
      <c r="CR271" s="55" t="s">
        <v>180</v>
      </c>
      <c r="CS271" s="56">
        <v>460</v>
      </c>
      <c r="CT271" s="54">
        <v>460</v>
      </c>
      <c r="CU271" s="55">
        <v>460</v>
      </c>
      <c r="CV271" s="56">
        <v>455</v>
      </c>
      <c r="CW271" s="54">
        <v>455</v>
      </c>
      <c r="CX271" s="55">
        <v>455</v>
      </c>
      <c r="CY271" s="54">
        <v>310</v>
      </c>
      <c r="CZ271" s="54">
        <v>304.5</v>
      </c>
      <c r="DA271" s="55">
        <v>307.5</v>
      </c>
      <c r="DB271" s="54" t="s">
        <v>180</v>
      </c>
      <c r="DC271" s="54" t="s">
        <v>180</v>
      </c>
      <c r="DD271" s="55" t="s">
        <v>180</v>
      </c>
      <c r="DE271" s="54" t="s">
        <v>180</v>
      </c>
      <c r="DF271" s="54" t="s">
        <v>180</v>
      </c>
      <c r="DG271" s="55" t="s">
        <v>180</v>
      </c>
      <c r="DH271" s="54" t="s">
        <v>180</v>
      </c>
      <c r="DI271" s="54" t="s">
        <v>180</v>
      </c>
      <c r="DJ271" s="55" t="s">
        <v>180</v>
      </c>
      <c r="DK271" s="56" t="s">
        <v>180</v>
      </c>
      <c r="DL271" s="54" t="s">
        <v>180</v>
      </c>
      <c r="DM271" s="55" t="s">
        <v>180</v>
      </c>
      <c r="DN271" s="54" t="s">
        <v>180</v>
      </c>
      <c r="DO271" s="54" t="s">
        <v>180</v>
      </c>
      <c r="DP271" s="55" t="s">
        <v>180</v>
      </c>
      <c r="DQ271" s="54" t="s">
        <v>180</v>
      </c>
      <c r="DR271" s="54" t="s">
        <v>180</v>
      </c>
      <c r="DS271" s="55" t="s">
        <v>180</v>
      </c>
      <c r="DT271" s="54">
        <v>280</v>
      </c>
      <c r="DU271" s="54">
        <v>280</v>
      </c>
      <c r="DV271" s="55">
        <v>280</v>
      </c>
      <c r="DW271" s="56">
        <v>283</v>
      </c>
      <c r="DX271" s="54">
        <v>276.25</v>
      </c>
      <c r="DY271" s="55">
        <v>279.75</v>
      </c>
      <c r="DZ271" s="56">
        <v>842</v>
      </c>
      <c r="EA271" s="54">
        <v>842</v>
      </c>
      <c r="EB271" s="55">
        <v>842</v>
      </c>
      <c r="EC271" s="56" t="s">
        <v>180</v>
      </c>
      <c r="ED271" s="54" t="s">
        <v>180</v>
      </c>
      <c r="EE271" s="55" t="s">
        <v>180</v>
      </c>
      <c r="EF271" s="56" t="s">
        <v>180</v>
      </c>
      <c r="EG271" s="54" t="s">
        <v>180</v>
      </c>
      <c r="EH271" s="55" t="s">
        <v>180</v>
      </c>
      <c r="EI271" s="56" t="s">
        <v>180</v>
      </c>
      <c r="EJ271" s="54" t="s">
        <v>180</v>
      </c>
      <c r="EK271" s="55" t="s">
        <v>180</v>
      </c>
      <c r="EL271" s="56" t="s">
        <v>180</v>
      </c>
      <c r="EM271" s="54" t="s">
        <v>180</v>
      </c>
      <c r="EN271" s="55" t="s">
        <v>180</v>
      </c>
      <c r="EO271" s="56">
        <v>1600</v>
      </c>
      <c r="EP271" s="54">
        <v>1550</v>
      </c>
      <c r="EQ271" s="55">
        <v>1575</v>
      </c>
      <c r="ER271" s="56">
        <v>1750</v>
      </c>
      <c r="ES271" s="54">
        <v>1700</v>
      </c>
      <c r="ET271" s="55">
        <v>1725</v>
      </c>
      <c r="EU271" s="54" t="s">
        <v>180</v>
      </c>
      <c r="EV271" s="54" t="s">
        <v>180</v>
      </c>
      <c r="EW271" s="55" t="s">
        <v>180</v>
      </c>
      <c r="EX271" s="54">
        <v>319.75</v>
      </c>
      <c r="EY271" s="54">
        <v>308</v>
      </c>
      <c r="EZ271" s="55">
        <v>314</v>
      </c>
      <c r="FA271" s="56" t="s">
        <v>180</v>
      </c>
      <c r="FB271" s="54" t="s">
        <v>180</v>
      </c>
      <c r="FC271" s="55" t="s">
        <v>180</v>
      </c>
      <c r="FD271" s="56" t="s">
        <v>180</v>
      </c>
      <c r="FE271" s="54" t="s">
        <v>180</v>
      </c>
      <c r="FF271" s="55" t="s">
        <v>180</v>
      </c>
      <c r="FG271" s="56">
        <v>220</v>
      </c>
      <c r="FH271" s="54">
        <v>220</v>
      </c>
      <c r="FI271" s="55">
        <v>220</v>
      </c>
      <c r="FJ271" s="56">
        <v>250</v>
      </c>
      <c r="FK271" s="54">
        <v>247.5</v>
      </c>
      <c r="FL271" s="55">
        <v>249</v>
      </c>
      <c r="FM271" s="56" t="s">
        <v>180</v>
      </c>
      <c r="FN271" s="54" t="s">
        <v>180</v>
      </c>
      <c r="FO271" s="55" t="s">
        <v>180</v>
      </c>
      <c r="FP271" s="56" t="s">
        <v>180</v>
      </c>
      <c r="FQ271" s="54" t="s">
        <v>180</v>
      </c>
      <c r="FR271" s="55" t="s">
        <v>180</v>
      </c>
      <c r="FS271" s="56" t="s">
        <v>180</v>
      </c>
      <c r="FT271" s="54" t="s">
        <v>180</v>
      </c>
      <c r="FU271" s="55" t="s">
        <v>180</v>
      </c>
      <c r="FV271" s="56" t="s">
        <v>180</v>
      </c>
      <c r="FW271" s="54" t="s">
        <v>180</v>
      </c>
      <c r="FX271" s="55" t="s">
        <v>180</v>
      </c>
      <c r="FY271" s="56" t="s">
        <v>180</v>
      </c>
      <c r="FZ271" s="54" t="s">
        <v>180</v>
      </c>
      <c r="GA271" s="55" t="s">
        <v>180</v>
      </c>
      <c r="GB271" s="56">
        <v>482.5</v>
      </c>
      <c r="GC271" s="54">
        <v>438.75</v>
      </c>
      <c r="GD271" s="55">
        <v>460.75</v>
      </c>
      <c r="GE271" s="56">
        <v>569</v>
      </c>
      <c r="GF271" s="54">
        <v>529.5</v>
      </c>
      <c r="GG271" s="55">
        <v>549.25</v>
      </c>
      <c r="GH271" s="56">
        <v>630</v>
      </c>
      <c r="GI271" s="54">
        <v>610</v>
      </c>
      <c r="GJ271" s="55">
        <v>620</v>
      </c>
      <c r="GK271" s="56" t="s">
        <v>180</v>
      </c>
      <c r="GL271" s="54" t="s">
        <v>180</v>
      </c>
      <c r="GM271" s="55" t="s">
        <v>180</v>
      </c>
      <c r="GN271" s="56">
        <v>610</v>
      </c>
      <c r="GO271" s="54">
        <v>590</v>
      </c>
      <c r="GP271" s="55">
        <v>600</v>
      </c>
      <c r="GQ271" s="56" t="s">
        <v>180</v>
      </c>
      <c r="GR271" s="54" t="s">
        <v>180</v>
      </c>
      <c r="GS271" s="55" t="s">
        <v>180</v>
      </c>
      <c r="GT271" s="56" t="s">
        <v>180</v>
      </c>
      <c r="GU271" s="54" t="s">
        <v>180</v>
      </c>
      <c r="GV271" s="55" t="s">
        <v>180</v>
      </c>
      <c r="GW271" s="56" t="s">
        <v>180</v>
      </c>
      <c r="GX271" s="54" t="s">
        <v>180</v>
      </c>
      <c r="GY271" s="55" t="s">
        <v>180</v>
      </c>
      <c r="GZ271" s="56">
        <v>97.5</v>
      </c>
      <c r="HA271" s="54">
        <v>96.25</v>
      </c>
      <c r="HB271" s="55">
        <v>97</v>
      </c>
      <c r="HC271" s="56">
        <v>122</v>
      </c>
      <c r="HD271" s="54">
        <v>122</v>
      </c>
      <c r="HE271" s="55">
        <v>122</v>
      </c>
      <c r="HF271" s="54" t="s">
        <v>180</v>
      </c>
      <c r="HG271" s="54" t="s">
        <v>180</v>
      </c>
      <c r="HH271" s="55" t="s">
        <v>180</v>
      </c>
      <c r="HI271" s="54" t="s">
        <v>180</v>
      </c>
      <c r="HJ271" s="54" t="s">
        <v>180</v>
      </c>
      <c r="HK271" s="55" t="s">
        <v>180</v>
      </c>
      <c r="HL271" s="56" t="s">
        <v>180</v>
      </c>
      <c r="HM271" s="54" t="s">
        <v>180</v>
      </c>
      <c r="HN271" s="55" t="s">
        <v>180</v>
      </c>
      <c r="HO271" s="56" t="s">
        <v>180</v>
      </c>
      <c r="HP271" s="54" t="s">
        <v>180</v>
      </c>
      <c r="HQ271" s="55" t="s">
        <v>180</v>
      </c>
      <c r="HR271" s="56" t="s">
        <v>180</v>
      </c>
      <c r="HS271" s="54" t="s">
        <v>180</v>
      </c>
      <c r="HT271" s="55" t="s">
        <v>180</v>
      </c>
      <c r="HU271" s="56" t="s">
        <v>180</v>
      </c>
      <c r="HV271" s="54" t="s">
        <v>180</v>
      </c>
      <c r="HW271" s="55" t="s">
        <v>180</v>
      </c>
      <c r="HX271" s="56" t="s">
        <v>180</v>
      </c>
      <c r="HY271" s="54" t="s">
        <v>180</v>
      </c>
      <c r="HZ271" s="55" t="s">
        <v>180</v>
      </c>
      <c r="IA271" s="56" t="s">
        <v>180</v>
      </c>
      <c r="IB271" s="54" t="s">
        <v>180</v>
      </c>
      <c r="IC271" s="55" t="s">
        <v>180</v>
      </c>
    </row>
    <row r="272" spans="1:237">
      <c r="A272" s="20">
        <v>2009</v>
      </c>
      <c r="B272" s="20">
        <v>3</v>
      </c>
      <c r="C272" s="20">
        <v>7</v>
      </c>
      <c r="D272" s="54">
        <v>295.60000000000002</v>
      </c>
      <c r="E272" s="54">
        <v>291</v>
      </c>
      <c r="F272" s="55">
        <v>293.8</v>
      </c>
      <c r="G272" s="56">
        <v>254</v>
      </c>
      <c r="H272" s="54">
        <v>254</v>
      </c>
      <c r="I272" s="55">
        <v>254</v>
      </c>
      <c r="J272" s="56">
        <v>266.39999999999998</v>
      </c>
      <c r="K272" s="54">
        <v>263</v>
      </c>
      <c r="L272" s="55">
        <v>265</v>
      </c>
      <c r="M272" s="56">
        <v>298</v>
      </c>
      <c r="N272" s="54">
        <v>282</v>
      </c>
      <c r="O272" s="55">
        <v>290</v>
      </c>
      <c r="P272" s="56">
        <v>298</v>
      </c>
      <c r="Q272" s="54">
        <v>285</v>
      </c>
      <c r="R272" s="55">
        <v>291.8</v>
      </c>
      <c r="S272" s="56">
        <v>292</v>
      </c>
      <c r="T272" s="54">
        <v>282</v>
      </c>
      <c r="U272" s="55">
        <v>287</v>
      </c>
      <c r="V272" s="54">
        <v>295</v>
      </c>
      <c r="W272" s="54">
        <v>285</v>
      </c>
      <c r="X272" s="55">
        <v>290.2</v>
      </c>
      <c r="Y272" s="54">
        <v>291</v>
      </c>
      <c r="Z272" s="54">
        <v>283</v>
      </c>
      <c r="AA272" s="55">
        <v>287.39999999999998</v>
      </c>
      <c r="AB272" s="54" t="s">
        <v>180</v>
      </c>
      <c r="AC272" s="54" t="s">
        <v>180</v>
      </c>
      <c r="AD272" s="55" t="s">
        <v>180</v>
      </c>
      <c r="AE272" s="54" t="s">
        <v>180</v>
      </c>
      <c r="AF272" s="54" t="s">
        <v>180</v>
      </c>
      <c r="AG272" s="55" t="s">
        <v>180</v>
      </c>
      <c r="AH272" s="56" t="s">
        <v>180</v>
      </c>
      <c r="AI272" s="54" t="s">
        <v>180</v>
      </c>
      <c r="AJ272" s="55" t="s">
        <v>180</v>
      </c>
      <c r="AK272" s="56" t="s">
        <v>180</v>
      </c>
      <c r="AL272" s="54" t="s">
        <v>180</v>
      </c>
      <c r="AM272" s="55" t="s">
        <v>180</v>
      </c>
      <c r="AN272" s="56">
        <v>7954</v>
      </c>
      <c r="AO272" s="54">
        <v>7100</v>
      </c>
      <c r="AP272" s="55">
        <v>7527.2</v>
      </c>
      <c r="AQ272" s="56" t="s">
        <v>180</v>
      </c>
      <c r="AR272" s="54" t="s">
        <v>180</v>
      </c>
      <c r="AS272" s="55" t="s">
        <v>180</v>
      </c>
      <c r="AT272" s="56">
        <v>2100</v>
      </c>
      <c r="AU272" s="54">
        <v>1768</v>
      </c>
      <c r="AV272" s="55">
        <v>1934</v>
      </c>
      <c r="AW272" s="56">
        <v>298</v>
      </c>
      <c r="AX272" s="54">
        <v>287.8</v>
      </c>
      <c r="AY272" s="55">
        <v>293</v>
      </c>
      <c r="AZ272" s="56">
        <v>311.2</v>
      </c>
      <c r="BA272" s="54">
        <v>289</v>
      </c>
      <c r="BB272" s="55">
        <v>300.2</v>
      </c>
      <c r="BC272" s="56">
        <v>308</v>
      </c>
      <c r="BD272" s="54">
        <v>290</v>
      </c>
      <c r="BE272" s="55">
        <v>299</v>
      </c>
      <c r="BF272" s="56">
        <v>307</v>
      </c>
      <c r="BG272" s="54">
        <v>298</v>
      </c>
      <c r="BH272" s="55">
        <v>303</v>
      </c>
      <c r="BI272" s="56">
        <v>300</v>
      </c>
      <c r="BJ272" s="54">
        <v>300</v>
      </c>
      <c r="BK272" s="55">
        <v>300</v>
      </c>
      <c r="BL272" s="56" t="s">
        <v>180</v>
      </c>
      <c r="BM272" s="54" t="s">
        <v>180</v>
      </c>
      <c r="BN272" s="55" t="s">
        <v>180</v>
      </c>
      <c r="BO272" s="56" t="s">
        <v>180</v>
      </c>
      <c r="BP272" s="54" t="s">
        <v>180</v>
      </c>
      <c r="BQ272" s="55" t="s">
        <v>180</v>
      </c>
      <c r="BR272" s="56">
        <v>338</v>
      </c>
      <c r="BS272" s="54">
        <v>334</v>
      </c>
      <c r="BT272" s="55">
        <v>336</v>
      </c>
      <c r="BU272" s="56">
        <v>339</v>
      </c>
      <c r="BV272" s="54">
        <v>336</v>
      </c>
      <c r="BW272" s="55">
        <v>338</v>
      </c>
      <c r="BX272" s="56">
        <v>351</v>
      </c>
      <c r="BY272" s="54">
        <v>347.4</v>
      </c>
      <c r="BZ272" s="55">
        <v>349.4</v>
      </c>
      <c r="CA272" s="56" t="s">
        <v>180</v>
      </c>
      <c r="CB272" s="54" t="s">
        <v>180</v>
      </c>
      <c r="CC272" s="55" t="s">
        <v>180</v>
      </c>
      <c r="CD272" s="56" t="s">
        <v>180</v>
      </c>
      <c r="CE272" s="54" t="s">
        <v>180</v>
      </c>
      <c r="CF272" s="55" t="s">
        <v>180</v>
      </c>
      <c r="CG272" s="56" t="s">
        <v>180</v>
      </c>
      <c r="CH272" s="54" t="s">
        <v>180</v>
      </c>
      <c r="CI272" s="55" t="s">
        <v>180</v>
      </c>
      <c r="CJ272" s="56">
        <v>2500</v>
      </c>
      <c r="CK272" s="54">
        <v>2250</v>
      </c>
      <c r="CL272" s="55">
        <v>2375</v>
      </c>
      <c r="CM272" s="56">
        <v>2260</v>
      </c>
      <c r="CN272" s="54">
        <v>2160</v>
      </c>
      <c r="CO272" s="55">
        <v>2210</v>
      </c>
      <c r="CP272" s="56" t="s">
        <v>180</v>
      </c>
      <c r="CQ272" s="54" t="s">
        <v>180</v>
      </c>
      <c r="CR272" s="55" t="s">
        <v>180</v>
      </c>
      <c r="CS272" s="56">
        <v>376</v>
      </c>
      <c r="CT272" s="54">
        <v>376</v>
      </c>
      <c r="CU272" s="55">
        <v>376</v>
      </c>
      <c r="CV272" s="56">
        <v>375</v>
      </c>
      <c r="CW272" s="54">
        <v>375</v>
      </c>
      <c r="CX272" s="55">
        <v>375</v>
      </c>
      <c r="CY272" s="54">
        <v>287</v>
      </c>
      <c r="CZ272" s="54">
        <v>283.39999999999998</v>
      </c>
      <c r="DA272" s="55">
        <v>285.2</v>
      </c>
      <c r="DB272" s="54" t="s">
        <v>180</v>
      </c>
      <c r="DC272" s="54" t="s">
        <v>180</v>
      </c>
      <c r="DD272" s="55" t="s">
        <v>180</v>
      </c>
      <c r="DE272" s="54" t="s">
        <v>180</v>
      </c>
      <c r="DF272" s="54" t="s">
        <v>180</v>
      </c>
      <c r="DG272" s="55" t="s">
        <v>180</v>
      </c>
      <c r="DH272" s="54" t="s">
        <v>180</v>
      </c>
      <c r="DI272" s="54" t="s">
        <v>180</v>
      </c>
      <c r="DJ272" s="55" t="s">
        <v>180</v>
      </c>
      <c r="DK272" s="56" t="s">
        <v>180</v>
      </c>
      <c r="DL272" s="54" t="s">
        <v>180</v>
      </c>
      <c r="DM272" s="55" t="s">
        <v>180</v>
      </c>
      <c r="DN272" s="54" t="s">
        <v>180</v>
      </c>
      <c r="DO272" s="54" t="s">
        <v>180</v>
      </c>
      <c r="DP272" s="55" t="s">
        <v>180</v>
      </c>
      <c r="DQ272" s="54" t="s">
        <v>180</v>
      </c>
      <c r="DR272" s="54" t="s">
        <v>180</v>
      </c>
      <c r="DS272" s="55" t="s">
        <v>180</v>
      </c>
      <c r="DT272" s="54">
        <v>268</v>
      </c>
      <c r="DU272" s="54">
        <v>268</v>
      </c>
      <c r="DV272" s="55">
        <v>268</v>
      </c>
      <c r="DW272" s="56">
        <v>308</v>
      </c>
      <c r="DX272" s="54">
        <v>303.2</v>
      </c>
      <c r="DY272" s="55">
        <v>306</v>
      </c>
      <c r="DZ272" s="56">
        <v>701.5</v>
      </c>
      <c r="EA272" s="54">
        <v>701.5</v>
      </c>
      <c r="EB272" s="55">
        <v>701.5</v>
      </c>
      <c r="EC272" s="56" t="s">
        <v>180</v>
      </c>
      <c r="ED272" s="54" t="s">
        <v>180</v>
      </c>
      <c r="EE272" s="55" t="s">
        <v>180</v>
      </c>
      <c r="EF272" s="56" t="s">
        <v>180</v>
      </c>
      <c r="EG272" s="54" t="s">
        <v>180</v>
      </c>
      <c r="EH272" s="55" t="s">
        <v>180</v>
      </c>
      <c r="EI272" s="56" t="s">
        <v>180</v>
      </c>
      <c r="EJ272" s="54" t="s">
        <v>180</v>
      </c>
      <c r="EK272" s="55" t="s">
        <v>180</v>
      </c>
      <c r="EL272" s="56" t="s">
        <v>180</v>
      </c>
      <c r="EM272" s="54" t="s">
        <v>180</v>
      </c>
      <c r="EN272" s="55" t="s">
        <v>180</v>
      </c>
      <c r="EO272" s="56">
        <v>1600</v>
      </c>
      <c r="EP272" s="54">
        <v>1500</v>
      </c>
      <c r="EQ272" s="55">
        <v>1550</v>
      </c>
      <c r="ER272" s="56">
        <v>1700</v>
      </c>
      <c r="ES272" s="54">
        <v>1600</v>
      </c>
      <c r="ET272" s="55">
        <v>1650</v>
      </c>
      <c r="EU272" s="54" t="s">
        <v>180</v>
      </c>
      <c r="EV272" s="54" t="s">
        <v>180</v>
      </c>
      <c r="EW272" s="55" t="s">
        <v>180</v>
      </c>
      <c r="EX272" s="54">
        <v>331.6</v>
      </c>
      <c r="EY272" s="54">
        <v>325</v>
      </c>
      <c r="EZ272" s="55">
        <v>328.6</v>
      </c>
      <c r="FA272" s="56" t="s">
        <v>180</v>
      </c>
      <c r="FB272" s="54" t="s">
        <v>180</v>
      </c>
      <c r="FC272" s="55" t="s">
        <v>180</v>
      </c>
      <c r="FD272" s="56" t="s">
        <v>180</v>
      </c>
      <c r="FE272" s="54" t="s">
        <v>180</v>
      </c>
      <c r="FF272" s="55" t="s">
        <v>180</v>
      </c>
      <c r="FG272" s="56">
        <v>228</v>
      </c>
      <c r="FH272" s="54">
        <v>220</v>
      </c>
      <c r="FI272" s="55">
        <v>224</v>
      </c>
      <c r="FJ272" s="56">
        <v>232</v>
      </c>
      <c r="FK272" s="54">
        <v>228</v>
      </c>
      <c r="FL272" s="55">
        <v>230.4</v>
      </c>
      <c r="FM272" s="56" t="s">
        <v>180</v>
      </c>
      <c r="FN272" s="54" t="s">
        <v>180</v>
      </c>
      <c r="FO272" s="55" t="s">
        <v>180</v>
      </c>
      <c r="FP272" s="56" t="s">
        <v>180</v>
      </c>
      <c r="FQ272" s="54" t="s">
        <v>180</v>
      </c>
      <c r="FR272" s="55" t="s">
        <v>180</v>
      </c>
      <c r="FS272" s="56" t="s">
        <v>180</v>
      </c>
      <c r="FT272" s="54" t="s">
        <v>180</v>
      </c>
      <c r="FU272" s="55" t="s">
        <v>180</v>
      </c>
      <c r="FV272" s="56" t="s">
        <v>180</v>
      </c>
      <c r="FW272" s="54" t="s">
        <v>180</v>
      </c>
      <c r="FX272" s="55" t="s">
        <v>180</v>
      </c>
      <c r="FY272" s="56" t="s">
        <v>180</v>
      </c>
      <c r="FZ272" s="54" t="s">
        <v>180</v>
      </c>
      <c r="GA272" s="55" t="s">
        <v>180</v>
      </c>
      <c r="GB272" s="56">
        <v>415</v>
      </c>
      <c r="GC272" s="54">
        <v>398.2</v>
      </c>
      <c r="GD272" s="55">
        <v>406.6</v>
      </c>
      <c r="GE272" s="56">
        <v>508</v>
      </c>
      <c r="GF272" s="54">
        <v>493.2</v>
      </c>
      <c r="GG272" s="55">
        <v>500.60000000000008</v>
      </c>
      <c r="GH272" s="56">
        <v>560</v>
      </c>
      <c r="GI272" s="54">
        <v>540</v>
      </c>
      <c r="GJ272" s="55">
        <v>550</v>
      </c>
      <c r="GK272" s="56" t="s">
        <v>180</v>
      </c>
      <c r="GL272" s="54" t="s">
        <v>180</v>
      </c>
      <c r="GM272" s="55" t="s">
        <v>180</v>
      </c>
      <c r="GN272" s="56">
        <v>540</v>
      </c>
      <c r="GO272" s="54">
        <v>520</v>
      </c>
      <c r="GP272" s="55">
        <v>530</v>
      </c>
      <c r="GQ272" s="56" t="s">
        <v>180</v>
      </c>
      <c r="GR272" s="54" t="s">
        <v>180</v>
      </c>
      <c r="GS272" s="55" t="s">
        <v>180</v>
      </c>
      <c r="GT272" s="56" t="s">
        <v>180</v>
      </c>
      <c r="GU272" s="54" t="s">
        <v>180</v>
      </c>
      <c r="GV272" s="55" t="s">
        <v>180</v>
      </c>
      <c r="GW272" s="56" t="s">
        <v>180</v>
      </c>
      <c r="GX272" s="54" t="s">
        <v>180</v>
      </c>
      <c r="GY272" s="55" t="s">
        <v>180</v>
      </c>
      <c r="GZ272" s="56">
        <v>90</v>
      </c>
      <c r="HA272" s="54">
        <v>90</v>
      </c>
      <c r="HB272" s="55">
        <v>90</v>
      </c>
      <c r="HC272" s="56">
        <v>116</v>
      </c>
      <c r="HD272" s="54">
        <v>116</v>
      </c>
      <c r="HE272" s="55">
        <v>116</v>
      </c>
      <c r="HF272" s="54" t="s">
        <v>180</v>
      </c>
      <c r="HG272" s="54" t="s">
        <v>180</v>
      </c>
      <c r="HH272" s="55" t="s">
        <v>180</v>
      </c>
      <c r="HI272" s="54" t="s">
        <v>180</v>
      </c>
      <c r="HJ272" s="54" t="s">
        <v>180</v>
      </c>
      <c r="HK272" s="55" t="s">
        <v>180</v>
      </c>
      <c r="HL272" s="56" t="s">
        <v>180</v>
      </c>
      <c r="HM272" s="54" t="s">
        <v>180</v>
      </c>
      <c r="HN272" s="55" t="s">
        <v>180</v>
      </c>
      <c r="HO272" s="56" t="s">
        <v>180</v>
      </c>
      <c r="HP272" s="54" t="s">
        <v>180</v>
      </c>
      <c r="HQ272" s="55" t="s">
        <v>180</v>
      </c>
      <c r="HR272" s="56" t="s">
        <v>180</v>
      </c>
      <c r="HS272" s="54" t="s">
        <v>180</v>
      </c>
      <c r="HT272" s="55" t="s">
        <v>180</v>
      </c>
      <c r="HU272" s="56" t="s">
        <v>180</v>
      </c>
      <c r="HV272" s="54" t="s">
        <v>180</v>
      </c>
      <c r="HW272" s="55" t="s">
        <v>180</v>
      </c>
      <c r="HX272" s="56" t="s">
        <v>180</v>
      </c>
      <c r="HY272" s="54" t="s">
        <v>180</v>
      </c>
      <c r="HZ272" s="55" t="s">
        <v>180</v>
      </c>
      <c r="IA272" s="56" t="s">
        <v>180</v>
      </c>
      <c r="IB272" s="54" t="s">
        <v>180</v>
      </c>
      <c r="IC272" s="55" t="s">
        <v>180</v>
      </c>
    </row>
    <row r="273" spans="1:237">
      <c r="A273" s="20">
        <v>2009</v>
      </c>
      <c r="B273" s="20">
        <v>3</v>
      </c>
      <c r="C273" s="20">
        <v>8</v>
      </c>
      <c r="D273" s="54">
        <v>322.5</v>
      </c>
      <c r="E273" s="54">
        <v>314.75</v>
      </c>
      <c r="F273" s="55">
        <v>319</v>
      </c>
      <c r="G273" s="56">
        <v>271.25</v>
      </c>
      <c r="H273" s="54">
        <v>270</v>
      </c>
      <c r="I273" s="55">
        <v>270.75</v>
      </c>
      <c r="J273" s="56">
        <v>282</v>
      </c>
      <c r="K273" s="54">
        <v>278</v>
      </c>
      <c r="L273" s="55">
        <v>280.5</v>
      </c>
      <c r="M273" s="56">
        <v>308.75</v>
      </c>
      <c r="N273" s="54">
        <v>302.5</v>
      </c>
      <c r="O273" s="55">
        <v>306</v>
      </c>
      <c r="P273" s="56">
        <v>308.75</v>
      </c>
      <c r="Q273" s="54">
        <v>301.25</v>
      </c>
      <c r="R273" s="55">
        <v>305.5</v>
      </c>
      <c r="S273" s="56">
        <v>308.75</v>
      </c>
      <c r="T273" s="54">
        <v>302.5</v>
      </c>
      <c r="U273" s="55">
        <v>306</v>
      </c>
      <c r="V273" s="54">
        <v>303.75</v>
      </c>
      <c r="W273" s="54">
        <v>293.75</v>
      </c>
      <c r="X273" s="55">
        <v>298.75</v>
      </c>
      <c r="Y273" s="54">
        <v>303.75</v>
      </c>
      <c r="Z273" s="54">
        <v>297.5</v>
      </c>
      <c r="AA273" s="55">
        <v>301</v>
      </c>
      <c r="AB273" s="54" t="s">
        <v>180</v>
      </c>
      <c r="AC273" s="54" t="s">
        <v>180</v>
      </c>
      <c r="AD273" s="55" t="s">
        <v>180</v>
      </c>
      <c r="AE273" s="54" t="s">
        <v>180</v>
      </c>
      <c r="AF273" s="54" t="s">
        <v>180</v>
      </c>
      <c r="AG273" s="55" t="s">
        <v>180</v>
      </c>
      <c r="AH273" s="56" t="s">
        <v>180</v>
      </c>
      <c r="AI273" s="54" t="s">
        <v>180</v>
      </c>
      <c r="AJ273" s="55" t="s">
        <v>180</v>
      </c>
      <c r="AK273" s="56" t="s">
        <v>180</v>
      </c>
      <c r="AL273" s="54" t="s">
        <v>180</v>
      </c>
      <c r="AM273" s="55" t="s">
        <v>180</v>
      </c>
      <c r="AN273" s="56">
        <v>7650</v>
      </c>
      <c r="AO273" s="54">
        <v>6500</v>
      </c>
      <c r="AP273" s="55">
        <v>7075.5</v>
      </c>
      <c r="AQ273" s="56" t="s">
        <v>180</v>
      </c>
      <c r="AR273" s="54" t="s">
        <v>180</v>
      </c>
      <c r="AS273" s="55" t="s">
        <v>180</v>
      </c>
      <c r="AT273" s="56">
        <v>1925</v>
      </c>
      <c r="AU273" s="54">
        <v>1650</v>
      </c>
      <c r="AV273" s="55">
        <v>1787.5</v>
      </c>
      <c r="AW273" s="56">
        <v>313.5</v>
      </c>
      <c r="AX273" s="54">
        <v>308.5</v>
      </c>
      <c r="AY273" s="55">
        <v>311</v>
      </c>
      <c r="AZ273" s="56">
        <v>320</v>
      </c>
      <c r="BA273" s="54">
        <v>290</v>
      </c>
      <c r="BB273" s="55">
        <v>305</v>
      </c>
      <c r="BC273" s="56">
        <v>308</v>
      </c>
      <c r="BD273" s="54">
        <v>290</v>
      </c>
      <c r="BE273" s="55">
        <v>299</v>
      </c>
      <c r="BF273" s="56">
        <v>320</v>
      </c>
      <c r="BG273" s="54">
        <v>315</v>
      </c>
      <c r="BH273" s="55">
        <v>318</v>
      </c>
      <c r="BI273" s="56">
        <v>300</v>
      </c>
      <c r="BJ273" s="54">
        <v>300</v>
      </c>
      <c r="BK273" s="55">
        <v>300</v>
      </c>
      <c r="BL273" s="56" t="s">
        <v>180</v>
      </c>
      <c r="BM273" s="54" t="s">
        <v>180</v>
      </c>
      <c r="BN273" s="55" t="s">
        <v>180</v>
      </c>
      <c r="BO273" s="56" t="s">
        <v>180</v>
      </c>
      <c r="BP273" s="54" t="s">
        <v>180</v>
      </c>
      <c r="BQ273" s="55" t="s">
        <v>180</v>
      </c>
      <c r="BR273" s="56">
        <v>350</v>
      </c>
      <c r="BS273" s="54">
        <v>345</v>
      </c>
      <c r="BT273" s="55">
        <v>348</v>
      </c>
      <c r="BU273" s="56">
        <v>366.75</v>
      </c>
      <c r="BV273" s="54">
        <v>355.25</v>
      </c>
      <c r="BW273" s="55">
        <v>361</v>
      </c>
      <c r="BX273" s="56">
        <v>385</v>
      </c>
      <c r="BY273" s="54">
        <v>375.5</v>
      </c>
      <c r="BZ273" s="55">
        <v>380.5</v>
      </c>
      <c r="CA273" s="56" t="s">
        <v>180</v>
      </c>
      <c r="CB273" s="54" t="s">
        <v>180</v>
      </c>
      <c r="CC273" s="55" t="s">
        <v>180</v>
      </c>
      <c r="CD273" s="56" t="s">
        <v>180</v>
      </c>
      <c r="CE273" s="54" t="s">
        <v>180</v>
      </c>
      <c r="CF273" s="55" t="s">
        <v>180</v>
      </c>
      <c r="CG273" s="56" t="s">
        <v>180</v>
      </c>
      <c r="CH273" s="54" t="s">
        <v>180</v>
      </c>
      <c r="CI273" s="55" t="s">
        <v>180</v>
      </c>
      <c r="CJ273" s="56">
        <v>2400</v>
      </c>
      <c r="CK273" s="54">
        <v>2200</v>
      </c>
      <c r="CL273" s="55">
        <v>2300</v>
      </c>
      <c r="CM273" s="56">
        <v>2200</v>
      </c>
      <c r="CN273" s="54">
        <v>2100</v>
      </c>
      <c r="CO273" s="55">
        <v>2150</v>
      </c>
      <c r="CP273" s="56">
        <v>362</v>
      </c>
      <c r="CQ273" s="54">
        <v>355</v>
      </c>
      <c r="CR273" s="55">
        <v>358.66666666666669</v>
      </c>
      <c r="CS273" s="56">
        <v>355</v>
      </c>
      <c r="CT273" s="54">
        <v>355</v>
      </c>
      <c r="CU273" s="55">
        <v>355</v>
      </c>
      <c r="CV273" s="56">
        <v>355</v>
      </c>
      <c r="CW273" s="54">
        <v>355</v>
      </c>
      <c r="CX273" s="55">
        <v>355</v>
      </c>
      <c r="CY273" s="54">
        <v>315</v>
      </c>
      <c r="CZ273" s="54">
        <v>305</v>
      </c>
      <c r="DA273" s="55">
        <v>310</v>
      </c>
      <c r="DB273" s="54" t="s">
        <v>180</v>
      </c>
      <c r="DC273" s="54" t="s">
        <v>180</v>
      </c>
      <c r="DD273" s="55" t="s">
        <v>180</v>
      </c>
      <c r="DE273" s="54" t="s">
        <v>180</v>
      </c>
      <c r="DF273" s="54" t="s">
        <v>180</v>
      </c>
      <c r="DG273" s="55" t="s">
        <v>180</v>
      </c>
      <c r="DH273" s="54" t="s">
        <v>180</v>
      </c>
      <c r="DI273" s="54" t="s">
        <v>180</v>
      </c>
      <c r="DJ273" s="55" t="s">
        <v>180</v>
      </c>
      <c r="DK273" s="56" t="s">
        <v>180</v>
      </c>
      <c r="DL273" s="54" t="s">
        <v>180</v>
      </c>
      <c r="DM273" s="55" t="s">
        <v>180</v>
      </c>
      <c r="DN273" s="54" t="s">
        <v>180</v>
      </c>
      <c r="DO273" s="54" t="s">
        <v>180</v>
      </c>
      <c r="DP273" s="55" t="s">
        <v>180</v>
      </c>
      <c r="DQ273" s="54" t="s">
        <v>180</v>
      </c>
      <c r="DR273" s="54" t="s">
        <v>180</v>
      </c>
      <c r="DS273" s="55" t="s">
        <v>180</v>
      </c>
      <c r="DT273" s="54">
        <v>277.5</v>
      </c>
      <c r="DU273" s="54">
        <v>276.25</v>
      </c>
      <c r="DV273" s="55">
        <v>277</v>
      </c>
      <c r="DW273" s="56">
        <v>315.25</v>
      </c>
      <c r="DX273" s="54">
        <v>312.75</v>
      </c>
      <c r="DY273" s="55">
        <v>314.25</v>
      </c>
      <c r="DZ273" s="56">
        <v>705.5</v>
      </c>
      <c r="EA273" s="54">
        <v>705.5</v>
      </c>
      <c r="EB273" s="55">
        <v>705.5</v>
      </c>
      <c r="EC273" s="56" t="s">
        <v>180</v>
      </c>
      <c r="ED273" s="54" t="s">
        <v>180</v>
      </c>
      <c r="EE273" s="55" t="s">
        <v>180</v>
      </c>
      <c r="EF273" s="56" t="s">
        <v>180</v>
      </c>
      <c r="EG273" s="54" t="s">
        <v>180</v>
      </c>
      <c r="EH273" s="55" t="s">
        <v>180</v>
      </c>
      <c r="EI273" s="56" t="s">
        <v>180</v>
      </c>
      <c r="EJ273" s="54" t="s">
        <v>180</v>
      </c>
      <c r="EK273" s="55" t="s">
        <v>180</v>
      </c>
      <c r="EL273" s="56" t="s">
        <v>180</v>
      </c>
      <c r="EM273" s="54" t="s">
        <v>180</v>
      </c>
      <c r="EN273" s="55" t="s">
        <v>180</v>
      </c>
      <c r="EO273" s="56">
        <v>1600</v>
      </c>
      <c r="EP273" s="54">
        <v>1500</v>
      </c>
      <c r="EQ273" s="55">
        <v>1550</v>
      </c>
      <c r="ER273" s="56">
        <v>1700</v>
      </c>
      <c r="ES273" s="54">
        <v>1600</v>
      </c>
      <c r="ET273" s="55">
        <v>1650</v>
      </c>
      <c r="EU273" s="54" t="s">
        <v>180</v>
      </c>
      <c r="EV273" s="54" t="s">
        <v>180</v>
      </c>
      <c r="EW273" s="55" t="s">
        <v>180</v>
      </c>
      <c r="EX273" s="54">
        <v>348</v>
      </c>
      <c r="EY273" s="54">
        <v>345</v>
      </c>
      <c r="EZ273" s="55">
        <v>347</v>
      </c>
      <c r="FA273" s="56" t="s">
        <v>180</v>
      </c>
      <c r="FB273" s="54" t="s">
        <v>180</v>
      </c>
      <c r="FC273" s="55" t="s">
        <v>180</v>
      </c>
      <c r="FD273" s="56" t="s">
        <v>180</v>
      </c>
      <c r="FE273" s="54" t="s">
        <v>180</v>
      </c>
      <c r="FF273" s="55" t="s">
        <v>180</v>
      </c>
      <c r="FG273" s="56">
        <v>230</v>
      </c>
      <c r="FH273" s="54">
        <v>220</v>
      </c>
      <c r="FI273" s="55">
        <v>225</v>
      </c>
      <c r="FJ273" s="56">
        <v>240</v>
      </c>
      <c r="FK273" s="54">
        <v>235</v>
      </c>
      <c r="FL273" s="55">
        <v>238</v>
      </c>
      <c r="FM273" s="56" t="s">
        <v>180</v>
      </c>
      <c r="FN273" s="54" t="s">
        <v>180</v>
      </c>
      <c r="FO273" s="55" t="s">
        <v>180</v>
      </c>
      <c r="FP273" s="56" t="s">
        <v>180</v>
      </c>
      <c r="FQ273" s="54" t="s">
        <v>180</v>
      </c>
      <c r="FR273" s="55" t="s">
        <v>180</v>
      </c>
      <c r="FS273" s="56" t="s">
        <v>180</v>
      </c>
      <c r="FT273" s="54" t="s">
        <v>180</v>
      </c>
      <c r="FU273" s="55" t="s">
        <v>180</v>
      </c>
      <c r="FV273" s="56" t="s">
        <v>180</v>
      </c>
      <c r="FW273" s="54" t="s">
        <v>180</v>
      </c>
      <c r="FX273" s="55" t="s">
        <v>180</v>
      </c>
      <c r="FY273" s="56" t="s">
        <v>180</v>
      </c>
      <c r="FZ273" s="54" t="s">
        <v>180</v>
      </c>
      <c r="GA273" s="55" t="s">
        <v>180</v>
      </c>
      <c r="GB273" s="56">
        <v>415</v>
      </c>
      <c r="GC273" s="54">
        <v>411</v>
      </c>
      <c r="GD273" s="55">
        <v>413</v>
      </c>
      <c r="GE273" s="56">
        <v>508</v>
      </c>
      <c r="GF273" s="54">
        <v>506</v>
      </c>
      <c r="GG273" s="55">
        <v>507.00000000000006</v>
      </c>
      <c r="GH273" s="56">
        <v>560</v>
      </c>
      <c r="GI273" s="54">
        <v>540</v>
      </c>
      <c r="GJ273" s="55">
        <v>550</v>
      </c>
      <c r="GK273" s="56" t="s">
        <v>180</v>
      </c>
      <c r="GL273" s="54" t="s">
        <v>180</v>
      </c>
      <c r="GM273" s="55" t="s">
        <v>180</v>
      </c>
      <c r="GN273" s="56">
        <v>540</v>
      </c>
      <c r="GO273" s="54">
        <v>520</v>
      </c>
      <c r="GP273" s="55">
        <v>530</v>
      </c>
      <c r="GQ273" s="56" t="s">
        <v>180</v>
      </c>
      <c r="GR273" s="54" t="s">
        <v>180</v>
      </c>
      <c r="GS273" s="55" t="s">
        <v>180</v>
      </c>
      <c r="GT273" s="56" t="s">
        <v>180</v>
      </c>
      <c r="GU273" s="54" t="s">
        <v>180</v>
      </c>
      <c r="GV273" s="55" t="s">
        <v>180</v>
      </c>
      <c r="GW273" s="56" t="s">
        <v>180</v>
      </c>
      <c r="GX273" s="54" t="s">
        <v>180</v>
      </c>
      <c r="GY273" s="55" t="s">
        <v>180</v>
      </c>
      <c r="GZ273" s="56">
        <v>90</v>
      </c>
      <c r="HA273" s="54">
        <v>90</v>
      </c>
      <c r="HB273" s="55">
        <v>90</v>
      </c>
      <c r="HC273" s="56">
        <v>116</v>
      </c>
      <c r="HD273" s="54">
        <v>116</v>
      </c>
      <c r="HE273" s="55">
        <v>116</v>
      </c>
      <c r="HF273" s="54" t="s">
        <v>180</v>
      </c>
      <c r="HG273" s="54" t="s">
        <v>180</v>
      </c>
      <c r="HH273" s="55" t="s">
        <v>180</v>
      </c>
      <c r="HI273" s="54" t="s">
        <v>180</v>
      </c>
      <c r="HJ273" s="54" t="s">
        <v>180</v>
      </c>
      <c r="HK273" s="55" t="s">
        <v>180</v>
      </c>
      <c r="HL273" s="56" t="s">
        <v>180</v>
      </c>
      <c r="HM273" s="54" t="s">
        <v>180</v>
      </c>
      <c r="HN273" s="55" t="s">
        <v>180</v>
      </c>
      <c r="HO273" s="56" t="s">
        <v>180</v>
      </c>
      <c r="HP273" s="54" t="s">
        <v>180</v>
      </c>
      <c r="HQ273" s="55" t="s">
        <v>180</v>
      </c>
      <c r="HR273" s="56" t="s">
        <v>180</v>
      </c>
      <c r="HS273" s="54" t="s">
        <v>180</v>
      </c>
      <c r="HT273" s="55" t="s">
        <v>180</v>
      </c>
      <c r="HU273" s="56" t="s">
        <v>180</v>
      </c>
      <c r="HV273" s="54" t="s">
        <v>180</v>
      </c>
      <c r="HW273" s="55" t="s">
        <v>180</v>
      </c>
      <c r="HX273" s="56" t="s">
        <v>180</v>
      </c>
      <c r="HY273" s="54" t="s">
        <v>180</v>
      </c>
      <c r="HZ273" s="55" t="s">
        <v>180</v>
      </c>
      <c r="IA273" s="56" t="s">
        <v>180</v>
      </c>
      <c r="IB273" s="54" t="s">
        <v>180</v>
      </c>
      <c r="IC273" s="55" t="s">
        <v>180</v>
      </c>
    </row>
    <row r="274" spans="1:237">
      <c r="A274" s="20">
        <v>2009</v>
      </c>
      <c r="B274" s="20">
        <v>3</v>
      </c>
      <c r="C274" s="20">
        <v>9</v>
      </c>
      <c r="D274" s="54">
        <v>319.75</v>
      </c>
      <c r="E274" s="54">
        <v>314.75</v>
      </c>
      <c r="F274" s="55">
        <v>317.75</v>
      </c>
      <c r="G274" s="56">
        <v>275</v>
      </c>
      <c r="H274" s="54">
        <v>271.25</v>
      </c>
      <c r="I274" s="55">
        <v>273.5</v>
      </c>
      <c r="J274" s="56">
        <v>281.25</v>
      </c>
      <c r="K274" s="54">
        <v>278.75</v>
      </c>
      <c r="L274" s="55">
        <v>280.25</v>
      </c>
      <c r="M274" s="56">
        <v>315</v>
      </c>
      <c r="N274" s="54">
        <v>305</v>
      </c>
      <c r="O274" s="55">
        <v>310</v>
      </c>
      <c r="P274" s="56">
        <v>310</v>
      </c>
      <c r="Q274" s="54">
        <v>305</v>
      </c>
      <c r="R274" s="55">
        <v>308</v>
      </c>
      <c r="S274" s="56">
        <v>315</v>
      </c>
      <c r="T274" s="54">
        <v>310</v>
      </c>
      <c r="U274" s="55">
        <v>313</v>
      </c>
      <c r="V274" s="54">
        <v>310</v>
      </c>
      <c r="W274" s="54">
        <v>305</v>
      </c>
      <c r="X274" s="55">
        <v>308</v>
      </c>
      <c r="Y274" s="54">
        <v>305</v>
      </c>
      <c r="Z274" s="54">
        <v>303.75</v>
      </c>
      <c r="AA274" s="55">
        <v>304.5</v>
      </c>
      <c r="AB274" s="54" t="s">
        <v>180</v>
      </c>
      <c r="AC274" s="54" t="s">
        <v>180</v>
      </c>
      <c r="AD274" s="55" t="s">
        <v>180</v>
      </c>
      <c r="AE274" s="54" t="s">
        <v>180</v>
      </c>
      <c r="AF274" s="54" t="s">
        <v>180</v>
      </c>
      <c r="AG274" s="55" t="s">
        <v>180</v>
      </c>
      <c r="AH274" s="56" t="s">
        <v>180</v>
      </c>
      <c r="AI274" s="54" t="s">
        <v>180</v>
      </c>
      <c r="AJ274" s="55" t="s">
        <v>180</v>
      </c>
      <c r="AK274" s="56" t="s">
        <v>180</v>
      </c>
      <c r="AL274" s="54" t="s">
        <v>180</v>
      </c>
      <c r="AM274" s="55" t="s">
        <v>180</v>
      </c>
      <c r="AN274" s="56">
        <v>7682.5</v>
      </c>
      <c r="AO274" s="54">
        <v>6475</v>
      </c>
      <c r="AP274" s="55">
        <v>7079</v>
      </c>
      <c r="AQ274" s="56" t="s">
        <v>180</v>
      </c>
      <c r="AR274" s="54" t="s">
        <v>180</v>
      </c>
      <c r="AS274" s="55" t="s">
        <v>180</v>
      </c>
      <c r="AT274" s="56">
        <v>1762.5</v>
      </c>
      <c r="AU274" s="54">
        <v>1600</v>
      </c>
      <c r="AV274" s="55">
        <v>1681.25</v>
      </c>
      <c r="AW274" s="56">
        <v>316.25</v>
      </c>
      <c r="AX274" s="54">
        <v>310.75</v>
      </c>
      <c r="AY274" s="55">
        <v>313.5</v>
      </c>
      <c r="AZ274" s="56">
        <v>329</v>
      </c>
      <c r="BA274" s="54">
        <v>290</v>
      </c>
      <c r="BB274" s="55">
        <v>309.5</v>
      </c>
      <c r="BC274" s="56">
        <v>308</v>
      </c>
      <c r="BD274" s="54">
        <v>290</v>
      </c>
      <c r="BE274" s="55">
        <v>299</v>
      </c>
      <c r="BF274" s="56">
        <v>329</v>
      </c>
      <c r="BG274" s="54">
        <v>315</v>
      </c>
      <c r="BH274" s="55">
        <v>322.5</v>
      </c>
      <c r="BI274" s="56">
        <v>322.5</v>
      </c>
      <c r="BJ274" s="54">
        <v>318.75</v>
      </c>
      <c r="BK274" s="55">
        <v>321</v>
      </c>
      <c r="BL274" s="56" t="s">
        <v>180</v>
      </c>
      <c r="BM274" s="54" t="s">
        <v>180</v>
      </c>
      <c r="BN274" s="55" t="s">
        <v>180</v>
      </c>
      <c r="BO274" s="56" t="s">
        <v>180</v>
      </c>
      <c r="BP274" s="54" t="s">
        <v>180</v>
      </c>
      <c r="BQ274" s="55" t="s">
        <v>180</v>
      </c>
      <c r="BR274" s="56">
        <v>338.75</v>
      </c>
      <c r="BS274" s="54">
        <v>333.75</v>
      </c>
      <c r="BT274" s="55">
        <v>336.75</v>
      </c>
      <c r="BU274" s="56">
        <v>373.25</v>
      </c>
      <c r="BV274" s="54">
        <v>367.5</v>
      </c>
      <c r="BW274" s="55">
        <v>370.25</v>
      </c>
      <c r="BX274" s="56">
        <v>394.75</v>
      </c>
      <c r="BY274" s="54">
        <v>382.5</v>
      </c>
      <c r="BZ274" s="55">
        <v>389</v>
      </c>
      <c r="CA274" s="56" t="s">
        <v>180</v>
      </c>
      <c r="CB274" s="54" t="s">
        <v>180</v>
      </c>
      <c r="CC274" s="55" t="s">
        <v>180</v>
      </c>
      <c r="CD274" s="56" t="s">
        <v>180</v>
      </c>
      <c r="CE274" s="54" t="s">
        <v>180</v>
      </c>
      <c r="CF274" s="55" t="s">
        <v>180</v>
      </c>
      <c r="CG274" s="56" t="s">
        <v>180</v>
      </c>
      <c r="CH274" s="54" t="s">
        <v>180</v>
      </c>
      <c r="CI274" s="55" t="s">
        <v>180</v>
      </c>
      <c r="CJ274" s="56">
        <v>2450</v>
      </c>
      <c r="CK274" s="54">
        <v>2300</v>
      </c>
      <c r="CL274" s="55">
        <v>2375</v>
      </c>
      <c r="CM274" s="56">
        <v>2250</v>
      </c>
      <c r="CN274" s="54">
        <v>2100</v>
      </c>
      <c r="CO274" s="55">
        <v>2175</v>
      </c>
      <c r="CP274" s="56">
        <v>366</v>
      </c>
      <c r="CQ274" s="54">
        <v>361</v>
      </c>
      <c r="CR274" s="55">
        <v>363.66666666666669</v>
      </c>
      <c r="CS274" s="56">
        <v>355</v>
      </c>
      <c r="CT274" s="54">
        <v>355</v>
      </c>
      <c r="CU274" s="55">
        <v>355</v>
      </c>
      <c r="CV274" s="56">
        <v>355</v>
      </c>
      <c r="CW274" s="54">
        <v>355</v>
      </c>
      <c r="CX274" s="55">
        <v>355</v>
      </c>
      <c r="CY274" s="54">
        <v>327.75</v>
      </c>
      <c r="CZ274" s="54">
        <v>321.5</v>
      </c>
      <c r="DA274" s="55">
        <v>325</v>
      </c>
      <c r="DB274" s="54" t="s">
        <v>180</v>
      </c>
      <c r="DC274" s="54" t="s">
        <v>180</v>
      </c>
      <c r="DD274" s="55" t="s">
        <v>180</v>
      </c>
      <c r="DE274" s="54" t="s">
        <v>180</v>
      </c>
      <c r="DF274" s="54" t="s">
        <v>180</v>
      </c>
      <c r="DG274" s="55" t="s">
        <v>180</v>
      </c>
      <c r="DH274" s="54" t="s">
        <v>180</v>
      </c>
      <c r="DI274" s="54" t="s">
        <v>180</v>
      </c>
      <c r="DJ274" s="55" t="s">
        <v>180</v>
      </c>
      <c r="DK274" s="56" t="s">
        <v>180</v>
      </c>
      <c r="DL274" s="54" t="s">
        <v>180</v>
      </c>
      <c r="DM274" s="55" t="s">
        <v>180</v>
      </c>
      <c r="DN274" s="54" t="s">
        <v>180</v>
      </c>
      <c r="DO274" s="54" t="s">
        <v>180</v>
      </c>
      <c r="DP274" s="55" t="s">
        <v>180</v>
      </c>
      <c r="DQ274" s="54" t="s">
        <v>180</v>
      </c>
      <c r="DR274" s="54" t="s">
        <v>180</v>
      </c>
      <c r="DS274" s="55" t="s">
        <v>180</v>
      </c>
      <c r="DT274" s="54">
        <v>285</v>
      </c>
      <c r="DU274" s="54">
        <v>285</v>
      </c>
      <c r="DV274" s="55">
        <v>285</v>
      </c>
      <c r="DW274" s="56">
        <v>326.66666666666669</v>
      </c>
      <c r="DX274" s="54">
        <v>325</v>
      </c>
      <c r="DY274" s="55">
        <v>326</v>
      </c>
      <c r="DZ274" s="56">
        <v>732.66666666666663</v>
      </c>
      <c r="EA274" s="54">
        <v>732.66666666666663</v>
      </c>
      <c r="EB274" s="55">
        <v>732.66666666666663</v>
      </c>
      <c r="EC274" s="56" t="s">
        <v>180</v>
      </c>
      <c r="ED274" s="54" t="s">
        <v>180</v>
      </c>
      <c r="EE274" s="55" t="s">
        <v>180</v>
      </c>
      <c r="EF274" s="56" t="s">
        <v>180</v>
      </c>
      <c r="EG274" s="54" t="s">
        <v>180</v>
      </c>
      <c r="EH274" s="55" t="s">
        <v>180</v>
      </c>
      <c r="EI274" s="56" t="s">
        <v>180</v>
      </c>
      <c r="EJ274" s="54" t="s">
        <v>180</v>
      </c>
      <c r="EK274" s="55" t="s">
        <v>180</v>
      </c>
      <c r="EL274" s="56" t="s">
        <v>180</v>
      </c>
      <c r="EM274" s="54" t="s">
        <v>180</v>
      </c>
      <c r="EN274" s="55" t="s">
        <v>180</v>
      </c>
      <c r="EO274" s="56">
        <v>1650</v>
      </c>
      <c r="EP274" s="54">
        <v>1480</v>
      </c>
      <c r="EQ274" s="55">
        <v>1565</v>
      </c>
      <c r="ER274" s="56">
        <v>1750</v>
      </c>
      <c r="ES274" s="54">
        <v>1600</v>
      </c>
      <c r="ET274" s="55">
        <v>1675</v>
      </c>
      <c r="EU274" s="54" t="s">
        <v>180</v>
      </c>
      <c r="EV274" s="54" t="s">
        <v>180</v>
      </c>
      <c r="EW274" s="55" t="s">
        <v>180</v>
      </c>
      <c r="EX274" s="54">
        <v>358.25</v>
      </c>
      <c r="EY274" s="54">
        <v>352.5</v>
      </c>
      <c r="EZ274" s="55">
        <v>355.75</v>
      </c>
      <c r="FA274" s="56" t="s">
        <v>180</v>
      </c>
      <c r="FB274" s="54" t="s">
        <v>180</v>
      </c>
      <c r="FC274" s="55" t="s">
        <v>180</v>
      </c>
      <c r="FD274" s="56" t="s">
        <v>180</v>
      </c>
      <c r="FE274" s="54" t="s">
        <v>180</v>
      </c>
      <c r="FF274" s="55" t="s">
        <v>180</v>
      </c>
      <c r="FG274" s="56">
        <v>230</v>
      </c>
      <c r="FH274" s="54">
        <v>220</v>
      </c>
      <c r="FI274" s="55">
        <v>225</v>
      </c>
      <c r="FJ274" s="56">
        <v>240</v>
      </c>
      <c r="FK274" s="54">
        <v>235</v>
      </c>
      <c r="FL274" s="55">
        <v>238</v>
      </c>
      <c r="FM274" s="56" t="s">
        <v>180</v>
      </c>
      <c r="FN274" s="54" t="s">
        <v>180</v>
      </c>
      <c r="FO274" s="55" t="s">
        <v>180</v>
      </c>
      <c r="FP274" s="56" t="s">
        <v>180</v>
      </c>
      <c r="FQ274" s="54" t="s">
        <v>180</v>
      </c>
      <c r="FR274" s="55" t="s">
        <v>180</v>
      </c>
      <c r="FS274" s="56" t="s">
        <v>180</v>
      </c>
      <c r="FT274" s="54" t="s">
        <v>180</v>
      </c>
      <c r="FU274" s="55" t="s">
        <v>180</v>
      </c>
      <c r="FV274" s="56" t="s">
        <v>180</v>
      </c>
      <c r="FW274" s="54" t="s">
        <v>180</v>
      </c>
      <c r="FX274" s="55" t="s">
        <v>180</v>
      </c>
      <c r="FY274" s="56" t="s">
        <v>180</v>
      </c>
      <c r="FZ274" s="54" t="s">
        <v>180</v>
      </c>
      <c r="GA274" s="55" t="s">
        <v>180</v>
      </c>
      <c r="GB274" s="56">
        <v>435</v>
      </c>
      <c r="GC274" s="54">
        <v>415</v>
      </c>
      <c r="GD274" s="55">
        <v>425</v>
      </c>
      <c r="GE274" s="56">
        <v>530</v>
      </c>
      <c r="GF274" s="54">
        <v>508</v>
      </c>
      <c r="GG274" s="55">
        <v>519</v>
      </c>
      <c r="GH274" s="56">
        <v>569.75</v>
      </c>
      <c r="GI274" s="54">
        <v>540</v>
      </c>
      <c r="GJ274" s="55">
        <v>555.25</v>
      </c>
      <c r="GK274" s="56" t="s">
        <v>180</v>
      </c>
      <c r="GL274" s="54" t="s">
        <v>180</v>
      </c>
      <c r="GM274" s="55" t="s">
        <v>180</v>
      </c>
      <c r="GN274" s="56">
        <v>540</v>
      </c>
      <c r="GO274" s="54">
        <v>520</v>
      </c>
      <c r="GP274" s="55">
        <v>530</v>
      </c>
      <c r="GQ274" s="56" t="s">
        <v>180</v>
      </c>
      <c r="GR274" s="54" t="s">
        <v>180</v>
      </c>
      <c r="GS274" s="55" t="s">
        <v>180</v>
      </c>
      <c r="GT274" s="56" t="s">
        <v>180</v>
      </c>
      <c r="GU274" s="54" t="s">
        <v>180</v>
      </c>
      <c r="GV274" s="55" t="s">
        <v>180</v>
      </c>
      <c r="GW274" s="56" t="s">
        <v>180</v>
      </c>
      <c r="GX274" s="54" t="s">
        <v>180</v>
      </c>
      <c r="GY274" s="55" t="s">
        <v>180</v>
      </c>
      <c r="GZ274" s="56">
        <v>90</v>
      </c>
      <c r="HA274" s="54">
        <v>90</v>
      </c>
      <c r="HB274" s="55">
        <v>90</v>
      </c>
      <c r="HC274" s="56">
        <v>116</v>
      </c>
      <c r="HD274" s="54">
        <v>116</v>
      </c>
      <c r="HE274" s="55">
        <v>116</v>
      </c>
      <c r="HF274" s="54" t="s">
        <v>180</v>
      </c>
      <c r="HG274" s="54" t="s">
        <v>180</v>
      </c>
      <c r="HH274" s="55" t="s">
        <v>180</v>
      </c>
      <c r="HI274" s="54" t="s">
        <v>180</v>
      </c>
      <c r="HJ274" s="54" t="s">
        <v>180</v>
      </c>
      <c r="HK274" s="55" t="s">
        <v>180</v>
      </c>
      <c r="HL274" s="56" t="s">
        <v>180</v>
      </c>
      <c r="HM274" s="54" t="s">
        <v>180</v>
      </c>
      <c r="HN274" s="55" t="s">
        <v>180</v>
      </c>
      <c r="HO274" s="56" t="s">
        <v>180</v>
      </c>
      <c r="HP274" s="54" t="s">
        <v>180</v>
      </c>
      <c r="HQ274" s="55" t="s">
        <v>180</v>
      </c>
      <c r="HR274" s="56" t="s">
        <v>180</v>
      </c>
      <c r="HS274" s="54" t="s">
        <v>180</v>
      </c>
      <c r="HT274" s="55" t="s">
        <v>180</v>
      </c>
      <c r="HU274" s="56" t="s">
        <v>180</v>
      </c>
      <c r="HV274" s="54" t="s">
        <v>180</v>
      </c>
      <c r="HW274" s="55" t="s">
        <v>180</v>
      </c>
      <c r="HX274" s="56" t="s">
        <v>180</v>
      </c>
      <c r="HY274" s="54" t="s">
        <v>180</v>
      </c>
      <c r="HZ274" s="55" t="s">
        <v>180</v>
      </c>
      <c r="IA274" s="56" t="s">
        <v>180</v>
      </c>
      <c r="IB274" s="54" t="s">
        <v>180</v>
      </c>
      <c r="IC274" s="55" t="s">
        <v>180</v>
      </c>
    </row>
    <row r="275" spans="1:237">
      <c r="A275" s="20">
        <v>2009</v>
      </c>
      <c r="B275" s="20">
        <v>4</v>
      </c>
      <c r="C275" s="20">
        <v>10</v>
      </c>
      <c r="D275" s="54">
        <v>304.60000000000002</v>
      </c>
      <c r="E275" s="54">
        <v>298.2</v>
      </c>
      <c r="F275" s="55">
        <v>301.60000000000002</v>
      </c>
      <c r="G275" s="56">
        <v>266</v>
      </c>
      <c r="H275" s="54">
        <v>266</v>
      </c>
      <c r="I275" s="55">
        <v>266</v>
      </c>
      <c r="J275" s="56">
        <v>272</v>
      </c>
      <c r="K275" s="54">
        <v>269.8</v>
      </c>
      <c r="L275" s="55">
        <v>271</v>
      </c>
      <c r="M275" s="56">
        <v>312</v>
      </c>
      <c r="N275" s="54">
        <v>305</v>
      </c>
      <c r="O275" s="55">
        <v>308.8</v>
      </c>
      <c r="P275" s="56">
        <v>311</v>
      </c>
      <c r="Q275" s="54">
        <v>305</v>
      </c>
      <c r="R275" s="55">
        <v>308.39999999999998</v>
      </c>
      <c r="S275" s="56">
        <v>311</v>
      </c>
      <c r="T275" s="54">
        <v>306</v>
      </c>
      <c r="U275" s="55">
        <v>309</v>
      </c>
      <c r="V275" s="54">
        <v>304</v>
      </c>
      <c r="W275" s="54">
        <v>299</v>
      </c>
      <c r="X275" s="55">
        <v>302</v>
      </c>
      <c r="Y275" s="54">
        <v>303</v>
      </c>
      <c r="Z275" s="54">
        <v>303</v>
      </c>
      <c r="AA275" s="55">
        <v>303</v>
      </c>
      <c r="AB275" s="54" t="s">
        <v>180</v>
      </c>
      <c r="AC275" s="54" t="s">
        <v>180</v>
      </c>
      <c r="AD275" s="55" t="s">
        <v>180</v>
      </c>
      <c r="AE275" s="54" t="s">
        <v>180</v>
      </c>
      <c r="AF275" s="54" t="s">
        <v>180</v>
      </c>
      <c r="AG275" s="55" t="s">
        <v>180</v>
      </c>
      <c r="AH275" s="56" t="s">
        <v>180</v>
      </c>
      <c r="AI275" s="54" t="s">
        <v>180</v>
      </c>
      <c r="AJ275" s="55" t="s">
        <v>180</v>
      </c>
      <c r="AK275" s="56" t="s">
        <v>180</v>
      </c>
      <c r="AL275" s="54" t="s">
        <v>180</v>
      </c>
      <c r="AM275" s="55" t="s">
        <v>180</v>
      </c>
      <c r="AN275" s="56">
        <v>7061</v>
      </c>
      <c r="AO275" s="54">
        <v>6450</v>
      </c>
      <c r="AP275" s="55">
        <v>6755.6</v>
      </c>
      <c r="AQ275" s="56" t="s">
        <v>180</v>
      </c>
      <c r="AR275" s="54" t="s">
        <v>180</v>
      </c>
      <c r="AS275" s="55" t="s">
        <v>180</v>
      </c>
      <c r="AT275" s="56">
        <v>1740</v>
      </c>
      <c r="AU275" s="54">
        <v>1540</v>
      </c>
      <c r="AV275" s="55">
        <v>1640</v>
      </c>
      <c r="AW275" s="56">
        <v>318.2</v>
      </c>
      <c r="AX275" s="54">
        <v>316.39999999999998</v>
      </c>
      <c r="AY275" s="55">
        <v>317.60000000000002</v>
      </c>
      <c r="AZ275" s="56">
        <v>334.8</v>
      </c>
      <c r="BA275" s="54">
        <v>302</v>
      </c>
      <c r="BB275" s="55">
        <v>318.39999999999998</v>
      </c>
      <c r="BC275" s="56">
        <v>320.39999999999998</v>
      </c>
      <c r="BD275" s="54">
        <v>308</v>
      </c>
      <c r="BE275" s="55">
        <v>314.2</v>
      </c>
      <c r="BF275" s="56">
        <v>331.2</v>
      </c>
      <c r="BG275" s="54">
        <v>317</v>
      </c>
      <c r="BH275" s="55">
        <v>324.60000000000002</v>
      </c>
      <c r="BI275" s="56">
        <v>330</v>
      </c>
      <c r="BJ275" s="54">
        <v>325</v>
      </c>
      <c r="BK275" s="55">
        <v>328</v>
      </c>
      <c r="BL275" s="56" t="s">
        <v>180</v>
      </c>
      <c r="BM275" s="54" t="s">
        <v>180</v>
      </c>
      <c r="BN275" s="55" t="s">
        <v>180</v>
      </c>
      <c r="BO275" s="56" t="s">
        <v>180</v>
      </c>
      <c r="BP275" s="54" t="s">
        <v>180</v>
      </c>
      <c r="BQ275" s="55" t="s">
        <v>180</v>
      </c>
      <c r="BR275" s="56">
        <v>343.4</v>
      </c>
      <c r="BS275" s="54">
        <v>338</v>
      </c>
      <c r="BT275" s="55">
        <v>341</v>
      </c>
      <c r="BU275" s="56">
        <v>368.4</v>
      </c>
      <c r="BV275" s="54">
        <v>361.6</v>
      </c>
      <c r="BW275" s="55">
        <v>365.2</v>
      </c>
      <c r="BX275" s="56">
        <v>373.2</v>
      </c>
      <c r="BY275" s="54">
        <v>370</v>
      </c>
      <c r="BZ275" s="55">
        <v>371.6</v>
      </c>
      <c r="CA275" s="56" t="s">
        <v>180</v>
      </c>
      <c r="CB275" s="54" t="s">
        <v>180</v>
      </c>
      <c r="CC275" s="55" t="s">
        <v>180</v>
      </c>
      <c r="CD275" s="56" t="s">
        <v>180</v>
      </c>
      <c r="CE275" s="54" t="s">
        <v>180</v>
      </c>
      <c r="CF275" s="55" t="s">
        <v>180</v>
      </c>
      <c r="CG275" s="56" t="s">
        <v>180</v>
      </c>
      <c r="CH275" s="54" t="s">
        <v>180</v>
      </c>
      <c r="CI275" s="55" t="s">
        <v>180</v>
      </c>
      <c r="CJ275" s="56">
        <v>2600</v>
      </c>
      <c r="CK275" s="54">
        <v>2500</v>
      </c>
      <c r="CL275" s="55">
        <v>2550</v>
      </c>
      <c r="CM275" s="56">
        <v>2200</v>
      </c>
      <c r="CN275" s="54">
        <v>2100</v>
      </c>
      <c r="CO275" s="55">
        <v>2150</v>
      </c>
      <c r="CP275" s="56">
        <v>362.6</v>
      </c>
      <c r="CQ275" s="54">
        <v>356.6</v>
      </c>
      <c r="CR275" s="55">
        <v>359.8</v>
      </c>
      <c r="CS275" s="56">
        <v>355</v>
      </c>
      <c r="CT275" s="54">
        <v>355</v>
      </c>
      <c r="CU275" s="55">
        <v>355</v>
      </c>
      <c r="CV275" s="56">
        <v>355</v>
      </c>
      <c r="CW275" s="54">
        <v>355</v>
      </c>
      <c r="CX275" s="55">
        <v>355</v>
      </c>
      <c r="CY275" s="54">
        <v>330.8</v>
      </c>
      <c r="CZ275" s="54">
        <v>325.8</v>
      </c>
      <c r="DA275" s="55">
        <v>328.8</v>
      </c>
      <c r="DB275" s="54" t="s">
        <v>180</v>
      </c>
      <c r="DC275" s="54" t="s">
        <v>180</v>
      </c>
      <c r="DD275" s="55" t="s">
        <v>180</v>
      </c>
      <c r="DE275" s="54" t="s">
        <v>180</v>
      </c>
      <c r="DF275" s="54" t="s">
        <v>180</v>
      </c>
      <c r="DG275" s="55" t="s">
        <v>180</v>
      </c>
      <c r="DH275" s="54" t="s">
        <v>180</v>
      </c>
      <c r="DI275" s="54" t="s">
        <v>180</v>
      </c>
      <c r="DJ275" s="55" t="s">
        <v>180</v>
      </c>
      <c r="DK275" s="56" t="s">
        <v>180</v>
      </c>
      <c r="DL275" s="54" t="s">
        <v>180</v>
      </c>
      <c r="DM275" s="55" t="s">
        <v>180</v>
      </c>
      <c r="DN275" s="54" t="s">
        <v>180</v>
      </c>
      <c r="DO275" s="54" t="s">
        <v>180</v>
      </c>
      <c r="DP275" s="55" t="s">
        <v>180</v>
      </c>
      <c r="DQ275" s="54" t="s">
        <v>180</v>
      </c>
      <c r="DR275" s="54" t="s">
        <v>180</v>
      </c>
      <c r="DS275" s="55" t="s">
        <v>180</v>
      </c>
      <c r="DT275" s="54">
        <v>279</v>
      </c>
      <c r="DU275" s="54">
        <v>278</v>
      </c>
      <c r="DV275" s="55">
        <v>278.60000000000002</v>
      </c>
      <c r="DW275" s="56">
        <v>310</v>
      </c>
      <c r="DX275" s="54">
        <v>309</v>
      </c>
      <c r="DY275" s="55">
        <v>309.60000000000002</v>
      </c>
      <c r="DZ275" s="56">
        <v>712</v>
      </c>
      <c r="EA275" s="54">
        <v>712</v>
      </c>
      <c r="EB275" s="55">
        <v>712</v>
      </c>
      <c r="EC275" s="56" t="s">
        <v>180</v>
      </c>
      <c r="ED275" s="54" t="s">
        <v>180</v>
      </c>
      <c r="EE275" s="55" t="s">
        <v>180</v>
      </c>
      <c r="EF275" s="56" t="s">
        <v>180</v>
      </c>
      <c r="EG275" s="54" t="s">
        <v>180</v>
      </c>
      <c r="EH275" s="55" t="s">
        <v>180</v>
      </c>
      <c r="EI275" s="56" t="s">
        <v>180</v>
      </c>
      <c r="EJ275" s="54" t="s">
        <v>180</v>
      </c>
      <c r="EK275" s="55" t="s">
        <v>180</v>
      </c>
      <c r="EL275" s="56" t="s">
        <v>180</v>
      </c>
      <c r="EM275" s="54" t="s">
        <v>180</v>
      </c>
      <c r="EN275" s="55" t="s">
        <v>180</v>
      </c>
      <c r="EO275" s="56">
        <v>1650</v>
      </c>
      <c r="EP275" s="54">
        <v>1520</v>
      </c>
      <c r="EQ275" s="55">
        <v>1585</v>
      </c>
      <c r="ER275" s="56">
        <v>1800</v>
      </c>
      <c r="ES275" s="54">
        <v>1750</v>
      </c>
      <c r="ET275" s="55">
        <v>1775</v>
      </c>
      <c r="EU275" s="54" t="s">
        <v>180</v>
      </c>
      <c r="EV275" s="54" t="s">
        <v>180</v>
      </c>
      <c r="EW275" s="55" t="s">
        <v>180</v>
      </c>
      <c r="EX275" s="54">
        <v>344.6</v>
      </c>
      <c r="EY275" s="54">
        <v>339.4</v>
      </c>
      <c r="EZ275" s="55">
        <v>342.2</v>
      </c>
      <c r="FA275" s="56" t="s">
        <v>180</v>
      </c>
      <c r="FB275" s="54" t="s">
        <v>180</v>
      </c>
      <c r="FC275" s="55" t="s">
        <v>180</v>
      </c>
      <c r="FD275" s="56" t="s">
        <v>180</v>
      </c>
      <c r="FE275" s="54" t="s">
        <v>180</v>
      </c>
      <c r="FF275" s="55" t="s">
        <v>180</v>
      </c>
      <c r="FG275" s="56">
        <v>263</v>
      </c>
      <c r="FH275" s="54">
        <v>230</v>
      </c>
      <c r="FI275" s="55">
        <v>247</v>
      </c>
      <c r="FJ275" s="56">
        <v>263</v>
      </c>
      <c r="FK275" s="54">
        <v>240</v>
      </c>
      <c r="FL275" s="55">
        <v>252</v>
      </c>
      <c r="FM275" s="56" t="s">
        <v>180</v>
      </c>
      <c r="FN275" s="54" t="s">
        <v>180</v>
      </c>
      <c r="FO275" s="55" t="s">
        <v>180</v>
      </c>
      <c r="FP275" s="56" t="s">
        <v>180</v>
      </c>
      <c r="FQ275" s="54" t="s">
        <v>180</v>
      </c>
      <c r="FR275" s="55" t="s">
        <v>180</v>
      </c>
      <c r="FS275" s="56" t="s">
        <v>180</v>
      </c>
      <c r="FT275" s="54" t="s">
        <v>180</v>
      </c>
      <c r="FU275" s="55" t="s">
        <v>180</v>
      </c>
      <c r="FV275" s="56" t="s">
        <v>180</v>
      </c>
      <c r="FW275" s="54" t="s">
        <v>180</v>
      </c>
      <c r="FX275" s="55" t="s">
        <v>180</v>
      </c>
      <c r="FY275" s="56" t="s">
        <v>180</v>
      </c>
      <c r="FZ275" s="54" t="s">
        <v>180</v>
      </c>
      <c r="GA275" s="55" t="s">
        <v>180</v>
      </c>
      <c r="GB275" s="56">
        <v>435</v>
      </c>
      <c r="GC275" s="54">
        <v>430</v>
      </c>
      <c r="GD275" s="55">
        <v>433</v>
      </c>
      <c r="GE275" s="56">
        <v>533</v>
      </c>
      <c r="GF275" s="54">
        <v>525</v>
      </c>
      <c r="GG275" s="55">
        <v>529</v>
      </c>
      <c r="GH275" s="56">
        <v>573</v>
      </c>
      <c r="GI275" s="54">
        <v>540</v>
      </c>
      <c r="GJ275" s="55">
        <v>557</v>
      </c>
      <c r="GK275" s="56" t="s">
        <v>180</v>
      </c>
      <c r="GL275" s="54" t="s">
        <v>180</v>
      </c>
      <c r="GM275" s="55" t="s">
        <v>180</v>
      </c>
      <c r="GN275" s="56">
        <v>540</v>
      </c>
      <c r="GO275" s="54">
        <v>520</v>
      </c>
      <c r="GP275" s="55">
        <v>530</v>
      </c>
      <c r="GQ275" s="56" t="s">
        <v>180</v>
      </c>
      <c r="GR275" s="54" t="s">
        <v>180</v>
      </c>
      <c r="GS275" s="55" t="s">
        <v>180</v>
      </c>
      <c r="GT275" s="56" t="s">
        <v>180</v>
      </c>
      <c r="GU275" s="54" t="s">
        <v>180</v>
      </c>
      <c r="GV275" s="55" t="s">
        <v>180</v>
      </c>
      <c r="GW275" s="56" t="s">
        <v>180</v>
      </c>
      <c r="GX275" s="54" t="s">
        <v>180</v>
      </c>
      <c r="GY275" s="55" t="s">
        <v>180</v>
      </c>
      <c r="GZ275" s="56">
        <v>90</v>
      </c>
      <c r="HA275" s="54">
        <v>90</v>
      </c>
      <c r="HB275" s="55">
        <v>90</v>
      </c>
      <c r="HC275" s="56">
        <v>116</v>
      </c>
      <c r="HD275" s="54">
        <v>116</v>
      </c>
      <c r="HE275" s="55">
        <v>116</v>
      </c>
      <c r="HF275" s="54" t="s">
        <v>180</v>
      </c>
      <c r="HG275" s="54" t="s">
        <v>180</v>
      </c>
      <c r="HH275" s="55" t="s">
        <v>180</v>
      </c>
      <c r="HI275" s="54" t="s">
        <v>180</v>
      </c>
      <c r="HJ275" s="54" t="s">
        <v>180</v>
      </c>
      <c r="HK275" s="55" t="s">
        <v>180</v>
      </c>
      <c r="HL275" s="56" t="s">
        <v>180</v>
      </c>
      <c r="HM275" s="54" t="s">
        <v>180</v>
      </c>
      <c r="HN275" s="55" t="s">
        <v>180</v>
      </c>
      <c r="HO275" s="56" t="s">
        <v>180</v>
      </c>
      <c r="HP275" s="54" t="s">
        <v>180</v>
      </c>
      <c r="HQ275" s="55" t="s">
        <v>180</v>
      </c>
      <c r="HR275" s="56" t="s">
        <v>180</v>
      </c>
      <c r="HS275" s="54" t="s">
        <v>180</v>
      </c>
      <c r="HT275" s="55" t="s">
        <v>180</v>
      </c>
      <c r="HU275" s="56" t="s">
        <v>180</v>
      </c>
      <c r="HV275" s="54" t="s">
        <v>180</v>
      </c>
      <c r="HW275" s="55" t="s">
        <v>180</v>
      </c>
      <c r="HX275" s="56" t="s">
        <v>180</v>
      </c>
      <c r="HY275" s="54" t="s">
        <v>180</v>
      </c>
      <c r="HZ275" s="55" t="s">
        <v>180</v>
      </c>
      <c r="IA275" s="56" t="s">
        <v>180</v>
      </c>
      <c r="IB275" s="54" t="s">
        <v>180</v>
      </c>
      <c r="IC275" s="55" t="s">
        <v>180</v>
      </c>
    </row>
    <row r="276" spans="1:237">
      <c r="A276" s="20">
        <v>2009</v>
      </c>
      <c r="B276" s="20">
        <v>4</v>
      </c>
      <c r="C276" s="20">
        <v>11</v>
      </c>
      <c r="D276" s="54">
        <v>293.5</v>
      </c>
      <c r="E276" s="54">
        <v>287</v>
      </c>
      <c r="F276" s="55">
        <v>290.5</v>
      </c>
      <c r="G276" s="56">
        <v>271.25</v>
      </c>
      <c r="H276" s="54">
        <v>266.25</v>
      </c>
      <c r="I276" s="55">
        <v>269</v>
      </c>
      <c r="J276" s="56">
        <v>283</v>
      </c>
      <c r="K276" s="54">
        <v>274</v>
      </c>
      <c r="L276" s="55">
        <v>278.75</v>
      </c>
      <c r="M276" s="56">
        <v>310</v>
      </c>
      <c r="N276" s="54">
        <v>301.25</v>
      </c>
      <c r="O276" s="55">
        <v>305.75</v>
      </c>
      <c r="P276" s="56">
        <v>310</v>
      </c>
      <c r="Q276" s="54">
        <v>301.25</v>
      </c>
      <c r="R276" s="55">
        <v>305.75</v>
      </c>
      <c r="S276" s="56">
        <v>310</v>
      </c>
      <c r="T276" s="54">
        <v>305</v>
      </c>
      <c r="U276" s="55">
        <v>308</v>
      </c>
      <c r="V276" s="54">
        <v>301.25</v>
      </c>
      <c r="W276" s="54">
        <v>288.75</v>
      </c>
      <c r="X276" s="55">
        <v>295.25</v>
      </c>
      <c r="Y276" s="54">
        <v>301.25</v>
      </c>
      <c r="Z276" s="54">
        <v>300</v>
      </c>
      <c r="AA276" s="55">
        <v>300.75</v>
      </c>
      <c r="AB276" s="54" t="s">
        <v>180</v>
      </c>
      <c r="AC276" s="54" t="s">
        <v>180</v>
      </c>
      <c r="AD276" s="55" t="s">
        <v>180</v>
      </c>
      <c r="AE276" s="54" t="s">
        <v>180</v>
      </c>
      <c r="AF276" s="54" t="s">
        <v>180</v>
      </c>
      <c r="AG276" s="55" t="s">
        <v>180</v>
      </c>
      <c r="AH276" s="56" t="s">
        <v>180</v>
      </c>
      <c r="AI276" s="54" t="s">
        <v>180</v>
      </c>
      <c r="AJ276" s="55" t="s">
        <v>180</v>
      </c>
      <c r="AK276" s="56" t="s">
        <v>180</v>
      </c>
      <c r="AL276" s="54" t="s">
        <v>180</v>
      </c>
      <c r="AM276" s="55" t="s">
        <v>180</v>
      </c>
      <c r="AN276" s="56">
        <v>6695</v>
      </c>
      <c r="AO276" s="54">
        <v>6450</v>
      </c>
      <c r="AP276" s="55">
        <v>6572.5</v>
      </c>
      <c r="AQ276" s="56" t="s">
        <v>180</v>
      </c>
      <c r="AR276" s="54" t="s">
        <v>180</v>
      </c>
      <c r="AS276" s="55" t="s">
        <v>180</v>
      </c>
      <c r="AT276" s="56">
        <v>1700</v>
      </c>
      <c r="AU276" s="54">
        <v>1400</v>
      </c>
      <c r="AV276" s="55">
        <v>1550</v>
      </c>
      <c r="AW276" s="56">
        <v>313.25</v>
      </c>
      <c r="AX276" s="54">
        <v>290</v>
      </c>
      <c r="AY276" s="55">
        <v>301.75</v>
      </c>
      <c r="AZ276" s="56">
        <v>325</v>
      </c>
      <c r="BA276" s="54">
        <v>307.75</v>
      </c>
      <c r="BB276" s="55">
        <v>316.5</v>
      </c>
      <c r="BC276" s="56">
        <v>322.5</v>
      </c>
      <c r="BD276" s="54">
        <v>315</v>
      </c>
      <c r="BE276" s="55">
        <v>319.25</v>
      </c>
      <c r="BF276" s="56">
        <v>313.75</v>
      </c>
      <c r="BG276" s="54">
        <v>310.25</v>
      </c>
      <c r="BH276" s="55">
        <v>312.25</v>
      </c>
      <c r="BI276" s="56">
        <v>330</v>
      </c>
      <c r="BJ276" s="54">
        <v>325</v>
      </c>
      <c r="BK276" s="55">
        <v>328</v>
      </c>
      <c r="BL276" s="56" t="s">
        <v>180</v>
      </c>
      <c r="BM276" s="54" t="s">
        <v>180</v>
      </c>
      <c r="BN276" s="55" t="s">
        <v>180</v>
      </c>
      <c r="BO276" s="56" t="s">
        <v>180</v>
      </c>
      <c r="BP276" s="54" t="s">
        <v>180</v>
      </c>
      <c r="BQ276" s="55" t="s">
        <v>180</v>
      </c>
      <c r="BR276" s="56">
        <v>352.5</v>
      </c>
      <c r="BS276" s="54">
        <v>345</v>
      </c>
      <c r="BT276" s="55">
        <v>349</v>
      </c>
      <c r="BU276" s="56">
        <v>352</v>
      </c>
      <c r="BV276" s="54">
        <v>350</v>
      </c>
      <c r="BW276" s="55">
        <v>351</v>
      </c>
      <c r="BX276" s="56">
        <v>355.5</v>
      </c>
      <c r="BY276" s="54">
        <v>353.75</v>
      </c>
      <c r="BZ276" s="55">
        <v>354.75</v>
      </c>
      <c r="CA276" s="56" t="s">
        <v>180</v>
      </c>
      <c r="CB276" s="54" t="s">
        <v>180</v>
      </c>
      <c r="CC276" s="55" t="s">
        <v>180</v>
      </c>
      <c r="CD276" s="56" t="s">
        <v>180</v>
      </c>
      <c r="CE276" s="54" t="s">
        <v>180</v>
      </c>
      <c r="CF276" s="55" t="s">
        <v>180</v>
      </c>
      <c r="CG276" s="56" t="s">
        <v>180</v>
      </c>
      <c r="CH276" s="54" t="s">
        <v>180</v>
      </c>
      <c r="CI276" s="55" t="s">
        <v>180</v>
      </c>
      <c r="CJ276" s="56">
        <v>2650</v>
      </c>
      <c r="CK276" s="54">
        <v>2500</v>
      </c>
      <c r="CL276" s="55">
        <v>2575</v>
      </c>
      <c r="CM276" s="56">
        <v>2325</v>
      </c>
      <c r="CN276" s="54">
        <v>2225</v>
      </c>
      <c r="CO276" s="55">
        <v>2275</v>
      </c>
      <c r="CP276" s="56">
        <v>358.25</v>
      </c>
      <c r="CQ276" s="54">
        <v>353</v>
      </c>
      <c r="CR276" s="55">
        <v>355.75</v>
      </c>
      <c r="CS276" s="56">
        <v>355</v>
      </c>
      <c r="CT276" s="54">
        <v>355</v>
      </c>
      <c r="CU276" s="55">
        <v>355</v>
      </c>
      <c r="CV276" s="56">
        <v>355</v>
      </c>
      <c r="CW276" s="54">
        <v>355</v>
      </c>
      <c r="CX276" s="55">
        <v>355</v>
      </c>
      <c r="CY276" s="54">
        <v>308.5</v>
      </c>
      <c r="CZ276" s="54">
        <v>297.5</v>
      </c>
      <c r="DA276" s="55">
        <v>303</v>
      </c>
      <c r="DB276" s="54" t="s">
        <v>180</v>
      </c>
      <c r="DC276" s="54" t="s">
        <v>180</v>
      </c>
      <c r="DD276" s="55" t="s">
        <v>180</v>
      </c>
      <c r="DE276" s="54" t="s">
        <v>180</v>
      </c>
      <c r="DF276" s="54" t="s">
        <v>180</v>
      </c>
      <c r="DG276" s="55" t="s">
        <v>180</v>
      </c>
      <c r="DH276" s="54" t="s">
        <v>180</v>
      </c>
      <c r="DI276" s="54" t="s">
        <v>180</v>
      </c>
      <c r="DJ276" s="55" t="s">
        <v>180</v>
      </c>
      <c r="DK276" s="56" t="s">
        <v>180</v>
      </c>
      <c r="DL276" s="54" t="s">
        <v>180</v>
      </c>
      <c r="DM276" s="55" t="s">
        <v>180</v>
      </c>
      <c r="DN276" s="54" t="s">
        <v>180</v>
      </c>
      <c r="DO276" s="54" t="s">
        <v>180</v>
      </c>
      <c r="DP276" s="55" t="s">
        <v>180</v>
      </c>
      <c r="DQ276" s="54" t="s">
        <v>180</v>
      </c>
      <c r="DR276" s="54" t="s">
        <v>180</v>
      </c>
      <c r="DS276" s="55" t="s">
        <v>180</v>
      </c>
      <c r="DT276" s="54">
        <v>277.5</v>
      </c>
      <c r="DU276" s="54">
        <v>275</v>
      </c>
      <c r="DV276" s="55">
        <v>276.5</v>
      </c>
      <c r="DW276" s="56">
        <v>291.25</v>
      </c>
      <c r="DX276" s="54">
        <v>290</v>
      </c>
      <c r="DY276" s="55">
        <v>290.75</v>
      </c>
      <c r="DZ276" s="56">
        <v>672.5</v>
      </c>
      <c r="EA276" s="54">
        <v>672.5</v>
      </c>
      <c r="EB276" s="55">
        <v>672.5</v>
      </c>
      <c r="EC276" s="56" t="s">
        <v>180</v>
      </c>
      <c r="ED276" s="54" t="s">
        <v>180</v>
      </c>
      <c r="EE276" s="55" t="s">
        <v>180</v>
      </c>
      <c r="EF276" s="56" t="s">
        <v>180</v>
      </c>
      <c r="EG276" s="54" t="s">
        <v>180</v>
      </c>
      <c r="EH276" s="55" t="s">
        <v>180</v>
      </c>
      <c r="EI276" s="56" t="s">
        <v>180</v>
      </c>
      <c r="EJ276" s="54" t="s">
        <v>180</v>
      </c>
      <c r="EK276" s="55" t="s">
        <v>180</v>
      </c>
      <c r="EL276" s="56" t="s">
        <v>180</v>
      </c>
      <c r="EM276" s="54" t="s">
        <v>180</v>
      </c>
      <c r="EN276" s="55" t="s">
        <v>180</v>
      </c>
      <c r="EO276" s="56">
        <v>1900</v>
      </c>
      <c r="EP276" s="54">
        <v>1600</v>
      </c>
      <c r="EQ276" s="55">
        <v>1750</v>
      </c>
      <c r="ER276" s="56">
        <v>2000</v>
      </c>
      <c r="ES276" s="54">
        <v>1850</v>
      </c>
      <c r="ET276" s="55">
        <v>1925</v>
      </c>
      <c r="EU276" s="54" t="s">
        <v>180</v>
      </c>
      <c r="EV276" s="54" t="s">
        <v>180</v>
      </c>
      <c r="EW276" s="55" t="s">
        <v>180</v>
      </c>
      <c r="EX276" s="54">
        <v>327.5</v>
      </c>
      <c r="EY276" s="54">
        <v>322.5</v>
      </c>
      <c r="EZ276" s="55">
        <v>325.5</v>
      </c>
      <c r="FA276" s="56" t="s">
        <v>180</v>
      </c>
      <c r="FB276" s="54" t="s">
        <v>180</v>
      </c>
      <c r="FC276" s="55" t="s">
        <v>180</v>
      </c>
      <c r="FD276" s="56" t="s">
        <v>180</v>
      </c>
      <c r="FE276" s="54" t="s">
        <v>180</v>
      </c>
      <c r="FF276" s="55" t="s">
        <v>180</v>
      </c>
      <c r="FG276" s="56">
        <v>234.5</v>
      </c>
      <c r="FH276" s="54">
        <v>222.5</v>
      </c>
      <c r="FI276" s="55">
        <v>229</v>
      </c>
      <c r="FJ276" s="56">
        <v>230.75</v>
      </c>
      <c r="FK276" s="54">
        <v>221.25</v>
      </c>
      <c r="FL276" s="55">
        <v>226.5</v>
      </c>
      <c r="FM276" s="56" t="s">
        <v>180</v>
      </c>
      <c r="FN276" s="54" t="s">
        <v>180</v>
      </c>
      <c r="FO276" s="55" t="s">
        <v>180</v>
      </c>
      <c r="FP276" s="56" t="s">
        <v>180</v>
      </c>
      <c r="FQ276" s="54" t="s">
        <v>180</v>
      </c>
      <c r="FR276" s="55" t="s">
        <v>180</v>
      </c>
      <c r="FS276" s="56" t="s">
        <v>180</v>
      </c>
      <c r="FT276" s="54" t="s">
        <v>180</v>
      </c>
      <c r="FU276" s="55" t="s">
        <v>180</v>
      </c>
      <c r="FV276" s="56" t="s">
        <v>180</v>
      </c>
      <c r="FW276" s="54" t="s">
        <v>180</v>
      </c>
      <c r="FX276" s="55" t="s">
        <v>180</v>
      </c>
      <c r="FY276" s="56" t="s">
        <v>180</v>
      </c>
      <c r="FZ276" s="54" t="s">
        <v>180</v>
      </c>
      <c r="GA276" s="55" t="s">
        <v>180</v>
      </c>
      <c r="GB276" s="56">
        <v>435</v>
      </c>
      <c r="GC276" s="54">
        <v>430</v>
      </c>
      <c r="GD276" s="55">
        <v>433</v>
      </c>
      <c r="GE276" s="56">
        <v>533</v>
      </c>
      <c r="GF276" s="54">
        <v>525</v>
      </c>
      <c r="GG276" s="55">
        <v>529</v>
      </c>
      <c r="GH276" s="56">
        <v>573</v>
      </c>
      <c r="GI276" s="54">
        <v>540</v>
      </c>
      <c r="GJ276" s="55">
        <v>557</v>
      </c>
      <c r="GK276" s="56" t="s">
        <v>180</v>
      </c>
      <c r="GL276" s="54" t="s">
        <v>180</v>
      </c>
      <c r="GM276" s="55" t="s">
        <v>180</v>
      </c>
      <c r="GN276" s="56">
        <v>540</v>
      </c>
      <c r="GO276" s="54">
        <v>520</v>
      </c>
      <c r="GP276" s="55">
        <v>530</v>
      </c>
      <c r="GQ276" s="56" t="s">
        <v>180</v>
      </c>
      <c r="GR276" s="54" t="s">
        <v>180</v>
      </c>
      <c r="GS276" s="55" t="s">
        <v>180</v>
      </c>
      <c r="GT276" s="56" t="s">
        <v>180</v>
      </c>
      <c r="GU276" s="54" t="s">
        <v>180</v>
      </c>
      <c r="GV276" s="55" t="s">
        <v>180</v>
      </c>
      <c r="GW276" s="56" t="s">
        <v>180</v>
      </c>
      <c r="GX276" s="54" t="s">
        <v>180</v>
      </c>
      <c r="GY276" s="55" t="s">
        <v>180</v>
      </c>
      <c r="GZ276" s="56">
        <v>90</v>
      </c>
      <c r="HA276" s="54">
        <v>90</v>
      </c>
      <c r="HB276" s="55">
        <v>90</v>
      </c>
      <c r="HC276" s="56">
        <v>116</v>
      </c>
      <c r="HD276" s="54">
        <v>116</v>
      </c>
      <c r="HE276" s="55">
        <v>116</v>
      </c>
      <c r="HF276" s="54" t="s">
        <v>180</v>
      </c>
      <c r="HG276" s="54" t="s">
        <v>180</v>
      </c>
      <c r="HH276" s="55" t="s">
        <v>180</v>
      </c>
      <c r="HI276" s="54" t="s">
        <v>180</v>
      </c>
      <c r="HJ276" s="54" t="s">
        <v>180</v>
      </c>
      <c r="HK276" s="55" t="s">
        <v>180</v>
      </c>
      <c r="HL276" s="56" t="s">
        <v>180</v>
      </c>
      <c r="HM276" s="54" t="s">
        <v>180</v>
      </c>
      <c r="HN276" s="55" t="s">
        <v>180</v>
      </c>
      <c r="HO276" s="56" t="s">
        <v>180</v>
      </c>
      <c r="HP276" s="54" t="s">
        <v>180</v>
      </c>
      <c r="HQ276" s="55" t="s">
        <v>180</v>
      </c>
      <c r="HR276" s="56" t="s">
        <v>180</v>
      </c>
      <c r="HS276" s="54" t="s">
        <v>180</v>
      </c>
      <c r="HT276" s="55" t="s">
        <v>180</v>
      </c>
      <c r="HU276" s="56" t="s">
        <v>180</v>
      </c>
      <c r="HV276" s="54" t="s">
        <v>180</v>
      </c>
      <c r="HW276" s="55" t="s">
        <v>180</v>
      </c>
      <c r="HX276" s="56" t="s">
        <v>180</v>
      </c>
      <c r="HY276" s="54" t="s">
        <v>180</v>
      </c>
      <c r="HZ276" s="55" t="s">
        <v>180</v>
      </c>
      <c r="IA276" s="56" t="s">
        <v>180</v>
      </c>
      <c r="IB276" s="54" t="s">
        <v>180</v>
      </c>
      <c r="IC276" s="55" t="s">
        <v>180</v>
      </c>
    </row>
    <row r="277" spans="1:237">
      <c r="A277" s="20">
        <v>2009</v>
      </c>
      <c r="B277" s="20">
        <v>4</v>
      </c>
      <c r="C277" s="20">
        <v>12</v>
      </c>
      <c r="D277" s="54">
        <v>359.6</v>
      </c>
      <c r="E277" s="54">
        <v>355</v>
      </c>
      <c r="F277" s="55">
        <v>357.6</v>
      </c>
      <c r="G277" s="56">
        <v>319</v>
      </c>
      <c r="H277" s="54">
        <v>319</v>
      </c>
      <c r="I277" s="55">
        <v>319</v>
      </c>
      <c r="J277" s="56">
        <v>345.8</v>
      </c>
      <c r="K277" s="54">
        <v>337</v>
      </c>
      <c r="L277" s="55">
        <v>341.8</v>
      </c>
      <c r="M277" s="56">
        <v>353</v>
      </c>
      <c r="N277" s="54">
        <v>342</v>
      </c>
      <c r="O277" s="55">
        <v>347.8</v>
      </c>
      <c r="P277" s="56">
        <v>353</v>
      </c>
      <c r="Q277" s="54">
        <v>342</v>
      </c>
      <c r="R277" s="55">
        <v>347.8</v>
      </c>
      <c r="S277" s="56">
        <v>352</v>
      </c>
      <c r="T277" s="54">
        <v>344</v>
      </c>
      <c r="U277" s="55">
        <v>348</v>
      </c>
      <c r="V277" s="54">
        <v>352</v>
      </c>
      <c r="W277" s="54">
        <v>342</v>
      </c>
      <c r="X277" s="55">
        <v>347</v>
      </c>
      <c r="Y277" s="54">
        <v>352</v>
      </c>
      <c r="Z277" s="54">
        <v>342</v>
      </c>
      <c r="AA277" s="55">
        <v>347</v>
      </c>
      <c r="AB277" s="54" t="s">
        <v>180</v>
      </c>
      <c r="AC277" s="54" t="s">
        <v>180</v>
      </c>
      <c r="AD277" s="55" t="s">
        <v>180</v>
      </c>
      <c r="AE277" s="54" t="s">
        <v>180</v>
      </c>
      <c r="AF277" s="54" t="s">
        <v>180</v>
      </c>
      <c r="AG277" s="55" t="s">
        <v>180</v>
      </c>
      <c r="AH277" s="56" t="s">
        <v>180</v>
      </c>
      <c r="AI277" s="54" t="s">
        <v>180</v>
      </c>
      <c r="AJ277" s="55" t="s">
        <v>180</v>
      </c>
      <c r="AK277" s="56" t="s">
        <v>180</v>
      </c>
      <c r="AL277" s="54" t="s">
        <v>180</v>
      </c>
      <c r="AM277" s="55" t="s">
        <v>180</v>
      </c>
      <c r="AN277" s="56">
        <v>6671.25</v>
      </c>
      <c r="AO277" s="54">
        <v>6450</v>
      </c>
      <c r="AP277" s="55">
        <v>6561</v>
      </c>
      <c r="AQ277" s="56" t="s">
        <v>180</v>
      </c>
      <c r="AR277" s="54" t="s">
        <v>180</v>
      </c>
      <c r="AS277" s="55" t="s">
        <v>180</v>
      </c>
      <c r="AT277" s="56">
        <v>1500</v>
      </c>
      <c r="AU277" s="54">
        <v>1350</v>
      </c>
      <c r="AV277" s="55">
        <v>1425</v>
      </c>
      <c r="AW277" s="56">
        <v>337</v>
      </c>
      <c r="AX277" s="54">
        <v>320.60000000000002</v>
      </c>
      <c r="AY277" s="55">
        <v>329</v>
      </c>
      <c r="AZ277" s="56">
        <v>341</v>
      </c>
      <c r="BA277" s="54">
        <v>330</v>
      </c>
      <c r="BB277" s="55">
        <v>336</v>
      </c>
      <c r="BC277" s="56">
        <v>337</v>
      </c>
      <c r="BD277" s="54">
        <v>332</v>
      </c>
      <c r="BE277" s="55">
        <v>335</v>
      </c>
      <c r="BF277" s="56">
        <v>339</v>
      </c>
      <c r="BG277" s="54">
        <v>334</v>
      </c>
      <c r="BH277" s="55">
        <v>337</v>
      </c>
      <c r="BI277" s="56">
        <v>330</v>
      </c>
      <c r="BJ277" s="54">
        <v>325</v>
      </c>
      <c r="BK277" s="55">
        <v>328</v>
      </c>
      <c r="BL277" s="56" t="s">
        <v>180</v>
      </c>
      <c r="BM277" s="54" t="s">
        <v>180</v>
      </c>
      <c r="BN277" s="55" t="s">
        <v>180</v>
      </c>
      <c r="BO277" s="56" t="s">
        <v>180</v>
      </c>
      <c r="BP277" s="54" t="s">
        <v>180</v>
      </c>
      <c r="BQ277" s="55" t="s">
        <v>180</v>
      </c>
      <c r="BR277" s="56">
        <v>364</v>
      </c>
      <c r="BS277" s="54">
        <v>356</v>
      </c>
      <c r="BT277" s="55">
        <v>360.2</v>
      </c>
      <c r="BU277" s="56">
        <v>352</v>
      </c>
      <c r="BV277" s="54">
        <v>350</v>
      </c>
      <c r="BW277" s="55">
        <v>351</v>
      </c>
      <c r="BX277" s="56">
        <v>365</v>
      </c>
      <c r="BY277" s="54">
        <v>362</v>
      </c>
      <c r="BZ277" s="55">
        <v>364</v>
      </c>
      <c r="CA277" s="56" t="s">
        <v>180</v>
      </c>
      <c r="CB277" s="54" t="s">
        <v>180</v>
      </c>
      <c r="CC277" s="55" t="s">
        <v>180</v>
      </c>
      <c r="CD277" s="56" t="s">
        <v>180</v>
      </c>
      <c r="CE277" s="54" t="s">
        <v>180</v>
      </c>
      <c r="CF277" s="55" t="s">
        <v>180</v>
      </c>
      <c r="CG277" s="56" t="s">
        <v>180</v>
      </c>
      <c r="CH277" s="54" t="s">
        <v>180</v>
      </c>
      <c r="CI277" s="55" t="s">
        <v>180</v>
      </c>
      <c r="CJ277" s="56">
        <v>2780</v>
      </c>
      <c r="CK277" s="54">
        <v>2572</v>
      </c>
      <c r="CL277" s="55">
        <v>2676</v>
      </c>
      <c r="CM277" s="56">
        <v>2400</v>
      </c>
      <c r="CN277" s="54">
        <v>2350</v>
      </c>
      <c r="CO277" s="55">
        <v>2375</v>
      </c>
      <c r="CP277" s="56">
        <v>373.6</v>
      </c>
      <c r="CQ277" s="54">
        <v>365.8</v>
      </c>
      <c r="CR277" s="55">
        <v>369.8</v>
      </c>
      <c r="CS277" s="56">
        <v>369</v>
      </c>
      <c r="CT277" s="54">
        <v>365</v>
      </c>
      <c r="CU277" s="55">
        <v>367</v>
      </c>
      <c r="CV277" s="56">
        <v>373</v>
      </c>
      <c r="CW277" s="54">
        <v>369</v>
      </c>
      <c r="CX277" s="55">
        <v>371</v>
      </c>
      <c r="CY277" s="54">
        <v>335.8</v>
      </c>
      <c r="CZ277" s="54">
        <v>324</v>
      </c>
      <c r="DA277" s="55">
        <v>330.2</v>
      </c>
      <c r="DB277" s="54" t="s">
        <v>180</v>
      </c>
      <c r="DC277" s="54" t="s">
        <v>180</v>
      </c>
      <c r="DD277" s="55" t="s">
        <v>180</v>
      </c>
      <c r="DE277" s="54" t="s">
        <v>180</v>
      </c>
      <c r="DF277" s="54" t="s">
        <v>180</v>
      </c>
      <c r="DG277" s="55" t="s">
        <v>180</v>
      </c>
      <c r="DH277" s="54" t="s">
        <v>180</v>
      </c>
      <c r="DI277" s="54" t="s">
        <v>180</v>
      </c>
      <c r="DJ277" s="55" t="s">
        <v>180</v>
      </c>
      <c r="DK277" s="56" t="s">
        <v>180</v>
      </c>
      <c r="DL277" s="54" t="s">
        <v>180</v>
      </c>
      <c r="DM277" s="55" t="s">
        <v>180</v>
      </c>
      <c r="DN277" s="54" t="s">
        <v>180</v>
      </c>
      <c r="DO277" s="54" t="s">
        <v>180</v>
      </c>
      <c r="DP277" s="55" t="s">
        <v>180</v>
      </c>
      <c r="DQ277" s="54" t="s">
        <v>180</v>
      </c>
      <c r="DR277" s="54" t="s">
        <v>180</v>
      </c>
      <c r="DS277" s="55" t="s">
        <v>180</v>
      </c>
      <c r="DT277" s="54">
        <v>327.5</v>
      </c>
      <c r="DU277" s="54">
        <v>327.5</v>
      </c>
      <c r="DV277" s="55">
        <v>327.5</v>
      </c>
      <c r="DW277" s="56">
        <v>339</v>
      </c>
      <c r="DX277" s="54">
        <v>337</v>
      </c>
      <c r="DY277" s="55">
        <v>338.2</v>
      </c>
      <c r="DZ277" s="56">
        <v>633</v>
      </c>
      <c r="EA277" s="54">
        <v>633</v>
      </c>
      <c r="EB277" s="55">
        <v>633</v>
      </c>
      <c r="EC277" s="56" t="s">
        <v>180</v>
      </c>
      <c r="ED277" s="54" t="s">
        <v>180</v>
      </c>
      <c r="EE277" s="55" t="s">
        <v>180</v>
      </c>
      <c r="EF277" s="56" t="s">
        <v>180</v>
      </c>
      <c r="EG277" s="54" t="s">
        <v>180</v>
      </c>
      <c r="EH277" s="55" t="s">
        <v>180</v>
      </c>
      <c r="EI277" s="56" t="s">
        <v>180</v>
      </c>
      <c r="EJ277" s="54" t="s">
        <v>180</v>
      </c>
      <c r="EK277" s="55" t="s">
        <v>180</v>
      </c>
      <c r="EL277" s="56" t="s">
        <v>180</v>
      </c>
      <c r="EM277" s="54" t="s">
        <v>180</v>
      </c>
      <c r="EN277" s="55" t="s">
        <v>180</v>
      </c>
      <c r="EO277" s="56">
        <v>2220</v>
      </c>
      <c r="EP277" s="54">
        <v>2000</v>
      </c>
      <c r="EQ277" s="55">
        <v>2110</v>
      </c>
      <c r="ER277" s="56">
        <v>2320</v>
      </c>
      <c r="ES277" s="54">
        <v>2060</v>
      </c>
      <c r="ET277" s="55">
        <v>2190</v>
      </c>
      <c r="EU277" s="54" t="s">
        <v>180</v>
      </c>
      <c r="EV277" s="54" t="s">
        <v>180</v>
      </c>
      <c r="EW277" s="55" t="s">
        <v>180</v>
      </c>
      <c r="EX277" s="54">
        <v>381</v>
      </c>
      <c r="EY277" s="54">
        <v>377</v>
      </c>
      <c r="EZ277" s="55">
        <v>379.4</v>
      </c>
      <c r="FA277" s="56" t="s">
        <v>180</v>
      </c>
      <c r="FB277" s="54" t="s">
        <v>180</v>
      </c>
      <c r="FC277" s="55" t="s">
        <v>180</v>
      </c>
      <c r="FD277" s="56" t="s">
        <v>180</v>
      </c>
      <c r="FE277" s="54" t="s">
        <v>180</v>
      </c>
      <c r="FF277" s="55" t="s">
        <v>180</v>
      </c>
      <c r="FG277" s="56">
        <v>254</v>
      </c>
      <c r="FH277" s="54">
        <v>246</v>
      </c>
      <c r="FI277" s="55">
        <v>250.2</v>
      </c>
      <c r="FJ277" s="56">
        <v>256</v>
      </c>
      <c r="FK277" s="54">
        <v>241</v>
      </c>
      <c r="FL277" s="55">
        <v>248.8</v>
      </c>
      <c r="FM277" s="56" t="s">
        <v>180</v>
      </c>
      <c r="FN277" s="54" t="s">
        <v>180</v>
      </c>
      <c r="FO277" s="55" t="s">
        <v>180</v>
      </c>
      <c r="FP277" s="56" t="s">
        <v>180</v>
      </c>
      <c r="FQ277" s="54" t="s">
        <v>180</v>
      </c>
      <c r="FR277" s="55" t="s">
        <v>180</v>
      </c>
      <c r="FS277" s="56" t="s">
        <v>180</v>
      </c>
      <c r="FT277" s="54" t="s">
        <v>180</v>
      </c>
      <c r="FU277" s="55" t="s">
        <v>180</v>
      </c>
      <c r="FV277" s="56" t="s">
        <v>180</v>
      </c>
      <c r="FW277" s="54" t="s">
        <v>180</v>
      </c>
      <c r="FX277" s="55" t="s">
        <v>180</v>
      </c>
      <c r="FY277" s="56" t="s">
        <v>180</v>
      </c>
      <c r="FZ277" s="54" t="s">
        <v>180</v>
      </c>
      <c r="GA277" s="55" t="s">
        <v>180</v>
      </c>
      <c r="GB277" s="56">
        <v>435</v>
      </c>
      <c r="GC277" s="54">
        <v>430</v>
      </c>
      <c r="GD277" s="55">
        <v>433</v>
      </c>
      <c r="GE277" s="56">
        <v>533</v>
      </c>
      <c r="GF277" s="54">
        <v>525</v>
      </c>
      <c r="GG277" s="55">
        <v>529</v>
      </c>
      <c r="GH277" s="56">
        <v>573</v>
      </c>
      <c r="GI277" s="54">
        <v>540</v>
      </c>
      <c r="GJ277" s="55">
        <v>557</v>
      </c>
      <c r="GK277" s="56" t="s">
        <v>180</v>
      </c>
      <c r="GL277" s="54" t="s">
        <v>180</v>
      </c>
      <c r="GM277" s="55" t="s">
        <v>180</v>
      </c>
      <c r="GN277" s="56">
        <v>540</v>
      </c>
      <c r="GO277" s="54">
        <v>520</v>
      </c>
      <c r="GP277" s="55">
        <v>530</v>
      </c>
      <c r="GQ277" s="56" t="s">
        <v>180</v>
      </c>
      <c r="GR277" s="54" t="s">
        <v>180</v>
      </c>
      <c r="GS277" s="55" t="s">
        <v>180</v>
      </c>
      <c r="GT277" s="56" t="s">
        <v>180</v>
      </c>
      <c r="GU277" s="54" t="s">
        <v>180</v>
      </c>
      <c r="GV277" s="55" t="s">
        <v>180</v>
      </c>
      <c r="GW277" s="56" t="s">
        <v>180</v>
      </c>
      <c r="GX277" s="54" t="s">
        <v>180</v>
      </c>
      <c r="GY277" s="55" t="s">
        <v>180</v>
      </c>
      <c r="GZ277" s="56">
        <v>90</v>
      </c>
      <c r="HA277" s="54">
        <v>90</v>
      </c>
      <c r="HB277" s="55">
        <v>90</v>
      </c>
      <c r="HC277" s="56">
        <v>116</v>
      </c>
      <c r="HD277" s="54">
        <v>116</v>
      </c>
      <c r="HE277" s="55">
        <v>116</v>
      </c>
      <c r="HF277" s="54" t="s">
        <v>180</v>
      </c>
      <c r="HG277" s="54" t="s">
        <v>180</v>
      </c>
      <c r="HH277" s="55" t="s">
        <v>180</v>
      </c>
      <c r="HI277" s="54" t="s">
        <v>180</v>
      </c>
      <c r="HJ277" s="54" t="s">
        <v>180</v>
      </c>
      <c r="HK277" s="55" t="s">
        <v>180</v>
      </c>
      <c r="HL277" s="56" t="s">
        <v>180</v>
      </c>
      <c r="HM277" s="54" t="s">
        <v>180</v>
      </c>
      <c r="HN277" s="55" t="s">
        <v>180</v>
      </c>
      <c r="HO277" s="56" t="s">
        <v>180</v>
      </c>
      <c r="HP277" s="54" t="s">
        <v>180</v>
      </c>
      <c r="HQ277" s="55" t="s">
        <v>180</v>
      </c>
      <c r="HR277" s="56" t="s">
        <v>180</v>
      </c>
      <c r="HS277" s="54" t="s">
        <v>180</v>
      </c>
      <c r="HT277" s="55" t="s">
        <v>180</v>
      </c>
      <c r="HU277" s="56" t="s">
        <v>180</v>
      </c>
      <c r="HV277" s="54" t="s">
        <v>180</v>
      </c>
      <c r="HW277" s="55" t="s">
        <v>180</v>
      </c>
      <c r="HX277" s="56" t="s">
        <v>180</v>
      </c>
      <c r="HY277" s="54" t="s">
        <v>180</v>
      </c>
      <c r="HZ277" s="55" t="s">
        <v>180</v>
      </c>
      <c r="IA277" s="56" t="s">
        <v>180</v>
      </c>
      <c r="IB277" s="54" t="s">
        <v>180</v>
      </c>
      <c r="IC277" s="55" t="s">
        <v>180</v>
      </c>
    </row>
    <row r="278" spans="1:237">
      <c r="A278" s="20">
        <v>2010</v>
      </c>
      <c r="B278" s="20">
        <v>1</v>
      </c>
      <c r="C278" s="20">
        <v>1</v>
      </c>
      <c r="D278" s="54">
        <v>432.5</v>
      </c>
      <c r="E278" s="54">
        <v>422.5</v>
      </c>
      <c r="F278" s="55">
        <v>427.75</v>
      </c>
      <c r="G278" s="56">
        <v>385</v>
      </c>
      <c r="H278" s="54">
        <v>382.5</v>
      </c>
      <c r="I278" s="55">
        <v>383.75</v>
      </c>
      <c r="J278" s="56">
        <v>403.25</v>
      </c>
      <c r="K278" s="54">
        <v>398.25</v>
      </c>
      <c r="L278" s="55">
        <v>401</v>
      </c>
      <c r="M278" s="56">
        <v>440</v>
      </c>
      <c r="N278" s="54">
        <v>433.75</v>
      </c>
      <c r="O278" s="55">
        <v>437.25</v>
      </c>
      <c r="P278" s="56">
        <v>440</v>
      </c>
      <c r="Q278" s="54">
        <v>433.75</v>
      </c>
      <c r="R278" s="55">
        <v>437.25</v>
      </c>
      <c r="S278" s="56">
        <v>440</v>
      </c>
      <c r="T278" s="54">
        <v>433.75</v>
      </c>
      <c r="U278" s="55">
        <v>437.25</v>
      </c>
      <c r="V278" s="54">
        <v>433.75</v>
      </c>
      <c r="W278" s="54">
        <v>428.75</v>
      </c>
      <c r="X278" s="55">
        <v>431.5</v>
      </c>
      <c r="Y278" s="54">
        <v>435</v>
      </c>
      <c r="Z278" s="54">
        <v>428.75</v>
      </c>
      <c r="AA278" s="55">
        <v>432</v>
      </c>
      <c r="AB278" s="54" t="s">
        <v>180</v>
      </c>
      <c r="AC278" s="54" t="s">
        <v>180</v>
      </c>
      <c r="AD278" s="55" t="s">
        <v>180</v>
      </c>
      <c r="AE278" s="54" t="s">
        <v>180</v>
      </c>
      <c r="AF278" s="54" t="s">
        <v>180</v>
      </c>
      <c r="AG278" s="55" t="s">
        <v>180</v>
      </c>
      <c r="AH278" s="56" t="s">
        <v>180</v>
      </c>
      <c r="AI278" s="54" t="s">
        <v>180</v>
      </c>
      <c r="AJ278" s="55" t="s">
        <v>180</v>
      </c>
      <c r="AK278" s="56" t="s">
        <v>180</v>
      </c>
      <c r="AL278" s="54" t="s">
        <v>180</v>
      </c>
      <c r="AM278" s="55" t="s">
        <v>180</v>
      </c>
      <c r="AN278" s="56" t="s">
        <v>180</v>
      </c>
      <c r="AO278" s="54" t="s">
        <v>180</v>
      </c>
      <c r="AP278" s="55" t="s">
        <v>180</v>
      </c>
      <c r="AQ278" s="56" t="s">
        <v>180</v>
      </c>
      <c r="AR278" s="54" t="s">
        <v>180</v>
      </c>
      <c r="AS278" s="55" t="s">
        <v>180</v>
      </c>
      <c r="AT278" s="56" t="s">
        <v>180</v>
      </c>
      <c r="AU278" s="54" t="s">
        <v>180</v>
      </c>
      <c r="AV278" s="55" t="s">
        <v>180</v>
      </c>
      <c r="AW278" s="56">
        <v>416.25</v>
      </c>
      <c r="AX278" s="54">
        <v>403.5</v>
      </c>
      <c r="AY278" s="55">
        <v>410</v>
      </c>
      <c r="AZ278" s="56">
        <v>412.5</v>
      </c>
      <c r="BA278" s="54">
        <v>385</v>
      </c>
      <c r="BB278" s="55">
        <v>398.75</v>
      </c>
      <c r="BC278" s="56">
        <v>391.5</v>
      </c>
      <c r="BD278" s="54">
        <v>385</v>
      </c>
      <c r="BE278" s="55">
        <v>388.75</v>
      </c>
      <c r="BF278" s="56">
        <v>412.5</v>
      </c>
      <c r="BG278" s="54">
        <v>408.75</v>
      </c>
      <c r="BH278" s="55">
        <v>411</v>
      </c>
      <c r="BI278" s="56">
        <v>425</v>
      </c>
      <c r="BJ278" s="54">
        <v>420</v>
      </c>
      <c r="BK278" s="55">
        <v>423</v>
      </c>
      <c r="BL278" s="56" t="s">
        <v>180</v>
      </c>
      <c r="BM278" s="54" t="s">
        <v>180</v>
      </c>
      <c r="BN278" s="55" t="s">
        <v>180</v>
      </c>
      <c r="BO278" s="56" t="s">
        <v>180</v>
      </c>
      <c r="BP278" s="54" t="s">
        <v>180</v>
      </c>
      <c r="BQ278" s="55" t="s">
        <v>180</v>
      </c>
      <c r="BR278" s="56">
        <v>472.5</v>
      </c>
      <c r="BS278" s="54">
        <v>457.5</v>
      </c>
      <c r="BT278" s="55">
        <v>465</v>
      </c>
      <c r="BU278" s="56">
        <v>352</v>
      </c>
      <c r="BV278" s="54">
        <v>350</v>
      </c>
      <c r="BW278" s="55">
        <v>351</v>
      </c>
      <c r="BX278" s="56">
        <v>365</v>
      </c>
      <c r="BY278" s="54">
        <v>362</v>
      </c>
      <c r="BZ278" s="55">
        <v>364</v>
      </c>
      <c r="CA278" s="56" t="s">
        <v>180</v>
      </c>
      <c r="CB278" s="54" t="s">
        <v>180</v>
      </c>
      <c r="CC278" s="55" t="s">
        <v>180</v>
      </c>
      <c r="CD278" s="56" t="s">
        <v>180</v>
      </c>
      <c r="CE278" s="54" t="s">
        <v>180</v>
      </c>
      <c r="CF278" s="55" t="s">
        <v>180</v>
      </c>
      <c r="CG278" s="56" t="s">
        <v>180</v>
      </c>
      <c r="CH278" s="54" t="s">
        <v>180</v>
      </c>
      <c r="CI278" s="55" t="s">
        <v>180</v>
      </c>
      <c r="CJ278" s="56">
        <v>3100</v>
      </c>
      <c r="CK278" s="54">
        <v>2660</v>
      </c>
      <c r="CL278" s="55">
        <v>2880</v>
      </c>
      <c r="CM278" s="56">
        <v>2825</v>
      </c>
      <c r="CN278" s="54">
        <v>2725</v>
      </c>
      <c r="CO278" s="55">
        <v>2775</v>
      </c>
      <c r="CP278" s="56">
        <v>461.25</v>
      </c>
      <c r="CQ278" s="54">
        <v>448.75</v>
      </c>
      <c r="CR278" s="55">
        <v>455.25</v>
      </c>
      <c r="CS278" s="56">
        <v>450</v>
      </c>
      <c r="CT278" s="54">
        <v>430</v>
      </c>
      <c r="CU278" s="55">
        <v>440</v>
      </c>
      <c r="CV278" s="56">
        <v>450</v>
      </c>
      <c r="CW278" s="54">
        <v>432.5</v>
      </c>
      <c r="CX278" s="55">
        <v>441.25</v>
      </c>
      <c r="CY278" s="54">
        <v>407.5</v>
      </c>
      <c r="CZ278" s="54">
        <v>403</v>
      </c>
      <c r="DA278" s="55">
        <v>405.75</v>
      </c>
      <c r="DB278" s="54" t="s">
        <v>180</v>
      </c>
      <c r="DC278" s="54" t="s">
        <v>180</v>
      </c>
      <c r="DD278" s="55" t="s">
        <v>180</v>
      </c>
      <c r="DE278" s="54" t="s">
        <v>180</v>
      </c>
      <c r="DF278" s="54" t="s">
        <v>180</v>
      </c>
      <c r="DG278" s="55" t="s">
        <v>180</v>
      </c>
      <c r="DH278" s="54" t="s">
        <v>180</v>
      </c>
      <c r="DI278" s="54" t="s">
        <v>180</v>
      </c>
      <c r="DJ278" s="55" t="s">
        <v>180</v>
      </c>
      <c r="DK278" s="56" t="s">
        <v>180</v>
      </c>
      <c r="DL278" s="54" t="s">
        <v>180</v>
      </c>
      <c r="DM278" s="55" t="s">
        <v>180</v>
      </c>
      <c r="DN278" s="54" t="s">
        <v>180</v>
      </c>
      <c r="DO278" s="54" t="s">
        <v>180</v>
      </c>
      <c r="DP278" s="55" t="s">
        <v>180</v>
      </c>
      <c r="DQ278" s="54" t="s">
        <v>180</v>
      </c>
      <c r="DR278" s="54" t="s">
        <v>180</v>
      </c>
      <c r="DS278" s="55" t="s">
        <v>180</v>
      </c>
      <c r="DT278" s="54" t="s">
        <v>180</v>
      </c>
      <c r="DU278" s="54" t="s">
        <v>180</v>
      </c>
      <c r="DV278" s="55" t="s">
        <v>180</v>
      </c>
      <c r="DW278" s="56">
        <v>438.75</v>
      </c>
      <c r="DX278" s="54">
        <v>432.5</v>
      </c>
      <c r="DY278" s="55">
        <v>435.75</v>
      </c>
      <c r="DZ278" s="56">
        <v>692.5</v>
      </c>
      <c r="EA278" s="54">
        <v>692.5</v>
      </c>
      <c r="EB278" s="55">
        <v>692.5</v>
      </c>
      <c r="EC278" s="56" t="s">
        <v>180</v>
      </c>
      <c r="ED278" s="54" t="s">
        <v>180</v>
      </c>
      <c r="EE278" s="55" t="s">
        <v>180</v>
      </c>
      <c r="EF278" s="56" t="s">
        <v>180</v>
      </c>
      <c r="EG278" s="54" t="s">
        <v>180</v>
      </c>
      <c r="EH278" s="55" t="s">
        <v>180</v>
      </c>
      <c r="EI278" s="56" t="s">
        <v>180</v>
      </c>
      <c r="EJ278" s="54" t="s">
        <v>180</v>
      </c>
      <c r="EK278" s="55" t="s">
        <v>180</v>
      </c>
      <c r="EL278" s="56" t="s">
        <v>180</v>
      </c>
      <c r="EM278" s="54" t="s">
        <v>180</v>
      </c>
      <c r="EN278" s="55" t="s">
        <v>180</v>
      </c>
      <c r="EO278" s="56">
        <v>2300</v>
      </c>
      <c r="EP278" s="54">
        <v>2200</v>
      </c>
      <c r="EQ278" s="55">
        <v>2250</v>
      </c>
      <c r="ER278" s="56">
        <v>2400</v>
      </c>
      <c r="ES278" s="54">
        <v>2300</v>
      </c>
      <c r="ET278" s="55">
        <v>2350</v>
      </c>
      <c r="EU278" s="54" t="s">
        <v>180</v>
      </c>
      <c r="EV278" s="54" t="s">
        <v>180</v>
      </c>
      <c r="EW278" s="55" t="s">
        <v>180</v>
      </c>
      <c r="EX278" s="54">
        <v>452.5</v>
      </c>
      <c r="EY278" s="54">
        <v>439.5</v>
      </c>
      <c r="EZ278" s="55">
        <v>446.25</v>
      </c>
      <c r="FA278" s="56" t="s">
        <v>180</v>
      </c>
      <c r="FB278" s="54" t="s">
        <v>180</v>
      </c>
      <c r="FC278" s="55" t="s">
        <v>180</v>
      </c>
      <c r="FD278" s="56" t="s">
        <v>180</v>
      </c>
      <c r="FE278" s="54" t="s">
        <v>180</v>
      </c>
      <c r="FF278" s="55" t="s">
        <v>180</v>
      </c>
      <c r="FG278" s="56">
        <v>297.5</v>
      </c>
      <c r="FH278" s="54">
        <v>295</v>
      </c>
      <c r="FI278" s="55">
        <v>296.25</v>
      </c>
      <c r="FJ278" s="56">
        <v>305</v>
      </c>
      <c r="FK278" s="54">
        <v>299.25</v>
      </c>
      <c r="FL278" s="55">
        <v>302.25</v>
      </c>
      <c r="FM278" s="56" t="s">
        <v>180</v>
      </c>
      <c r="FN278" s="54" t="s">
        <v>180</v>
      </c>
      <c r="FO278" s="55" t="s">
        <v>180</v>
      </c>
      <c r="FP278" s="56" t="s">
        <v>180</v>
      </c>
      <c r="FQ278" s="54" t="s">
        <v>180</v>
      </c>
      <c r="FR278" s="55" t="s">
        <v>180</v>
      </c>
      <c r="FS278" s="56" t="s">
        <v>180</v>
      </c>
      <c r="FT278" s="54" t="s">
        <v>180</v>
      </c>
      <c r="FU278" s="55" t="s">
        <v>180</v>
      </c>
      <c r="FV278" s="56" t="s">
        <v>180</v>
      </c>
      <c r="FW278" s="54" t="s">
        <v>180</v>
      </c>
      <c r="FX278" s="55" t="s">
        <v>180</v>
      </c>
      <c r="FY278" s="56" t="s">
        <v>180</v>
      </c>
      <c r="FZ278" s="54" t="s">
        <v>180</v>
      </c>
      <c r="GA278" s="55" t="s">
        <v>180</v>
      </c>
      <c r="GB278" s="56">
        <v>543.75</v>
      </c>
      <c r="GC278" s="54">
        <v>482.5</v>
      </c>
      <c r="GD278" s="55">
        <v>513.25</v>
      </c>
      <c r="GE278" s="56">
        <v>604.25</v>
      </c>
      <c r="GF278" s="54">
        <v>588.75</v>
      </c>
      <c r="GG278" s="55">
        <v>596.5</v>
      </c>
      <c r="GH278" s="56">
        <v>645.75</v>
      </c>
      <c r="GI278" s="54">
        <v>618.75</v>
      </c>
      <c r="GJ278" s="55">
        <v>632.75</v>
      </c>
      <c r="GK278" s="56" t="s">
        <v>180</v>
      </c>
      <c r="GL278" s="54" t="s">
        <v>180</v>
      </c>
      <c r="GM278" s="55" t="s">
        <v>180</v>
      </c>
      <c r="GN278" s="56">
        <v>622.5</v>
      </c>
      <c r="GO278" s="54">
        <v>598.75</v>
      </c>
      <c r="GP278" s="55">
        <v>611</v>
      </c>
      <c r="GQ278" s="56" t="s">
        <v>180</v>
      </c>
      <c r="GR278" s="54" t="s">
        <v>180</v>
      </c>
      <c r="GS278" s="55" t="s">
        <v>180</v>
      </c>
      <c r="GT278" s="56" t="s">
        <v>180</v>
      </c>
      <c r="GU278" s="54" t="s">
        <v>180</v>
      </c>
      <c r="GV278" s="55" t="s">
        <v>180</v>
      </c>
      <c r="GW278" s="56" t="s">
        <v>180</v>
      </c>
      <c r="GX278" s="54" t="s">
        <v>180</v>
      </c>
      <c r="GY278" s="55" t="s">
        <v>180</v>
      </c>
      <c r="GZ278" s="56">
        <v>97.5</v>
      </c>
      <c r="HA278" s="54">
        <v>97.5</v>
      </c>
      <c r="HB278" s="55">
        <v>97.5</v>
      </c>
      <c r="HC278" s="56">
        <v>123.5</v>
      </c>
      <c r="HD278" s="54">
        <v>123.5</v>
      </c>
      <c r="HE278" s="55">
        <v>123.5</v>
      </c>
      <c r="HF278" s="54" t="s">
        <v>180</v>
      </c>
      <c r="HG278" s="54" t="s">
        <v>180</v>
      </c>
      <c r="HH278" s="55" t="s">
        <v>180</v>
      </c>
      <c r="HI278" s="54" t="s">
        <v>180</v>
      </c>
      <c r="HJ278" s="54" t="s">
        <v>180</v>
      </c>
      <c r="HK278" s="55" t="s">
        <v>180</v>
      </c>
      <c r="HL278" s="56" t="s">
        <v>180</v>
      </c>
      <c r="HM278" s="54" t="s">
        <v>180</v>
      </c>
      <c r="HN278" s="55" t="s">
        <v>180</v>
      </c>
      <c r="HO278" s="56" t="s">
        <v>180</v>
      </c>
      <c r="HP278" s="54" t="s">
        <v>180</v>
      </c>
      <c r="HQ278" s="55" t="s">
        <v>180</v>
      </c>
      <c r="HR278" s="56" t="s">
        <v>180</v>
      </c>
      <c r="HS278" s="54" t="s">
        <v>180</v>
      </c>
      <c r="HT278" s="55" t="s">
        <v>180</v>
      </c>
      <c r="HU278" s="56" t="s">
        <v>180</v>
      </c>
      <c r="HV278" s="54" t="s">
        <v>180</v>
      </c>
      <c r="HW278" s="55" t="s">
        <v>180</v>
      </c>
      <c r="HX278" s="56" t="s">
        <v>180</v>
      </c>
      <c r="HY278" s="54" t="s">
        <v>180</v>
      </c>
      <c r="HZ278" s="55" t="s">
        <v>180</v>
      </c>
      <c r="IA278" s="56" t="s">
        <v>180</v>
      </c>
      <c r="IB278" s="54" t="s">
        <v>180</v>
      </c>
      <c r="IC278" s="55" t="s">
        <v>180</v>
      </c>
    </row>
    <row r="279" spans="1:237">
      <c r="A279" s="20">
        <v>2010</v>
      </c>
      <c r="B279" s="20">
        <v>1</v>
      </c>
      <c r="C279" s="20">
        <v>2</v>
      </c>
      <c r="D279" s="54">
        <v>496.25</v>
      </c>
      <c r="E279" s="54">
        <v>484.75</v>
      </c>
      <c r="F279" s="55">
        <v>490.5</v>
      </c>
      <c r="G279" s="56">
        <v>397.5</v>
      </c>
      <c r="H279" s="54">
        <v>395</v>
      </c>
      <c r="I279" s="55">
        <v>396.25</v>
      </c>
      <c r="J279" s="56">
        <v>418.25</v>
      </c>
      <c r="K279" s="54">
        <v>413.5</v>
      </c>
      <c r="L279" s="55">
        <v>416</v>
      </c>
      <c r="M279" s="56">
        <v>447.5</v>
      </c>
      <c r="N279" s="54">
        <v>442.5</v>
      </c>
      <c r="O279" s="55">
        <v>445.5</v>
      </c>
      <c r="P279" s="56">
        <v>447.5</v>
      </c>
      <c r="Q279" s="54">
        <v>442.5</v>
      </c>
      <c r="R279" s="55">
        <v>445.5</v>
      </c>
      <c r="S279" s="56">
        <v>446.25</v>
      </c>
      <c r="T279" s="54">
        <v>441.25</v>
      </c>
      <c r="U279" s="55">
        <v>444.25</v>
      </c>
      <c r="V279" s="54">
        <v>442.5</v>
      </c>
      <c r="W279" s="54">
        <v>432.5</v>
      </c>
      <c r="X279" s="55">
        <v>437.5</v>
      </c>
      <c r="Y279" s="54">
        <v>442.5</v>
      </c>
      <c r="Z279" s="54">
        <v>432.5</v>
      </c>
      <c r="AA279" s="55">
        <v>437.5</v>
      </c>
      <c r="AB279" s="54" t="s">
        <v>180</v>
      </c>
      <c r="AC279" s="54" t="s">
        <v>180</v>
      </c>
      <c r="AD279" s="55" t="s">
        <v>180</v>
      </c>
      <c r="AE279" s="54" t="s">
        <v>180</v>
      </c>
      <c r="AF279" s="54" t="s">
        <v>180</v>
      </c>
      <c r="AG279" s="55" t="s">
        <v>180</v>
      </c>
      <c r="AH279" s="56" t="s">
        <v>180</v>
      </c>
      <c r="AI279" s="54" t="s">
        <v>180</v>
      </c>
      <c r="AJ279" s="55" t="s">
        <v>180</v>
      </c>
      <c r="AK279" s="56" t="s">
        <v>180</v>
      </c>
      <c r="AL279" s="54" t="s">
        <v>180</v>
      </c>
      <c r="AM279" s="55" t="s">
        <v>180</v>
      </c>
      <c r="AN279" s="56" t="s">
        <v>180</v>
      </c>
      <c r="AO279" s="54" t="s">
        <v>180</v>
      </c>
      <c r="AP279" s="55" t="s">
        <v>180</v>
      </c>
      <c r="AQ279" s="56" t="s">
        <v>180</v>
      </c>
      <c r="AR279" s="54" t="s">
        <v>180</v>
      </c>
      <c r="AS279" s="55" t="s">
        <v>180</v>
      </c>
      <c r="AT279" s="56" t="s">
        <v>180</v>
      </c>
      <c r="AU279" s="54" t="s">
        <v>180</v>
      </c>
      <c r="AV279" s="55" t="s">
        <v>180</v>
      </c>
      <c r="AW279" s="56">
        <v>475.00000000000006</v>
      </c>
      <c r="AX279" s="54">
        <v>465</v>
      </c>
      <c r="AY279" s="55">
        <v>470</v>
      </c>
      <c r="AZ279" s="56">
        <v>480</v>
      </c>
      <c r="BA279" s="54">
        <v>465</v>
      </c>
      <c r="BB279" s="55">
        <v>473</v>
      </c>
      <c r="BC279" s="56">
        <v>480</v>
      </c>
      <c r="BD279" s="54">
        <v>478.75</v>
      </c>
      <c r="BE279" s="55">
        <v>479.5</v>
      </c>
      <c r="BF279" s="56">
        <v>465</v>
      </c>
      <c r="BG279" s="54">
        <v>465</v>
      </c>
      <c r="BH279" s="55">
        <v>465</v>
      </c>
      <c r="BI279" s="56">
        <v>425</v>
      </c>
      <c r="BJ279" s="54">
        <v>420</v>
      </c>
      <c r="BK279" s="55">
        <v>423</v>
      </c>
      <c r="BL279" s="56" t="s">
        <v>180</v>
      </c>
      <c r="BM279" s="54" t="s">
        <v>180</v>
      </c>
      <c r="BN279" s="55" t="s">
        <v>180</v>
      </c>
      <c r="BO279" s="56" t="s">
        <v>180</v>
      </c>
      <c r="BP279" s="54" t="s">
        <v>180</v>
      </c>
      <c r="BQ279" s="55" t="s">
        <v>180</v>
      </c>
      <c r="BR279" s="56">
        <v>520</v>
      </c>
      <c r="BS279" s="54">
        <v>510</v>
      </c>
      <c r="BT279" s="55">
        <v>515</v>
      </c>
      <c r="BU279" s="56">
        <v>352</v>
      </c>
      <c r="BV279" s="54">
        <v>350</v>
      </c>
      <c r="BW279" s="55">
        <v>351</v>
      </c>
      <c r="BX279" s="56">
        <v>507.5</v>
      </c>
      <c r="BY279" s="54">
        <v>501.75</v>
      </c>
      <c r="BZ279" s="55">
        <v>504.75</v>
      </c>
      <c r="CA279" s="56" t="s">
        <v>180</v>
      </c>
      <c r="CB279" s="54" t="s">
        <v>180</v>
      </c>
      <c r="CC279" s="55" t="s">
        <v>180</v>
      </c>
      <c r="CD279" s="56" t="s">
        <v>180</v>
      </c>
      <c r="CE279" s="54" t="s">
        <v>180</v>
      </c>
      <c r="CF279" s="55" t="s">
        <v>180</v>
      </c>
      <c r="CG279" s="56" t="s">
        <v>180</v>
      </c>
      <c r="CH279" s="54" t="s">
        <v>180</v>
      </c>
      <c r="CI279" s="55" t="s">
        <v>180</v>
      </c>
      <c r="CJ279" s="56">
        <v>3200</v>
      </c>
      <c r="CK279" s="54">
        <v>2900</v>
      </c>
      <c r="CL279" s="55">
        <v>3050</v>
      </c>
      <c r="CM279" s="56">
        <v>2850</v>
      </c>
      <c r="CN279" s="54">
        <v>2750</v>
      </c>
      <c r="CO279" s="55">
        <v>2800</v>
      </c>
      <c r="CP279" s="56">
        <v>518.75</v>
      </c>
      <c r="CQ279" s="54">
        <v>508.75</v>
      </c>
      <c r="CR279" s="55">
        <v>514.25</v>
      </c>
      <c r="CS279" s="56">
        <v>450</v>
      </c>
      <c r="CT279" s="54">
        <v>440</v>
      </c>
      <c r="CU279" s="55">
        <v>445</v>
      </c>
      <c r="CV279" s="56">
        <v>450</v>
      </c>
      <c r="CW279" s="54">
        <v>440</v>
      </c>
      <c r="CX279" s="55">
        <v>445</v>
      </c>
      <c r="CY279" s="54">
        <v>463.75</v>
      </c>
      <c r="CZ279" s="54">
        <v>456.75</v>
      </c>
      <c r="DA279" s="55">
        <v>460.5</v>
      </c>
      <c r="DB279" s="54" t="s">
        <v>180</v>
      </c>
      <c r="DC279" s="54" t="s">
        <v>180</v>
      </c>
      <c r="DD279" s="55" t="s">
        <v>180</v>
      </c>
      <c r="DE279" s="54" t="s">
        <v>180</v>
      </c>
      <c r="DF279" s="54" t="s">
        <v>180</v>
      </c>
      <c r="DG279" s="55" t="s">
        <v>180</v>
      </c>
      <c r="DH279" s="54" t="s">
        <v>180</v>
      </c>
      <c r="DI279" s="54" t="s">
        <v>180</v>
      </c>
      <c r="DJ279" s="55" t="s">
        <v>180</v>
      </c>
      <c r="DK279" s="56" t="s">
        <v>180</v>
      </c>
      <c r="DL279" s="54" t="s">
        <v>180</v>
      </c>
      <c r="DM279" s="55" t="s">
        <v>180</v>
      </c>
      <c r="DN279" s="54" t="s">
        <v>180</v>
      </c>
      <c r="DO279" s="54" t="s">
        <v>180</v>
      </c>
      <c r="DP279" s="55" t="s">
        <v>180</v>
      </c>
      <c r="DQ279" s="54" t="s">
        <v>180</v>
      </c>
      <c r="DR279" s="54" t="s">
        <v>180</v>
      </c>
      <c r="DS279" s="55" t="s">
        <v>180</v>
      </c>
      <c r="DT279" s="54" t="s">
        <v>180</v>
      </c>
      <c r="DU279" s="54" t="s">
        <v>180</v>
      </c>
      <c r="DV279" s="55" t="s">
        <v>180</v>
      </c>
      <c r="DW279" s="56">
        <v>485</v>
      </c>
      <c r="DX279" s="54">
        <v>477.5</v>
      </c>
      <c r="DY279" s="55">
        <v>481.25</v>
      </c>
      <c r="DZ279" s="56">
        <v>835.5</v>
      </c>
      <c r="EA279" s="54">
        <v>835.5</v>
      </c>
      <c r="EB279" s="55">
        <v>835.5</v>
      </c>
      <c r="EC279" s="56" t="s">
        <v>180</v>
      </c>
      <c r="ED279" s="54" t="s">
        <v>180</v>
      </c>
      <c r="EE279" s="55" t="s">
        <v>180</v>
      </c>
      <c r="EF279" s="56" t="s">
        <v>180</v>
      </c>
      <c r="EG279" s="54" t="s">
        <v>180</v>
      </c>
      <c r="EH279" s="55" t="s">
        <v>180</v>
      </c>
      <c r="EI279" s="56" t="s">
        <v>180</v>
      </c>
      <c r="EJ279" s="54" t="s">
        <v>180</v>
      </c>
      <c r="EK279" s="55" t="s">
        <v>180</v>
      </c>
      <c r="EL279" s="56" t="s">
        <v>180</v>
      </c>
      <c r="EM279" s="54" t="s">
        <v>180</v>
      </c>
      <c r="EN279" s="55" t="s">
        <v>180</v>
      </c>
      <c r="EO279" s="56">
        <v>2300</v>
      </c>
      <c r="EP279" s="54">
        <v>2200</v>
      </c>
      <c r="EQ279" s="55">
        <v>2250</v>
      </c>
      <c r="ER279" s="56">
        <v>2500</v>
      </c>
      <c r="ES279" s="54">
        <v>2400</v>
      </c>
      <c r="ET279" s="55">
        <v>2450</v>
      </c>
      <c r="EU279" s="54" t="s">
        <v>180</v>
      </c>
      <c r="EV279" s="54" t="s">
        <v>180</v>
      </c>
      <c r="EW279" s="55" t="s">
        <v>180</v>
      </c>
      <c r="EX279" s="54">
        <v>510</v>
      </c>
      <c r="EY279" s="54">
        <v>499.5</v>
      </c>
      <c r="EZ279" s="55">
        <v>505</v>
      </c>
      <c r="FA279" s="56" t="s">
        <v>180</v>
      </c>
      <c r="FB279" s="54" t="s">
        <v>180</v>
      </c>
      <c r="FC279" s="55" t="s">
        <v>180</v>
      </c>
      <c r="FD279" s="56" t="s">
        <v>180</v>
      </c>
      <c r="FE279" s="54" t="s">
        <v>180</v>
      </c>
      <c r="FF279" s="55" t="s">
        <v>180</v>
      </c>
      <c r="FG279" s="56">
        <v>300</v>
      </c>
      <c r="FH279" s="54">
        <v>300</v>
      </c>
      <c r="FI279" s="55">
        <v>300</v>
      </c>
      <c r="FJ279" s="56">
        <v>355</v>
      </c>
      <c r="FK279" s="54">
        <v>352</v>
      </c>
      <c r="FL279" s="55">
        <v>354</v>
      </c>
      <c r="FM279" s="56" t="s">
        <v>180</v>
      </c>
      <c r="FN279" s="54" t="s">
        <v>180</v>
      </c>
      <c r="FO279" s="55" t="s">
        <v>180</v>
      </c>
      <c r="FP279" s="56" t="s">
        <v>180</v>
      </c>
      <c r="FQ279" s="54" t="s">
        <v>180</v>
      </c>
      <c r="FR279" s="55" t="s">
        <v>180</v>
      </c>
      <c r="FS279" s="56" t="s">
        <v>180</v>
      </c>
      <c r="FT279" s="54" t="s">
        <v>180</v>
      </c>
      <c r="FU279" s="55" t="s">
        <v>180</v>
      </c>
      <c r="FV279" s="56" t="s">
        <v>180</v>
      </c>
      <c r="FW279" s="54" t="s">
        <v>180</v>
      </c>
      <c r="FX279" s="55" t="s">
        <v>180</v>
      </c>
      <c r="FY279" s="56" t="s">
        <v>180</v>
      </c>
      <c r="FZ279" s="54" t="s">
        <v>180</v>
      </c>
      <c r="GA279" s="55" t="s">
        <v>180</v>
      </c>
      <c r="GB279" s="56">
        <v>630</v>
      </c>
      <c r="GC279" s="54">
        <v>500</v>
      </c>
      <c r="GD279" s="55">
        <v>565</v>
      </c>
      <c r="GE279" s="56">
        <v>659</v>
      </c>
      <c r="GF279" s="54">
        <v>619</v>
      </c>
      <c r="GG279" s="55">
        <v>639</v>
      </c>
      <c r="GH279" s="56">
        <v>710</v>
      </c>
      <c r="GI279" s="54">
        <v>687.5</v>
      </c>
      <c r="GJ279" s="55">
        <v>699</v>
      </c>
      <c r="GK279" s="56" t="s">
        <v>180</v>
      </c>
      <c r="GL279" s="54" t="s">
        <v>180</v>
      </c>
      <c r="GM279" s="55" t="s">
        <v>180</v>
      </c>
      <c r="GN279" s="56">
        <v>690</v>
      </c>
      <c r="GO279" s="54">
        <v>667.5</v>
      </c>
      <c r="GP279" s="55">
        <v>679</v>
      </c>
      <c r="GQ279" s="56" t="s">
        <v>180</v>
      </c>
      <c r="GR279" s="54" t="s">
        <v>180</v>
      </c>
      <c r="GS279" s="55" t="s">
        <v>180</v>
      </c>
      <c r="GT279" s="56" t="s">
        <v>180</v>
      </c>
      <c r="GU279" s="54" t="s">
        <v>180</v>
      </c>
      <c r="GV279" s="55" t="s">
        <v>180</v>
      </c>
      <c r="GW279" s="56" t="s">
        <v>180</v>
      </c>
      <c r="GX279" s="54" t="s">
        <v>180</v>
      </c>
      <c r="GY279" s="55" t="s">
        <v>180</v>
      </c>
      <c r="GZ279" s="56">
        <v>107.5</v>
      </c>
      <c r="HA279" s="54">
        <v>100</v>
      </c>
      <c r="HB279" s="55">
        <v>103.75</v>
      </c>
      <c r="HC279" s="56">
        <v>126</v>
      </c>
      <c r="HD279" s="54">
        <v>126</v>
      </c>
      <c r="HE279" s="55">
        <v>126</v>
      </c>
      <c r="HF279" s="54" t="s">
        <v>180</v>
      </c>
      <c r="HG279" s="54" t="s">
        <v>180</v>
      </c>
      <c r="HH279" s="55" t="s">
        <v>180</v>
      </c>
      <c r="HI279" s="54" t="s">
        <v>180</v>
      </c>
      <c r="HJ279" s="54" t="s">
        <v>180</v>
      </c>
      <c r="HK279" s="55" t="s">
        <v>180</v>
      </c>
      <c r="HL279" s="56" t="s">
        <v>180</v>
      </c>
      <c r="HM279" s="54" t="s">
        <v>180</v>
      </c>
      <c r="HN279" s="55" t="s">
        <v>180</v>
      </c>
      <c r="HO279" s="56" t="s">
        <v>180</v>
      </c>
      <c r="HP279" s="54" t="s">
        <v>180</v>
      </c>
      <c r="HQ279" s="55" t="s">
        <v>180</v>
      </c>
      <c r="HR279" s="56" t="s">
        <v>180</v>
      </c>
      <c r="HS279" s="54" t="s">
        <v>180</v>
      </c>
      <c r="HT279" s="55" t="s">
        <v>180</v>
      </c>
      <c r="HU279" s="56" t="s">
        <v>180</v>
      </c>
      <c r="HV279" s="54" t="s">
        <v>180</v>
      </c>
      <c r="HW279" s="55" t="s">
        <v>180</v>
      </c>
      <c r="HX279" s="56" t="s">
        <v>180</v>
      </c>
      <c r="HY279" s="54" t="s">
        <v>180</v>
      </c>
      <c r="HZ279" s="55" t="s">
        <v>180</v>
      </c>
      <c r="IA279" s="56" t="s">
        <v>180</v>
      </c>
      <c r="IB279" s="54" t="s">
        <v>180</v>
      </c>
      <c r="IC279" s="55" t="s">
        <v>180</v>
      </c>
    </row>
    <row r="280" spans="1:237">
      <c r="A280" s="20">
        <v>2010</v>
      </c>
      <c r="B280" s="20">
        <v>1</v>
      </c>
      <c r="C280" s="20">
        <v>3</v>
      </c>
      <c r="D280" s="54">
        <v>483.75</v>
      </c>
      <c r="E280" s="54">
        <v>468.75</v>
      </c>
      <c r="F280" s="55">
        <v>476.5</v>
      </c>
      <c r="G280" s="56">
        <v>413.75</v>
      </c>
      <c r="H280" s="54">
        <v>413.75</v>
      </c>
      <c r="I280" s="55">
        <v>413.75</v>
      </c>
      <c r="J280" s="56">
        <v>430.25</v>
      </c>
      <c r="K280" s="54">
        <v>425.25</v>
      </c>
      <c r="L280" s="55">
        <v>427.75</v>
      </c>
      <c r="M280" s="56">
        <v>456.25</v>
      </c>
      <c r="N280" s="54">
        <v>450</v>
      </c>
      <c r="O280" s="55">
        <v>453.5</v>
      </c>
      <c r="P280" s="56">
        <v>456.25</v>
      </c>
      <c r="Q280" s="54">
        <v>450</v>
      </c>
      <c r="R280" s="55">
        <v>453.5</v>
      </c>
      <c r="S280" s="56">
        <v>456.25</v>
      </c>
      <c r="T280" s="54">
        <v>450</v>
      </c>
      <c r="U280" s="55">
        <v>453.5</v>
      </c>
      <c r="V280" s="54">
        <v>448.75</v>
      </c>
      <c r="W280" s="54">
        <v>442.5</v>
      </c>
      <c r="X280" s="55">
        <v>446</v>
      </c>
      <c r="Y280" s="54">
        <v>447.5</v>
      </c>
      <c r="Z280" s="54">
        <v>442.5</v>
      </c>
      <c r="AA280" s="55">
        <v>445.5</v>
      </c>
      <c r="AB280" s="54" t="s">
        <v>180</v>
      </c>
      <c r="AC280" s="54" t="s">
        <v>180</v>
      </c>
      <c r="AD280" s="55" t="s">
        <v>180</v>
      </c>
      <c r="AE280" s="54" t="s">
        <v>180</v>
      </c>
      <c r="AF280" s="54" t="s">
        <v>180</v>
      </c>
      <c r="AG280" s="55" t="s">
        <v>180</v>
      </c>
      <c r="AH280" s="56" t="s">
        <v>180</v>
      </c>
      <c r="AI280" s="54" t="s">
        <v>180</v>
      </c>
      <c r="AJ280" s="55" t="s">
        <v>180</v>
      </c>
      <c r="AK280" s="56" t="s">
        <v>180</v>
      </c>
      <c r="AL280" s="54" t="s">
        <v>180</v>
      </c>
      <c r="AM280" s="55" t="s">
        <v>180</v>
      </c>
      <c r="AN280" s="56" t="s">
        <v>180</v>
      </c>
      <c r="AO280" s="54" t="s">
        <v>180</v>
      </c>
      <c r="AP280" s="55" t="s">
        <v>180</v>
      </c>
      <c r="AQ280" s="56" t="s">
        <v>180</v>
      </c>
      <c r="AR280" s="54" t="s">
        <v>180</v>
      </c>
      <c r="AS280" s="55" t="s">
        <v>180</v>
      </c>
      <c r="AT280" s="56" t="s">
        <v>180</v>
      </c>
      <c r="AU280" s="54" t="s">
        <v>180</v>
      </c>
      <c r="AV280" s="55" t="s">
        <v>180</v>
      </c>
      <c r="AW280" s="56">
        <v>455</v>
      </c>
      <c r="AX280" s="54">
        <v>448.75</v>
      </c>
      <c r="AY280" s="55">
        <v>452.25</v>
      </c>
      <c r="AZ280" s="56">
        <v>497.5</v>
      </c>
      <c r="BA280" s="54">
        <v>468.75</v>
      </c>
      <c r="BB280" s="55">
        <v>483.25</v>
      </c>
      <c r="BC280" s="56">
        <v>490</v>
      </c>
      <c r="BD280" s="54">
        <v>475</v>
      </c>
      <c r="BE280" s="55">
        <v>482.5</v>
      </c>
      <c r="BF280" s="56">
        <v>491.25</v>
      </c>
      <c r="BG280" s="54">
        <v>491.25</v>
      </c>
      <c r="BH280" s="55">
        <v>491.25</v>
      </c>
      <c r="BI280" s="56">
        <v>435</v>
      </c>
      <c r="BJ280" s="54">
        <v>430</v>
      </c>
      <c r="BK280" s="55">
        <v>433</v>
      </c>
      <c r="BL280" s="56" t="s">
        <v>180</v>
      </c>
      <c r="BM280" s="54" t="s">
        <v>180</v>
      </c>
      <c r="BN280" s="55" t="s">
        <v>180</v>
      </c>
      <c r="BO280" s="56" t="s">
        <v>180</v>
      </c>
      <c r="BP280" s="54" t="s">
        <v>180</v>
      </c>
      <c r="BQ280" s="55" t="s">
        <v>180</v>
      </c>
      <c r="BR280" s="56">
        <v>513.75</v>
      </c>
      <c r="BS280" s="54">
        <v>505</v>
      </c>
      <c r="BT280" s="55">
        <v>509.5</v>
      </c>
      <c r="BU280" s="56">
        <v>479.75</v>
      </c>
      <c r="BV280" s="54">
        <v>475.5</v>
      </c>
      <c r="BW280" s="55">
        <v>477.75</v>
      </c>
      <c r="BX280" s="56">
        <v>560</v>
      </c>
      <c r="BY280" s="54">
        <v>550</v>
      </c>
      <c r="BZ280" s="55">
        <v>555</v>
      </c>
      <c r="CA280" s="56" t="s">
        <v>180</v>
      </c>
      <c r="CB280" s="54" t="s">
        <v>180</v>
      </c>
      <c r="CC280" s="55" t="s">
        <v>180</v>
      </c>
      <c r="CD280" s="56" t="s">
        <v>180</v>
      </c>
      <c r="CE280" s="54" t="s">
        <v>180</v>
      </c>
      <c r="CF280" s="55" t="s">
        <v>180</v>
      </c>
      <c r="CG280" s="56" t="s">
        <v>180</v>
      </c>
      <c r="CH280" s="54" t="s">
        <v>180</v>
      </c>
      <c r="CI280" s="55" t="s">
        <v>180</v>
      </c>
      <c r="CJ280" s="56">
        <v>3100</v>
      </c>
      <c r="CK280" s="54">
        <v>2700</v>
      </c>
      <c r="CL280" s="55">
        <v>2900</v>
      </c>
      <c r="CM280" s="56">
        <v>2837.5</v>
      </c>
      <c r="CN280" s="54">
        <v>2737.5</v>
      </c>
      <c r="CO280" s="55">
        <v>2787.5</v>
      </c>
      <c r="CP280" s="56">
        <v>518</v>
      </c>
      <c r="CQ280" s="54">
        <v>509.5</v>
      </c>
      <c r="CR280" s="55">
        <v>514</v>
      </c>
      <c r="CS280" s="56">
        <v>450</v>
      </c>
      <c r="CT280" s="54">
        <v>440</v>
      </c>
      <c r="CU280" s="55">
        <v>445</v>
      </c>
      <c r="CV280" s="56">
        <v>450</v>
      </c>
      <c r="CW280" s="54">
        <v>440</v>
      </c>
      <c r="CX280" s="55">
        <v>445</v>
      </c>
      <c r="CY280" s="54">
        <v>466.25</v>
      </c>
      <c r="CZ280" s="54">
        <v>460</v>
      </c>
      <c r="DA280" s="55">
        <v>463.5</v>
      </c>
      <c r="DB280" s="54" t="s">
        <v>180</v>
      </c>
      <c r="DC280" s="54" t="s">
        <v>180</v>
      </c>
      <c r="DD280" s="55" t="s">
        <v>180</v>
      </c>
      <c r="DE280" s="54" t="s">
        <v>180</v>
      </c>
      <c r="DF280" s="54" t="s">
        <v>180</v>
      </c>
      <c r="DG280" s="55" t="s">
        <v>180</v>
      </c>
      <c r="DH280" s="54" t="s">
        <v>180</v>
      </c>
      <c r="DI280" s="54" t="s">
        <v>180</v>
      </c>
      <c r="DJ280" s="55" t="s">
        <v>180</v>
      </c>
      <c r="DK280" s="56" t="s">
        <v>180</v>
      </c>
      <c r="DL280" s="54" t="s">
        <v>180</v>
      </c>
      <c r="DM280" s="55" t="s">
        <v>180</v>
      </c>
      <c r="DN280" s="54" t="s">
        <v>180</v>
      </c>
      <c r="DO280" s="54" t="s">
        <v>180</v>
      </c>
      <c r="DP280" s="55" t="s">
        <v>180</v>
      </c>
      <c r="DQ280" s="54" t="s">
        <v>180</v>
      </c>
      <c r="DR280" s="54" t="s">
        <v>180</v>
      </c>
      <c r="DS280" s="55" t="s">
        <v>180</v>
      </c>
      <c r="DT280" s="54" t="s">
        <v>180</v>
      </c>
      <c r="DU280" s="54" t="s">
        <v>180</v>
      </c>
      <c r="DV280" s="55" t="s">
        <v>180</v>
      </c>
      <c r="DW280" s="56">
        <v>496.25</v>
      </c>
      <c r="DX280" s="54">
        <v>491.24999999999994</v>
      </c>
      <c r="DY280" s="55">
        <v>494.25</v>
      </c>
      <c r="DZ280" s="56">
        <v>926</v>
      </c>
      <c r="EA280" s="54">
        <v>926</v>
      </c>
      <c r="EB280" s="55">
        <v>926</v>
      </c>
      <c r="EC280" s="56" t="s">
        <v>180</v>
      </c>
      <c r="ED280" s="54" t="s">
        <v>180</v>
      </c>
      <c r="EE280" s="55" t="s">
        <v>180</v>
      </c>
      <c r="EF280" s="56" t="s">
        <v>180</v>
      </c>
      <c r="EG280" s="54" t="s">
        <v>180</v>
      </c>
      <c r="EH280" s="55" t="s">
        <v>180</v>
      </c>
      <c r="EI280" s="56" t="s">
        <v>180</v>
      </c>
      <c r="EJ280" s="54" t="s">
        <v>180</v>
      </c>
      <c r="EK280" s="55" t="s">
        <v>180</v>
      </c>
      <c r="EL280" s="56" t="s">
        <v>180</v>
      </c>
      <c r="EM280" s="54" t="s">
        <v>180</v>
      </c>
      <c r="EN280" s="55" t="s">
        <v>180</v>
      </c>
      <c r="EO280" s="56">
        <v>2200</v>
      </c>
      <c r="EP280" s="54">
        <v>2000</v>
      </c>
      <c r="EQ280" s="55">
        <v>2100</v>
      </c>
      <c r="ER280" s="56">
        <v>2500</v>
      </c>
      <c r="ES280" s="54">
        <v>2400</v>
      </c>
      <c r="ET280" s="55">
        <v>2450</v>
      </c>
      <c r="EU280" s="54" t="s">
        <v>180</v>
      </c>
      <c r="EV280" s="54" t="s">
        <v>180</v>
      </c>
      <c r="EW280" s="55" t="s">
        <v>180</v>
      </c>
      <c r="EX280" s="54">
        <v>524.5</v>
      </c>
      <c r="EY280" s="54">
        <v>523</v>
      </c>
      <c r="EZ280" s="55">
        <v>523.75</v>
      </c>
      <c r="FA280" s="56" t="s">
        <v>180</v>
      </c>
      <c r="FB280" s="54" t="s">
        <v>180</v>
      </c>
      <c r="FC280" s="55" t="s">
        <v>180</v>
      </c>
      <c r="FD280" s="56" t="s">
        <v>180</v>
      </c>
      <c r="FE280" s="54" t="s">
        <v>180</v>
      </c>
      <c r="FF280" s="55" t="s">
        <v>180</v>
      </c>
      <c r="FG280" s="56">
        <v>356.25</v>
      </c>
      <c r="FH280" s="54">
        <v>352.5</v>
      </c>
      <c r="FI280" s="55">
        <v>354.75</v>
      </c>
      <c r="FJ280" s="56">
        <v>385</v>
      </c>
      <c r="FK280" s="54">
        <v>369.25</v>
      </c>
      <c r="FL280" s="55">
        <v>377.25</v>
      </c>
      <c r="FM280" s="56">
        <v>388.33333333333331</v>
      </c>
      <c r="FN280" s="54">
        <v>373.33333333333331</v>
      </c>
      <c r="FO280" s="55">
        <v>381</v>
      </c>
      <c r="FP280" s="56" t="s">
        <v>180</v>
      </c>
      <c r="FQ280" s="54" t="s">
        <v>180</v>
      </c>
      <c r="FR280" s="55" t="s">
        <v>180</v>
      </c>
      <c r="FS280" s="56" t="s">
        <v>180</v>
      </c>
      <c r="FT280" s="54" t="s">
        <v>180</v>
      </c>
      <c r="FU280" s="55" t="s">
        <v>180</v>
      </c>
      <c r="FV280" s="56" t="s">
        <v>180</v>
      </c>
      <c r="FW280" s="54" t="s">
        <v>180</v>
      </c>
      <c r="FX280" s="55" t="s">
        <v>180</v>
      </c>
      <c r="FY280" s="56" t="s">
        <v>180</v>
      </c>
      <c r="FZ280" s="54" t="s">
        <v>180</v>
      </c>
      <c r="GA280" s="55" t="s">
        <v>180</v>
      </c>
      <c r="GB280" s="56">
        <v>710</v>
      </c>
      <c r="GC280" s="54">
        <v>500</v>
      </c>
      <c r="GD280" s="55">
        <v>605</v>
      </c>
      <c r="GE280" s="56">
        <v>732.5</v>
      </c>
      <c r="GF280" s="54">
        <v>628</v>
      </c>
      <c r="GG280" s="55">
        <v>680</v>
      </c>
      <c r="GH280" s="56">
        <v>792.5</v>
      </c>
      <c r="GI280" s="54">
        <v>765</v>
      </c>
      <c r="GJ280" s="55">
        <v>779</v>
      </c>
      <c r="GK280" s="56" t="s">
        <v>180</v>
      </c>
      <c r="GL280" s="54" t="s">
        <v>180</v>
      </c>
      <c r="GM280" s="55" t="s">
        <v>180</v>
      </c>
      <c r="GN280" s="56">
        <v>772.5</v>
      </c>
      <c r="GO280" s="54">
        <v>745</v>
      </c>
      <c r="GP280" s="55">
        <v>759</v>
      </c>
      <c r="GQ280" s="56" t="s">
        <v>180</v>
      </c>
      <c r="GR280" s="54" t="s">
        <v>180</v>
      </c>
      <c r="GS280" s="55" t="s">
        <v>180</v>
      </c>
      <c r="GT280" s="56" t="s">
        <v>180</v>
      </c>
      <c r="GU280" s="54" t="s">
        <v>180</v>
      </c>
      <c r="GV280" s="55" t="s">
        <v>180</v>
      </c>
      <c r="GW280" s="56" t="s">
        <v>180</v>
      </c>
      <c r="GX280" s="54" t="s">
        <v>180</v>
      </c>
      <c r="GY280" s="55" t="s">
        <v>180</v>
      </c>
      <c r="GZ280" s="56">
        <v>110</v>
      </c>
      <c r="HA280" s="54">
        <v>100</v>
      </c>
      <c r="HB280" s="55">
        <v>105</v>
      </c>
      <c r="HC280" s="56">
        <v>126</v>
      </c>
      <c r="HD280" s="54">
        <v>126</v>
      </c>
      <c r="HE280" s="55">
        <v>126</v>
      </c>
      <c r="HF280" s="54" t="s">
        <v>180</v>
      </c>
      <c r="HG280" s="54" t="s">
        <v>180</v>
      </c>
      <c r="HH280" s="55" t="s">
        <v>180</v>
      </c>
      <c r="HI280" s="54" t="s">
        <v>180</v>
      </c>
      <c r="HJ280" s="54" t="s">
        <v>180</v>
      </c>
      <c r="HK280" s="55" t="s">
        <v>180</v>
      </c>
      <c r="HL280" s="56" t="s">
        <v>180</v>
      </c>
      <c r="HM280" s="54" t="s">
        <v>180</v>
      </c>
      <c r="HN280" s="55" t="s">
        <v>180</v>
      </c>
      <c r="HO280" s="56" t="s">
        <v>180</v>
      </c>
      <c r="HP280" s="54" t="s">
        <v>180</v>
      </c>
      <c r="HQ280" s="55" t="s">
        <v>180</v>
      </c>
      <c r="HR280" s="56" t="s">
        <v>180</v>
      </c>
      <c r="HS280" s="54" t="s">
        <v>180</v>
      </c>
      <c r="HT280" s="55" t="s">
        <v>180</v>
      </c>
      <c r="HU280" s="56" t="s">
        <v>180</v>
      </c>
      <c r="HV280" s="54" t="s">
        <v>180</v>
      </c>
      <c r="HW280" s="55" t="s">
        <v>180</v>
      </c>
      <c r="HX280" s="56" t="s">
        <v>180</v>
      </c>
      <c r="HY280" s="54" t="s">
        <v>180</v>
      </c>
      <c r="HZ280" s="55" t="s">
        <v>180</v>
      </c>
      <c r="IA280" s="56" t="s">
        <v>180</v>
      </c>
      <c r="IB280" s="54" t="s">
        <v>180</v>
      </c>
      <c r="IC280" s="55" t="s">
        <v>180</v>
      </c>
    </row>
    <row r="281" spans="1:237">
      <c r="A281" s="20">
        <v>2010</v>
      </c>
      <c r="B281" s="20">
        <v>2</v>
      </c>
      <c r="C281" s="20">
        <v>4</v>
      </c>
      <c r="D281" s="54">
        <v>472</v>
      </c>
      <c r="E281" s="54">
        <v>460</v>
      </c>
      <c r="F281" s="55">
        <v>466.4</v>
      </c>
      <c r="G281" s="56">
        <v>412</v>
      </c>
      <c r="H281" s="54">
        <v>410</v>
      </c>
      <c r="I281" s="55">
        <v>411.2</v>
      </c>
      <c r="J281" s="56">
        <v>423.6</v>
      </c>
      <c r="K281" s="54">
        <v>414.4</v>
      </c>
      <c r="L281" s="55">
        <v>419.4</v>
      </c>
      <c r="M281" s="56">
        <v>457</v>
      </c>
      <c r="N281" s="54">
        <v>448</v>
      </c>
      <c r="O281" s="55">
        <v>452.6</v>
      </c>
      <c r="P281" s="56">
        <v>457</v>
      </c>
      <c r="Q281" s="54">
        <v>448</v>
      </c>
      <c r="R281" s="55">
        <v>452.6</v>
      </c>
      <c r="S281" s="56">
        <v>457</v>
      </c>
      <c r="T281" s="54">
        <v>448</v>
      </c>
      <c r="U281" s="55">
        <v>452.6</v>
      </c>
      <c r="V281" s="54">
        <v>449</v>
      </c>
      <c r="W281" s="54">
        <v>434</v>
      </c>
      <c r="X281" s="55">
        <v>441.8</v>
      </c>
      <c r="Y281" s="54">
        <v>449</v>
      </c>
      <c r="Z281" s="54">
        <v>431</v>
      </c>
      <c r="AA281" s="55">
        <v>440.4</v>
      </c>
      <c r="AB281" s="54" t="s">
        <v>180</v>
      </c>
      <c r="AC281" s="54" t="s">
        <v>180</v>
      </c>
      <c r="AD281" s="55" t="s">
        <v>180</v>
      </c>
      <c r="AE281" s="54" t="s">
        <v>180</v>
      </c>
      <c r="AF281" s="54" t="s">
        <v>180</v>
      </c>
      <c r="AG281" s="55" t="s">
        <v>180</v>
      </c>
      <c r="AH281" s="56" t="s">
        <v>180</v>
      </c>
      <c r="AI281" s="54" t="s">
        <v>180</v>
      </c>
      <c r="AJ281" s="55" t="s">
        <v>180</v>
      </c>
      <c r="AK281" s="56" t="s">
        <v>180</v>
      </c>
      <c r="AL281" s="54" t="s">
        <v>180</v>
      </c>
      <c r="AM281" s="55" t="s">
        <v>180</v>
      </c>
      <c r="AN281" s="56" t="s">
        <v>180</v>
      </c>
      <c r="AO281" s="54" t="s">
        <v>180</v>
      </c>
      <c r="AP281" s="55" t="s">
        <v>180</v>
      </c>
      <c r="AQ281" s="56" t="s">
        <v>180</v>
      </c>
      <c r="AR281" s="54" t="s">
        <v>180</v>
      </c>
      <c r="AS281" s="55" t="s">
        <v>180</v>
      </c>
      <c r="AT281" s="56" t="s">
        <v>180</v>
      </c>
      <c r="AU281" s="54" t="s">
        <v>180</v>
      </c>
      <c r="AV281" s="55" t="s">
        <v>180</v>
      </c>
      <c r="AW281" s="56">
        <v>452</v>
      </c>
      <c r="AX281" s="54">
        <v>430</v>
      </c>
      <c r="AY281" s="55">
        <v>441</v>
      </c>
      <c r="AZ281" s="56">
        <v>478.8</v>
      </c>
      <c r="BA281" s="54">
        <v>438</v>
      </c>
      <c r="BB281" s="55">
        <v>458.6</v>
      </c>
      <c r="BC281" s="56">
        <v>472</v>
      </c>
      <c r="BD281" s="54">
        <v>456</v>
      </c>
      <c r="BE281" s="55">
        <v>464</v>
      </c>
      <c r="BF281" s="56">
        <v>458.6</v>
      </c>
      <c r="BG281" s="54">
        <v>440</v>
      </c>
      <c r="BH281" s="55">
        <v>449.4</v>
      </c>
      <c r="BI281" s="56">
        <v>465</v>
      </c>
      <c r="BJ281" s="54">
        <v>460</v>
      </c>
      <c r="BK281" s="55">
        <v>463</v>
      </c>
      <c r="BL281" s="56" t="s">
        <v>180</v>
      </c>
      <c r="BM281" s="54" t="s">
        <v>180</v>
      </c>
      <c r="BN281" s="55" t="s">
        <v>180</v>
      </c>
      <c r="BO281" s="56" t="s">
        <v>180</v>
      </c>
      <c r="BP281" s="54" t="s">
        <v>180</v>
      </c>
      <c r="BQ281" s="55" t="s">
        <v>180</v>
      </c>
      <c r="BR281" s="56">
        <v>456</v>
      </c>
      <c r="BS281" s="54">
        <v>436</v>
      </c>
      <c r="BT281" s="55">
        <v>446.2</v>
      </c>
      <c r="BU281" s="56">
        <v>500</v>
      </c>
      <c r="BV281" s="54">
        <v>489</v>
      </c>
      <c r="BW281" s="55">
        <v>494.8</v>
      </c>
      <c r="BX281" s="56">
        <v>538</v>
      </c>
      <c r="BY281" s="54">
        <v>530</v>
      </c>
      <c r="BZ281" s="55">
        <v>534.20000000000005</v>
      </c>
      <c r="CA281" s="56" t="s">
        <v>180</v>
      </c>
      <c r="CB281" s="54" t="s">
        <v>180</v>
      </c>
      <c r="CC281" s="55" t="s">
        <v>180</v>
      </c>
      <c r="CD281" s="56" t="s">
        <v>180</v>
      </c>
      <c r="CE281" s="54" t="s">
        <v>180</v>
      </c>
      <c r="CF281" s="55" t="s">
        <v>180</v>
      </c>
      <c r="CG281" s="56" t="s">
        <v>180</v>
      </c>
      <c r="CH281" s="54" t="s">
        <v>180</v>
      </c>
      <c r="CI281" s="55" t="s">
        <v>180</v>
      </c>
      <c r="CJ281" s="56">
        <v>2900</v>
      </c>
      <c r="CK281" s="54">
        <v>2700</v>
      </c>
      <c r="CL281" s="55">
        <v>2800</v>
      </c>
      <c r="CM281" s="56">
        <v>2740</v>
      </c>
      <c r="CN281" s="54">
        <v>2640</v>
      </c>
      <c r="CO281" s="55">
        <v>2690</v>
      </c>
      <c r="CP281" s="56">
        <v>486.6</v>
      </c>
      <c r="CQ281" s="54">
        <v>475</v>
      </c>
      <c r="CR281" s="55">
        <v>481</v>
      </c>
      <c r="CS281" s="56">
        <v>450</v>
      </c>
      <c r="CT281" s="54">
        <v>440</v>
      </c>
      <c r="CU281" s="55">
        <v>445</v>
      </c>
      <c r="CV281" s="56">
        <v>450</v>
      </c>
      <c r="CW281" s="54">
        <v>440</v>
      </c>
      <c r="CX281" s="55">
        <v>445</v>
      </c>
      <c r="CY281" s="54">
        <v>452</v>
      </c>
      <c r="CZ281" s="54">
        <v>436</v>
      </c>
      <c r="DA281" s="55">
        <v>444</v>
      </c>
      <c r="DB281" s="54" t="s">
        <v>180</v>
      </c>
      <c r="DC281" s="54" t="s">
        <v>180</v>
      </c>
      <c r="DD281" s="55" t="s">
        <v>180</v>
      </c>
      <c r="DE281" s="54" t="s">
        <v>180</v>
      </c>
      <c r="DF281" s="54" t="s">
        <v>180</v>
      </c>
      <c r="DG281" s="55" t="s">
        <v>180</v>
      </c>
      <c r="DH281" s="54" t="s">
        <v>180</v>
      </c>
      <c r="DI281" s="54" t="s">
        <v>180</v>
      </c>
      <c r="DJ281" s="55" t="s">
        <v>180</v>
      </c>
      <c r="DK281" s="56" t="s">
        <v>180</v>
      </c>
      <c r="DL281" s="54" t="s">
        <v>180</v>
      </c>
      <c r="DM281" s="55" t="s">
        <v>180</v>
      </c>
      <c r="DN281" s="54" t="s">
        <v>180</v>
      </c>
      <c r="DO281" s="54" t="s">
        <v>180</v>
      </c>
      <c r="DP281" s="55" t="s">
        <v>180</v>
      </c>
      <c r="DQ281" s="54" t="s">
        <v>180</v>
      </c>
      <c r="DR281" s="54" t="s">
        <v>180</v>
      </c>
      <c r="DS281" s="55" t="s">
        <v>180</v>
      </c>
      <c r="DT281" s="54" t="s">
        <v>180</v>
      </c>
      <c r="DU281" s="54" t="s">
        <v>180</v>
      </c>
      <c r="DV281" s="55" t="s">
        <v>180</v>
      </c>
      <c r="DW281" s="56">
        <v>468</v>
      </c>
      <c r="DX281" s="54">
        <v>458</v>
      </c>
      <c r="DY281" s="55">
        <v>463.4</v>
      </c>
      <c r="DZ281" s="56">
        <v>993.5</v>
      </c>
      <c r="EA281" s="54">
        <v>975</v>
      </c>
      <c r="EB281" s="55">
        <v>984.5</v>
      </c>
      <c r="EC281" s="56" t="s">
        <v>180</v>
      </c>
      <c r="ED281" s="54" t="s">
        <v>180</v>
      </c>
      <c r="EE281" s="55" t="s">
        <v>180</v>
      </c>
      <c r="EF281" s="56" t="s">
        <v>180</v>
      </c>
      <c r="EG281" s="54" t="s">
        <v>180</v>
      </c>
      <c r="EH281" s="55" t="s">
        <v>180</v>
      </c>
      <c r="EI281" s="56" t="s">
        <v>180</v>
      </c>
      <c r="EJ281" s="54" t="s">
        <v>180</v>
      </c>
      <c r="EK281" s="55" t="s">
        <v>180</v>
      </c>
      <c r="EL281" s="56" t="s">
        <v>180</v>
      </c>
      <c r="EM281" s="54" t="s">
        <v>180</v>
      </c>
      <c r="EN281" s="55" t="s">
        <v>180</v>
      </c>
      <c r="EO281" s="56">
        <v>2100</v>
      </c>
      <c r="EP281" s="54">
        <v>1800</v>
      </c>
      <c r="EQ281" s="55">
        <v>1950</v>
      </c>
      <c r="ER281" s="56">
        <v>2200</v>
      </c>
      <c r="ES281" s="54">
        <v>1850</v>
      </c>
      <c r="ET281" s="55">
        <v>2025</v>
      </c>
      <c r="EU281" s="54" t="s">
        <v>180</v>
      </c>
      <c r="EV281" s="54" t="s">
        <v>180</v>
      </c>
      <c r="EW281" s="55" t="s">
        <v>180</v>
      </c>
      <c r="EX281" s="54">
        <v>497</v>
      </c>
      <c r="EY281" s="54">
        <v>484.99999999999989</v>
      </c>
      <c r="EZ281" s="55">
        <v>491.2</v>
      </c>
      <c r="FA281" s="56" t="s">
        <v>180</v>
      </c>
      <c r="FB281" s="54" t="s">
        <v>180</v>
      </c>
      <c r="FC281" s="55" t="s">
        <v>180</v>
      </c>
      <c r="FD281" s="56" t="s">
        <v>180</v>
      </c>
      <c r="FE281" s="54" t="s">
        <v>180</v>
      </c>
      <c r="FF281" s="55" t="s">
        <v>180</v>
      </c>
      <c r="FG281" s="56">
        <v>375</v>
      </c>
      <c r="FH281" s="54">
        <v>370</v>
      </c>
      <c r="FI281" s="55">
        <v>373</v>
      </c>
      <c r="FJ281" s="56">
        <v>368.6</v>
      </c>
      <c r="FK281" s="54">
        <v>363</v>
      </c>
      <c r="FL281" s="55">
        <v>365.8</v>
      </c>
      <c r="FM281" s="56">
        <v>381</v>
      </c>
      <c r="FN281" s="54">
        <v>373</v>
      </c>
      <c r="FO281" s="55">
        <v>377.2</v>
      </c>
      <c r="FP281" s="56" t="s">
        <v>180</v>
      </c>
      <c r="FQ281" s="54" t="s">
        <v>180</v>
      </c>
      <c r="FR281" s="55" t="s">
        <v>180</v>
      </c>
      <c r="FS281" s="56" t="s">
        <v>180</v>
      </c>
      <c r="FT281" s="54" t="s">
        <v>180</v>
      </c>
      <c r="FU281" s="55" t="s">
        <v>180</v>
      </c>
      <c r="FV281" s="56" t="s">
        <v>180</v>
      </c>
      <c r="FW281" s="54" t="s">
        <v>180</v>
      </c>
      <c r="FX281" s="55" t="s">
        <v>180</v>
      </c>
      <c r="FY281" s="56" t="s">
        <v>180</v>
      </c>
      <c r="FZ281" s="54" t="s">
        <v>180</v>
      </c>
      <c r="GA281" s="55" t="s">
        <v>180</v>
      </c>
      <c r="GB281" s="56">
        <v>740</v>
      </c>
      <c r="GC281" s="54">
        <v>558</v>
      </c>
      <c r="GD281" s="55">
        <v>649.20000000000005</v>
      </c>
      <c r="GE281" s="56">
        <v>778</v>
      </c>
      <c r="GF281" s="54">
        <v>686.8</v>
      </c>
      <c r="GG281" s="55">
        <v>732.4</v>
      </c>
      <c r="GH281" s="56">
        <v>835</v>
      </c>
      <c r="GI281" s="54">
        <v>800</v>
      </c>
      <c r="GJ281" s="55">
        <v>818</v>
      </c>
      <c r="GK281" s="56" t="s">
        <v>180</v>
      </c>
      <c r="GL281" s="54" t="s">
        <v>180</v>
      </c>
      <c r="GM281" s="55" t="s">
        <v>180</v>
      </c>
      <c r="GN281" s="56">
        <v>815</v>
      </c>
      <c r="GO281" s="54">
        <v>780</v>
      </c>
      <c r="GP281" s="55">
        <v>798</v>
      </c>
      <c r="GQ281" s="56" t="s">
        <v>180</v>
      </c>
      <c r="GR281" s="54" t="s">
        <v>180</v>
      </c>
      <c r="GS281" s="55" t="s">
        <v>180</v>
      </c>
      <c r="GT281" s="56" t="s">
        <v>180</v>
      </c>
      <c r="GU281" s="54" t="s">
        <v>180</v>
      </c>
      <c r="GV281" s="55" t="s">
        <v>180</v>
      </c>
      <c r="GW281" s="56" t="s">
        <v>180</v>
      </c>
      <c r="GX281" s="54" t="s">
        <v>180</v>
      </c>
      <c r="GY281" s="55" t="s">
        <v>180</v>
      </c>
      <c r="GZ281" s="56">
        <v>130</v>
      </c>
      <c r="HA281" s="54">
        <v>120</v>
      </c>
      <c r="HB281" s="55">
        <v>125</v>
      </c>
      <c r="HC281" s="56">
        <v>133.80000000000001</v>
      </c>
      <c r="HD281" s="54">
        <v>128.80000000000001</v>
      </c>
      <c r="HE281" s="55">
        <v>131.4</v>
      </c>
      <c r="HF281" s="54" t="s">
        <v>180</v>
      </c>
      <c r="HG281" s="54" t="s">
        <v>180</v>
      </c>
      <c r="HH281" s="55" t="s">
        <v>180</v>
      </c>
      <c r="HI281" s="54" t="s">
        <v>180</v>
      </c>
      <c r="HJ281" s="54" t="s">
        <v>180</v>
      </c>
      <c r="HK281" s="55" t="s">
        <v>180</v>
      </c>
      <c r="HL281" s="56" t="s">
        <v>180</v>
      </c>
      <c r="HM281" s="54" t="s">
        <v>180</v>
      </c>
      <c r="HN281" s="55" t="s">
        <v>180</v>
      </c>
      <c r="HO281" s="56" t="s">
        <v>180</v>
      </c>
      <c r="HP281" s="54" t="s">
        <v>180</v>
      </c>
      <c r="HQ281" s="55" t="s">
        <v>180</v>
      </c>
      <c r="HR281" s="56" t="s">
        <v>180</v>
      </c>
      <c r="HS281" s="54" t="s">
        <v>180</v>
      </c>
      <c r="HT281" s="55" t="s">
        <v>180</v>
      </c>
      <c r="HU281" s="56" t="s">
        <v>180</v>
      </c>
      <c r="HV281" s="54" t="s">
        <v>180</v>
      </c>
      <c r="HW281" s="55" t="s">
        <v>180</v>
      </c>
      <c r="HX281" s="56" t="s">
        <v>180</v>
      </c>
      <c r="HY281" s="54" t="s">
        <v>180</v>
      </c>
      <c r="HZ281" s="55" t="s">
        <v>180</v>
      </c>
      <c r="IA281" s="56" t="s">
        <v>180</v>
      </c>
      <c r="IB281" s="54" t="s">
        <v>180</v>
      </c>
      <c r="IC281" s="55" t="s">
        <v>180</v>
      </c>
    </row>
    <row r="282" spans="1:237">
      <c r="A282" s="20">
        <v>2010</v>
      </c>
      <c r="B282" s="20">
        <v>2</v>
      </c>
      <c r="C282" s="20">
        <v>5</v>
      </c>
      <c r="D282" s="54">
        <v>463.75</v>
      </c>
      <c r="E282" s="54">
        <v>457.5</v>
      </c>
      <c r="F282" s="55">
        <v>461</v>
      </c>
      <c r="G282" s="56">
        <v>411.25</v>
      </c>
      <c r="H282" s="54">
        <v>407.5</v>
      </c>
      <c r="I282" s="55">
        <v>409.75</v>
      </c>
      <c r="J282" s="56">
        <v>410</v>
      </c>
      <c r="K282" s="54">
        <v>405</v>
      </c>
      <c r="L282" s="55">
        <v>407.75</v>
      </c>
      <c r="M282" s="56">
        <v>455</v>
      </c>
      <c r="N282" s="54">
        <v>446.25</v>
      </c>
      <c r="O282" s="55">
        <v>450.75</v>
      </c>
      <c r="P282" s="56">
        <v>453.75</v>
      </c>
      <c r="Q282" s="54">
        <v>446.25</v>
      </c>
      <c r="R282" s="55">
        <v>450.25</v>
      </c>
      <c r="S282" s="56">
        <v>455</v>
      </c>
      <c r="T282" s="54">
        <v>446.25</v>
      </c>
      <c r="U282" s="55">
        <v>450.75</v>
      </c>
      <c r="V282" s="54">
        <v>452.5</v>
      </c>
      <c r="W282" s="54">
        <v>442.5</v>
      </c>
      <c r="X282" s="55">
        <v>447.5</v>
      </c>
      <c r="Y282" s="54">
        <v>450</v>
      </c>
      <c r="Z282" s="54">
        <v>445</v>
      </c>
      <c r="AA282" s="55">
        <v>447.5</v>
      </c>
      <c r="AB282" s="54" t="s">
        <v>180</v>
      </c>
      <c r="AC282" s="54" t="s">
        <v>180</v>
      </c>
      <c r="AD282" s="55" t="s">
        <v>180</v>
      </c>
      <c r="AE282" s="54" t="s">
        <v>180</v>
      </c>
      <c r="AF282" s="54" t="s">
        <v>180</v>
      </c>
      <c r="AG282" s="55" t="s">
        <v>180</v>
      </c>
      <c r="AH282" s="56" t="s">
        <v>180</v>
      </c>
      <c r="AI282" s="54" t="s">
        <v>180</v>
      </c>
      <c r="AJ282" s="55" t="s">
        <v>180</v>
      </c>
      <c r="AK282" s="56" t="s">
        <v>180</v>
      </c>
      <c r="AL282" s="54" t="s">
        <v>180</v>
      </c>
      <c r="AM282" s="55" t="s">
        <v>180</v>
      </c>
      <c r="AN282" s="56" t="s">
        <v>180</v>
      </c>
      <c r="AO282" s="54" t="s">
        <v>180</v>
      </c>
      <c r="AP282" s="55" t="s">
        <v>180</v>
      </c>
      <c r="AQ282" s="56" t="s">
        <v>180</v>
      </c>
      <c r="AR282" s="54" t="s">
        <v>180</v>
      </c>
      <c r="AS282" s="55" t="s">
        <v>180</v>
      </c>
      <c r="AT282" s="56" t="s">
        <v>180</v>
      </c>
      <c r="AU282" s="54" t="s">
        <v>180</v>
      </c>
      <c r="AV282" s="55" t="s">
        <v>180</v>
      </c>
      <c r="AW282" s="56">
        <v>460</v>
      </c>
      <c r="AX282" s="54">
        <v>430</v>
      </c>
      <c r="AY282" s="55">
        <v>445</v>
      </c>
      <c r="AZ282" s="56">
        <v>458.25</v>
      </c>
      <c r="BA282" s="54">
        <v>437.5</v>
      </c>
      <c r="BB282" s="55">
        <v>448.25</v>
      </c>
      <c r="BC282" s="56">
        <v>442.5</v>
      </c>
      <c r="BD282" s="54">
        <v>437.5</v>
      </c>
      <c r="BE282" s="55">
        <v>440</v>
      </c>
      <c r="BF282" s="56">
        <v>458.25</v>
      </c>
      <c r="BG282" s="54">
        <v>440</v>
      </c>
      <c r="BH282" s="55">
        <v>449.25</v>
      </c>
      <c r="BI282" s="56">
        <v>465</v>
      </c>
      <c r="BJ282" s="54">
        <v>460</v>
      </c>
      <c r="BK282" s="55">
        <v>463</v>
      </c>
      <c r="BL282" s="56" t="s">
        <v>180</v>
      </c>
      <c r="BM282" s="54" t="s">
        <v>180</v>
      </c>
      <c r="BN282" s="55" t="s">
        <v>180</v>
      </c>
      <c r="BO282" s="56" t="s">
        <v>180</v>
      </c>
      <c r="BP282" s="54" t="s">
        <v>180</v>
      </c>
      <c r="BQ282" s="55" t="s">
        <v>180</v>
      </c>
      <c r="BR282" s="56">
        <v>470</v>
      </c>
      <c r="BS282" s="54">
        <v>430</v>
      </c>
      <c r="BT282" s="55">
        <v>450</v>
      </c>
      <c r="BU282" s="56">
        <v>496.25</v>
      </c>
      <c r="BV282" s="54">
        <v>490</v>
      </c>
      <c r="BW282" s="55">
        <v>493.5</v>
      </c>
      <c r="BX282" s="56">
        <v>508</v>
      </c>
      <c r="BY282" s="54">
        <v>503.5</v>
      </c>
      <c r="BZ282" s="55">
        <v>506.25</v>
      </c>
      <c r="CA282" s="56" t="s">
        <v>180</v>
      </c>
      <c r="CB282" s="54" t="s">
        <v>180</v>
      </c>
      <c r="CC282" s="55" t="s">
        <v>180</v>
      </c>
      <c r="CD282" s="56" t="s">
        <v>180</v>
      </c>
      <c r="CE282" s="54" t="s">
        <v>180</v>
      </c>
      <c r="CF282" s="55" t="s">
        <v>180</v>
      </c>
      <c r="CG282" s="56" t="s">
        <v>180</v>
      </c>
      <c r="CH282" s="54" t="s">
        <v>180</v>
      </c>
      <c r="CI282" s="55" t="s">
        <v>180</v>
      </c>
      <c r="CJ282" s="56">
        <v>3000</v>
      </c>
      <c r="CK282" s="54">
        <v>2700</v>
      </c>
      <c r="CL282" s="55">
        <v>2850</v>
      </c>
      <c r="CM282" s="56">
        <v>2700</v>
      </c>
      <c r="CN282" s="54">
        <v>2600</v>
      </c>
      <c r="CO282" s="55">
        <v>2650</v>
      </c>
      <c r="CP282" s="56">
        <v>477.5</v>
      </c>
      <c r="CQ282" s="54">
        <v>467.5</v>
      </c>
      <c r="CR282" s="55">
        <v>472.5</v>
      </c>
      <c r="CS282" s="56">
        <v>450</v>
      </c>
      <c r="CT282" s="54">
        <v>440</v>
      </c>
      <c r="CU282" s="55">
        <v>445</v>
      </c>
      <c r="CV282" s="56">
        <v>450</v>
      </c>
      <c r="CW282" s="54">
        <v>440</v>
      </c>
      <c r="CX282" s="55">
        <v>445</v>
      </c>
      <c r="CY282" s="54">
        <v>457.5</v>
      </c>
      <c r="CZ282" s="54">
        <v>442.5</v>
      </c>
      <c r="DA282" s="55">
        <v>450.5</v>
      </c>
      <c r="DB282" s="54" t="s">
        <v>180</v>
      </c>
      <c r="DC282" s="54" t="s">
        <v>180</v>
      </c>
      <c r="DD282" s="55" t="s">
        <v>180</v>
      </c>
      <c r="DE282" s="54" t="s">
        <v>180</v>
      </c>
      <c r="DF282" s="54" t="s">
        <v>180</v>
      </c>
      <c r="DG282" s="55" t="s">
        <v>180</v>
      </c>
      <c r="DH282" s="54" t="s">
        <v>180</v>
      </c>
      <c r="DI282" s="54" t="s">
        <v>180</v>
      </c>
      <c r="DJ282" s="55" t="s">
        <v>180</v>
      </c>
      <c r="DK282" s="56" t="s">
        <v>180</v>
      </c>
      <c r="DL282" s="54" t="s">
        <v>180</v>
      </c>
      <c r="DM282" s="55" t="s">
        <v>180</v>
      </c>
      <c r="DN282" s="54" t="s">
        <v>180</v>
      </c>
      <c r="DO282" s="54" t="s">
        <v>180</v>
      </c>
      <c r="DP282" s="55" t="s">
        <v>180</v>
      </c>
      <c r="DQ282" s="54" t="s">
        <v>180</v>
      </c>
      <c r="DR282" s="54" t="s">
        <v>180</v>
      </c>
      <c r="DS282" s="55" t="s">
        <v>180</v>
      </c>
      <c r="DT282" s="54" t="s">
        <v>180</v>
      </c>
      <c r="DU282" s="54" t="s">
        <v>180</v>
      </c>
      <c r="DV282" s="55" t="s">
        <v>180</v>
      </c>
      <c r="DW282" s="56">
        <v>473.75000000000006</v>
      </c>
      <c r="DX282" s="54">
        <v>460</v>
      </c>
      <c r="DY282" s="55">
        <v>467.25</v>
      </c>
      <c r="DZ282" s="56">
        <v>995.5</v>
      </c>
      <c r="EA282" s="54">
        <v>995.5</v>
      </c>
      <c r="EB282" s="55">
        <v>995.5</v>
      </c>
      <c r="EC282" s="56" t="s">
        <v>180</v>
      </c>
      <c r="ED282" s="54" t="s">
        <v>180</v>
      </c>
      <c r="EE282" s="55" t="s">
        <v>180</v>
      </c>
      <c r="EF282" s="56" t="s">
        <v>180</v>
      </c>
      <c r="EG282" s="54" t="s">
        <v>180</v>
      </c>
      <c r="EH282" s="55" t="s">
        <v>180</v>
      </c>
      <c r="EI282" s="56" t="s">
        <v>180</v>
      </c>
      <c r="EJ282" s="54" t="s">
        <v>180</v>
      </c>
      <c r="EK282" s="55" t="s">
        <v>180</v>
      </c>
      <c r="EL282" s="56" t="s">
        <v>180</v>
      </c>
      <c r="EM282" s="54" t="s">
        <v>180</v>
      </c>
      <c r="EN282" s="55" t="s">
        <v>180</v>
      </c>
      <c r="EO282" s="56">
        <v>2100</v>
      </c>
      <c r="EP282" s="54">
        <v>1800</v>
      </c>
      <c r="EQ282" s="55">
        <v>1950</v>
      </c>
      <c r="ER282" s="56">
        <v>2200</v>
      </c>
      <c r="ES282" s="54">
        <v>1850</v>
      </c>
      <c r="ET282" s="55">
        <v>2025</v>
      </c>
      <c r="EU282" s="54" t="s">
        <v>180</v>
      </c>
      <c r="EV282" s="54" t="s">
        <v>180</v>
      </c>
      <c r="EW282" s="55" t="s">
        <v>180</v>
      </c>
      <c r="EX282" s="54">
        <v>492.5</v>
      </c>
      <c r="EY282" s="54">
        <v>483.74999999999994</v>
      </c>
      <c r="EZ282" s="55">
        <v>488.5</v>
      </c>
      <c r="FA282" s="56" t="s">
        <v>180</v>
      </c>
      <c r="FB282" s="54" t="s">
        <v>180</v>
      </c>
      <c r="FC282" s="55" t="s">
        <v>180</v>
      </c>
      <c r="FD282" s="56" t="s">
        <v>180</v>
      </c>
      <c r="FE282" s="54" t="s">
        <v>180</v>
      </c>
      <c r="FF282" s="55" t="s">
        <v>180</v>
      </c>
      <c r="FG282" s="56">
        <v>353.75</v>
      </c>
      <c r="FH282" s="54">
        <v>349.75</v>
      </c>
      <c r="FI282" s="55">
        <v>352.25</v>
      </c>
      <c r="FJ282" s="56">
        <v>350.75</v>
      </c>
      <c r="FK282" s="54">
        <v>347.5</v>
      </c>
      <c r="FL282" s="55">
        <v>349.5</v>
      </c>
      <c r="FM282" s="56">
        <v>376.25</v>
      </c>
      <c r="FN282" s="54">
        <v>369.75</v>
      </c>
      <c r="FO282" s="55">
        <v>373.5</v>
      </c>
      <c r="FP282" s="56" t="s">
        <v>180</v>
      </c>
      <c r="FQ282" s="54" t="s">
        <v>180</v>
      </c>
      <c r="FR282" s="55" t="s">
        <v>180</v>
      </c>
      <c r="FS282" s="56" t="s">
        <v>180</v>
      </c>
      <c r="FT282" s="54" t="s">
        <v>180</v>
      </c>
      <c r="FU282" s="55" t="s">
        <v>180</v>
      </c>
      <c r="FV282" s="56" t="s">
        <v>180</v>
      </c>
      <c r="FW282" s="54" t="s">
        <v>180</v>
      </c>
      <c r="FX282" s="55" t="s">
        <v>180</v>
      </c>
      <c r="FY282" s="56" t="s">
        <v>180</v>
      </c>
      <c r="FZ282" s="54" t="s">
        <v>180</v>
      </c>
      <c r="GA282" s="55" t="s">
        <v>180</v>
      </c>
      <c r="GB282" s="56">
        <v>740</v>
      </c>
      <c r="GC282" s="54">
        <v>645</v>
      </c>
      <c r="GD282" s="55">
        <v>693</v>
      </c>
      <c r="GE282" s="56">
        <v>780</v>
      </c>
      <c r="GF282" s="54">
        <v>775</v>
      </c>
      <c r="GG282" s="55">
        <v>778</v>
      </c>
      <c r="GH282" s="56">
        <v>835</v>
      </c>
      <c r="GI282" s="54">
        <v>800</v>
      </c>
      <c r="GJ282" s="55">
        <v>818</v>
      </c>
      <c r="GK282" s="56" t="s">
        <v>180</v>
      </c>
      <c r="GL282" s="54" t="s">
        <v>180</v>
      </c>
      <c r="GM282" s="55" t="s">
        <v>180</v>
      </c>
      <c r="GN282" s="56">
        <v>815</v>
      </c>
      <c r="GO282" s="54">
        <v>780</v>
      </c>
      <c r="GP282" s="55">
        <v>798</v>
      </c>
      <c r="GQ282" s="56" t="s">
        <v>180</v>
      </c>
      <c r="GR282" s="54" t="s">
        <v>180</v>
      </c>
      <c r="GS282" s="55" t="s">
        <v>180</v>
      </c>
      <c r="GT282" s="56" t="s">
        <v>180</v>
      </c>
      <c r="GU282" s="54" t="s">
        <v>180</v>
      </c>
      <c r="GV282" s="55" t="s">
        <v>180</v>
      </c>
      <c r="GW282" s="56" t="s">
        <v>180</v>
      </c>
      <c r="GX282" s="54" t="s">
        <v>180</v>
      </c>
      <c r="GY282" s="55" t="s">
        <v>180</v>
      </c>
      <c r="GZ282" s="56">
        <v>130</v>
      </c>
      <c r="HA282" s="54">
        <v>120</v>
      </c>
      <c r="HB282" s="55">
        <v>125</v>
      </c>
      <c r="HC282" s="56">
        <v>165</v>
      </c>
      <c r="HD282" s="54">
        <v>140</v>
      </c>
      <c r="HE282" s="55">
        <v>153</v>
      </c>
      <c r="HF282" s="54" t="s">
        <v>180</v>
      </c>
      <c r="HG282" s="54" t="s">
        <v>180</v>
      </c>
      <c r="HH282" s="55" t="s">
        <v>180</v>
      </c>
      <c r="HI282" s="54" t="s">
        <v>180</v>
      </c>
      <c r="HJ282" s="54" t="s">
        <v>180</v>
      </c>
      <c r="HK282" s="55" t="s">
        <v>180</v>
      </c>
      <c r="HL282" s="56" t="s">
        <v>180</v>
      </c>
      <c r="HM282" s="54" t="s">
        <v>180</v>
      </c>
      <c r="HN282" s="55" t="s">
        <v>180</v>
      </c>
      <c r="HO282" s="56" t="s">
        <v>180</v>
      </c>
      <c r="HP282" s="54" t="s">
        <v>180</v>
      </c>
      <c r="HQ282" s="55" t="s">
        <v>180</v>
      </c>
      <c r="HR282" s="56" t="s">
        <v>180</v>
      </c>
      <c r="HS282" s="54" t="s">
        <v>180</v>
      </c>
      <c r="HT282" s="55" t="s">
        <v>180</v>
      </c>
      <c r="HU282" s="56" t="s">
        <v>180</v>
      </c>
      <c r="HV282" s="54" t="s">
        <v>180</v>
      </c>
      <c r="HW282" s="55" t="s">
        <v>180</v>
      </c>
      <c r="HX282" s="56" t="s">
        <v>180</v>
      </c>
      <c r="HY282" s="54" t="s">
        <v>180</v>
      </c>
      <c r="HZ282" s="55" t="s">
        <v>180</v>
      </c>
      <c r="IA282" s="56" t="s">
        <v>180</v>
      </c>
      <c r="IB282" s="54" t="s">
        <v>180</v>
      </c>
      <c r="IC282" s="55" t="s">
        <v>180</v>
      </c>
    </row>
    <row r="283" spans="1:237">
      <c r="A283" s="20">
        <v>2010</v>
      </c>
      <c r="B283" s="20">
        <v>2</v>
      </c>
      <c r="C283" s="20">
        <v>6</v>
      </c>
      <c r="D283" s="54">
        <v>446.75</v>
      </c>
      <c r="E283" s="54">
        <v>444.5</v>
      </c>
      <c r="F283" s="55">
        <v>445.75</v>
      </c>
      <c r="G283" s="56">
        <v>400</v>
      </c>
      <c r="H283" s="54">
        <v>397.5</v>
      </c>
      <c r="I283" s="55">
        <v>399</v>
      </c>
      <c r="J283" s="56">
        <v>396</v>
      </c>
      <c r="K283" s="54">
        <v>389.25</v>
      </c>
      <c r="L283" s="55">
        <v>392.75</v>
      </c>
      <c r="M283" s="56">
        <v>440</v>
      </c>
      <c r="N283" s="54">
        <v>432.5</v>
      </c>
      <c r="O283" s="55">
        <v>436.5</v>
      </c>
      <c r="P283" s="56">
        <v>440</v>
      </c>
      <c r="Q283" s="54">
        <v>435</v>
      </c>
      <c r="R283" s="55">
        <v>438</v>
      </c>
      <c r="S283" s="56">
        <v>437.5</v>
      </c>
      <c r="T283" s="54">
        <v>432.5</v>
      </c>
      <c r="U283" s="55">
        <v>435.5</v>
      </c>
      <c r="V283" s="54">
        <v>440</v>
      </c>
      <c r="W283" s="54">
        <v>435</v>
      </c>
      <c r="X283" s="55">
        <v>438</v>
      </c>
      <c r="Y283" s="54">
        <v>440</v>
      </c>
      <c r="Z283" s="54">
        <v>435</v>
      </c>
      <c r="AA283" s="55">
        <v>438</v>
      </c>
      <c r="AB283" s="54" t="s">
        <v>180</v>
      </c>
      <c r="AC283" s="54" t="s">
        <v>180</v>
      </c>
      <c r="AD283" s="55" t="s">
        <v>180</v>
      </c>
      <c r="AE283" s="54" t="s">
        <v>180</v>
      </c>
      <c r="AF283" s="54" t="s">
        <v>180</v>
      </c>
      <c r="AG283" s="55" t="s">
        <v>180</v>
      </c>
      <c r="AH283" s="56" t="s">
        <v>180</v>
      </c>
      <c r="AI283" s="54" t="s">
        <v>180</v>
      </c>
      <c r="AJ283" s="55" t="s">
        <v>180</v>
      </c>
      <c r="AK283" s="56" t="s">
        <v>180</v>
      </c>
      <c r="AL283" s="54" t="s">
        <v>180</v>
      </c>
      <c r="AM283" s="55" t="s">
        <v>180</v>
      </c>
      <c r="AN283" s="56" t="s">
        <v>180</v>
      </c>
      <c r="AO283" s="54" t="s">
        <v>180</v>
      </c>
      <c r="AP283" s="55" t="s">
        <v>180</v>
      </c>
      <c r="AQ283" s="56" t="s">
        <v>180</v>
      </c>
      <c r="AR283" s="54" t="s">
        <v>180</v>
      </c>
      <c r="AS283" s="55" t="s">
        <v>180</v>
      </c>
      <c r="AT283" s="56" t="s">
        <v>180</v>
      </c>
      <c r="AU283" s="54" t="s">
        <v>180</v>
      </c>
      <c r="AV283" s="55" t="s">
        <v>180</v>
      </c>
      <c r="AW283" s="56">
        <v>448.75</v>
      </c>
      <c r="AX283" s="54">
        <v>433.75</v>
      </c>
      <c r="AY283" s="55">
        <v>441.25</v>
      </c>
      <c r="AZ283" s="56">
        <v>454.5</v>
      </c>
      <c r="BA283" s="54">
        <v>442.75</v>
      </c>
      <c r="BB283" s="55">
        <v>449</v>
      </c>
      <c r="BC283" s="56">
        <v>448.25</v>
      </c>
      <c r="BD283" s="54">
        <v>444</v>
      </c>
      <c r="BE283" s="55">
        <v>446.25</v>
      </c>
      <c r="BF283" s="56">
        <v>454.5</v>
      </c>
      <c r="BG283" s="54">
        <v>443.75</v>
      </c>
      <c r="BH283" s="55">
        <v>449.5</v>
      </c>
      <c r="BI283" s="56">
        <v>465</v>
      </c>
      <c r="BJ283" s="54">
        <v>460</v>
      </c>
      <c r="BK283" s="55">
        <v>463</v>
      </c>
      <c r="BL283" s="56" t="s">
        <v>180</v>
      </c>
      <c r="BM283" s="54" t="s">
        <v>180</v>
      </c>
      <c r="BN283" s="55" t="s">
        <v>180</v>
      </c>
      <c r="BO283" s="56" t="s">
        <v>180</v>
      </c>
      <c r="BP283" s="54" t="s">
        <v>180</v>
      </c>
      <c r="BQ283" s="55" t="s">
        <v>180</v>
      </c>
      <c r="BR283" s="56">
        <v>480</v>
      </c>
      <c r="BS283" s="54">
        <v>435</v>
      </c>
      <c r="BT283" s="55">
        <v>457.5</v>
      </c>
      <c r="BU283" s="56">
        <v>495.00000000000006</v>
      </c>
      <c r="BV283" s="54">
        <v>490</v>
      </c>
      <c r="BW283" s="55">
        <v>492.99999999999994</v>
      </c>
      <c r="BX283" s="56">
        <v>510</v>
      </c>
      <c r="BY283" s="54">
        <v>506.5</v>
      </c>
      <c r="BZ283" s="55">
        <v>508.5</v>
      </c>
      <c r="CA283" s="56" t="s">
        <v>180</v>
      </c>
      <c r="CB283" s="54" t="s">
        <v>180</v>
      </c>
      <c r="CC283" s="55" t="s">
        <v>180</v>
      </c>
      <c r="CD283" s="56" t="s">
        <v>180</v>
      </c>
      <c r="CE283" s="54" t="s">
        <v>180</v>
      </c>
      <c r="CF283" s="55" t="s">
        <v>180</v>
      </c>
      <c r="CG283" s="56" t="s">
        <v>180</v>
      </c>
      <c r="CH283" s="54" t="s">
        <v>180</v>
      </c>
      <c r="CI283" s="55" t="s">
        <v>180</v>
      </c>
      <c r="CJ283" s="56">
        <v>3100</v>
      </c>
      <c r="CK283" s="54">
        <v>2700</v>
      </c>
      <c r="CL283" s="55">
        <v>2900</v>
      </c>
      <c r="CM283" s="56">
        <v>2750</v>
      </c>
      <c r="CN283" s="54">
        <v>2650</v>
      </c>
      <c r="CO283" s="55">
        <v>2700</v>
      </c>
      <c r="CP283" s="56">
        <v>464.5</v>
      </c>
      <c r="CQ283" s="54">
        <v>454.5</v>
      </c>
      <c r="CR283" s="55">
        <v>459.5</v>
      </c>
      <c r="CS283" s="56">
        <v>450</v>
      </c>
      <c r="CT283" s="54">
        <v>440</v>
      </c>
      <c r="CU283" s="55">
        <v>445</v>
      </c>
      <c r="CV283" s="56">
        <v>450</v>
      </c>
      <c r="CW283" s="54">
        <v>440</v>
      </c>
      <c r="CX283" s="55">
        <v>445</v>
      </c>
      <c r="CY283" s="54">
        <v>447.5</v>
      </c>
      <c r="CZ283" s="54">
        <v>436.25</v>
      </c>
      <c r="DA283" s="55">
        <v>442</v>
      </c>
      <c r="DB283" s="54" t="s">
        <v>180</v>
      </c>
      <c r="DC283" s="54" t="s">
        <v>180</v>
      </c>
      <c r="DD283" s="55" t="s">
        <v>180</v>
      </c>
      <c r="DE283" s="54" t="s">
        <v>180</v>
      </c>
      <c r="DF283" s="54" t="s">
        <v>180</v>
      </c>
      <c r="DG283" s="55" t="s">
        <v>180</v>
      </c>
      <c r="DH283" s="54" t="s">
        <v>180</v>
      </c>
      <c r="DI283" s="54" t="s">
        <v>180</v>
      </c>
      <c r="DJ283" s="55" t="s">
        <v>180</v>
      </c>
      <c r="DK283" s="56" t="s">
        <v>180</v>
      </c>
      <c r="DL283" s="54" t="s">
        <v>180</v>
      </c>
      <c r="DM283" s="55" t="s">
        <v>180</v>
      </c>
      <c r="DN283" s="54" t="s">
        <v>180</v>
      </c>
      <c r="DO283" s="54" t="s">
        <v>180</v>
      </c>
      <c r="DP283" s="55" t="s">
        <v>180</v>
      </c>
      <c r="DQ283" s="54" t="s">
        <v>180</v>
      </c>
      <c r="DR283" s="54" t="s">
        <v>180</v>
      </c>
      <c r="DS283" s="55" t="s">
        <v>180</v>
      </c>
      <c r="DT283" s="54" t="s">
        <v>180</v>
      </c>
      <c r="DU283" s="54" t="s">
        <v>180</v>
      </c>
      <c r="DV283" s="55" t="s">
        <v>180</v>
      </c>
      <c r="DW283" s="56">
        <v>452.5</v>
      </c>
      <c r="DX283" s="54">
        <v>452.5</v>
      </c>
      <c r="DY283" s="55">
        <v>452.5</v>
      </c>
      <c r="DZ283" s="56">
        <v>959.5</v>
      </c>
      <c r="EA283" s="54">
        <v>959.5</v>
      </c>
      <c r="EB283" s="55">
        <v>959.5</v>
      </c>
      <c r="EC283" s="56" t="s">
        <v>180</v>
      </c>
      <c r="ED283" s="54" t="s">
        <v>180</v>
      </c>
      <c r="EE283" s="55" t="s">
        <v>180</v>
      </c>
      <c r="EF283" s="56" t="s">
        <v>180</v>
      </c>
      <c r="EG283" s="54" t="s">
        <v>180</v>
      </c>
      <c r="EH283" s="55" t="s">
        <v>180</v>
      </c>
      <c r="EI283" s="56" t="s">
        <v>180</v>
      </c>
      <c r="EJ283" s="54" t="s">
        <v>180</v>
      </c>
      <c r="EK283" s="55" t="s">
        <v>180</v>
      </c>
      <c r="EL283" s="56" t="s">
        <v>180</v>
      </c>
      <c r="EM283" s="54" t="s">
        <v>180</v>
      </c>
      <c r="EN283" s="55" t="s">
        <v>180</v>
      </c>
      <c r="EO283" s="56">
        <v>2100</v>
      </c>
      <c r="EP283" s="54">
        <v>1800</v>
      </c>
      <c r="EQ283" s="55">
        <v>1950</v>
      </c>
      <c r="ER283" s="56">
        <v>2200</v>
      </c>
      <c r="ES283" s="54">
        <v>1850</v>
      </c>
      <c r="ET283" s="55">
        <v>2025</v>
      </c>
      <c r="EU283" s="54" t="s">
        <v>180</v>
      </c>
      <c r="EV283" s="54" t="s">
        <v>180</v>
      </c>
      <c r="EW283" s="55" t="s">
        <v>180</v>
      </c>
      <c r="EX283" s="54">
        <v>490</v>
      </c>
      <c r="EY283" s="54">
        <v>481.25</v>
      </c>
      <c r="EZ283" s="55">
        <v>486</v>
      </c>
      <c r="FA283" s="56" t="s">
        <v>180</v>
      </c>
      <c r="FB283" s="54" t="s">
        <v>180</v>
      </c>
      <c r="FC283" s="55" t="s">
        <v>180</v>
      </c>
      <c r="FD283" s="56" t="s">
        <v>180</v>
      </c>
      <c r="FE283" s="54" t="s">
        <v>180</v>
      </c>
      <c r="FF283" s="55" t="s">
        <v>180</v>
      </c>
      <c r="FG283" s="56">
        <v>345</v>
      </c>
      <c r="FH283" s="54">
        <v>342</v>
      </c>
      <c r="FI283" s="55">
        <v>344</v>
      </c>
      <c r="FJ283" s="56">
        <v>350</v>
      </c>
      <c r="FK283" s="54">
        <v>345</v>
      </c>
      <c r="FL283" s="55">
        <v>348</v>
      </c>
      <c r="FM283" s="56">
        <v>382</v>
      </c>
      <c r="FN283" s="54">
        <v>374.25</v>
      </c>
      <c r="FO283" s="55">
        <v>378.5</v>
      </c>
      <c r="FP283" s="56" t="s">
        <v>180</v>
      </c>
      <c r="FQ283" s="54" t="s">
        <v>180</v>
      </c>
      <c r="FR283" s="55" t="s">
        <v>180</v>
      </c>
      <c r="FS283" s="56" t="s">
        <v>180</v>
      </c>
      <c r="FT283" s="54" t="s">
        <v>180</v>
      </c>
      <c r="FU283" s="55" t="s">
        <v>180</v>
      </c>
      <c r="FV283" s="56" t="s">
        <v>180</v>
      </c>
      <c r="FW283" s="54" t="s">
        <v>180</v>
      </c>
      <c r="FX283" s="55" t="s">
        <v>180</v>
      </c>
      <c r="FY283" s="56" t="s">
        <v>180</v>
      </c>
      <c r="FZ283" s="54" t="s">
        <v>180</v>
      </c>
      <c r="GA283" s="55" t="s">
        <v>180</v>
      </c>
      <c r="GB283" s="56">
        <v>740</v>
      </c>
      <c r="GC283" s="54">
        <v>646.25</v>
      </c>
      <c r="GD283" s="55">
        <v>693.5</v>
      </c>
      <c r="GE283" s="56">
        <v>780</v>
      </c>
      <c r="GF283" s="54">
        <v>776.25</v>
      </c>
      <c r="GG283" s="55">
        <v>778.5</v>
      </c>
      <c r="GH283" s="56">
        <v>835</v>
      </c>
      <c r="GI283" s="54">
        <v>800</v>
      </c>
      <c r="GJ283" s="55">
        <v>818</v>
      </c>
      <c r="GK283" s="56" t="s">
        <v>180</v>
      </c>
      <c r="GL283" s="54" t="s">
        <v>180</v>
      </c>
      <c r="GM283" s="55" t="s">
        <v>180</v>
      </c>
      <c r="GN283" s="56">
        <v>815</v>
      </c>
      <c r="GO283" s="54">
        <v>780</v>
      </c>
      <c r="GP283" s="55">
        <v>798</v>
      </c>
      <c r="GQ283" s="56" t="s">
        <v>180</v>
      </c>
      <c r="GR283" s="54" t="s">
        <v>180</v>
      </c>
      <c r="GS283" s="55" t="s">
        <v>180</v>
      </c>
      <c r="GT283" s="56" t="s">
        <v>180</v>
      </c>
      <c r="GU283" s="54" t="s">
        <v>180</v>
      </c>
      <c r="GV283" s="55" t="s">
        <v>180</v>
      </c>
      <c r="GW283" s="56" t="s">
        <v>180</v>
      </c>
      <c r="GX283" s="54" t="s">
        <v>180</v>
      </c>
      <c r="GY283" s="55" t="s">
        <v>180</v>
      </c>
      <c r="GZ283" s="56">
        <v>130</v>
      </c>
      <c r="HA283" s="54">
        <v>120</v>
      </c>
      <c r="HB283" s="55">
        <v>125</v>
      </c>
      <c r="HC283" s="56">
        <v>165</v>
      </c>
      <c r="HD283" s="54">
        <v>140</v>
      </c>
      <c r="HE283" s="55">
        <v>153</v>
      </c>
      <c r="HF283" s="54" t="s">
        <v>180</v>
      </c>
      <c r="HG283" s="54" t="s">
        <v>180</v>
      </c>
      <c r="HH283" s="55" t="s">
        <v>180</v>
      </c>
      <c r="HI283" s="54" t="s">
        <v>180</v>
      </c>
      <c r="HJ283" s="54" t="s">
        <v>180</v>
      </c>
      <c r="HK283" s="55" t="s">
        <v>180</v>
      </c>
      <c r="HL283" s="56" t="s">
        <v>180</v>
      </c>
      <c r="HM283" s="54" t="s">
        <v>180</v>
      </c>
      <c r="HN283" s="55" t="s">
        <v>180</v>
      </c>
      <c r="HO283" s="56" t="s">
        <v>180</v>
      </c>
      <c r="HP283" s="54" t="s">
        <v>180</v>
      </c>
      <c r="HQ283" s="55" t="s">
        <v>180</v>
      </c>
      <c r="HR283" s="56" t="s">
        <v>180</v>
      </c>
      <c r="HS283" s="54" t="s">
        <v>180</v>
      </c>
      <c r="HT283" s="55" t="s">
        <v>180</v>
      </c>
      <c r="HU283" s="56" t="s">
        <v>180</v>
      </c>
      <c r="HV283" s="54" t="s">
        <v>180</v>
      </c>
      <c r="HW283" s="55" t="s">
        <v>180</v>
      </c>
      <c r="HX283" s="56" t="s">
        <v>180</v>
      </c>
      <c r="HY283" s="54" t="s">
        <v>180</v>
      </c>
      <c r="HZ283" s="55" t="s">
        <v>180</v>
      </c>
      <c r="IA283" s="56" t="s">
        <v>180</v>
      </c>
      <c r="IB283" s="54" t="s">
        <v>180</v>
      </c>
      <c r="IC283" s="55" t="s">
        <v>180</v>
      </c>
    </row>
    <row r="284" spans="1:237">
      <c r="A284" s="20">
        <v>2010</v>
      </c>
      <c r="B284" s="20">
        <v>3</v>
      </c>
      <c r="C284" s="20">
        <v>7</v>
      </c>
      <c r="D284" s="54">
        <v>465</v>
      </c>
      <c r="E284" s="54">
        <v>458</v>
      </c>
      <c r="F284" s="55">
        <v>461.8</v>
      </c>
      <c r="G284" s="56">
        <v>407</v>
      </c>
      <c r="H284" s="54">
        <v>406</v>
      </c>
      <c r="I284" s="55">
        <v>406.6</v>
      </c>
      <c r="J284" s="56">
        <v>426.4</v>
      </c>
      <c r="K284" s="54">
        <v>421</v>
      </c>
      <c r="L284" s="55">
        <v>424</v>
      </c>
      <c r="M284" s="56">
        <v>443</v>
      </c>
      <c r="N284" s="54">
        <v>436</v>
      </c>
      <c r="O284" s="55">
        <v>440</v>
      </c>
      <c r="P284" s="56">
        <v>443</v>
      </c>
      <c r="Q284" s="54">
        <v>436</v>
      </c>
      <c r="R284" s="55">
        <v>440</v>
      </c>
      <c r="S284" s="56">
        <v>442</v>
      </c>
      <c r="T284" s="54">
        <v>436</v>
      </c>
      <c r="U284" s="55">
        <v>439.4</v>
      </c>
      <c r="V284" s="54">
        <v>446</v>
      </c>
      <c r="W284" s="54">
        <v>441</v>
      </c>
      <c r="X284" s="55">
        <v>444</v>
      </c>
      <c r="Y284" s="54">
        <v>445</v>
      </c>
      <c r="Z284" s="54">
        <v>441</v>
      </c>
      <c r="AA284" s="55">
        <v>443.4</v>
      </c>
      <c r="AB284" s="54" t="s">
        <v>180</v>
      </c>
      <c r="AC284" s="54" t="s">
        <v>180</v>
      </c>
      <c r="AD284" s="55" t="s">
        <v>180</v>
      </c>
      <c r="AE284" s="54" t="s">
        <v>180</v>
      </c>
      <c r="AF284" s="54" t="s">
        <v>180</v>
      </c>
      <c r="AG284" s="55" t="s">
        <v>180</v>
      </c>
      <c r="AH284" s="56" t="s">
        <v>180</v>
      </c>
      <c r="AI284" s="54" t="s">
        <v>180</v>
      </c>
      <c r="AJ284" s="55" t="s">
        <v>180</v>
      </c>
      <c r="AK284" s="56" t="s">
        <v>180</v>
      </c>
      <c r="AL284" s="54" t="s">
        <v>180</v>
      </c>
      <c r="AM284" s="55" t="s">
        <v>180</v>
      </c>
      <c r="AN284" s="56" t="s">
        <v>180</v>
      </c>
      <c r="AO284" s="54" t="s">
        <v>180</v>
      </c>
      <c r="AP284" s="55" t="s">
        <v>180</v>
      </c>
      <c r="AQ284" s="56" t="s">
        <v>180</v>
      </c>
      <c r="AR284" s="54" t="s">
        <v>180</v>
      </c>
      <c r="AS284" s="55" t="s">
        <v>180</v>
      </c>
      <c r="AT284" s="56" t="s">
        <v>180</v>
      </c>
      <c r="AU284" s="54" t="s">
        <v>180</v>
      </c>
      <c r="AV284" s="55" t="s">
        <v>180</v>
      </c>
      <c r="AW284" s="56">
        <v>462</v>
      </c>
      <c r="AX284" s="54">
        <v>435</v>
      </c>
      <c r="AY284" s="55">
        <v>449</v>
      </c>
      <c r="AZ284" s="56">
        <v>459.2</v>
      </c>
      <c r="BA284" s="54">
        <v>448</v>
      </c>
      <c r="BB284" s="55">
        <v>453.6</v>
      </c>
      <c r="BC284" s="56">
        <v>458</v>
      </c>
      <c r="BD284" s="54">
        <v>448</v>
      </c>
      <c r="BE284" s="55">
        <v>453</v>
      </c>
      <c r="BF284" s="56">
        <v>459.2</v>
      </c>
      <c r="BG284" s="54">
        <v>450</v>
      </c>
      <c r="BH284" s="55">
        <v>454.6</v>
      </c>
      <c r="BI284" s="56">
        <v>465</v>
      </c>
      <c r="BJ284" s="54">
        <v>460</v>
      </c>
      <c r="BK284" s="55">
        <v>463</v>
      </c>
      <c r="BL284" s="56" t="s">
        <v>180</v>
      </c>
      <c r="BM284" s="54" t="s">
        <v>180</v>
      </c>
      <c r="BN284" s="55" t="s">
        <v>180</v>
      </c>
      <c r="BO284" s="56" t="s">
        <v>180</v>
      </c>
      <c r="BP284" s="54" t="s">
        <v>180</v>
      </c>
      <c r="BQ284" s="55" t="s">
        <v>180</v>
      </c>
      <c r="BR284" s="56">
        <v>480</v>
      </c>
      <c r="BS284" s="54">
        <v>458</v>
      </c>
      <c r="BT284" s="55">
        <v>469</v>
      </c>
      <c r="BU284" s="56">
        <v>495.00000000000011</v>
      </c>
      <c r="BV284" s="54">
        <v>491.2</v>
      </c>
      <c r="BW284" s="55">
        <v>493.4</v>
      </c>
      <c r="BX284" s="56">
        <v>510</v>
      </c>
      <c r="BY284" s="54">
        <v>508</v>
      </c>
      <c r="BZ284" s="55">
        <v>508.99999999999989</v>
      </c>
      <c r="CA284" s="56" t="s">
        <v>180</v>
      </c>
      <c r="CB284" s="54" t="s">
        <v>180</v>
      </c>
      <c r="CC284" s="55" t="s">
        <v>180</v>
      </c>
      <c r="CD284" s="56" t="s">
        <v>180</v>
      </c>
      <c r="CE284" s="54" t="s">
        <v>180</v>
      </c>
      <c r="CF284" s="55" t="s">
        <v>180</v>
      </c>
      <c r="CG284" s="56" t="s">
        <v>180</v>
      </c>
      <c r="CH284" s="54" t="s">
        <v>180</v>
      </c>
      <c r="CI284" s="55" t="s">
        <v>180</v>
      </c>
      <c r="CJ284" s="56">
        <v>3100</v>
      </c>
      <c r="CK284" s="54">
        <v>2700</v>
      </c>
      <c r="CL284" s="55">
        <v>2900</v>
      </c>
      <c r="CM284" s="56">
        <v>2800</v>
      </c>
      <c r="CN284" s="54">
        <v>2710</v>
      </c>
      <c r="CO284" s="55">
        <v>2755</v>
      </c>
      <c r="CP284" s="56">
        <v>506.5</v>
      </c>
      <c r="CQ284" s="54">
        <v>496.5</v>
      </c>
      <c r="CR284" s="55">
        <v>501.5</v>
      </c>
      <c r="CS284" s="56">
        <v>457</v>
      </c>
      <c r="CT284" s="54">
        <v>448</v>
      </c>
      <c r="CU284" s="55">
        <v>452.6</v>
      </c>
      <c r="CV284" s="56">
        <v>457</v>
      </c>
      <c r="CW284" s="54">
        <v>448</v>
      </c>
      <c r="CX284" s="55">
        <v>452.6</v>
      </c>
      <c r="CY284" s="54">
        <v>462.8</v>
      </c>
      <c r="CZ284" s="54">
        <v>451</v>
      </c>
      <c r="DA284" s="55">
        <v>457.2</v>
      </c>
      <c r="DB284" s="54" t="s">
        <v>180</v>
      </c>
      <c r="DC284" s="54" t="s">
        <v>180</v>
      </c>
      <c r="DD284" s="55" t="s">
        <v>180</v>
      </c>
      <c r="DE284" s="54" t="s">
        <v>180</v>
      </c>
      <c r="DF284" s="54" t="s">
        <v>180</v>
      </c>
      <c r="DG284" s="55" t="s">
        <v>180</v>
      </c>
      <c r="DH284" s="54" t="s">
        <v>180</v>
      </c>
      <c r="DI284" s="54" t="s">
        <v>180</v>
      </c>
      <c r="DJ284" s="55" t="s">
        <v>180</v>
      </c>
      <c r="DK284" s="56" t="s">
        <v>180</v>
      </c>
      <c r="DL284" s="54" t="s">
        <v>180</v>
      </c>
      <c r="DM284" s="55" t="s">
        <v>180</v>
      </c>
      <c r="DN284" s="54" t="s">
        <v>180</v>
      </c>
      <c r="DO284" s="54" t="s">
        <v>180</v>
      </c>
      <c r="DP284" s="55" t="s">
        <v>180</v>
      </c>
      <c r="DQ284" s="54" t="s">
        <v>180</v>
      </c>
      <c r="DR284" s="54" t="s">
        <v>180</v>
      </c>
      <c r="DS284" s="55" t="s">
        <v>180</v>
      </c>
      <c r="DT284" s="54" t="s">
        <v>180</v>
      </c>
      <c r="DU284" s="54" t="s">
        <v>180</v>
      </c>
      <c r="DV284" s="55" t="s">
        <v>180</v>
      </c>
      <c r="DW284" s="56">
        <v>457</v>
      </c>
      <c r="DX284" s="54">
        <v>453</v>
      </c>
      <c r="DY284" s="55">
        <v>455.4</v>
      </c>
      <c r="DZ284" s="56">
        <v>952</v>
      </c>
      <c r="EA284" s="54">
        <v>952</v>
      </c>
      <c r="EB284" s="55">
        <v>952</v>
      </c>
      <c r="EC284" s="56" t="s">
        <v>180</v>
      </c>
      <c r="ED284" s="54" t="s">
        <v>180</v>
      </c>
      <c r="EE284" s="55" t="s">
        <v>180</v>
      </c>
      <c r="EF284" s="56" t="s">
        <v>180</v>
      </c>
      <c r="EG284" s="54" t="s">
        <v>180</v>
      </c>
      <c r="EH284" s="55" t="s">
        <v>180</v>
      </c>
      <c r="EI284" s="56" t="s">
        <v>180</v>
      </c>
      <c r="EJ284" s="54" t="s">
        <v>180</v>
      </c>
      <c r="EK284" s="55" t="s">
        <v>180</v>
      </c>
      <c r="EL284" s="56" t="s">
        <v>180</v>
      </c>
      <c r="EM284" s="54" t="s">
        <v>180</v>
      </c>
      <c r="EN284" s="55" t="s">
        <v>180</v>
      </c>
      <c r="EO284" s="56">
        <v>2100</v>
      </c>
      <c r="EP284" s="54">
        <v>1800</v>
      </c>
      <c r="EQ284" s="55">
        <v>1950</v>
      </c>
      <c r="ER284" s="56">
        <v>2200</v>
      </c>
      <c r="ES284" s="54">
        <v>1850</v>
      </c>
      <c r="ET284" s="55">
        <v>2025</v>
      </c>
      <c r="EU284" s="54" t="s">
        <v>180</v>
      </c>
      <c r="EV284" s="54" t="s">
        <v>180</v>
      </c>
      <c r="EW284" s="55" t="s">
        <v>180</v>
      </c>
      <c r="EX284" s="54">
        <v>500</v>
      </c>
      <c r="EY284" s="54">
        <v>495.00000000000011</v>
      </c>
      <c r="EZ284" s="55">
        <v>498</v>
      </c>
      <c r="FA284" s="56" t="s">
        <v>180</v>
      </c>
      <c r="FB284" s="54" t="s">
        <v>180</v>
      </c>
      <c r="FC284" s="55" t="s">
        <v>180</v>
      </c>
      <c r="FD284" s="56" t="s">
        <v>180</v>
      </c>
      <c r="FE284" s="54" t="s">
        <v>180</v>
      </c>
      <c r="FF284" s="55" t="s">
        <v>180</v>
      </c>
      <c r="FG284" s="56">
        <v>360</v>
      </c>
      <c r="FH284" s="54">
        <v>360</v>
      </c>
      <c r="FI284" s="55">
        <v>360</v>
      </c>
      <c r="FJ284" s="56">
        <v>365</v>
      </c>
      <c r="FK284" s="54">
        <v>360</v>
      </c>
      <c r="FL284" s="55">
        <v>363</v>
      </c>
      <c r="FM284" s="56">
        <v>389</v>
      </c>
      <c r="FN284" s="54">
        <v>383.8</v>
      </c>
      <c r="FO284" s="55">
        <v>386.6</v>
      </c>
      <c r="FP284" s="56" t="s">
        <v>180</v>
      </c>
      <c r="FQ284" s="54" t="s">
        <v>180</v>
      </c>
      <c r="FR284" s="55" t="s">
        <v>180</v>
      </c>
      <c r="FS284" s="56" t="s">
        <v>180</v>
      </c>
      <c r="FT284" s="54" t="s">
        <v>180</v>
      </c>
      <c r="FU284" s="55" t="s">
        <v>180</v>
      </c>
      <c r="FV284" s="56" t="s">
        <v>180</v>
      </c>
      <c r="FW284" s="54" t="s">
        <v>180</v>
      </c>
      <c r="FX284" s="55" t="s">
        <v>180</v>
      </c>
      <c r="FY284" s="56" t="s">
        <v>180</v>
      </c>
      <c r="FZ284" s="54" t="s">
        <v>180</v>
      </c>
      <c r="GA284" s="55" t="s">
        <v>180</v>
      </c>
      <c r="GB284" s="56">
        <v>740</v>
      </c>
      <c r="GC284" s="54">
        <v>650</v>
      </c>
      <c r="GD284" s="55">
        <v>695</v>
      </c>
      <c r="GE284" s="56">
        <v>780</v>
      </c>
      <c r="GF284" s="54">
        <v>780</v>
      </c>
      <c r="GG284" s="55">
        <v>780</v>
      </c>
      <c r="GH284" s="56">
        <v>835</v>
      </c>
      <c r="GI284" s="54">
        <v>800</v>
      </c>
      <c r="GJ284" s="55">
        <v>818</v>
      </c>
      <c r="GK284" s="56" t="s">
        <v>180</v>
      </c>
      <c r="GL284" s="54" t="s">
        <v>180</v>
      </c>
      <c r="GM284" s="55" t="s">
        <v>180</v>
      </c>
      <c r="GN284" s="56">
        <v>815</v>
      </c>
      <c r="GO284" s="54">
        <v>780</v>
      </c>
      <c r="GP284" s="55">
        <v>798</v>
      </c>
      <c r="GQ284" s="56" t="s">
        <v>180</v>
      </c>
      <c r="GR284" s="54" t="s">
        <v>180</v>
      </c>
      <c r="GS284" s="55" t="s">
        <v>180</v>
      </c>
      <c r="GT284" s="56" t="s">
        <v>180</v>
      </c>
      <c r="GU284" s="54" t="s">
        <v>180</v>
      </c>
      <c r="GV284" s="55" t="s">
        <v>180</v>
      </c>
      <c r="GW284" s="56" t="s">
        <v>180</v>
      </c>
      <c r="GX284" s="54" t="s">
        <v>180</v>
      </c>
      <c r="GY284" s="55" t="s">
        <v>180</v>
      </c>
      <c r="GZ284" s="56">
        <v>130</v>
      </c>
      <c r="HA284" s="54">
        <v>120</v>
      </c>
      <c r="HB284" s="55">
        <v>125</v>
      </c>
      <c r="HC284" s="56">
        <v>165</v>
      </c>
      <c r="HD284" s="54">
        <v>140</v>
      </c>
      <c r="HE284" s="55">
        <v>153</v>
      </c>
      <c r="HF284" s="54" t="s">
        <v>180</v>
      </c>
      <c r="HG284" s="54" t="s">
        <v>180</v>
      </c>
      <c r="HH284" s="55" t="s">
        <v>180</v>
      </c>
      <c r="HI284" s="54" t="s">
        <v>180</v>
      </c>
      <c r="HJ284" s="54" t="s">
        <v>180</v>
      </c>
      <c r="HK284" s="55" t="s">
        <v>180</v>
      </c>
      <c r="HL284" s="56" t="s">
        <v>180</v>
      </c>
      <c r="HM284" s="54" t="s">
        <v>180</v>
      </c>
      <c r="HN284" s="55" t="s">
        <v>180</v>
      </c>
      <c r="HO284" s="56" t="s">
        <v>180</v>
      </c>
      <c r="HP284" s="54" t="s">
        <v>180</v>
      </c>
      <c r="HQ284" s="55" t="s">
        <v>180</v>
      </c>
      <c r="HR284" s="56" t="s">
        <v>180</v>
      </c>
      <c r="HS284" s="54" t="s">
        <v>180</v>
      </c>
      <c r="HT284" s="55" t="s">
        <v>180</v>
      </c>
      <c r="HU284" s="56" t="s">
        <v>180</v>
      </c>
      <c r="HV284" s="54" t="s">
        <v>180</v>
      </c>
      <c r="HW284" s="55" t="s">
        <v>180</v>
      </c>
      <c r="HX284" s="56" t="s">
        <v>180</v>
      </c>
      <c r="HY284" s="54" t="s">
        <v>180</v>
      </c>
      <c r="HZ284" s="55" t="s">
        <v>180</v>
      </c>
      <c r="IA284" s="56" t="s">
        <v>180</v>
      </c>
      <c r="IB284" s="54" t="s">
        <v>180</v>
      </c>
      <c r="IC284" s="55" t="s">
        <v>180</v>
      </c>
    </row>
    <row r="285" spans="1:237">
      <c r="A285" s="20">
        <v>2010</v>
      </c>
      <c r="B285" s="20">
        <v>3</v>
      </c>
      <c r="C285" s="20">
        <v>8</v>
      </c>
      <c r="D285" s="54">
        <v>497.5</v>
      </c>
      <c r="E285" s="54">
        <v>494.75</v>
      </c>
      <c r="F285" s="55">
        <v>496.25</v>
      </c>
      <c r="G285" s="56">
        <v>438.75</v>
      </c>
      <c r="H285" s="54">
        <v>437.5</v>
      </c>
      <c r="I285" s="55">
        <v>438.25</v>
      </c>
      <c r="J285" s="56">
        <v>468.75</v>
      </c>
      <c r="K285" s="54">
        <v>463.5</v>
      </c>
      <c r="L285" s="55">
        <v>466.25</v>
      </c>
      <c r="M285" s="56">
        <v>488.75</v>
      </c>
      <c r="N285" s="54">
        <v>475</v>
      </c>
      <c r="O285" s="55">
        <v>482.25</v>
      </c>
      <c r="P285" s="56">
        <v>486.25</v>
      </c>
      <c r="Q285" s="54">
        <v>475</v>
      </c>
      <c r="R285" s="55">
        <v>480.75</v>
      </c>
      <c r="S285" s="56">
        <v>487.5</v>
      </c>
      <c r="T285" s="54">
        <v>475</v>
      </c>
      <c r="U285" s="55">
        <v>481.75</v>
      </c>
      <c r="V285" s="54">
        <v>485.00000000000006</v>
      </c>
      <c r="W285" s="54">
        <v>477.5</v>
      </c>
      <c r="X285" s="55">
        <v>481.5</v>
      </c>
      <c r="Y285" s="54">
        <v>480</v>
      </c>
      <c r="Z285" s="54">
        <v>477.5</v>
      </c>
      <c r="AA285" s="55">
        <v>479</v>
      </c>
      <c r="AB285" s="54" t="s">
        <v>180</v>
      </c>
      <c r="AC285" s="54" t="s">
        <v>180</v>
      </c>
      <c r="AD285" s="55" t="s">
        <v>180</v>
      </c>
      <c r="AE285" s="54" t="s">
        <v>180</v>
      </c>
      <c r="AF285" s="54" t="s">
        <v>180</v>
      </c>
      <c r="AG285" s="55" t="s">
        <v>180</v>
      </c>
      <c r="AH285" s="56" t="s">
        <v>180</v>
      </c>
      <c r="AI285" s="54" t="s">
        <v>180</v>
      </c>
      <c r="AJ285" s="55" t="s">
        <v>180</v>
      </c>
      <c r="AK285" s="56" t="s">
        <v>180</v>
      </c>
      <c r="AL285" s="54" t="s">
        <v>180</v>
      </c>
      <c r="AM285" s="55" t="s">
        <v>180</v>
      </c>
      <c r="AN285" s="56" t="s">
        <v>180</v>
      </c>
      <c r="AO285" s="54" t="s">
        <v>180</v>
      </c>
      <c r="AP285" s="55" t="s">
        <v>180</v>
      </c>
      <c r="AQ285" s="56" t="s">
        <v>180</v>
      </c>
      <c r="AR285" s="54" t="s">
        <v>180</v>
      </c>
      <c r="AS285" s="55" t="s">
        <v>180</v>
      </c>
      <c r="AT285" s="56" t="s">
        <v>180</v>
      </c>
      <c r="AU285" s="54" t="s">
        <v>180</v>
      </c>
      <c r="AV285" s="55" t="s">
        <v>180</v>
      </c>
      <c r="AW285" s="56">
        <v>484.5</v>
      </c>
      <c r="AX285" s="54">
        <v>460.75</v>
      </c>
      <c r="AY285" s="55">
        <v>472.75</v>
      </c>
      <c r="AZ285" s="56">
        <v>491.5</v>
      </c>
      <c r="BA285" s="54">
        <v>469.5</v>
      </c>
      <c r="BB285" s="55">
        <v>480.75</v>
      </c>
      <c r="BC285" s="56">
        <v>481</v>
      </c>
      <c r="BD285" s="54">
        <v>474.5</v>
      </c>
      <c r="BE285" s="55">
        <v>478</v>
      </c>
      <c r="BF285" s="56">
        <v>491.5</v>
      </c>
      <c r="BG285" s="54">
        <v>471.25</v>
      </c>
      <c r="BH285" s="55">
        <v>481.75</v>
      </c>
      <c r="BI285" s="56">
        <v>465</v>
      </c>
      <c r="BJ285" s="54">
        <v>460</v>
      </c>
      <c r="BK285" s="55">
        <v>463</v>
      </c>
      <c r="BL285" s="56" t="s">
        <v>180</v>
      </c>
      <c r="BM285" s="54" t="s">
        <v>180</v>
      </c>
      <c r="BN285" s="55" t="s">
        <v>180</v>
      </c>
      <c r="BO285" s="56" t="s">
        <v>180</v>
      </c>
      <c r="BP285" s="54" t="s">
        <v>180</v>
      </c>
      <c r="BQ285" s="55" t="s">
        <v>180</v>
      </c>
      <c r="BR285" s="56">
        <v>482.5</v>
      </c>
      <c r="BS285" s="54">
        <v>468</v>
      </c>
      <c r="BT285" s="55">
        <v>475.25</v>
      </c>
      <c r="BU285" s="56">
        <v>491.5</v>
      </c>
      <c r="BV285" s="54">
        <v>483</v>
      </c>
      <c r="BW285" s="55">
        <v>487.5</v>
      </c>
      <c r="BX285" s="56">
        <v>517.5</v>
      </c>
      <c r="BY285" s="54">
        <v>509.5</v>
      </c>
      <c r="BZ285" s="55">
        <v>513.75</v>
      </c>
      <c r="CA285" s="56" t="s">
        <v>180</v>
      </c>
      <c r="CB285" s="54" t="s">
        <v>180</v>
      </c>
      <c r="CC285" s="55" t="s">
        <v>180</v>
      </c>
      <c r="CD285" s="56" t="s">
        <v>180</v>
      </c>
      <c r="CE285" s="54" t="s">
        <v>180</v>
      </c>
      <c r="CF285" s="55" t="s">
        <v>180</v>
      </c>
      <c r="CG285" s="56" t="s">
        <v>180</v>
      </c>
      <c r="CH285" s="54" t="s">
        <v>180</v>
      </c>
      <c r="CI285" s="55" t="s">
        <v>180</v>
      </c>
      <c r="CJ285" s="56">
        <v>3100</v>
      </c>
      <c r="CK285" s="54">
        <v>2700</v>
      </c>
      <c r="CL285" s="55">
        <v>2900</v>
      </c>
      <c r="CM285" s="56">
        <v>2875</v>
      </c>
      <c r="CN285" s="54">
        <v>2812.5</v>
      </c>
      <c r="CO285" s="55">
        <v>2843.75</v>
      </c>
      <c r="CP285" s="56">
        <v>523.75</v>
      </c>
      <c r="CQ285" s="54">
        <v>511.25</v>
      </c>
      <c r="CR285" s="55">
        <v>517.75</v>
      </c>
      <c r="CS285" s="56">
        <v>484.99999999999994</v>
      </c>
      <c r="CT285" s="54">
        <v>480</v>
      </c>
      <c r="CU285" s="55">
        <v>483.00000000000006</v>
      </c>
      <c r="CV285" s="56">
        <v>484.99999999999994</v>
      </c>
      <c r="CW285" s="54">
        <v>480</v>
      </c>
      <c r="CX285" s="55">
        <v>483.00000000000006</v>
      </c>
      <c r="CY285" s="54">
        <v>488.25</v>
      </c>
      <c r="CZ285" s="54">
        <v>477.5</v>
      </c>
      <c r="DA285" s="55">
        <v>483.25</v>
      </c>
      <c r="DB285" s="54" t="s">
        <v>180</v>
      </c>
      <c r="DC285" s="54" t="s">
        <v>180</v>
      </c>
      <c r="DD285" s="55" t="s">
        <v>180</v>
      </c>
      <c r="DE285" s="54" t="s">
        <v>180</v>
      </c>
      <c r="DF285" s="54" t="s">
        <v>180</v>
      </c>
      <c r="DG285" s="55" t="s">
        <v>180</v>
      </c>
      <c r="DH285" s="54" t="s">
        <v>180</v>
      </c>
      <c r="DI285" s="54" t="s">
        <v>180</v>
      </c>
      <c r="DJ285" s="55" t="s">
        <v>180</v>
      </c>
      <c r="DK285" s="56" t="s">
        <v>180</v>
      </c>
      <c r="DL285" s="54" t="s">
        <v>180</v>
      </c>
      <c r="DM285" s="55" t="s">
        <v>180</v>
      </c>
      <c r="DN285" s="54" t="s">
        <v>180</v>
      </c>
      <c r="DO285" s="54" t="s">
        <v>180</v>
      </c>
      <c r="DP285" s="55" t="s">
        <v>180</v>
      </c>
      <c r="DQ285" s="54" t="s">
        <v>180</v>
      </c>
      <c r="DR285" s="54" t="s">
        <v>180</v>
      </c>
      <c r="DS285" s="55" t="s">
        <v>180</v>
      </c>
      <c r="DT285" s="54" t="s">
        <v>180</v>
      </c>
      <c r="DU285" s="54" t="s">
        <v>180</v>
      </c>
      <c r="DV285" s="55" t="s">
        <v>180</v>
      </c>
      <c r="DW285" s="56">
        <v>485.5</v>
      </c>
      <c r="DX285" s="54">
        <v>485.5</v>
      </c>
      <c r="DY285" s="55">
        <v>485.5</v>
      </c>
      <c r="DZ285" s="56">
        <v>943.5</v>
      </c>
      <c r="EA285" s="54">
        <v>943.5</v>
      </c>
      <c r="EB285" s="55">
        <v>943.5</v>
      </c>
      <c r="EC285" s="56" t="s">
        <v>180</v>
      </c>
      <c r="ED285" s="54" t="s">
        <v>180</v>
      </c>
      <c r="EE285" s="55" t="s">
        <v>180</v>
      </c>
      <c r="EF285" s="56" t="s">
        <v>180</v>
      </c>
      <c r="EG285" s="54" t="s">
        <v>180</v>
      </c>
      <c r="EH285" s="55" t="s">
        <v>180</v>
      </c>
      <c r="EI285" s="56" t="s">
        <v>180</v>
      </c>
      <c r="EJ285" s="54" t="s">
        <v>180</v>
      </c>
      <c r="EK285" s="55" t="s">
        <v>180</v>
      </c>
      <c r="EL285" s="56" t="s">
        <v>180</v>
      </c>
      <c r="EM285" s="54" t="s">
        <v>180</v>
      </c>
      <c r="EN285" s="55" t="s">
        <v>180</v>
      </c>
      <c r="EO285" s="56">
        <v>2100</v>
      </c>
      <c r="EP285" s="54">
        <v>1800</v>
      </c>
      <c r="EQ285" s="55">
        <v>1950</v>
      </c>
      <c r="ER285" s="56">
        <v>2200</v>
      </c>
      <c r="ES285" s="54">
        <v>1850</v>
      </c>
      <c r="ET285" s="55">
        <v>2025</v>
      </c>
      <c r="EU285" s="54" t="s">
        <v>180</v>
      </c>
      <c r="EV285" s="54" t="s">
        <v>180</v>
      </c>
      <c r="EW285" s="55" t="s">
        <v>180</v>
      </c>
      <c r="EX285" s="54">
        <v>522.5</v>
      </c>
      <c r="EY285" s="54">
        <v>511.25</v>
      </c>
      <c r="EZ285" s="55">
        <v>517.25</v>
      </c>
      <c r="FA285" s="56" t="s">
        <v>180</v>
      </c>
      <c r="FB285" s="54" t="s">
        <v>180</v>
      </c>
      <c r="FC285" s="55" t="s">
        <v>180</v>
      </c>
      <c r="FD285" s="56" t="s">
        <v>180</v>
      </c>
      <c r="FE285" s="54" t="s">
        <v>180</v>
      </c>
      <c r="FF285" s="55" t="s">
        <v>180</v>
      </c>
      <c r="FG285" s="56">
        <v>381.5</v>
      </c>
      <c r="FH285" s="54">
        <v>380</v>
      </c>
      <c r="FI285" s="55">
        <v>381</v>
      </c>
      <c r="FJ285" s="56">
        <v>391.5</v>
      </c>
      <c r="FK285" s="54">
        <v>387.5</v>
      </c>
      <c r="FL285" s="55">
        <v>389.5</v>
      </c>
      <c r="FM285" s="56">
        <v>407</v>
      </c>
      <c r="FN285" s="54">
        <v>400</v>
      </c>
      <c r="FO285" s="55">
        <v>403.75</v>
      </c>
      <c r="FP285" s="56" t="s">
        <v>180</v>
      </c>
      <c r="FQ285" s="54" t="s">
        <v>180</v>
      </c>
      <c r="FR285" s="55" t="s">
        <v>180</v>
      </c>
      <c r="FS285" s="56" t="s">
        <v>180</v>
      </c>
      <c r="FT285" s="54" t="s">
        <v>180</v>
      </c>
      <c r="FU285" s="55" t="s">
        <v>180</v>
      </c>
      <c r="FV285" s="56" t="s">
        <v>180</v>
      </c>
      <c r="FW285" s="54" t="s">
        <v>180</v>
      </c>
      <c r="FX285" s="55" t="s">
        <v>180</v>
      </c>
      <c r="FY285" s="56" t="s">
        <v>180</v>
      </c>
      <c r="FZ285" s="54" t="s">
        <v>180</v>
      </c>
      <c r="GA285" s="55" t="s">
        <v>180</v>
      </c>
      <c r="GB285" s="56">
        <v>740</v>
      </c>
      <c r="GC285" s="54">
        <v>665</v>
      </c>
      <c r="GD285" s="55">
        <v>702.5</v>
      </c>
      <c r="GE285" s="56">
        <v>780</v>
      </c>
      <c r="GF285" s="54">
        <v>780</v>
      </c>
      <c r="GG285" s="55">
        <v>780</v>
      </c>
      <c r="GH285" s="56">
        <v>840</v>
      </c>
      <c r="GI285" s="54">
        <v>805</v>
      </c>
      <c r="GJ285" s="55">
        <v>823</v>
      </c>
      <c r="GK285" s="56" t="s">
        <v>180</v>
      </c>
      <c r="GL285" s="54" t="s">
        <v>180</v>
      </c>
      <c r="GM285" s="55" t="s">
        <v>180</v>
      </c>
      <c r="GN285" s="56">
        <v>820</v>
      </c>
      <c r="GO285" s="54">
        <v>792.5</v>
      </c>
      <c r="GP285" s="55">
        <v>806.5</v>
      </c>
      <c r="GQ285" s="56" t="s">
        <v>180</v>
      </c>
      <c r="GR285" s="54" t="s">
        <v>180</v>
      </c>
      <c r="GS285" s="55" t="s">
        <v>180</v>
      </c>
      <c r="GT285" s="56" t="s">
        <v>180</v>
      </c>
      <c r="GU285" s="54" t="s">
        <v>180</v>
      </c>
      <c r="GV285" s="55" t="s">
        <v>180</v>
      </c>
      <c r="GW285" s="56" t="s">
        <v>180</v>
      </c>
      <c r="GX285" s="54" t="s">
        <v>180</v>
      </c>
      <c r="GY285" s="55" t="s">
        <v>180</v>
      </c>
      <c r="GZ285" s="56">
        <v>130</v>
      </c>
      <c r="HA285" s="54">
        <v>120</v>
      </c>
      <c r="HB285" s="55">
        <v>125</v>
      </c>
      <c r="HC285" s="56">
        <v>160</v>
      </c>
      <c r="HD285" s="54">
        <v>140</v>
      </c>
      <c r="HE285" s="55">
        <v>150.5</v>
      </c>
      <c r="HF285" s="54" t="s">
        <v>180</v>
      </c>
      <c r="HG285" s="54" t="s">
        <v>180</v>
      </c>
      <c r="HH285" s="55" t="s">
        <v>180</v>
      </c>
      <c r="HI285" s="54" t="s">
        <v>180</v>
      </c>
      <c r="HJ285" s="54" t="s">
        <v>180</v>
      </c>
      <c r="HK285" s="55" t="s">
        <v>180</v>
      </c>
      <c r="HL285" s="56" t="s">
        <v>180</v>
      </c>
      <c r="HM285" s="54" t="s">
        <v>180</v>
      </c>
      <c r="HN285" s="55" t="s">
        <v>180</v>
      </c>
      <c r="HO285" s="56" t="s">
        <v>180</v>
      </c>
      <c r="HP285" s="54" t="s">
        <v>180</v>
      </c>
      <c r="HQ285" s="55" t="s">
        <v>180</v>
      </c>
      <c r="HR285" s="56" t="s">
        <v>180</v>
      </c>
      <c r="HS285" s="54" t="s">
        <v>180</v>
      </c>
      <c r="HT285" s="55" t="s">
        <v>180</v>
      </c>
      <c r="HU285" s="56" t="s">
        <v>180</v>
      </c>
      <c r="HV285" s="54" t="s">
        <v>180</v>
      </c>
      <c r="HW285" s="55" t="s">
        <v>180</v>
      </c>
      <c r="HX285" s="56" t="s">
        <v>180</v>
      </c>
      <c r="HY285" s="54" t="s">
        <v>180</v>
      </c>
      <c r="HZ285" s="55" t="s">
        <v>180</v>
      </c>
      <c r="IA285" s="56" t="s">
        <v>180</v>
      </c>
      <c r="IB285" s="54" t="s">
        <v>180</v>
      </c>
      <c r="IC285" s="55" t="s">
        <v>180</v>
      </c>
    </row>
    <row r="286" spans="1:237">
      <c r="A286" s="20">
        <v>2010</v>
      </c>
      <c r="B286" s="20">
        <v>3</v>
      </c>
      <c r="C286" s="20">
        <v>9</v>
      </c>
      <c r="D286" s="54">
        <v>528.79999999999995</v>
      </c>
      <c r="E286" s="54">
        <v>521.20000000000005</v>
      </c>
      <c r="F286" s="55">
        <v>525.20000000000005</v>
      </c>
      <c r="G286" s="56">
        <v>479</v>
      </c>
      <c r="H286" s="54">
        <v>478</v>
      </c>
      <c r="I286" s="55">
        <v>478.6</v>
      </c>
      <c r="J286" s="56">
        <v>521.79999999999995</v>
      </c>
      <c r="K286" s="54">
        <v>511.6</v>
      </c>
      <c r="L286" s="55">
        <v>516.79999999999995</v>
      </c>
      <c r="M286" s="56">
        <v>530</v>
      </c>
      <c r="N286" s="54">
        <v>515</v>
      </c>
      <c r="O286" s="55">
        <v>522.6</v>
      </c>
      <c r="P286" s="56">
        <v>529</v>
      </c>
      <c r="Q286" s="54">
        <v>517</v>
      </c>
      <c r="R286" s="55">
        <v>523.4</v>
      </c>
      <c r="S286" s="56">
        <v>530</v>
      </c>
      <c r="T286" s="54">
        <v>515</v>
      </c>
      <c r="U286" s="55">
        <v>522.6</v>
      </c>
      <c r="V286" s="54">
        <v>529</v>
      </c>
      <c r="W286" s="54">
        <v>516</v>
      </c>
      <c r="X286" s="55">
        <v>522.6</v>
      </c>
      <c r="Y286" s="54">
        <v>523</v>
      </c>
      <c r="Z286" s="54">
        <v>515</v>
      </c>
      <c r="AA286" s="55">
        <v>519.20000000000005</v>
      </c>
      <c r="AB286" s="54" t="s">
        <v>180</v>
      </c>
      <c r="AC286" s="54" t="s">
        <v>180</v>
      </c>
      <c r="AD286" s="55" t="s">
        <v>180</v>
      </c>
      <c r="AE286" s="54" t="s">
        <v>180</v>
      </c>
      <c r="AF286" s="54" t="s">
        <v>180</v>
      </c>
      <c r="AG286" s="55" t="s">
        <v>180</v>
      </c>
      <c r="AH286" s="56" t="s">
        <v>180</v>
      </c>
      <c r="AI286" s="54" t="s">
        <v>180</v>
      </c>
      <c r="AJ286" s="55" t="s">
        <v>180</v>
      </c>
      <c r="AK286" s="56" t="s">
        <v>180</v>
      </c>
      <c r="AL286" s="54" t="s">
        <v>180</v>
      </c>
      <c r="AM286" s="55" t="s">
        <v>180</v>
      </c>
      <c r="AN286" s="56" t="s">
        <v>180</v>
      </c>
      <c r="AO286" s="54" t="s">
        <v>180</v>
      </c>
      <c r="AP286" s="55" t="s">
        <v>180</v>
      </c>
      <c r="AQ286" s="56" t="s">
        <v>180</v>
      </c>
      <c r="AR286" s="54" t="s">
        <v>180</v>
      </c>
      <c r="AS286" s="55" t="s">
        <v>180</v>
      </c>
      <c r="AT286" s="56" t="s">
        <v>180</v>
      </c>
      <c r="AU286" s="54" t="s">
        <v>180</v>
      </c>
      <c r="AV286" s="55" t="s">
        <v>180</v>
      </c>
      <c r="AW286" s="56">
        <v>543</v>
      </c>
      <c r="AX286" s="54">
        <v>521</v>
      </c>
      <c r="AY286" s="55">
        <v>532.20000000000005</v>
      </c>
      <c r="AZ286" s="56">
        <v>541.20000000000005</v>
      </c>
      <c r="BA286" s="54">
        <v>524</v>
      </c>
      <c r="BB286" s="55">
        <v>532.79999999999995</v>
      </c>
      <c r="BC286" s="56">
        <v>537.20000000000005</v>
      </c>
      <c r="BD286" s="54">
        <v>520</v>
      </c>
      <c r="BE286" s="55">
        <v>528.6</v>
      </c>
      <c r="BF286" s="56">
        <v>539</v>
      </c>
      <c r="BG286" s="54">
        <v>527</v>
      </c>
      <c r="BH286" s="55">
        <v>533</v>
      </c>
      <c r="BI286" s="56">
        <v>521</v>
      </c>
      <c r="BJ286" s="54">
        <v>512</v>
      </c>
      <c r="BK286" s="55">
        <v>516.6</v>
      </c>
      <c r="BL286" s="56" t="s">
        <v>180</v>
      </c>
      <c r="BM286" s="54" t="s">
        <v>180</v>
      </c>
      <c r="BN286" s="55" t="s">
        <v>180</v>
      </c>
      <c r="BO286" s="56" t="s">
        <v>180</v>
      </c>
      <c r="BP286" s="54" t="s">
        <v>180</v>
      </c>
      <c r="BQ286" s="55" t="s">
        <v>180</v>
      </c>
      <c r="BR286" s="56">
        <v>507</v>
      </c>
      <c r="BS286" s="54">
        <v>496</v>
      </c>
      <c r="BT286" s="55">
        <v>501.6</v>
      </c>
      <c r="BU286" s="56">
        <v>495.00000000000011</v>
      </c>
      <c r="BV286" s="54">
        <v>488</v>
      </c>
      <c r="BW286" s="55">
        <v>492</v>
      </c>
      <c r="BX286" s="56">
        <v>534</v>
      </c>
      <c r="BY286" s="54">
        <v>526</v>
      </c>
      <c r="BZ286" s="55">
        <v>530.20000000000005</v>
      </c>
      <c r="CA286" s="56" t="s">
        <v>180</v>
      </c>
      <c r="CB286" s="54" t="s">
        <v>180</v>
      </c>
      <c r="CC286" s="55" t="s">
        <v>180</v>
      </c>
      <c r="CD286" s="56" t="s">
        <v>180</v>
      </c>
      <c r="CE286" s="54" t="s">
        <v>180</v>
      </c>
      <c r="CF286" s="55" t="s">
        <v>180</v>
      </c>
      <c r="CG286" s="56" t="s">
        <v>180</v>
      </c>
      <c r="CH286" s="54" t="s">
        <v>180</v>
      </c>
      <c r="CI286" s="55" t="s">
        <v>180</v>
      </c>
      <c r="CJ286" s="56">
        <v>3100</v>
      </c>
      <c r="CK286" s="54">
        <v>2700</v>
      </c>
      <c r="CL286" s="55">
        <v>2900</v>
      </c>
      <c r="CM286" s="56">
        <v>3000</v>
      </c>
      <c r="CN286" s="54">
        <v>2950</v>
      </c>
      <c r="CO286" s="55">
        <v>2975</v>
      </c>
      <c r="CP286" s="56">
        <v>596</v>
      </c>
      <c r="CQ286" s="54">
        <v>580</v>
      </c>
      <c r="CR286" s="55">
        <v>588</v>
      </c>
      <c r="CS286" s="56">
        <v>506</v>
      </c>
      <c r="CT286" s="54">
        <v>492</v>
      </c>
      <c r="CU286" s="55">
        <v>499.2</v>
      </c>
      <c r="CV286" s="56">
        <v>506</v>
      </c>
      <c r="CW286" s="54">
        <v>504</v>
      </c>
      <c r="CX286" s="55">
        <v>505.2</v>
      </c>
      <c r="CY286" s="54">
        <v>540.79999999999995</v>
      </c>
      <c r="CZ286" s="54">
        <v>524.20000000000005</v>
      </c>
      <c r="DA286" s="55">
        <v>532.79999999999995</v>
      </c>
      <c r="DB286" s="54" t="s">
        <v>180</v>
      </c>
      <c r="DC286" s="54" t="s">
        <v>180</v>
      </c>
      <c r="DD286" s="55" t="s">
        <v>180</v>
      </c>
      <c r="DE286" s="54" t="s">
        <v>180</v>
      </c>
      <c r="DF286" s="54" t="s">
        <v>180</v>
      </c>
      <c r="DG286" s="55" t="s">
        <v>180</v>
      </c>
      <c r="DH286" s="54" t="s">
        <v>180</v>
      </c>
      <c r="DI286" s="54" t="s">
        <v>180</v>
      </c>
      <c r="DJ286" s="55" t="s">
        <v>180</v>
      </c>
      <c r="DK286" s="56" t="s">
        <v>180</v>
      </c>
      <c r="DL286" s="54" t="s">
        <v>180</v>
      </c>
      <c r="DM286" s="55" t="s">
        <v>180</v>
      </c>
      <c r="DN286" s="54" t="s">
        <v>180</v>
      </c>
      <c r="DO286" s="54" t="s">
        <v>180</v>
      </c>
      <c r="DP286" s="55" t="s">
        <v>180</v>
      </c>
      <c r="DQ286" s="54" t="s">
        <v>180</v>
      </c>
      <c r="DR286" s="54" t="s">
        <v>180</v>
      </c>
      <c r="DS286" s="55" t="s">
        <v>180</v>
      </c>
      <c r="DT286" s="54" t="s">
        <v>180</v>
      </c>
      <c r="DU286" s="54" t="s">
        <v>180</v>
      </c>
      <c r="DV286" s="55" t="s">
        <v>180</v>
      </c>
      <c r="DW286" s="56">
        <v>515.20000000000005</v>
      </c>
      <c r="DX286" s="54">
        <v>510.6</v>
      </c>
      <c r="DY286" s="55">
        <v>513</v>
      </c>
      <c r="DZ286" s="56">
        <v>962.8</v>
      </c>
      <c r="EA286" s="54">
        <v>960.6</v>
      </c>
      <c r="EB286" s="55">
        <v>961.8</v>
      </c>
      <c r="EC286" s="56" t="s">
        <v>180</v>
      </c>
      <c r="ED286" s="54" t="s">
        <v>180</v>
      </c>
      <c r="EE286" s="55" t="s">
        <v>180</v>
      </c>
      <c r="EF286" s="56" t="s">
        <v>180</v>
      </c>
      <c r="EG286" s="54" t="s">
        <v>180</v>
      </c>
      <c r="EH286" s="55" t="s">
        <v>180</v>
      </c>
      <c r="EI286" s="56" t="s">
        <v>180</v>
      </c>
      <c r="EJ286" s="54" t="s">
        <v>180</v>
      </c>
      <c r="EK286" s="55" t="s">
        <v>180</v>
      </c>
      <c r="EL286" s="56" t="s">
        <v>180</v>
      </c>
      <c r="EM286" s="54" t="s">
        <v>180</v>
      </c>
      <c r="EN286" s="55" t="s">
        <v>180</v>
      </c>
      <c r="EO286" s="56">
        <v>2100</v>
      </c>
      <c r="EP286" s="54">
        <v>1800</v>
      </c>
      <c r="EQ286" s="55">
        <v>1950</v>
      </c>
      <c r="ER286" s="56">
        <v>2200</v>
      </c>
      <c r="ES286" s="54">
        <v>1850</v>
      </c>
      <c r="ET286" s="55">
        <v>2025</v>
      </c>
      <c r="EU286" s="54" t="s">
        <v>180</v>
      </c>
      <c r="EV286" s="54" t="s">
        <v>180</v>
      </c>
      <c r="EW286" s="55" t="s">
        <v>180</v>
      </c>
      <c r="EX286" s="54">
        <v>559</v>
      </c>
      <c r="EY286" s="54">
        <v>550</v>
      </c>
      <c r="EZ286" s="55">
        <v>555</v>
      </c>
      <c r="FA286" s="56" t="s">
        <v>180</v>
      </c>
      <c r="FB286" s="54" t="s">
        <v>180</v>
      </c>
      <c r="FC286" s="55" t="s">
        <v>180</v>
      </c>
      <c r="FD286" s="56" t="s">
        <v>180</v>
      </c>
      <c r="FE286" s="54" t="s">
        <v>180</v>
      </c>
      <c r="FF286" s="55" t="s">
        <v>180</v>
      </c>
      <c r="FG286" s="56">
        <v>433</v>
      </c>
      <c r="FH286" s="54">
        <v>423</v>
      </c>
      <c r="FI286" s="55">
        <v>428</v>
      </c>
      <c r="FJ286" s="56">
        <v>435</v>
      </c>
      <c r="FK286" s="54">
        <v>425</v>
      </c>
      <c r="FL286" s="55">
        <v>430</v>
      </c>
      <c r="FM286" s="56">
        <v>468</v>
      </c>
      <c r="FN286" s="54">
        <v>455</v>
      </c>
      <c r="FO286" s="55">
        <v>461.6</v>
      </c>
      <c r="FP286" s="56" t="s">
        <v>180</v>
      </c>
      <c r="FQ286" s="54" t="s">
        <v>180</v>
      </c>
      <c r="FR286" s="55" t="s">
        <v>180</v>
      </c>
      <c r="FS286" s="56" t="s">
        <v>180</v>
      </c>
      <c r="FT286" s="54" t="s">
        <v>180</v>
      </c>
      <c r="FU286" s="55" t="s">
        <v>180</v>
      </c>
      <c r="FV286" s="56" t="s">
        <v>180</v>
      </c>
      <c r="FW286" s="54" t="s">
        <v>180</v>
      </c>
      <c r="FX286" s="55" t="s">
        <v>180</v>
      </c>
      <c r="FY286" s="56" t="s">
        <v>180</v>
      </c>
      <c r="FZ286" s="54" t="s">
        <v>180</v>
      </c>
      <c r="GA286" s="55" t="s">
        <v>180</v>
      </c>
      <c r="GB286" s="56">
        <v>740</v>
      </c>
      <c r="GC286" s="54">
        <v>680</v>
      </c>
      <c r="GD286" s="55">
        <v>710</v>
      </c>
      <c r="GE286" s="56">
        <v>780</v>
      </c>
      <c r="GF286" s="54">
        <v>780</v>
      </c>
      <c r="GG286" s="55">
        <v>780</v>
      </c>
      <c r="GH286" s="56">
        <v>840</v>
      </c>
      <c r="GI286" s="54">
        <v>805</v>
      </c>
      <c r="GJ286" s="55">
        <v>823</v>
      </c>
      <c r="GK286" s="56" t="s">
        <v>180</v>
      </c>
      <c r="GL286" s="54" t="s">
        <v>180</v>
      </c>
      <c r="GM286" s="55" t="s">
        <v>180</v>
      </c>
      <c r="GN286" s="56">
        <v>820</v>
      </c>
      <c r="GO286" s="54">
        <v>800</v>
      </c>
      <c r="GP286" s="55">
        <v>810</v>
      </c>
      <c r="GQ286" s="56" t="s">
        <v>180</v>
      </c>
      <c r="GR286" s="54" t="s">
        <v>180</v>
      </c>
      <c r="GS286" s="55" t="s">
        <v>180</v>
      </c>
      <c r="GT286" s="56" t="s">
        <v>180</v>
      </c>
      <c r="GU286" s="54" t="s">
        <v>180</v>
      </c>
      <c r="GV286" s="55" t="s">
        <v>180</v>
      </c>
      <c r="GW286" s="56" t="s">
        <v>180</v>
      </c>
      <c r="GX286" s="54" t="s">
        <v>180</v>
      </c>
      <c r="GY286" s="55" t="s">
        <v>180</v>
      </c>
      <c r="GZ286" s="56">
        <v>130</v>
      </c>
      <c r="HA286" s="54">
        <v>120</v>
      </c>
      <c r="HB286" s="55">
        <v>125</v>
      </c>
      <c r="HC286" s="56">
        <v>155</v>
      </c>
      <c r="HD286" s="54">
        <v>140</v>
      </c>
      <c r="HE286" s="55">
        <v>148</v>
      </c>
      <c r="HF286" s="54" t="s">
        <v>180</v>
      </c>
      <c r="HG286" s="54" t="s">
        <v>180</v>
      </c>
      <c r="HH286" s="55" t="s">
        <v>180</v>
      </c>
      <c r="HI286" s="54" t="s">
        <v>180</v>
      </c>
      <c r="HJ286" s="54" t="s">
        <v>180</v>
      </c>
      <c r="HK286" s="55" t="s">
        <v>180</v>
      </c>
      <c r="HL286" s="56" t="s">
        <v>180</v>
      </c>
      <c r="HM286" s="54" t="s">
        <v>180</v>
      </c>
      <c r="HN286" s="55" t="s">
        <v>180</v>
      </c>
      <c r="HO286" s="56" t="s">
        <v>180</v>
      </c>
      <c r="HP286" s="54" t="s">
        <v>180</v>
      </c>
      <c r="HQ286" s="55" t="s">
        <v>180</v>
      </c>
      <c r="HR286" s="56" t="s">
        <v>180</v>
      </c>
      <c r="HS286" s="54" t="s">
        <v>180</v>
      </c>
      <c r="HT286" s="55" t="s">
        <v>180</v>
      </c>
      <c r="HU286" s="56" t="s">
        <v>180</v>
      </c>
      <c r="HV286" s="54" t="s">
        <v>180</v>
      </c>
      <c r="HW286" s="55" t="s">
        <v>180</v>
      </c>
      <c r="HX286" s="56" t="s">
        <v>180</v>
      </c>
      <c r="HY286" s="54" t="s">
        <v>180</v>
      </c>
      <c r="HZ286" s="55" t="s">
        <v>180</v>
      </c>
      <c r="IA286" s="56" t="s">
        <v>180</v>
      </c>
      <c r="IB286" s="54" t="s">
        <v>180</v>
      </c>
      <c r="IC286" s="55" t="s">
        <v>180</v>
      </c>
    </row>
    <row r="287" spans="1:237">
      <c r="A287" s="20">
        <v>2010</v>
      </c>
      <c r="B287" s="20">
        <v>4</v>
      </c>
      <c r="C287" s="20">
        <v>10</v>
      </c>
      <c r="D287" s="54">
        <v>577.5</v>
      </c>
      <c r="E287" s="54">
        <v>572.5</v>
      </c>
      <c r="F287" s="55">
        <v>575</v>
      </c>
      <c r="G287" s="56">
        <v>532.5</v>
      </c>
      <c r="H287" s="54">
        <v>528.75</v>
      </c>
      <c r="I287" s="55">
        <v>531</v>
      </c>
      <c r="J287" s="56">
        <v>560</v>
      </c>
      <c r="K287" s="54">
        <v>556.25</v>
      </c>
      <c r="L287" s="55">
        <v>558.5</v>
      </c>
      <c r="M287" s="56">
        <v>591.25</v>
      </c>
      <c r="N287" s="54">
        <v>581.25</v>
      </c>
      <c r="O287" s="55">
        <v>586.5</v>
      </c>
      <c r="P287" s="56">
        <v>588.75</v>
      </c>
      <c r="Q287" s="54">
        <v>581.25</v>
      </c>
      <c r="R287" s="55">
        <v>585.25</v>
      </c>
      <c r="S287" s="56">
        <v>591.25</v>
      </c>
      <c r="T287" s="54">
        <v>581.25</v>
      </c>
      <c r="U287" s="55">
        <v>586.5</v>
      </c>
      <c r="V287" s="54">
        <v>592.5</v>
      </c>
      <c r="W287" s="54">
        <v>583.75</v>
      </c>
      <c r="X287" s="55">
        <v>588.5</v>
      </c>
      <c r="Y287" s="54">
        <v>581.25</v>
      </c>
      <c r="Z287" s="54">
        <v>580</v>
      </c>
      <c r="AA287" s="55">
        <v>580.75</v>
      </c>
      <c r="AB287" s="54" t="s">
        <v>180</v>
      </c>
      <c r="AC287" s="54" t="s">
        <v>180</v>
      </c>
      <c r="AD287" s="55" t="s">
        <v>180</v>
      </c>
      <c r="AE287" s="54" t="s">
        <v>180</v>
      </c>
      <c r="AF287" s="54" t="s">
        <v>180</v>
      </c>
      <c r="AG287" s="55" t="s">
        <v>180</v>
      </c>
      <c r="AH287" s="56" t="s">
        <v>180</v>
      </c>
      <c r="AI287" s="54" t="s">
        <v>180</v>
      </c>
      <c r="AJ287" s="55" t="s">
        <v>180</v>
      </c>
      <c r="AK287" s="56" t="s">
        <v>180</v>
      </c>
      <c r="AL287" s="54" t="s">
        <v>180</v>
      </c>
      <c r="AM287" s="55" t="s">
        <v>180</v>
      </c>
      <c r="AN287" s="56" t="s">
        <v>180</v>
      </c>
      <c r="AO287" s="54" t="s">
        <v>180</v>
      </c>
      <c r="AP287" s="55" t="s">
        <v>180</v>
      </c>
      <c r="AQ287" s="56" t="s">
        <v>180</v>
      </c>
      <c r="AR287" s="54" t="s">
        <v>180</v>
      </c>
      <c r="AS287" s="55" t="s">
        <v>180</v>
      </c>
      <c r="AT287" s="56" t="s">
        <v>180</v>
      </c>
      <c r="AU287" s="54" t="s">
        <v>180</v>
      </c>
      <c r="AV287" s="55" t="s">
        <v>180</v>
      </c>
      <c r="AW287" s="56">
        <v>565</v>
      </c>
      <c r="AX287" s="54">
        <v>556.25</v>
      </c>
      <c r="AY287" s="55">
        <v>560.75</v>
      </c>
      <c r="AZ287" s="56">
        <v>572</v>
      </c>
      <c r="BA287" s="54">
        <v>550</v>
      </c>
      <c r="BB287" s="55">
        <v>561</v>
      </c>
      <c r="BC287" s="56">
        <v>570</v>
      </c>
      <c r="BD287" s="54">
        <v>550</v>
      </c>
      <c r="BE287" s="55">
        <v>560</v>
      </c>
      <c r="BF287" s="56">
        <v>572</v>
      </c>
      <c r="BG287" s="54">
        <v>561.5</v>
      </c>
      <c r="BH287" s="55">
        <v>566.75</v>
      </c>
      <c r="BI287" s="56">
        <v>540</v>
      </c>
      <c r="BJ287" s="54">
        <v>530</v>
      </c>
      <c r="BK287" s="55">
        <v>535</v>
      </c>
      <c r="BL287" s="56" t="s">
        <v>180</v>
      </c>
      <c r="BM287" s="54" t="s">
        <v>180</v>
      </c>
      <c r="BN287" s="55" t="s">
        <v>180</v>
      </c>
      <c r="BO287" s="56" t="s">
        <v>180</v>
      </c>
      <c r="BP287" s="54" t="s">
        <v>180</v>
      </c>
      <c r="BQ287" s="55" t="s">
        <v>180</v>
      </c>
      <c r="BR287" s="56">
        <v>541.25</v>
      </c>
      <c r="BS287" s="54">
        <v>523.75</v>
      </c>
      <c r="BT287" s="55">
        <v>532.75</v>
      </c>
      <c r="BU287" s="56">
        <v>495.00000000000006</v>
      </c>
      <c r="BV287" s="54">
        <v>488</v>
      </c>
      <c r="BW287" s="55">
        <v>492</v>
      </c>
      <c r="BX287" s="56">
        <v>540</v>
      </c>
      <c r="BY287" s="54">
        <v>540</v>
      </c>
      <c r="BZ287" s="55">
        <v>540</v>
      </c>
      <c r="CA287" s="56" t="s">
        <v>180</v>
      </c>
      <c r="CB287" s="54" t="s">
        <v>180</v>
      </c>
      <c r="CC287" s="55" t="s">
        <v>180</v>
      </c>
      <c r="CD287" s="56" t="s">
        <v>180</v>
      </c>
      <c r="CE287" s="54" t="s">
        <v>180</v>
      </c>
      <c r="CF287" s="55" t="s">
        <v>180</v>
      </c>
      <c r="CG287" s="56" t="s">
        <v>180</v>
      </c>
      <c r="CH287" s="54" t="s">
        <v>180</v>
      </c>
      <c r="CI287" s="55" t="s">
        <v>180</v>
      </c>
      <c r="CJ287" s="56">
        <v>3100</v>
      </c>
      <c r="CK287" s="54">
        <v>2700</v>
      </c>
      <c r="CL287" s="55">
        <v>2900</v>
      </c>
      <c r="CM287" s="56">
        <v>3050</v>
      </c>
      <c r="CN287" s="54">
        <v>2975</v>
      </c>
      <c r="CO287" s="55">
        <v>3012.5</v>
      </c>
      <c r="CP287" s="56">
        <v>671.25</v>
      </c>
      <c r="CQ287" s="54">
        <v>647.5</v>
      </c>
      <c r="CR287" s="55">
        <v>659.75</v>
      </c>
      <c r="CS287" s="56">
        <v>560</v>
      </c>
      <c r="CT287" s="54">
        <v>550</v>
      </c>
      <c r="CU287" s="55">
        <v>555</v>
      </c>
      <c r="CV287" s="56">
        <v>560</v>
      </c>
      <c r="CW287" s="54">
        <v>550</v>
      </c>
      <c r="CX287" s="55">
        <v>555</v>
      </c>
      <c r="CY287" s="54">
        <v>572.5</v>
      </c>
      <c r="CZ287" s="54">
        <v>550</v>
      </c>
      <c r="DA287" s="55">
        <v>561.5</v>
      </c>
      <c r="DB287" s="54" t="s">
        <v>180</v>
      </c>
      <c r="DC287" s="54" t="s">
        <v>180</v>
      </c>
      <c r="DD287" s="55" t="s">
        <v>180</v>
      </c>
      <c r="DE287" s="54" t="s">
        <v>180</v>
      </c>
      <c r="DF287" s="54" t="s">
        <v>180</v>
      </c>
      <c r="DG287" s="55" t="s">
        <v>180</v>
      </c>
      <c r="DH287" s="54" t="s">
        <v>180</v>
      </c>
      <c r="DI287" s="54" t="s">
        <v>180</v>
      </c>
      <c r="DJ287" s="55" t="s">
        <v>180</v>
      </c>
      <c r="DK287" s="56" t="s">
        <v>180</v>
      </c>
      <c r="DL287" s="54" t="s">
        <v>180</v>
      </c>
      <c r="DM287" s="55" t="s">
        <v>180</v>
      </c>
      <c r="DN287" s="54" t="s">
        <v>180</v>
      </c>
      <c r="DO287" s="54" t="s">
        <v>180</v>
      </c>
      <c r="DP287" s="55" t="s">
        <v>180</v>
      </c>
      <c r="DQ287" s="54" t="s">
        <v>180</v>
      </c>
      <c r="DR287" s="54" t="s">
        <v>180</v>
      </c>
      <c r="DS287" s="55" t="s">
        <v>180</v>
      </c>
      <c r="DT287" s="54" t="s">
        <v>180</v>
      </c>
      <c r="DU287" s="54" t="s">
        <v>180</v>
      </c>
      <c r="DV287" s="55" t="s">
        <v>180</v>
      </c>
      <c r="DW287" s="56">
        <v>575</v>
      </c>
      <c r="DX287" s="54">
        <v>575</v>
      </c>
      <c r="DY287" s="55">
        <v>575</v>
      </c>
      <c r="DZ287" s="56">
        <v>979</v>
      </c>
      <c r="EA287" s="54">
        <v>979</v>
      </c>
      <c r="EB287" s="55">
        <v>979</v>
      </c>
      <c r="EC287" s="56" t="s">
        <v>180</v>
      </c>
      <c r="ED287" s="54" t="s">
        <v>180</v>
      </c>
      <c r="EE287" s="55" t="s">
        <v>180</v>
      </c>
      <c r="EF287" s="56" t="s">
        <v>180</v>
      </c>
      <c r="EG287" s="54" t="s">
        <v>180</v>
      </c>
      <c r="EH287" s="55" t="s">
        <v>180</v>
      </c>
      <c r="EI287" s="56" t="s">
        <v>180</v>
      </c>
      <c r="EJ287" s="54" t="s">
        <v>180</v>
      </c>
      <c r="EK287" s="55" t="s">
        <v>180</v>
      </c>
      <c r="EL287" s="56" t="s">
        <v>180</v>
      </c>
      <c r="EM287" s="54" t="s">
        <v>180</v>
      </c>
      <c r="EN287" s="55" t="s">
        <v>180</v>
      </c>
      <c r="EO287" s="56">
        <v>2100</v>
      </c>
      <c r="EP287" s="54">
        <v>1800</v>
      </c>
      <c r="EQ287" s="55">
        <v>1950</v>
      </c>
      <c r="ER287" s="56">
        <v>2200</v>
      </c>
      <c r="ES287" s="54">
        <v>1850</v>
      </c>
      <c r="ET287" s="55">
        <v>2025</v>
      </c>
      <c r="EU287" s="54" t="s">
        <v>180</v>
      </c>
      <c r="EV287" s="54" t="s">
        <v>180</v>
      </c>
      <c r="EW287" s="55" t="s">
        <v>180</v>
      </c>
      <c r="EX287" s="54">
        <v>603.75</v>
      </c>
      <c r="EY287" s="54">
        <v>590</v>
      </c>
      <c r="EZ287" s="55">
        <v>597.25</v>
      </c>
      <c r="FA287" s="56" t="s">
        <v>180</v>
      </c>
      <c r="FB287" s="54" t="s">
        <v>180</v>
      </c>
      <c r="FC287" s="55" t="s">
        <v>180</v>
      </c>
      <c r="FD287" s="56" t="s">
        <v>180</v>
      </c>
      <c r="FE287" s="54" t="s">
        <v>180</v>
      </c>
      <c r="FF287" s="55" t="s">
        <v>180</v>
      </c>
      <c r="FG287" s="56">
        <v>460</v>
      </c>
      <c r="FH287" s="54">
        <v>450</v>
      </c>
      <c r="FI287" s="55">
        <v>455</v>
      </c>
      <c r="FJ287" s="56">
        <v>460</v>
      </c>
      <c r="FK287" s="54">
        <v>450</v>
      </c>
      <c r="FL287" s="55">
        <v>455</v>
      </c>
      <c r="FM287" s="56">
        <v>498.75</v>
      </c>
      <c r="FN287" s="54">
        <v>488.75</v>
      </c>
      <c r="FO287" s="55">
        <v>493.75</v>
      </c>
      <c r="FP287" s="56" t="s">
        <v>180</v>
      </c>
      <c r="FQ287" s="54" t="s">
        <v>180</v>
      </c>
      <c r="FR287" s="55" t="s">
        <v>180</v>
      </c>
      <c r="FS287" s="56" t="s">
        <v>180</v>
      </c>
      <c r="FT287" s="54" t="s">
        <v>180</v>
      </c>
      <c r="FU287" s="55" t="s">
        <v>180</v>
      </c>
      <c r="FV287" s="56" t="s">
        <v>180</v>
      </c>
      <c r="FW287" s="54" t="s">
        <v>180</v>
      </c>
      <c r="FX287" s="55" t="s">
        <v>180</v>
      </c>
      <c r="FY287" s="56" t="s">
        <v>180</v>
      </c>
      <c r="FZ287" s="54" t="s">
        <v>180</v>
      </c>
      <c r="GA287" s="55" t="s">
        <v>180</v>
      </c>
      <c r="GB287" s="56">
        <v>770</v>
      </c>
      <c r="GC287" s="54">
        <v>680</v>
      </c>
      <c r="GD287" s="55">
        <v>725</v>
      </c>
      <c r="GE287" s="56">
        <v>780</v>
      </c>
      <c r="GF287" s="54">
        <v>780</v>
      </c>
      <c r="GG287" s="55">
        <v>780</v>
      </c>
      <c r="GH287" s="56">
        <v>850</v>
      </c>
      <c r="GI287" s="54">
        <v>850</v>
      </c>
      <c r="GJ287" s="55">
        <v>850</v>
      </c>
      <c r="GK287" s="56" t="s">
        <v>180</v>
      </c>
      <c r="GL287" s="54" t="s">
        <v>180</v>
      </c>
      <c r="GM287" s="55" t="s">
        <v>180</v>
      </c>
      <c r="GN287" s="56">
        <v>830</v>
      </c>
      <c r="GO287" s="54">
        <v>830</v>
      </c>
      <c r="GP287" s="55">
        <v>830</v>
      </c>
      <c r="GQ287" s="56" t="s">
        <v>180</v>
      </c>
      <c r="GR287" s="54" t="s">
        <v>180</v>
      </c>
      <c r="GS287" s="55" t="s">
        <v>180</v>
      </c>
      <c r="GT287" s="56" t="s">
        <v>180</v>
      </c>
      <c r="GU287" s="54" t="s">
        <v>180</v>
      </c>
      <c r="GV287" s="55" t="s">
        <v>180</v>
      </c>
      <c r="GW287" s="56" t="s">
        <v>180</v>
      </c>
      <c r="GX287" s="54" t="s">
        <v>180</v>
      </c>
      <c r="GY287" s="55" t="s">
        <v>180</v>
      </c>
      <c r="GZ287" s="56">
        <v>150</v>
      </c>
      <c r="HA287" s="54">
        <v>130</v>
      </c>
      <c r="HB287" s="55">
        <v>140</v>
      </c>
      <c r="HC287" s="56">
        <v>170</v>
      </c>
      <c r="HD287" s="54">
        <v>150</v>
      </c>
      <c r="HE287" s="55">
        <v>160</v>
      </c>
      <c r="HF287" s="54" t="s">
        <v>180</v>
      </c>
      <c r="HG287" s="54" t="s">
        <v>180</v>
      </c>
      <c r="HH287" s="55" t="s">
        <v>180</v>
      </c>
      <c r="HI287" s="54" t="s">
        <v>180</v>
      </c>
      <c r="HJ287" s="54" t="s">
        <v>180</v>
      </c>
      <c r="HK287" s="55" t="s">
        <v>180</v>
      </c>
      <c r="HL287" s="56" t="s">
        <v>180</v>
      </c>
      <c r="HM287" s="54" t="s">
        <v>180</v>
      </c>
      <c r="HN287" s="55" t="s">
        <v>180</v>
      </c>
      <c r="HO287" s="56" t="s">
        <v>180</v>
      </c>
      <c r="HP287" s="54" t="s">
        <v>180</v>
      </c>
      <c r="HQ287" s="55" t="s">
        <v>180</v>
      </c>
      <c r="HR287" s="56" t="s">
        <v>180</v>
      </c>
      <c r="HS287" s="54" t="s">
        <v>180</v>
      </c>
      <c r="HT287" s="55" t="s">
        <v>180</v>
      </c>
      <c r="HU287" s="56" t="s">
        <v>180</v>
      </c>
      <c r="HV287" s="54" t="s">
        <v>180</v>
      </c>
      <c r="HW287" s="55" t="s">
        <v>180</v>
      </c>
      <c r="HX287" s="56" t="s">
        <v>180</v>
      </c>
      <c r="HY287" s="54" t="s">
        <v>180</v>
      </c>
      <c r="HZ287" s="55" t="s">
        <v>180</v>
      </c>
      <c r="IA287" s="56" t="s">
        <v>180</v>
      </c>
      <c r="IB287" s="54" t="s">
        <v>180</v>
      </c>
      <c r="IC287" s="55" t="s">
        <v>180</v>
      </c>
    </row>
    <row r="288" spans="1:237">
      <c r="A288" s="20">
        <v>2010</v>
      </c>
      <c r="B288" s="20">
        <v>4</v>
      </c>
      <c r="C288" s="20">
        <v>11</v>
      </c>
      <c r="D288" s="54">
        <v>595</v>
      </c>
      <c r="E288" s="54">
        <v>581</v>
      </c>
      <c r="F288" s="55">
        <v>588</v>
      </c>
      <c r="G288" s="56">
        <v>550</v>
      </c>
      <c r="H288" s="54">
        <v>545</v>
      </c>
      <c r="I288" s="55">
        <v>548</v>
      </c>
      <c r="J288" s="56">
        <v>556.25</v>
      </c>
      <c r="K288" s="54">
        <v>542.5</v>
      </c>
      <c r="L288" s="55">
        <v>549.75</v>
      </c>
      <c r="M288" s="56">
        <v>635</v>
      </c>
      <c r="N288" s="54">
        <v>606.25</v>
      </c>
      <c r="O288" s="55">
        <v>621</v>
      </c>
      <c r="P288" s="56">
        <v>630</v>
      </c>
      <c r="Q288" s="54">
        <v>606.25</v>
      </c>
      <c r="R288" s="55">
        <v>618.5</v>
      </c>
      <c r="S288" s="56">
        <v>622.5</v>
      </c>
      <c r="T288" s="54">
        <v>610</v>
      </c>
      <c r="U288" s="55">
        <v>616.25</v>
      </c>
      <c r="V288" s="54">
        <v>602.5</v>
      </c>
      <c r="W288" s="54">
        <v>587.5</v>
      </c>
      <c r="X288" s="55">
        <v>595.25</v>
      </c>
      <c r="Y288" s="54">
        <v>605</v>
      </c>
      <c r="Z288" s="54">
        <v>590</v>
      </c>
      <c r="AA288" s="55">
        <v>598</v>
      </c>
      <c r="AB288" s="54" t="s">
        <v>180</v>
      </c>
      <c r="AC288" s="54" t="s">
        <v>180</v>
      </c>
      <c r="AD288" s="55" t="s">
        <v>180</v>
      </c>
      <c r="AE288" s="54" t="s">
        <v>180</v>
      </c>
      <c r="AF288" s="54" t="s">
        <v>180</v>
      </c>
      <c r="AG288" s="55" t="s">
        <v>180</v>
      </c>
      <c r="AH288" s="56" t="s">
        <v>180</v>
      </c>
      <c r="AI288" s="54" t="s">
        <v>180</v>
      </c>
      <c r="AJ288" s="55" t="s">
        <v>180</v>
      </c>
      <c r="AK288" s="56" t="s">
        <v>180</v>
      </c>
      <c r="AL288" s="54" t="s">
        <v>180</v>
      </c>
      <c r="AM288" s="55" t="s">
        <v>180</v>
      </c>
      <c r="AN288" s="56" t="s">
        <v>180</v>
      </c>
      <c r="AO288" s="54" t="s">
        <v>180</v>
      </c>
      <c r="AP288" s="55" t="s">
        <v>180</v>
      </c>
      <c r="AQ288" s="56" t="s">
        <v>180</v>
      </c>
      <c r="AR288" s="54" t="s">
        <v>180</v>
      </c>
      <c r="AS288" s="55" t="s">
        <v>180</v>
      </c>
      <c r="AT288" s="56" t="s">
        <v>180</v>
      </c>
      <c r="AU288" s="54" t="s">
        <v>180</v>
      </c>
      <c r="AV288" s="55" t="s">
        <v>180</v>
      </c>
      <c r="AW288" s="56">
        <v>572.5</v>
      </c>
      <c r="AX288" s="54">
        <v>565</v>
      </c>
      <c r="AY288" s="55">
        <v>569</v>
      </c>
      <c r="AZ288" s="56">
        <v>585</v>
      </c>
      <c r="BA288" s="54">
        <v>565.25</v>
      </c>
      <c r="BB288" s="55">
        <v>575.25</v>
      </c>
      <c r="BC288" s="56">
        <v>579.5</v>
      </c>
      <c r="BD288" s="54">
        <v>565.25</v>
      </c>
      <c r="BE288" s="55">
        <v>572.75</v>
      </c>
      <c r="BF288" s="56">
        <v>581</v>
      </c>
      <c r="BG288" s="54">
        <v>575</v>
      </c>
      <c r="BH288" s="55">
        <v>578.5</v>
      </c>
      <c r="BI288" s="56">
        <v>540</v>
      </c>
      <c r="BJ288" s="54">
        <v>530</v>
      </c>
      <c r="BK288" s="55">
        <v>535</v>
      </c>
      <c r="BL288" s="56" t="s">
        <v>180</v>
      </c>
      <c r="BM288" s="54" t="s">
        <v>180</v>
      </c>
      <c r="BN288" s="55" t="s">
        <v>180</v>
      </c>
      <c r="BO288" s="56" t="s">
        <v>180</v>
      </c>
      <c r="BP288" s="54" t="s">
        <v>180</v>
      </c>
      <c r="BQ288" s="55" t="s">
        <v>180</v>
      </c>
      <c r="BR288" s="56">
        <v>572.5</v>
      </c>
      <c r="BS288" s="54">
        <v>557.5</v>
      </c>
      <c r="BT288" s="55">
        <v>565</v>
      </c>
      <c r="BU288" s="56">
        <v>495.00000000000006</v>
      </c>
      <c r="BV288" s="54">
        <v>488</v>
      </c>
      <c r="BW288" s="55">
        <v>492</v>
      </c>
      <c r="BX288" s="56">
        <v>569</v>
      </c>
      <c r="BY288" s="54">
        <v>567.5</v>
      </c>
      <c r="BZ288" s="55">
        <v>568.5</v>
      </c>
      <c r="CA288" s="56" t="s">
        <v>180</v>
      </c>
      <c r="CB288" s="54" t="s">
        <v>180</v>
      </c>
      <c r="CC288" s="55" t="s">
        <v>180</v>
      </c>
      <c r="CD288" s="56" t="s">
        <v>180</v>
      </c>
      <c r="CE288" s="54" t="s">
        <v>180</v>
      </c>
      <c r="CF288" s="55" t="s">
        <v>180</v>
      </c>
      <c r="CG288" s="56">
        <v>622</v>
      </c>
      <c r="CH288" s="54">
        <v>616</v>
      </c>
      <c r="CI288" s="55">
        <v>619</v>
      </c>
      <c r="CJ288" s="56">
        <v>3000</v>
      </c>
      <c r="CK288" s="54">
        <v>2700</v>
      </c>
      <c r="CL288" s="55">
        <v>2850</v>
      </c>
      <c r="CM288" s="56">
        <v>3350</v>
      </c>
      <c r="CN288" s="54">
        <v>3287.5</v>
      </c>
      <c r="CO288" s="55">
        <v>3318.75</v>
      </c>
      <c r="CP288" s="56">
        <v>693.75</v>
      </c>
      <c r="CQ288" s="54">
        <v>680</v>
      </c>
      <c r="CR288" s="55">
        <v>687</v>
      </c>
      <c r="CS288" s="56">
        <v>570</v>
      </c>
      <c r="CT288" s="54">
        <v>562.5</v>
      </c>
      <c r="CU288" s="55">
        <v>566.25</v>
      </c>
      <c r="CV288" s="56">
        <v>570</v>
      </c>
      <c r="CW288" s="54">
        <v>562.5</v>
      </c>
      <c r="CX288" s="55">
        <v>566.25</v>
      </c>
      <c r="CY288" s="54">
        <v>575</v>
      </c>
      <c r="CZ288" s="54">
        <v>557.5</v>
      </c>
      <c r="DA288" s="55">
        <v>566.5</v>
      </c>
      <c r="DB288" s="54" t="s">
        <v>180</v>
      </c>
      <c r="DC288" s="54" t="s">
        <v>180</v>
      </c>
      <c r="DD288" s="55" t="s">
        <v>180</v>
      </c>
      <c r="DE288" s="54" t="s">
        <v>180</v>
      </c>
      <c r="DF288" s="54" t="s">
        <v>180</v>
      </c>
      <c r="DG288" s="55" t="s">
        <v>180</v>
      </c>
      <c r="DH288" s="54" t="s">
        <v>180</v>
      </c>
      <c r="DI288" s="54" t="s">
        <v>180</v>
      </c>
      <c r="DJ288" s="55" t="s">
        <v>180</v>
      </c>
      <c r="DK288" s="56" t="s">
        <v>180</v>
      </c>
      <c r="DL288" s="54" t="s">
        <v>180</v>
      </c>
      <c r="DM288" s="55" t="s">
        <v>180</v>
      </c>
      <c r="DN288" s="54" t="s">
        <v>180</v>
      </c>
      <c r="DO288" s="54" t="s">
        <v>180</v>
      </c>
      <c r="DP288" s="55" t="s">
        <v>180</v>
      </c>
      <c r="DQ288" s="54" t="s">
        <v>180</v>
      </c>
      <c r="DR288" s="54" t="s">
        <v>180</v>
      </c>
      <c r="DS288" s="55" t="s">
        <v>180</v>
      </c>
      <c r="DT288" s="54" t="s">
        <v>180</v>
      </c>
      <c r="DU288" s="54" t="s">
        <v>180</v>
      </c>
      <c r="DV288" s="55" t="s">
        <v>180</v>
      </c>
      <c r="DW288" s="56">
        <v>595</v>
      </c>
      <c r="DX288" s="54">
        <v>580.5</v>
      </c>
      <c r="DY288" s="55">
        <v>587.75</v>
      </c>
      <c r="DZ288" s="56">
        <v>989</v>
      </c>
      <c r="EA288" s="54">
        <v>989</v>
      </c>
      <c r="EB288" s="55">
        <v>989</v>
      </c>
      <c r="EC288" s="56" t="s">
        <v>180</v>
      </c>
      <c r="ED288" s="54" t="s">
        <v>180</v>
      </c>
      <c r="EE288" s="55" t="s">
        <v>180</v>
      </c>
      <c r="EF288" s="56" t="s">
        <v>180</v>
      </c>
      <c r="EG288" s="54" t="s">
        <v>180</v>
      </c>
      <c r="EH288" s="55" t="s">
        <v>180</v>
      </c>
      <c r="EI288" s="56" t="s">
        <v>180</v>
      </c>
      <c r="EJ288" s="54" t="s">
        <v>180</v>
      </c>
      <c r="EK288" s="55" t="s">
        <v>180</v>
      </c>
      <c r="EL288" s="56" t="s">
        <v>180</v>
      </c>
      <c r="EM288" s="54" t="s">
        <v>180</v>
      </c>
      <c r="EN288" s="55" t="s">
        <v>180</v>
      </c>
      <c r="EO288" s="56">
        <v>2100</v>
      </c>
      <c r="EP288" s="54">
        <v>1800</v>
      </c>
      <c r="EQ288" s="55">
        <v>1950</v>
      </c>
      <c r="ER288" s="56">
        <v>2200</v>
      </c>
      <c r="ES288" s="54">
        <v>1850</v>
      </c>
      <c r="ET288" s="55">
        <v>2025</v>
      </c>
      <c r="EU288" s="54" t="s">
        <v>180</v>
      </c>
      <c r="EV288" s="54" t="s">
        <v>180</v>
      </c>
      <c r="EW288" s="55" t="s">
        <v>180</v>
      </c>
      <c r="EX288" s="54">
        <v>616.25</v>
      </c>
      <c r="EY288" s="54">
        <v>601.25</v>
      </c>
      <c r="EZ288" s="55">
        <v>609.25</v>
      </c>
      <c r="FA288" s="56" t="s">
        <v>180</v>
      </c>
      <c r="FB288" s="54" t="s">
        <v>180</v>
      </c>
      <c r="FC288" s="55" t="s">
        <v>180</v>
      </c>
      <c r="FD288" s="56" t="s">
        <v>180</v>
      </c>
      <c r="FE288" s="54" t="s">
        <v>180</v>
      </c>
      <c r="FF288" s="55" t="s">
        <v>180</v>
      </c>
      <c r="FG288" s="56">
        <v>467.5</v>
      </c>
      <c r="FH288" s="54">
        <v>460</v>
      </c>
      <c r="FI288" s="55">
        <v>464</v>
      </c>
      <c r="FJ288" s="56">
        <v>470</v>
      </c>
      <c r="FK288" s="54">
        <v>462.5</v>
      </c>
      <c r="FL288" s="55">
        <v>466.5</v>
      </c>
      <c r="FM288" s="56">
        <v>517.5</v>
      </c>
      <c r="FN288" s="54">
        <v>505</v>
      </c>
      <c r="FO288" s="55">
        <v>511.5</v>
      </c>
      <c r="FP288" s="56" t="s">
        <v>180</v>
      </c>
      <c r="FQ288" s="54" t="s">
        <v>180</v>
      </c>
      <c r="FR288" s="55" t="s">
        <v>180</v>
      </c>
      <c r="FS288" s="56" t="s">
        <v>180</v>
      </c>
      <c r="FT288" s="54" t="s">
        <v>180</v>
      </c>
      <c r="FU288" s="55" t="s">
        <v>180</v>
      </c>
      <c r="FV288" s="56" t="s">
        <v>180</v>
      </c>
      <c r="FW288" s="54" t="s">
        <v>180</v>
      </c>
      <c r="FX288" s="55" t="s">
        <v>180</v>
      </c>
      <c r="FY288" s="56" t="s">
        <v>180</v>
      </c>
      <c r="FZ288" s="54" t="s">
        <v>180</v>
      </c>
      <c r="GA288" s="55" t="s">
        <v>180</v>
      </c>
      <c r="GB288" s="56">
        <v>770</v>
      </c>
      <c r="GC288" s="54">
        <v>680</v>
      </c>
      <c r="GD288" s="55">
        <v>725</v>
      </c>
      <c r="GE288" s="56">
        <v>780</v>
      </c>
      <c r="GF288" s="54">
        <v>780</v>
      </c>
      <c r="GG288" s="55">
        <v>780</v>
      </c>
      <c r="GH288" s="56">
        <v>850</v>
      </c>
      <c r="GI288" s="54">
        <v>850</v>
      </c>
      <c r="GJ288" s="55">
        <v>850</v>
      </c>
      <c r="GK288" s="56" t="s">
        <v>180</v>
      </c>
      <c r="GL288" s="54" t="s">
        <v>180</v>
      </c>
      <c r="GM288" s="55" t="s">
        <v>180</v>
      </c>
      <c r="GN288" s="56">
        <v>830</v>
      </c>
      <c r="GO288" s="54">
        <v>830</v>
      </c>
      <c r="GP288" s="55">
        <v>830</v>
      </c>
      <c r="GQ288" s="56" t="s">
        <v>180</v>
      </c>
      <c r="GR288" s="54" t="s">
        <v>180</v>
      </c>
      <c r="GS288" s="55" t="s">
        <v>180</v>
      </c>
      <c r="GT288" s="56" t="s">
        <v>180</v>
      </c>
      <c r="GU288" s="54" t="s">
        <v>180</v>
      </c>
      <c r="GV288" s="55" t="s">
        <v>180</v>
      </c>
      <c r="GW288" s="56" t="s">
        <v>180</v>
      </c>
      <c r="GX288" s="54" t="s">
        <v>180</v>
      </c>
      <c r="GY288" s="55" t="s">
        <v>180</v>
      </c>
      <c r="GZ288" s="56">
        <v>150</v>
      </c>
      <c r="HA288" s="54">
        <v>130</v>
      </c>
      <c r="HB288" s="55">
        <v>140</v>
      </c>
      <c r="HC288" s="56">
        <v>170</v>
      </c>
      <c r="HD288" s="54">
        <v>150</v>
      </c>
      <c r="HE288" s="55">
        <v>160</v>
      </c>
      <c r="HF288" s="54" t="s">
        <v>180</v>
      </c>
      <c r="HG288" s="54" t="s">
        <v>180</v>
      </c>
      <c r="HH288" s="55" t="s">
        <v>180</v>
      </c>
      <c r="HI288" s="54" t="s">
        <v>180</v>
      </c>
      <c r="HJ288" s="54" t="s">
        <v>180</v>
      </c>
      <c r="HK288" s="55" t="s">
        <v>180</v>
      </c>
      <c r="HL288" s="56" t="s">
        <v>180</v>
      </c>
      <c r="HM288" s="54" t="s">
        <v>180</v>
      </c>
      <c r="HN288" s="55" t="s">
        <v>180</v>
      </c>
      <c r="HO288" s="56" t="s">
        <v>180</v>
      </c>
      <c r="HP288" s="54" t="s">
        <v>180</v>
      </c>
      <c r="HQ288" s="55" t="s">
        <v>180</v>
      </c>
      <c r="HR288" s="56" t="s">
        <v>180</v>
      </c>
      <c r="HS288" s="54" t="s">
        <v>180</v>
      </c>
      <c r="HT288" s="55" t="s">
        <v>180</v>
      </c>
      <c r="HU288" s="56" t="s">
        <v>180</v>
      </c>
      <c r="HV288" s="54" t="s">
        <v>180</v>
      </c>
      <c r="HW288" s="55" t="s">
        <v>180</v>
      </c>
      <c r="HX288" s="56" t="s">
        <v>180</v>
      </c>
      <c r="HY288" s="54" t="s">
        <v>180</v>
      </c>
      <c r="HZ288" s="55" t="s">
        <v>180</v>
      </c>
      <c r="IA288" s="56" t="s">
        <v>180</v>
      </c>
      <c r="IB288" s="54" t="s">
        <v>180</v>
      </c>
      <c r="IC288" s="55" t="s">
        <v>180</v>
      </c>
    </row>
    <row r="289" spans="1:237">
      <c r="A289" s="20">
        <v>2010</v>
      </c>
      <c r="B289" s="20">
        <v>4</v>
      </c>
      <c r="C289" s="20">
        <v>12</v>
      </c>
      <c r="D289" s="54">
        <v>598</v>
      </c>
      <c r="E289" s="54">
        <v>587.79999999999995</v>
      </c>
      <c r="F289" s="55">
        <v>593.20000000000005</v>
      </c>
      <c r="G289" s="56">
        <v>550</v>
      </c>
      <c r="H289" s="54">
        <v>550</v>
      </c>
      <c r="I289" s="55">
        <v>550</v>
      </c>
      <c r="J289" s="56">
        <v>548</v>
      </c>
      <c r="K289" s="54">
        <v>540</v>
      </c>
      <c r="L289" s="55">
        <v>544.4</v>
      </c>
      <c r="M289" s="56">
        <v>624</v>
      </c>
      <c r="N289" s="54">
        <v>611</v>
      </c>
      <c r="O289" s="55">
        <v>617.79999999999995</v>
      </c>
      <c r="P289" s="56">
        <v>620</v>
      </c>
      <c r="Q289" s="54">
        <v>611</v>
      </c>
      <c r="R289" s="55">
        <v>615.79999999999995</v>
      </c>
      <c r="S289" s="56">
        <v>624</v>
      </c>
      <c r="T289" s="54">
        <v>612</v>
      </c>
      <c r="U289" s="55">
        <v>618.20000000000005</v>
      </c>
      <c r="V289" s="54">
        <v>596</v>
      </c>
      <c r="W289" s="54">
        <v>590</v>
      </c>
      <c r="X289" s="55">
        <v>593</v>
      </c>
      <c r="Y289" s="54">
        <v>599</v>
      </c>
      <c r="Z289" s="54">
        <v>590</v>
      </c>
      <c r="AA289" s="55">
        <v>594.79999999999995</v>
      </c>
      <c r="AB289" s="54" t="s">
        <v>180</v>
      </c>
      <c r="AC289" s="54" t="s">
        <v>180</v>
      </c>
      <c r="AD289" s="55" t="s">
        <v>180</v>
      </c>
      <c r="AE289" s="54" t="s">
        <v>180</v>
      </c>
      <c r="AF289" s="54" t="s">
        <v>180</v>
      </c>
      <c r="AG289" s="55" t="s">
        <v>180</v>
      </c>
      <c r="AH289" s="56" t="s">
        <v>180</v>
      </c>
      <c r="AI289" s="54" t="s">
        <v>180</v>
      </c>
      <c r="AJ289" s="55" t="s">
        <v>180</v>
      </c>
      <c r="AK289" s="56" t="s">
        <v>180</v>
      </c>
      <c r="AL289" s="54" t="s">
        <v>180</v>
      </c>
      <c r="AM289" s="55" t="s">
        <v>180</v>
      </c>
      <c r="AN289" s="56" t="s">
        <v>180</v>
      </c>
      <c r="AO289" s="54" t="s">
        <v>180</v>
      </c>
      <c r="AP289" s="55" t="s">
        <v>180</v>
      </c>
      <c r="AQ289" s="56" t="s">
        <v>180</v>
      </c>
      <c r="AR289" s="54" t="s">
        <v>180</v>
      </c>
      <c r="AS289" s="55" t="s">
        <v>180</v>
      </c>
      <c r="AT289" s="56" t="s">
        <v>180</v>
      </c>
      <c r="AU289" s="54" t="s">
        <v>180</v>
      </c>
      <c r="AV289" s="55" t="s">
        <v>180</v>
      </c>
      <c r="AW289" s="56">
        <v>577</v>
      </c>
      <c r="AX289" s="54">
        <v>571</v>
      </c>
      <c r="AY289" s="55">
        <v>574.4</v>
      </c>
      <c r="AZ289" s="56">
        <v>599.20000000000005</v>
      </c>
      <c r="BA289" s="54">
        <v>593</v>
      </c>
      <c r="BB289" s="55">
        <v>596.4</v>
      </c>
      <c r="BC289" s="56">
        <v>598</v>
      </c>
      <c r="BD289" s="54">
        <v>595</v>
      </c>
      <c r="BE289" s="55">
        <v>597</v>
      </c>
      <c r="BF289" s="56">
        <v>598</v>
      </c>
      <c r="BG289" s="54">
        <v>593</v>
      </c>
      <c r="BH289" s="55">
        <v>596</v>
      </c>
      <c r="BI289" s="56">
        <v>540</v>
      </c>
      <c r="BJ289" s="54">
        <v>530</v>
      </c>
      <c r="BK289" s="55">
        <v>535</v>
      </c>
      <c r="BL289" s="56" t="s">
        <v>180</v>
      </c>
      <c r="BM289" s="54" t="s">
        <v>180</v>
      </c>
      <c r="BN289" s="55" t="s">
        <v>180</v>
      </c>
      <c r="BO289" s="56" t="s">
        <v>180</v>
      </c>
      <c r="BP289" s="54" t="s">
        <v>180</v>
      </c>
      <c r="BQ289" s="55" t="s">
        <v>180</v>
      </c>
      <c r="BR289" s="56">
        <v>595</v>
      </c>
      <c r="BS289" s="54">
        <v>585</v>
      </c>
      <c r="BT289" s="55">
        <v>590</v>
      </c>
      <c r="BU289" s="56">
        <v>495.00000000000011</v>
      </c>
      <c r="BV289" s="54">
        <v>488</v>
      </c>
      <c r="BW289" s="55">
        <v>492</v>
      </c>
      <c r="BX289" s="56">
        <v>598</v>
      </c>
      <c r="BY289" s="54">
        <v>595</v>
      </c>
      <c r="BZ289" s="55">
        <v>597</v>
      </c>
      <c r="CA289" s="56" t="s">
        <v>180</v>
      </c>
      <c r="CB289" s="54" t="s">
        <v>180</v>
      </c>
      <c r="CC289" s="55" t="s">
        <v>180</v>
      </c>
      <c r="CD289" s="56" t="s">
        <v>180</v>
      </c>
      <c r="CE289" s="54" t="s">
        <v>180</v>
      </c>
      <c r="CF289" s="55" t="s">
        <v>180</v>
      </c>
      <c r="CG289" s="56">
        <v>621.20000000000005</v>
      </c>
      <c r="CH289" s="54">
        <v>617.79999999999995</v>
      </c>
      <c r="CI289" s="55">
        <v>620</v>
      </c>
      <c r="CJ289" s="56">
        <v>3420</v>
      </c>
      <c r="CK289" s="54">
        <v>3210</v>
      </c>
      <c r="CL289" s="55">
        <v>3315</v>
      </c>
      <c r="CM289" s="56">
        <v>3310</v>
      </c>
      <c r="CN289" s="54">
        <v>3240</v>
      </c>
      <c r="CO289" s="55">
        <v>3275</v>
      </c>
      <c r="CP289" s="56">
        <v>647</v>
      </c>
      <c r="CQ289" s="54">
        <v>638</v>
      </c>
      <c r="CR289" s="55">
        <v>642.79999999999995</v>
      </c>
      <c r="CS289" s="56">
        <v>608</v>
      </c>
      <c r="CT289" s="54">
        <v>605</v>
      </c>
      <c r="CU289" s="55">
        <v>606.6</v>
      </c>
      <c r="CV289" s="56">
        <v>608</v>
      </c>
      <c r="CW289" s="54">
        <v>605</v>
      </c>
      <c r="CX289" s="55">
        <v>606.6</v>
      </c>
      <c r="CY289" s="54">
        <v>580</v>
      </c>
      <c r="CZ289" s="54">
        <v>575</v>
      </c>
      <c r="DA289" s="55">
        <v>578</v>
      </c>
      <c r="DB289" s="54" t="s">
        <v>180</v>
      </c>
      <c r="DC289" s="54" t="s">
        <v>180</v>
      </c>
      <c r="DD289" s="55" t="s">
        <v>180</v>
      </c>
      <c r="DE289" s="54" t="s">
        <v>180</v>
      </c>
      <c r="DF289" s="54" t="s">
        <v>180</v>
      </c>
      <c r="DG289" s="55" t="s">
        <v>180</v>
      </c>
      <c r="DH289" s="54" t="s">
        <v>180</v>
      </c>
      <c r="DI289" s="54" t="s">
        <v>180</v>
      </c>
      <c r="DJ289" s="55" t="s">
        <v>180</v>
      </c>
      <c r="DK289" s="56" t="s">
        <v>180</v>
      </c>
      <c r="DL289" s="54" t="s">
        <v>180</v>
      </c>
      <c r="DM289" s="55" t="s">
        <v>180</v>
      </c>
      <c r="DN289" s="54" t="s">
        <v>180</v>
      </c>
      <c r="DO289" s="54" t="s">
        <v>180</v>
      </c>
      <c r="DP289" s="55" t="s">
        <v>180</v>
      </c>
      <c r="DQ289" s="54" t="s">
        <v>180</v>
      </c>
      <c r="DR289" s="54" t="s">
        <v>180</v>
      </c>
      <c r="DS289" s="55" t="s">
        <v>180</v>
      </c>
      <c r="DT289" s="54" t="s">
        <v>180</v>
      </c>
      <c r="DU289" s="54" t="s">
        <v>180</v>
      </c>
      <c r="DV289" s="55" t="s">
        <v>180</v>
      </c>
      <c r="DW289" s="56">
        <v>600</v>
      </c>
      <c r="DX289" s="54">
        <v>592.79999999999995</v>
      </c>
      <c r="DY289" s="55">
        <v>596.4</v>
      </c>
      <c r="DZ289" s="56" t="s">
        <v>180</v>
      </c>
      <c r="EA289" s="54" t="s">
        <v>180</v>
      </c>
      <c r="EB289" s="55" t="s">
        <v>180</v>
      </c>
      <c r="EC289" s="56" t="s">
        <v>180</v>
      </c>
      <c r="ED289" s="54" t="s">
        <v>180</v>
      </c>
      <c r="EE289" s="55" t="s">
        <v>180</v>
      </c>
      <c r="EF289" s="56" t="s">
        <v>180</v>
      </c>
      <c r="EG289" s="54" t="s">
        <v>180</v>
      </c>
      <c r="EH289" s="55" t="s">
        <v>180</v>
      </c>
      <c r="EI289" s="56" t="s">
        <v>180</v>
      </c>
      <c r="EJ289" s="54" t="s">
        <v>180</v>
      </c>
      <c r="EK289" s="55" t="s">
        <v>180</v>
      </c>
      <c r="EL289" s="56" t="s">
        <v>180</v>
      </c>
      <c r="EM289" s="54" t="s">
        <v>180</v>
      </c>
      <c r="EN289" s="55" t="s">
        <v>180</v>
      </c>
      <c r="EO289" s="56">
        <v>2570</v>
      </c>
      <c r="EP289" s="54">
        <v>2460</v>
      </c>
      <c r="EQ289" s="55">
        <v>2515</v>
      </c>
      <c r="ER289" s="56">
        <v>2750</v>
      </c>
      <c r="ES289" s="54">
        <v>2590</v>
      </c>
      <c r="ET289" s="55">
        <v>2670</v>
      </c>
      <c r="EU289" s="54" t="s">
        <v>180</v>
      </c>
      <c r="EV289" s="54" t="s">
        <v>180</v>
      </c>
      <c r="EW289" s="55" t="s">
        <v>180</v>
      </c>
      <c r="EX289" s="54">
        <v>628</v>
      </c>
      <c r="EY289" s="54">
        <v>618</v>
      </c>
      <c r="EZ289" s="55">
        <v>623</v>
      </c>
      <c r="FA289" s="56" t="s">
        <v>180</v>
      </c>
      <c r="FB289" s="54" t="s">
        <v>180</v>
      </c>
      <c r="FC289" s="55" t="s">
        <v>180</v>
      </c>
      <c r="FD289" s="56" t="s">
        <v>180</v>
      </c>
      <c r="FE289" s="54" t="s">
        <v>180</v>
      </c>
      <c r="FF289" s="55" t="s">
        <v>180</v>
      </c>
      <c r="FG289" s="56">
        <v>475.00000000000011</v>
      </c>
      <c r="FH289" s="54">
        <v>470</v>
      </c>
      <c r="FI289" s="55">
        <v>472.99999999999989</v>
      </c>
      <c r="FJ289" s="56">
        <v>480</v>
      </c>
      <c r="FK289" s="54">
        <v>475.00000000000011</v>
      </c>
      <c r="FL289" s="55">
        <v>478</v>
      </c>
      <c r="FM289" s="56">
        <v>516</v>
      </c>
      <c r="FN289" s="54">
        <v>511</v>
      </c>
      <c r="FO289" s="55">
        <v>514</v>
      </c>
      <c r="FP289" s="56" t="s">
        <v>180</v>
      </c>
      <c r="FQ289" s="54" t="s">
        <v>180</v>
      </c>
      <c r="FR289" s="55" t="s">
        <v>180</v>
      </c>
      <c r="FS289" s="56" t="s">
        <v>180</v>
      </c>
      <c r="FT289" s="54" t="s">
        <v>180</v>
      </c>
      <c r="FU289" s="55" t="s">
        <v>180</v>
      </c>
      <c r="FV289" s="56" t="s">
        <v>180</v>
      </c>
      <c r="FW289" s="54" t="s">
        <v>180</v>
      </c>
      <c r="FX289" s="55" t="s">
        <v>180</v>
      </c>
      <c r="FY289" s="56" t="s">
        <v>180</v>
      </c>
      <c r="FZ289" s="54" t="s">
        <v>180</v>
      </c>
      <c r="GA289" s="55" t="s">
        <v>180</v>
      </c>
      <c r="GB289" s="56">
        <v>770</v>
      </c>
      <c r="GC289" s="54">
        <v>680</v>
      </c>
      <c r="GD289" s="55">
        <v>725</v>
      </c>
      <c r="GE289" s="56">
        <v>780</v>
      </c>
      <c r="GF289" s="54">
        <v>780</v>
      </c>
      <c r="GG289" s="55">
        <v>780</v>
      </c>
      <c r="GH289" s="56">
        <v>850</v>
      </c>
      <c r="GI289" s="54">
        <v>850</v>
      </c>
      <c r="GJ289" s="55">
        <v>850</v>
      </c>
      <c r="GK289" s="56" t="s">
        <v>180</v>
      </c>
      <c r="GL289" s="54" t="s">
        <v>180</v>
      </c>
      <c r="GM289" s="55" t="s">
        <v>180</v>
      </c>
      <c r="GN289" s="56" t="s">
        <v>180</v>
      </c>
      <c r="GO289" s="54" t="s">
        <v>180</v>
      </c>
      <c r="GP289" s="55" t="s">
        <v>180</v>
      </c>
      <c r="GQ289" s="56" t="s">
        <v>180</v>
      </c>
      <c r="GR289" s="54" t="s">
        <v>180</v>
      </c>
      <c r="GS289" s="55" t="s">
        <v>180</v>
      </c>
      <c r="GT289" s="56" t="s">
        <v>180</v>
      </c>
      <c r="GU289" s="54" t="s">
        <v>180</v>
      </c>
      <c r="GV289" s="55" t="s">
        <v>180</v>
      </c>
      <c r="GW289" s="56" t="s">
        <v>180</v>
      </c>
      <c r="GX289" s="54" t="s">
        <v>180</v>
      </c>
      <c r="GY289" s="55" t="s">
        <v>180</v>
      </c>
      <c r="GZ289" s="56">
        <v>150</v>
      </c>
      <c r="HA289" s="54">
        <v>130</v>
      </c>
      <c r="HB289" s="55">
        <v>140</v>
      </c>
      <c r="HC289" s="56">
        <v>170</v>
      </c>
      <c r="HD289" s="54">
        <v>150</v>
      </c>
      <c r="HE289" s="55">
        <v>160</v>
      </c>
      <c r="HF289" s="54" t="s">
        <v>180</v>
      </c>
      <c r="HG289" s="54" t="s">
        <v>180</v>
      </c>
      <c r="HH289" s="55" t="s">
        <v>180</v>
      </c>
      <c r="HI289" s="54">
        <v>145</v>
      </c>
      <c r="HJ289" s="54">
        <v>140</v>
      </c>
      <c r="HK289" s="55">
        <v>143</v>
      </c>
      <c r="HL289" s="56" t="s">
        <v>180</v>
      </c>
      <c r="HM289" s="54" t="s">
        <v>180</v>
      </c>
      <c r="HN289" s="55" t="s">
        <v>180</v>
      </c>
      <c r="HO289" s="56" t="s">
        <v>180</v>
      </c>
      <c r="HP289" s="54" t="s">
        <v>180</v>
      </c>
      <c r="HQ289" s="55" t="s">
        <v>180</v>
      </c>
      <c r="HR289" s="56" t="s">
        <v>180</v>
      </c>
      <c r="HS289" s="54" t="s">
        <v>180</v>
      </c>
      <c r="HT289" s="55" t="s">
        <v>180</v>
      </c>
      <c r="HU289" s="56" t="s">
        <v>180</v>
      </c>
      <c r="HV289" s="54" t="s">
        <v>180</v>
      </c>
      <c r="HW289" s="55" t="s">
        <v>180</v>
      </c>
      <c r="HX289" s="56" t="s">
        <v>180</v>
      </c>
      <c r="HY289" s="54" t="s">
        <v>180</v>
      </c>
      <c r="HZ289" s="55" t="s">
        <v>180</v>
      </c>
      <c r="IA289" s="56" t="s">
        <v>180</v>
      </c>
      <c r="IB289" s="54" t="s">
        <v>180</v>
      </c>
      <c r="IC289" s="55" t="s">
        <v>180</v>
      </c>
    </row>
    <row r="290" spans="1:237">
      <c r="A290" s="20">
        <v>2011</v>
      </c>
      <c r="B290" s="20">
        <v>1</v>
      </c>
      <c r="C290" s="20">
        <v>1</v>
      </c>
      <c r="D290" s="54">
        <v>600</v>
      </c>
      <c r="E290" s="54">
        <v>591.5</v>
      </c>
      <c r="F290" s="55">
        <v>596</v>
      </c>
      <c r="G290" s="56">
        <v>550</v>
      </c>
      <c r="H290" s="54">
        <v>550</v>
      </c>
      <c r="I290" s="55">
        <v>550</v>
      </c>
      <c r="J290" s="56">
        <v>555</v>
      </c>
      <c r="K290" s="54">
        <v>549.75</v>
      </c>
      <c r="L290" s="55">
        <v>552.75</v>
      </c>
      <c r="M290" s="56">
        <v>605</v>
      </c>
      <c r="N290" s="54">
        <v>595</v>
      </c>
      <c r="O290" s="55">
        <v>600.25</v>
      </c>
      <c r="P290" s="56">
        <v>600</v>
      </c>
      <c r="Q290" s="54">
        <v>595</v>
      </c>
      <c r="R290" s="55">
        <v>598</v>
      </c>
      <c r="S290" s="56">
        <v>605</v>
      </c>
      <c r="T290" s="54">
        <v>597.5</v>
      </c>
      <c r="U290" s="55">
        <v>601.75</v>
      </c>
      <c r="V290" s="54">
        <v>595</v>
      </c>
      <c r="W290" s="54">
        <v>586.25</v>
      </c>
      <c r="X290" s="55">
        <v>591</v>
      </c>
      <c r="Y290" s="54">
        <v>590</v>
      </c>
      <c r="Z290" s="54">
        <v>586.25</v>
      </c>
      <c r="AA290" s="55">
        <v>588.5</v>
      </c>
      <c r="AB290" s="54" t="s">
        <v>180</v>
      </c>
      <c r="AC290" s="54" t="s">
        <v>180</v>
      </c>
      <c r="AD290" s="55" t="s">
        <v>180</v>
      </c>
      <c r="AE290" s="54" t="s">
        <v>180</v>
      </c>
      <c r="AF290" s="54" t="s">
        <v>180</v>
      </c>
      <c r="AG290" s="55" t="s">
        <v>180</v>
      </c>
      <c r="AH290" s="56" t="s">
        <v>180</v>
      </c>
      <c r="AI290" s="54" t="s">
        <v>180</v>
      </c>
      <c r="AJ290" s="55" t="s">
        <v>180</v>
      </c>
      <c r="AK290" s="56" t="s">
        <v>180</v>
      </c>
      <c r="AL290" s="54" t="s">
        <v>180</v>
      </c>
      <c r="AM290" s="55" t="s">
        <v>180</v>
      </c>
      <c r="AN290" s="56" t="s">
        <v>180</v>
      </c>
      <c r="AO290" s="54" t="s">
        <v>180</v>
      </c>
      <c r="AP290" s="55" t="s">
        <v>180</v>
      </c>
      <c r="AQ290" s="56" t="s">
        <v>180</v>
      </c>
      <c r="AR290" s="54" t="s">
        <v>180</v>
      </c>
      <c r="AS290" s="55" t="s">
        <v>180</v>
      </c>
      <c r="AT290" s="56" t="s">
        <v>180</v>
      </c>
      <c r="AU290" s="54" t="s">
        <v>180</v>
      </c>
      <c r="AV290" s="55" t="s">
        <v>180</v>
      </c>
      <c r="AW290" s="56">
        <v>572.5</v>
      </c>
      <c r="AX290" s="54">
        <v>570</v>
      </c>
      <c r="AY290" s="55">
        <v>571.5</v>
      </c>
      <c r="AZ290" s="56">
        <v>595.75</v>
      </c>
      <c r="BA290" s="54">
        <v>585</v>
      </c>
      <c r="BB290" s="55">
        <v>590.75</v>
      </c>
      <c r="BC290" s="56">
        <v>592</v>
      </c>
      <c r="BD290" s="54">
        <v>586.25</v>
      </c>
      <c r="BE290" s="55">
        <v>589.25</v>
      </c>
      <c r="BF290" s="56">
        <v>595</v>
      </c>
      <c r="BG290" s="54">
        <v>590</v>
      </c>
      <c r="BH290" s="55">
        <v>593</v>
      </c>
      <c r="BI290" s="56">
        <v>560</v>
      </c>
      <c r="BJ290" s="54">
        <v>552.5</v>
      </c>
      <c r="BK290" s="55">
        <v>556.5</v>
      </c>
      <c r="BL290" s="56" t="s">
        <v>180</v>
      </c>
      <c r="BM290" s="54" t="s">
        <v>180</v>
      </c>
      <c r="BN290" s="55" t="s">
        <v>180</v>
      </c>
      <c r="BO290" s="56" t="s">
        <v>180</v>
      </c>
      <c r="BP290" s="54" t="s">
        <v>180</v>
      </c>
      <c r="BQ290" s="55" t="s">
        <v>180</v>
      </c>
      <c r="BR290" s="56">
        <v>595</v>
      </c>
      <c r="BS290" s="54">
        <v>585</v>
      </c>
      <c r="BT290" s="55">
        <v>590</v>
      </c>
      <c r="BU290" s="56">
        <v>495.00000000000006</v>
      </c>
      <c r="BV290" s="54">
        <v>488</v>
      </c>
      <c r="BW290" s="55">
        <v>492</v>
      </c>
      <c r="BX290" s="56">
        <v>609</v>
      </c>
      <c r="BY290" s="54">
        <v>607.5</v>
      </c>
      <c r="BZ290" s="55">
        <v>608.5</v>
      </c>
      <c r="CA290" s="56" t="s">
        <v>180</v>
      </c>
      <c r="CB290" s="54" t="s">
        <v>180</v>
      </c>
      <c r="CC290" s="55" t="s">
        <v>180</v>
      </c>
      <c r="CD290" s="56" t="s">
        <v>180</v>
      </c>
      <c r="CE290" s="54" t="s">
        <v>180</v>
      </c>
      <c r="CF290" s="55" t="s">
        <v>180</v>
      </c>
      <c r="CG290" s="56">
        <v>620</v>
      </c>
      <c r="CH290" s="54">
        <v>619</v>
      </c>
      <c r="CI290" s="55">
        <v>620</v>
      </c>
      <c r="CJ290" s="56">
        <v>3525</v>
      </c>
      <c r="CK290" s="54">
        <v>3375</v>
      </c>
      <c r="CL290" s="55">
        <v>3450</v>
      </c>
      <c r="CM290" s="56">
        <v>3225</v>
      </c>
      <c r="CN290" s="54">
        <v>3175</v>
      </c>
      <c r="CO290" s="55">
        <v>3200</v>
      </c>
      <c r="CP290" s="56">
        <v>625</v>
      </c>
      <c r="CQ290" s="54">
        <v>615</v>
      </c>
      <c r="CR290" s="55">
        <v>620</v>
      </c>
      <c r="CS290" s="56">
        <v>640</v>
      </c>
      <c r="CT290" s="54">
        <v>625</v>
      </c>
      <c r="CU290" s="55">
        <v>633</v>
      </c>
      <c r="CV290" s="56">
        <v>640</v>
      </c>
      <c r="CW290" s="54">
        <v>625</v>
      </c>
      <c r="CX290" s="55">
        <v>633</v>
      </c>
      <c r="CY290" s="54">
        <v>581.25</v>
      </c>
      <c r="CZ290" s="54">
        <v>575</v>
      </c>
      <c r="DA290" s="55">
        <v>578.5</v>
      </c>
      <c r="DB290" s="54" t="s">
        <v>180</v>
      </c>
      <c r="DC290" s="54" t="s">
        <v>180</v>
      </c>
      <c r="DD290" s="55" t="s">
        <v>180</v>
      </c>
      <c r="DE290" s="54" t="s">
        <v>180</v>
      </c>
      <c r="DF290" s="54" t="s">
        <v>180</v>
      </c>
      <c r="DG290" s="55" t="s">
        <v>180</v>
      </c>
      <c r="DH290" s="54" t="s">
        <v>180</v>
      </c>
      <c r="DI290" s="54" t="s">
        <v>180</v>
      </c>
      <c r="DJ290" s="55" t="s">
        <v>180</v>
      </c>
      <c r="DK290" s="56" t="s">
        <v>180</v>
      </c>
      <c r="DL290" s="54" t="s">
        <v>180</v>
      </c>
      <c r="DM290" s="55" t="s">
        <v>180</v>
      </c>
      <c r="DN290" s="54" t="s">
        <v>180</v>
      </c>
      <c r="DO290" s="54" t="s">
        <v>180</v>
      </c>
      <c r="DP290" s="55" t="s">
        <v>180</v>
      </c>
      <c r="DQ290" s="54" t="s">
        <v>180</v>
      </c>
      <c r="DR290" s="54" t="s">
        <v>180</v>
      </c>
      <c r="DS290" s="55" t="s">
        <v>180</v>
      </c>
      <c r="DT290" s="54" t="s">
        <v>180</v>
      </c>
      <c r="DU290" s="54" t="s">
        <v>180</v>
      </c>
      <c r="DV290" s="55" t="s">
        <v>180</v>
      </c>
      <c r="DW290" s="56">
        <v>600</v>
      </c>
      <c r="DX290" s="54">
        <v>600</v>
      </c>
      <c r="DY290" s="55">
        <v>600</v>
      </c>
      <c r="DZ290" s="56" t="s">
        <v>180</v>
      </c>
      <c r="EA290" s="54" t="s">
        <v>180</v>
      </c>
      <c r="EB290" s="55" t="s">
        <v>180</v>
      </c>
      <c r="EC290" s="56" t="s">
        <v>180</v>
      </c>
      <c r="ED290" s="54" t="s">
        <v>180</v>
      </c>
      <c r="EE290" s="55" t="s">
        <v>180</v>
      </c>
      <c r="EF290" s="56" t="s">
        <v>180</v>
      </c>
      <c r="EG290" s="54" t="s">
        <v>180</v>
      </c>
      <c r="EH290" s="55" t="s">
        <v>180</v>
      </c>
      <c r="EI290" s="56" t="s">
        <v>180</v>
      </c>
      <c r="EJ290" s="54" t="s">
        <v>180</v>
      </c>
      <c r="EK290" s="55" t="s">
        <v>180</v>
      </c>
      <c r="EL290" s="56" t="s">
        <v>180</v>
      </c>
      <c r="EM290" s="54" t="s">
        <v>180</v>
      </c>
      <c r="EN290" s="55" t="s">
        <v>180</v>
      </c>
      <c r="EO290" s="56">
        <v>2675</v>
      </c>
      <c r="EP290" s="54">
        <v>2635</v>
      </c>
      <c r="EQ290" s="55">
        <v>2655</v>
      </c>
      <c r="ER290" s="56">
        <v>2850</v>
      </c>
      <c r="ES290" s="54">
        <v>2775</v>
      </c>
      <c r="ET290" s="55">
        <v>2812.5</v>
      </c>
      <c r="EU290" s="54" t="s">
        <v>180</v>
      </c>
      <c r="EV290" s="54" t="s">
        <v>180</v>
      </c>
      <c r="EW290" s="55" t="s">
        <v>180</v>
      </c>
      <c r="EX290" s="54">
        <v>620</v>
      </c>
      <c r="EY290" s="54">
        <v>612.5</v>
      </c>
      <c r="EZ290" s="55">
        <v>616.5</v>
      </c>
      <c r="FA290" s="56" t="s">
        <v>180</v>
      </c>
      <c r="FB290" s="54" t="s">
        <v>180</v>
      </c>
      <c r="FC290" s="55" t="s">
        <v>180</v>
      </c>
      <c r="FD290" s="56" t="s">
        <v>180</v>
      </c>
      <c r="FE290" s="54" t="s">
        <v>180</v>
      </c>
      <c r="FF290" s="55" t="s">
        <v>180</v>
      </c>
      <c r="FG290" s="56">
        <v>477.5</v>
      </c>
      <c r="FH290" s="54">
        <v>472.5</v>
      </c>
      <c r="FI290" s="55">
        <v>475.5</v>
      </c>
      <c r="FJ290" s="56">
        <v>482.5</v>
      </c>
      <c r="FK290" s="54">
        <v>477.5</v>
      </c>
      <c r="FL290" s="55">
        <v>480.5</v>
      </c>
      <c r="FM290" s="56">
        <v>519.25</v>
      </c>
      <c r="FN290" s="54">
        <v>511.25</v>
      </c>
      <c r="FO290" s="55">
        <v>515.5</v>
      </c>
      <c r="FP290" s="56" t="s">
        <v>180</v>
      </c>
      <c r="FQ290" s="54" t="s">
        <v>180</v>
      </c>
      <c r="FR290" s="55" t="s">
        <v>180</v>
      </c>
      <c r="FS290" s="56" t="s">
        <v>180</v>
      </c>
      <c r="FT290" s="54" t="s">
        <v>180</v>
      </c>
      <c r="FU290" s="55" t="s">
        <v>180</v>
      </c>
      <c r="FV290" s="56" t="s">
        <v>180</v>
      </c>
      <c r="FW290" s="54" t="s">
        <v>180</v>
      </c>
      <c r="FX290" s="55" t="s">
        <v>180</v>
      </c>
      <c r="FY290" s="56" t="s">
        <v>180</v>
      </c>
      <c r="FZ290" s="54" t="s">
        <v>180</v>
      </c>
      <c r="GA290" s="55" t="s">
        <v>180</v>
      </c>
      <c r="GB290" s="56">
        <v>860</v>
      </c>
      <c r="GC290" s="54">
        <v>755</v>
      </c>
      <c r="GD290" s="55">
        <v>807.5</v>
      </c>
      <c r="GE290" s="56">
        <v>817.5</v>
      </c>
      <c r="GF290" s="54">
        <v>817.5</v>
      </c>
      <c r="GG290" s="55">
        <v>817.5</v>
      </c>
      <c r="GH290" s="56">
        <v>940</v>
      </c>
      <c r="GI290" s="54">
        <v>925</v>
      </c>
      <c r="GJ290" s="55">
        <v>932.5</v>
      </c>
      <c r="GK290" s="56" t="s">
        <v>180</v>
      </c>
      <c r="GL290" s="54" t="s">
        <v>180</v>
      </c>
      <c r="GM290" s="55" t="s">
        <v>180</v>
      </c>
      <c r="GN290" s="56" t="s">
        <v>180</v>
      </c>
      <c r="GO290" s="54" t="s">
        <v>180</v>
      </c>
      <c r="GP290" s="55" t="s">
        <v>180</v>
      </c>
      <c r="GQ290" s="56" t="s">
        <v>180</v>
      </c>
      <c r="GR290" s="54" t="s">
        <v>180</v>
      </c>
      <c r="GS290" s="55" t="s">
        <v>180</v>
      </c>
      <c r="GT290" s="56" t="s">
        <v>180</v>
      </c>
      <c r="GU290" s="54" t="s">
        <v>180</v>
      </c>
      <c r="GV290" s="55" t="s">
        <v>180</v>
      </c>
      <c r="GW290" s="56" t="s">
        <v>180</v>
      </c>
      <c r="GX290" s="54" t="s">
        <v>180</v>
      </c>
      <c r="GY290" s="55" t="s">
        <v>180</v>
      </c>
      <c r="GZ290" s="56">
        <v>161.25</v>
      </c>
      <c r="HA290" s="54">
        <v>148.75</v>
      </c>
      <c r="HB290" s="55">
        <v>155</v>
      </c>
      <c r="HC290" s="56">
        <v>171.5</v>
      </c>
      <c r="HD290" s="54">
        <v>160</v>
      </c>
      <c r="HE290" s="55">
        <v>166</v>
      </c>
      <c r="HF290" s="54" t="s">
        <v>180</v>
      </c>
      <c r="HG290" s="54" t="s">
        <v>180</v>
      </c>
      <c r="HH290" s="55" t="s">
        <v>180</v>
      </c>
      <c r="HI290" s="54">
        <v>145</v>
      </c>
      <c r="HJ290" s="54">
        <v>140</v>
      </c>
      <c r="HK290" s="55">
        <v>143</v>
      </c>
      <c r="HL290" s="56" t="s">
        <v>180</v>
      </c>
      <c r="HM290" s="54" t="s">
        <v>180</v>
      </c>
      <c r="HN290" s="55" t="s">
        <v>180</v>
      </c>
      <c r="HO290" s="56" t="s">
        <v>180</v>
      </c>
      <c r="HP290" s="54" t="s">
        <v>180</v>
      </c>
      <c r="HQ290" s="55" t="s">
        <v>180</v>
      </c>
      <c r="HR290" s="56" t="s">
        <v>180</v>
      </c>
      <c r="HS290" s="54" t="s">
        <v>180</v>
      </c>
      <c r="HT290" s="55" t="s">
        <v>180</v>
      </c>
      <c r="HU290" s="56" t="s">
        <v>180</v>
      </c>
      <c r="HV290" s="54" t="s">
        <v>180</v>
      </c>
      <c r="HW290" s="55" t="s">
        <v>180</v>
      </c>
      <c r="HX290" s="56" t="s">
        <v>180</v>
      </c>
      <c r="HY290" s="54" t="s">
        <v>180</v>
      </c>
      <c r="HZ290" s="55" t="s">
        <v>180</v>
      </c>
      <c r="IA290" s="56" t="s">
        <v>180</v>
      </c>
      <c r="IB290" s="54" t="s">
        <v>180</v>
      </c>
      <c r="IC290" s="55" t="s">
        <v>180</v>
      </c>
    </row>
    <row r="291" spans="1:237">
      <c r="A291" s="20">
        <v>2011</v>
      </c>
      <c r="B291" s="20">
        <v>1</v>
      </c>
      <c r="C291" s="20">
        <v>2</v>
      </c>
      <c r="D291" s="54">
        <v>607.5</v>
      </c>
      <c r="E291" s="54">
        <v>600</v>
      </c>
      <c r="F291" s="55">
        <v>604</v>
      </c>
      <c r="G291" s="56">
        <v>552.25</v>
      </c>
      <c r="H291" s="54">
        <v>550</v>
      </c>
      <c r="I291" s="55">
        <v>551.5</v>
      </c>
      <c r="J291" s="56">
        <v>552.5</v>
      </c>
      <c r="K291" s="54">
        <v>547.5</v>
      </c>
      <c r="L291" s="55">
        <v>550.25</v>
      </c>
      <c r="M291" s="56">
        <v>610</v>
      </c>
      <c r="N291" s="54">
        <v>590</v>
      </c>
      <c r="O291" s="55">
        <v>600</v>
      </c>
      <c r="P291" s="56">
        <v>595</v>
      </c>
      <c r="Q291" s="54">
        <v>590</v>
      </c>
      <c r="R291" s="55">
        <v>593</v>
      </c>
      <c r="S291" s="56">
        <v>610</v>
      </c>
      <c r="T291" s="54">
        <v>595</v>
      </c>
      <c r="U291" s="55">
        <v>603</v>
      </c>
      <c r="V291" s="54">
        <v>597.5</v>
      </c>
      <c r="W291" s="54">
        <v>583.75</v>
      </c>
      <c r="X291" s="55">
        <v>591</v>
      </c>
      <c r="Y291" s="54">
        <v>590</v>
      </c>
      <c r="Z291" s="54">
        <v>585</v>
      </c>
      <c r="AA291" s="55">
        <v>588</v>
      </c>
      <c r="AB291" s="54" t="s">
        <v>180</v>
      </c>
      <c r="AC291" s="54" t="s">
        <v>180</v>
      </c>
      <c r="AD291" s="55" t="s">
        <v>180</v>
      </c>
      <c r="AE291" s="54" t="s">
        <v>180</v>
      </c>
      <c r="AF291" s="54" t="s">
        <v>180</v>
      </c>
      <c r="AG291" s="55" t="s">
        <v>180</v>
      </c>
      <c r="AH291" s="56" t="s">
        <v>180</v>
      </c>
      <c r="AI291" s="54" t="s">
        <v>180</v>
      </c>
      <c r="AJ291" s="55" t="s">
        <v>180</v>
      </c>
      <c r="AK291" s="56" t="s">
        <v>180</v>
      </c>
      <c r="AL291" s="54" t="s">
        <v>180</v>
      </c>
      <c r="AM291" s="55" t="s">
        <v>180</v>
      </c>
      <c r="AN291" s="56" t="s">
        <v>180</v>
      </c>
      <c r="AO291" s="54" t="s">
        <v>180</v>
      </c>
      <c r="AP291" s="55" t="s">
        <v>180</v>
      </c>
      <c r="AQ291" s="56" t="s">
        <v>180</v>
      </c>
      <c r="AR291" s="54" t="s">
        <v>180</v>
      </c>
      <c r="AS291" s="55" t="s">
        <v>180</v>
      </c>
      <c r="AT291" s="56" t="s">
        <v>180</v>
      </c>
      <c r="AU291" s="54" t="s">
        <v>180</v>
      </c>
      <c r="AV291" s="55" t="s">
        <v>180</v>
      </c>
      <c r="AW291" s="56">
        <v>591.25</v>
      </c>
      <c r="AX291" s="54">
        <v>585</v>
      </c>
      <c r="AY291" s="55">
        <v>588.5</v>
      </c>
      <c r="AZ291" s="56">
        <v>607.25</v>
      </c>
      <c r="BA291" s="54">
        <v>593.75</v>
      </c>
      <c r="BB291" s="55">
        <v>600.75</v>
      </c>
      <c r="BC291" s="56">
        <v>590</v>
      </c>
      <c r="BD291" s="54">
        <v>580</v>
      </c>
      <c r="BE291" s="55">
        <v>585</v>
      </c>
      <c r="BF291" s="56">
        <v>607.25</v>
      </c>
      <c r="BG291" s="54">
        <v>596.25</v>
      </c>
      <c r="BH291" s="55">
        <v>602</v>
      </c>
      <c r="BI291" s="56">
        <v>580</v>
      </c>
      <c r="BJ291" s="54">
        <v>575</v>
      </c>
      <c r="BK291" s="55">
        <v>578</v>
      </c>
      <c r="BL291" s="56" t="s">
        <v>180</v>
      </c>
      <c r="BM291" s="54" t="s">
        <v>180</v>
      </c>
      <c r="BN291" s="55" t="s">
        <v>180</v>
      </c>
      <c r="BO291" s="56" t="s">
        <v>180</v>
      </c>
      <c r="BP291" s="54" t="s">
        <v>180</v>
      </c>
      <c r="BQ291" s="55" t="s">
        <v>180</v>
      </c>
      <c r="BR291" s="56">
        <v>602.5</v>
      </c>
      <c r="BS291" s="54">
        <v>592.5</v>
      </c>
      <c r="BT291" s="55">
        <v>597.5</v>
      </c>
      <c r="BU291" s="56">
        <v>495.00000000000006</v>
      </c>
      <c r="BV291" s="54">
        <v>488</v>
      </c>
      <c r="BW291" s="55">
        <v>492</v>
      </c>
      <c r="BX291" s="56">
        <v>634.5</v>
      </c>
      <c r="BY291" s="54">
        <v>630</v>
      </c>
      <c r="BZ291" s="55">
        <v>632.25</v>
      </c>
      <c r="CA291" s="56" t="s">
        <v>180</v>
      </c>
      <c r="CB291" s="54" t="s">
        <v>180</v>
      </c>
      <c r="CC291" s="55" t="s">
        <v>180</v>
      </c>
      <c r="CD291" s="56" t="s">
        <v>180</v>
      </c>
      <c r="CE291" s="54" t="s">
        <v>180</v>
      </c>
      <c r="CF291" s="55" t="s">
        <v>180</v>
      </c>
      <c r="CG291" s="56">
        <v>632.5</v>
      </c>
      <c r="CH291" s="54">
        <v>629</v>
      </c>
      <c r="CI291" s="55">
        <v>631.25</v>
      </c>
      <c r="CJ291" s="56">
        <v>3562.5</v>
      </c>
      <c r="CK291" s="54">
        <v>3412.5</v>
      </c>
      <c r="CL291" s="55">
        <v>3487.5</v>
      </c>
      <c r="CM291" s="56">
        <v>3262.5</v>
      </c>
      <c r="CN291" s="54">
        <v>3212.5</v>
      </c>
      <c r="CO291" s="55">
        <v>3237.5</v>
      </c>
      <c r="CP291" s="56">
        <v>631.5</v>
      </c>
      <c r="CQ291" s="54">
        <v>624</v>
      </c>
      <c r="CR291" s="55">
        <v>628</v>
      </c>
      <c r="CS291" s="56">
        <v>658.75</v>
      </c>
      <c r="CT291" s="54">
        <v>643.75</v>
      </c>
      <c r="CU291" s="55">
        <v>651.75</v>
      </c>
      <c r="CV291" s="56">
        <v>647.5</v>
      </c>
      <c r="CW291" s="54">
        <v>643.75</v>
      </c>
      <c r="CX291" s="55">
        <v>645.75</v>
      </c>
      <c r="CY291" s="54">
        <v>592.5</v>
      </c>
      <c r="CZ291" s="54">
        <v>585</v>
      </c>
      <c r="DA291" s="55">
        <v>589</v>
      </c>
      <c r="DB291" s="54" t="s">
        <v>180</v>
      </c>
      <c r="DC291" s="54" t="s">
        <v>180</v>
      </c>
      <c r="DD291" s="55" t="s">
        <v>180</v>
      </c>
      <c r="DE291" s="54" t="s">
        <v>180</v>
      </c>
      <c r="DF291" s="54" t="s">
        <v>180</v>
      </c>
      <c r="DG291" s="55" t="s">
        <v>180</v>
      </c>
      <c r="DH291" s="54" t="s">
        <v>180</v>
      </c>
      <c r="DI291" s="54" t="s">
        <v>180</v>
      </c>
      <c r="DJ291" s="55" t="s">
        <v>180</v>
      </c>
      <c r="DK291" s="56" t="s">
        <v>180</v>
      </c>
      <c r="DL291" s="54" t="s">
        <v>180</v>
      </c>
      <c r="DM291" s="55" t="s">
        <v>180</v>
      </c>
      <c r="DN291" s="54" t="s">
        <v>180</v>
      </c>
      <c r="DO291" s="54" t="s">
        <v>180</v>
      </c>
      <c r="DP291" s="55" t="s">
        <v>180</v>
      </c>
      <c r="DQ291" s="54" t="s">
        <v>180</v>
      </c>
      <c r="DR291" s="54" t="s">
        <v>180</v>
      </c>
      <c r="DS291" s="55" t="s">
        <v>180</v>
      </c>
      <c r="DT291" s="54" t="s">
        <v>180</v>
      </c>
      <c r="DU291" s="54" t="s">
        <v>180</v>
      </c>
      <c r="DV291" s="55" t="s">
        <v>180</v>
      </c>
      <c r="DW291" s="56">
        <v>600</v>
      </c>
      <c r="DX291" s="54">
        <v>600</v>
      </c>
      <c r="DY291" s="55">
        <v>600</v>
      </c>
      <c r="DZ291" s="56" t="s">
        <v>180</v>
      </c>
      <c r="EA291" s="54" t="s">
        <v>180</v>
      </c>
      <c r="EB291" s="55" t="s">
        <v>180</v>
      </c>
      <c r="EC291" s="56" t="s">
        <v>180</v>
      </c>
      <c r="ED291" s="54" t="s">
        <v>180</v>
      </c>
      <c r="EE291" s="55" t="s">
        <v>180</v>
      </c>
      <c r="EF291" s="56" t="s">
        <v>180</v>
      </c>
      <c r="EG291" s="54" t="s">
        <v>180</v>
      </c>
      <c r="EH291" s="55" t="s">
        <v>180</v>
      </c>
      <c r="EI291" s="56" t="s">
        <v>180</v>
      </c>
      <c r="EJ291" s="54" t="s">
        <v>180</v>
      </c>
      <c r="EK291" s="55" t="s">
        <v>180</v>
      </c>
      <c r="EL291" s="56" t="s">
        <v>180</v>
      </c>
      <c r="EM291" s="54" t="s">
        <v>180</v>
      </c>
      <c r="EN291" s="55" t="s">
        <v>180</v>
      </c>
      <c r="EO291" s="56">
        <v>2737.5</v>
      </c>
      <c r="EP291" s="54">
        <v>2687.5</v>
      </c>
      <c r="EQ291" s="55">
        <v>2712.5</v>
      </c>
      <c r="ER291" s="56">
        <v>2875</v>
      </c>
      <c r="ES291" s="54">
        <v>2825</v>
      </c>
      <c r="ET291" s="55">
        <v>2850</v>
      </c>
      <c r="EU291" s="54" t="s">
        <v>180</v>
      </c>
      <c r="EV291" s="54" t="s">
        <v>180</v>
      </c>
      <c r="EW291" s="55" t="s">
        <v>180</v>
      </c>
      <c r="EX291" s="54">
        <v>627.5</v>
      </c>
      <c r="EY291" s="54">
        <v>622.5</v>
      </c>
      <c r="EZ291" s="55">
        <v>625.25</v>
      </c>
      <c r="FA291" s="56" t="s">
        <v>180</v>
      </c>
      <c r="FB291" s="54" t="s">
        <v>180</v>
      </c>
      <c r="FC291" s="55" t="s">
        <v>180</v>
      </c>
      <c r="FD291" s="56" t="s">
        <v>180</v>
      </c>
      <c r="FE291" s="54" t="s">
        <v>180</v>
      </c>
      <c r="FF291" s="55" t="s">
        <v>180</v>
      </c>
      <c r="FG291" s="56">
        <v>480</v>
      </c>
      <c r="FH291" s="54">
        <v>475.00000000000006</v>
      </c>
      <c r="FI291" s="55">
        <v>478</v>
      </c>
      <c r="FJ291" s="56">
        <v>492.5</v>
      </c>
      <c r="FK291" s="54">
        <v>487.5</v>
      </c>
      <c r="FL291" s="55">
        <v>490.5</v>
      </c>
      <c r="FM291" s="56">
        <v>551.75</v>
      </c>
      <c r="FN291" s="54">
        <v>543.75</v>
      </c>
      <c r="FO291" s="55">
        <v>548</v>
      </c>
      <c r="FP291" s="56" t="s">
        <v>180</v>
      </c>
      <c r="FQ291" s="54" t="s">
        <v>180</v>
      </c>
      <c r="FR291" s="55" t="s">
        <v>180</v>
      </c>
      <c r="FS291" s="56" t="s">
        <v>180</v>
      </c>
      <c r="FT291" s="54" t="s">
        <v>180</v>
      </c>
      <c r="FU291" s="55" t="s">
        <v>180</v>
      </c>
      <c r="FV291" s="56" t="s">
        <v>180</v>
      </c>
      <c r="FW291" s="54" t="s">
        <v>180</v>
      </c>
      <c r="FX291" s="55" t="s">
        <v>180</v>
      </c>
      <c r="FY291" s="56" t="s">
        <v>180</v>
      </c>
      <c r="FZ291" s="54" t="s">
        <v>180</v>
      </c>
      <c r="GA291" s="55" t="s">
        <v>180</v>
      </c>
      <c r="GB291" s="56">
        <v>890</v>
      </c>
      <c r="GC291" s="54">
        <v>780</v>
      </c>
      <c r="GD291" s="55">
        <v>835</v>
      </c>
      <c r="GE291" s="56">
        <v>830</v>
      </c>
      <c r="GF291" s="54">
        <v>830</v>
      </c>
      <c r="GG291" s="55">
        <v>830</v>
      </c>
      <c r="GH291" s="56">
        <v>970</v>
      </c>
      <c r="GI291" s="54">
        <v>950</v>
      </c>
      <c r="GJ291" s="55">
        <v>960</v>
      </c>
      <c r="GK291" s="56" t="s">
        <v>180</v>
      </c>
      <c r="GL291" s="54" t="s">
        <v>180</v>
      </c>
      <c r="GM291" s="55" t="s">
        <v>180</v>
      </c>
      <c r="GN291" s="56" t="s">
        <v>180</v>
      </c>
      <c r="GO291" s="54" t="s">
        <v>180</v>
      </c>
      <c r="GP291" s="55" t="s">
        <v>180</v>
      </c>
      <c r="GQ291" s="56" t="s">
        <v>180</v>
      </c>
      <c r="GR291" s="54" t="s">
        <v>180</v>
      </c>
      <c r="GS291" s="55" t="s">
        <v>180</v>
      </c>
      <c r="GT291" s="56" t="s">
        <v>180</v>
      </c>
      <c r="GU291" s="54" t="s">
        <v>180</v>
      </c>
      <c r="GV291" s="55" t="s">
        <v>180</v>
      </c>
      <c r="GW291" s="56" t="s">
        <v>180</v>
      </c>
      <c r="GX291" s="54" t="s">
        <v>180</v>
      </c>
      <c r="GY291" s="55" t="s">
        <v>180</v>
      </c>
      <c r="GZ291" s="56">
        <v>165</v>
      </c>
      <c r="HA291" s="54">
        <v>155</v>
      </c>
      <c r="HB291" s="55">
        <v>160</v>
      </c>
      <c r="HC291" s="56">
        <v>173</v>
      </c>
      <c r="HD291" s="54">
        <v>170</v>
      </c>
      <c r="HE291" s="55">
        <v>172</v>
      </c>
      <c r="HF291" s="54" t="s">
        <v>180</v>
      </c>
      <c r="HG291" s="54" t="s">
        <v>180</v>
      </c>
      <c r="HH291" s="55" t="s">
        <v>180</v>
      </c>
      <c r="HI291" s="54">
        <v>145</v>
      </c>
      <c r="HJ291" s="54">
        <v>140</v>
      </c>
      <c r="HK291" s="55">
        <v>143</v>
      </c>
      <c r="HL291" s="56" t="s">
        <v>180</v>
      </c>
      <c r="HM291" s="54" t="s">
        <v>180</v>
      </c>
      <c r="HN291" s="55" t="s">
        <v>180</v>
      </c>
      <c r="HO291" s="56" t="s">
        <v>180</v>
      </c>
      <c r="HP291" s="54" t="s">
        <v>180</v>
      </c>
      <c r="HQ291" s="55" t="s">
        <v>180</v>
      </c>
      <c r="HR291" s="56" t="s">
        <v>180</v>
      </c>
      <c r="HS291" s="54" t="s">
        <v>180</v>
      </c>
      <c r="HT291" s="55" t="s">
        <v>180</v>
      </c>
      <c r="HU291" s="56" t="s">
        <v>180</v>
      </c>
      <c r="HV291" s="54" t="s">
        <v>180</v>
      </c>
      <c r="HW291" s="55" t="s">
        <v>180</v>
      </c>
      <c r="HX291" s="56" t="s">
        <v>180</v>
      </c>
      <c r="HY291" s="54" t="s">
        <v>180</v>
      </c>
      <c r="HZ291" s="55" t="s">
        <v>180</v>
      </c>
      <c r="IA291" s="56" t="s">
        <v>180</v>
      </c>
      <c r="IB291" s="54" t="s">
        <v>180</v>
      </c>
      <c r="IC291" s="55" t="s">
        <v>180</v>
      </c>
    </row>
    <row r="292" spans="1:237">
      <c r="A292" s="20">
        <v>2011</v>
      </c>
      <c r="B292" s="20">
        <v>1</v>
      </c>
      <c r="C292" s="20">
        <v>3</v>
      </c>
      <c r="D292" s="54">
        <v>607.6</v>
      </c>
      <c r="E292" s="54">
        <v>603.4</v>
      </c>
      <c r="F292" s="55">
        <v>606</v>
      </c>
      <c r="G292" s="56">
        <v>544.6</v>
      </c>
      <c r="H292" s="54">
        <v>536</v>
      </c>
      <c r="I292" s="55">
        <v>540.4</v>
      </c>
      <c r="J292" s="56">
        <v>554.6</v>
      </c>
      <c r="K292" s="54">
        <v>550</v>
      </c>
      <c r="L292" s="55">
        <v>552.4</v>
      </c>
      <c r="M292" s="56">
        <v>601</v>
      </c>
      <c r="N292" s="54">
        <v>588</v>
      </c>
      <c r="O292" s="55">
        <v>594.6</v>
      </c>
      <c r="P292" s="56">
        <v>596</v>
      </c>
      <c r="Q292" s="54">
        <v>588</v>
      </c>
      <c r="R292" s="55">
        <v>592.20000000000005</v>
      </c>
      <c r="S292" s="56">
        <v>601</v>
      </c>
      <c r="T292" s="54">
        <v>589</v>
      </c>
      <c r="U292" s="55">
        <v>595.20000000000005</v>
      </c>
      <c r="V292" s="54">
        <v>590</v>
      </c>
      <c r="W292" s="54">
        <v>584</v>
      </c>
      <c r="X292" s="55">
        <v>587.4</v>
      </c>
      <c r="Y292" s="54">
        <v>590</v>
      </c>
      <c r="Z292" s="54">
        <v>585</v>
      </c>
      <c r="AA292" s="55">
        <v>588</v>
      </c>
      <c r="AB292" s="54" t="s">
        <v>180</v>
      </c>
      <c r="AC292" s="54" t="s">
        <v>180</v>
      </c>
      <c r="AD292" s="55" t="s">
        <v>180</v>
      </c>
      <c r="AE292" s="54" t="s">
        <v>180</v>
      </c>
      <c r="AF292" s="54" t="s">
        <v>180</v>
      </c>
      <c r="AG292" s="55" t="s">
        <v>180</v>
      </c>
      <c r="AH292" s="56" t="s">
        <v>180</v>
      </c>
      <c r="AI292" s="54" t="s">
        <v>180</v>
      </c>
      <c r="AJ292" s="55" t="s">
        <v>180</v>
      </c>
      <c r="AK292" s="56" t="s">
        <v>180</v>
      </c>
      <c r="AL292" s="54" t="s">
        <v>180</v>
      </c>
      <c r="AM292" s="55" t="s">
        <v>180</v>
      </c>
      <c r="AN292" s="56" t="s">
        <v>180</v>
      </c>
      <c r="AO292" s="54" t="s">
        <v>180</v>
      </c>
      <c r="AP292" s="55" t="s">
        <v>180</v>
      </c>
      <c r="AQ292" s="56" t="s">
        <v>180</v>
      </c>
      <c r="AR292" s="54" t="s">
        <v>180</v>
      </c>
      <c r="AS292" s="55" t="s">
        <v>180</v>
      </c>
      <c r="AT292" s="56" t="s">
        <v>180</v>
      </c>
      <c r="AU292" s="54" t="s">
        <v>180</v>
      </c>
      <c r="AV292" s="55" t="s">
        <v>180</v>
      </c>
      <c r="AW292" s="56">
        <v>607</v>
      </c>
      <c r="AX292" s="54">
        <v>600</v>
      </c>
      <c r="AY292" s="55">
        <v>603.79999999999995</v>
      </c>
      <c r="AZ292" s="56">
        <v>613</v>
      </c>
      <c r="BA292" s="54">
        <v>605.6</v>
      </c>
      <c r="BB292" s="55">
        <v>609.4</v>
      </c>
      <c r="BC292" s="56" t="s">
        <v>180</v>
      </c>
      <c r="BD292" s="54" t="s">
        <v>180</v>
      </c>
      <c r="BE292" s="55" t="s">
        <v>180</v>
      </c>
      <c r="BF292" s="56">
        <v>613</v>
      </c>
      <c r="BG292" s="54">
        <v>605.6</v>
      </c>
      <c r="BH292" s="55">
        <v>609.4</v>
      </c>
      <c r="BI292" s="56">
        <v>580</v>
      </c>
      <c r="BJ292" s="54">
        <v>575</v>
      </c>
      <c r="BK292" s="55">
        <v>578</v>
      </c>
      <c r="BL292" s="56" t="s">
        <v>180</v>
      </c>
      <c r="BM292" s="54" t="s">
        <v>180</v>
      </c>
      <c r="BN292" s="55" t="s">
        <v>180</v>
      </c>
      <c r="BO292" s="56" t="s">
        <v>180</v>
      </c>
      <c r="BP292" s="54" t="s">
        <v>180</v>
      </c>
      <c r="BQ292" s="55" t="s">
        <v>180</v>
      </c>
      <c r="BR292" s="56">
        <v>609</v>
      </c>
      <c r="BS292" s="54">
        <v>599</v>
      </c>
      <c r="BT292" s="55">
        <v>604</v>
      </c>
      <c r="BU292" s="56">
        <v>545.4</v>
      </c>
      <c r="BV292" s="54">
        <v>531.20000000000005</v>
      </c>
      <c r="BW292" s="55">
        <v>538.6</v>
      </c>
      <c r="BX292" s="56">
        <v>648</v>
      </c>
      <c r="BY292" s="54">
        <v>643</v>
      </c>
      <c r="BZ292" s="55">
        <v>645.79999999999995</v>
      </c>
      <c r="CA292" s="56" t="s">
        <v>180</v>
      </c>
      <c r="CB292" s="54" t="s">
        <v>180</v>
      </c>
      <c r="CC292" s="55" t="s">
        <v>180</v>
      </c>
      <c r="CD292" s="56" t="s">
        <v>180</v>
      </c>
      <c r="CE292" s="54" t="s">
        <v>180</v>
      </c>
      <c r="CF292" s="55" t="s">
        <v>180</v>
      </c>
      <c r="CG292" s="56">
        <v>645</v>
      </c>
      <c r="CH292" s="54">
        <v>640</v>
      </c>
      <c r="CI292" s="55">
        <v>643</v>
      </c>
      <c r="CJ292" s="56">
        <v>3560</v>
      </c>
      <c r="CK292" s="54">
        <v>3450</v>
      </c>
      <c r="CL292" s="55">
        <v>3505</v>
      </c>
      <c r="CM292" s="56">
        <v>3290</v>
      </c>
      <c r="CN292" s="54">
        <v>3230</v>
      </c>
      <c r="CO292" s="55">
        <v>3260</v>
      </c>
      <c r="CP292" s="56">
        <v>648</v>
      </c>
      <c r="CQ292" s="54">
        <v>641</v>
      </c>
      <c r="CR292" s="55">
        <v>644.79999999999995</v>
      </c>
      <c r="CS292" s="56">
        <v>665</v>
      </c>
      <c r="CT292" s="54">
        <v>650</v>
      </c>
      <c r="CU292" s="55">
        <v>658</v>
      </c>
      <c r="CV292" s="56">
        <v>650</v>
      </c>
      <c r="CW292" s="54">
        <v>650</v>
      </c>
      <c r="CX292" s="55">
        <v>650</v>
      </c>
      <c r="CY292" s="54">
        <v>612</v>
      </c>
      <c r="CZ292" s="54">
        <v>601</v>
      </c>
      <c r="DA292" s="55">
        <v>606.79999999999995</v>
      </c>
      <c r="DB292" s="54" t="s">
        <v>180</v>
      </c>
      <c r="DC292" s="54" t="s">
        <v>180</v>
      </c>
      <c r="DD292" s="55" t="s">
        <v>180</v>
      </c>
      <c r="DE292" s="54" t="s">
        <v>180</v>
      </c>
      <c r="DF292" s="54" t="s">
        <v>180</v>
      </c>
      <c r="DG292" s="55" t="s">
        <v>180</v>
      </c>
      <c r="DH292" s="54" t="s">
        <v>180</v>
      </c>
      <c r="DI292" s="54" t="s">
        <v>180</v>
      </c>
      <c r="DJ292" s="55" t="s">
        <v>180</v>
      </c>
      <c r="DK292" s="56" t="s">
        <v>180</v>
      </c>
      <c r="DL292" s="54" t="s">
        <v>180</v>
      </c>
      <c r="DM292" s="55" t="s">
        <v>180</v>
      </c>
      <c r="DN292" s="54" t="s">
        <v>180</v>
      </c>
      <c r="DO292" s="54" t="s">
        <v>180</v>
      </c>
      <c r="DP292" s="55" t="s">
        <v>180</v>
      </c>
      <c r="DQ292" s="54" t="s">
        <v>180</v>
      </c>
      <c r="DR292" s="54" t="s">
        <v>180</v>
      </c>
      <c r="DS292" s="55" t="s">
        <v>180</v>
      </c>
      <c r="DT292" s="54" t="s">
        <v>180</v>
      </c>
      <c r="DU292" s="54" t="s">
        <v>180</v>
      </c>
      <c r="DV292" s="55" t="s">
        <v>180</v>
      </c>
      <c r="DW292" s="56">
        <v>616</v>
      </c>
      <c r="DX292" s="54">
        <v>613</v>
      </c>
      <c r="DY292" s="55">
        <v>614.79999999999995</v>
      </c>
      <c r="DZ292" s="56" t="s">
        <v>180</v>
      </c>
      <c r="EA292" s="54" t="s">
        <v>180</v>
      </c>
      <c r="EB292" s="55" t="s">
        <v>180</v>
      </c>
      <c r="EC292" s="56" t="s">
        <v>180</v>
      </c>
      <c r="ED292" s="54" t="s">
        <v>180</v>
      </c>
      <c r="EE292" s="55" t="s">
        <v>180</v>
      </c>
      <c r="EF292" s="56" t="s">
        <v>180</v>
      </c>
      <c r="EG292" s="54" t="s">
        <v>180</v>
      </c>
      <c r="EH292" s="55" t="s">
        <v>180</v>
      </c>
      <c r="EI292" s="56" t="s">
        <v>180</v>
      </c>
      <c r="EJ292" s="54" t="s">
        <v>180</v>
      </c>
      <c r="EK292" s="55" t="s">
        <v>180</v>
      </c>
      <c r="EL292" s="56" t="s">
        <v>180</v>
      </c>
      <c r="EM292" s="54" t="s">
        <v>180</v>
      </c>
      <c r="EN292" s="55" t="s">
        <v>180</v>
      </c>
      <c r="EO292" s="56">
        <v>2740</v>
      </c>
      <c r="EP292" s="54">
        <v>2680</v>
      </c>
      <c r="EQ292" s="55">
        <v>2710</v>
      </c>
      <c r="ER292" s="56">
        <v>3000</v>
      </c>
      <c r="ES292" s="54">
        <v>2920</v>
      </c>
      <c r="ET292" s="55">
        <v>2960</v>
      </c>
      <c r="EU292" s="54" t="s">
        <v>180</v>
      </c>
      <c r="EV292" s="54" t="s">
        <v>180</v>
      </c>
      <c r="EW292" s="55" t="s">
        <v>180</v>
      </c>
      <c r="EX292" s="54">
        <v>657.2</v>
      </c>
      <c r="EY292" s="54">
        <v>649</v>
      </c>
      <c r="EZ292" s="55">
        <v>653.20000000000005</v>
      </c>
      <c r="FA292" s="56" t="s">
        <v>180</v>
      </c>
      <c r="FB292" s="54" t="s">
        <v>180</v>
      </c>
      <c r="FC292" s="55" t="s">
        <v>180</v>
      </c>
      <c r="FD292" s="56" t="s">
        <v>180</v>
      </c>
      <c r="FE292" s="54" t="s">
        <v>180</v>
      </c>
      <c r="FF292" s="55" t="s">
        <v>180</v>
      </c>
      <c r="FG292" s="56" t="s">
        <v>180</v>
      </c>
      <c r="FH292" s="54" t="s">
        <v>180</v>
      </c>
      <c r="FI292" s="55" t="s">
        <v>180</v>
      </c>
      <c r="FJ292" s="56">
        <v>497</v>
      </c>
      <c r="FK292" s="54">
        <v>491</v>
      </c>
      <c r="FL292" s="55">
        <v>494.4</v>
      </c>
      <c r="FM292" s="56">
        <v>573</v>
      </c>
      <c r="FN292" s="54">
        <v>566</v>
      </c>
      <c r="FO292" s="55">
        <v>569.79999999999995</v>
      </c>
      <c r="FP292" s="56" t="s">
        <v>180</v>
      </c>
      <c r="FQ292" s="54" t="s">
        <v>180</v>
      </c>
      <c r="FR292" s="55" t="s">
        <v>180</v>
      </c>
      <c r="FS292" s="56" t="s">
        <v>180</v>
      </c>
      <c r="FT292" s="54" t="s">
        <v>180</v>
      </c>
      <c r="FU292" s="55" t="s">
        <v>180</v>
      </c>
      <c r="FV292" s="56" t="s">
        <v>180</v>
      </c>
      <c r="FW292" s="54" t="s">
        <v>180</v>
      </c>
      <c r="FX292" s="55" t="s">
        <v>180</v>
      </c>
      <c r="FY292" s="56" t="s">
        <v>180</v>
      </c>
      <c r="FZ292" s="54" t="s">
        <v>180</v>
      </c>
      <c r="GA292" s="55" t="s">
        <v>180</v>
      </c>
      <c r="GB292" s="56">
        <v>892</v>
      </c>
      <c r="GC292" s="54">
        <v>802</v>
      </c>
      <c r="GD292" s="55">
        <v>847</v>
      </c>
      <c r="GE292" s="56">
        <v>932</v>
      </c>
      <c r="GF292" s="54">
        <v>932</v>
      </c>
      <c r="GG292" s="55">
        <v>932</v>
      </c>
      <c r="GH292" s="56">
        <v>970</v>
      </c>
      <c r="GI292" s="54">
        <v>950</v>
      </c>
      <c r="GJ292" s="55">
        <v>960</v>
      </c>
      <c r="GK292" s="56" t="s">
        <v>180</v>
      </c>
      <c r="GL292" s="54" t="s">
        <v>180</v>
      </c>
      <c r="GM292" s="55" t="s">
        <v>180</v>
      </c>
      <c r="GN292" s="56" t="s">
        <v>180</v>
      </c>
      <c r="GO292" s="54" t="s">
        <v>180</v>
      </c>
      <c r="GP292" s="55" t="s">
        <v>180</v>
      </c>
      <c r="GQ292" s="56" t="s">
        <v>180</v>
      </c>
      <c r="GR292" s="54" t="s">
        <v>180</v>
      </c>
      <c r="GS292" s="55" t="s">
        <v>180</v>
      </c>
      <c r="GT292" s="56" t="s">
        <v>180</v>
      </c>
      <c r="GU292" s="54" t="s">
        <v>180</v>
      </c>
      <c r="GV292" s="55" t="s">
        <v>180</v>
      </c>
      <c r="GW292" s="56" t="s">
        <v>180</v>
      </c>
      <c r="GX292" s="54" t="s">
        <v>180</v>
      </c>
      <c r="GY292" s="55" t="s">
        <v>180</v>
      </c>
      <c r="GZ292" s="56">
        <v>165</v>
      </c>
      <c r="HA292" s="54">
        <v>155</v>
      </c>
      <c r="HB292" s="55">
        <v>160</v>
      </c>
      <c r="HC292" s="56">
        <v>173</v>
      </c>
      <c r="HD292" s="54">
        <v>170</v>
      </c>
      <c r="HE292" s="55">
        <v>172</v>
      </c>
      <c r="HF292" s="54" t="s">
        <v>180</v>
      </c>
      <c r="HG292" s="54" t="s">
        <v>180</v>
      </c>
      <c r="HH292" s="55" t="s">
        <v>180</v>
      </c>
      <c r="HI292" s="54">
        <v>145</v>
      </c>
      <c r="HJ292" s="54">
        <v>140</v>
      </c>
      <c r="HK292" s="55">
        <v>143</v>
      </c>
      <c r="HL292" s="56" t="s">
        <v>180</v>
      </c>
      <c r="HM292" s="54" t="s">
        <v>180</v>
      </c>
      <c r="HN292" s="55" t="s">
        <v>180</v>
      </c>
      <c r="HO292" s="56" t="s">
        <v>180</v>
      </c>
      <c r="HP292" s="54" t="s">
        <v>180</v>
      </c>
      <c r="HQ292" s="55" t="s">
        <v>180</v>
      </c>
      <c r="HR292" s="56" t="s">
        <v>180</v>
      </c>
      <c r="HS292" s="54" t="s">
        <v>180</v>
      </c>
      <c r="HT292" s="55" t="s">
        <v>180</v>
      </c>
      <c r="HU292" s="56" t="s">
        <v>180</v>
      </c>
      <c r="HV292" s="54" t="s">
        <v>180</v>
      </c>
      <c r="HW292" s="55" t="s">
        <v>180</v>
      </c>
      <c r="HX292" s="56" t="s">
        <v>180</v>
      </c>
      <c r="HY292" s="54" t="s">
        <v>180</v>
      </c>
      <c r="HZ292" s="55" t="s">
        <v>180</v>
      </c>
      <c r="IA292" s="56" t="s">
        <v>180</v>
      </c>
      <c r="IB292" s="54" t="s">
        <v>180</v>
      </c>
      <c r="IC292" s="55" t="s">
        <v>180</v>
      </c>
    </row>
    <row r="293" spans="1:237">
      <c r="A293" s="20">
        <v>2011</v>
      </c>
      <c r="B293" s="20">
        <v>2</v>
      </c>
      <c r="C293" s="20">
        <v>4</v>
      </c>
      <c r="D293" s="54">
        <v>619.25</v>
      </c>
      <c r="E293" s="54">
        <v>615</v>
      </c>
      <c r="F293" s="55">
        <v>617.25</v>
      </c>
      <c r="G293" s="56">
        <v>540</v>
      </c>
      <c r="H293" s="54">
        <v>530</v>
      </c>
      <c r="I293" s="55">
        <v>535</v>
      </c>
      <c r="J293" s="56">
        <v>544.25</v>
      </c>
      <c r="K293" s="54">
        <v>541.75</v>
      </c>
      <c r="L293" s="55">
        <v>543.25</v>
      </c>
      <c r="M293" s="56">
        <v>593.75</v>
      </c>
      <c r="N293" s="54">
        <v>585</v>
      </c>
      <c r="O293" s="55">
        <v>589.5</v>
      </c>
      <c r="P293" s="56">
        <v>593.75</v>
      </c>
      <c r="Q293" s="54">
        <v>585</v>
      </c>
      <c r="R293" s="55">
        <v>589.5</v>
      </c>
      <c r="S293" s="56">
        <v>593.75</v>
      </c>
      <c r="T293" s="54">
        <v>585</v>
      </c>
      <c r="U293" s="55">
        <v>589.5</v>
      </c>
      <c r="V293" s="54">
        <v>587.5</v>
      </c>
      <c r="W293" s="54">
        <v>582.5</v>
      </c>
      <c r="X293" s="55">
        <v>585.5</v>
      </c>
      <c r="Y293" s="54">
        <v>587.5</v>
      </c>
      <c r="Z293" s="54">
        <v>585</v>
      </c>
      <c r="AA293" s="55">
        <v>586.5</v>
      </c>
      <c r="AB293" s="54" t="s">
        <v>180</v>
      </c>
      <c r="AC293" s="54" t="s">
        <v>180</v>
      </c>
      <c r="AD293" s="55" t="s">
        <v>180</v>
      </c>
      <c r="AE293" s="54" t="s">
        <v>180</v>
      </c>
      <c r="AF293" s="54" t="s">
        <v>180</v>
      </c>
      <c r="AG293" s="55" t="s">
        <v>180</v>
      </c>
      <c r="AH293" s="56" t="s">
        <v>180</v>
      </c>
      <c r="AI293" s="54" t="s">
        <v>180</v>
      </c>
      <c r="AJ293" s="55" t="s">
        <v>180</v>
      </c>
      <c r="AK293" s="56" t="s">
        <v>180</v>
      </c>
      <c r="AL293" s="54" t="s">
        <v>180</v>
      </c>
      <c r="AM293" s="55" t="s">
        <v>180</v>
      </c>
      <c r="AN293" s="56" t="s">
        <v>180</v>
      </c>
      <c r="AO293" s="54" t="s">
        <v>180</v>
      </c>
      <c r="AP293" s="55" t="s">
        <v>180</v>
      </c>
      <c r="AQ293" s="56" t="s">
        <v>180</v>
      </c>
      <c r="AR293" s="54" t="s">
        <v>180</v>
      </c>
      <c r="AS293" s="55" t="s">
        <v>180</v>
      </c>
      <c r="AT293" s="56" t="s">
        <v>180</v>
      </c>
      <c r="AU293" s="54" t="s">
        <v>180</v>
      </c>
      <c r="AV293" s="55" t="s">
        <v>180</v>
      </c>
      <c r="AW293" s="56">
        <v>588.75</v>
      </c>
      <c r="AX293" s="54">
        <v>582.5</v>
      </c>
      <c r="AY293" s="55">
        <v>586</v>
      </c>
      <c r="AZ293" s="56">
        <v>626.25</v>
      </c>
      <c r="BA293" s="54">
        <v>619.5</v>
      </c>
      <c r="BB293" s="55">
        <v>623</v>
      </c>
      <c r="BC293" s="56">
        <v>645</v>
      </c>
      <c r="BD293" s="54">
        <v>640</v>
      </c>
      <c r="BE293" s="55">
        <v>643</v>
      </c>
      <c r="BF293" s="56">
        <v>626.25</v>
      </c>
      <c r="BG293" s="54">
        <v>619.5</v>
      </c>
      <c r="BH293" s="55">
        <v>623</v>
      </c>
      <c r="BI293" s="56">
        <v>579.5</v>
      </c>
      <c r="BJ293" s="54">
        <v>575</v>
      </c>
      <c r="BK293" s="55">
        <v>577.75</v>
      </c>
      <c r="BL293" s="56" t="s">
        <v>180</v>
      </c>
      <c r="BM293" s="54" t="s">
        <v>180</v>
      </c>
      <c r="BN293" s="55" t="s">
        <v>180</v>
      </c>
      <c r="BO293" s="56" t="s">
        <v>180</v>
      </c>
      <c r="BP293" s="54" t="s">
        <v>180</v>
      </c>
      <c r="BQ293" s="55" t="s">
        <v>180</v>
      </c>
      <c r="BR293" s="56">
        <v>610</v>
      </c>
      <c r="BS293" s="54">
        <v>600</v>
      </c>
      <c r="BT293" s="55">
        <v>605</v>
      </c>
      <c r="BU293" s="56">
        <v>612</v>
      </c>
      <c r="BV293" s="54">
        <v>612</v>
      </c>
      <c r="BW293" s="55">
        <v>612</v>
      </c>
      <c r="BX293" s="56">
        <v>648</v>
      </c>
      <c r="BY293" s="54">
        <v>645</v>
      </c>
      <c r="BZ293" s="55">
        <v>647</v>
      </c>
      <c r="CA293" s="56" t="s">
        <v>180</v>
      </c>
      <c r="CB293" s="54" t="s">
        <v>180</v>
      </c>
      <c r="CC293" s="55" t="s">
        <v>180</v>
      </c>
      <c r="CD293" s="56" t="s">
        <v>180</v>
      </c>
      <c r="CE293" s="54" t="s">
        <v>180</v>
      </c>
      <c r="CF293" s="55" t="s">
        <v>180</v>
      </c>
      <c r="CG293" s="56">
        <v>663.75</v>
      </c>
      <c r="CH293" s="54">
        <v>660.75</v>
      </c>
      <c r="CI293" s="55">
        <v>662.75</v>
      </c>
      <c r="CJ293" s="56">
        <v>3500</v>
      </c>
      <c r="CK293" s="54">
        <v>3400</v>
      </c>
      <c r="CL293" s="55">
        <v>3450</v>
      </c>
      <c r="CM293" s="56">
        <v>3250</v>
      </c>
      <c r="CN293" s="54">
        <v>3175</v>
      </c>
      <c r="CO293" s="55">
        <v>3212.5</v>
      </c>
      <c r="CP293" s="56">
        <v>653.75</v>
      </c>
      <c r="CQ293" s="54">
        <v>643.75</v>
      </c>
      <c r="CR293" s="55">
        <v>648.75</v>
      </c>
      <c r="CS293" s="56">
        <v>665</v>
      </c>
      <c r="CT293" s="54">
        <v>650</v>
      </c>
      <c r="CU293" s="55">
        <v>658</v>
      </c>
      <c r="CV293" s="56">
        <v>650</v>
      </c>
      <c r="CW293" s="54">
        <v>650</v>
      </c>
      <c r="CX293" s="55">
        <v>650</v>
      </c>
      <c r="CY293" s="54">
        <v>625</v>
      </c>
      <c r="CZ293" s="54">
        <v>620</v>
      </c>
      <c r="DA293" s="55">
        <v>623</v>
      </c>
      <c r="DB293" s="54" t="s">
        <v>180</v>
      </c>
      <c r="DC293" s="54" t="s">
        <v>180</v>
      </c>
      <c r="DD293" s="55" t="s">
        <v>180</v>
      </c>
      <c r="DE293" s="54" t="s">
        <v>180</v>
      </c>
      <c r="DF293" s="54" t="s">
        <v>180</v>
      </c>
      <c r="DG293" s="55" t="s">
        <v>180</v>
      </c>
      <c r="DH293" s="54" t="s">
        <v>180</v>
      </c>
      <c r="DI293" s="54" t="s">
        <v>180</v>
      </c>
      <c r="DJ293" s="55" t="s">
        <v>180</v>
      </c>
      <c r="DK293" s="56" t="s">
        <v>180</v>
      </c>
      <c r="DL293" s="54" t="s">
        <v>180</v>
      </c>
      <c r="DM293" s="55" t="s">
        <v>180</v>
      </c>
      <c r="DN293" s="54" t="s">
        <v>180</v>
      </c>
      <c r="DO293" s="54" t="s">
        <v>180</v>
      </c>
      <c r="DP293" s="55" t="s">
        <v>180</v>
      </c>
      <c r="DQ293" s="54" t="s">
        <v>180</v>
      </c>
      <c r="DR293" s="54" t="s">
        <v>180</v>
      </c>
      <c r="DS293" s="55" t="s">
        <v>180</v>
      </c>
      <c r="DT293" s="54" t="s">
        <v>180</v>
      </c>
      <c r="DU293" s="54" t="s">
        <v>180</v>
      </c>
      <c r="DV293" s="55" t="s">
        <v>180</v>
      </c>
      <c r="DW293" s="56">
        <v>620</v>
      </c>
      <c r="DX293" s="54">
        <v>620</v>
      </c>
      <c r="DY293" s="55">
        <v>620</v>
      </c>
      <c r="DZ293" s="56" t="s">
        <v>180</v>
      </c>
      <c r="EA293" s="54" t="s">
        <v>180</v>
      </c>
      <c r="EB293" s="55" t="s">
        <v>180</v>
      </c>
      <c r="EC293" s="56" t="s">
        <v>180</v>
      </c>
      <c r="ED293" s="54" t="s">
        <v>180</v>
      </c>
      <c r="EE293" s="55" t="s">
        <v>180</v>
      </c>
      <c r="EF293" s="56" t="s">
        <v>180</v>
      </c>
      <c r="EG293" s="54" t="s">
        <v>180</v>
      </c>
      <c r="EH293" s="55" t="s">
        <v>180</v>
      </c>
      <c r="EI293" s="56" t="s">
        <v>180</v>
      </c>
      <c r="EJ293" s="54" t="s">
        <v>180</v>
      </c>
      <c r="EK293" s="55" t="s">
        <v>180</v>
      </c>
      <c r="EL293" s="56" t="s">
        <v>180</v>
      </c>
      <c r="EM293" s="54" t="s">
        <v>180</v>
      </c>
      <c r="EN293" s="55" t="s">
        <v>180</v>
      </c>
      <c r="EO293" s="56">
        <v>2700</v>
      </c>
      <c r="EP293" s="54">
        <v>2625</v>
      </c>
      <c r="EQ293" s="55">
        <v>2662.5</v>
      </c>
      <c r="ER293" s="56">
        <v>3025</v>
      </c>
      <c r="ES293" s="54">
        <v>3000</v>
      </c>
      <c r="ET293" s="55">
        <v>3012.5</v>
      </c>
      <c r="EU293" s="54" t="s">
        <v>180</v>
      </c>
      <c r="EV293" s="54" t="s">
        <v>180</v>
      </c>
      <c r="EW293" s="55" t="s">
        <v>180</v>
      </c>
      <c r="EX293" s="54">
        <v>660</v>
      </c>
      <c r="EY293" s="54">
        <v>653.75</v>
      </c>
      <c r="EZ293" s="55">
        <v>657.25</v>
      </c>
      <c r="FA293" s="56" t="s">
        <v>180</v>
      </c>
      <c r="FB293" s="54" t="s">
        <v>180</v>
      </c>
      <c r="FC293" s="55" t="s">
        <v>180</v>
      </c>
      <c r="FD293" s="56" t="s">
        <v>180</v>
      </c>
      <c r="FE293" s="54" t="s">
        <v>180</v>
      </c>
      <c r="FF293" s="55" t="s">
        <v>180</v>
      </c>
      <c r="FG293" s="56">
        <v>550</v>
      </c>
      <c r="FH293" s="54">
        <v>545</v>
      </c>
      <c r="FI293" s="55">
        <v>548</v>
      </c>
      <c r="FJ293" s="56">
        <v>536.25</v>
      </c>
      <c r="FK293" s="54">
        <v>530</v>
      </c>
      <c r="FL293" s="55">
        <v>533.5</v>
      </c>
      <c r="FM293" s="56">
        <v>586.25</v>
      </c>
      <c r="FN293" s="54">
        <v>576.25</v>
      </c>
      <c r="FO293" s="55">
        <v>581.25</v>
      </c>
      <c r="FP293" s="56" t="s">
        <v>180</v>
      </c>
      <c r="FQ293" s="54" t="s">
        <v>180</v>
      </c>
      <c r="FR293" s="55" t="s">
        <v>180</v>
      </c>
      <c r="FS293" s="56" t="s">
        <v>180</v>
      </c>
      <c r="FT293" s="54" t="s">
        <v>180</v>
      </c>
      <c r="FU293" s="55" t="s">
        <v>180</v>
      </c>
      <c r="FV293" s="56" t="s">
        <v>180</v>
      </c>
      <c r="FW293" s="54" t="s">
        <v>180</v>
      </c>
      <c r="FX293" s="55" t="s">
        <v>180</v>
      </c>
      <c r="FY293" s="56" t="s">
        <v>180</v>
      </c>
      <c r="FZ293" s="54" t="s">
        <v>180</v>
      </c>
      <c r="GA293" s="55" t="s">
        <v>180</v>
      </c>
      <c r="GB293" s="56">
        <v>1030</v>
      </c>
      <c r="GC293" s="54">
        <v>890</v>
      </c>
      <c r="GD293" s="55">
        <v>960</v>
      </c>
      <c r="GE293" s="56">
        <v>980</v>
      </c>
      <c r="GF293" s="54">
        <v>980</v>
      </c>
      <c r="GG293" s="55">
        <v>980</v>
      </c>
      <c r="GH293" s="56">
        <v>1105</v>
      </c>
      <c r="GI293" s="54">
        <v>1100</v>
      </c>
      <c r="GJ293" s="55">
        <v>1103</v>
      </c>
      <c r="GK293" s="56" t="s">
        <v>180</v>
      </c>
      <c r="GL293" s="54" t="s">
        <v>180</v>
      </c>
      <c r="GM293" s="55" t="s">
        <v>180</v>
      </c>
      <c r="GN293" s="56" t="s">
        <v>180</v>
      </c>
      <c r="GO293" s="54" t="s">
        <v>180</v>
      </c>
      <c r="GP293" s="55" t="s">
        <v>180</v>
      </c>
      <c r="GQ293" s="56" t="s">
        <v>180</v>
      </c>
      <c r="GR293" s="54" t="s">
        <v>180</v>
      </c>
      <c r="GS293" s="55" t="s">
        <v>180</v>
      </c>
      <c r="GT293" s="56" t="s">
        <v>180</v>
      </c>
      <c r="GU293" s="54" t="s">
        <v>180</v>
      </c>
      <c r="GV293" s="55" t="s">
        <v>180</v>
      </c>
      <c r="GW293" s="56" t="s">
        <v>180</v>
      </c>
      <c r="GX293" s="54" t="s">
        <v>180</v>
      </c>
      <c r="GY293" s="55" t="s">
        <v>180</v>
      </c>
      <c r="GZ293" s="56">
        <v>190</v>
      </c>
      <c r="HA293" s="54">
        <v>175</v>
      </c>
      <c r="HB293" s="55">
        <v>183</v>
      </c>
      <c r="HC293" s="56">
        <v>191.5</v>
      </c>
      <c r="HD293" s="54">
        <v>187.5</v>
      </c>
      <c r="HE293" s="55">
        <v>190</v>
      </c>
      <c r="HF293" s="54" t="s">
        <v>180</v>
      </c>
      <c r="HG293" s="54" t="s">
        <v>180</v>
      </c>
      <c r="HH293" s="55" t="s">
        <v>180</v>
      </c>
      <c r="HI293" s="54">
        <v>167.5</v>
      </c>
      <c r="HJ293" s="54">
        <v>145</v>
      </c>
      <c r="HK293" s="55">
        <v>156.5</v>
      </c>
      <c r="HL293" s="56" t="s">
        <v>180</v>
      </c>
      <c r="HM293" s="54" t="s">
        <v>180</v>
      </c>
      <c r="HN293" s="55" t="s">
        <v>180</v>
      </c>
      <c r="HO293" s="56" t="s">
        <v>180</v>
      </c>
      <c r="HP293" s="54" t="s">
        <v>180</v>
      </c>
      <c r="HQ293" s="55" t="s">
        <v>180</v>
      </c>
      <c r="HR293" s="56" t="s">
        <v>180</v>
      </c>
      <c r="HS293" s="54" t="s">
        <v>180</v>
      </c>
      <c r="HT293" s="55" t="s">
        <v>180</v>
      </c>
      <c r="HU293" s="56" t="s">
        <v>180</v>
      </c>
      <c r="HV293" s="54" t="s">
        <v>180</v>
      </c>
      <c r="HW293" s="55" t="s">
        <v>180</v>
      </c>
      <c r="HX293" s="56" t="s">
        <v>180</v>
      </c>
      <c r="HY293" s="54" t="s">
        <v>180</v>
      </c>
      <c r="HZ293" s="55" t="s">
        <v>180</v>
      </c>
      <c r="IA293" s="56" t="s">
        <v>180</v>
      </c>
      <c r="IB293" s="54" t="s">
        <v>180</v>
      </c>
      <c r="IC293" s="55" t="s">
        <v>180</v>
      </c>
    </row>
    <row r="294" spans="1:237">
      <c r="A294" s="20">
        <v>2011</v>
      </c>
      <c r="B294" s="20">
        <v>2</v>
      </c>
      <c r="C294" s="20">
        <v>5</v>
      </c>
      <c r="D294" s="54">
        <v>610.75</v>
      </c>
      <c r="E294" s="54">
        <v>608.75</v>
      </c>
      <c r="F294" s="55">
        <v>610</v>
      </c>
      <c r="G294" s="56">
        <v>540</v>
      </c>
      <c r="H294" s="54">
        <v>530</v>
      </c>
      <c r="I294" s="55">
        <v>535</v>
      </c>
      <c r="J294" s="56">
        <v>542.5</v>
      </c>
      <c r="K294" s="54">
        <v>538</v>
      </c>
      <c r="L294" s="55">
        <v>540.75</v>
      </c>
      <c r="M294" s="56">
        <v>590</v>
      </c>
      <c r="N294" s="54">
        <v>583.75</v>
      </c>
      <c r="O294" s="55">
        <v>587.25</v>
      </c>
      <c r="P294" s="56">
        <v>590</v>
      </c>
      <c r="Q294" s="54">
        <v>583.75</v>
      </c>
      <c r="R294" s="55">
        <v>587.25</v>
      </c>
      <c r="S294" s="56">
        <v>590</v>
      </c>
      <c r="T294" s="54">
        <v>583.75</v>
      </c>
      <c r="U294" s="55">
        <v>587.25</v>
      </c>
      <c r="V294" s="54">
        <v>577.5</v>
      </c>
      <c r="W294" s="54">
        <v>572.5</v>
      </c>
      <c r="X294" s="55">
        <v>575.5</v>
      </c>
      <c r="Y294" s="54">
        <v>577.5</v>
      </c>
      <c r="Z294" s="54">
        <v>577.5</v>
      </c>
      <c r="AA294" s="55">
        <v>577.5</v>
      </c>
      <c r="AB294" s="54" t="s">
        <v>180</v>
      </c>
      <c r="AC294" s="54" t="s">
        <v>180</v>
      </c>
      <c r="AD294" s="55" t="s">
        <v>180</v>
      </c>
      <c r="AE294" s="54" t="s">
        <v>180</v>
      </c>
      <c r="AF294" s="54" t="s">
        <v>180</v>
      </c>
      <c r="AG294" s="55" t="s">
        <v>180</v>
      </c>
      <c r="AH294" s="56" t="s">
        <v>180</v>
      </c>
      <c r="AI294" s="54" t="s">
        <v>180</v>
      </c>
      <c r="AJ294" s="55" t="s">
        <v>180</v>
      </c>
      <c r="AK294" s="56" t="s">
        <v>180</v>
      </c>
      <c r="AL294" s="54" t="s">
        <v>180</v>
      </c>
      <c r="AM294" s="55" t="s">
        <v>180</v>
      </c>
      <c r="AN294" s="56" t="s">
        <v>180</v>
      </c>
      <c r="AO294" s="54" t="s">
        <v>180</v>
      </c>
      <c r="AP294" s="55" t="s">
        <v>180</v>
      </c>
      <c r="AQ294" s="56" t="s">
        <v>180</v>
      </c>
      <c r="AR294" s="54" t="s">
        <v>180</v>
      </c>
      <c r="AS294" s="55" t="s">
        <v>180</v>
      </c>
      <c r="AT294" s="56" t="s">
        <v>180</v>
      </c>
      <c r="AU294" s="54" t="s">
        <v>180</v>
      </c>
      <c r="AV294" s="55" t="s">
        <v>180</v>
      </c>
      <c r="AW294" s="56">
        <v>603.75</v>
      </c>
      <c r="AX294" s="54">
        <v>595</v>
      </c>
      <c r="AY294" s="55">
        <v>599.5</v>
      </c>
      <c r="AZ294" s="56">
        <v>645</v>
      </c>
      <c r="BA294" s="54">
        <v>610</v>
      </c>
      <c r="BB294" s="55">
        <v>628</v>
      </c>
      <c r="BC294" s="56">
        <v>635</v>
      </c>
      <c r="BD294" s="54">
        <v>610</v>
      </c>
      <c r="BE294" s="55">
        <v>622.5</v>
      </c>
      <c r="BF294" s="56">
        <v>645</v>
      </c>
      <c r="BG294" s="54">
        <v>638.75</v>
      </c>
      <c r="BH294" s="55">
        <v>642.25</v>
      </c>
      <c r="BI294" s="56">
        <v>578</v>
      </c>
      <c r="BJ294" s="54">
        <v>575</v>
      </c>
      <c r="BK294" s="55">
        <v>577</v>
      </c>
      <c r="BL294" s="56" t="s">
        <v>180</v>
      </c>
      <c r="BM294" s="54" t="s">
        <v>180</v>
      </c>
      <c r="BN294" s="55" t="s">
        <v>180</v>
      </c>
      <c r="BO294" s="56" t="s">
        <v>180</v>
      </c>
      <c r="BP294" s="54" t="s">
        <v>180</v>
      </c>
      <c r="BQ294" s="55" t="s">
        <v>180</v>
      </c>
      <c r="BR294" s="56">
        <v>580</v>
      </c>
      <c r="BS294" s="54">
        <v>570</v>
      </c>
      <c r="BT294" s="55">
        <v>575</v>
      </c>
      <c r="BU294" s="56">
        <v>612</v>
      </c>
      <c r="BV294" s="54">
        <v>612</v>
      </c>
      <c r="BW294" s="55">
        <v>612</v>
      </c>
      <c r="BX294" s="56">
        <v>647</v>
      </c>
      <c r="BY294" s="54">
        <v>644</v>
      </c>
      <c r="BZ294" s="55">
        <v>646</v>
      </c>
      <c r="CA294" s="56" t="s">
        <v>180</v>
      </c>
      <c r="CB294" s="54" t="s">
        <v>180</v>
      </c>
      <c r="CC294" s="55" t="s">
        <v>180</v>
      </c>
      <c r="CD294" s="56" t="s">
        <v>180</v>
      </c>
      <c r="CE294" s="54" t="s">
        <v>180</v>
      </c>
      <c r="CF294" s="55" t="s">
        <v>180</v>
      </c>
      <c r="CG294" s="56">
        <v>659.5</v>
      </c>
      <c r="CH294" s="54">
        <v>655</v>
      </c>
      <c r="CI294" s="55">
        <v>657.75</v>
      </c>
      <c r="CJ294" s="56">
        <v>3500</v>
      </c>
      <c r="CK294" s="54">
        <v>3400</v>
      </c>
      <c r="CL294" s="55">
        <v>3450</v>
      </c>
      <c r="CM294" s="56">
        <v>3262.5</v>
      </c>
      <c r="CN294" s="54">
        <v>3187.5</v>
      </c>
      <c r="CO294" s="55">
        <v>3225</v>
      </c>
      <c r="CP294" s="56">
        <v>645</v>
      </c>
      <c r="CQ294" s="54">
        <v>635</v>
      </c>
      <c r="CR294" s="55">
        <v>640</v>
      </c>
      <c r="CS294" s="56">
        <v>665</v>
      </c>
      <c r="CT294" s="54">
        <v>650</v>
      </c>
      <c r="CU294" s="55">
        <v>658</v>
      </c>
      <c r="CV294" s="56">
        <v>650</v>
      </c>
      <c r="CW294" s="54">
        <v>650</v>
      </c>
      <c r="CX294" s="55">
        <v>650</v>
      </c>
      <c r="CY294" s="54">
        <v>622.5</v>
      </c>
      <c r="CZ294" s="54">
        <v>615</v>
      </c>
      <c r="DA294" s="55">
        <v>619</v>
      </c>
      <c r="DB294" s="54" t="s">
        <v>180</v>
      </c>
      <c r="DC294" s="54" t="s">
        <v>180</v>
      </c>
      <c r="DD294" s="55" t="s">
        <v>180</v>
      </c>
      <c r="DE294" s="54" t="s">
        <v>180</v>
      </c>
      <c r="DF294" s="54" t="s">
        <v>180</v>
      </c>
      <c r="DG294" s="55" t="s">
        <v>180</v>
      </c>
      <c r="DH294" s="54" t="s">
        <v>180</v>
      </c>
      <c r="DI294" s="54" t="s">
        <v>180</v>
      </c>
      <c r="DJ294" s="55" t="s">
        <v>180</v>
      </c>
      <c r="DK294" s="56" t="s">
        <v>180</v>
      </c>
      <c r="DL294" s="54" t="s">
        <v>180</v>
      </c>
      <c r="DM294" s="55" t="s">
        <v>180</v>
      </c>
      <c r="DN294" s="54" t="s">
        <v>180</v>
      </c>
      <c r="DO294" s="54" t="s">
        <v>180</v>
      </c>
      <c r="DP294" s="55" t="s">
        <v>180</v>
      </c>
      <c r="DQ294" s="54" t="s">
        <v>180</v>
      </c>
      <c r="DR294" s="54" t="s">
        <v>180</v>
      </c>
      <c r="DS294" s="55" t="s">
        <v>180</v>
      </c>
      <c r="DT294" s="54" t="s">
        <v>180</v>
      </c>
      <c r="DU294" s="54" t="s">
        <v>180</v>
      </c>
      <c r="DV294" s="55" t="s">
        <v>180</v>
      </c>
      <c r="DW294" s="56">
        <v>617.75</v>
      </c>
      <c r="DX294" s="54">
        <v>617</v>
      </c>
      <c r="DY294" s="55">
        <v>617.5</v>
      </c>
      <c r="DZ294" s="56" t="s">
        <v>180</v>
      </c>
      <c r="EA294" s="54" t="s">
        <v>180</v>
      </c>
      <c r="EB294" s="55" t="s">
        <v>180</v>
      </c>
      <c r="EC294" s="56" t="s">
        <v>180</v>
      </c>
      <c r="ED294" s="54" t="s">
        <v>180</v>
      </c>
      <c r="EE294" s="55" t="s">
        <v>180</v>
      </c>
      <c r="EF294" s="56" t="s">
        <v>180</v>
      </c>
      <c r="EG294" s="54" t="s">
        <v>180</v>
      </c>
      <c r="EH294" s="55" t="s">
        <v>180</v>
      </c>
      <c r="EI294" s="56" t="s">
        <v>180</v>
      </c>
      <c r="EJ294" s="54" t="s">
        <v>180</v>
      </c>
      <c r="EK294" s="55" t="s">
        <v>180</v>
      </c>
      <c r="EL294" s="56" t="s">
        <v>180</v>
      </c>
      <c r="EM294" s="54" t="s">
        <v>180</v>
      </c>
      <c r="EN294" s="55" t="s">
        <v>180</v>
      </c>
      <c r="EO294" s="56">
        <v>2775</v>
      </c>
      <c r="EP294" s="54">
        <v>2725</v>
      </c>
      <c r="EQ294" s="55">
        <v>2750</v>
      </c>
      <c r="ER294" s="56">
        <v>3075</v>
      </c>
      <c r="ES294" s="54">
        <v>3012.5</v>
      </c>
      <c r="ET294" s="55">
        <v>3043.75</v>
      </c>
      <c r="EU294" s="54" t="s">
        <v>180</v>
      </c>
      <c r="EV294" s="54" t="s">
        <v>180</v>
      </c>
      <c r="EW294" s="55" t="s">
        <v>180</v>
      </c>
      <c r="EX294" s="54">
        <v>655</v>
      </c>
      <c r="EY294" s="54">
        <v>650</v>
      </c>
      <c r="EZ294" s="55">
        <v>653</v>
      </c>
      <c r="FA294" s="56" t="s">
        <v>180</v>
      </c>
      <c r="FB294" s="54" t="s">
        <v>180</v>
      </c>
      <c r="FC294" s="55" t="s">
        <v>180</v>
      </c>
      <c r="FD294" s="56" t="s">
        <v>180</v>
      </c>
      <c r="FE294" s="54" t="s">
        <v>180</v>
      </c>
      <c r="FF294" s="55" t="s">
        <v>180</v>
      </c>
      <c r="FG294" s="56">
        <v>550</v>
      </c>
      <c r="FH294" s="54">
        <v>545</v>
      </c>
      <c r="FI294" s="55">
        <v>548</v>
      </c>
      <c r="FJ294" s="56">
        <v>552.5</v>
      </c>
      <c r="FK294" s="54">
        <v>540</v>
      </c>
      <c r="FL294" s="55">
        <v>546.75</v>
      </c>
      <c r="FM294" s="56">
        <v>583.75</v>
      </c>
      <c r="FN294" s="54">
        <v>573.75</v>
      </c>
      <c r="FO294" s="55">
        <v>578.75</v>
      </c>
      <c r="FP294" s="56" t="s">
        <v>180</v>
      </c>
      <c r="FQ294" s="54" t="s">
        <v>180</v>
      </c>
      <c r="FR294" s="55" t="s">
        <v>180</v>
      </c>
      <c r="FS294" s="56" t="s">
        <v>180</v>
      </c>
      <c r="FT294" s="54" t="s">
        <v>180</v>
      </c>
      <c r="FU294" s="55" t="s">
        <v>180</v>
      </c>
      <c r="FV294" s="56" t="s">
        <v>180</v>
      </c>
      <c r="FW294" s="54" t="s">
        <v>180</v>
      </c>
      <c r="FX294" s="55" t="s">
        <v>180</v>
      </c>
      <c r="FY294" s="56" t="s">
        <v>180</v>
      </c>
      <c r="FZ294" s="54" t="s">
        <v>180</v>
      </c>
      <c r="GA294" s="55" t="s">
        <v>180</v>
      </c>
      <c r="GB294" s="56">
        <v>1030</v>
      </c>
      <c r="GC294" s="54">
        <v>890</v>
      </c>
      <c r="GD294" s="55">
        <v>960</v>
      </c>
      <c r="GE294" s="56">
        <v>980</v>
      </c>
      <c r="GF294" s="54">
        <v>980</v>
      </c>
      <c r="GG294" s="55">
        <v>980</v>
      </c>
      <c r="GH294" s="56">
        <v>1105</v>
      </c>
      <c r="GI294" s="54">
        <v>1100</v>
      </c>
      <c r="GJ294" s="55">
        <v>1103</v>
      </c>
      <c r="GK294" s="56" t="s">
        <v>180</v>
      </c>
      <c r="GL294" s="54" t="s">
        <v>180</v>
      </c>
      <c r="GM294" s="55" t="s">
        <v>180</v>
      </c>
      <c r="GN294" s="56" t="s">
        <v>180</v>
      </c>
      <c r="GO294" s="54" t="s">
        <v>180</v>
      </c>
      <c r="GP294" s="55" t="s">
        <v>180</v>
      </c>
      <c r="GQ294" s="56" t="s">
        <v>180</v>
      </c>
      <c r="GR294" s="54" t="s">
        <v>180</v>
      </c>
      <c r="GS294" s="55" t="s">
        <v>180</v>
      </c>
      <c r="GT294" s="56" t="s">
        <v>180</v>
      </c>
      <c r="GU294" s="54" t="s">
        <v>180</v>
      </c>
      <c r="GV294" s="55" t="s">
        <v>180</v>
      </c>
      <c r="GW294" s="56" t="s">
        <v>180</v>
      </c>
      <c r="GX294" s="54" t="s">
        <v>180</v>
      </c>
      <c r="GY294" s="55" t="s">
        <v>180</v>
      </c>
      <c r="GZ294" s="56">
        <v>190</v>
      </c>
      <c r="HA294" s="54">
        <v>175</v>
      </c>
      <c r="HB294" s="55">
        <v>183</v>
      </c>
      <c r="HC294" s="56">
        <v>210</v>
      </c>
      <c r="HD294" s="54">
        <v>205</v>
      </c>
      <c r="HE294" s="55">
        <v>208</v>
      </c>
      <c r="HF294" s="54" t="s">
        <v>180</v>
      </c>
      <c r="HG294" s="54" t="s">
        <v>180</v>
      </c>
      <c r="HH294" s="55" t="s">
        <v>180</v>
      </c>
      <c r="HI294" s="54">
        <v>190</v>
      </c>
      <c r="HJ294" s="54">
        <v>150</v>
      </c>
      <c r="HK294" s="55">
        <v>170</v>
      </c>
      <c r="HL294" s="56" t="s">
        <v>180</v>
      </c>
      <c r="HM294" s="54" t="s">
        <v>180</v>
      </c>
      <c r="HN294" s="55" t="s">
        <v>180</v>
      </c>
      <c r="HO294" s="56" t="s">
        <v>180</v>
      </c>
      <c r="HP294" s="54" t="s">
        <v>180</v>
      </c>
      <c r="HQ294" s="55" t="s">
        <v>180</v>
      </c>
      <c r="HR294" s="56" t="s">
        <v>180</v>
      </c>
      <c r="HS294" s="54" t="s">
        <v>180</v>
      </c>
      <c r="HT294" s="55" t="s">
        <v>180</v>
      </c>
      <c r="HU294" s="56" t="s">
        <v>180</v>
      </c>
      <c r="HV294" s="54" t="s">
        <v>180</v>
      </c>
      <c r="HW294" s="55" t="s">
        <v>180</v>
      </c>
      <c r="HX294" s="56" t="s">
        <v>180</v>
      </c>
      <c r="HY294" s="54" t="s">
        <v>180</v>
      </c>
      <c r="HZ294" s="55" t="s">
        <v>180</v>
      </c>
      <c r="IA294" s="56" t="s">
        <v>180</v>
      </c>
      <c r="IB294" s="54" t="s">
        <v>180</v>
      </c>
      <c r="IC294" s="55" t="s">
        <v>180</v>
      </c>
    </row>
    <row r="295" spans="1:237">
      <c r="A295" s="20">
        <v>2011</v>
      </c>
      <c r="B295" s="20">
        <v>2</v>
      </c>
      <c r="C295" s="20">
        <v>6</v>
      </c>
      <c r="D295" s="54">
        <v>625</v>
      </c>
      <c r="E295" s="54">
        <v>625</v>
      </c>
      <c r="F295" s="55">
        <v>625</v>
      </c>
      <c r="G295" s="56">
        <v>559</v>
      </c>
      <c r="H295" s="54">
        <v>551</v>
      </c>
      <c r="I295" s="55">
        <v>555.20000000000005</v>
      </c>
      <c r="J295" s="56">
        <v>588.6</v>
      </c>
      <c r="K295" s="54">
        <v>579</v>
      </c>
      <c r="L295" s="55">
        <v>584.20000000000005</v>
      </c>
      <c r="M295" s="56">
        <v>611</v>
      </c>
      <c r="N295" s="54">
        <v>598</v>
      </c>
      <c r="O295" s="55">
        <v>604.6</v>
      </c>
      <c r="P295" s="56">
        <v>612</v>
      </c>
      <c r="Q295" s="54">
        <v>598</v>
      </c>
      <c r="R295" s="55">
        <v>605</v>
      </c>
      <c r="S295" s="56">
        <v>611</v>
      </c>
      <c r="T295" s="54">
        <v>598</v>
      </c>
      <c r="U295" s="55">
        <v>604.6</v>
      </c>
      <c r="V295" s="54">
        <v>597</v>
      </c>
      <c r="W295" s="54">
        <v>594</v>
      </c>
      <c r="X295" s="55">
        <v>595.6</v>
      </c>
      <c r="Y295" s="54">
        <v>597</v>
      </c>
      <c r="Z295" s="54">
        <v>595</v>
      </c>
      <c r="AA295" s="55">
        <v>596</v>
      </c>
      <c r="AB295" s="54" t="s">
        <v>180</v>
      </c>
      <c r="AC295" s="54" t="s">
        <v>180</v>
      </c>
      <c r="AD295" s="55" t="s">
        <v>180</v>
      </c>
      <c r="AE295" s="54" t="s">
        <v>180</v>
      </c>
      <c r="AF295" s="54" t="s">
        <v>180</v>
      </c>
      <c r="AG295" s="55" t="s">
        <v>180</v>
      </c>
      <c r="AH295" s="56" t="s">
        <v>180</v>
      </c>
      <c r="AI295" s="54" t="s">
        <v>180</v>
      </c>
      <c r="AJ295" s="55" t="s">
        <v>180</v>
      </c>
      <c r="AK295" s="56" t="s">
        <v>180</v>
      </c>
      <c r="AL295" s="54" t="s">
        <v>180</v>
      </c>
      <c r="AM295" s="55" t="s">
        <v>180</v>
      </c>
      <c r="AN295" s="56" t="s">
        <v>180</v>
      </c>
      <c r="AO295" s="54" t="s">
        <v>180</v>
      </c>
      <c r="AP295" s="55" t="s">
        <v>180</v>
      </c>
      <c r="AQ295" s="56" t="s">
        <v>180</v>
      </c>
      <c r="AR295" s="54" t="s">
        <v>180</v>
      </c>
      <c r="AS295" s="55" t="s">
        <v>180</v>
      </c>
      <c r="AT295" s="56" t="s">
        <v>180</v>
      </c>
      <c r="AU295" s="54" t="s">
        <v>180</v>
      </c>
      <c r="AV295" s="55" t="s">
        <v>180</v>
      </c>
      <c r="AW295" s="56">
        <v>632</v>
      </c>
      <c r="AX295" s="54">
        <v>623</v>
      </c>
      <c r="AY295" s="55">
        <v>627.79999999999995</v>
      </c>
      <c r="AZ295" s="56">
        <v>648</v>
      </c>
      <c r="BA295" s="54">
        <v>626</v>
      </c>
      <c r="BB295" s="55">
        <v>637.4</v>
      </c>
      <c r="BC295" s="56">
        <v>628</v>
      </c>
      <c r="BD295" s="54">
        <v>626</v>
      </c>
      <c r="BE295" s="55">
        <v>627.20000000000005</v>
      </c>
      <c r="BF295" s="56">
        <v>649</v>
      </c>
      <c r="BG295" s="54">
        <v>640</v>
      </c>
      <c r="BH295" s="55">
        <v>644.79999999999995</v>
      </c>
      <c r="BI295" s="56">
        <v>578</v>
      </c>
      <c r="BJ295" s="54">
        <v>575</v>
      </c>
      <c r="BK295" s="55">
        <v>577</v>
      </c>
      <c r="BL295" s="56" t="s">
        <v>180</v>
      </c>
      <c r="BM295" s="54" t="s">
        <v>180</v>
      </c>
      <c r="BN295" s="55" t="s">
        <v>180</v>
      </c>
      <c r="BO295" s="56" t="s">
        <v>180</v>
      </c>
      <c r="BP295" s="54" t="s">
        <v>180</v>
      </c>
      <c r="BQ295" s="55" t="s">
        <v>180</v>
      </c>
      <c r="BR295" s="56">
        <v>598</v>
      </c>
      <c r="BS295" s="54">
        <v>572</v>
      </c>
      <c r="BT295" s="55">
        <v>585</v>
      </c>
      <c r="BU295" s="56">
        <v>612</v>
      </c>
      <c r="BV295" s="54">
        <v>612</v>
      </c>
      <c r="BW295" s="55">
        <v>612</v>
      </c>
      <c r="BX295" s="56">
        <v>645</v>
      </c>
      <c r="BY295" s="54">
        <v>640</v>
      </c>
      <c r="BZ295" s="55">
        <v>643</v>
      </c>
      <c r="CA295" s="56" t="s">
        <v>180</v>
      </c>
      <c r="CB295" s="54" t="s">
        <v>180</v>
      </c>
      <c r="CC295" s="55" t="s">
        <v>180</v>
      </c>
      <c r="CD295" s="56" t="s">
        <v>180</v>
      </c>
      <c r="CE295" s="54" t="s">
        <v>180</v>
      </c>
      <c r="CF295" s="55" t="s">
        <v>180</v>
      </c>
      <c r="CG295" s="56">
        <v>666.8</v>
      </c>
      <c r="CH295" s="54">
        <v>661</v>
      </c>
      <c r="CI295" s="55">
        <v>664</v>
      </c>
      <c r="CJ295" s="56">
        <v>3550</v>
      </c>
      <c r="CK295" s="54">
        <v>3450</v>
      </c>
      <c r="CL295" s="55">
        <v>3500</v>
      </c>
      <c r="CM295" s="56">
        <v>3300</v>
      </c>
      <c r="CN295" s="54">
        <v>3230</v>
      </c>
      <c r="CO295" s="55">
        <v>3265</v>
      </c>
      <c r="CP295" s="56">
        <v>676</v>
      </c>
      <c r="CQ295" s="54">
        <v>667</v>
      </c>
      <c r="CR295" s="55">
        <v>671.6</v>
      </c>
      <c r="CS295" s="56">
        <v>665</v>
      </c>
      <c r="CT295" s="54">
        <v>650</v>
      </c>
      <c r="CU295" s="55">
        <v>658</v>
      </c>
      <c r="CV295" s="56">
        <v>650</v>
      </c>
      <c r="CW295" s="54">
        <v>650</v>
      </c>
      <c r="CX295" s="55">
        <v>650</v>
      </c>
      <c r="CY295" s="54">
        <v>632</v>
      </c>
      <c r="CZ295" s="54">
        <v>623</v>
      </c>
      <c r="DA295" s="55">
        <v>627.79999999999995</v>
      </c>
      <c r="DB295" s="54" t="s">
        <v>180</v>
      </c>
      <c r="DC295" s="54" t="s">
        <v>180</v>
      </c>
      <c r="DD295" s="55" t="s">
        <v>180</v>
      </c>
      <c r="DE295" s="54" t="s">
        <v>180</v>
      </c>
      <c r="DF295" s="54" t="s">
        <v>180</v>
      </c>
      <c r="DG295" s="55" t="s">
        <v>180</v>
      </c>
      <c r="DH295" s="54" t="s">
        <v>180</v>
      </c>
      <c r="DI295" s="54" t="s">
        <v>180</v>
      </c>
      <c r="DJ295" s="55" t="s">
        <v>180</v>
      </c>
      <c r="DK295" s="56" t="s">
        <v>180</v>
      </c>
      <c r="DL295" s="54" t="s">
        <v>180</v>
      </c>
      <c r="DM295" s="55" t="s">
        <v>180</v>
      </c>
      <c r="DN295" s="54" t="s">
        <v>180</v>
      </c>
      <c r="DO295" s="54" t="s">
        <v>180</v>
      </c>
      <c r="DP295" s="55" t="s">
        <v>180</v>
      </c>
      <c r="DQ295" s="54" t="s">
        <v>180</v>
      </c>
      <c r="DR295" s="54" t="s">
        <v>180</v>
      </c>
      <c r="DS295" s="55" t="s">
        <v>180</v>
      </c>
      <c r="DT295" s="54" t="s">
        <v>180</v>
      </c>
      <c r="DU295" s="54" t="s">
        <v>180</v>
      </c>
      <c r="DV295" s="55" t="s">
        <v>180</v>
      </c>
      <c r="DW295" s="56">
        <v>622.20000000000005</v>
      </c>
      <c r="DX295" s="54">
        <v>622.20000000000005</v>
      </c>
      <c r="DY295" s="55">
        <v>622.20000000000005</v>
      </c>
      <c r="DZ295" s="56" t="s">
        <v>180</v>
      </c>
      <c r="EA295" s="54" t="s">
        <v>180</v>
      </c>
      <c r="EB295" s="55" t="s">
        <v>180</v>
      </c>
      <c r="EC295" s="56" t="s">
        <v>180</v>
      </c>
      <c r="ED295" s="54" t="s">
        <v>180</v>
      </c>
      <c r="EE295" s="55" t="s">
        <v>180</v>
      </c>
      <c r="EF295" s="56" t="s">
        <v>180</v>
      </c>
      <c r="EG295" s="54" t="s">
        <v>180</v>
      </c>
      <c r="EH295" s="55" t="s">
        <v>180</v>
      </c>
      <c r="EI295" s="56" t="s">
        <v>180</v>
      </c>
      <c r="EJ295" s="54" t="s">
        <v>180</v>
      </c>
      <c r="EK295" s="55" t="s">
        <v>180</v>
      </c>
      <c r="EL295" s="56" t="s">
        <v>180</v>
      </c>
      <c r="EM295" s="54" t="s">
        <v>180</v>
      </c>
      <c r="EN295" s="55" t="s">
        <v>180</v>
      </c>
      <c r="EO295" s="56">
        <v>2830</v>
      </c>
      <c r="EP295" s="54">
        <v>2780</v>
      </c>
      <c r="EQ295" s="55">
        <v>2805</v>
      </c>
      <c r="ER295" s="56">
        <v>3140</v>
      </c>
      <c r="ES295" s="54">
        <v>3080</v>
      </c>
      <c r="ET295" s="55">
        <v>3110</v>
      </c>
      <c r="EU295" s="54" t="s">
        <v>180</v>
      </c>
      <c r="EV295" s="54" t="s">
        <v>180</v>
      </c>
      <c r="EW295" s="55" t="s">
        <v>180</v>
      </c>
      <c r="EX295" s="54">
        <v>668</v>
      </c>
      <c r="EY295" s="54">
        <v>661</v>
      </c>
      <c r="EZ295" s="55">
        <v>664.8</v>
      </c>
      <c r="FA295" s="56" t="s">
        <v>180</v>
      </c>
      <c r="FB295" s="54" t="s">
        <v>180</v>
      </c>
      <c r="FC295" s="55" t="s">
        <v>180</v>
      </c>
      <c r="FD295" s="56" t="s">
        <v>180</v>
      </c>
      <c r="FE295" s="54" t="s">
        <v>180</v>
      </c>
      <c r="FF295" s="55" t="s">
        <v>180</v>
      </c>
      <c r="FG295" s="56">
        <v>553</v>
      </c>
      <c r="FH295" s="54">
        <v>546</v>
      </c>
      <c r="FI295" s="55">
        <v>549.79999999999995</v>
      </c>
      <c r="FJ295" s="56">
        <v>559</v>
      </c>
      <c r="FK295" s="54">
        <v>544</v>
      </c>
      <c r="FL295" s="55">
        <v>551.79999999999995</v>
      </c>
      <c r="FM295" s="56">
        <v>597</v>
      </c>
      <c r="FN295" s="54">
        <v>588</v>
      </c>
      <c r="FO295" s="55">
        <v>592.6</v>
      </c>
      <c r="FP295" s="56" t="s">
        <v>180</v>
      </c>
      <c r="FQ295" s="54" t="s">
        <v>180</v>
      </c>
      <c r="FR295" s="55" t="s">
        <v>180</v>
      </c>
      <c r="FS295" s="56" t="s">
        <v>180</v>
      </c>
      <c r="FT295" s="54" t="s">
        <v>180</v>
      </c>
      <c r="FU295" s="55" t="s">
        <v>180</v>
      </c>
      <c r="FV295" s="56" t="s">
        <v>180</v>
      </c>
      <c r="FW295" s="54" t="s">
        <v>180</v>
      </c>
      <c r="FX295" s="55" t="s">
        <v>180</v>
      </c>
      <c r="FY295" s="56" t="s">
        <v>180</v>
      </c>
      <c r="FZ295" s="54" t="s">
        <v>180</v>
      </c>
      <c r="GA295" s="55" t="s">
        <v>180</v>
      </c>
      <c r="GB295" s="56">
        <v>1030</v>
      </c>
      <c r="GC295" s="54">
        <v>890</v>
      </c>
      <c r="GD295" s="55">
        <v>960</v>
      </c>
      <c r="GE295" s="56">
        <v>980</v>
      </c>
      <c r="GF295" s="54">
        <v>980</v>
      </c>
      <c r="GG295" s="55">
        <v>980</v>
      </c>
      <c r="GH295" s="56">
        <v>1105</v>
      </c>
      <c r="GI295" s="54">
        <v>1100</v>
      </c>
      <c r="GJ295" s="55">
        <v>1103</v>
      </c>
      <c r="GK295" s="56" t="s">
        <v>180</v>
      </c>
      <c r="GL295" s="54" t="s">
        <v>180</v>
      </c>
      <c r="GM295" s="55" t="s">
        <v>180</v>
      </c>
      <c r="GN295" s="56" t="s">
        <v>180</v>
      </c>
      <c r="GO295" s="54" t="s">
        <v>180</v>
      </c>
      <c r="GP295" s="55" t="s">
        <v>180</v>
      </c>
      <c r="GQ295" s="56" t="s">
        <v>180</v>
      </c>
      <c r="GR295" s="54" t="s">
        <v>180</v>
      </c>
      <c r="GS295" s="55" t="s">
        <v>180</v>
      </c>
      <c r="GT295" s="56" t="s">
        <v>180</v>
      </c>
      <c r="GU295" s="54" t="s">
        <v>180</v>
      </c>
      <c r="GV295" s="55" t="s">
        <v>180</v>
      </c>
      <c r="GW295" s="56" t="s">
        <v>180</v>
      </c>
      <c r="GX295" s="54" t="s">
        <v>180</v>
      </c>
      <c r="GY295" s="55" t="s">
        <v>180</v>
      </c>
      <c r="GZ295" s="56">
        <v>190</v>
      </c>
      <c r="HA295" s="54">
        <v>175</v>
      </c>
      <c r="HB295" s="55">
        <v>183</v>
      </c>
      <c r="HC295" s="56">
        <v>210</v>
      </c>
      <c r="HD295" s="54">
        <v>205</v>
      </c>
      <c r="HE295" s="55">
        <v>208</v>
      </c>
      <c r="HF295" s="54" t="s">
        <v>180</v>
      </c>
      <c r="HG295" s="54" t="s">
        <v>180</v>
      </c>
      <c r="HH295" s="55" t="s">
        <v>180</v>
      </c>
      <c r="HI295" s="54">
        <v>190</v>
      </c>
      <c r="HJ295" s="54">
        <v>150</v>
      </c>
      <c r="HK295" s="55">
        <v>170</v>
      </c>
      <c r="HL295" s="56" t="s">
        <v>180</v>
      </c>
      <c r="HM295" s="54" t="s">
        <v>180</v>
      </c>
      <c r="HN295" s="55" t="s">
        <v>180</v>
      </c>
      <c r="HO295" s="56" t="s">
        <v>180</v>
      </c>
      <c r="HP295" s="54" t="s">
        <v>180</v>
      </c>
      <c r="HQ295" s="55" t="s">
        <v>180</v>
      </c>
      <c r="HR295" s="56" t="s">
        <v>180</v>
      </c>
      <c r="HS295" s="54" t="s">
        <v>180</v>
      </c>
      <c r="HT295" s="55" t="s">
        <v>180</v>
      </c>
      <c r="HU295" s="56" t="s">
        <v>180</v>
      </c>
      <c r="HV295" s="54" t="s">
        <v>180</v>
      </c>
      <c r="HW295" s="55" t="s">
        <v>180</v>
      </c>
      <c r="HX295" s="56" t="s">
        <v>180</v>
      </c>
      <c r="HY295" s="54" t="s">
        <v>180</v>
      </c>
      <c r="HZ295" s="55" t="s">
        <v>180</v>
      </c>
      <c r="IA295" s="56" t="s">
        <v>180</v>
      </c>
      <c r="IB295" s="54" t="s">
        <v>180</v>
      </c>
      <c r="IC295" s="55" t="s">
        <v>180</v>
      </c>
    </row>
    <row r="296" spans="1:237">
      <c r="A296" s="20">
        <v>2011</v>
      </c>
      <c r="B296" s="20">
        <v>3</v>
      </c>
      <c r="C296" s="20">
        <v>7</v>
      </c>
      <c r="D296" s="54">
        <v>651.25</v>
      </c>
      <c r="E296" s="54">
        <v>650</v>
      </c>
      <c r="F296" s="55">
        <v>650.75</v>
      </c>
      <c r="G296" s="56">
        <v>570</v>
      </c>
      <c r="H296" s="54">
        <v>570</v>
      </c>
      <c r="I296" s="55">
        <v>570</v>
      </c>
      <c r="J296" s="56">
        <v>611.25</v>
      </c>
      <c r="K296" s="54">
        <v>602.25</v>
      </c>
      <c r="L296" s="55">
        <v>607</v>
      </c>
      <c r="M296" s="56">
        <v>630</v>
      </c>
      <c r="N296" s="54">
        <v>622.5</v>
      </c>
      <c r="O296" s="55">
        <v>626.5</v>
      </c>
      <c r="P296" s="56">
        <v>630</v>
      </c>
      <c r="Q296" s="54">
        <v>622.5</v>
      </c>
      <c r="R296" s="55">
        <v>626.5</v>
      </c>
      <c r="S296" s="56">
        <v>628.75</v>
      </c>
      <c r="T296" s="54">
        <v>622.5</v>
      </c>
      <c r="U296" s="55">
        <v>626</v>
      </c>
      <c r="V296" s="54">
        <v>620</v>
      </c>
      <c r="W296" s="54">
        <v>616.25</v>
      </c>
      <c r="X296" s="55">
        <v>618.5</v>
      </c>
      <c r="Y296" s="54">
        <v>620</v>
      </c>
      <c r="Z296" s="54">
        <v>620</v>
      </c>
      <c r="AA296" s="55">
        <v>620</v>
      </c>
      <c r="AB296" s="54" t="s">
        <v>180</v>
      </c>
      <c r="AC296" s="54" t="s">
        <v>180</v>
      </c>
      <c r="AD296" s="55" t="s">
        <v>180</v>
      </c>
      <c r="AE296" s="54" t="s">
        <v>180</v>
      </c>
      <c r="AF296" s="54" t="s">
        <v>180</v>
      </c>
      <c r="AG296" s="55" t="s">
        <v>180</v>
      </c>
      <c r="AH296" s="56" t="s">
        <v>180</v>
      </c>
      <c r="AI296" s="54" t="s">
        <v>180</v>
      </c>
      <c r="AJ296" s="55" t="s">
        <v>180</v>
      </c>
      <c r="AK296" s="56" t="s">
        <v>180</v>
      </c>
      <c r="AL296" s="54" t="s">
        <v>180</v>
      </c>
      <c r="AM296" s="55" t="s">
        <v>180</v>
      </c>
      <c r="AN296" s="56" t="s">
        <v>180</v>
      </c>
      <c r="AO296" s="54" t="s">
        <v>180</v>
      </c>
      <c r="AP296" s="55" t="s">
        <v>180</v>
      </c>
      <c r="AQ296" s="56" t="s">
        <v>180</v>
      </c>
      <c r="AR296" s="54" t="s">
        <v>180</v>
      </c>
      <c r="AS296" s="55" t="s">
        <v>180</v>
      </c>
      <c r="AT296" s="56" t="s">
        <v>180</v>
      </c>
      <c r="AU296" s="54" t="s">
        <v>180</v>
      </c>
      <c r="AV296" s="55" t="s">
        <v>180</v>
      </c>
      <c r="AW296" s="56">
        <v>682.5</v>
      </c>
      <c r="AX296" s="54">
        <v>672.5</v>
      </c>
      <c r="AY296" s="55">
        <v>677.5</v>
      </c>
      <c r="AZ296" s="56">
        <v>685</v>
      </c>
      <c r="BA296" s="54">
        <v>650</v>
      </c>
      <c r="BB296" s="55">
        <v>667.5</v>
      </c>
      <c r="BC296" s="56">
        <v>655</v>
      </c>
      <c r="BD296" s="54">
        <v>650</v>
      </c>
      <c r="BE296" s="55">
        <v>653</v>
      </c>
      <c r="BF296" s="56">
        <v>685</v>
      </c>
      <c r="BG296" s="54">
        <v>660</v>
      </c>
      <c r="BH296" s="55">
        <v>672.5</v>
      </c>
      <c r="BI296" s="56">
        <v>578</v>
      </c>
      <c r="BJ296" s="54">
        <v>575</v>
      </c>
      <c r="BK296" s="55">
        <v>577</v>
      </c>
      <c r="BL296" s="56" t="s">
        <v>180</v>
      </c>
      <c r="BM296" s="54" t="s">
        <v>180</v>
      </c>
      <c r="BN296" s="55" t="s">
        <v>180</v>
      </c>
      <c r="BO296" s="56" t="s">
        <v>180</v>
      </c>
      <c r="BP296" s="54" t="s">
        <v>180</v>
      </c>
      <c r="BQ296" s="55" t="s">
        <v>180</v>
      </c>
      <c r="BR296" s="56">
        <v>630</v>
      </c>
      <c r="BS296" s="54">
        <v>610</v>
      </c>
      <c r="BT296" s="55">
        <v>620</v>
      </c>
      <c r="BU296" s="56">
        <v>612</v>
      </c>
      <c r="BV296" s="54">
        <v>612</v>
      </c>
      <c r="BW296" s="55">
        <v>612</v>
      </c>
      <c r="BX296" s="56">
        <v>662.25</v>
      </c>
      <c r="BY296" s="54">
        <v>657</v>
      </c>
      <c r="BZ296" s="55">
        <v>659.75</v>
      </c>
      <c r="CA296" s="56" t="s">
        <v>180</v>
      </c>
      <c r="CB296" s="54" t="s">
        <v>180</v>
      </c>
      <c r="CC296" s="55" t="s">
        <v>180</v>
      </c>
      <c r="CD296" s="56" t="s">
        <v>180</v>
      </c>
      <c r="CE296" s="54" t="s">
        <v>180</v>
      </c>
      <c r="CF296" s="55" t="s">
        <v>180</v>
      </c>
      <c r="CG296" s="56">
        <v>695</v>
      </c>
      <c r="CH296" s="54">
        <v>687.5</v>
      </c>
      <c r="CI296" s="55">
        <v>691.5</v>
      </c>
      <c r="CJ296" s="56">
        <v>3537.5</v>
      </c>
      <c r="CK296" s="54">
        <v>3400</v>
      </c>
      <c r="CL296" s="55">
        <v>3468.75</v>
      </c>
      <c r="CM296" s="56">
        <v>3305</v>
      </c>
      <c r="CN296" s="54">
        <v>3212.5</v>
      </c>
      <c r="CO296" s="55">
        <v>3258.75</v>
      </c>
      <c r="CP296" s="56">
        <v>703.75</v>
      </c>
      <c r="CQ296" s="54">
        <v>692.5</v>
      </c>
      <c r="CR296" s="55">
        <v>698.25</v>
      </c>
      <c r="CS296" s="56">
        <v>665</v>
      </c>
      <c r="CT296" s="54">
        <v>650</v>
      </c>
      <c r="CU296" s="55">
        <v>658</v>
      </c>
      <c r="CV296" s="56">
        <v>650</v>
      </c>
      <c r="CW296" s="54">
        <v>650</v>
      </c>
      <c r="CX296" s="55">
        <v>650</v>
      </c>
      <c r="CY296" s="54">
        <v>690</v>
      </c>
      <c r="CZ296" s="54">
        <v>670</v>
      </c>
      <c r="DA296" s="55">
        <v>680</v>
      </c>
      <c r="DB296" s="54" t="s">
        <v>180</v>
      </c>
      <c r="DC296" s="54" t="s">
        <v>180</v>
      </c>
      <c r="DD296" s="55" t="s">
        <v>180</v>
      </c>
      <c r="DE296" s="54" t="s">
        <v>180</v>
      </c>
      <c r="DF296" s="54" t="s">
        <v>180</v>
      </c>
      <c r="DG296" s="55" t="s">
        <v>180</v>
      </c>
      <c r="DH296" s="54" t="s">
        <v>180</v>
      </c>
      <c r="DI296" s="54" t="s">
        <v>180</v>
      </c>
      <c r="DJ296" s="55" t="s">
        <v>180</v>
      </c>
      <c r="DK296" s="56" t="s">
        <v>180</v>
      </c>
      <c r="DL296" s="54" t="s">
        <v>180</v>
      </c>
      <c r="DM296" s="55" t="s">
        <v>180</v>
      </c>
      <c r="DN296" s="54" t="s">
        <v>180</v>
      </c>
      <c r="DO296" s="54" t="s">
        <v>180</v>
      </c>
      <c r="DP296" s="55" t="s">
        <v>180</v>
      </c>
      <c r="DQ296" s="54" t="s">
        <v>180</v>
      </c>
      <c r="DR296" s="54" t="s">
        <v>180</v>
      </c>
      <c r="DS296" s="55" t="s">
        <v>180</v>
      </c>
      <c r="DT296" s="54" t="s">
        <v>180</v>
      </c>
      <c r="DU296" s="54" t="s">
        <v>180</v>
      </c>
      <c r="DV296" s="55" t="s">
        <v>180</v>
      </c>
      <c r="DW296" s="56">
        <v>645.75</v>
      </c>
      <c r="DX296" s="54">
        <v>645.75</v>
      </c>
      <c r="DY296" s="55">
        <v>645.75</v>
      </c>
      <c r="DZ296" s="56" t="s">
        <v>180</v>
      </c>
      <c r="EA296" s="54" t="s">
        <v>180</v>
      </c>
      <c r="EB296" s="55" t="s">
        <v>180</v>
      </c>
      <c r="EC296" s="56" t="s">
        <v>180</v>
      </c>
      <c r="ED296" s="54" t="s">
        <v>180</v>
      </c>
      <c r="EE296" s="55" t="s">
        <v>180</v>
      </c>
      <c r="EF296" s="56" t="s">
        <v>180</v>
      </c>
      <c r="EG296" s="54" t="s">
        <v>180</v>
      </c>
      <c r="EH296" s="55" t="s">
        <v>180</v>
      </c>
      <c r="EI296" s="56" t="s">
        <v>180</v>
      </c>
      <c r="EJ296" s="54" t="s">
        <v>180</v>
      </c>
      <c r="EK296" s="55" t="s">
        <v>180</v>
      </c>
      <c r="EL296" s="56" t="s">
        <v>180</v>
      </c>
      <c r="EM296" s="54" t="s">
        <v>180</v>
      </c>
      <c r="EN296" s="55" t="s">
        <v>180</v>
      </c>
      <c r="EO296" s="56">
        <v>2875</v>
      </c>
      <c r="EP296" s="54">
        <v>2812.5</v>
      </c>
      <c r="EQ296" s="55">
        <v>2843.75</v>
      </c>
      <c r="ER296" s="56">
        <v>3150</v>
      </c>
      <c r="ES296" s="54">
        <v>3100</v>
      </c>
      <c r="ET296" s="55">
        <v>3125</v>
      </c>
      <c r="EU296" s="54" t="s">
        <v>180</v>
      </c>
      <c r="EV296" s="54" t="s">
        <v>180</v>
      </c>
      <c r="EW296" s="55" t="s">
        <v>180</v>
      </c>
      <c r="EX296" s="54">
        <v>692</v>
      </c>
      <c r="EY296" s="54">
        <v>686.25</v>
      </c>
      <c r="EZ296" s="55">
        <v>689.5</v>
      </c>
      <c r="FA296" s="56" t="s">
        <v>180</v>
      </c>
      <c r="FB296" s="54" t="s">
        <v>180</v>
      </c>
      <c r="FC296" s="55" t="s">
        <v>180</v>
      </c>
      <c r="FD296" s="56" t="s">
        <v>180</v>
      </c>
      <c r="FE296" s="54" t="s">
        <v>180</v>
      </c>
      <c r="FF296" s="55" t="s">
        <v>180</v>
      </c>
      <c r="FG296" s="56">
        <v>560</v>
      </c>
      <c r="FH296" s="54">
        <v>550</v>
      </c>
      <c r="FI296" s="55">
        <v>555</v>
      </c>
      <c r="FJ296" s="56">
        <v>570</v>
      </c>
      <c r="FK296" s="54">
        <v>560</v>
      </c>
      <c r="FL296" s="55">
        <v>565</v>
      </c>
      <c r="FM296" s="56">
        <v>611.75</v>
      </c>
      <c r="FN296" s="54">
        <v>603.75</v>
      </c>
      <c r="FO296" s="55">
        <v>608</v>
      </c>
      <c r="FP296" s="56" t="s">
        <v>180</v>
      </c>
      <c r="FQ296" s="54" t="s">
        <v>180</v>
      </c>
      <c r="FR296" s="55" t="s">
        <v>180</v>
      </c>
      <c r="FS296" s="56" t="s">
        <v>180</v>
      </c>
      <c r="FT296" s="54" t="s">
        <v>180</v>
      </c>
      <c r="FU296" s="55" t="s">
        <v>180</v>
      </c>
      <c r="FV296" s="56" t="s">
        <v>180</v>
      </c>
      <c r="FW296" s="54" t="s">
        <v>180</v>
      </c>
      <c r="FX296" s="55" t="s">
        <v>180</v>
      </c>
      <c r="FY296" s="56" t="s">
        <v>180</v>
      </c>
      <c r="FZ296" s="54" t="s">
        <v>180</v>
      </c>
      <c r="GA296" s="55" t="s">
        <v>180</v>
      </c>
      <c r="GB296" s="56">
        <v>1105</v>
      </c>
      <c r="GC296" s="54">
        <v>970</v>
      </c>
      <c r="GD296" s="55">
        <v>1037.5</v>
      </c>
      <c r="GE296" s="56">
        <v>1050</v>
      </c>
      <c r="GF296" s="54">
        <v>1050</v>
      </c>
      <c r="GG296" s="55">
        <v>1050</v>
      </c>
      <c r="GH296" s="56">
        <v>1180</v>
      </c>
      <c r="GI296" s="54">
        <v>1175</v>
      </c>
      <c r="GJ296" s="55">
        <v>1178</v>
      </c>
      <c r="GK296" s="56" t="s">
        <v>180</v>
      </c>
      <c r="GL296" s="54" t="s">
        <v>180</v>
      </c>
      <c r="GM296" s="55" t="s">
        <v>180</v>
      </c>
      <c r="GN296" s="56" t="s">
        <v>180</v>
      </c>
      <c r="GO296" s="54" t="s">
        <v>180</v>
      </c>
      <c r="GP296" s="55" t="s">
        <v>180</v>
      </c>
      <c r="GQ296" s="56" t="s">
        <v>180</v>
      </c>
      <c r="GR296" s="54" t="s">
        <v>180</v>
      </c>
      <c r="GS296" s="55" t="s">
        <v>180</v>
      </c>
      <c r="GT296" s="56" t="s">
        <v>180</v>
      </c>
      <c r="GU296" s="54" t="s">
        <v>180</v>
      </c>
      <c r="GV296" s="55" t="s">
        <v>180</v>
      </c>
      <c r="GW296" s="56" t="s">
        <v>180</v>
      </c>
      <c r="GX296" s="54" t="s">
        <v>180</v>
      </c>
      <c r="GY296" s="55" t="s">
        <v>180</v>
      </c>
      <c r="GZ296" s="56">
        <v>205</v>
      </c>
      <c r="HA296" s="54">
        <v>190</v>
      </c>
      <c r="HB296" s="55">
        <v>198</v>
      </c>
      <c r="HC296" s="56">
        <v>210</v>
      </c>
      <c r="HD296" s="54">
        <v>205</v>
      </c>
      <c r="HE296" s="55">
        <v>208</v>
      </c>
      <c r="HF296" s="54" t="s">
        <v>180</v>
      </c>
      <c r="HG296" s="54" t="s">
        <v>180</v>
      </c>
      <c r="HH296" s="55" t="s">
        <v>180</v>
      </c>
      <c r="HI296" s="54">
        <v>190</v>
      </c>
      <c r="HJ296" s="54">
        <v>150</v>
      </c>
      <c r="HK296" s="55">
        <v>170</v>
      </c>
      <c r="HL296" s="56" t="s">
        <v>180</v>
      </c>
      <c r="HM296" s="54" t="s">
        <v>180</v>
      </c>
      <c r="HN296" s="55" t="s">
        <v>180</v>
      </c>
      <c r="HO296" s="56" t="s">
        <v>180</v>
      </c>
      <c r="HP296" s="54" t="s">
        <v>180</v>
      </c>
      <c r="HQ296" s="55" t="s">
        <v>180</v>
      </c>
      <c r="HR296" s="56" t="s">
        <v>180</v>
      </c>
      <c r="HS296" s="54" t="s">
        <v>180</v>
      </c>
      <c r="HT296" s="55" t="s">
        <v>180</v>
      </c>
      <c r="HU296" s="56" t="s">
        <v>180</v>
      </c>
      <c r="HV296" s="54" t="s">
        <v>180</v>
      </c>
      <c r="HW296" s="55" t="s">
        <v>180</v>
      </c>
      <c r="HX296" s="56" t="s">
        <v>180</v>
      </c>
      <c r="HY296" s="54" t="s">
        <v>180</v>
      </c>
      <c r="HZ296" s="55" t="s">
        <v>180</v>
      </c>
      <c r="IA296" s="56" t="s">
        <v>180</v>
      </c>
      <c r="IB296" s="54" t="s">
        <v>180</v>
      </c>
      <c r="IC296" s="55" t="s">
        <v>180</v>
      </c>
    </row>
    <row r="297" spans="1:237">
      <c r="A297" s="20">
        <v>2011</v>
      </c>
      <c r="B297" s="20">
        <v>3</v>
      </c>
      <c r="C297" s="20">
        <v>8</v>
      </c>
      <c r="D297" s="54">
        <v>660</v>
      </c>
      <c r="E297" s="54">
        <v>658.75</v>
      </c>
      <c r="F297" s="55">
        <v>659.5</v>
      </c>
      <c r="G297" s="56">
        <v>585</v>
      </c>
      <c r="H297" s="54">
        <v>585</v>
      </c>
      <c r="I297" s="55">
        <v>585</v>
      </c>
      <c r="J297" s="56">
        <v>601.25</v>
      </c>
      <c r="K297" s="54">
        <v>592.5</v>
      </c>
      <c r="L297" s="55">
        <v>597</v>
      </c>
      <c r="M297" s="56">
        <v>640</v>
      </c>
      <c r="N297" s="54">
        <v>630</v>
      </c>
      <c r="O297" s="55">
        <v>635</v>
      </c>
      <c r="P297" s="56">
        <v>640</v>
      </c>
      <c r="Q297" s="54">
        <v>630</v>
      </c>
      <c r="R297" s="55">
        <v>635</v>
      </c>
      <c r="S297" s="56">
        <v>640</v>
      </c>
      <c r="T297" s="54">
        <v>630</v>
      </c>
      <c r="U297" s="55">
        <v>635</v>
      </c>
      <c r="V297" s="54">
        <v>620</v>
      </c>
      <c r="W297" s="54">
        <v>615</v>
      </c>
      <c r="X297" s="55">
        <v>618</v>
      </c>
      <c r="Y297" s="54">
        <v>620</v>
      </c>
      <c r="Z297" s="54">
        <v>620</v>
      </c>
      <c r="AA297" s="55">
        <v>620</v>
      </c>
      <c r="AB297" s="54" t="s">
        <v>180</v>
      </c>
      <c r="AC297" s="54" t="s">
        <v>180</v>
      </c>
      <c r="AD297" s="55" t="s">
        <v>180</v>
      </c>
      <c r="AE297" s="54" t="s">
        <v>180</v>
      </c>
      <c r="AF297" s="54" t="s">
        <v>180</v>
      </c>
      <c r="AG297" s="55" t="s">
        <v>180</v>
      </c>
      <c r="AH297" s="56" t="s">
        <v>180</v>
      </c>
      <c r="AI297" s="54" t="s">
        <v>180</v>
      </c>
      <c r="AJ297" s="55" t="s">
        <v>180</v>
      </c>
      <c r="AK297" s="56" t="s">
        <v>180</v>
      </c>
      <c r="AL297" s="54" t="s">
        <v>180</v>
      </c>
      <c r="AM297" s="55" t="s">
        <v>180</v>
      </c>
      <c r="AN297" s="56" t="s">
        <v>180</v>
      </c>
      <c r="AO297" s="54" t="s">
        <v>180</v>
      </c>
      <c r="AP297" s="55" t="s">
        <v>180</v>
      </c>
      <c r="AQ297" s="56" t="s">
        <v>180</v>
      </c>
      <c r="AR297" s="54" t="s">
        <v>180</v>
      </c>
      <c r="AS297" s="55" t="s">
        <v>180</v>
      </c>
      <c r="AT297" s="56" t="s">
        <v>180</v>
      </c>
      <c r="AU297" s="54" t="s">
        <v>180</v>
      </c>
      <c r="AV297" s="55" t="s">
        <v>180</v>
      </c>
      <c r="AW297" s="56">
        <v>690</v>
      </c>
      <c r="AX297" s="54">
        <v>680</v>
      </c>
      <c r="AY297" s="55">
        <v>685</v>
      </c>
      <c r="AZ297" s="56">
        <v>701.25</v>
      </c>
      <c r="BA297" s="54">
        <v>672.5</v>
      </c>
      <c r="BB297" s="55">
        <v>687</v>
      </c>
      <c r="BC297" s="56">
        <v>655</v>
      </c>
      <c r="BD297" s="54">
        <v>650</v>
      </c>
      <c r="BE297" s="55">
        <v>653</v>
      </c>
      <c r="BF297" s="56">
        <v>701.25</v>
      </c>
      <c r="BG297" s="54">
        <v>686.25</v>
      </c>
      <c r="BH297" s="55">
        <v>693.75</v>
      </c>
      <c r="BI297" s="56">
        <v>578</v>
      </c>
      <c r="BJ297" s="54">
        <v>575</v>
      </c>
      <c r="BK297" s="55">
        <v>577</v>
      </c>
      <c r="BL297" s="56" t="s">
        <v>180</v>
      </c>
      <c r="BM297" s="54" t="s">
        <v>180</v>
      </c>
      <c r="BN297" s="55" t="s">
        <v>180</v>
      </c>
      <c r="BO297" s="56" t="s">
        <v>180</v>
      </c>
      <c r="BP297" s="54" t="s">
        <v>180</v>
      </c>
      <c r="BQ297" s="55" t="s">
        <v>180</v>
      </c>
      <c r="BR297" s="56">
        <v>642.5</v>
      </c>
      <c r="BS297" s="54">
        <v>637.5</v>
      </c>
      <c r="BT297" s="55">
        <v>640</v>
      </c>
      <c r="BU297" s="56">
        <v>612</v>
      </c>
      <c r="BV297" s="54">
        <v>612</v>
      </c>
      <c r="BW297" s="55">
        <v>612</v>
      </c>
      <c r="BX297" s="56">
        <v>682.5</v>
      </c>
      <c r="BY297" s="54">
        <v>677.5</v>
      </c>
      <c r="BZ297" s="55">
        <v>680.25</v>
      </c>
      <c r="CA297" s="56" t="s">
        <v>180</v>
      </c>
      <c r="CB297" s="54" t="s">
        <v>180</v>
      </c>
      <c r="CC297" s="55" t="s">
        <v>180</v>
      </c>
      <c r="CD297" s="56" t="s">
        <v>180</v>
      </c>
      <c r="CE297" s="54" t="s">
        <v>180</v>
      </c>
      <c r="CF297" s="55" t="s">
        <v>180</v>
      </c>
      <c r="CG297" s="56">
        <v>720</v>
      </c>
      <c r="CH297" s="54">
        <v>710</v>
      </c>
      <c r="CI297" s="55">
        <v>715</v>
      </c>
      <c r="CJ297" s="56">
        <v>3576.25</v>
      </c>
      <c r="CK297" s="54">
        <v>3462.5</v>
      </c>
      <c r="CL297" s="55">
        <v>3519.5</v>
      </c>
      <c r="CM297" s="56">
        <v>3300</v>
      </c>
      <c r="CN297" s="54">
        <v>3212.5</v>
      </c>
      <c r="CO297" s="55">
        <v>3256.25</v>
      </c>
      <c r="CP297" s="56">
        <v>736.25</v>
      </c>
      <c r="CQ297" s="54">
        <v>725</v>
      </c>
      <c r="CR297" s="55">
        <v>730.75</v>
      </c>
      <c r="CS297" s="56">
        <v>665</v>
      </c>
      <c r="CT297" s="54">
        <v>650</v>
      </c>
      <c r="CU297" s="55">
        <v>658</v>
      </c>
      <c r="CV297" s="56">
        <v>650</v>
      </c>
      <c r="CW297" s="54">
        <v>650</v>
      </c>
      <c r="CX297" s="55">
        <v>650</v>
      </c>
      <c r="CY297" s="54">
        <v>690</v>
      </c>
      <c r="CZ297" s="54">
        <v>670</v>
      </c>
      <c r="DA297" s="55">
        <v>680</v>
      </c>
      <c r="DB297" s="54" t="s">
        <v>180</v>
      </c>
      <c r="DC297" s="54" t="s">
        <v>180</v>
      </c>
      <c r="DD297" s="55" t="s">
        <v>180</v>
      </c>
      <c r="DE297" s="54" t="s">
        <v>180</v>
      </c>
      <c r="DF297" s="54" t="s">
        <v>180</v>
      </c>
      <c r="DG297" s="55" t="s">
        <v>180</v>
      </c>
      <c r="DH297" s="54" t="s">
        <v>180</v>
      </c>
      <c r="DI297" s="54" t="s">
        <v>180</v>
      </c>
      <c r="DJ297" s="55" t="s">
        <v>180</v>
      </c>
      <c r="DK297" s="56" t="s">
        <v>180</v>
      </c>
      <c r="DL297" s="54" t="s">
        <v>180</v>
      </c>
      <c r="DM297" s="55" t="s">
        <v>180</v>
      </c>
      <c r="DN297" s="54" t="s">
        <v>180</v>
      </c>
      <c r="DO297" s="54" t="s">
        <v>180</v>
      </c>
      <c r="DP297" s="55" t="s">
        <v>180</v>
      </c>
      <c r="DQ297" s="54" t="s">
        <v>180</v>
      </c>
      <c r="DR297" s="54" t="s">
        <v>180</v>
      </c>
      <c r="DS297" s="55" t="s">
        <v>180</v>
      </c>
      <c r="DT297" s="54" t="s">
        <v>180</v>
      </c>
      <c r="DU297" s="54" t="s">
        <v>180</v>
      </c>
      <c r="DV297" s="55" t="s">
        <v>180</v>
      </c>
      <c r="DW297" s="56">
        <v>650</v>
      </c>
      <c r="DX297" s="54">
        <v>650</v>
      </c>
      <c r="DY297" s="55">
        <v>650</v>
      </c>
      <c r="DZ297" s="56" t="s">
        <v>180</v>
      </c>
      <c r="EA297" s="54" t="s">
        <v>180</v>
      </c>
      <c r="EB297" s="55" t="s">
        <v>180</v>
      </c>
      <c r="EC297" s="56" t="s">
        <v>180</v>
      </c>
      <c r="ED297" s="54" t="s">
        <v>180</v>
      </c>
      <c r="EE297" s="55" t="s">
        <v>180</v>
      </c>
      <c r="EF297" s="56" t="s">
        <v>180</v>
      </c>
      <c r="EG297" s="54" t="s">
        <v>180</v>
      </c>
      <c r="EH297" s="55" t="s">
        <v>180</v>
      </c>
      <c r="EI297" s="56" t="s">
        <v>180</v>
      </c>
      <c r="EJ297" s="54" t="s">
        <v>180</v>
      </c>
      <c r="EK297" s="55" t="s">
        <v>180</v>
      </c>
      <c r="EL297" s="56" t="s">
        <v>180</v>
      </c>
      <c r="EM297" s="54" t="s">
        <v>180</v>
      </c>
      <c r="EN297" s="55" t="s">
        <v>180</v>
      </c>
      <c r="EO297" s="56">
        <v>3012.5</v>
      </c>
      <c r="EP297" s="54">
        <v>2962.5</v>
      </c>
      <c r="EQ297" s="55">
        <v>2987.5</v>
      </c>
      <c r="ER297" s="56">
        <v>3175</v>
      </c>
      <c r="ES297" s="54">
        <v>3100</v>
      </c>
      <c r="ET297" s="55">
        <v>3137.5</v>
      </c>
      <c r="EU297" s="54" t="s">
        <v>180</v>
      </c>
      <c r="EV297" s="54" t="s">
        <v>180</v>
      </c>
      <c r="EW297" s="55" t="s">
        <v>180</v>
      </c>
      <c r="EX297" s="54">
        <v>700</v>
      </c>
      <c r="EY297" s="54">
        <v>697.5</v>
      </c>
      <c r="EZ297" s="55">
        <v>699</v>
      </c>
      <c r="FA297" s="56" t="s">
        <v>180</v>
      </c>
      <c r="FB297" s="54" t="s">
        <v>180</v>
      </c>
      <c r="FC297" s="55" t="s">
        <v>180</v>
      </c>
      <c r="FD297" s="56" t="s">
        <v>180</v>
      </c>
      <c r="FE297" s="54" t="s">
        <v>180</v>
      </c>
      <c r="FF297" s="55" t="s">
        <v>180</v>
      </c>
      <c r="FG297" s="56">
        <v>560</v>
      </c>
      <c r="FH297" s="54">
        <v>550</v>
      </c>
      <c r="FI297" s="55">
        <v>555</v>
      </c>
      <c r="FJ297" s="56">
        <v>570</v>
      </c>
      <c r="FK297" s="54">
        <v>560</v>
      </c>
      <c r="FL297" s="55">
        <v>565</v>
      </c>
      <c r="FM297" s="56">
        <v>623.25</v>
      </c>
      <c r="FN297" s="54">
        <v>613.25</v>
      </c>
      <c r="FO297" s="55">
        <v>618.25</v>
      </c>
      <c r="FP297" s="56" t="s">
        <v>180</v>
      </c>
      <c r="FQ297" s="54" t="s">
        <v>180</v>
      </c>
      <c r="FR297" s="55" t="s">
        <v>180</v>
      </c>
      <c r="FS297" s="56" t="s">
        <v>180</v>
      </c>
      <c r="FT297" s="54" t="s">
        <v>180</v>
      </c>
      <c r="FU297" s="55" t="s">
        <v>180</v>
      </c>
      <c r="FV297" s="56" t="s">
        <v>180</v>
      </c>
      <c r="FW297" s="54" t="s">
        <v>180</v>
      </c>
      <c r="FX297" s="55" t="s">
        <v>180</v>
      </c>
      <c r="FY297" s="56" t="s">
        <v>180</v>
      </c>
      <c r="FZ297" s="54" t="s">
        <v>180</v>
      </c>
      <c r="GA297" s="55" t="s">
        <v>180</v>
      </c>
      <c r="GB297" s="56">
        <v>1130</v>
      </c>
      <c r="GC297" s="54">
        <v>970</v>
      </c>
      <c r="GD297" s="55">
        <v>1050</v>
      </c>
      <c r="GE297" s="56">
        <v>1050</v>
      </c>
      <c r="GF297" s="54">
        <v>1050</v>
      </c>
      <c r="GG297" s="55">
        <v>1050</v>
      </c>
      <c r="GH297" s="56">
        <v>1205</v>
      </c>
      <c r="GI297" s="54">
        <v>1200</v>
      </c>
      <c r="GJ297" s="55">
        <v>1203</v>
      </c>
      <c r="GK297" s="56" t="s">
        <v>180</v>
      </c>
      <c r="GL297" s="54" t="s">
        <v>180</v>
      </c>
      <c r="GM297" s="55" t="s">
        <v>180</v>
      </c>
      <c r="GN297" s="56" t="s">
        <v>180</v>
      </c>
      <c r="GO297" s="54" t="s">
        <v>180</v>
      </c>
      <c r="GP297" s="55" t="s">
        <v>180</v>
      </c>
      <c r="GQ297" s="56" t="s">
        <v>180</v>
      </c>
      <c r="GR297" s="54" t="s">
        <v>180</v>
      </c>
      <c r="GS297" s="55" t="s">
        <v>180</v>
      </c>
      <c r="GT297" s="56" t="s">
        <v>180</v>
      </c>
      <c r="GU297" s="54" t="s">
        <v>180</v>
      </c>
      <c r="GV297" s="55" t="s">
        <v>180</v>
      </c>
      <c r="GW297" s="56" t="s">
        <v>180</v>
      </c>
      <c r="GX297" s="54" t="s">
        <v>180</v>
      </c>
      <c r="GY297" s="55" t="s">
        <v>180</v>
      </c>
      <c r="GZ297" s="56">
        <v>205</v>
      </c>
      <c r="HA297" s="54">
        <v>190</v>
      </c>
      <c r="HB297" s="55">
        <v>198</v>
      </c>
      <c r="HC297" s="56">
        <v>210</v>
      </c>
      <c r="HD297" s="54">
        <v>205</v>
      </c>
      <c r="HE297" s="55">
        <v>208</v>
      </c>
      <c r="HF297" s="54" t="s">
        <v>180</v>
      </c>
      <c r="HG297" s="54" t="s">
        <v>180</v>
      </c>
      <c r="HH297" s="55" t="s">
        <v>180</v>
      </c>
      <c r="HI297" s="54">
        <v>190</v>
      </c>
      <c r="HJ297" s="54">
        <v>150</v>
      </c>
      <c r="HK297" s="55">
        <v>170</v>
      </c>
      <c r="HL297" s="56" t="s">
        <v>180</v>
      </c>
      <c r="HM297" s="54" t="s">
        <v>180</v>
      </c>
      <c r="HN297" s="55" t="s">
        <v>180</v>
      </c>
      <c r="HO297" s="56" t="s">
        <v>180</v>
      </c>
      <c r="HP297" s="54" t="s">
        <v>180</v>
      </c>
      <c r="HQ297" s="55" t="s">
        <v>180</v>
      </c>
      <c r="HR297" s="56" t="s">
        <v>180</v>
      </c>
      <c r="HS297" s="54" t="s">
        <v>180</v>
      </c>
      <c r="HT297" s="55" t="s">
        <v>180</v>
      </c>
      <c r="HU297" s="56" t="s">
        <v>180</v>
      </c>
      <c r="HV297" s="54" t="s">
        <v>180</v>
      </c>
      <c r="HW297" s="55" t="s">
        <v>180</v>
      </c>
      <c r="HX297" s="56" t="s">
        <v>180</v>
      </c>
      <c r="HY297" s="54" t="s">
        <v>180</v>
      </c>
      <c r="HZ297" s="55" t="s">
        <v>180</v>
      </c>
      <c r="IA297" s="56" t="s">
        <v>180</v>
      </c>
      <c r="IB297" s="54" t="s">
        <v>180</v>
      </c>
      <c r="IC297" s="55" t="s">
        <v>180</v>
      </c>
    </row>
    <row r="298" spans="1:237">
      <c r="A298" s="20">
        <v>2011</v>
      </c>
      <c r="B298" s="20">
        <v>3</v>
      </c>
      <c r="C298" s="20">
        <v>9</v>
      </c>
      <c r="D298" s="54">
        <v>649</v>
      </c>
      <c r="E298" s="54">
        <v>636</v>
      </c>
      <c r="F298" s="55">
        <v>642.79999999999995</v>
      </c>
      <c r="G298" s="56">
        <v>585</v>
      </c>
      <c r="H298" s="54">
        <v>585</v>
      </c>
      <c r="I298" s="55">
        <v>585</v>
      </c>
      <c r="J298" s="56">
        <v>590.6</v>
      </c>
      <c r="K298" s="54">
        <v>587</v>
      </c>
      <c r="L298" s="55">
        <v>589.20000000000005</v>
      </c>
      <c r="M298" s="56">
        <v>640</v>
      </c>
      <c r="N298" s="54">
        <v>634</v>
      </c>
      <c r="O298" s="55">
        <v>637.4</v>
      </c>
      <c r="P298" s="56">
        <v>640</v>
      </c>
      <c r="Q298" s="54">
        <v>638</v>
      </c>
      <c r="R298" s="55">
        <v>639</v>
      </c>
      <c r="S298" s="56">
        <v>640</v>
      </c>
      <c r="T298" s="54">
        <v>634</v>
      </c>
      <c r="U298" s="55">
        <v>637.4</v>
      </c>
      <c r="V298" s="54">
        <v>632</v>
      </c>
      <c r="W298" s="54">
        <v>619</v>
      </c>
      <c r="X298" s="55">
        <v>626</v>
      </c>
      <c r="Y298" s="54">
        <v>628</v>
      </c>
      <c r="Z298" s="54">
        <v>620</v>
      </c>
      <c r="AA298" s="55">
        <v>624</v>
      </c>
      <c r="AB298" s="54" t="s">
        <v>180</v>
      </c>
      <c r="AC298" s="54" t="s">
        <v>180</v>
      </c>
      <c r="AD298" s="55" t="s">
        <v>180</v>
      </c>
      <c r="AE298" s="54" t="s">
        <v>180</v>
      </c>
      <c r="AF298" s="54" t="s">
        <v>180</v>
      </c>
      <c r="AG298" s="55" t="s">
        <v>180</v>
      </c>
      <c r="AH298" s="56" t="s">
        <v>180</v>
      </c>
      <c r="AI298" s="54" t="s">
        <v>180</v>
      </c>
      <c r="AJ298" s="55" t="s">
        <v>180</v>
      </c>
      <c r="AK298" s="56" t="s">
        <v>180</v>
      </c>
      <c r="AL298" s="54" t="s">
        <v>180</v>
      </c>
      <c r="AM298" s="55" t="s">
        <v>180</v>
      </c>
      <c r="AN298" s="56" t="s">
        <v>180</v>
      </c>
      <c r="AO298" s="54" t="s">
        <v>180</v>
      </c>
      <c r="AP298" s="55" t="s">
        <v>180</v>
      </c>
      <c r="AQ298" s="56" t="s">
        <v>180</v>
      </c>
      <c r="AR298" s="54" t="s">
        <v>180</v>
      </c>
      <c r="AS298" s="55" t="s">
        <v>180</v>
      </c>
      <c r="AT298" s="56" t="s">
        <v>180</v>
      </c>
      <c r="AU298" s="54" t="s">
        <v>180</v>
      </c>
      <c r="AV298" s="55" t="s">
        <v>180</v>
      </c>
      <c r="AW298" s="56">
        <v>698</v>
      </c>
      <c r="AX298" s="54">
        <v>693</v>
      </c>
      <c r="AY298" s="55">
        <v>696</v>
      </c>
      <c r="AZ298" s="56">
        <v>699.2</v>
      </c>
      <c r="BA298" s="54">
        <v>690.4</v>
      </c>
      <c r="BB298" s="55">
        <v>695.2</v>
      </c>
      <c r="BC298" s="56" t="s">
        <v>180</v>
      </c>
      <c r="BD298" s="54" t="s">
        <v>180</v>
      </c>
      <c r="BE298" s="55" t="s">
        <v>180</v>
      </c>
      <c r="BF298" s="56">
        <v>699.2</v>
      </c>
      <c r="BG298" s="54">
        <v>690.4</v>
      </c>
      <c r="BH298" s="55">
        <v>695.2</v>
      </c>
      <c r="BI298" s="56">
        <v>591.4</v>
      </c>
      <c r="BJ298" s="54">
        <v>588</v>
      </c>
      <c r="BK298" s="55">
        <v>590.20000000000005</v>
      </c>
      <c r="BL298" s="56">
        <v>688</v>
      </c>
      <c r="BM298" s="54">
        <v>686</v>
      </c>
      <c r="BN298" s="55">
        <v>687</v>
      </c>
      <c r="BO298" s="56" t="s">
        <v>180</v>
      </c>
      <c r="BP298" s="54" t="s">
        <v>180</v>
      </c>
      <c r="BQ298" s="55" t="s">
        <v>180</v>
      </c>
      <c r="BR298" s="56">
        <v>651</v>
      </c>
      <c r="BS298" s="54">
        <v>645</v>
      </c>
      <c r="BT298" s="55">
        <v>648.4</v>
      </c>
      <c r="BU298" s="56">
        <v>684.6</v>
      </c>
      <c r="BV298" s="54">
        <v>677</v>
      </c>
      <c r="BW298" s="55">
        <v>681</v>
      </c>
      <c r="BX298" s="56">
        <v>700</v>
      </c>
      <c r="BY298" s="54">
        <v>693</v>
      </c>
      <c r="BZ298" s="55">
        <v>696.8</v>
      </c>
      <c r="CA298" s="56" t="s">
        <v>180</v>
      </c>
      <c r="CB298" s="54" t="s">
        <v>180</v>
      </c>
      <c r="CC298" s="55" t="s">
        <v>180</v>
      </c>
      <c r="CD298" s="56" t="s">
        <v>180</v>
      </c>
      <c r="CE298" s="54" t="s">
        <v>180</v>
      </c>
      <c r="CF298" s="55" t="s">
        <v>180</v>
      </c>
      <c r="CG298" s="56">
        <v>712</v>
      </c>
      <c r="CH298" s="54">
        <v>706</v>
      </c>
      <c r="CI298" s="55">
        <v>709.4</v>
      </c>
      <c r="CJ298" s="56">
        <v>3640</v>
      </c>
      <c r="CK298" s="54">
        <v>3500</v>
      </c>
      <c r="CL298" s="55">
        <v>3570</v>
      </c>
      <c r="CM298" s="56">
        <v>3340</v>
      </c>
      <c r="CN298" s="54">
        <v>3290</v>
      </c>
      <c r="CO298" s="55">
        <v>3315</v>
      </c>
      <c r="CP298" s="56">
        <v>742</v>
      </c>
      <c r="CQ298" s="54">
        <v>735</v>
      </c>
      <c r="CR298" s="55">
        <v>738.8</v>
      </c>
      <c r="CS298" s="56">
        <v>665</v>
      </c>
      <c r="CT298" s="54">
        <v>650</v>
      </c>
      <c r="CU298" s="55">
        <v>658</v>
      </c>
      <c r="CV298" s="56">
        <v>650</v>
      </c>
      <c r="CW298" s="54">
        <v>650</v>
      </c>
      <c r="CX298" s="55">
        <v>650</v>
      </c>
      <c r="CY298" s="54">
        <v>695</v>
      </c>
      <c r="CZ298" s="54">
        <v>690</v>
      </c>
      <c r="DA298" s="55">
        <v>693</v>
      </c>
      <c r="DB298" s="54" t="s">
        <v>180</v>
      </c>
      <c r="DC298" s="54" t="s">
        <v>180</v>
      </c>
      <c r="DD298" s="55" t="s">
        <v>180</v>
      </c>
      <c r="DE298" s="54" t="s">
        <v>180</v>
      </c>
      <c r="DF298" s="54" t="s">
        <v>180</v>
      </c>
      <c r="DG298" s="55" t="s">
        <v>180</v>
      </c>
      <c r="DH298" s="54" t="s">
        <v>180</v>
      </c>
      <c r="DI298" s="54" t="s">
        <v>180</v>
      </c>
      <c r="DJ298" s="55" t="s">
        <v>180</v>
      </c>
      <c r="DK298" s="56" t="s">
        <v>180</v>
      </c>
      <c r="DL298" s="54" t="s">
        <v>180</v>
      </c>
      <c r="DM298" s="55" t="s">
        <v>180</v>
      </c>
      <c r="DN298" s="54" t="s">
        <v>180</v>
      </c>
      <c r="DO298" s="54" t="s">
        <v>180</v>
      </c>
      <c r="DP298" s="55" t="s">
        <v>180</v>
      </c>
      <c r="DQ298" s="54" t="s">
        <v>180</v>
      </c>
      <c r="DR298" s="54" t="s">
        <v>180</v>
      </c>
      <c r="DS298" s="55" t="s">
        <v>180</v>
      </c>
      <c r="DT298" s="54" t="s">
        <v>180</v>
      </c>
      <c r="DU298" s="54" t="s">
        <v>180</v>
      </c>
      <c r="DV298" s="55" t="s">
        <v>180</v>
      </c>
      <c r="DW298" s="56">
        <v>650</v>
      </c>
      <c r="DX298" s="54">
        <v>650</v>
      </c>
      <c r="DY298" s="55">
        <v>650</v>
      </c>
      <c r="DZ298" s="56" t="s">
        <v>180</v>
      </c>
      <c r="EA298" s="54" t="s">
        <v>180</v>
      </c>
      <c r="EB298" s="55" t="s">
        <v>180</v>
      </c>
      <c r="EC298" s="56" t="s">
        <v>180</v>
      </c>
      <c r="ED298" s="54" t="s">
        <v>180</v>
      </c>
      <c r="EE298" s="55" t="s">
        <v>180</v>
      </c>
      <c r="EF298" s="56" t="s">
        <v>180</v>
      </c>
      <c r="EG298" s="54" t="s">
        <v>180</v>
      </c>
      <c r="EH298" s="55" t="s">
        <v>180</v>
      </c>
      <c r="EI298" s="56" t="s">
        <v>180</v>
      </c>
      <c r="EJ298" s="54" t="s">
        <v>180</v>
      </c>
      <c r="EK298" s="55" t="s">
        <v>180</v>
      </c>
      <c r="EL298" s="56" t="s">
        <v>180</v>
      </c>
      <c r="EM298" s="54" t="s">
        <v>180</v>
      </c>
      <c r="EN298" s="55" t="s">
        <v>180</v>
      </c>
      <c r="EO298" s="56">
        <v>2970</v>
      </c>
      <c r="EP298" s="54">
        <v>2920</v>
      </c>
      <c r="EQ298" s="55">
        <v>2945</v>
      </c>
      <c r="ER298" s="56">
        <v>3190</v>
      </c>
      <c r="ES298" s="54">
        <v>3100</v>
      </c>
      <c r="ET298" s="55">
        <v>3145</v>
      </c>
      <c r="EU298" s="54" t="s">
        <v>180</v>
      </c>
      <c r="EV298" s="54" t="s">
        <v>180</v>
      </c>
      <c r="EW298" s="55" t="s">
        <v>180</v>
      </c>
      <c r="EX298" s="54">
        <v>706</v>
      </c>
      <c r="EY298" s="54">
        <v>701</v>
      </c>
      <c r="EZ298" s="55">
        <v>704</v>
      </c>
      <c r="FA298" s="56" t="s">
        <v>180</v>
      </c>
      <c r="FB298" s="54" t="s">
        <v>180</v>
      </c>
      <c r="FC298" s="55" t="s">
        <v>180</v>
      </c>
      <c r="FD298" s="56" t="s">
        <v>180</v>
      </c>
      <c r="FE298" s="54" t="s">
        <v>180</v>
      </c>
      <c r="FF298" s="55" t="s">
        <v>180</v>
      </c>
      <c r="FG298" s="56" t="s">
        <v>180</v>
      </c>
      <c r="FH298" s="54" t="s">
        <v>180</v>
      </c>
      <c r="FI298" s="55" t="s">
        <v>180</v>
      </c>
      <c r="FJ298" s="56">
        <v>570</v>
      </c>
      <c r="FK298" s="54">
        <v>560</v>
      </c>
      <c r="FL298" s="55">
        <v>565</v>
      </c>
      <c r="FM298" s="56">
        <v>612</v>
      </c>
      <c r="FN298" s="54">
        <v>601</v>
      </c>
      <c r="FO298" s="55">
        <v>606.6</v>
      </c>
      <c r="FP298" s="56" t="s">
        <v>180</v>
      </c>
      <c r="FQ298" s="54" t="s">
        <v>180</v>
      </c>
      <c r="FR298" s="55" t="s">
        <v>180</v>
      </c>
      <c r="FS298" s="56" t="s">
        <v>180</v>
      </c>
      <c r="FT298" s="54" t="s">
        <v>180</v>
      </c>
      <c r="FU298" s="55" t="s">
        <v>180</v>
      </c>
      <c r="FV298" s="56" t="s">
        <v>180</v>
      </c>
      <c r="FW298" s="54" t="s">
        <v>180</v>
      </c>
      <c r="FX298" s="55" t="s">
        <v>180</v>
      </c>
      <c r="FY298" s="56" t="s">
        <v>180</v>
      </c>
      <c r="FZ298" s="54" t="s">
        <v>180</v>
      </c>
      <c r="GA298" s="55" t="s">
        <v>180</v>
      </c>
      <c r="GB298" s="56">
        <v>1130</v>
      </c>
      <c r="GC298" s="54">
        <v>970</v>
      </c>
      <c r="GD298" s="55">
        <v>1050</v>
      </c>
      <c r="GE298" s="56">
        <v>1050</v>
      </c>
      <c r="GF298" s="54">
        <v>1050</v>
      </c>
      <c r="GG298" s="55">
        <v>1050</v>
      </c>
      <c r="GH298" s="56">
        <v>1205</v>
      </c>
      <c r="GI298" s="54">
        <v>1200</v>
      </c>
      <c r="GJ298" s="55">
        <v>1203</v>
      </c>
      <c r="GK298" s="56" t="s">
        <v>180</v>
      </c>
      <c r="GL298" s="54" t="s">
        <v>180</v>
      </c>
      <c r="GM298" s="55" t="s">
        <v>180</v>
      </c>
      <c r="GN298" s="56" t="s">
        <v>180</v>
      </c>
      <c r="GO298" s="54" t="s">
        <v>180</v>
      </c>
      <c r="GP298" s="55" t="s">
        <v>180</v>
      </c>
      <c r="GQ298" s="56" t="s">
        <v>180</v>
      </c>
      <c r="GR298" s="54" t="s">
        <v>180</v>
      </c>
      <c r="GS298" s="55" t="s">
        <v>180</v>
      </c>
      <c r="GT298" s="56" t="s">
        <v>180</v>
      </c>
      <c r="GU298" s="54" t="s">
        <v>180</v>
      </c>
      <c r="GV298" s="55" t="s">
        <v>180</v>
      </c>
      <c r="GW298" s="56" t="s">
        <v>180</v>
      </c>
      <c r="GX298" s="54" t="s">
        <v>180</v>
      </c>
      <c r="GY298" s="55" t="s">
        <v>180</v>
      </c>
      <c r="GZ298" s="56">
        <v>205</v>
      </c>
      <c r="HA298" s="54">
        <v>190</v>
      </c>
      <c r="HB298" s="55">
        <v>198</v>
      </c>
      <c r="HC298" s="56">
        <v>210</v>
      </c>
      <c r="HD298" s="54">
        <v>205</v>
      </c>
      <c r="HE298" s="55">
        <v>208</v>
      </c>
      <c r="HF298" s="54" t="s">
        <v>180</v>
      </c>
      <c r="HG298" s="54" t="s">
        <v>180</v>
      </c>
      <c r="HH298" s="55" t="s">
        <v>180</v>
      </c>
      <c r="HI298" s="54">
        <v>190</v>
      </c>
      <c r="HJ298" s="54">
        <v>150</v>
      </c>
      <c r="HK298" s="55">
        <v>170</v>
      </c>
      <c r="HL298" s="56" t="s">
        <v>180</v>
      </c>
      <c r="HM298" s="54" t="s">
        <v>180</v>
      </c>
      <c r="HN298" s="55" t="s">
        <v>180</v>
      </c>
      <c r="HO298" s="56" t="s">
        <v>180</v>
      </c>
      <c r="HP298" s="54" t="s">
        <v>180</v>
      </c>
      <c r="HQ298" s="55" t="s">
        <v>180</v>
      </c>
      <c r="HR298" s="56" t="s">
        <v>180</v>
      </c>
      <c r="HS298" s="54" t="s">
        <v>180</v>
      </c>
      <c r="HT298" s="55" t="s">
        <v>180</v>
      </c>
      <c r="HU298" s="56" t="s">
        <v>180</v>
      </c>
      <c r="HV298" s="54" t="s">
        <v>180</v>
      </c>
      <c r="HW298" s="55" t="s">
        <v>180</v>
      </c>
      <c r="HX298" s="56" t="s">
        <v>180</v>
      </c>
      <c r="HY298" s="54" t="s">
        <v>180</v>
      </c>
      <c r="HZ298" s="55" t="s">
        <v>180</v>
      </c>
      <c r="IA298" s="56" t="s">
        <v>180</v>
      </c>
      <c r="IB298" s="54" t="s">
        <v>180</v>
      </c>
      <c r="IC298" s="55" t="s">
        <v>180</v>
      </c>
    </row>
    <row r="299" spans="1:237">
      <c r="A299" s="20">
        <v>2011</v>
      </c>
      <c r="B299" s="20">
        <v>4</v>
      </c>
      <c r="C299" s="20">
        <v>10</v>
      </c>
      <c r="D299" s="54">
        <v>635</v>
      </c>
      <c r="E299" s="54">
        <v>626.75</v>
      </c>
      <c r="F299" s="55">
        <v>631.25</v>
      </c>
      <c r="G299" s="56">
        <v>580</v>
      </c>
      <c r="H299" s="54">
        <v>578.75</v>
      </c>
      <c r="I299" s="55">
        <v>579.5</v>
      </c>
      <c r="J299" s="56">
        <v>574.25</v>
      </c>
      <c r="K299" s="54">
        <v>570</v>
      </c>
      <c r="L299" s="55">
        <v>572.25</v>
      </c>
      <c r="M299" s="56">
        <v>630</v>
      </c>
      <c r="N299" s="54">
        <v>620</v>
      </c>
      <c r="O299" s="55">
        <v>625.25</v>
      </c>
      <c r="P299" s="56">
        <v>630</v>
      </c>
      <c r="Q299" s="54">
        <v>622.5</v>
      </c>
      <c r="R299" s="55">
        <v>626.25</v>
      </c>
      <c r="S299" s="56">
        <v>630</v>
      </c>
      <c r="T299" s="54">
        <v>622.5</v>
      </c>
      <c r="U299" s="55">
        <v>626.75</v>
      </c>
      <c r="V299" s="54">
        <v>627.5</v>
      </c>
      <c r="W299" s="54">
        <v>617.5</v>
      </c>
      <c r="X299" s="55">
        <v>622.75</v>
      </c>
      <c r="Y299" s="54">
        <v>626.25</v>
      </c>
      <c r="Z299" s="54">
        <v>617.5</v>
      </c>
      <c r="AA299" s="55">
        <v>622</v>
      </c>
      <c r="AB299" s="54" t="s">
        <v>180</v>
      </c>
      <c r="AC299" s="54" t="s">
        <v>180</v>
      </c>
      <c r="AD299" s="55" t="s">
        <v>180</v>
      </c>
      <c r="AE299" s="54" t="s">
        <v>180</v>
      </c>
      <c r="AF299" s="54" t="s">
        <v>180</v>
      </c>
      <c r="AG299" s="55" t="s">
        <v>180</v>
      </c>
      <c r="AH299" s="56" t="s">
        <v>180</v>
      </c>
      <c r="AI299" s="54" t="s">
        <v>180</v>
      </c>
      <c r="AJ299" s="55" t="s">
        <v>180</v>
      </c>
      <c r="AK299" s="56" t="s">
        <v>180</v>
      </c>
      <c r="AL299" s="54" t="s">
        <v>180</v>
      </c>
      <c r="AM299" s="55" t="s">
        <v>180</v>
      </c>
      <c r="AN299" s="56" t="s">
        <v>180</v>
      </c>
      <c r="AO299" s="54" t="s">
        <v>180</v>
      </c>
      <c r="AP299" s="55" t="s">
        <v>180</v>
      </c>
      <c r="AQ299" s="56" t="s">
        <v>180</v>
      </c>
      <c r="AR299" s="54" t="s">
        <v>180</v>
      </c>
      <c r="AS299" s="55" t="s">
        <v>180</v>
      </c>
      <c r="AT299" s="56" t="s">
        <v>180</v>
      </c>
      <c r="AU299" s="54" t="s">
        <v>180</v>
      </c>
      <c r="AV299" s="55" t="s">
        <v>180</v>
      </c>
      <c r="AW299" s="56">
        <v>660</v>
      </c>
      <c r="AX299" s="54">
        <v>637.5</v>
      </c>
      <c r="AY299" s="55">
        <v>648.75</v>
      </c>
      <c r="AZ299" s="56">
        <v>705</v>
      </c>
      <c r="BA299" s="54">
        <v>668.75</v>
      </c>
      <c r="BB299" s="55">
        <v>687.25</v>
      </c>
      <c r="BC299" s="56">
        <v>705</v>
      </c>
      <c r="BD299" s="54">
        <v>697.5</v>
      </c>
      <c r="BE299" s="55">
        <v>701.75</v>
      </c>
      <c r="BF299" s="56">
        <v>695</v>
      </c>
      <c r="BG299" s="54">
        <v>668.75</v>
      </c>
      <c r="BH299" s="55">
        <v>682</v>
      </c>
      <c r="BI299" s="56">
        <v>645</v>
      </c>
      <c r="BJ299" s="54">
        <v>640</v>
      </c>
      <c r="BK299" s="55">
        <v>643</v>
      </c>
      <c r="BL299" s="56">
        <v>674</v>
      </c>
      <c r="BM299" s="54">
        <v>673</v>
      </c>
      <c r="BN299" s="55">
        <v>673.5</v>
      </c>
      <c r="BO299" s="56" t="s">
        <v>180</v>
      </c>
      <c r="BP299" s="54" t="s">
        <v>180</v>
      </c>
      <c r="BQ299" s="55" t="s">
        <v>180</v>
      </c>
      <c r="BR299" s="56">
        <v>655</v>
      </c>
      <c r="BS299" s="54">
        <v>650</v>
      </c>
      <c r="BT299" s="55">
        <v>653</v>
      </c>
      <c r="BU299" s="56">
        <v>686.75</v>
      </c>
      <c r="BV299" s="54">
        <v>677</v>
      </c>
      <c r="BW299" s="55">
        <v>682.25</v>
      </c>
      <c r="BX299" s="56">
        <v>700</v>
      </c>
      <c r="BY299" s="54">
        <v>695</v>
      </c>
      <c r="BZ299" s="55">
        <v>698</v>
      </c>
      <c r="CA299" s="56" t="s">
        <v>180</v>
      </c>
      <c r="CB299" s="54" t="s">
        <v>180</v>
      </c>
      <c r="CC299" s="55" t="s">
        <v>180</v>
      </c>
      <c r="CD299" s="56" t="s">
        <v>180</v>
      </c>
      <c r="CE299" s="54" t="s">
        <v>180</v>
      </c>
      <c r="CF299" s="55" t="s">
        <v>180</v>
      </c>
      <c r="CG299" s="56">
        <v>702.5</v>
      </c>
      <c r="CH299" s="54">
        <v>697.5</v>
      </c>
      <c r="CI299" s="55">
        <v>700.5</v>
      </c>
      <c r="CJ299" s="56">
        <v>3625</v>
      </c>
      <c r="CK299" s="54">
        <v>3462.5</v>
      </c>
      <c r="CL299" s="55">
        <v>3543.75</v>
      </c>
      <c r="CM299" s="56">
        <v>3337.5</v>
      </c>
      <c r="CN299" s="54">
        <v>3275</v>
      </c>
      <c r="CO299" s="55">
        <v>3306.25</v>
      </c>
      <c r="CP299" s="56">
        <v>732.5</v>
      </c>
      <c r="CQ299" s="54">
        <v>725</v>
      </c>
      <c r="CR299" s="55">
        <v>729</v>
      </c>
      <c r="CS299" s="56">
        <v>665</v>
      </c>
      <c r="CT299" s="54">
        <v>650</v>
      </c>
      <c r="CU299" s="55">
        <v>658</v>
      </c>
      <c r="CV299" s="56">
        <v>650</v>
      </c>
      <c r="CW299" s="54">
        <v>650</v>
      </c>
      <c r="CX299" s="55">
        <v>650</v>
      </c>
      <c r="CY299" s="54">
        <v>665</v>
      </c>
      <c r="CZ299" s="54">
        <v>640</v>
      </c>
      <c r="DA299" s="55">
        <v>652.5</v>
      </c>
      <c r="DB299" s="54" t="s">
        <v>180</v>
      </c>
      <c r="DC299" s="54" t="s">
        <v>180</v>
      </c>
      <c r="DD299" s="55" t="s">
        <v>180</v>
      </c>
      <c r="DE299" s="54" t="s">
        <v>180</v>
      </c>
      <c r="DF299" s="54" t="s">
        <v>180</v>
      </c>
      <c r="DG299" s="55" t="s">
        <v>180</v>
      </c>
      <c r="DH299" s="54" t="s">
        <v>180</v>
      </c>
      <c r="DI299" s="54" t="s">
        <v>180</v>
      </c>
      <c r="DJ299" s="55" t="s">
        <v>180</v>
      </c>
      <c r="DK299" s="56" t="s">
        <v>180</v>
      </c>
      <c r="DL299" s="54" t="s">
        <v>180</v>
      </c>
      <c r="DM299" s="55" t="s">
        <v>180</v>
      </c>
      <c r="DN299" s="54" t="s">
        <v>180</v>
      </c>
      <c r="DO299" s="54" t="s">
        <v>180</v>
      </c>
      <c r="DP299" s="55" t="s">
        <v>180</v>
      </c>
      <c r="DQ299" s="54" t="s">
        <v>180</v>
      </c>
      <c r="DR299" s="54" t="s">
        <v>180</v>
      </c>
      <c r="DS299" s="55" t="s">
        <v>180</v>
      </c>
      <c r="DT299" s="54" t="s">
        <v>180</v>
      </c>
      <c r="DU299" s="54" t="s">
        <v>180</v>
      </c>
      <c r="DV299" s="55" t="s">
        <v>180</v>
      </c>
      <c r="DW299" s="56">
        <v>645</v>
      </c>
      <c r="DX299" s="54">
        <v>645</v>
      </c>
      <c r="DY299" s="55">
        <v>645</v>
      </c>
      <c r="DZ299" s="56" t="s">
        <v>180</v>
      </c>
      <c r="EA299" s="54" t="s">
        <v>180</v>
      </c>
      <c r="EB299" s="55" t="s">
        <v>180</v>
      </c>
      <c r="EC299" s="56" t="s">
        <v>180</v>
      </c>
      <c r="ED299" s="54" t="s">
        <v>180</v>
      </c>
      <c r="EE299" s="55" t="s">
        <v>180</v>
      </c>
      <c r="EF299" s="56" t="s">
        <v>180</v>
      </c>
      <c r="EG299" s="54" t="s">
        <v>180</v>
      </c>
      <c r="EH299" s="55" t="s">
        <v>180</v>
      </c>
      <c r="EI299" s="56" t="s">
        <v>180</v>
      </c>
      <c r="EJ299" s="54" t="s">
        <v>180</v>
      </c>
      <c r="EK299" s="55" t="s">
        <v>180</v>
      </c>
      <c r="EL299" s="56" t="s">
        <v>180</v>
      </c>
      <c r="EM299" s="54" t="s">
        <v>180</v>
      </c>
      <c r="EN299" s="55" t="s">
        <v>180</v>
      </c>
      <c r="EO299" s="56">
        <v>2887.5</v>
      </c>
      <c r="EP299" s="54">
        <v>2837.5</v>
      </c>
      <c r="EQ299" s="55">
        <v>2862.5</v>
      </c>
      <c r="ER299" s="56">
        <v>3112.5</v>
      </c>
      <c r="ES299" s="54">
        <v>3037.5</v>
      </c>
      <c r="ET299" s="55">
        <v>3075</v>
      </c>
      <c r="EU299" s="54" t="s">
        <v>180</v>
      </c>
      <c r="EV299" s="54" t="s">
        <v>180</v>
      </c>
      <c r="EW299" s="55" t="s">
        <v>180</v>
      </c>
      <c r="EX299" s="54">
        <v>697.5</v>
      </c>
      <c r="EY299" s="54">
        <v>692.5</v>
      </c>
      <c r="EZ299" s="55">
        <v>695.5</v>
      </c>
      <c r="FA299" s="56" t="s">
        <v>180</v>
      </c>
      <c r="FB299" s="54" t="s">
        <v>180</v>
      </c>
      <c r="FC299" s="55" t="s">
        <v>180</v>
      </c>
      <c r="FD299" s="56" t="s">
        <v>180</v>
      </c>
      <c r="FE299" s="54" t="s">
        <v>180</v>
      </c>
      <c r="FF299" s="55" t="s">
        <v>180</v>
      </c>
      <c r="FG299" s="56">
        <v>597.5</v>
      </c>
      <c r="FH299" s="54">
        <v>587.5</v>
      </c>
      <c r="FI299" s="55">
        <v>592.5</v>
      </c>
      <c r="FJ299" s="56">
        <v>605</v>
      </c>
      <c r="FK299" s="54">
        <v>587.5</v>
      </c>
      <c r="FL299" s="55">
        <v>596.25</v>
      </c>
      <c r="FM299" s="56">
        <v>597.5</v>
      </c>
      <c r="FN299" s="54">
        <v>587.5</v>
      </c>
      <c r="FO299" s="55">
        <v>592.5</v>
      </c>
      <c r="FP299" s="56" t="s">
        <v>180</v>
      </c>
      <c r="FQ299" s="54" t="s">
        <v>180</v>
      </c>
      <c r="FR299" s="55" t="s">
        <v>180</v>
      </c>
      <c r="FS299" s="56" t="s">
        <v>180</v>
      </c>
      <c r="FT299" s="54" t="s">
        <v>180</v>
      </c>
      <c r="FU299" s="55" t="s">
        <v>180</v>
      </c>
      <c r="FV299" s="56" t="s">
        <v>180</v>
      </c>
      <c r="FW299" s="54" t="s">
        <v>180</v>
      </c>
      <c r="FX299" s="55" t="s">
        <v>180</v>
      </c>
      <c r="FY299" s="56" t="s">
        <v>180</v>
      </c>
      <c r="FZ299" s="54" t="s">
        <v>180</v>
      </c>
      <c r="GA299" s="55" t="s">
        <v>180</v>
      </c>
      <c r="GB299" s="56">
        <v>1137.5</v>
      </c>
      <c r="GC299" s="54">
        <v>1000</v>
      </c>
      <c r="GD299" s="55">
        <v>1068.75</v>
      </c>
      <c r="GE299" s="56">
        <v>1080</v>
      </c>
      <c r="GF299" s="54">
        <v>1080</v>
      </c>
      <c r="GG299" s="55">
        <v>1080</v>
      </c>
      <c r="GH299" s="56">
        <v>1212.5</v>
      </c>
      <c r="GI299" s="54">
        <v>1206.25</v>
      </c>
      <c r="GJ299" s="55">
        <v>1209.75</v>
      </c>
      <c r="GK299" s="56" t="s">
        <v>180</v>
      </c>
      <c r="GL299" s="54" t="s">
        <v>180</v>
      </c>
      <c r="GM299" s="55" t="s">
        <v>180</v>
      </c>
      <c r="GN299" s="56" t="s">
        <v>180</v>
      </c>
      <c r="GO299" s="54" t="s">
        <v>180</v>
      </c>
      <c r="GP299" s="55" t="s">
        <v>180</v>
      </c>
      <c r="GQ299" s="56" t="s">
        <v>180</v>
      </c>
      <c r="GR299" s="54" t="s">
        <v>180</v>
      </c>
      <c r="GS299" s="55" t="s">
        <v>180</v>
      </c>
      <c r="GT299" s="56" t="s">
        <v>180</v>
      </c>
      <c r="GU299" s="54" t="s">
        <v>180</v>
      </c>
      <c r="GV299" s="55" t="s">
        <v>180</v>
      </c>
      <c r="GW299" s="56" t="s">
        <v>180</v>
      </c>
      <c r="GX299" s="54" t="s">
        <v>180</v>
      </c>
      <c r="GY299" s="55" t="s">
        <v>180</v>
      </c>
      <c r="GZ299" s="56">
        <v>206.25</v>
      </c>
      <c r="HA299" s="54">
        <v>191.25</v>
      </c>
      <c r="HB299" s="55">
        <v>199.25</v>
      </c>
      <c r="HC299" s="56">
        <v>212.5</v>
      </c>
      <c r="HD299" s="54">
        <v>207.5</v>
      </c>
      <c r="HE299" s="55">
        <v>210.5</v>
      </c>
      <c r="HF299" s="54" t="s">
        <v>180</v>
      </c>
      <c r="HG299" s="54" t="s">
        <v>180</v>
      </c>
      <c r="HH299" s="55" t="s">
        <v>180</v>
      </c>
      <c r="HI299" s="54">
        <v>195</v>
      </c>
      <c r="HJ299" s="54">
        <v>153.75</v>
      </c>
      <c r="HK299" s="55">
        <v>174.5</v>
      </c>
      <c r="HL299" s="56" t="s">
        <v>180</v>
      </c>
      <c r="HM299" s="54" t="s">
        <v>180</v>
      </c>
      <c r="HN299" s="55" t="s">
        <v>180</v>
      </c>
      <c r="HO299" s="56" t="s">
        <v>180</v>
      </c>
      <c r="HP299" s="54" t="s">
        <v>180</v>
      </c>
      <c r="HQ299" s="55" t="s">
        <v>180</v>
      </c>
      <c r="HR299" s="56" t="s">
        <v>180</v>
      </c>
      <c r="HS299" s="54" t="s">
        <v>180</v>
      </c>
      <c r="HT299" s="55" t="s">
        <v>180</v>
      </c>
      <c r="HU299" s="56" t="s">
        <v>180</v>
      </c>
      <c r="HV299" s="54" t="s">
        <v>180</v>
      </c>
      <c r="HW299" s="55" t="s">
        <v>180</v>
      </c>
      <c r="HX299" s="56" t="s">
        <v>180</v>
      </c>
      <c r="HY299" s="54" t="s">
        <v>180</v>
      </c>
      <c r="HZ299" s="55" t="s">
        <v>180</v>
      </c>
      <c r="IA299" s="56" t="s">
        <v>180</v>
      </c>
      <c r="IB299" s="54" t="s">
        <v>180</v>
      </c>
      <c r="IC299" s="55" t="s">
        <v>180</v>
      </c>
    </row>
    <row r="300" spans="1:237">
      <c r="A300" s="20">
        <v>2011</v>
      </c>
      <c r="B300" s="20">
        <v>4</v>
      </c>
      <c r="C300" s="20">
        <v>11</v>
      </c>
      <c r="D300" s="54">
        <v>622.5</v>
      </c>
      <c r="E300" s="54">
        <v>615</v>
      </c>
      <c r="F300" s="55">
        <v>618.75</v>
      </c>
      <c r="G300" s="56">
        <v>570</v>
      </c>
      <c r="H300" s="54">
        <v>570</v>
      </c>
      <c r="I300" s="55">
        <v>570</v>
      </c>
      <c r="J300" s="56">
        <v>567.25</v>
      </c>
      <c r="K300" s="54">
        <v>563.75</v>
      </c>
      <c r="L300" s="55">
        <v>565.5</v>
      </c>
      <c r="M300" s="56">
        <v>620</v>
      </c>
      <c r="N300" s="54">
        <v>605</v>
      </c>
      <c r="O300" s="55">
        <v>613</v>
      </c>
      <c r="P300" s="56">
        <v>620</v>
      </c>
      <c r="Q300" s="54">
        <v>610</v>
      </c>
      <c r="R300" s="55">
        <v>615</v>
      </c>
      <c r="S300" s="56">
        <v>620</v>
      </c>
      <c r="T300" s="54">
        <v>605</v>
      </c>
      <c r="U300" s="55">
        <v>613</v>
      </c>
      <c r="V300" s="54">
        <v>612.5</v>
      </c>
      <c r="W300" s="54">
        <v>607.5</v>
      </c>
      <c r="X300" s="55">
        <v>610.5</v>
      </c>
      <c r="Y300" s="54">
        <v>612.5</v>
      </c>
      <c r="Z300" s="54">
        <v>607.5</v>
      </c>
      <c r="AA300" s="55">
        <v>610.5</v>
      </c>
      <c r="AB300" s="54" t="s">
        <v>180</v>
      </c>
      <c r="AC300" s="54" t="s">
        <v>180</v>
      </c>
      <c r="AD300" s="55" t="s">
        <v>180</v>
      </c>
      <c r="AE300" s="54" t="s">
        <v>180</v>
      </c>
      <c r="AF300" s="54" t="s">
        <v>180</v>
      </c>
      <c r="AG300" s="55" t="s">
        <v>180</v>
      </c>
      <c r="AH300" s="56" t="s">
        <v>180</v>
      </c>
      <c r="AI300" s="54" t="s">
        <v>180</v>
      </c>
      <c r="AJ300" s="55" t="s">
        <v>180</v>
      </c>
      <c r="AK300" s="56" t="s">
        <v>180</v>
      </c>
      <c r="AL300" s="54" t="s">
        <v>180</v>
      </c>
      <c r="AM300" s="55" t="s">
        <v>180</v>
      </c>
      <c r="AN300" s="56" t="s">
        <v>180</v>
      </c>
      <c r="AO300" s="54" t="s">
        <v>180</v>
      </c>
      <c r="AP300" s="55" t="s">
        <v>180</v>
      </c>
      <c r="AQ300" s="56" t="s">
        <v>180</v>
      </c>
      <c r="AR300" s="54" t="s">
        <v>180</v>
      </c>
      <c r="AS300" s="55" t="s">
        <v>180</v>
      </c>
      <c r="AT300" s="56" t="s">
        <v>180</v>
      </c>
      <c r="AU300" s="54" t="s">
        <v>180</v>
      </c>
      <c r="AV300" s="55" t="s">
        <v>180</v>
      </c>
      <c r="AW300" s="56">
        <v>642.5</v>
      </c>
      <c r="AX300" s="54">
        <v>615</v>
      </c>
      <c r="AY300" s="55">
        <v>628.75</v>
      </c>
      <c r="AZ300" s="56">
        <v>692.5</v>
      </c>
      <c r="BA300" s="54">
        <v>658.75</v>
      </c>
      <c r="BB300" s="55">
        <v>675.75</v>
      </c>
      <c r="BC300" s="56">
        <v>691.25</v>
      </c>
      <c r="BD300" s="54">
        <v>677.5</v>
      </c>
      <c r="BE300" s="55">
        <v>684.75</v>
      </c>
      <c r="BF300" s="56">
        <v>673.75</v>
      </c>
      <c r="BG300" s="54">
        <v>658.75</v>
      </c>
      <c r="BH300" s="55">
        <v>666.75</v>
      </c>
      <c r="BI300" s="56">
        <v>645</v>
      </c>
      <c r="BJ300" s="54">
        <v>640</v>
      </c>
      <c r="BK300" s="55">
        <v>643</v>
      </c>
      <c r="BL300" s="56">
        <v>663</v>
      </c>
      <c r="BM300" s="54">
        <v>661</v>
      </c>
      <c r="BN300" s="55">
        <v>662</v>
      </c>
      <c r="BO300" s="56" t="s">
        <v>180</v>
      </c>
      <c r="BP300" s="54" t="s">
        <v>180</v>
      </c>
      <c r="BQ300" s="55" t="s">
        <v>180</v>
      </c>
      <c r="BR300" s="56">
        <v>645</v>
      </c>
      <c r="BS300" s="54">
        <v>640</v>
      </c>
      <c r="BT300" s="55">
        <v>643</v>
      </c>
      <c r="BU300" s="56">
        <v>677</v>
      </c>
      <c r="BV300" s="54">
        <v>668.25</v>
      </c>
      <c r="BW300" s="55">
        <v>672.75</v>
      </c>
      <c r="BX300" s="56">
        <v>700</v>
      </c>
      <c r="BY300" s="54">
        <v>695</v>
      </c>
      <c r="BZ300" s="55">
        <v>698</v>
      </c>
      <c r="CA300" s="56" t="s">
        <v>180</v>
      </c>
      <c r="CB300" s="54" t="s">
        <v>180</v>
      </c>
      <c r="CC300" s="55" t="s">
        <v>180</v>
      </c>
      <c r="CD300" s="56" t="s">
        <v>180</v>
      </c>
      <c r="CE300" s="54" t="s">
        <v>180</v>
      </c>
      <c r="CF300" s="55" t="s">
        <v>180</v>
      </c>
      <c r="CG300" s="56">
        <v>681.25</v>
      </c>
      <c r="CH300" s="54">
        <v>676.25</v>
      </c>
      <c r="CI300" s="55">
        <v>679.25</v>
      </c>
      <c r="CJ300" s="56">
        <v>3475</v>
      </c>
      <c r="CK300" s="54">
        <v>3300</v>
      </c>
      <c r="CL300" s="55">
        <v>3387.5</v>
      </c>
      <c r="CM300" s="56">
        <v>3087.5</v>
      </c>
      <c r="CN300" s="54">
        <v>2925</v>
      </c>
      <c r="CO300" s="55">
        <v>3006.25</v>
      </c>
      <c r="CP300" s="56">
        <v>701</v>
      </c>
      <c r="CQ300" s="54">
        <v>688.75</v>
      </c>
      <c r="CR300" s="55">
        <v>695</v>
      </c>
      <c r="CS300" s="56">
        <v>665</v>
      </c>
      <c r="CT300" s="54">
        <v>650</v>
      </c>
      <c r="CU300" s="55">
        <v>658</v>
      </c>
      <c r="CV300" s="56">
        <v>650</v>
      </c>
      <c r="CW300" s="54">
        <v>650</v>
      </c>
      <c r="CX300" s="55">
        <v>650</v>
      </c>
      <c r="CY300" s="54">
        <v>642.5</v>
      </c>
      <c r="CZ300" s="54">
        <v>615</v>
      </c>
      <c r="DA300" s="55">
        <v>628.75</v>
      </c>
      <c r="DB300" s="54" t="s">
        <v>180</v>
      </c>
      <c r="DC300" s="54" t="s">
        <v>180</v>
      </c>
      <c r="DD300" s="55" t="s">
        <v>180</v>
      </c>
      <c r="DE300" s="54" t="s">
        <v>180</v>
      </c>
      <c r="DF300" s="54" t="s">
        <v>180</v>
      </c>
      <c r="DG300" s="55" t="s">
        <v>180</v>
      </c>
      <c r="DH300" s="54" t="s">
        <v>180</v>
      </c>
      <c r="DI300" s="54" t="s">
        <v>180</v>
      </c>
      <c r="DJ300" s="55" t="s">
        <v>180</v>
      </c>
      <c r="DK300" s="56" t="s">
        <v>180</v>
      </c>
      <c r="DL300" s="54" t="s">
        <v>180</v>
      </c>
      <c r="DM300" s="55" t="s">
        <v>180</v>
      </c>
      <c r="DN300" s="54" t="s">
        <v>180</v>
      </c>
      <c r="DO300" s="54" t="s">
        <v>180</v>
      </c>
      <c r="DP300" s="55" t="s">
        <v>180</v>
      </c>
      <c r="DQ300" s="54" t="s">
        <v>180</v>
      </c>
      <c r="DR300" s="54" t="s">
        <v>180</v>
      </c>
      <c r="DS300" s="55" t="s">
        <v>180</v>
      </c>
      <c r="DT300" s="54" t="s">
        <v>180</v>
      </c>
      <c r="DU300" s="54" t="s">
        <v>180</v>
      </c>
      <c r="DV300" s="55" t="s">
        <v>180</v>
      </c>
      <c r="DW300" s="56">
        <v>635</v>
      </c>
      <c r="DX300" s="54">
        <v>630</v>
      </c>
      <c r="DY300" s="55">
        <v>633</v>
      </c>
      <c r="DZ300" s="56" t="s">
        <v>180</v>
      </c>
      <c r="EA300" s="54" t="s">
        <v>180</v>
      </c>
      <c r="EB300" s="55" t="s">
        <v>180</v>
      </c>
      <c r="EC300" s="56" t="s">
        <v>180</v>
      </c>
      <c r="ED300" s="54" t="s">
        <v>180</v>
      </c>
      <c r="EE300" s="55" t="s">
        <v>180</v>
      </c>
      <c r="EF300" s="56" t="s">
        <v>180</v>
      </c>
      <c r="EG300" s="54" t="s">
        <v>180</v>
      </c>
      <c r="EH300" s="55" t="s">
        <v>180</v>
      </c>
      <c r="EI300" s="56" t="s">
        <v>180</v>
      </c>
      <c r="EJ300" s="54" t="s">
        <v>180</v>
      </c>
      <c r="EK300" s="55" t="s">
        <v>180</v>
      </c>
      <c r="EL300" s="56" t="s">
        <v>180</v>
      </c>
      <c r="EM300" s="54" t="s">
        <v>180</v>
      </c>
      <c r="EN300" s="55" t="s">
        <v>180</v>
      </c>
      <c r="EO300" s="56">
        <v>2787.5</v>
      </c>
      <c r="EP300" s="54">
        <v>2725</v>
      </c>
      <c r="EQ300" s="55">
        <v>2756.25</v>
      </c>
      <c r="ER300" s="56">
        <v>3075</v>
      </c>
      <c r="ES300" s="54">
        <v>2975</v>
      </c>
      <c r="ET300" s="55">
        <v>3025</v>
      </c>
      <c r="EU300" s="54" t="s">
        <v>180</v>
      </c>
      <c r="EV300" s="54" t="s">
        <v>180</v>
      </c>
      <c r="EW300" s="55" t="s">
        <v>180</v>
      </c>
      <c r="EX300" s="54">
        <v>680</v>
      </c>
      <c r="EY300" s="54">
        <v>675</v>
      </c>
      <c r="EZ300" s="55">
        <v>678</v>
      </c>
      <c r="FA300" s="56" t="s">
        <v>180</v>
      </c>
      <c r="FB300" s="54" t="s">
        <v>180</v>
      </c>
      <c r="FC300" s="55" t="s">
        <v>180</v>
      </c>
      <c r="FD300" s="56" t="s">
        <v>180</v>
      </c>
      <c r="FE300" s="54" t="s">
        <v>180</v>
      </c>
      <c r="FF300" s="55" t="s">
        <v>180</v>
      </c>
      <c r="FG300" s="56">
        <v>580</v>
      </c>
      <c r="FH300" s="54">
        <v>580</v>
      </c>
      <c r="FI300" s="55">
        <v>580</v>
      </c>
      <c r="FJ300" s="56">
        <v>580</v>
      </c>
      <c r="FK300" s="54">
        <v>580</v>
      </c>
      <c r="FL300" s="55">
        <v>580</v>
      </c>
      <c r="FM300" s="56">
        <v>588.75</v>
      </c>
      <c r="FN300" s="54">
        <v>581.25</v>
      </c>
      <c r="FO300" s="55">
        <v>585.25</v>
      </c>
      <c r="FP300" s="56" t="s">
        <v>180</v>
      </c>
      <c r="FQ300" s="54" t="s">
        <v>180</v>
      </c>
      <c r="FR300" s="55" t="s">
        <v>180</v>
      </c>
      <c r="FS300" s="56" t="s">
        <v>180</v>
      </c>
      <c r="FT300" s="54" t="s">
        <v>180</v>
      </c>
      <c r="FU300" s="55" t="s">
        <v>180</v>
      </c>
      <c r="FV300" s="56" t="s">
        <v>180</v>
      </c>
      <c r="FW300" s="54" t="s">
        <v>180</v>
      </c>
      <c r="FX300" s="55" t="s">
        <v>180</v>
      </c>
      <c r="FY300" s="56" t="s">
        <v>180</v>
      </c>
      <c r="FZ300" s="54" t="s">
        <v>180</v>
      </c>
      <c r="GA300" s="55" t="s">
        <v>180</v>
      </c>
      <c r="GB300" s="56">
        <v>1160</v>
      </c>
      <c r="GC300" s="54">
        <v>1000</v>
      </c>
      <c r="GD300" s="55">
        <v>1080</v>
      </c>
      <c r="GE300" s="56">
        <v>1080</v>
      </c>
      <c r="GF300" s="54">
        <v>1080</v>
      </c>
      <c r="GG300" s="55">
        <v>1080</v>
      </c>
      <c r="GH300" s="56">
        <v>1235</v>
      </c>
      <c r="GI300" s="54">
        <v>1225</v>
      </c>
      <c r="GJ300" s="55">
        <v>1230</v>
      </c>
      <c r="GK300" s="56" t="s">
        <v>180</v>
      </c>
      <c r="GL300" s="54" t="s">
        <v>180</v>
      </c>
      <c r="GM300" s="55" t="s">
        <v>180</v>
      </c>
      <c r="GN300" s="56" t="s">
        <v>180</v>
      </c>
      <c r="GO300" s="54" t="s">
        <v>180</v>
      </c>
      <c r="GP300" s="55" t="s">
        <v>180</v>
      </c>
      <c r="GQ300" s="56" t="s">
        <v>180</v>
      </c>
      <c r="GR300" s="54" t="s">
        <v>180</v>
      </c>
      <c r="GS300" s="55" t="s">
        <v>180</v>
      </c>
      <c r="GT300" s="56" t="s">
        <v>180</v>
      </c>
      <c r="GU300" s="54" t="s">
        <v>180</v>
      </c>
      <c r="GV300" s="55" t="s">
        <v>180</v>
      </c>
      <c r="GW300" s="56" t="s">
        <v>180</v>
      </c>
      <c r="GX300" s="54" t="s">
        <v>180</v>
      </c>
      <c r="GY300" s="55" t="s">
        <v>180</v>
      </c>
      <c r="GZ300" s="56">
        <v>210</v>
      </c>
      <c r="HA300" s="54">
        <v>195</v>
      </c>
      <c r="HB300" s="55">
        <v>203</v>
      </c>
      <c r="HC300" s="56">
        <v>225</v>
      </c>
      <c r="HD300" s="54">
        <v>220</v>
      </c>
      <c r="HE300" s="55">
        <v>223</v>
      </c>
      <c r="HF300" s="54" t="s">
        <v>180</v>
      </c>
      <c r="HG300" s="54" t="s">
        <v>180</v>
      </c>
      <c r="HH300" s="55" t="s">
        <v>180</v>
      </c>
      <c r="HI300" s="54">
        <v>210</v>
      </c>
      <c r="HJ300" s="54">
        <v>165</v>
      </c>
      <c r="HK300" s="55">
        <v>188</v>
      </c>
      <c r="HL300" s="56" t="s">
        <v>180</v>
      </c>
      <c r="HM300" s="54" t="s">
        <v>180</v>
      </c>
      <c r="HN300" s="55" t="s">
        <v>180</v>
      </c>
      <c r="HO300" s="56" t="s">
        <v>180</v>
      </c>
      <c r="HP300" s="54" t="s">
        <v>180</v>
      </c>
      <c r="HQ300" s="55" t="s">
        <v>180</v>
      </c>
      <c r="HR300" s="56" t="s">
        <v>180</v>
      </c>
      <c r="HS300" s="54" t="s">
        <v>180</v>
      </c>
      <c r="HT300" s="55" t="s">
        <v>180</v>
      </c>
      <c r="HU300" s="56" t="s">
        <v>180</v>
      </c>
      <c r="HV300" s="54" t="s">
        <v>180</v>
      </c>
      <c r="HW300" s="55" t="s">
        <v>180</v>
      </c>
      <c r="HX300" s="56" t="s">
        <v>180</v>
      </c>
      <c r="HY300" s="54" t="s">
        <v>180</v>
      </c>
      <c r="HZ300" s="55" t="s">
        <v>180</v>
      </c>
      <c r="IA300" s="56" t="s">
        <v>180</v>
      </c>
      <c r="IB300" s="54" t="s">
        <v>180</v>
      </c>
      <c r="IC300" s="55" t="s">
        <v>180</v>
      </c>
    </row>
    <row r="301" spans="1:237">
      <c r="A301" s="20">
        <v>2011</v>
      </c>
      <c r="B301" s="20">
        <v>4</v>
      </c>
      <c r="C301" s="20">
        <v>12</v>
      </c>
      <c r="D301" s="54">
        <v>578.6</v>
      </c>
      <c r="E301" s="54">
        <v>574</v>
      </c>
      <c r="F301" s="55">
        <v>576.4</v>
      </c>
      <c r="G301" s="56">
        <v>544</v>
      </c>
      <c r="H301" s="54">
        <v>540</v>
      </c>
      <c r="I301" s="55">
        <v>542</v>
      </c>
      <c r="J301" s="56">
        <v>483</v>
      </c>
      <c r="K301" s="54">
        <v>468</v>
      </c>
      <c r="L301" s="55">
        <v>475.6</v>
      </c>
      <c r="M301" s="56">
        <v>585</v>
      </c>
      <c r="N301" s="54">
        <v>578.75</v>
      </c>
      <c r="O301" s="55">
        <v>582.25</v>
      </c>
      <c r="P301" s="56">
        <v>585</v>
      </c>
      <c r="Q301" s="54">
        <v>578.75</v>
      </c>
      <c r="R301" s="55">
        <v>582.25</v>
      </c>
      <c r="S301" s="56">
        <v>585</v>
      </c>
      <c r="T301" s="54">
        <v>578.75</v>
      </c>
      <c r="U301" s="55">
        <v>582.25</v>
      </c>
      <c r="V301" s="54">
        <v>575</v>
      </c>
      <c r="W301" s="54">
        <v>561.25</v>
      </c>
      <c r="X301" s="55">
        <v>568.25</v>
      </c>
      <c r="Y301" s="54">
        <v>571.25</v>
      </c>
      <c r="Z301" s="54">
        <v>561.25</v>
      </c>
      <c r="AA301" s="55">
        <v>566.25</v>
      </c>
      <c r="AB301" s="54" t="s">
        <v>180</v>
      </c>
      <c r="AC301" s="54" t="s">
        <v>180</v>
      </c>
      <c r="AD301" s="55" t="s">
        <v>180</v>
      </c>
      <c r="AE301" s="54" t="s">
        <v>180</v>
      </c>
      <c r="AF301" s="54" t="s">
        <v>180</v>
      </c>
      <c r="AG301" s="55" t="s">
        <v>180</v>
      </c>
      <c r="AH301" s="56" t="s">
        <v>180</v>
      </c>
      <c r="AI301" s="54" t="s">
        <v>180</v>
      </c>
      <c r="AJ301" s="55" t="s">
        <v>180</v>
      </c>
      <c r="AK301" s="56" t="s">
        <v>180</v>
      </c>
      <c r="AL301" s="54" t="s">
        <v>180</v>
      </c>
      <c r="AM301" s="55" t="s">
        <v>180</v>
      </c>
      <c r="AN301" s="56" t="s">
        <v>180</v>
      </c>
      <c r="AO301" s="54" t="s">
        <v>180</v>
      </c>
      <c r="AP301" s="55" t="s">
        <v>180</v>
      </c>
      <c r="AQ301" s="56" t="s">
        <v>180</v>
      </c>
      <c r="AR301" s="54" t="s">
        <v>180</v>
      </c>
      <c r="AS301" s="55" t="s">
        <v>180</v>
      </c>
      <c r="AT301" s="56" t="s">
        <v>180</v>
      </c>
      <c r="AU301" s="54" t="s">
        <v>180</v>
      </c>
      <c r="AV301" s="55" t="s">
        <v>180</v>
      </c>
      <c r="AW301" s="56">
        <v>605</v>
      </c>
      <c r="AX301" s="54">
        <v>594</v>
      </c>
      <c r="AY301" s="55">
        <v>599.79999999999995</v>
      </c>
      <c r="AZ301" s="56">
        <v>642</v>
      </c>
      <c r="BA301" s="54">
        <v>630</v>
      </c>
      <c r="BB301" s="55">
        <v>636</v>
      </c>
      <c r="BC301" s="56">
        <v>650</v>
      </c>
      <c r="BD301" s="54">
        <v>640</v>
      </c>
      <c r="BE301" s="55">
        <v>645</v>
      </c>
      <c r="BF301" s="56">
        <v>630</v>
      </c>
      <c r="BG301" s="54">
        <v>630</v>
      </c>
      <c r="BH301" s="55">
        <v>630</v>
      </c>
      <c r="BI301" s="56">
        <v>645</v>
      </c>
      <c r="BJ301" s="54">
        <v>640</v>
      </c>
      <c r="BK301" s="55">
        <v>643</v>
      </c>
      <c r="BL301" s="56">
        <v>634.5</v>
      </c>
      <c r="BM301" s="54">
        <v>631.5</v>
      </c>
      <c r="BN301" s="55">
        <v>633.25</v>
      </c>
      <c r="BO301" s="56" t="s">
        <v>180</v>
      </c>
      <c r="BP301" s="54" t="s">
        <v>180</v>
      </c>
      <c r="BQ301" s="55" t="s">
        <v>180</v>
      </c>
      <c r="BR301" s="56">
        <v>618</v>
      </c>
      <c r="BS301" s="54">
        <v>613</v>
      </c>
      <c r="BT301" s="55">
        <v>616</v>
      </c>
      <c r="BU301" s="56">
        <v>677</v>
      </c>
      <c r="BV301" s="54">
        <v>642</v>
      </c>
      <c r="BW301" s="55">
        <v>660</v>
      </c>
      <c r="BX301" s="56">
        <v>688</v>
      </c>
      <c r="BY301" s="54">
        <v>685.4</v>
      </c>
      <c r="BZ301" s="55">
        <v>687.2</v>
      </c>
      <c r="CA301" s="56" t="s">
        <v>180</v>
      </c>
      <c r="CB301" s="54" t="s">
        <v>180</v>
      </c>
      <c r="CC301" s="55" t="s">
        <v>180</v>
      </c>
      <c r="CD301" s="56" t="s">
        <v>180</v>
      </c>
      <c r="CE301" s="54" t="s">
        <v>180</v>
      </c>
      <c r="CF301" s="55" t="s">
        <v>180</v>
      </c>
      <c r="CG301" s="56">
        <v>650</v>
      </c>
      <c r="CH301" s="54">
        <v>645</v>
      </c>
      <c r="CI301" s="55">
        <v>648</v>
      </c>
      <c r="CJ301" s="56">
        <v>3420</v>
      </c>
      <c r="CK301" s="54">
        <v>3240</v>
      </c>
      <c r="CL301" s="55">
        <v>3330</v>
      </c>
      <c r="CM301" s="56">
        <v>3110</v>
      </c>
      <c r="CN301" s="54">
        <v>2980</v>
      </c>
      <c r="CO301" s="55">
        <v>3045</v>
      </c>
      <c r="CP301" s="56">
        <v>676</v>
      </c>
      <c r="CQ301" s="54">
        <v>666</v>
      </c>
      <c r="CR301" s="55">
        <v>671.2</v>
      </c>
      <c r="CS301" s="56">
        <v>665</v>
      </c>
      <c r="CT301" s="54">
        <v>650</v>
      </c>
      <c r="CU301" s="55">
        <v>658</v>
      </c>
      <c r="CV301" s="56">
        <v>650</v>
      </c>
      <c r="CW301" s="54">
        <v>650</v>
      </c>
      <c r="CX301" s="55">
        <v>650</v>
      </c>
      <c r="CY301" s="54">
        <v>605</v>
      </c>
      <c r="CZ301" s="54">
        <v>594</v>
      </c>
      <c r="DA301" s="55">
        <v>599.79999999999995</v>
      </c>
      <c r="DB301" s="54" t="s">
        <v>180</v>
      </c>
      <c r="DC301" s="54" t="s">
        <v>180</v>
      </c>
      <c r="DD301" s="55" t="s">
        <v>180</v>
      </c>
      <c r="DE301" s="54" t="s">
        <v>180</v>
      </c>
      <c r="DF301" s="54" t="s">
        <v>180</v>
      </c>
      <c r="DG301" s="55" t="s">
        <v>180</v>
      </c>
      <c r="DH301" s="54" t="s">
        <v>180</v>
      </c>
      <c r="DI301" s="54" t="s">
        <v>180</v>
      </c>
      <c r="DJ301" s="55" t="s">
        <v>180</v>
      </c>
      <c r="DK301" s="56" t="s">
        <v>180</v>
      </c>
      <c r="DL301" s="54" t="s">
        <v>180</v>
      </c>
      <c r="DM301" s="55" t="s">
        <v>180</v>
      </c>
      <c r="DN301" s="54" t="s">
        <v>180</v>
      </c>
      <c r="DO301" s="54" t="s">
        <v>180</v>
      </c>
      <c r="DP301" s="55" t="s">
        <v>180</v>
      </c>
      <c r="DQ301" s="54" t="s">
        <v>180</v>
      </c>
      <c r="DR301" s="54" t="s">
        <v>180</v>
      </c>
      <c r="DS301" s="55" t="s">
        <v>180</v>
      </c>
      <c r="DT301" s="54" t="s">
        <v>180</v>
      </c>
      <c r="DU301" s="54" t="s">
        <v>180</v>
      </c>
      <c r="DV301" s="55" t="s">
        <v>180</v>
      </c>
      <c r="DW301" s="56">
        <v>620</v>
      </c>
      <c r="DX301" s="54">
        <v>617.5</v>
      </c>
      <c r="DY301" s="55">
        <v>619</v>
      </c>
      <c r="DZ301" s="56" t="s">
        <v>180</v>
      </c>
      <c r="EA301" s="54" t="s">
        <v>180</v>
      </c>
      <c r="EB301" s="55" t="s">
        <v>180</v>
      </c>
      <c r="EC301" s="56" t="s">
        <v>180</v>
      </c>
      <c r="ED301" s="54" t="s">
        <v>180</v>
      </c>
      <c r="EE301" s="55" t="s">
        <v>180</v>
      </c>
      <c r="EF301" s="56" t="s">
        <v>180</v>
      </c>
      <c r="EG301" s="54" t="s">
        <v>180</v>
      </c>
      <c r="EH301" s="55" t="s">
        <v>180</v>
      </c>
      <c r="EI301" s="56" t="s">
        <v>180</v>
      </c>
      <c r="EJ301" s="54" t="s">
        <v>180</v>
      </c>
      <c r="EK301" s="55" t="s">
        <v>180</v>
      </c>
      <c r="EL301" s="56" t="s">
        <v>180</v>
      </c>
      <c r="EM301" s="54" t="s">
        <v>180</v>
      </c>
      <c r="EN301" s="55" t="s">
        <v>180</v>
      </c>
      <c r="EO301" s="56">
        <v>2770</v>
      </c>
      <c r="EP301" s="54">
        <v>2700</v>
      </c>
      <c r="EQ301" s="55">
        <v>2735</v>
      </c>
      <c r="ER301" s="56">
        <v>3050</v>
      </c>
      <c r="ES301" s="54">
        <v>3000</v>
      </c>
      <c r="ET301" s="55">
        <v>3025</v>
      </c>
      <c r="EU301" s="54" t="s">
        <v>180</v>
      </c>
      <c r="EV301" s="54" t="s">
        <v>180</v>
      </c>
      <c r="EW301" s="55" t="s">
        <v>180</v>
      </c>
      <c r="EX301" s="54">
        <v>643</v>
      </c>
      <c r="EY301" s="54">
        <v>636</v>
      </c>
      <c r="EZ301" s="55">
        <v>639.79999999999995</v>
      </c>
      <c r="FA301" s="56" t="s">
        <v>180</v>
      </c>
      <c r="FB301" s="54" t="s">
        <v>180</v>
      </c>
      <c r="FC301" s="55" t="s">
        <v>180</v>
      </c>
      <c r="FD301" s="56" t="s">
        <v>180</v>
      </c>
      <c r="FE301" s="54" t="s">
        <v>180</v>
      </c>
      <c r="FF301" s="55" t="s">
        <v>180</v>
      </c>
      <c r="FG301" s="56">
        <v>530</v>
      </c>
      <c r="FH301" s="54">
        <v>530</v>
      </c>
      <c r="FI301" s="55">
        <v>530</v>
      </c>
      <c r="FJ301" s="56">
        <v>530</v>
      </c>
      <c r="FK301" s="54">
        <v>530</v>
      </c>
      <c r="FL301" s="55">
        <v>530</v>
      </c>
      <c r="FM301" s="56">
        <v>563</v>
      </c>
      <c r="FN301" s="54">
        <v>553</v>
      </c>
      <c r="FO301" s="55">
        <v>558.20000000000005</v>
      </c>
      <c r="FP301" s="56" t="s">
        <v>180</v>
      </c>
      <c r="FQ301" s="54" t="s">
        <v>180</v>
      </c>
      <c r="FR301" s="55" t="s">
        <v>180</v>
      </c>
      <c r="FS301" s="56" t="s">
        <v>180</v>
      </c>
      <c r="FT301" s="54" t="s">
        <v>180</v>
      </c>
      <c r="FU301" s="55" t="s">
        <v>180</v>
      </c>
      <c r="FV301" s="56" t="s">
        <v>180</v>
      </c>
      <c r="FW301" s="54" t="s">
        <v>180</v>
      </c>
      <c r="FX301" s="55" t="s">
        <v>180</v>
      </c>
      <c r="FY301" s="56" t="s">
        <v>180</v>
      </c>
      <c r="FZ301" s="54" t="s">
        <v>180</v>
      </c>
      <c r="GA301" s="55" t="s">
        <v>180</v>
      </c>
      <c r="GB301" s="56">
        <v>1160</v>
      </c>
      <c r="GC301" s="54">
        <v>1000</v>
      </c>
      <c r="GD301" s="55">
        <v>1080</v>
      </c>
      <c r="GE301" s="56">
        <v>1080</v>
      </c>
      <c r="GF301" s="54">
        <v>1080</v>
      </c>
      <c r="GG301" s="55">
        <v>1080</v>
      </c>
      <c r="GH301" s="56">
        <v>1235</v>
      </c>
      <c r="GI301" s="54">
        <v>1225</v>
      </c>
      <c r="GJ301" s="55">
        <v>1230</v>
      </c>
      <c r="GK301" s="56" t="s">
        <v>180</v>
      </c>
      <c r="GL301" s="54" t="s">
        <v>180</v>
      </c>
      <c r="GM301" s="55" t="s">
        <v>180</v>
      </c>
      <c r="GN301" s="56" t="s">
        <v>180</v>
      </c>
      <c r="GO301" s="54" t="s">
        <v>180</v>
      </c>
      <c r="GP301" s="55" t="s">
        <v>180</v>
      </c>
      <c r="GQ301" s="56" t="s">
        <v>180</v>
      </c>
      <c r="GR301" s="54" t="s">
        <v>180</v>
      </c>
      <c r="GS301" s="55" t="s">
        <v>180</v>
      </c>
      <c r="GT301" s="56" t="s">
        <v>180</v>
      </c>
      <c r="GU301" s="54" t="s">
        <v>180</v>
      </c>
      <c r="GV301" s="55" t="s">
        <v>180</v>
      </c>
      <c r="GW301" s="56" t="s">
        <v>180</v>
      </c>
      <c r="GX301" s="54" t="s">
        <v>180</v>
      </c>
      <c r="GY301" s="55" t="s">
        <v>180</v>
      </c>
      <c r="GZ301" s="56">
        <v>210</v>
      </c>
      <c r="HA301" s="54">
        <v>195</v>
      </c>
      <c r="HB301" s="55">
        <v>203</v>
      </c>
      <c r="HC301" s="56">
        <v>225</v>
      </c>
      <c r="HD301" s="54">
        <v>220</v>
      </c>
      <c r="HE301" s="55">
        <v>223</v>
      </c>
      <c r="HF301" s="54" t="s">
        <v>180</v>
      </c>
      <c r="HG301" s="54" t="s">
        <v>180</v>
      </c>
      <c r="HH301" s="55" t="s">
        <v>180</v>
      </c>
      <c r="HI301" s="54">
        <v>210</v>
      </c>
      <c r="HJ301" s="54">
        <v>165</v>
      </c>
      <c r="HK301" s="55">
        <v>188</v>
      </c>
      <c r="HL301" s="56" t="s">
        <v>180</v>
      </c>
      <c r="HM301" s="54" t="s">
        <v>180</v>
      </c>
      <c r="HN301" s="55" t="s">
        <v>180</v>
      </c>
      <c r="HO301" s="56" t="s">
        <v>180</v>
      </c>
      <c r="HP301" s="54" t="s">
        <v>180</v>
      </c>
      <c r="HQ301" s="55" t="s">
        <v>180</v>
      </c>
      <c r="HR301" s="56" t="s">
        <v>180</v>
      </c>
      <c r="HS301" s="54" t="s">
        <v>180</v>
      </c>
      <c r="HT301" s="55" t="s">
        <v>180</v>
      </c>
      <c r="HU301" s="56" t="s">
        <v>180</v>
      </c>
      <c r="HV301" s="54" t="s">
        <v>180</v>
      </c>
      <c r="HW301" s="55" t="s">
        <v>180</v>
      </c>
      <c r="HX301" s="56" t="s">
        <v>180</v>
      </c>
      <c r="HY301" s="54" t="s">
        <v>180</v>
      </c>
      <c r="HZ301" s="55" t="s">
        <v>180</v>
      </c>
      <c r="IA301" s="56" t="s">
        <v>180</v>
      </c>
      <c r="IB301" s="54" t="s">
        <v>180</v>
      </c>
      <c r="IC301" s="55" t="s">
        <v>180</v>
      </c>
    </row>
    <row r="302" spans="1:237">
      <c r="A302" s="20">
        <v>2012</v>
      </c>
      <c r="B302" s="20">
        <v>1</v>
      </c>
      <c r="C302" s="20">
        <v>1</v>
      </c>
      <c r="D302" s="54">
        <v>530</v>
      </c>
      <c r="E302" s="54">
        <v>530</v>
      </c>
      <c r="F302" s="55">
        <v>530</v>
      </c>
      <c r="G302" s="56">
        <v>485</v>
      </c>
      <c r="H302" s="54">
        <v>480</v>
      </c>
      <c r="I302" s="55">
        <v>482.5</v>
      </c>
      <c r="J302" s="56">
        <v>467</v>
      </c>
      <c r="K302" s="54">
        <v>451.25</v>
      </c>
      <c r="L302" s="55">
        <v>459.5</v>
      </c>
      <c r="M302" s="56">
        <v>517.5</v>
      </c>
      <c r="N302" s="54">
        <v>517.5</v>
      </c>
      <c r="O302" s="55">
        <v>517.5</v>
      </c>
      <c r="P302" s="56">
        <v>517.5</v>
      </c>
      <c r="Q302" s="54">
        <v>517.5</v>
      </c>
      <c r="R302" s="55">
        <v>517.5</v>
      </c>
      <c r="S302" s="56">
        <v>517.5</v>
      </c>
      <c r="T302" s="54">
        <v>517.5</v>
      </c>
      <c r="U302" s="55">
        <v>517.5</v>
      </c>
      <c r="V302" s="54">
        <v>516.25</v>
      </c>
      <c r="W302" s="54">
        <v>510</v>
      </c>
      <c r="X302" s="55">
        <v>513.5</v>
      </c>
      <c r="Y302" s="54">
        <v>525</v>
      </c>
      <c r="Z302" s="54">
        <v>525</v>
      </c>
      <c r="AA302" s="55">
        <v>525</v>
      </c>
      <c r="AB302" s="54" t="s">
        <v>180</v>
      </c>
      <c r="AC302" s="54" t="s">
        <v>180</v>
      </c>
      <c r="AD302" s="55" t="s">
        <v>180</v>
      </c>
      <c r="AE302" s="54" t="s">
        <v>180</v>
      </c>
      <c r="AF302" s="54" t="s">
        <v>180</v>
      </c>
      <c r="AG302" s="55" t="s">
        <v>180</v>
      </c>
      <c r="AH302" s="56" t="s">
        <v>180</v>
      </c>
      <c r="AI302" s="54" t="s">
        <v>180</v>
      </c>
      <c r="AJ302" s="55" t="s">
        <v>180</v>
      </c>
      <c r="AK302" s="56" t="s">
        <v>180</v>
      </c>
      <c r="AL302" s="54" t="s">
        <v>180</v>
      </c>
      <c r="AM302" s="55" t="s">
        <v>180</v>
      </c>
      <c r="AN302" s="56" t="s">
        <v>180</v>
      </c>
      <c r="AO302" s="54" t="s">
        <v>180</v>
      </c>
      <c r="AP302" s="55" t="s">
        <v>180</v>
      </c>
      <c r="AQ302" s="56" t="s">
        <v>180</v>
      </c>
      <c r="AR302" s="54" t="s">
        <v>180</v>
      </c>
      <c r="AS302" s="55" t="s">
        <v>180</v>
      </c>
      <c r="AT302" s="56" t="s">
        <v>180</v>
      </c>
      <c r="AU302" s="54" t="s">
        <v>180</v>
      </c>
      <c r="AV302" s="55" t="s">
        <v>180</v>
      </c>
      <c r="AW302" s="56">
        <v>535</v>
      </c>
      <c r="AX302" s="54">
        <v>515</v>
      </c>
      <c r="AY302" s="55">
        <v>525</v>
      </c>
      <c r="AZ302" s="56">
        <v>540</v>
      </c>
      <c r="BA302" s="54">
        <v>530</v>
      </c>
      <c r="BB302" s="55">
        <v>535</v>
      </c>
      <c r="BC302" s="56" t="s">
        <v>180</v>
      </c>
      <c r="BD302" s="54" t="s">
        <v>180</v>
      </c>
      <c r="BE302" s="55" t="s">
        <v>180</v>
      </c>
      <c r="BF302" s="56">
        <v>540</v>
      </c>
      <c r="BG302" s="54">
        <v>530</v>
      </c>
      <c r="BH302" s="55">
        <v>535</v>
      </c>
      <c r="BI302" s="56">
        <v>607.5</v>
      </c>
      <c r="BJ302" s="54">
        <v>602.5</v>
      </c>
      <c r="BK302" s="55">
        <v>605.5</v>
      </c>
      <c r="BL302" s="56">
        <v>608.33333333333337</v>
      </c>
      <c r="BM302" s="54">
        <v>603.33333333333337</v>
      </c>
      <c r="BN302" s="55">
        <v>606.33333333333337</v>
      </c>
      <c r="BO302" s="56" t="s">
        <v>180</v>
      </c>
      <c r="BP302" s="54" t="s">
        <v>180</v>
      </c>
      <c r="BQ302" s="55" t="s">
        <v>180</v>
      </c>
      <c r="BR302" s="56">
        <v>593.75</v>
      </c>
      <c r="BS302" s="54">
        <v>573.75</v>
      </c>
      <c r="BT302" s="55">
        <v>584.25</v>
      </c>
      <c r="BU302" s="56">
        <v>677</v>
      </c>
      <c r="BV302" s="54">
        <v>627</v>
      </c>
      <c r="BW302" s="55">
        <v>652.5</v>
      </c>
      <c r="BX302" s="56">
        <v>680</v>
      </c>
      <c r="BY302" s="54">
        <v>679</v>
      </c>
      <c r="BZ302" s="55">
        <v>680</v>
      </c>
      <c r="CA302" s="56" t="s">
        <v>180</v>
      </c>
      <c r="CB302" s="54" t="s">
        <v>180</v>
      </c>
      <c r="CC302" s="55" t="s">
        <v>180</v>
      </c>
      <c r="CD302" s="56" t="s">
        <v>180</v>
      </c>
      <c r="CE302" s="54" t="s">
        <v>180</v>
      </c>
      <c r="CF302" s="55" t="s">
        <v>180</v>
      </c>
      <c r="CG302" s="56">
        <v>558.75</v>
      </c>
      <c r="CH302" s="54">
        <v>552.5</v>
      </c>
      <c r="CI302" s="55">
        <v>556</v>
      </c>
      <c r="CJ302" s="56">
        <v>3437.5</v>
      </c>
      <c r="CK302" s="54">
        <v>3300</v>
      </c>
      <c r="CL302" s="55">
        <v>3368.75</v>
      </c>
      <c r="CM302" s="56">
        <v>3150</v>
      </c>
      <c r="CN302" s="54">
        <v>3050</v>
      </c>
      <c r="CO302" s="55">
        <v>3100</v>
      </c>
      <c r="CP302" s="56">
        <v>630.5</v>
      </c>
      <c r="CQ302" s="54">
        <v>621.75</v>
      </c>
      <c r="CR302" s="55">
        <v>626.25</v>
      </c>
      <c r="CS302" s="56">
        <v>665</v>
      </c>
      <c r="CT302" s="54">
        <v>650</v>
      </c>
      <c r="CU302" s="55">
        <v>658</v>
      </c>
      <c r="CV302" s="56">
        <v>650</v>
      </c>
      <c r="CW302" s="54">
        <v>650</v>
      </c>
      <c r="CX302" s="55">
        <v>650</v>
      </c>
      <c r="CY302" s="54">
        <v>520</v>
      </c>
      <c r="CZ302" s="54">
        <v>510</v>
      </c>
      <c r="DA302" s="55">
        <v>515</v>
      </c>
      <c r="DB302" s="54" t="s">
        <v>180</v>
      </c>
      <c r="DC302" s="54" t="s">
        <v>180</v>
      </c>
      <c r="DD302" s="55" t="s">
        <v>180</v>
      </c>
      <c r="DE302" s="54" t="s">
        <v>180</v>
      </c>
      <c r="DF302" s="54" t="s">
        <v>180</v>
      </c>
      <c r="DG302" s="55" t="s">
        <v>180</v>
      </c>
      <c r="DH302" s="54" t="s">
        <v>180</v>
      </c>
      <c r="DI302" s="54" t="s">
        <v>180</v>
      </c>
      <c r="DJ302" s="55" t="s">
        <v>180</v>
      </c>
      <c r="DK302" s="56" t="s">
        <v>180</v>
      </c>
      <c r="DL302" s="54" t="s">
        <v>180</v>
      </c>
      <c r="DM302" s="55" t="s">
        <v>180</v>
      </c>
      <c r="DN302" s="54" t="s">
        <v>180</v>
      </c>
      <c r="DO302" s="54" t="s">
        <v>180</v>
      </c>
      <c r="DP302" s="55" t="s">
        <v>180</v>
      </c>
      <c r="DQ302" s="54" t="s">
        <v>180</v>
      </c>
      <c r="DR302" s="54" t="s">
        <v>180</v>
      </c>
      <c r="DS302" s="55" t="s">
        <v>180</v>
      </c>
      <c r="DT302" s="54" t="s">
        <v>180</v>
      </c>
      <c r="DU302" s="54" t="s">
        <v>180</v>
      </c>
      <c r="DV302" s="55" t="s">
        <v>180</v>
      </c>
      <c r="DW302" s="56">
        <v>537.5</v>
      </c>
      <c r="DX302" s="54">
        <v>527.5</v>
      </c>
      <c r="DY302" s="55">
        <v>532.5</v>
      </c>
      <c r="DZ302" s="56" t="s">
        <v>180</v>
      </c>
      <c r="EA302" s="54" t="s">
        <v>180</v>
      </c>
      <c r="EB302" s="55" t="s">
        <v>180</v>
      </c>
      <c r="EC302" s="56" t="s">
        <v>180</v>
      </c>
      <c r="ED302" s="54" t="s">
        <v>180</v>
      </c>
      <c r="EE302" s="55" t="s">
        <v>180</v>
      </c>
      <c r="EF302" s="56" t="s">
        <v>180</v>
      </c>
      <c r="EG302" s="54" t="s">
        <v>180</v>
      </c>
      <c r="EH302" s="55" t="s">
        <v>180</v>
      </c>
      <c r="EI302" s="56" t="s">
        <v>180</v>
      </c>
      <c r="EJ302" s="54" t="s">
        <v>180</v>
      </c>
      <c r="EK302" s="55" t="s">
        <v>180</v>
      </c>
      <c r="EL302" s="56" t="s">
        <v>180</v>
      </c>
      <c r="EM302" s="54" t="s">
        <v>180</v>
      </c>
      <c r="EN302" s="55" t="s">
        <v>180</v>
      </c>
      <c r="EO302" s="56">
        <v>2700</v>
      </c>
      <c r="EP302" s="54">
        <v>2637.5</v>
      </c>
      <c r="EQ302" s="55">
        <v>2668.75</v>
      </c>
      <c r="ER302" s="56">
        <v>3050</v>
      </c>
      <c r="ES302" s="54">
        <v>3000</v>
      </c>
      <c r="ET302" s="55">
        <v>3025</v>
      </c>
      <c r="EU302" s="54" t="s">
        <v>180</v>
      </c>
      <c r="EV302" s="54" t="s">
        <v>180</v>
      </c>
      <c r="EW302" s="55" t="s">
        <v>180</v>
      </c>
      <c r="EX302" s="54">
        <v>550</v>
      </c>
      <c r="EY302" s="54">
        <v>540</v>
      </c>
      <c r="EZ302" s="55">
        <v>545</v>
      </c>
      <c r="FA302" s="56" t="s">
        <v>180</v>
      </c>
      <c r="FB302" s="54" t="s">
        <v>180</v>
      </c>
      <c r="FC302" s="55" t="s">
        <v>180</v>
      </c>
      <c r="FD302" s="56" t="s">
        <v>180</v>
      </c>
      <c r="FE302" s="54" t="s">
        <v>180</v>
      </c>
      <c r="FF302" s="55" t="s">
        <v>180</v>
      </c>
      <c r="FG302" s="56" t="s">
        <v>180</v>
      </c>
      <c r="FH302" s="54" t="s">
        <v>180</v>
      </c>
      <c r="FI302" s="55" t="s">
        <v>180</v>
      </c>
      <c r="FJ302" s="56">
        <v>440</v>
      </c>
      <c r="FK302" s="54">
        <v>430</v>
      </c>
      <c r="FL302" s="55">
        <v>435</v>
      </c>
      <c r="FM302" s="56">
        <v>533.75</v>
      </c>
      <c r="FN302" s="54">
        <v>525</v>
      </c>
      <c r="FO302" s="55">
        <v>529.5</v>
      </c>
      <c r="FP302" s="56" t="s">
        <v>180</v>
      </c>
      <c r="FQ302" s="54" t="s">
        <v>180</v>
      </c>
      <c r="FR302" s="55" t="s">
        <v>180</v>
      </c>
      <c r="FS302" s="56" t="s">
        <v>180</v>
      </c>
      <c r="FT302" s="54" t="s">
        <v>180</v>
      </c>
      <c r="FU302" s="55" t="s">
        <v>180</v>
      </c>
      <c r="FV302" s="56" t="s">
        <v>180</v>
      </c>
      <c r="FW302" s="54" t="s">
        <v>180</v>
      </c>
      <c r="FX302" s="55" t="s">
        <v>180</v>
      </c>
      <c r="FY302" s="56" t="s">
        <v>180</v>
      </c>
      <c r="FZ302" s="54" t="s">
        <v>180</v>
      </c>
      <c r="GA302" s="55" t="s">
        <v>180</v>
      </c>
      <c r="GB302" s="56">
        <v>1160</v>
      </c>
      <c r="GC302" s="54">
        <v>1000</v>
      </c>
      <c r="GD302" s="55">
        <v>1080</v>
      </c>
      <c r="GE302" s="56">
        <v>1080</v>
      </c>
      <c r="GF302" s="54">
        <v>1080</v>
      </c>
      <c r="GG302" s="55">
        <v>1080</v>
      </c>
      <c r="GH302" s="56">
        <v>1235</v>
      </c>
      <c r="GI302" s="54">
        <v>1225</v>
      </c>
      <c r="GJ302" s="55">
        <v>1230</v>
      </c>
      <c r="GK302" s="56" t="s">
        <v>180</v>
      </c>
      <c r="GL302" s="54" t="s">
        <v>180</v>
      </c>
      <c r="GM302" s="55" t="s">
        <v>180</v>
      </c>
      <c r="GN302" s="56" t="s">
        <v>180</v>
      </c>
      <c r="GO302" s="54" t="s">
        <v>180</v>
      </c>
      <c r="GP302" s="55" t="s">
        <v>180</v>
      </c>
      <c r="GQ302" s="56" t="s">
        <v>180</v>
      </c>
      <c r="GR302" s="54" t="s">
        <v>180</v>
      </c>
      <c r="GS302" s="55" t="s">
        <v>180</v>
      </c>
      <c r="GT302" s="56" t="s">
        <v>180</v>
      </c>
      <c r="GU302" s="54" t="s">
        <v>180</v>
      </c>
      <c r="GV302" s="55" t="s">
        <v>180</v>
      </c>
      <c r="GW302" s="56" t="s">
        <v>180</v>
      </c>
      <c r="GX302" s="54" t="s">
        <v>180</v>
      </c>
      <c r="GY302" s="55" t="s">
        <v>180</v>
      </c>
      <c r="GZ302" s="56">
        <v>210</v>
      </c>
      <c r="HA302" s="54">
        <v>195</v>
      </c>
      <c r="HB302" s="55">
        <v>203</v>
      </c>
      <c r="HC302" s="56">
        <v>225</v>
      </c>
      <c r="HD302" s="54">
        <v>220</v>
      </c>
      <c r="HE302" s="55">
        <v>223</v>
      </c>
      <c r="HF302" s="54" t="s">
        <v>180</v>
      </c>
      <c r="HG302" s="54" t="s">
        <v>180</v>
      </c>
      <c r="HH302" s="55" t="s">
        <v>180</v>
      </c>
      <c r="HI302" s="54">
        <v>210</v>
      </c>
      <c r="HJ302" s="54">
        <v>165</v>
      </c>
      <c r="HK302" s="55">
        <v>188</v>
      </c>
      <c r="HL302" s="56" t="s">
        <v>180</v>
      </c>
      <c r="HM302" s="54" t="s">
        <v>180</v>
      </c>
      <c r="HN302" s="55" t="s">
        <v>180</v>
      </c>
      <c r="HO302" s="56" t="s">
        <v>180</v>
      </c>
      <c r="HP302" s="54" t="s">
        <v>180</v>
      </c>
      <c r="HQ302" s="55" t="s">
        <v>180</v>
      </c>
      <c r="HR302" s="56" t="s">
        <v>180</v>
      </c>
      <c r="HS302" s="54" t="s">
        <v>180</v>
      </c>
      <c r="HT302" s="55" t="s">
        <v>180</v>
      </c>
      <c r="HU302" s="56" t="s">
        <v>180</v>
      </c>
      <c r="HV302" s="54" t="s">
        <v>180</v>
      </c>
      <c r="HW302" s="55" t="s">
        <v>180</v>
      </c>
      <c r="HX302" s="56" t="s">
        <v>180</v>
      </c>
      <c r="HY302" s="54" t="s">
        <v>180</v>
      </c>
      <c r="HZ302" s="55" t="s">
        <v>180</v>
      </c>
      <c r="IA302" s="56" t="s">
        <v>180</v>
      </c>
      <c r="IB302" s="54" t="s">
        <v>180</v>
      </c>
      <c r="IC302" s="55" t="s">
        <v>180</v>
      </c>
    </row>
    <row r="303" spans="1:237">
      <c r="A303" s="20">
        <v>2012</v>
      </c>
      <c r="B303" s="20">
        <v>1</v>
      </c>
      <c r="C303" s="20">
        <v>2</v>
      </c>
      <c r="D303" s="54">
        <v>523.25</v>
      </c>
      <c r="E303" s="54">
        <v>514.5</v>
      </c>
      <c r="F303" s="55">
        <v>519</v>
      </c>
      <c r="G303" s="56">
        <v>480</v>
      </c>
      <c r="H303" s="54">
        <v>480</v>
      </c>
      <c r="I303" s="55">
        <v>480</v>
      </c>
      <c r="J303" s="56">
        <v>440</v>
      </c>
      <c r="K303" s="54">
        <v>433.75</v>
      </c>
      <c r="L303" s="55">
        <v>437.25</v>
      </c>
      <c r="M303" s="56">
        <v>510</v>
      </c>
      <c r="N303" s="54">
        <v>493.75</v>
      </c>
      <c r="O303" s="55">
        <v>502</v>
      </c>
      <c r="P303" s="56">
        <v>510</v>
      </c>
      <c r="Q303" s="54">
        <v>493.75</v>
      </c>
      <c r="R303" s="55">
        <v>502</v>
      </c>
      <c r="S303" s="56">
        <v>510</v>
      </c>
      <c r="T303" s="54">
        <v>493.75</v>
      </c>
      <c r="U303" s="55">
        <v>502</v>
      </c>
      <c r="V303" s="54">
        <v>510</v>
      </c>
      <c r="W303" s="54">
        <v>497.5</v>
      </c>
      <c r="X303" s="55">
        <v>504</v>
      </c>
      <c r="Y303" s="54">
        <v>510</v>
      </c>
      <c r="Z303" s="54">
        <v>497.5</v>
      </c>
      <c r="AA303" s="55">
        <v>504</v>
      </c>
      <c r="AB303" s="54" t="s">
        <v>180</v>
      </c>
      <c r="AC303" s="54" t="s">
        <v>180</v>
      </c>
      <c r="AD303" s="55" t="s">
        <v>180</v>
      </c>
      <c r="AE303" s="54" t="s">
        <v>180</v>
      </c>
      <c r="AF303" s="54" t="s">
        <v>180</v>
      </c>
      <c r="AG303" s="55" t="s">
        <v>180</v>
      </c>
      <c r="AH303" s="56" t="s">
        <v>180</v>
      </c>
      <c r="AI303" s="54" t="s">
        <v>180</v>
      </c>
      <c r="AJ303" s="55" t="s">
        <v>180</v>
      </c>
      <c r="AK303" s="56" t="s">
        <v>180</v>
      </c>
      <c r="AL303" s="54" t="s">
        <v>180</v>
      </c>
      <c r="AM303" s="55" t="s">
        <v>180</v>
      </c>
      <c r="AN303" s="56" t="s">
        <v>180</v>
      </c>
      <c r="AO303" s="54" t="s">
        <v>180</v>
      </c>
      <c r="AP303" s="55" t="s">
        <v>180</v>
      </c>
      <c r="AQ303" s="56" t="s">
        <v>180</v>
      </c>
      <c r="AR303" s="54" t="s">
        <v>180</v>
      </c>
      <c r="AS303" s="55" t="s">
        <v>180</v>
      </c>
      <c r="AT303" s="56" t="s">
        <v>180</v>
      </c>
      <c r="AU303" s="54" t="s">
        <v>180</v>
      </c>
      <c r="AV303" s="55" t="s">
        <v>180</v>
      </c>
      <c r="AW303" s="56">
        <v>531.25</v>
      </c>
      <c r="AX303" s="54">
        <v>526.25</v>
      </c>
      <c r="AY303" s="55">
        <v>529.25</v>
      </c>
      <c r="AZ303" s="56">
        <v>571.25</v>
      </c>
      <c r="BA303" s="54">
        <v>530</v>
      </c>
      <c r="BB303" s="55">
        <v>551</v>
      </c>
      <c r="BC303" s="56">
        <v>571.25</v>
      </c>
      <c r="BD303" s="54">
        <v>550</v>
      </c>
      <c r="BE303" s="55">
        <v>561</v>
      </c>
      <c r="BF303" s="56">
        <v>550</v>
      </c>
      <c r="BG303" s="54">
        <v>530</v>
      </c>
      <c r="BH303" s="55">
        <v>540</v>
      </c>
      <c r="BI303" s="56">
        <v>570</v>
      </c>
      <c r="BJ303" s="54">
        <v>565</v>
      </c>
      <c r="BK303" s="55">
        <v>568</v>
      </c>
      <c r="BL303" s="56">
        <v>575</v>
      </c>
      <c r="BM303" s="54">
        <v>565</v>
      </c>
      <c r="BN303" s="55">
        <v>570</v>
      </c>
      <c r="BO303" s="56" t="s">
        <v>180</v>
      </c>
      <c r="BP303" s="54" t="s">
        <v>180</v>
      </c>
      <c r="BQ303" s="55" t="s">
        <v>180</v>
      </c>
      <c r="BR303" s="56">
        <v>560</v>
      </c>
      <c r="BS303" s="54">
        <v>550</v>
      </c>
      <c r="BT303" s="55">
        <v>555</v>
      </c>
      <c r="BU303" s="56">
        <v>600</v>
      </c>
      <c r="BV303" s="54">
        <v>595</v>
      </c>
      <c r="BW303" s="55">
        <v>598</v>
      </c>
      <c r="BX303" s="56">
        <v>665</v>
      </c>
      <c r="BY303" s="54">
        <v>652</v>
      </c>
      <c r="BZ303" s="55">
        <v>659</v>
      </c>
      <c r="CA303" s="56" t="s">
        <v>180</v>
      </c>
      <c r="CB303" s="54" t="s">
        <v>180</v>
      </c>
      <c r="CC303" s="55" t="s">
        <v>180</v>
      </c>
      <c r="CD303" s="56" t="s">
        <v>180</v>
      </c>
      <c r="CE303" s="54" t="s">
        <v>180</v>
      </c>
      <c r="CF303" s="55" t="s">
        <v>180</v>
      </c>
      <c r="CG303" s="56">
        <v>563.75</v>
      </c>
      <c r="CH303" s="54">
        <v>555</v>
      </c>
      <c r="CI303" s="55">
        <v>559.75</v>
      </c>
      <c r="CJ303" s="56">
        <v>3487.5</v>
      </c>
      <c r="CK303" s="54">
        <v>3337.5</v>
      </c>
      <c r="CL303" s="55">
        <v>3412.5</v>
      </c>
      <c r="CM303" s="56">
        <v>3200</v>
      </c>
      <c r="CN303" s="54">
        <v>3100</v>
      </c>
      <c r="CO303" s="55">
        <v>3150</v>
      </c>
      <c r="CP303" s="56">
        <v>612.25</v>
      </c>
      <c r="CQ303" s="54">
        <v>600.75</v>
      </c>
      <c r="CR303" s="55">
        <v>606.75</v>
      </c>
      <c r="CS303" s="56">
        <v>665</v>
      </c>
      <c r="CT303" s="54">
        <v>650</v>
      </c>
      <c r="CU303" s="55">
        <v>658</v>
      </c>
      <c r="CV303" s="56">
        <v>650</v>
      </c>
      <c r="CW303" s="54">
        <v>650</v>
      </c>
      <c r="CX303" s="55">
        <v>650</v>
      </c>
      <c r="CY303" s="54">
        <v>531.25</v>
      </c>
      <c r="CZ303" s="54">
        <v>526.25</v>
      </c>
      <c r="DA303" s="55">
        <v>529.25</v>
      </c>
      <c r="DB303" s="54" t="s">
        <v>180</v>
      </c>
      <c r="DC303" s="54" t="s">
        <v>180</v>
      </c>
      <c r="DD303" s="55" t="s">
        <v>180</v>
      </c>
      <c r="DE303" s="54" t="s">
        <v>180</v>
      </c>
      <c r="DF303" s="54" t="s">
        <v>180</v>
      </c>
      <c r="DG303" s="55" t="s">
        <v>180</v>
      </c>
      <c r="DH303" s="54" t="s">
        <v>180</v>
      </c>
      <c r="DI303" s="54" t="s">
        <v>180</v>
      </c>
      <c r="DJ303" s="55" t="s">
        <v>180</v>
      </c>
      <c r="DK303" s="56" t="s">
        <v>180</v>
      </c>
      <c r="DL303" s="54" t="s">
        <v>180</v>
      </c>
      <c r="DM303" s="55" t="s">
        <v>180</v>
      </c>
      <c r="DN303" s="54" t="s">
        <v>180</v>
      </c>
      <c r="DO303" s="54" t="s">
        <v>180</v>
      </c>
      <c r="DP303" s="55" t="s">
        <v>180</v>
      </c>
      <c r="DQ303" s="54" t="s">
        <v>180</v>
      </c>
      <c r="DR303" s="54" t="s">
        <v>180</v>
      </c>
      <c r="DS303" s="55" t="s">
        <v>180</v>
      </c>
      <c r="DT303" s="54" t="s">
        <v>180</v>
      </c>
      <c r="DU303" s="54" t="s">
        <v>180</v>
      </c>
      <c r="DV303" s="55" t="s">
        <v>180</v>
      </c>
      <c r="DW303" s="56">
        <v>530</v>
      </c>
      <c r="DX303" s="54">
        <v>530</v>
      </c>
      <c r="DY303" s="55">
        <v>530</v>
      </c>
      <c r="DZ303" s="56" t="s">
        <v>180</v>
      </c>
      <c r="EA303" s="54" t="s">
        <v>180</v>
      </c>
      <c r="EB303" s="55" t="s">
        <v>180</v>
      </c>
      <c r="EC303" s="56" t="s">
        <v>180</v>
      </c>
      <c r="ED303" s="54" t="s">
        <v>180</v>
      </c>
      <c r="EE303" s="55" t="s">
        <v>180</v>
      </c>
      <c r="EF303" s="56" t="s">
        <v>180</v>
      </c>
      <c r="EG303" s="54" t="s">
        <v>180</v>
      </c>
      <c r="EH303" s="55" t="s">
        <v>180</v>
      </c>
      <c r="EI303" s="56" t="s">
        <v>180</v>
      </c>
      <c r="EJ303" s="54" t="s">
        <v>180</v>
      </c>
      <c r="EK303" s="55" t="s">
        <v>180</v>
      </c>
      <c r="EL303" s="56" t="s">
        <v>180</v>
      </c>
      <c r="EM303" s="54" t="s">
        <v>180</v>
      </c>
      <c r="EN303" s="55" t="s">
        <v>180</v>
      </c>
      <c r="EO303" s="56">
        <v>2737.5</v>
      </c>
      <c r="EP303" s="54">
        <v>2662.5</v>
      </c>
      <c r="EQ303" s="55">
        <v>2700</v>
      </c>
      <c r="ER303" s="56">
        <v>3075</v>
      </c>
      <c r="ES303" s="54">
        <v>3000</v>
      </c>
      <c r="ET303" s="55">
        <v>3037.5</v>
      </c>
      <c r="EU303" s="54" t="s">
        <v>180</v>
      </c>
      <c r="EV303" s="54" t="s">
        <v>180</v>
      </c>
      <c r="EW303" s="55" t="s">
        <v>180</v>
      </c>
      <c r="EX303" s="54">
        <v>550</v>
      </c>
      <c r="EY303" s="54">
        <v>530</v>
      </c>
      <c r="EZ303" s="55">
        <v>540</v>
      </c>
      <c r="FA303" s="56" t="s">
        <v>180</v>
      </c>
      <c r="FB303" s="54" t="s">
        <v>180</v>
      </c>
      <c r="FC303" s="55" t="s">
        <v>180</v>
      </c>
      <c r="FD303" s="56" t="s">
        <v>180</v>
      </c>
      <c r="FE303" s="54" t="s">
        <v>180</v>
      </c>
      <c r="FF303" s="55" t="s">
        <v>180</v>
      </c>
      <c r="FG303" s="56">
        <v>450</v>
      </c>
      <c r="FH303" s="54">
        <v>440</v>
      </c>
      <c r="FI303" s="55">
        <v>445</v>
      </c>
      <c r="FJ303" s="56">
        <v>450</v>
      </c>
      <c r="FK303" s="54">
        <v>430</v>
      </c>
      <c r="FL303" s="55">
        <v>440</v>
      </c>
      <c r="FM303" s="56">
        <v>527.5</v>
      </c>
      <c r="FN303" s="54">
        <v>522.5</v>
      </c>
      <c r="FO303" s="55">
        <v>525.5</v>
      </c>
      <c r="FP303" s="56" t="s">
        <v>180</v>
      </c>
      <c r="FQ303" s="54" t="s">
        <v>180</v>
      </c>
      <c r="FR303" s="55" t="s">
        <v>180</v>
      </c>
      <c r="FS303" s="56" t="s">
        <v>180</v>
      </c>
      <c r="FT303" s="54" t="s">
        <v>180</v>
      </c>
      <c r="FU303" s="55" t="s">
        <v>180</v>
      </c>
      <c r="FV303" s="56" t="s">
        <v>180</v>
      </c>
      <c r="FW303" s="54" t="s">
        <v>180</v>
      </c>
      <c r="FX303" s="55" t="s">
        <v>180</v>
      </c>
      <c r="FY303" s="56" t="s">
        <v>180</v>
      </c>
      <c r="FZ303" s="54" t="s">
        <v>180</v>
      </c>
      <c r="GA303" s="55" t="s">
        <v>180</v>
      </c>
      <c r="GB303" s="56">
        <v>1087.5</v>
      </c>
      <c r="GC303" s="54">
        <v>970</v>
      </c>
      <c r="GD303" s="55">
        <v>1028.75</v>
      </c>
      <c r="GE303" s="56">
        <v>960</v>
      </c>
      <c r="GF303" s="54">
        <v>960</v>
      </c>
      <c r="GG303" s="55">
        <v>960</v>
      </c>
      <c r="GH303" s="56">
        <v>1162.5</v>
      </c>
      <c r="GI303" s="54">
        <v>1152.5</v>
      </c>
      <c r="GJ303" s="55">
        <v>1157.5</v>
      </c>
      <c r="GK303" s="56" t="s">
        <v>180</v>
      </c>
      <c r="GL303" s="54" t="s">
        <v>180</v>
      </c>
      <c r="GM303" s="55" t="s">
        <v>180</v>
      </c>
      <c r="GN303" s="56" t="s">
        <v>180</v>
      </c>
      <c r="GO303" s="54" t="s">
        <v>180</v>
      </c>
      <c r="GP303" s="55" t="s">
        <v>180</v>
      </c>
      <c r="GQ303" s="56" t="s">
        <v>180</v>
      </c>
      <c r="GR303" s="54" t="s">
        <v>180</v>
      </c>
      <c r="GS303" s="55" t="s">
        <v>180</v>
      </c>
      <c r="GT303" s="56" t="s">
        <v>180</v>
      </c>
      <c r="GU303" s="54" t="s">
        <v>180</v>
      </c>
      <c r="GV303" s="55" t="s">
        <v>180</v>
      </c>
      <c r="GW303" s="56" t="s">
        <v>180</v>
      </c>
      <c r="GX303" s="54" t="s">
        <v>180</v>
      </c>
      <c r="GY303" s="55" t="s">
        <v>180</v>
      </c>
      <c r="GZ303" s="56">
        <v>200</v>
      </c>
      <c r="HA303" s="54">
        <v>185</v>
      </c>
      <c r="HB303" s="55">
        <v>193</v>
      </c>
      <c r="HC303" s="56">
        <v>215</v>
      </c>
      <c r="HD303" s="54">
        <v>210</v>
      </c>
      <c r="HE303" s="55">
        <v>213</v>
      </c>
      <c r="HF303" s="54" t="s">
        <v>180</v>
      </c>
      <c r="HG303" s="54" t="s">
        <v>180</v>
      </c>
      <c r="HH303" s="55" t="s">
        <v>180</v>
      </c>
      <c r="HI303" s="54">
        <v>200</v>
      </c>
      <c r="HJ303" s="54">
        <v>155</v>
      </c>
      <c r="HK303" s="55">
        <v>178</v>
      </c>
      <c r="HL303" s="56" t="s">
        <v>180</v>
      </c>
      <c r="HM303" s="54" t="s">
        <v>180</v>
      </c>
      <c r="HN303" s="55" t="s">
        <v>180</v>
      </c>
      <c r="HO303" s="56" t="s">
        <v>180</v>
      </c>
      <c r="HP303" s="54" t="s">
        <v>180</v>
      </c>
      <c r="HQ303" s="55" t="s">
        <v>180</v>
      </c>
      <c r="HR303" s="56" t="s">
        <v>180</v>
      </c>
      <c r="HS303" s="54" t="s">
        <v>180</v>
      </c>
      <c r="HT303" s="55" t="s">
        <v>180</v>
      </c>
      <c r="HU303" s="56" t="s">
        <v>180</v>
      </c>
      <c r="HV303" s="54" t="s">
        <v>180</v>
      </c>
      <c r="HW303" s="55" t="s">
        <v>180</v>
      </c>
      <c r="HX303" s="56" t="s">
        <v>180</v>
      </c>
      <c r="HY303" s="54" t="s">
        <v>180</v>
      </c>
      <c r="HZ303" s="55" t="s">
        <v>180</v>
      </c>
      <c r="IA303" s="56" t="s">
        <v>180</v>
      </c>
      <c r="IB303" s="54" t="s">
        <v>180</v>
      </c>
      <c r="IC303" s="55" t="s">
        <v>180</v>
      </c>
    </row>
    <row r="304" spans="1:237">
      <c r="A304" s="20">
        <v>2012</v>
      </c>
      <c r="B304" s="20">
        <v>1</v>
      </c>
      <c r="C304" s="20">
        <v>3</v>
      </c>
      <c r="D304" s="54">
        <v>508.4</v>
      </c>
      <c r="E304" s="54">
        <v>500</v>
      </c>
      <c r="F304" s="55">
        <v>504.4</v>
      </c>
      <c r="G304" s="56">
        <v>460</v>
      </c>
      <c r="H304" s="54">
        <v>460</v>
      </c>
      <c r="I304" s="55">
        <v>460</v>
      </c>
      <c r="J304" s="56">
        <v>451.4</v>
      </c>
      <c r="K304" s="54">
        <v>443</v>
      </c>
      <c r="L304" s="55">
        <v>447.4</v>
      </c>
      <c r="M304" s="56">
        <v>495.00000000000011</v>
      </c>
      <c r="N304" s="54">
        <v>484</v>
      </c>
      <c r="O304" s="55">
        <v>490</v>
      </c>
      <c r="P304" s="56">
        <v>495.00000000000011</v>
      </c>
      <c r="Q304" s="54">
        <v>484</v>
      </c>
      <c r="R304" s="55">
        <v>490</v>
      </c>
      <c r="S304" s="56">
        <v>492</v>
      </c>
      <c r="T304" s="54">
        <v>484</v>
      </c>
      <c r="U304" s="55">
        <v>488.19999999999993</v>
      </c>
      <c r="V304" s="54">
        <v>491</v>
      </c>
      <c r="W304" s="54">
        <v>481</v>
      </c>
      <c r="X304" s="55">
        <v>486</v>
      </c>
      <c r="Y304" s="54">
        <v>491</v>
      </c>
      <c r="Z304" s="54">
        <v>491</v>
      </c>
      <c r="AA304" s="55">
        <v>491</v>
      </c>
      <c r="AB304" s="54" t="s">
        <v>180</v>
      </c>
      <c r="AC304" s="54" t="s">
        <v>180</v>
      </c>
      <c r="AD304" s="55" t="s">
        <v>180</v>
      </c>
      <c r="AE304" s="54" t="s">
        <v>180</v>
      </c>
      <c r="AF304" s="54" t="s">
        <v>180</v>
      </c>
      <c r="AG304" s="55" t="s">
        <v>180</v>
      </c>
      <c r="AH304" s="56" t="s">
        <v>180</v>
      </c>
      <c r="AI304" s="54" t="s">
        <v>180</v>
      </c>
      <c r="AJ304" s="55" t="s">
        <v>180</v>
      </c>
      <c r="AK304" s="56" t="s">
        <v>180</v>
      </c>
      <c r="AL304" s="54" t="s">
        <v>180</v>
      </c>
      <c r="AM304" s="55" t="s">
        <v>180</v>
      </c>
      <c r="AN304" s="56" t="s">
        <v>180</v>
      </c>
      <c r="AO304" s="54" t="s">
        <v>180</v>
      </c>
      <c r="AP304" s="55" t="s">
        <v>180</v>
      </c>
      <c r="AQ304" s="56" t="s">
        <v>180</v>
      </c>
      <c r="AR304" s="54" t="s">
        <v>180</v>
      </c>
      <c r="AS304" s="55" t="s">
        <v>180</v>
      </c>
      <c r="AT304" s="56" t="s">
        <v>180</v>
      </c>
      <c r="AU304" s="54" t="s">
        <v>180</v>
      </c>
      <c r="AV304" s="55" t="s">
        <v>180</v>
      </c>
      <c r="AW304" s="56">
        <v>519</v>
      </c>
      <c r="AX304" s="54">
        <v>506</v>
      </c>
      <c r="AY304" s="55">
        <v>513</v>
      </c>
      <c r="AZ304" s="56">
        <v>550</v>
      </c>
      <c r="BA304" s="54">
        <v>504.99999999999989</v>
      </c>
      <c r="BB304" s="55">
        <v>528</v>
      </c>
      <c r="BC304" s="56">
        <v>575</v>
      </c>
      <c r="BD304" s="54">
        <v>550</v>
      </c>
      <c r="BE304" s="55">
        <v>563</v>
      </c>
      <c r="BF304" s="56">
        <v>550</v>
      </c>
      <c r="BG304" s="54">
        <v>504.99999999999989</v>
      </c>
      <c r="BH304" s="55">
        <v>528</v>
      </c>
      <c r="BI304" s="56">
        <v>537</v>
      </c>
      <c r="BJ304" s="54">
        <v>532</v>
      </c>
      <c r="BK304" s="55">
        <v>535</v>
      </c>
      <c r="BL304" s="56">
        <v>537</v>
      </c>
      <c r="BM304" s="54">
        <v>534</v>
      </c>
      <c r="BN304" s="55">
        <v>535.6</v>
      </c>
      <c r="BO304" s="56" t="s">
        <v>180</v>
      </c>
      <c r="BP304" s="54" t="s">
        <v>180</v>
      </c>
      <c r="BQ304" s="55" t="s">
        <v>180</v>
      </c>
      <c r="BR304" s="56">
        <v>524</v>
      </c>
      <c r="BS304" s="54">
        <v>517</v>
      </c>
      <c r="BT304" s="55">
        <v>520.79999999999995</v>
      </c>
      <c r="BU304" s="56">
        <v>548</v>
      </c>
      <c r="BV304" s="54">
        <v>541</v>
      </c>
      <c r="BW304" s="55">
        <v>544.79999999999995</v>
      </c>
      <c r="BX304" s="56">
        <v>582</v>
      </c>
      <c r="BY304" s="54">
        <v>570</v>
      </c>
      <c r="BZ304" s="55">
        <v>576.20000000000005</v>
      </c>
      <c r="CA304" s="56" t="s">
        <v>180</v>
      </c>
      <c r="CB304" s="54" t="s">
        <v>180</v>
      </c>
      <c r="CC304" s="55" t="s">
        <v>180</v>
      </c>
      <c r="CD304" s="56" t="s">
        <v>180</v>
      </c>
      <c r="CE304" s="54" t="s">
        <v>180</v>
      </c>
      <c r="CF304" s="55" t="s">
        <v>180</v>
      </c>
      <c r="CG304" s="56">
        <v>541</v>
      </c>
      <c r="CH304" s="54">
        <v>538</v>
      </c>
      <c r="CI304" s="55">
        <v>539.79999999999995</v>
      </c>
      <c r="CJ304" s="56">
        <v>3550</v>
      </c>
      <c r="CK304" s="54">
        <v>3390</v>
      </c>
      <c r="CL304" s="55">
        <v>3470</v>
      </c>
      <c r="CM304" s="56">
        <v>3220</v>
      </c>
      <c r="CN304" s="54">
        <v>3100</v>
      </c>
      <c r="CO304" s="55">
        <v>3160</v>
      </c>
      <c r="CP304" s="56">
        <v>597</v>
      </c>
      <c r="CQ304" s="54">
        <v>585</v>
      </c>
      <c r="CR304" s="55">
        <v>591.20000000000005</v>
      </c>
      <c r="CS304" s="56">
        <v>665</v>
      </c>
      <c r="CT304" s="54">
        <v>650</v>
      </c>
      <c r="CU304" s="55">
        <v>658</v>
      </c>
      <c r="CV304" s="56">
        <v>650</v>
      </c>
      <c r="CW304" s="54">
        <v>650</v>
      </c>
      <c r="CX304" s="55">
        <v>650</v>
      </c>
      <c r="CY304" s="54">
        <v>512</v>
      </c>
      <c r="CZ304" s="54">
        <v>506</v>
      </c>
      <c r="DA304" s="55">
        <v>509.4</v>
      </c>
      <c r="DB304" s="54" t="s">
        <v>180</v>
      </c>
      <c r="DC304" s="54" t="s">
        <v>180</v>
      </c>
      <c r="DD304" s="55" t="s">
        <v>180</v>
      </c>
      <c r="DE304" s="54" t="s">
        <v>180</v>
      </c>
      <c r="DF304" s="54" t="s">
        <v>180</v>
      </c>
      <c r="DG304" s="55" t="s">
        <v>180</v>
      </c>
      <c r="DH304" s="54" t="s">
        <v>180</v>
      </c>
      <c r="DI304" s="54" t="s">
        <v>180</v>
      </c>
      <c r="DJ304" s="55" t="s">
        <v>180</v>
      </c>
      <c r="DK304" s="56" t="s">
        <v>180</v>
      </c>
      <c r="DL304" s="54" t="s">
        <v>180</v>
      </c>
      <c r="DM304" s="55" t="s">
        <v>180</v>
      </c>
      <c r="DN304" s="54" t="s">
        <v>180</v>
      </c>
      <c r="DO304" s="54" t="s">
        <v>180</v>
      </c>
      <c r="DP304" s="55" t="s">
        <v>180</v>
      </c>
      <c r="DQ304" s="54" t="s">
        <v>180</v>
      </c>
      <c r="DR304" s="54" t="s">
        <v>180</v>
      </c>
      <c r="DS304" s="55" t="s">
        <v>180</v>
      </c>
      <c r="DT304" s="54" t="s">
        <v>180</v>
      </c>
      <c r="DU304" s="54" t="s">
        <v>180</v>
      </c>
      <c r="DV304" s="55" t="s">
        <v>180</v>
      </c>
      <c r="DW304" s="56">
        <v>529</v>
      </c>
      <c r="DX304" s="54">
        <v>529</v>
      </c>
      <c r="DY304" s="55">
        <v>529</v>
      </c>
      <c r="DZ304" s="56" t="s">
        <v>180</v>
      </c>
      <c r="EA304" s="54" t="s">
        <v>180</v>
      </c>
      <c r="EB304" s="55" t="s">
        <v>180</v>
      </c>
      <c r="EC304" s="56" t="s">
        <v>180</v>
      </c>
      <c r="ED304" s="54" t="s">
        <v>180</v>
      </c>
      <c r="EE304" s="55" t="s">
        <v>180</v>
      </c>
      <c r="EF304" s="56" t="s">
        <v>180</v>
      </c>
      <c r="EG304" s="54" t="s">
        <v>180</v>
      </c>
      <c r="EH304" s="55" t="s">
        <v>180</v>
      </c>
      <c r="EI304" s="56" t="s">
        <v>180</v>
      </c>
      <c r="EJ304" s="54" t="s">
        <v>180</v>
      </c>
      <c r="EK304" s="55" t="s">
        <v>180</v>
      </c>
      <c r="EL304" s="56" t="s">
        <v>180</v>
      </c>
      <c r="EM304" s="54" t="s">
        <v>180</v>
      </c>
      <c r="EN304" s="55" t="s">
        <v>180</v>
      </c>
      <c r="EO304" s="56">
        <v>2720</v>
      </c>
      <c r="EP304" s="54">
        <v>2650</v>
      </c>
      <c r="EQ304" s="55">
        <v>2685</v>
      </c>
      <c r="ER304" s="56">
        <v>3050</v>
      </c>
      <c r="ES304" s="54">
        <v>3000</v>
      </c>
      <c r="ET304" s="55">
        <v>3025</v>
      </c>
      <c r="EU304" s="54" t="s">
        <v>180</v>
      </c>
      <c r="EV304" s="54" t="s">
        <v>180</v>
      </c>
      <c r="EW304" s="55" t="s">
        <v>180</v>
      </c>
      <c r="EX304" s="54">
        <v>546</v>
      </c>
      <c r="EY304" s="54">
        <v>540</v>
      </c>
      <c r="EZ304" s="55">
        <v>543.4</v>
      </c>
      <c r="FA304" s="56" t="s">
        <v>180</v>
      </c>
      <c r="FB304" s="54" t="s">
        <v>180</v>
      </c>
      <c r="FC304" s="55" t="s">
        <v>180</v>
      </c>
      <c r="FD304" s="56" t="s">
        <v>180</v>
      </c>
      <c r="FE304" s="54" t="s">
        <v>180</v>
      </c>
      <c r="FF304" s="55" t="s">
        <v>180</v>
      </c>
      <c r="FG304" s="56">
        <v>448</v>
      </c>
      <c r="FH304" s="54">
        <v>436</v>
      </c>
      <c r="FI304" s="55">
        <v>442</v>
      </c>
      <c r="FJ304" s="56">
        <v>440</v>
      </c>
      <c r="FK304" s="54">
        <v>432</v>
      </c>
      <c r="FL304" s="55">
        <v>436.4</v>
      </c>
      <c r="FM304" s="56">
        <v>526</v>
      </c>
      <c r="FN304" s="54">
        <v>516</v>
      </c>
      <c r="FO304" s="55">
        <v>521</v>
      </c>
      <c r="FP304" s="56" t="s">
        <v>180</v>
      </c>
      <c r="FQ304" s="54" t="s">
        <v>180</v>
      </c>
      <c r="FR304" s="55" t="s">
        <v>180</v>
      </c>
      <c r="FS304" s="56" t="s">
        <v>180</v>
      </c>
      <c r="FT304" s="54" t="s">
        <v>180</v>
      </c>
      <c r="FU304" s="55" t="s">
        <v>180</v>
      </c>
      <c r="FV304" s="56" t="s">
        <v>180</v>
      </c>
      <c r="FW304" s="54" t="s">
        <v>180</v>
      </c>
      <c r="FX304" s="55" t="s">
        <v>180</v>
      </c>
      <c r="FY304" s="56" t="s">
        <v>180</v>
      </c>
      <c r="FZ304" s="54" t="s">
        <v>180</v>
      </c>
      <c r="GA304" s="55" t="s">
        <v>180</v>
      </c>
      <c r="GB304" s="56">
        <v>1040</v>
      </c>
      <c r="GC304" s="54">
        <v>880</v>
      </c>
      <c r="GD304" s="55">
        <v>960</v>
      </c>
      <c r="GE304" s="56">
        <v>960</v>
      </c>
      <c r="GF304" s="54">
        <v>960</v>
      </c>
      <c r="GG304" s="55">
        <v>960</v>
      </c>
      <c r="GH304" s="56">
        <v>1115</v>
      </c>
      <c r="GI304" s="54">
        <v>1105</v>
      </c>
      <c r="GJ304" s="55">
        <v>1110</v>
      </c>
      <c r="GK304" s="56" t="s">
        <v>180</v>
      </c>
      <c r="GL304" s="54" t="s">
        <v>180</v>
      </c>
      <c r="GM304" s="55" t="s">
        <v>180</v>
      </c>
      <c r="GN304" s="56" t="s">
        <v>180</v>
      </c>
      <c r="GO304" s="54" t="s">
        <v>180</v>
      </c>
      <c r="GP304" s="55" t="s">
        <v>180</v>
      </c>
      <c r="GQ304" s="56" t="s">
        <v>180</v>
      </c>
      <c r="GR304" s="54" t="s">
        <v>180</v>
      </c>
      <c r="GS304" s="55" t="s">
        <v>180</v>
      </c>
      <c r="GT304" s="56" t="s">
        <v>180</v>
      </c>
      <c r="GU304" s="54" t="s">
        <v>180</v>
      </c>
      <c r="GV304" s="55" t="s">
        <v>180</v>
      </c>
      <c r="GW304" s="56" t="s">
        <v>180</v>
      </c>
      <c r="GX304" s="54" t="s">
        <v>180</v>
      </c>
      <c r="GY304" s="55" t="s">
        <v>180</v>
      </c>
      <c r="GZ304" s="56">
        <v>200</v>
      </c>
      <c r="HA304" s="54">
        <v>185</v>
      </c>
      <c r="HB304" s="55">
        <v>193</v>
      </c>
      <c r="HC304" s="56">
        <v>215</v>
      </c>
      <c r="HD304" s="54">
        <v>210</v>
      </c>
      <c r="HE304" s="55">
        <v>213</v>
      </c>
      <c r="HF304" s="54" t="s">
        <v>180</v>
      </c>
      <c r="HG304" s="54" t="s">
        <v>180</v>
      </c>
      <c r="HH304" s="55" t="s">
        <v>180</v>
      </c>
      <c r="HI304" s="54">
        <v>200</v>
      </c>
      <c r="HJ304" s="54">
        <v>155</v>
      </c>
      <c r="HK304" s="55">
        <v>178</v>
      </c>
      <c r="HL304" s="56" t="s">
        <v>180</v>
      </c>
      <c r="HM304" s="54" t="s">
        <v>180</v>
      </c>
      <c r="HN304" s="55" t="s">
        <v>180</v>
      </c>
      <c r="HO304" s="56" t="s">
        <v>180</v>
      </c>
      <c r="HP304" s="54" t="s">
        <v>180</v>
      </c>
      <c r="HQ304" s="55" t="s">
        <v>180</v>
      </c>
      <c r="HR304" s="56" t="s">
        <v>180</v>
      </c>
      <c r="HS304" s="54" t="s">
        <v>180</v>
      </c>
      <c r="HT304" s="55" t="s">
        <v>180</v>
      </c>
      <c r="HU304" s="56" t="s">
        <v>180</v>
      </c>
      <c r="HV304" s="54" t="s">
        <v>180</v>
      </c>
      <c r="HW304" s="55" t="s">
        <v>180</v>
      </c>
      <c r="HX304" s="56" t="s">
        <v>180</v>
      </c>
      <c r="HY304" s="54" t="s">
        <v>180</v>
      </c>
      <c r="HZ304" s="55" t="s">
        <v>180</v>
      </c>
      <c r="IA304" s="56" t="s">
        <v>180</v>
      </c>
      <c r="IB304" s="54" t="s">
        <v>180</v>
      </c>
      <c r="IC304" s="55" t="s">
        <v>180</v>
      </c>
    </row>
    <row r="305" spans="1:237">
      <c r="A305" s="20">
        <v>2012</v>
      </c>
      <c r="B305" s="20">
        <v>2</v>
      </c>
      <c r="C305" s="20">
        <v>4</v>
      </c>
      <c r="D305" s="54">
        <v>523.75</v>
      </c>
      <c r="E305" s="54">
        <v>512.5</v>
      </c>
      <c r="F305" s="55">
        <v>518.25</v>
      </c>
      <c r="G305" s="56">
        <v>462.5</v>
      </c>
      <c r="H305" s="54">
        <v>462.5</v>
      </c>
      <c r="I305" s="55">
        <v>462.5</v>
      </c>
      <c r="J305" s="56">
        <v>485</v>
      </c>
      <c r="K305" s="54">
        <v>481.25</v>
      </c>
      <c r="L305" s="55">
        <v>483.5</v>
      </c>
      <c r="M305" s="56">
        <v>505</v>
      </c>
      <c r="N305" s="54">
        <v>500</v>
      </c>
      <c r="O305" s="55">
        <v>502.5</v>
      </c>
      <c r="P305" s="56">
        <v>505</v>
      </c>
      <c r="Q305" s="54">
        <v>500</v>
      </c>
      <c r="R305" s="55">
        <v>502.5</v>
      </c>
      <c r="S305" s="56">
        <v>505</v>
      </c>
      <c r="T305" s="54">
        <v>500</v>
      </c>
      <c r="U305" s="55">
        <v>502.5</v>
      </c>
      <c r="V305" s="54">
        <v>501.24999999999994</v>
      </c>
      <c r="W305" s="54">
        <v>497.49999999999994</v>
      </c>
      <c r="X305" s="55">
        <v>499.49999999999994</v>
      </c>
      <c r="Y305" s="54">
        <v>502.5</v>
      </c>
      <c r="Z305" s="54">
        <v>496.25</v>
      </c>
      <c r="AA305" s="55">
        <v>499.5</v>
      </c>
      <c r="AB305" s="54" t="s">
        <v>180</v>
      </c>
      <c r="AC305" s="54" t="s">
        <v>180</v>
      </c>
      <c r="AD305" s="55" t="s">
        <v>180</v>
      </c>
      <c r="AE305" s="54" t="s">
        <v>180</v>
      </c>
      <c r="AF305" s="54" t="s">
        <v>180</v>
      </c>
      <c r="AG305" s="55" t="s">
        <v>180</v>
      </c>
      <c r="AH305" s="56" t="s">
        <v>180</v>
      </c>
      <c r="AI305" s="54" t="s">
        <v>180</v>
      </c>
      <c r="AJ305" s="55" t="s">
        <v>180</v>
      </c>
      <c r="AK305" s="56" t="s">
        <v>180</v>
      </c>
      <c r="AL305" s="54" t="s">
        <v>180</v>
      </c>
      <c r="AM305" s="55" t="s">
        <v>180</v>
      </c>
      <c r="AN305" s="56" t="s">
        <v>180</v>
      </c>
      <c r="AO305" s="54" t="s">
        <v>180</v>
      </c>
      <c r="AP305" s="55" t="s">
        <v>180</v>
      </c>
      <c r="AQ305" s="56" t="s">
        <v>180</v>
      </c>
      <c r="AR305" s="54" t="s">
        <v>180</v>
      </c>
      <c r="AS305" s="55" t="s">
        <v>180</v>
      </c>
      <c r="AT305" s="56" t="s">
        <v>180</v>
      </c>
      <c r="AU305" s="54" t="s">
        <v>180</v>
      </c>
      <c r="AV305" s="55" t="s">
        <v>180</v>
      </c>
      <c r="AW305" s="56">
        <v>551.25</v>
      </c>
      <c r="AX305" s="54">
        <v>522.5</v>
      </c>
      <c r="AY305" s="55">
        <v>537.25</v>
      </c>
      <c r="AZ305" s="56">
        <v>530</v>
      </c>
      <c r="BA305" s="54">
        <v>518.75</v>
      </c>
      <c r="BB305" s="55">
        <v>524.75</v>
      </c>
      <c r="BC305" s="56">
        <v>575</v>
      </c>
      <c r="BD305" s="54">
        <v>550</v>
      </c>
      <c r="BE305" s="55">
        <v>563</v>
      </c>
      <c r="BF305" s="56">
        <v>530</v>
      </c>
      <c r="BG305" s="54">
        <v>518.75</v>
      </c>
      <c r="BH305" s="55">
        <v>524.75</v>
      </c>
      <c r="BI305" s="56">
        <v>515</v>
      </c>
      <c r="BJ305" s="54">
        <v>510</v>
      </c>
      <c r="BK305" s="55">
        <v>513</v>
      </c>
      <c r="BL305" s="56">
        <v>528.75</v>
      </c>
      <c r="BM305" s="54">
        <v>527.5</v>
      </c>
      <c r="BN305" s="55">
        <v>528.25</v>
      </c>
      <c r="BO305" s="56" t="s">
        <v>180</v>
      </c>
      <c r="BP305" s="54" t="s">
        <v>180</v>
      </c>
      <c r="BQ305" s="55" t="s">
        <v>180</v>
      </c>
      <c r="BR305" s="56">
        <v>512.5</v>
      </c>
      <c r="BS305" s="54">
        <v>497.5</v>
      </c>
      <c r="BT305" s="55">
        <v>505.00000000000006</v>
      </c>
      <c r="BU305" s="56">
        <v>550</v>
      </c>
      <c r="BV305" s="54">
        <v>540</v>
      </c>
      <c r="BW305" s="55">
        <v>545</v>
      </c>
      <c r="BX305" s="56">
        <v>550</v>
      </c>
      <c r="BY305" s="54">
        <v>550</v>
      </c>
      <c r="BZ305" s="55">
        <v>550</v>
      </c>
      <c r="CA305" s="56" t="s">
        <v>180</v>
      </c>
      <c r="CB305" s="54" t="s">
        <v>180</v>
      </c>
      <c r="CC305" s="55" t="s">
        <v>180</v>
      </c>
      <c r="CD305" s="56" t="s">
        <v>180</v>
      </c>
      <c r="CE305" s="54" t="s">
        <v>180</v>
      </c>
      <c r="CF305" s="55" t="s">
        <v>180</v>
      </c>
      <c r="CG305" s="56">
        <v>562.75</v>
      </c>
      <c r="CH305" s="54">
        <v>558.75</v>
      </c>
      <c r="CI305" s="55">
        <v>561.25</v>
      </c>
      <c r="CJ305" s="56">
        <v>3537.5</v>
      </c>
      <c r="CK305" s="54">
        <v>3450</v>
      </c>
      <c r="CL305" s="55">
        <v>3493.75</v>
      </c>
      <c r="CM305" s="56">
        <v>3200</v>
      </c>
      <c r="CN305" s="54">
        <v>3100</v>
      </c>
      <c r="CO305" s="55">
        <v>3150</v>
      </c>
      <c r="CP305" s="56">
        <v>614.5</v>
      </c>
      <c r="CQ305" s="54">
        <v>605</v>
      </c>
      <c r="CR305" s="55">
        <v>609.75</v>
      </c>
      <c r="CS305" s="56">
        <v>665</v>
      </c>
      <c r="CT305" s="54">
        <v>650</v>
      </c>
      <c r="CU305" s="55">
        <v>658</v>
      </c>
      <c r="CV305" s="56">
        <v>650</v>
      </c>
      <c r="CW305" s="54">
        <v>650</v>
      </c>
      <c r="CX305" s="55">
        <v>650</v>
      </c>
      <c r="CY305" s="54">
        <v>525</v>
      </c>
      <c r="CZ305" s="54">
        <v>516.25</v>
      </c>
      <c r="DA305" s="55">
        <v>520.75</v>
      </c>
      <c r="DB305" s="54" t="s">
        <v>180</v>
      </c>
      <c r="DC305" s="54" t="s">
        <v>180</v>
      </c>
      <c r="DD305" s="55" t="s">
        <v>180</v>
      </c>
      <c r="DE305" s="54" t="s">
        <v>180</v>
      </c>
      <c r="DF305" s="54" t="s">
        <v>180</v>
      </c>
      <c r="DG305" s="55" t="s">
        <v>180</v>
      </c>
      <c r="DH305" s="54" t="s">
        <v>180</v>
      </c>
      <c r="DI305" s="54" t="s">
        <v>180</v>
      </c>
      <c r="DJ305" s="55" t="s">
        <v>180</v>
      </c>
      <c r="DK305" s="56" t="s">
        <v>180</v>
      </c>
      <c r="DL305" s="54" t="s">
        <v>180</v>
      </c>
      <c r="DM305" s="55" t="s">
        <v>180</v>
      </c>
      <c r="DN305" s="54" t="s">
        <v>180</v>
      </c>
      <c r="DO305" s="54" t="s">
        <v>180</v>
      </c>
      <c r="DP305" s="55" t="s">
        <v>180</v>
      </c>
      <c r="DQ305" s="54" t="s">
        <v>180</v>
      </c>
      <c r="DR305" s="54" t="s">
        <v>180</v>
      </c>
      <c r="DS305" s="55" t="s">
        <v>180</v>
      </c>
      <c r="DT305" s="54" t="s">
        <v>180</v>
      </c>
      <c r="DU305" s="54" t="s">
        <v>180</v>
      </c>
      <c r="DV305" s="55" t="s">
        <v>180</v>
      </c>
      <c r="DW305" s="56">
        <v>538</v>
      </c>
      <c r="DX305" s="54">
        <v>538</v>
      </c>
      <c r="DY305" s="55">
        <v>538</v>
      </c>
      <c r="DZ305" s="56" t="s">
        <v>180</v>
      </c>
      <c r="EA305" s="54" t="s">
        <v>180</v>
      </c>
      <c r="EB305" s="55" t="s">
        <v>180</v>
      </c>
      <c r="EC305" s="56" t="s">
        <v>180</v>
      </c>
      <c r="ED305" s="54" t="s">
        <v>180</v>
      </c>
      <c r="EE305" s="55" t="s">
        <v>180</v>
      </c>
      <c r="EF305" s="56" t="s">
        <v>180</v>
      </c>
      <c r="EG305" s="54" t="s">
        <v>180</v>
      </c>
      <c r="EH305" s="55" t="s">
        <v>180</v>
      </c>
      <c r="EI305" s="56" t="s">
        <v>180</v>
      </c>
      <c r="EJ305" s="54" t="s">
        <v>180</v>
      </c>
      <c r="EK305" s="55" t="s">
        <v>180</v>
      </c>
      <c r="EL305" s="56" t="s">
        <v>180</v>
      </c>
      <c r="EM305" s="54" t="s">
        <v>180</v>
      </c>
      <c r="EN305" s="55" t="s">
        <v>180</v>
      </c>
      <c r="EO305" s="56">
        <v>2662.5</v>
      </c>
      <c r="EP305" s="54">
        <v>2612.5</v>
      </c>
      <c r="EQ305" s="55">
        <v>2637.5</v>
      </c>
      <c r="ER305" s="56">
        <v>3050</v>
      </c>
      <c r="ES305" s="54">
        <v>2987.5</v>
      </c>
      <c r="ET305" s="55">
        <v>3018.75</v>
      </c>
      <c r="EU305" s="54" t="s">
        <v>180</v>
      </c>
      <c r="EV305" s="54" t="s">
        <v>180</v>
      </c>
      <c r="EW305" s="55" t="s">
        <v>180</v>
      </c>
      <c r="EX305" s="54">
        <v>575</v>
      </c>
      <c r="EY305" s="54">
        <v>572.5</v>
      </c>
      <c r="EZ305" s="55">
        <v>573.75</v>
      </c>
      <c r="FA305" s="56" t="s">
        <v>180</v>
      </c>
      <c r="FB305" s="54" t="s">
        <v>180</v>
      </c>
      <c r="FC305" s="55" t="s">
        <v>180</v>
      </c>
      <c r="FD305" s="56" t="s">
        <v>180</v>
      </c>
      <c r="FE305" s="54" t="s">
        <v>180</v>
      </c>
      <c r="FF305" s="55" t="s">
        <v>180</v>
      </c>
      <c r="FG305" s="56">
        <v>450</v>
      </c>
      <c r="FH305" s="54">
        <v>432.5</v>
      </c>
      <c r="FI305" s="55">
        <v>441.25</v>
      </c>
      <c r="FJ305" s="56">
        <v>447.5</v>
      </c>
      <c r="FK305" s="54">
        <v>432.5</v>
      </c>
      <c r="FL305" s="55">
        <v>440</v>
      </c>
      <c r="FM305" s="56">
        <v>532.5</v>
      </c>
      <c r="FN305" s="54">
        <v>521.5</v>
      </c>
      <c r="FO305" s="55">
        <v>527</v>
      </c>
      <c r="FP305" s="56" t="s">
        <v>180</v>
      </c>
      <c r="FQ305" s="54" t="s">
        <v>180</v>
      </c>
      <c r="FR305" s="55" t="s">
        <v>180</v>
      </c>
      <c r="FS305" s="56" t="s">
        <v>180</v>
      </c>
      <c r="FT305" s="54" t="s">
        <v>180</v>
      </c>
      <c r="FU305" s="55" t="s">
        <v>180</v>
      </c>
      <c r="FV305" s="56" t="s">
        <v>180</v>
      </c>
      <c r="FW305" s="54" t="s">
        <v>180</v>
      </c>
      <c r="FX305" s="55" t="s">
        <v>180</v>
      </c>
      <c r="FY305" s="56" t="s">
        <v>180</v>
      </c>
      <c r="FZ305" s="54" t="s">
        <v>180</v>
      </c>
      <c r="GA305" s="55" t="s">
        <v>180</v>
      </c>
      <c r="GB305" s="56">
        <v>1030</v>
      </c>
      <c r="GC305" s="54">
        <v>865</v>
      </c>
      <c r="GD305" s="55">
        <v>947.5</v>
      </c>
      <c r="GE305" s="56">
        <v>946.25</v>
      </c>
      <c r="GF305" s="54">
        <v>946.25</v>
      </c>
      <c r="GG305" s="55">
        <v>946.25</v>
      </c>
      <c r="GH305" s="56">
        <v>1105</v>
      </c>
      <c r="GI305" s="54">
        <v>1095</v>
      </c>
      <c r="GJ305" s="55">
        <v>1100</v>
      </c>
      <c r="GK305" s="56" t="s">
        <v>180</v>
      </c>
      <c r="GL305" s="54" t="s">
        <v>180</v>
      </c>
      <c r="GM305" s="55" t="s">
        <v>180</v>
      </c>
      <c r="GN305" s="56" t="s">
        <v>180</v>
      </c>
      <c r="GO305" s="54" t="s">
        <v>180</v>
      </c>
      <c r="GP305" s="55" t="s">
        <v>180</v>
      </c>
      <c r="GQ305" s="56" t="s">
        <v>180</v>
      </c>
      <c r="GR305" s="54" t="s">
        <v>180</v>
      </c>
      <c r="GS305" s="55" t="s">
        <v>180</v>
      </c>
      <c r="GT305" s="56" t="s">
        <v>180</v>
      </c>
      <c r="GU305" s="54" t="s">
        <v>180</v>
      </c>
      <c r="GV305" s="55" t="s">
        <v>180</v>
      </c>
      <c r="GW305" s="56" t="s">
        <v>180</v>
      </c>
      <c r="GX305" s="54" t="s">
        <v>180</v>
      </c>
      <c r="GY305" s="55" t="s">
        <v>180</v>
      </c>
      <c r="GZ305" s="56">
        <v>195</v>
      </c>
      <c r="HA305" s="54">
        <v>181.25</v>
      </c>
      <c r="HB305" s="55">
        <v>188.5</v>
      </c>
      <c r="HC305" s="56">
        <v>211.25</v>
      </c>
      <c r="HD305" s="54">
        <v>205</v>
      </c>
      <c r="HE305" s="55">
        <v>208.5</v>
      </c>
      <c r="HF305" s="54" t="s">
        <v>180</v>
      </c>
      <c r="HG305" s="54" t="s">
        <v>180</v>
      </c>
      <c r="HH305" s="55" t="s">
        <v>180</v>
      </c>
      <c r="HI305" s="54">
        <v>195</v>
      </c>
      <c r="HJ305" s="54">
        <v>151.25</v>
      </c>
      <c r="HK305" s="55">
        <v>173.5</v>
      </c>
      <c r="HL305" s="56" t="s">
        <v>180</v>
      </c>
      <c r="HM305" s="54" t="s">
        <v>180</v>
      </c>
      <c r="HN305" s="55" t="s">
        <v>180</v>
      </c>
      <c r="HO305" s="56" t="s">
        <v>180</v>
      </c>
      <c r="HP305" s="54" t="s">
        <v>180</v>
      </c>
      <c r="HQ305" s="55" t="s">
        <v>180</v>
      </c>
      <c r="HR305" s="56" t="s">
        <v>180</v>
      </c>
      <c r="HS305" s="54" t="s">
        <v>180</v>
      </c>
      <c r="HT305" s="55" t="s">
        <v>180</v>
      </c>
      <c r="HU305" s="56" t="s">
        <v>180</v>
      </c>
      <c r="HV305" s="54" t="s">
        <v>180</v>
      </c>
      <c r="HW305" s="55" t="s">
        <v>180</v>
      </c>
      <c r="HX305" s="56" t="s">
        <v>180</v>
      </c>
      <c r="HY305" s="54" t="s">
        <v>180</v>
      </c>
      <c r="HZ305" s="55" t="s">
        <v>180</v>
      </c>
      <c r="IA305" s="56" t="s">
        <v>180</v>
      </c>
      <c r="IB305" s="54" t="s">
        <v>180</v>
      </c>
      <c r="IC305" s="55" t="s">
        <v>180</v>
      </c>
    </row>
    <row r="306" spans="1:237">
      <c r="A306" s="20">
        <v>2012</v>
      </c>
      <c r="B306" s="20">
        <v>2</v>
      </c>
      <c r="C306" s="20">
        <v>5</v>
      </c>
      <c r="D306" s="54">
        <v>562</v>
      </c>
      <c r="E306" s="54">
        <v>544</v>
      </c>
      <c r="F306" s="55">
        <v>553.20000000000005</v>
      </c>
      <c r="G306" s="56">
        <v>474</v>
      </c>
      <c r="H306" s="54">
        <v>474</v>
      </c>
      <c r="I306" s="55">
        <v>474</v>
      </c>
      <c r="J306" s="56">
        <v>497</v>
      </c>
      <c r="K306" s="54">
        <v>492</v>
      </c>
      <c r="L306" s="55">
        <v>495</v>
      </c>
      <c r="M306" s="56">
        <v>515</v>
      </c>
      <c r="N306" s="54">
        <v>504.99999999999989</v>
      </c>
      <c r="O306" s="55">
        <v>510</v>
      </c>
      <c r="P306" s="56">
        <v>515</v>
      </c>
      <c r="Q306" s="54">
        <v>504.99999999999989</v>
      </c>
      <c r="R306" s="55">
        <v>510</v>
      </c>
      <c r="S306" s="56">
        <v>515</v>
      </c>
      <c r="T306" s="54">
        <v>504.99999999999989</v>
      </c>
      <c r="U306" s="55">
        <v>510</v>
      </c>
      <c r="V306" s="54">
        <v>530</v>
      </c>
      <c r="W306" s="54">
        <v>515</v>
      </c>
      <c r="X306" s="55">
        <v>523</v>
      </c>
      <c r="Y306" s="54">
        <v>525</v>
      </c>
      <c r="Z306" s="54">
        <v>515</v>
      </c>
      <c r="AA306" s="55">
        <v>520</v>
      </c>
      <c r="AB306" s="54" t="s">
        <v>180</v>
      </c>
      <c r="AC306" s="54" t="s">
        <v>180</v>
      </c>
      <c r="AD306" s="55" t="s">
        <v>180</v>
      </c>
      <c r="AE306" s="54" t="s">
        <v>180</v>
      </c>
      <c r="AF306" s="54" t="s">
        <v>180</v>
      </c>
      <c r="AG306" s="55" t="s">
        <v>180</v>
      </c>
      <c r="AH306" s="56" t="s">
        <v>180</v>
      </c>
      <c r="AI306" s="54" t="s">
        <v>180</v>
      </c>
      <c r="AJ306" s="55" t="s">
        <v>180</v>
      </c>
      <c r="AK306" s="56" t="s">
        <v>180</v>
      </c>
      <c r="AL306" s="54" t="s">
        <v>180</v>
      </c>
      <c r="AM306" s="55" t="s">
        <v>180</v>
      </c>
      <c r="AN306" s="56" t="s">
        <v>180</v>
      </c>
      <c r="AO306" s="54" t="s">
        <v>180</v>
      </c>
      <c r="AP306" s="55" t="s">
        <v>180</v>
      </c>
      <c r="AQ306" s="56" t="s">
        <v>180</v>
      </c>
      <c r="AR306" s="54" t="s">
        <v>180</v>
      </c>
      <c r="AS306" s="55" t="s">
        <v>180</v>
      </c>
      <c r="AT306" s="56" t="s">
        <v>180</v>
      </c>
      <c r="AU306" s="54" t="s">
        <v>180</v>
      </c>
      <c r="AV306" s="55" t="s">
        <v>180</v>
      </c>
      <c r="AW306" s="56">
        <v>566</v>
      </c>
      <c r="AX306" s="54">
        <v>556</v>
      </c>
      <c r="AY306" s="55">
        <v>561</v>
      </c>
      <c r="AZ306" s="56">
        <v>590</v>
      </c>
      <c r="BA306" s="54">
        <v>580</v>
      </c>
      <c r="BB306" s="55">
        <v>585</v>
      </c>
      <c r="BC306" s="56">
        <v>590</v>
      </c>
      <c r="BD306" s="54">
        <v>580</v>
      </c>
      <c r="BE306" s="55">
        <v>585</v>
      </c>
      <c r="BF306" s="56">
        <v>590</v>
      </c>
      <c r="BG306" s="54">
        <v>580</v>
      </c>
      <c r="BH306" s="55">
        <v>585</v>
      </c>
      <c r="BI306" s="56">
        <v>569</v>
      </c>
      <c r="BJ306" s="54">
        <v>562</v>
      </c>
      <c r="BK306" s="55">
        <v>565.79999999999995</v>
      </c>
      <c r="BL306" s="56">
        <v>558</v>
      </c>
      <c r="BM306" s="54">
        <v>547</v>
      </c>
      <c r="BN306" s="55">
        <v>552.6</v>
      </c>
      <c r="BO306" s="56" t="s">
        <v>180</v>
      </c>
      <c r="BP306" s="54" t="s">
        <v>180</v>
      </c>
      <c r="BQ306" s="55" t="s">
        <v>180</v>
      </c>
      <c r="BR306" s="56">
        <v>550</v>
      </c>
      <c r="BS306" s="54">
        <v>532</v>
      </c>
      <c r="BT306" s="55">
        <v>541</v>
      </c>
      <c r="BU306" s="56">
        <v>560</v>
      </c>
      <c r="BV306" s="54">
        <v>552</v>
      </c>
      <c r="BW306" s="55">
        <v>556</v>
      </c>
      <c r="BX306" s="56">
        <v>556.79999999999995</v>
      </c>
      <c r="BY306" s="54">
        <v>556.79999999999995</v>
      </c>
      <c r="BZ306" s="55">
        <v>556.79999999999995</v>
      </c>
      <c r="CA306" s="56" t="s">
        <v>180</v>
      </c>
      <c r="CB306" s="54" t="s">
        <v>180</v>
      </c>
      <c r="CC306" s="55" t="s">
        <v>180</v>
      </c>
      <c r="CD306" s="56" t="s">
        <v>180</v>
      </c>
      <c r="CE306" s="54" t="s">
        <v>180</v>
      </c>
      <c r="CF306" s="55" t="s">
        <v>180</v>
      </c>
      <c r="CG306" s="56">
        <v>610</v>
      </c>
      <c r="CH306" s="54">
        <v>600</v>
      </c>
      <c r="CI306" s="55">
        <v>605</v>
      </c>
      <c r="CJ306" s="56">
        <v>3500</v>
      </c>
      <c r="CK306" s="54">
        <v>3410</v>
      </c>
      <c r="CL306" s="55">
        <v>3455</v>
      </c>
      <c r="CM306" s="56">
        <v>3150</v>
      </c>
      <c r="CN306" s="54">
        <v>3100</v>
      </c>
      <c r="CO306" s="55">
        <v>3125</v>
      </c>
      <c r="CP306" s="56">
        <v>615</v>
      </c>
      <c r="CQ306" s="54">
        <v>605</v>
      </c>
      <c r="CR306" s="55">
        <v>610</v>
      </c>
      <c r="CS306" s="56">
        <v>665</v>
      </c>
      <c r="CT306" s="54">
        <v>650</v>
      </c>
      <c r="CU306" s="55">
        <v>658</v>
      </c>
      <c r="CV306" s="56">
        <v>650</v>
      </c>
      <c r="CW306" s="54">
        <v>650</v>
      </c>
      <c r="CX306" s="55">
        <v>650</v>
      </c>
      <c r="CY306" s="54">
        <v>582</v>
      </c>
      <c r="CZ306" s="54">
        <v>568</v>
      </c>
      <c r="DA306" s="55">
        <v>575.20000000000005</v>
      </c>
      <c r="DB306" s="54" t="s">
        <v>180</v>
      </c>
      <c r="DC306" s="54" t="s">
        <v>180</v>
      </c>
      <c r="DD306" s="55" t="s">
        <v>180</v>
      </c>
      <c r="DE306" s="54" t="s">
        <v>180</v>
      </c>
      <c r="DF306" s="54" t="s">
        <v>180</v>
      </c>
      <c r="DG306" s="55" t="s">
        <v>180</v>
      </c>
      <c r="DH306" s="54" t="s">
        <v>180</v>
      </c>
      <c r="DI306" s="54" t="s">
        <v>180</v>
      </c>
      <c r="DJ306" s="55" t="s">
        <v>180</v>
      </c>
      <c r="DK306" s="56" t="s">
        <v>180</v>
      </c>
      <c r="DL306" s="54" t="s">
        <v>180</v>
      </c>
      <c r="DM306" s="55" t="s">
        <v>180</v>
      </c>
      <c r="DN306" s="54" t="s">
        <v>180</v>
      </c>
      <c r="DO306" s="54" t="s">
        <v>180</v>
      </c>
      <c r="DP306" s="55" t="s">
        <v>180</v>
      </c>
      <c r="DQ306" s="54" t="s">
        <v>180</v>
      </c>
      <c r="DR306" s="54" t="s">
        <v>180</v>
      </c>
      <c r="DS306" s="55" t="s">
        <v>180</v>
      </c>
      <c r="DT306" s="54" t="s">
        <v>180</v>
      </c>
      <c r="DU306" s="54" t="s">
        <v>180</v>
      </c>
      <c r="DV306" s="55" t="s">
        <v>180</v>
      </c>
      <c r="DW306" s="56">
        <v>577</v>
      </c>
      <c r="DX306" s="54">
        <v>577</v>
      </c>
      <c r="DY306" s="55">
        <v>577</v>
      </c>
      <c r="DZ306" s="56" t="s">
        <v>180</v>
      </c>
      <c r="EA306" s="54" t="s">
        <v>180</v>
      </c>
      <c r="EB306" s="55" t="s">
        <v>180</v>
      </c>
      <c r="EC306" s="56" t="s">
        <v>180</v>
      </c>
      <c r="ED306" s="54" t="s">
        <v>180</v>
      </c>
      <c r="EE306" s="55" t="s">
        <v>180</v>
      </c>
      <c r="EF306" s="56" t="s">
        <v>180</v>
      </c>
      <c r="EG306" s="54" t="s">
        <v>180</v>
      </c>
      <c r="EH306" s="55" t="s">
        <v>180</v>
      </c>
      <c r="EI306" s="56" t="s">
        <v>180</v>
      </c>
      <c r="EJ306" s="54" t="s">
        <v>180</v>
      </c>
      <c r="EK306" s="55" t="s">
        <v>180</v>
      </c>
      <c r="EL306" s="56" t="s">
        <v>180</v>
      </c>
      <c r="EM306" s="54" t="s">
        <v>180</v>
      </c>
      <c r="EN306" s="55" t="s">
        <v>180</v>
      </c>
      <c r="EO306" s="56">
        <v>2710</v>
      </c>
      <c r="EP306" s="54">
        <v>2660</v>
      </c>
      <c r="EQ306" s="55">
        <v>2685</v>
      </c>
      <c r="ER306" s="56">
        <v>3050</v>
      </c>
      <c r="ES306" s="54">
        <v>2970</v>
      </c>
      <c r="ET306" s="55">
        <v>3010</v>
      </c>
      <c r="EU306" s="54" t="s">
        <v>180</v>
      </c>
      <c r="EV306" s="54" t="s">
        <v>180</v>
      </c>
      <c r="EW306" s="55" t="s">
        <v>180</v>
      </c>
      <c r="EX306" s="54">
        <v>626</v>
      </c>
      <c r="EY306" s="54">
        <v>616</v>
      </c>
      <c r="EZ306" s="55">
        <v>621</v>
      </c>
      <c r="FA306" s="56" t="s">
        <v>180</v>
      </c>
      <c r="FB306" s="54" t="s">
        <v>180</v>
      </c>
      <c r="FC306" s="55" t="s">
        <v>180</v>
      </c>
      <c r="FD306" s="56" t="s">
        <v>180</v>
      </c>
      <c r="FE306" s="54" t="s">
        <v>180</v>
      </c>
      <c r="FF306" s="55" t="s">
        <v>180</v>
      </c>
      <c r="FG306" s="56">
        <v>490</v>
      </c>
      <c r="FH306" s="54">
        <v>480</v>
      </c>
      <c r="FI306" s="55">
        <v>484.99999999999989</v>
      </c>
      <c r="FJ306" s="56">
        <v>495.00000000000011</v>
      </c>
      <c r="FK306" s="54">
        <v>484.99999999999989</v>
      </c>
      <c r="FL306" s="55">
        <v>490</v>
      </c>
      <c r="FM306" s="56">
        <v>518</v>
      </c>
      <c r="FN306" s="54">
        <v>508</v>
      </c>
      <c r="FO306" s="55">
        <v>513</v>
      </c>
      <c r="FP306" s="56" t="s">
        <v>180</v>
      </c>
      <c r="FQ306" s="54" t="s">
        <v>180</v>
      </c>
      <c r="FR306" s="55" t="s">
        <v>180</v>
      </c>
      <c r="FS306" s="56" t="s">
        <v>180</v>
      </c>
      <c r="FT306" s="54" t="s">
        <v>180</v>
      </c>
      <c r="FU306" s="55" t="s">
        <v>180</v>
      </c>
      <c r="FV306" s="56" t="s">
        <v>180</v>
      </c>
      <c r="FW306" s="54" t="s">
        <v>180</v>
      </c>
      <c r="FX306" s="55" t="s">
        <v>180</v>
      </c>
      <c r="FY306" s="56" t="s">
        <v>180</v>
      </c>
      <c r="FZ306" s="54" t="s">
        <v>180</v>
      </c>
      <c r="GA306" s="55" t="s">
        <v>180</v>
      </c>
      <c r="GB306" s="56">
        <v>1000</v>
      </c>
      <c r="GC306" s="54">
        <v>812</v>
      </c>
      <c r="GD306" s="55">
        <v>906</v>
      </c>
      <c r="GE306" s="56">
        <v>897</v>
      </c>
      <c r="GF306" s="54">
        <v>883</v>
      </c>
      <c r="GG306" s="55">
        <v>890.2</v>
      </c>
      <c r="GH306" s="56">
        <v>1075</v>
      </c>
      <c r="GI306" s="54">
        <v>1065</v>
      </c>
      <c r="GJ306" s="55">
        <v>1070</v>
      </c>
      <c r="GK306" s="56" t="s">
        <v>180</v>
      </c>
      <c r="GL306" s="54" t="s">
        <v>180</v>
      </c>
      <c r="GM306" s="55" t="s">
        <v>180</v>
      </c>
      <c r="GN306" s="56" t="s">
        <v>180</v>
      </c>
      <c r="GO306" s="54" t="s">
        <v>180</v>
      </c>
      <c r="GP306" s="55" t="s">
        <v>180</v>
      </c>
      <c r="GQ306" s="56" t="s">
        <v>180</v>
      </c>
      <c r="GR306" s="54" t="s">
        <v>180</v>
      </c>
      <c r="GS306" s="55" t="s">
        <v>180</v>
      </c>
      <c r="GT306" s="56" t="s">
        <v>180</v>
      </c>
      <c r="GU306" s="54" t="s">
        <v>180</v>
      </c>
      <c r="GV306" s="55" t="s">
        <v>180</v>
      </c>
      <c r="GW306" s="56" t="s">
        <v>180</v>
      </c>
      <c r="GX306" s="54" t="s">
        <v>180</v>
      </c>
      <c r="GY306" s="55" t="s">
        <v>180</v>
      </c>
      <c r="GZ306" s="56">
        <v>180</v>
      </c>
      <c r="HA306" s="54">
        <v>170</v>
      </c>
      <c r="HB306" s="55">
        <v>175</v>
      </c>
      <c r="HC306" s="56">
        <v>200</v>
      </c>
      <c r="HD306" s="54">
        <v>190</v>
      </c>
      <c r="HE306" s="55">
        <v>195</v>
      </c>
      <c r="HF306" s="54" t="s">
        <v>180</v>
      </c>
      <c r="HG306" s="54" t="s">
        <v>180</v>
      </c>
      <c r="HH306" s="55" t="s">
        <v>180</v>
      </c>
      <c r="HI306" s="54">
        <v>180</v>
      </c>
      <c r="HJ306" s="54">
        <v>140</v>
      </c>
      <c r="HK306" s="55">
        <v>160</v>
      </c>
      <c r="HL306" s="56" t="s">
        <v>180</v>
      </c>
      <c r="HM306" s="54" t="s">
        <v>180</v>
      </c>
      <c r="HN306" s="55" t="s">
        <v>180</v>
      </c>
      <c r="HO306" s="56" t="s">
        <v>180</v>
      </c>
      <c r="HP306" s="54" t="s">
        <v>180</v>
      </c>
      <c r="HQ306" s="55" t="s">
        <v>180</v>
      </c>
      <c r="HR306" s="56" t="s">
        <v>180</v>
      </c>
      <c r="HS306" s="54" t="s">
        <v>180</v>
      </c>
      <c r="HT306" s="55" t="s">
        <v>180</v>
      </c>
      <c r="HU306" s="56" t="s">
        <v>180</v>
      </c>
      <c r="HV306" s="54" t="s">
        <v>180</v>
      </c>
      <c r="HW306" s="55" t="s">
        <v>180</v>
      </c>
      <c r="HX306" s="56" t="s">
        <v>180</v>
      </c>
      <c r="HY306" s="54" t="s">
        <v>180</v>
      </c>
      <c r="HZ306" s="55" t="s">
        <v>180</v>
      </c>
      <c r="IA306" s="56" t="s">
        <v>180</v>
      </c>
      <c r="IB306" s="54" t="s">
        <v>180</v>
      </c>
      <c r="IC306" s="55" t="s">
        <v>180</v>
      </c>
    </row>
    <row r="307" spans="1:237">
      <c r="A307" s="20">
        <v>2012</v>
      </c>
      <c r="B307" s="20">
        <v>2</v>
      </c>
      <c r="C307" s="20">
        <v>6</v>
      </c>
      <c r="D307" s="54">
        <v>572.5</v>
      </c>
      <c r="E307" s="54">
        <v>556.25</v>
      </c>
      <c r="F307" s="55">
        <v>564.75</v>
      </c>
      <c r="G307" s="56">
        <v>495</v>
      </c>
      <c r="H307" s="54">
        <v>495</v>
      </c>
      <c r="I307" s="55">
        <v>495</v>
      </c>
      <c r="J307" s="56">
        <v>512.25</v>
      </c>
      <c r="K307" s="54">
        <v>505.75</v>
      </c>
      <c r="L307" s="55">
        <v>509</v>
      </c>
      <c r="M307" s="56">
        <v>517.5</v>
      </c>
      <c r="N307" s="54">
        <v>510</v>
      </c>
      <c r="O307" s="55">
        <v>514</v>
      </c>
      <c r="P307" s="56">
        <v>517.5</v>
      </c>
      <c r="Q307" s="54">
        <v>510</v>
      </c>
      <c r="R307" s="55">
        <v>514</v>
      </c>
      <c r="S307" s="56">
        <v>517.5</v>
      </c>
      <c r="T307" s="54">
        <v>510</v>
      </c>
      <c r="U307" s="55">
        <v>514</v>
      </c>
      <c r="V307" s="54">
        <v>531.25</v>
      </c>
      <c r="W307" s="54">
        <v>517.5</v>
      </c>
      <c r="X307" s="55">
        <v>524.5</v>
      </c>
      <c r="Y307" s="54">
        <v>530</v>
      </c>
      <c r="Z307" s="54">
        <v>515</v>
      </c>
      <c r="AA307" s="55">
        <v>522.75</v>
      </c>
      <c r="AB307" s="54" t="s">
        <v>180</v>
      </c>
      <c r="AC307" s="54" t="s">
        <v>180</v>
      </c>
      <c r="AD307" s="55" t="s">
        <v>180</v>
      </c>
      <c r="AE307" s="54" t="s">
        <v>180</v>
      </c>
      <c r="AF307" s="54" t="s">
        <v>180</v>
      </c>
      <c r="AG307" s="55" t="s">
        <v>180</v>
      </c>
      <c r="AH307" s="56" t="s">
        <v>180</v>
      </c>
      <c r="AI307" s="54" t="s">
        <v>180</v>
      </c>
      <c r="AJ307" s="55" t="s">
        <v>180</v>
      </c>
      <c r="AK307" s="56" t="s">
        <v>180</v>
      </c>
      <c r="AL307" s="54" t="s">
        <v>180</v>
      </c>
      <c r="AM307" s="55" t="s">
        <v>180</v>
      </c>
      <c r="AN307" s="56" t="s">
        <v>180</v>
      </c>
      <c r="AO307" s="54" t="s">
        <v>180</v>
      </c>
      <c r="AP307" s="55" t="s">
        <v>180</v>
      </c>
      <c r="AQ307" s="56" t="s">
        <v>180</v>
      </c>
      <c r="AR307" s="54" t="s">
        <v>180</v>
      </c>
      <c r="AS307" s="55" t="s">
        <v>180</v>
      </c>
      <c r="AT307" s="56" t="s">
        <v>180</v>
      </c>
      <c r="AU307" s="54" t="s">
        <v>180</v>
      </c>
      <c r="AV307" s="55" t="s">
        <v>180</v>
      </c>
      <c r="AW307" s="56">
        <v>565</v>
      </c>
      <c r="AX307" s="54">
        <v>555</v>
      </c>
      <c r="AY307" s="55">
        <v>560</v>
      </c>
      <c r="AZ307" s="56">
        <v>586.25</v>
      </c>
      <c r="BA307" s="54">
        <v>566.25</v>
      </c>
      <c r="BB307" s="55">
        <v>576.25</v>
      </c>
      <c r="BC307" s="56">
        <v>590</v>
      </c>
      <c r="BD307" s="54">
        <v>580</v>
      </c>
      <c r="BE307" s="55">
        <v>585</v>
      </c>
      <c r="BF307" s="56">
        <v>586.25</v>
      </c>
      <c r="BG307" s="54">
        <v>566.25</v>
      </c>
      <c r="BH307" s="55">
        <v>576.25</v>
      </c>
      <c r="BI307" s="56">
        <v>575</v>
      </c>
      <c r="BJ307" s="54">
        <v>570</v>
      </c>
      <c r="BK307" s="55">
        <v>573</v>
      </c>
      <c r="BL307" s="56">
        <v>566.25</v>
      </c>
      <c r="BM307" s="54">
        <v>560</v>
      </c>
      <c r="BN307" s="55">
        <v>563.5</v>
      </c>
      <c r="BO307" s="56" t="s">
        <v>180</v>
      </c>
      <c r="BP307" s="54" t="s">
        <v>180</v>
      </c>
      <c r="BQ307" s="55" t="s">
        <v>180</v>
      </c>
      <c r="BR307" s="56">
        <v>555</v>
      </c>
      <c r="BS307" s="54">
        <v>547.5</v>
      </c>
      <c r="BT307" s="55">
        <v>551.5</v>
      </c>
      <c r="BU307" s="56">
        <v>580</v>
      </c>
      <c r="BV307" s="54">
        <v>580</v>
      </c>
      <c r="BW307" s="55">
        <v>580</v>
      </c>
      <c r="BX307" s="56">
        <v>588.5</v>
      </c>
      <c r="BY307" s="54">
        <v>588.5</v>
      </c>
      <c r="BZ307" s="55">
        <v>588.5</v>
      </c>
      <c r="CA307" s="56" t="s">
        <v>180</v>
      </c>
      <c r="CB307" s="54" t="s">
        <v>180</v>
      </c>
      <c r="CC307" s="55" t="s">
        <v>180</v>
      </c>
      <c r="CD307" s="56" t="s">
        <v>180</v>
      </c>
      <c r="CE307" s="54" t="s">
        <v>180</v>
      </c>
      <c r="CF307" s="55" t="s">
        <v>180</v>
      </c>
      <c r="CG307" s="56">
        <v>611.25</v>
      </c>
      <c r="CH307" s="54">
        <v>603.75</v>
      </c>
      <c r="CI307" s="55">
        <v>607.75</v>
      </c>
      <c r="CJ307" s="56">
        <v>3500</v>
      </c>
      <c r="CK307" s="54">
        <v>3400</v>
      </c>
      <c r="CL307" s="55">
        <v>3450</v>
      </c>
      <c r="CM307" s="56">
        <v>3137.5</v>
      </c>
      <c r="CN307" s="54">
        <v>3087.5</v>
      </c>
      <c r="CO307" s="55">
        <v>3112.5</v>
      </c>
      <c r="CP307" s="56">
        <v>630</v>
      </c>
      <c r="CQ307" s="54">
        <v>621.25</v>
      </c>
      <c r="CR307" s="55">
        <v>625.75</v>
      </c>
      <c r="CS307" s="56">
        <v>665</v>
      </c>
      <c r="CT307" s="54">
        <v>650</v>
      </c>
      <c r="CU307" s="55">
        <v>658</v>
      </c>
      <c r="CV307" s="56">
        <v>650</v>
      </c>
      <c r="CW307" s="54">
        <v>650</v>
      </c>
      <c r="CX307" s="55">
        <v>650</v>
      </c>
      <c r="CY307" s="54">
        <v>580</v>
      </c>
      <c r="CZ307" s="54">
        <v>565</v>
      </c>
      <c r="DA307" s="55">
        <v>572.5</v>
      </c>
      <c r="DB307" s="54" t="s">
        <v>180</v>
      </c>
      <c r="DC307" s="54" t="s">
        <v>180</v>
      </c>
      <c r="DD307" s="55" t="s">
        <v>180</v>
      </c>
      <c r="DE307" s="54" t="s">
        <v>180</v>
      </c>
      <c r="DF307" s="54" t="s">
        <v>180</v>
      </c>
      <c r="DG307" s="55" t="s">
        <v>180</v>
      </c>
      <c r="DH307" s="54" t="s">
        <v>180</v>
      </c>
      <c r="DI307" s="54" t="s">
        <v>180</v>
      </c>
      <c r="DJ307" s="55" t="s">
        <v>180</v>
      </c>
      <c r="DK307" s="56" t="s">
        <v>180</v>
      </c>
      <c r="DL307" s="54" t="s">
        <v>180</v>
      </c>
      <c r="DM307" s="55" t="s">
        <v>180</v>
      </c>
      <c r="DN307" s="54" t="s">
        <v>180</v>
      </c>
      <c r="DO307" s="54" t="s">
        <v>180</v>
      </c>
      <c r="DP307" s="55" t="s">
        <v>180</v>
      </c>
      <c r="DQ307" s="54" t="s">
        <v>180</v>
      </c>
      <c r="DR307" s="54" t="s">
        <v>180</v>
      </c>
      <c r="DS307" s="55" t="s">
        <v>180</v>
      </c>
      <c r="DT307" s="54" t="s">
        <v>180</v>
      </c>
      <c r="DU307" s="54" t="s">
        <v>180</v>
      </c>
      <c r="DV307" s="55" t="s">
        <v>180</v>
      </c>
      <c r="DW307" s="56">
        <v>590</v>
      </c>
      <c r="DX307" s="54">
        <v>575</v>
      </c>
      <c r="DY307" s="55">
        <v>583</v>
      </c>
      <c r="DZ307" s="56" t="s">
        <v>180</v>
      </c>
      <c r="EA307" s="54" t="s">
        <v>180</v>
      </c>
      <c r="EB307" s="55" t="s">
        <v>180</v>
      </c>
      <c r="EC307" s="56" t="s">
        <v>180</v>
      </c>
      <c r="ED307" s="54" t="s">
        <v>180</v>
      </c>
      <c r="EE307" s="55" t="s">
        <v>180</v>
      </c>
      <c r="EF307" s="56" t="s">
        <v>180</v>
      </c>
      <c r="EG307" s="54" t="s">
        <v>180</v>
      </c>
      <c r="EH307" s="55" t="s">
        <v>180</v>
      </c>
      <c r="EI307" s="56" t="s">
        <v>180</v>
      </c>
      <c r="EJ307" s="54" t="s">
        <v>180</v>
      </c>
      <c r="EK307" s="55" t="s">
        <v>180</v>
      </c>
      <c r="EL307" s="56" t="s">
        <v>180</v>
      </c>
      <c r="EM307" s="54" t="s">
        <v>180</v>
      </c>
      <c r="EN307" s="55" t="s">
        <v>180</v>
      </c>
      <c r="EO307" s="56">
        <v>2700</v>
      </c>
      <c r="EP307" s="54">
        <v>2647.5</v>
      </c>
      <c r="EQ307" s="55">
        <v>2673.75</v>
      </c>
      <c r="ER307" s="56">
        <v>3075</v>
      </c>
      <c r="ES307" s="54">
        <v>2987.5</v>
      </c>
      <c r="ET307" s="55">
        <v>3031.25</v>
      </c>
      <c r="EU307" s="54" t="s">
        <v>180</v>
      </c>
      <c r="EV307" s="54" t="s">
        <v>180</v>
      </c>
      <c r="EW307" s="55" t="s">
        <v>180</v>
      </c>
      <c r="EX307" s="54">
        <v>617.5</v>
      </c>
      <c r="EY307" s="54">
        <v>608.75</v>
      </c>
      <c r="EZ307" s="55">
        <v>613.5</v>
      </c>
      <c r="FA307" s="56" t="s">
        <v>180</v>
      </c>
      <c r="FB307" s="54" t="s">
        <v>180</v>
      </c>
      <c r="FC307" s="55" t="s">
        <v>180</v>
      </c>
      <c r="FD307" s="56" t="s">
        <v>180</v>
      </c>
      <c r="FE307" s="54" t="s">
        <v>180</v>
      </c>
      <c r="FF307" s="55" t="s">
        <v>180</v>
      </c>
      <c r="FG307" s="56">
        <v>490</v>
      </c>
      <c r="FH307" s="54">
        <v>480</v>
      </c>
      <c r="FI307" s="55">
        <v>484.99999999999994</v>
      </c>
      <c r="FJ307" s="56">
        <v>495.00000000000006</v>
      </c>
      <c r="FK307" s="54">
        <v>484.99999999999994</v>
      </c>
      <c r="FL307" s="55">
        <v>490</v>
      </c>
      <c r="FM307" s="56">
        <v>512.5</v>
      </c>
      <c r="FN307" s="54">
        <v>497.5</v>
      </c>
      <c r="FO307" s="55">
        <v>505.25</v>
      </c>
      <c r="FP307" s="56" t="s">
        <v>180</v>
      </c>
      <c r="FQ307" s="54" t="s">
        <v>180</v>
      </c>
      <c r="FR307" s="55" t="s">
        <v>180</v>
      </c>
      <c r="FS307" s="56" t="s">
        <v>180</v>
      </c>
      <c r="FT307" s="54" t="s">
        <v>180</v>
      </c>
      <c r="FU307" s="55" t="s">
        <v>180</v>
      </c>
      <c r="FV307" s="56" t="s">
        <v>180</v>
      </c>
      <c r="FW307" s="54" t="s">
        <v>180</v>
      </c>
      <c r="FX307" s="55" t="s">
        <v>180</v>
      </c>
      <c r="FY307" s="56" t="s">
        <v>180</v>
      </c>
      <c r="FZ307" s="54" t="s">
        <v>180</v>
      </c>
      <c r="GA307" s="55" t="s">
        <v>180</v>
      </c>
      <c r="GB307" s="56">
        <v>1000</v>
      </c>
      <c r="GC307" s="54">
        <v>800</v>
      </c>
      <c r="GD307" s="55">
        <v>900</v>
      </c>
      <c r="GE307" s="56">
        <v>885</v>
      </c>
      <c r="GF307" s="54">
        <v>850</v>
      </c>
      <c r="GG307" s="55">
        <v>868</v>
      </c>
      <c r="GH307" s="56">
        <v>1065</v>
      </c>
      <c r="GI307" s="54">
        <v>1055</v>
      </c>
      <c r="GJ307" s="55">
        <v>1060</v>
      </c>
      <c r="GK307" s="56" t="s">
        <v>180</v>
      </c>
      <c r="GL307" s="54" t="s">
        <v>180</v>
      </c>
      <c r="GM307" s="55" t="s">
        <v>180</v>
      </c>
      <c r="GN307" s="56" t="s">
        <v>180</v>
      </c>
      <c r="GO307" s="54" t="s">
        <v>180</v>
      </c>
      <c r="GP307" s="55" t="s">
        <v>180</v>
      </c>
      <c r="GQ307" s="56" t="s">
        <v>180</v>
      </c>
      <c r="GR307" s="54" t="s">
        <v>180</v>
      </c>
      <c r="GS307" s="55" t="s">
        <v>180</v>
      </c>
      <c r="GT307" s="56" t="s">
        <v>180</v>
      </c>
      <c r="GU307" s="54" t="s">
        <v>180</v>
      </c>
      <c r="GV307" s="55" t="s">
        <v>180</v>
      </c>
      <c r="GW307" s="56" t="s">
        <v>180</v>
      </c>
      <c r="GX307" s="54" t="s">
        <v>180</v>
      </c>
      <c r="GY307" s="55" t="s">
        <v>180</v>
      </c>
      <c r="GZ307" s="56">
        <v>180</v>
      </c>
      <c r="HA307" s="54">
        <v>170</v>
      </c>
      <c r="HB307" s="55">
        <v>175</v>
      </c>
      <c r="HC307" s="56">
        <v>200</v>
      </c>
      <c r="HD307" s="54">
        <v>190</v>
      </c>
      <c r="HE307" s="55">
        <v>195</v>
      </c>
      <c r="HF307" s="54" t="s">
        <v>180</v>
      </c>
      <c r="HG307" s="54" t="s">
        <v>180</v>
      </c>
      <c r="HH307" s="55" t="s">
        <v>180</v>
      </c>
      <c r="HI307" s="54">
        <v>180</v>
      </c>
      <c r="HJ307" s="54">
        <v>140</v>
      </c>
      <c r="HK307" s="55">
        <v>160</v>
      </c>
      <c r="HL307" s="56" t="s">
        <v>180</v>
      </c>
      <c r="HM307" s="54" t="s">
        <v>180</v>
      </c>
      <c r="HN307" s="55" t="s">
        <v>180</v>
      </c>
      <c r="HO307" s="56" t="s">
        <v>180</v>
      </c>
      <c r="HP307" s="54" t="s">
        <v>180</v>
      </c>
      <c r="HQ307" s="55" t="s">
        <v>180</v>
      </c>
      <c r="HR307" s="56" t="s">
        <v>180</v>
      </c>
      <c r="HS307" s="54" t="s">
        <v>180</v>
      </c>
      <c r="HT307" s="55" t="s">
        <v>180</v>
      </c>
      <c r="HU307" s="56" t="s">
        <v>180</v>
      </c>
      <c r="HV307" s="54" t="s">
        <v>180</v>
      </c>
      <c r="HW307" s="55" t="s">
        <v>180</v>
      </c>
      <c r="HX307" s="56" t="s">
        <v>180</v>
      </c>
      <c r="HY307" s="54" t="s">
        <v>180</v>
      </c>
      <c r="HZ307" s="55" t="s">
        <v>180</v>
      </c>
      <c r="IA307" s="56" t="s">
        <v>180</v>
      </c>
      <c r="IB307" s="54" t="s">
        <v>180</v>
      </c>
      <c r="IC307" s="55" t="s">
        <v>180</v>
      </c>
    </row>
    <row r="308" spans="1:237">
      <c r="A308" s="20">
        <v>2012</v>
      </c>
      <c r="B308" s="20">
        <v>3</v>
      </c>
      <c r="C308" s="20">
        <v>7</v>
      </c>
      <c r="D308" s="54">
        <v>567.5</v>
      </c>
      <c r="E308" s="54">
        <v>558.75</v>
      </c>
      <c r="F308" s="55">
        <v>563.25</v>
      </c>
      <c r="G308" s="56">
        <v>500</v>
      </c>
      <c r="H308" s="54">
        <v>500</v>
      </c>
      <c r="I308" s="55">
        <v>500</v>
      </c>
      <c r="J308" s="56">
        <v>513.5</v>
      </c>
      <c r="K308" s="54">
        <v>507.75</v>
      </c>
      <c r="L308" s="55">
        <v>511</v>
      </c>
      <c r="M308" s="56">
        <v>525</v>
      </c>
      <c r="N308" s="54">
        <v>516.25</v>
      </c>
      <c r="O308" s="55">
        <v>520.75</v>
      </c>
      <c r="P308" s="56">
        <v>525</v>
      </c>
      <c r="Q308" s="54">
        <v>516.25</v>
      </c>
      <c r="R308" s="55">
        <v>520.75</v>
      </c>
      <c r="S308" s="56">
        <v>525</v>
      </c>
      <c r="T308" s="54">
        <v>516.25</v>
      </c>
      <c r="U308" s="55">
        <v>520.75</v>
      </c>
      <c r="V308" s="54">
        <v>540</v>
      </c>
      <c r="W308" s="54">
        <v>520</v>
      </c>
      <c r="X308" s="55">
        <v>530</v>
      </c>
      <c r="Y308" s="54">
        <v>540</v>
      </c>
      <c r="Z308" s="54">
        <v>515</v>
      </c>
      <c r="AA308" s="55">
        <v>528</v>
      </c>
      <c r="AB308" s="54" t="s">
        <v>180</v>
      </c>
      <c r="AC308" s="54" t="s">
        <v>180</v>
      </c>
      <c r="AD308" s="55" t="s">
        <v>180</v>
      </c>
      <c r="AE308" s="54" t="s">
        <v>180</v>
      </c>
      <c r="AF308" s="54" t="s">
        <v>180</v>
      </c>
      <c r="AG308" s="55" t="s">
        <v>180</v>
      </c>
      <c r="AH308" s="56" t="s">
        <v>180</v>
      </c>
      <c r="AI308" s="54" t="s">
        <v>180</v>
      </c>
      <c r="AJ308" s="55" t="s">
        <v>180</v>
      </c>
      <c r="AK308" s="56" t="s">
        <v>180</v>
      </c>
      <c r="AL308" s="54" t="s">
        <v>180</v>
      </c>
      <c r="AM308" s="55" t="s">
        <v>180</v>
      </c>
      <c r="AN308" s="56" t="s">
        <v>180</v>
      </c>
      <c r="AO308" s="54" t="s">
        <v>180</v>
      </c>
      <c r="AP308" s="55" t="s">
        <v>180</v>
      </c>
      <c r="AQ308" s="56" t="s">
        <v>180</v>
      </c>
      <c r="AR308" s="54" t="s">
        <v>180</v>
      </c>
      <c r="AS308" s="55" t="s">
        <v>180</v>
      </c>
      <c r="AT308" s="56" t="s">
        <v>180</v>
      </c>
      <c r="AU308" s="54" t="s">
        <v>180</v>
      </c>
      <c r="AV308" s="55" t="s">
        <v>180</v>
      </c>
      <c r="AW308" s="56">
        <v>560</v>
      </c>
      <c r="AX308" s="54">
        <v>550</v>
      </c>
      <c r="AY308" s="55">
        <v>555</v>
      </c>
      <c r="AZ308" s="56">
        <v>590</v>
      </c>
      <c r="BA308" s="54">
        <v>577.5</v>
      </c>
      <c r="BB308" s="55">
        <v>584</v>
      </c>
      <c r="BC308" s="56">
        <v>595</v>
      </c>
      <c r="BD308" s="54">
        <v>585</v>
      </c>
      <c r="BE308" s="55">
        <v>590</v>
      </c>
      <c r="BF308" s="56">
        <v>590</v>
      </c>
      <c r="BG308" s="54">
        <v>577.5</v>
      </c>
      <c r="BH308" s="55">
        <v>584</v>
      </c>
      <c r="BI308" s="56">
        <v>575</v>
      </c>
      <c r="BJ308" s="54">
        <v>570</v>
      </c>
      <c r="BK308" s="55">
        <v>573</v>
      </c>
      <c r="BL308" s="56">
        <v>565</v>
      </c>
      <c r="BM308" s="54">
        <v>560</v>
      </c>
      <c r="BN308" s="55">
        <v>563</v>
      </c>
      <c r="BO308" s="56" t="s">
        <v>180</v>
      </c>
      <c r="BP308" s="54" t="s">
        <v>180</v>
      </c>
      <c r="BQ308" s="55" t="s">
        <v>180</v>
      </c>
      <c r="BR308" s="56">
        <v>560</v>
      </c>
      <c r="BS308" s="54">
        <v>550</v>
      </c>
      <c r="BT308" s="55">
        <v>555</v>
      </c>
      <c r="BU308" s="56">
        <v>580</v>
      </c>
      <c r="BV308" s="54">
        <v>580</v>
      </c>
      <c r="BW308" s="55">
        <v>580</v>
      </c>
      <c r="BX308" s="56">
        <v>590</v>
      </c>
      <c r="BY308" s="54">
        <v>590</v>
      </c>
      <c r="BZ308" s="55">
        <v>590</v>
      </c>
      <c r="CA308" s="56" t="s">
        <v>180</v>
      </c>
      <c r="CB308" s="54" t="s">
        <v>180</v>
      </c>
      <c r="CC308" s="55" t="s">
        <v>180</v>
      </c>
      <c r="CD308" s="56" t="s">
        <v>180</v>
      </c>
      <c r="CE308" s="54" t="s">
        <v>180</v>
      </c>
      <c r="CF308" s="55" t="s">
        <v>180</v>
      </c>
      <c r="CG308" s="56">
        <v>612.5</v>
      </c>
      <c r="CH308" s="54">
        <v>607.5</v>
      </c>
      <c r="CI308" s="55">
        <v>610.5</v>
      </c>
      <c r="CJ308" s="56">
        <v>3450</v>
      </c>
      <c r="CK308" s="54">
        <v>3350</v>
      </c>
      <c r="CL308" s="55">
        <v>3400</v>
      </c>
      <c r="CM308" s="56">
        <v>3100</v>
      </c>
      <c r="CN308" s="54">
        <v>3050</v>
      </c>
      <c r="CO308" s="55">
        <v>3075</v>
      </c>
      <c r="CP308" s="56">
        <v>632</v>
      </c>
      <c r="CQ308" s="54">
        <v>622</v>
      </c>
      <c r="CR308" s="55">
        <v>627.25</v>
      </c>
      <c r="CS308" s="56">
        <v>665</v>
      </c>
      <c r="CT308" s="54">
        <v>650</v>
      </c>
      <c r="CU308" s="55">
        <v>658</v>
      </c>
      <c r="CV308" s="56">
        <v>650</v>
      </c>
      <c r="CW308" s="54">
        <v>650</v>
      </c>
      <c r="CX308" s="55">
        <v>650</v>
      </c>
      <c r="CY308" s="54">
        <v>560</v>
      </c>
      <c r="CZ308" s="54">
        <v>550</v>
      </c>
      <c r="DA308" s="55">
        <v>555</v>
      </c>
      <c r="DB308" s="54" t="s">
        <v>180</v>
      </c>
      <c r="DC308" s="54" t="s">
        <v>180</v>
      </c>
      <c r="DD308" s="55" t="s">
        <v>180</v>
      </c>
      <c r="DE308" s="54" t="s">
        <v>180</v>
      </c>
      <c r="DF308" s="54" t="s">
        <v>180</v>
      </c>
      <c r="DG308" s="55" t="s">
        <v>180</v>
      </c>
      <c r="DH308" s="54" t="s">
        <v>180</v>
      </c>
      <c r="DI308" s="54" t="s">
        <v>180</v>
      </c>
      <c r="DJ308" s="55" t="s">
        <v>180</v>
      </c>
      <c r="DK308" s="56" t="s">
        <v>180</v>
      </c>
      <c r="DL308" s="54" t="s">
        <v>180</v>
      </c>
      <c r="DM308" s="55" t="s">
        <v>180</v>
      </c>
      <c r="DN308" s="54" t="s">
        <v>180</v>
      </c>
      <c r="DO308" s="54" t="s">
        <v>180</v>
      </c>
      <c r="DP308" s="55" t="s">
        <v>180</v>
      </c>
      <c r="DQ308" s="54" t="s">
        <v>180</v>
      </c>
      <c r="DR308" s="54" t="s">
        <v>180</v>
      </c>
      <c r="DS308" s="55" t="s">
        <v>180</v>
      </c>
      <c r="DT308" s="54" t="s">
        <v>180</v>
      </c>
      <c r="DU308" s="54" t="s">
        <v>180</v>
      </c>
      <c r="DV308" s="55" t="s">
        <v>180</v>
      </c>
      <c r="DW308" s="56">
        <v>590</v>
      </c>
      <c r="DX308" s="54">
        <v>575</v>
      </c>
      <c r="DY308" s="55">
        <v>583</v>
      </c>
      <c r="DZ308" s="56" t="s">
        <v>180</v>
      </c>
      <c r="EA308" s="54" t="s">
        <v>180</v>
      </c>
      <c r="EB308" s="55" t="s">
        <v>180</v>
      </c>
      <c r="EC308" s="56" t="s">
        <v>180</v>
      </c>
      <c r="ED308" s="54" t="s">
        <v>180</v>
      </c>
      <c r="EE308" s="55" t="s">
        <v>180</v>
      </c>
      <c r="EF308" s="56" t="s">
        <v>180</v>
      </c>
      <c r="EG308" s="54" t="s">
        <v>180</v>
      </c>
      <c r="EH308" s="55" t="s">
        <v>180</v>
      </c>
      <c r="EI308" s="56" t="s">
        <v>180</v>
      </c>
      <c r="EJ308" s="54" t="s">
        <v>180</v>
      </c>
      <c r="EK308" s="55" t="s">
        <v>180</v>
      </c>
      <c r="EL308" s="56" t="s">
        <v>180</v>
      </c>
      <c r="EM308" s="54" t="s">
        <v>180</v>
      </c>
      <c r="EN308" s="55" t="s">
        <v>180</v>
      </c>
      <c r="EO308" s="56">
        <v>2650</v>
      </c>
      <c r="EP308" s="54">
        <v>2600</v>
      </c>
      <c r="EQ308" s="55">
        <v>2625</v>
      </c>
      <c r="ER308" s="56">
        <v>3100</v>
      </c>
      <c r="ES308" s="54">
        <v>3000</v>
      </c>
      <c r="ET308" s="55">
        <v>3050</v>
      </c>
      <c r="EU308" s="54" t="s">
        <v>180</v>
      </c>
      <c r="EV308" s="54" t="s">
        <v>180</v>
      </c>
      <c r="EW308" s="55" t="s">
        <v>180</v>
      </c>
      <c r="EX308" s="54">
        <v>611</v>
      </c>
      <c r="EY308" s="54">
        <v>605</v>
      </c>
      <c r="EZ308" s="55">
        <v>608.5</v>
      </c>
      <c r="FA308" s="56" t="s">
        <v>180</v>
      </c>
      <c r="FB308" s="54" t="s">
        <v>180</v>
      </c>
      <c r="FC308" s="55" t="s">
        <v>180</v>
      </c>
      <c r="FD308" s="56" t="s">
        <v>180</v>
      </c>
      <c r="FE308" s="54" t="s">
        <v>180</v>
      </c>
      <c r="FF308" s="55" t="s">
        <v>180</v>
      </c>
      <c r="FG308" s="56">
        <v>490</v>
      </c>
      <c r="FH308" s="54">
        <v>480</v>
      </c>
      <c r="FI308" s="55">
        <v>484.99999999999994</v>
      </c>
      <c r="FJ308" s="56">
        <v>495.00000000000006</v>
      </c>
      <c r="FK308" s="54">
        <v>484.99999999999994</v>
      </c>
      <c r="FL308" s="55">
        <v>490</v>
      </c>
      <c r="FM308" s="56">
        <v>515</v>
      </c>
      <c r="FN308" s="54">
        <v>503.75</v>
      </c>
      <c r="FO308" s="55">
        <v>509.75</v>
      </c>
      <c r="FP308" s="56" t="s">
        <v>180</v>
      </c>
      <c r="FQ308" s="54" t="s">
        <v>180</v>
      </c>
      <c r="FR308" s="55" t="s">
        <v>180</v>
      </c>
      <c r="FS308" s="56" t="s">
        <v>180</v>
      </c>
      <c r="FT308" s="54" t="s">
        <v>180</v>
      </c>
      <c r="FU308" s="55" t="s">
        <v>180</v>
      </c>
      <c r="FV308" s="56" t="s">
        <v>180</v>
      </c>
      <c r="FW308" s="54" t="s">
        <v>180</v>
      </c>
      <c r="FX308" s="55" t="s">
        <v>180</v>
      </c>
      <c r="FY308" s="56" t="s">
        <v>180</v>
      </c>
      <c r="FZ308" s="54" t="s">
        <v>180</v>
      </c>
      <c r="GA308" s="55" t="s">
        <v>180</v>
      </c>
      <c r="GB308" s="56">
        <v>1000</v>
      </c>
      <c r="GC308" s="54">
        <v>800</v>
      </c>
      <c r="GD308" s="55">
        <v>900</v>
      </c>
      <c r="GE308" s="56">
        <v>885</v>
      </c>
      <c r="GF308" s="54">
        <v>867.5</v>
      </c>
      <c r="GG308" s="55">
        <v>876.5</v>
      </c>
      <c r="GH308" s="56">
        <v>1055</v>
      </c>
      <c r="GI308" s="54">
        <v>1045</v>
      </c>
      <c r="GJ308" s="55">
        <v>1050</v>
      </c>
      <c r="GK308" s="56" t="s">
        <v>180</v>
      </c>
      <c r="GL308" s="54" t="s">
        <v>180</v>
      </c>
      <c r="GM308" s="55" t="s">
        <v>180</v>
      </c>
      <c r="GN308" s="56" t="s">
        <v>180</v>
      </c>
      <c r="GO308" s="54" t="s">
        <v>180</v>
      </c>
      <c r="GP308" s="55" t="s">
        <v>180</v>
      </c>
      <c r="GQ308" s="56" t="s">
        <v>180</v>
      </c>
      <c r="GR308" s="54" t="s">
        <v>180</v>
      </c>
      <c r="GS308" s="55" t="s">
        <v>180</v>
      </c>
      <c r="GT308" s="56" t="s">
        <v>180</v>
      </c>
      <c r="GU308" s="54" t="s">
        <v>180</v>
      </c>
      <c r="GV308" s="55" t="s">
        <v>180</v>
      </c>
      <c r="GW308" s="56" t="s">
        <v>180</v>
      </c>
      <c r="GX308" s="54" t="s">
        <v>180</v>
      </c>
      <c r="GY308" s="55" t="s">
        <v>180</v>
      </c>
      <c r="GZ308" s="56">
        <v>185</v>
      </c>
      <c r="HA308" s="54">
        <v>175</v>
      </c>
      <c r="HB308" s="55">
        <v>180</v>
      </c>
      <c r="HC308" s="56">
        <v>199</v>
      </c>
      <c r="HD308" s="54">
        <v>190</v>
      </c>
      <c r="HE308" s="55">
        <v>194.5</v>
      </c>
      <c r="HF308" s="54" t="s">
        <v>180</v>
      </c>
      <c r="HG308" s="54" t="s">
        <v>180</v>
      </c>
      <c r="HH308" s="55" t="s">
        <v>180</v>
      </c>
      <c r="HI308" s="54">
        <v>177.5</v>
      </c>
      <c r="HJ308" s="54">
        <v>156</v>
      </c>
      <c r="HK308" s="55">
        <v>167</v>
      </c>
      <c r="HL308" s="56" t="s">
        <v>180</v>
      </c>
      <c r="HM308" s="54" t="s">
        <v>180</v>
      </c>
      <c r="HN308" s="55" t="s">
        <v>180</v>
      </c>
      <c r="HO308" s="56" t="s">
        <v>180</v>
      </c>
      <c r="HP308" s="54" t="s">
        <v>180</v>
      </c>
      <c r="HQ308" s="55" t="s">
        <v>180</v>
      </c>
      <c r="HR308" s="56" t="s">
        <v>180</v>
      </c>
      <c r="HS308" s="54" t="s">
        <v>180</v>
      </c>
      <c r="HT308" s="55" t="s">
        <v>180</v>
      </c>
      <c r="HU308" s="56" t="s">
        <v>180</v>
      </c>
      <c r="HV308" s="54" t="s">
        <v>180</v>
      </c>
      <c r="HW308" s="55" t="s">
        <v>180</v>
      </c>
      <c r="HX308" s="56" t="s">
        <v>180</v>
      </c>
      <c r="HY308" s="54" t="s">
        <v>180</v>
      </c>
      <c r="HZ308" s="55" t="s">
        <v>180</v>
      </c>
      <c r="IA308" s="56" t="s">
        <v>180</v>
      </c>
      <c r="IB308" s="54" t="s">
        <v>180</v>
      </c>
      <c r="IC308" s="55" t="s">
        <v>180</v>
      </c>
    </row>
    <row r="309" spans="1:237">
      <c r="A309" s="20">
        <v>2012</v>
      </c>
      <c r="B309" s="20">
        <v>3</v>
      </c>
      <c r="C309" s="20">
        <v>8</v>
      </c>
      <c r="D309" s="54">
        <v>563</v>
      </c>
      <c r="E309" s="54">
        <v>555</v>
      </c>
      <c r="F309" s="55">
        <v>559.20000000000005</v>
      </c>
      <c r="G309" s="56">
        <v>504</v>
      </c>
      <c r="H309" s="54">
        <v>500</v>
      </c>
      <c r="I309" s="55">
        <v>502</v>
      </c>
      <c r="J309" s="56">
        <v>511.6</v>
      </c>
      <c r="K309" s="54">
        <v>507.6</v>
      </c>
      <c r="L309" s="55">
        <v>509.8</v>
      </c>
      <c r="M309" s="56">
        <v>541</v>
      </c>
      <c r="N309" s="54">
        <v>534</v>
      </c>
      <c r="O309" s="55">
        <v>537.79999999999995</v>
      </c>
      <c r="P309" s="56">
        <v>541</v>
      </c>
      <c r="Q309" s="54">
        <v>534</v>
      </c>
      <c r="R309" s="55">
        <v>537.79999999999995</v>
      </c>
      <c r="S309" s="56">
        <v>541</v>
      </c>
      <c r="T309" s="54">
        <v>534</v>
      </c>
      <c r="U309" s="55">
        <v>537.79999999999995</v>
      </c>
      <c r="V309" s="54">
        <v>534</v>
      </c>
      <c r="W309" s="54">
        <v>522</v>
      </c>
      <c r="X309" s="55">
        <v>528</v>
      </c>
      <c r="Y309" s="54">
        <v>534</v>
      </c>
      <c r="Z309" s="54">
        <v>518</v>
      </c>
      <c r="AA309" s="55">
        <v>526.4</v>
      </c>
      <c r="AB309" s="54" t="s">
        <v>180</v>
      </c>
      <c r="AC309" s="54" t="s">
        <v>180</v>
      </c>
      <c r="AD309" s="55" t="s">
        <v>180</v>
      </c>
      <c r="AE309" s="54" t="s">
        <v>180</v>
      </c>
      <c r="AF309" s="54" t="s">
        <v>180</v>
      </c>
      <c r="AG309" s="55" t="s">
        <v>180</v>
      </c>
      <c r="AH309" s="56" t="s">
        <v>180</v>
      </c>
      <c r="AI309" s="54" t="s">
        <v>180</v>
      </c>
      <c r="AJ309" s="55" t="s">
        <v>180</v>
      </c>
      <c r="AK309" s="56" t="s">
        <v>180</v>
      </c>
      <c r="AL309" s="54" t="s">
        <v>180</v>
      </c>
      <c r="AM309" s="55" t="s">
        <v>180</v>
      </c>
      <c r="AN309" s="56" t="s">
        <v>180</v>
      </c>
      <c r="AO309" s="54" t="s">
        <v>180</v>
      </c>
      <c r="AP309" s="55" t="s">
        <v>180</v>
      </c>
      <c r="AQ309" s="56" t="s">
        <v>180</v>
      </c>
      <c r="AR309" s="54" t="s">
        <v>180</v>
      </c>
      <c r="AS309" s="55" t="s">
        <v>180</v>
      </c>
      <c r="AT309" s="56" t="s">
        <v>180</v>
      </c>
      <c r="AU309" s="54" t="s">
        <v>180</v>
      </c>
      <c r="AV309" s="55" t="s">
        <v>180</v>
      </c>
      <c r="AW309" s="56">
        <v>570</v>
      </c>
      <c r="AX309" s="54">
        <v>560</v>
      </c>
      <c r="AY309" s="55">
        <v>565</v>
      </c>
      <c r="AZ309" s="56">
        <v>596</v>
      </c>
      <c r="BA309" s="54">
        <v>575</v>
      </c>
      <c r="BB309" s="55">
        <v>585.79999999999995</v>
      </c>
      <c r="BC309" s="56">
        <v>596</v>
      </c>
      <c r="BD309" s="54">
        <v>582</v>
      </c>
      <c r="BE309" s="55">
        <v>589</v>
      </c>
      <c r="BF309" s="56">
        <v>591</v>
      </c>
      <c r="BG309" s="54">
        <v>575</v>
      </c>
      <c r="BH309" s="55">
        <v>583.20000000000005</v>
      </c>
      <c r="BI309" s="56">
        <v>575</v>
      </c>
      <c r="BJ309" s="54">
        <v>570</v>
      </c>
      <c r="BK309" s="55">
        <v>573</v>
      </c>
      <c r="BL309" s="56">
        <v>565</v>
      </c>
      <c r="BM309" s="54">
        <v>560</v>
      </c>
      <c r="BN309" s="55">
        <v>563</v>
      </c>
      <c r="BO309" s="56" t="s">
        <v>180</v>
      </c>
      <c r="BP309" s="54" t="s">
        <v>180</v>
      </c>
      <c r="BQ309" s="55" t="s">
        <v>180</v>
      </c>
      <c r="BR309" s="56">
        <v>563</v>
      </c>
      <c r="BS309" s="54">
        <v>556</v>
      </c>
      <c r="BT309" s="55">
        <v>559.79999999999995</v>
      </c>
      <c r="BU309" s="56">
        <v>580</v>
      </c>
      <c r="BV309" s="54">
        <v>580</v>
      </c>
      <c r="BW309" s="55">
        <v>580</v>
      </c>
      <c r="BX309" s="56">
        <v>596</v>
      </c>
      <c r="BY309" s="54">
        <v>596</v>
      </c>
      <c r="BZ309" s="55">
        <v>596</v>
      </c>
      <c r="CA309" s="56" t="s">
        <v>180</v>
      </c>
      <c r="CB309" s="54" t="s">
        <v>180</v>
      </c>
      <c r="CC309" s="55" t="s">
        <v>180</v>
      </c>
      <c r="CD309" s="56" t="s">
        <v>180</v>
      </c>
      <c r="CE309" s="54" t="s">
        <v>180</v>
      </c>
      <c r="CF309" s="55" t="s">
        <v>180</v>
      </c>
      <c r="CG309" s="56">
        <v>610</v>
      </c>
      <c r="CH309" s="54">
        <v>605</v>
      </c>
      <c r="CI309" s="55">
        <v>608</v>
      </c>
      <c r="CJ309" s="56">
        <v>3420</v>
      </c>
      <c r="CK309" s="54">
        <v>3320</v>
      </c>
      <c r="CL309" s="55">
        <v>3370</v>
      </c>
      <c r="CM309" s="56">
        <v>3100</v>
      </c>
      <c r="CN309" s="54">
        <v>3050</v>
      </c>
      <c r="CO309" s="55">
        <v>3075</v>
      </c>
      <c r="CP309" s="56">
        <v>628</v>
      </c>
      <c r="CQ309" s="54">
        <v>619.6</v>
      </c>
      <c r="CR309" s="55">
        <v>624</v>
      </c>
      <c r="CS309" s="56">
        <v>665</v>
      </c>
      <c r="CT309" s="54">
        <v>650</v>
      </c>
      <c r="CU309" s="55">
        <v>658</v>
      </c>
      <c r="CV309" s="56">
        <v>650</v>
      </c>
      <c r="CW309" s="54">
        <v>650</v>
      </c>
      <c r="CX309" s="55">
        <v>650</v>
      </c>
      <c r="CY309" s="54">
        <v>570</v>
      </c>
      <c r="CZ309" s="54">
        <v>560</v>
      </c>
      <c r="DA309" s="55">
        <v>565</v>
      </c>
      <c r="DB309" s="54" t="s">
        <v>180</v>
      </c>
      <c r="DC309" s="54" t="s">
        <v>180</v>
      </c>
      <c r="DD309" s="55" t="s">
        <v>180</v>
      </c>
      <c r="DE309" s="54" t="s">
        <v>180</v>
      </c>
      <c r="DF309" s="54" t="s">
        <v>180</v>
      </c>
      <c r="DG309" s="55" t="s">
        <v>180</v>
      </c>
      <c r="DH309" s="54" t="s">
        <v>180</v>
      </c>
      <c r="DI309" s="54" t="s">
        <v>180</v>
      </c>
      <c r="DJ309" s="55" t="s">
        <v>180</v>
      </c>
      <c r="DK309" s="56" t="s">
        <v>180</v>
      </c>
      <c r="DL309" s="54" t="s">
        <v>180</v>
      </c>
      <c r="DM309" s="55" t="s">
        <v>180</v>
      </c>
      <c r="DN309" s="54" t="s">
        <v>180</v>
      </c>
      <c r="DO309" s="54" t="s">
        <v>180</v>
      </c>
      <c r="DP309" s="55" t="s">
        <v>180</v>
      </c>
      <c r="DQ309" s="54" t="s">
        <v>180</v>
      </c>
      <c r="DR309" s="54" t="s">
        <v>180</v>
      </c>
      <c r="DS309" s="55" t="s">
        <v>180</v>
      </c>
      <c r="DT309" s="54" t="s">
        <v>180</v>
      </c>
      <c r="DU309" s="54" t="s">
        <v>180</v>
      </c>
      <c r="DV309" s="55" t="s">
        <v>180</v>
      </c>
      <c r="DW309" s="56">
        <v>578</v>
      </c>
      <c r="DX309" s="54">
        <v>575</v>
      </c>
      <c r="DY309" s="55">
        <v>576.6</v>
      </c>
      <c r="DZ309" s="56" t="s">
        <v>180</v>
      </c>
      <c r="EA309" s="54" t="s">
        <v>180</v>
      </c>
      <c r="EB309" s="55" t="s">
        <v>180</v>
      </c>
      <c r="EC309" s="56" t="s">
        <v>180</v>
      </c>
      <c r="ED309" s="54" t="s">
        <v>180</v>
      </c>
      <c r="EE309" s="55" t="s">
        <v>180</v>
      </c>
      <c r="EF309" s="56" t="s">
        <v>180</v>
      </c>
      <c r="EG309" s="54" t="s">
        <v>180</v>
      </c>
      <c r="EH309" s="55" t="s">
        <v>180</v>
      </c>
      <c r="EI309" s="56" t="s">
        <v>180</v>
      </c>
      <c r="EJ309" s="54" t="s">
        <v>180</v>
      </c>
      <c r="EK309" s="55" t="s">
        <v>180</v>
      </c>
      <c r="EL309" s="56" t="s">
        <v>180</v>
      </c>
      <c r="EM309" s="54" t="s">
        <v>180</v>
      </c>
      <c r="EN309" s="55" t="s">
        <v>180</v>
      </c>
      <c r="EO309" s="56">
        <v>2560</v>
      </c>
      <c r="EP309" s="54">
        <v>2484</v>
      </c>
      <c r="EQ309" s="55">
        <v>2522</v>
      </c>
      <c r="ER309" s="56">
        <v>3060</v>
      </c>
      <c r="ES309" s="54">
        <v>2960</v>
      </c>
      <c r="ET309" s="55">
        <v>3010</v>
      </c>
      <c r="EU309" s="54" t="s">
        <v>180</v>
      </c>
      <c r="EV309" s="54" t="s">
        <v>180</v>
      </c>
      <c r="EW309" s="55" t="s">
        <v>180</v>
      </c>
      <c r="EX309" s="54">
        <v>607.79999999999995</v>
      </c>
      <c r="EY309" s="54">
        <v>602</v>
      </c>
      <c r="EZ309" s="55">
        <v>605.4</v>
      </c>
      <c r="FA309" s="56" t="s">
        <v>180</v>
      </c>
      <c r="FB309" s="54" t="s">
        <v>180</v>
      </c>
      <c r="FC309" s="55" t="s">
        <v>180</v>
      </c>
      <c r="FD309" s="56" t="s">
        <v>180</v>
      </c>
      <c r="FE309" s="54" t="s">
        <v>180</v>
      </c>
      <c r="FF309" s="55" t="s">
        <v>180</v>
      </c>
      <c r="FG309" s="56">
        <v>490</v>
      </c>
      <c r="FH309" s="54">
        <v>480</v>
      </c>
      <c r="FI309" s="55">
        <v>484.99999999999989</v>
      </c>
      <c r="FJ309" s="56">
        <v>495.00000000000011</v>
      </c>
      <c r="FK309" s="54">
        <v>484.99999999999989</v>
      </c>
      <c r="FL309" s="55">
        <v>490</v>
      </c>
      <c r="FM309" s="56">
        <v>514</v>
      </c>
      <c r="FN309" s="54">
        <v>506</v>
      </c>
      <c r="FO309" s="55">
        <v>510.2</v>
      </c>
      <c r="FP309" s="56" t="s">
        <v>180</v>
      </c>
      <c r="FQ309" s="54" t="s">
        <v>180</v>
      </c>
      <c r="FR309" s="55" t="s">
        <v>180</v>
      </c>
      <c r="FS309" s="56" t="s">
        <v>180</v>
      </c>
      <c r="FT309" s="54" t="s">
        <v>180</v>
      </c>
      <c r="FU309" s="55" t="s">
        <v>180</v>
      </c>
      <c r="FV309" s="56" t="s">
        <v>180</v>
      </c>
      <c r="FW309" s="54" t="s">
        <v>180</v>
      </c>
      <c r="FX309" s="55" t="s">
        <v>180</v>
      </c>
      <c r="FY309" s="56" t="s">
        <v>180</v>
      </c>
      <c r="FZ309" s="54" t="s">
        <v>180</v>
      </c>
      <c r="GA309" s="55" t="s">
        <v>180</v>
      </c>
      <c r="GB309" s="56">
        <v>1000</v>
      </c>
      <c r="GC309" s="54">
        <v>800</v>
      </c>
      <c r="GD309" s="55">
        <v>900</v>
      </c>
      <c r="GE309" s="56">
        <v>885</v>
      </c>
      <c r="GF309" s="54">
        <v>885</v>
      </c>
      <c r="GG309" s="55">
        <v>885</v>
      </c>
      <c r="GH309" s="56">
        <v>1055</v>
      </c>
      <c r="GI309" s="54">
        <v>1045</v>
      </c>
      <c r="GJ309" s="55">
        <v>1050</v>
      </c>
      <c r="GK309" s="56" t="s">
        <v>180</v>
      </c>
      <c r="GL309" s="54" t="s">
        <v>180</v>
      </c>
      <c r="GM309" s="55" t="s">
        <v>180</v>
      </c>
      <c r="GN309" s="56" t="s">
        <v>180</v>
      </c>
      <c r="GO309" s="54" t="s">
        <v>180</v>
      </c>
      <c r="GP309" s="55" t="s">
        <v>180</v>
      </c>
      <c r="GQ309" s="56" t="s">
        <v>180</v>
      </c>
      <c r="GR309" s="54" t="s">
        <v>180</v>
      </c>
      <c r="GS309" s="55" t="s">
        <v>180</v>
      </c>
      <c r="GT309" s="56" t="s">
        <v>180</v>
      </c>
      <c r="GU309" s="54" t="s">
        <v>180</v>
      </c>
      <c r="GV309" s="55" t="s">
        <v>180</v>
      </c>
      <c r="GW309" s="56" t="s">
        <v>180</v>
      </c>
      <c r="GX309" s="54" t="s">
        <v>180</v>
      </c>
      <c r="GY309" s="55" t="s">
        <v>180</v>
      </c>
      <c r="GZ309" s="56">
        <v>190</v>
      </c>
      <c r="HA309" s="54">
        <v>180</v>
      </c>
      <c r="HB309" s="55">
        <v>185</v>
      </c>
      <c r="HC309" s="56">
        <v>198</v>
      </c>
      <c r="HD309" s="54">
        <v>190</v>
      </c>
      <c r="HE309" s="55">
        <v>194</v>
      </c>
      <c r="HF309" s="54" t="s">
        <v>180</v>
      </c>
      <c r="HG309" s="54" t="s">
        <v>180</v>
      </c>
      <c r="HH309" s="55" t="s">
        <v>180</v>
      </c>
      <c r="HI309" s="54">
        <v>175</v>
      </c>
      <c r="HJ309" s="54">
        <v>172</v>
      </c>
      <c r="HK309" s="55">
        <v>174</v>
      </c>
      <c r="HL309" s="56" t="s">
        <v>180</v>
      </c>
      <c r="HM309" s="54" t="s">
        <v>180</v>
      </c>
      <c r="HN309" s="55" t="s">
        <v>180</v>
      </c>
      <c r="HO309" s="56" t="s">
        <v>180</v>
      </c>
      <c r="HP309" s="54" t="s">
        <v>180</v>
      </c>
      <c r="HQ309" s="55" t="s">
        <v>180</v>
      </c>
      <c r="HR309" s="56" t="s">
        <v>180</v>
      </c>
      <c r="HS309" s="54" t="s">
        <v>180</v>
      </c>
      <c r="HT309" s="55" t="s">
        <v>180</v>
      </c>
      <c r="HU309" s="56" t="s">
        <v>180</v>
      </c>
      <c r="HV309" s="54" t="s">
        <v>180</v>
      </c>
      <c r="HW309" s="55" t="s">
        <v>180</v>
      </c>
      <c r="HX309" s="56" t="s">
        <v>180</v>
      </c>
      <c r="HY309" s="54" t="s">
        <v>180</v>
      </c>
      <c r="HZ309" s="55" t="s">
        <v>180</v>
      </c>
      <c r="IA309" s="56" t="s">
        <v>180</v>
      </c>
      <c r="IB309" s="54" t="s">
        <v>180</v>
      </c>
      <c r="IC309" s="55" t="s">
        <v>180</v>
      </c>
    </row>
    <row r="310" spans="1:237">
      <c r="A310" s="20">
        <v>2012</v>
      </c>
      <c r="B310" s="20">
        <v>3</v>
      </c>
      <c r="C310" s="20">
        <v>9</v>
      </c>
      <c r="D310" s="54">
        <v>575</v>
      </c>
      <c r="E310" s="54">
        <v>570</v>
      </c>
      <c r="F310" s="55">
        <v>573</v>
      </c>
      <c r="G310" s="56">
        <v>520</v>
      </c>
      <c r="H310" s="54">
        <v>520</v>
      </c>
      <c r="I310" s="55">
        <v>520</v>
      </c>
      <c r="J310" s="56">
        <v>537.5</v>
      </c>
      <c r="K310" s="54">
        <v>531.25</v>
      </c>
      <c r="L310" s="55">
        <v>534.5</v>
      </c>
      <c r="M310" s="56">
        <v>561.25</v>
      </c>
      <c r="N310" s="54">
        <v>560</v>
      </c>
      <c r="O310" s="55">
        <v>560.75</v>
      </c>
      <c r="P310" s="56">
        <v>561.25</v>
      </c>
      <c r="Q310" s="54">
        <v>560</v>
      </c>
      <c r="R310" s="55">
        <v>560.75</v>
      </c>
      <c r="S310" s="56">
        <v>561.25</v>
      </c>
      <c r="T310" s="54">
        <v>560</v>
      </c>
      <c r="U310" s="55">
        <v>560.75</v>
      </c>
      <c r="V310" s="54">
        <v>561.25</v>
      </c>
      <c r="W310" s="54">
        <v>553.75</v>
      </c>
      <c r="X310" s="55">
        <v>557.75</v>
      </c>
      <c r="Y310" s="54">
        <v>561.25</v>
      </c>
      <c r="Z310" s="54">
        <v>553.75</v>
      </c>
      <c r="AA310" s="55">
        <v>557.75</v>
      </c>
      <c r="AB310" s="54" t="s">
        <v>180</v>
      </c>
      <c r="AC310" s="54" t="s">
        <v>180</v>
      </c>
      <c r="AD310" s="55" t="s">
        <v>180</v>
      </c>
      <c r="AE310" s="54" t="s">
        <v>180</v>
      </c>
      <c r="AF310" s="54" t="s">
        <v>180</v>
      </c>
      <c r="AG310" s="55" t="s">
        <v>180</v>
      </c>
      <c r="AH310" s="56" t="s">
        <v>180</v>
      </c>
      <c r="AI310" s="54" t="s">
        <v>180</v>
      </c>
      <c r="AJ310" s="55" t="s">
        <v>180</v>
      </c>
      <c r="AK310" s="56" t="s">
        <v>180</v>
      </c>
      <c r="AL310" s="54" t="s">
        <v>180</v>
      </c>
      <c r="AM310" s="55" t="s">
        <v>180</v>
      </c>
      <c r="AN310" s="56" t="s">
        <v>180</v>
      </c>
      <c r="AO310" s="54" t="s">
        <v>180</v>
      </c>
      <c r="AP310" s="55" t="s">
        <v>180</v>
      </c>
      <c r="AQ310" s="56" t="s">
        <v>180</v>
      </c>
      <c r="AR310" s="54" t="s">
        <v>180</v>
      </c>
      <c r="AS310" s="55" t="s">
        <v>180</v>
      </c>
      <c r="AT310" s="56" t="s">
        <v>180</v>
      </c>
      <c r="AU310" s="54" t="s">
        <v>180</v>
      </c>
      <c r="AV310" s="55" t="s">
        <v>180</v>
      </c>
      <c r="AW310" s="56">
        <v>571.25</v>
      </c>
      <c r="AX310" s="54">
        <v>560</v>
      </c>
      <c r="AY310" s="55">
        <v>565.75</v>
      </c>
      <c r="AZ310" s="56">
        <v>595</v>
      </c>
      <c r="BA310" s="54">
        <v>572.5</v>
      </c>
      <c r="BB310" s="55">
        <v>584</v>
      </c>
      <c r="BC310" s="56">
        <v>595</v>
      </c>
      <c r="BD310" s="54">
        <v>590</v>
      </c>
      <c r="BE310" s="55">
        <v>593</v>
      </c>
      <c r="BF310" s="56">
        <v>590</v>
      </c>
      <c r="BG310" s="54">
        <v>572.5</v>
      </c>
      <c r="BH310" s="55">
        <v>581.5</v>
      </c>
      <c r="BI310" s="56">
        <v>575</v>
      </c>
      <c r="BJ310" s="54">
        <v>570</v>
      </c>
      <c r="BK310" s="55">
        <v>573</v>
      </c>
      <c r="BL310" s="56">
        <v>565</v>
      </c>
      <c r="BM310" s="54">
        <v>560</v>
      </c>
      <c r="BN310" s="55">
        <v>563</v>
      </c>
      <c r="BO310" s="56" t="s">
        <v>180</v>
      </c>
      <c r="BP310" s="54" t="s">
        <v>180</v>
      </c>
      <c r="BQ310" s="55" t="s">
        <v>180</v>
      </c>
      <c r="BR310" s="56">
        <v>562.5</v>
      </c>
      <c r="BS310" s="54">
        <v>557.5</v>
      </c>
      <c r="BT310" s="55">
        <v>560.5</v>
      </c>
      <c r="BU310" s="56">
        <v>580</v>
      </c>
      <c r="BV310" s="54">
        <v>580</v>
      </c>
      <c r="BW310" s="55">
        <v>580</v>
      </c>
      <c r="BX310" s="56">
        <v>600</v>
      </c>
      <c r="BY310" s="54">
        <v>600</v>
      </c>
      <c r="BZ310" s="55">
        <v>600</v>
      </c>
      <c r="CA310" s="56" t="s">
        <v>180</v>
      </c>
      <c r="CB310" s="54" t="s">
        <v>180</v>
      </c>
      <c r="CC310" s="55" t="s">
        <v>180</v>
      </c>
      <c r="CD310" s="56" t="s">
        <v>180</v>
      </c>
      <c r="CE310" s="54" t="s">
        <v>180</v>
      </c>
      <c r="CF310" s="55" t="s">
        <v>180</v>
      </c>
      <c r="CG310" s="56">
        <v>602.5</v>
      </c>
      <c r="CH310" s="54">
        <v>596.25</v>
      </c>
      <c r="CI310" s="55">
        <v>599.75</v>
      </c>
      <c r="CJ310" s="56">
        <v>3400</v>
      </c>
      <c r="CK310" s="54">
        <v>3300</v>
      </c>
      <c r="CL310" s="55">
        <v>3350</v>
      </c>
      <c r="CM310" s="56">
        <v>3100</v>
      </c>
      <c r="CN310" s="54">
        <v>3050</v>
      </c>
      <c r="CO310" s="55">
        <v>3075</v>
      </c>
      <c r="CP310" s="56">
        <v>621.25</v>
      </c>
      <c r="CQ310" s="54">
        <v>612.5</v>
      </c>
      <c r="CR310" s="55">
        <v>617</v>
      </c>
      <c r="CS310" s="56">
        <v>665</v>
      </c>
      <c r="CT310" s="54">
        <v>650</v>
      </c>
      <c r="CU310" s="55">
        <v>658</v>
      </c>
      <c r="CV310" s="56">
        <v>650</v>
      </c>
      <c r="CW310" s="54">
        <v>650</v>
      </c>
      <c r="CX310" s="55">
        <v>650</v>
      </c>
      <c r="CY310" s="54">
        <v>572.5</v>
      </c>
      <c r="CZ310" s="54">
        <v>560</v>
      </c>
      <c r="DA310" s="55">
        <v>566.5</v>
      </c>
      <c r="DB310" s="54" t="s">
        <v>180</v>
      </c>
      <c r="DC310" s="54" t="s">
        <v>180</v>
      </c>
      <c r="DD310" s="55" t="s">
        <v>180</v>
      </c>
      <c r="DE310" s="54" t="s">
        <v>180</v>
      </c>
      <c r="DF310" s="54" t="s">
        <v>180</v>
      </c>
      <c r="DG310" s="55" t="s">
        <v>180</v>
      </c>
      <c r="DH310" s="54" t="s">
        <v>180</v>
      </c>
      <c r="DI310" s="54" t="s">
        <v>180</v>
      </c>
      <c r="DJ310" s="55" t="s">
        <v>180</v>
      </c>
      <c r="DK310" s="56" t="s">
        <v>180</v>
      </c>
      <c r="DL310" s="54" t="s">
        <v>180</v>
      </c>
      <c r="DM310" s="55" t="s">
        <v>180</v>
      </c>
      <c r="DN310" s="54" t="s">
        <v>180</v>
      </c>
      <c r="DO310" s="54" t="s">
        <v>180</v>
      </c>
      <c r="DP310" s="55" t="s">
        <v>180</v>
      </c>
      <c r="DQ310" s="54" t="s">
        <v>180</v>
      </c>
      <c r="DR310" s="54" t="s">
        <v>180</v>
      </c>
      <c r="DS310" s="55" t="s">
        <v>180</v>
      </c>
      <c r="DT310" s="54" t="s">
        <v>180</v>
      </c>
      <c r="DU310" s="54" t="s">
        <v>180</v>
      </c>
      <c r="DV310" s="55" t="s">
        <v>180</v>
      </c>
      <c r="DW310" s="56">
        <v>575</v>
      </c>
      <c r="DX310" s="54">
        <v>575</v>
      </c>
      <c r="DY310" s="55">
        <v>575</v>
      </c>
      <c r="DZ310" s="56" t="s">
        <v>180</v>
      </c>
      <c r="EA310" s="54" t="s">
        <v>180</v>
      </c>
      <c r="EB310" s="55" t="s">
        <v>180</v>
      </c>
      <c r="EC310" s="56" t="s">
        <v>180</v>
      </c>
      <c r="ED310" s="54" t="s">
        <v>180</v>
      </c>
      <c r="EE310" s="55" t="s">
        <v>180</v>
      </c>
      <c r="EF310" s="56" t="s">
        <v>180</v>
      </c>
      <c r="EG310" s="54" t="s">
        <v>180</v>
      </c>
      <c r="EH310" s="55" t="s">
        <v>180</v>
      </c>
      <c r="EI310" s="56" t="s">
        <v>180</v>
      </c>
      <c r="EJ310" s="54" t="s">
        <v>180</v>
      </c>
      <c r="EK310" s="55" t="s">
        <v>180</v>
      </c>
      <c r="EL310" s="56" t="s">
        <v>180</v>
      </c>
      <c r="EM310" s="54" t="s">
        <v>180</v>
      </c>
      <c r="EN310" s="55" t="s">
        <v>180</v>
      </c>
      <c r="EO310" s="56">
        <v>2500</v>
      </c>
      <c r="EP310" s="54">
        <v>2450</v>
      </c>
      <c r="EQ310" s="55">
        <v>2475</v>
      </c>
      <c r="ER310" s="56">
        <v>2912.5</v>
      </c>
      <c r="ES310" s="54">
        <v>2862.5</v>
      </c>
      <c r="ET310" s="55">
        <v>2887.5</v>
      </c>
      <c r="EU310" s="54" t="s">
        <v>180</v>
      </c>
      <c r="EV310" s="54" t="s">
        <v>180</v>
      </c>
      <c r="EW310" s="55" t="s">
        <v>180</v>
      </c>
      <c r="EX310" s="54">
        <v>595</v>
      </c>
      <c r="EY310" s="54">
        <v>586.25</v>
      </c>
      <c r="EZ310" s="55">
        <v>590.75</v>
      </c>
      <c r="FA310" s="56" t="s">
        <v>180</v>
      </c>
      <c r="FB310" s="54" t="s">
        <v>180</v>
      </c>
      <c r="FC310" s="55" t="s">
        <v>180</v>
      </c>
      <c r="FD310" s="56" t="s">
        <v>180</v>
      </c>
      <c r="FE310" s="54" t="s">
        <v>180</v>
      </c>
      <c r="FF310" s="55" t="s">
        <v>180</v>
      </c>
      <c r="FG310" s="56">
        <v>490</v>
      </c>
      <c r="FH310" s="54">
        <v>480</v>
      </c>
      <c r="FI310" s="55">
        <v>484.99999999999994</v>
      </c>
      <c r="FJ310" s="56">
        <v>490</v>
      </c>
      <c r="FK310" s="54">
        <v>480</v>
      </c>
      <c r="FL310" s="55">
        <v>485</v>
      </c>
      <c r="FM310" s="56">
        <v>527.5</v>
      </c>
      <c r="FN310" s="54">
        <v>520</v>
      </c>
      <c r="FO310" s="55">
        <v>524</v>
      </c>
      <c r="FP310" s="56" t="s">
        <v>180</v>
      </c>
      <c r="FQ310" s="54" t="s">
        <v>180</v>
      </c>
      <c r="FR310" s="55" t="s">
        <v>180</v>
      </c>
      <c r="FS310" s="56" t="s">
        <v>180</v>
      </c>
      <c r="FT310" s="54" t="s">
        <v>180</v>
      </c>
      <c r="FU310" s="55" t="s">
        <v>180</v>
      </c>
      <c r="FV310" s="56" t="s">
        <v>180</v>
      </c>
      <c r="FW310" s="54" t="s">
        <v>180</v>
      </c>
      <c r="FX310" s="55" t="s">
        <v>180</v>
      </c>
      <c r="FY310" s="56" t="s">
        <v>180</v>
      </c>
      <c r="FZ310" s="54" t="s">
        <v>180</v>
      </c>
      <c r="GA310" s="55" t="s">
        <v>180</v>
      </c>
      <c r="GB310" s="56">
        <v>1000</v>
      </c>
      <c r="GC310" s="54">
        <v>800</v>
      </c>
      <c r="GD310" s="55">
        <v>900</v>
      </c>
      <c r="GE310" s="56">
        <v>885</v>
      </c>
      <c r="GF310" s="54">
        <v>885</v>
      </c>
      <c r="GG310" s="55">
        <v>885</v>
      </c>
      <c r="GH310" s="56">
        <v>1055</v>
      </c>
      <c r="GI310" s="54">
        <v>1045</v>
      </c>
      <c r="GJ310" s="55">
        <v>1050</v>
      </c>
      <c r="GK310" s="56" t="s">
        <v>180</v>
      </c>
      <c r="GL310" s="54" t="s">
        <v>180</v>
      </c>
      <c r="GM310" s="55" t="s">
        <v>180</v>
      </c>
      <c r="GN310" s="56" t="s">
        <v>180</v>
      </c>
      <c r="GO310" s="54" t="s">
        <v>180</v>
      </c>
      <c r="GP310" s="55" t="s">
        <v>180</v>
      </c>
      <c r="GQ310" s="56" t="s">
        <v>180</v>
      </c>
      <c r="GR310" s="54" t="s">
        <v>180</v>
      </c>
      <c r="GS310" s="55" t="s">
        <v>180</v>
      </c>
      <c r="GT310" s="56" t="s">
        <v>180</v>
      </c>
      <c r="GU310" s="54" t="s">
        <v>180</v>
      </c>
      <c r="GV310" s="55" t="s">
        <v>180</v>
      </c>
      <c r="GW310" s="56" t="s">
        <v>180</v>
      </c>
      <c r="GX310" s="54" t="s">
        <v>180</v>
      </c>
      <c r="GY310" s="55" t="s">
        <v>180</v>
      </c>
      <c r="GZ310" s="56">
        <v>190</v>
      </c>
      <c r="HA310" s="54">
        <v>180</v>
      </c>
      <c r="HB310" s="55">
        <v>185</v>
      </c>
      <c r="HC310" s="56">
        <v>198</v>
      </c>
      <c r="HD310" s="54">
        <v>190</v>
      </c>
      <c r="HE310" s="55">
        <v>194</v>
      </c>
      <c r="HF310" s="54" t="s">
        <v>180</v>
      </c>
      <c r="HG310" s="54" t="s">
        <v>180</v>
      </c>
      <c r="HH310" s="55" t="s">
        <v>180</v>
      </c>
      <c r="HI310" s="54">
        <v>175</v>
      </c>
      <c r="HJ310" s="54">
        <v>172</v>
      </c>
      <c r="HK310" s="55">
        <v>174</v>
      </c>
      <c r="HL310" s="56" t="s">
        <v>180</v>
      </c>
      <c r="HM310" s="54" t="s">
        <v>180</v>
      </c>
      <c r="HN310" s="55" t="s">
        <v>180</v>
      </c>
      <c r="HO310" s="56" t="s">
        <v>180</v>
      </c>
      <c r="HP310" s="54" t="s">
        <v>180</v>
      </c>
      <c r="HQ310" s="55" t="s">
        <v>180</v>
      </c>
      <c r="HR310" s="56" t="s">
        <v>180</v>
      </c>
      <c r="HS310" s="54" t="s">
        <v>180</v>
      </c>
      <c r="HT310" s="55" t="s">
        <v>180</v>
      </c>
      <c r="HU310" s="56" t="s">
        <v>180</v>
      </c>
      <c r="HV310" s="54" t="s">
        <v>180</v>
      </c>
      <c r="HW310" s="55" t="s">
        <v>180</v>
      </c>
      <c r="HX310" s="56" t="s">
        <v>180</v>
      </c>
      <c r="HY310" s="54" t="s">
        <v>180</v>
      </c>
      <c r="HZ310" s="55" t="s">
        <v>180</v>
      </c>
      <c r="IA310" s="56" t="s">
        <v>180</v>
      </c>
      <c r="IB310" s="54" t="s">
        <v>180</v>
      </c>
      <c r="IC310" s="55" t="s">
        <v>180</v>
      </c>
    </row>
    <row r="311" spans="1:237">
      <c r="A311" s="20">
        <v>2012</v>
      </c>
      <c r="B311" s="20">
        <v>4</v>
      </c>
      <c r="C311" s="20">
        <v>10</v>
      </c>
      <c r="D311" s="54">
        <v>575</v>
      </c>
      <c r="E311" s="54">
        <v>570</v>
      </c>
      <c r="F311" s="55">
        <v>573</v>
      </c>
      <c r="G311" s="56">
        <v>525</v>
      </c>
      <c r="H311" s="54">
        <v>520</v>
      </c>
      <c r="I311" s="55">
        <v>523</v>
      </c>
      <c r="J311" s="56">
        <v>541.25</v>
      </c>
      <c r="K311" s="54">
        <v>533.75</v>
      </c>
      <c r="L311" s="55">
        <v>537.75</v>
      </c>
      <c r="M311" s="56">
        <v>575</v>
      </c>
      <c r="N311" s="54">
        <v>567.5</v>
      </c>
      <c r="O311" s="55">
        <v>571.5</v>
      </c>
      <c r="P311" s="56">
        <v>575</v>
      </c>
      <c r="Q311" s="54">
        <v>567.5</v>
      </c>
      <c r="R311" s="55">
        <v>571.5</v>
      </c>
      <c r="S311" s="56">
        <v>575</v>
      </c>
      <c r="T311" s="54">
        <v>567.5</v>
      </c>
      <c r="U311" s="55">
        <v>571.5</v>
      </c>
      <c r="V311" s="54">
        <v>565</v>
      </c>
      <c r="W311" s="54">
        <v>560</v>
      </c>
      <c r="X311" s="55">
        <v>563</v>
      </c>
      <c r="Y311" s="54">
        <v>565</v>
      </c>
      <c r="Z311" s="54">
        <v>560</v>
      </c>
      <c r="AA311" s="55">
        <v>563</v>
      </c>
      <c r="AB311" s="54" t="s">
        <v>180</v>
      </c>
      <c r="AC311" s="54" t="s">
        <v>180</v>
      </c>
      <c r="AD311" s="55" t="s">
        <v>180</v>
      </c>
      <c r="AE311" s="54" t="s">
        <v>180</v>
      </c>
      <c r="AF311" s="54" t="s">
        <v>180</v>
      </c>
      <c r="AG311" s="55" t="s">
        <v>180</v>
      </c>
      <c r="AH311" s="56" t="s">
        <v>180</v>
      </c>
      <c r="AI311" s="54" t="s">
        <v>180</v>
      </c>
      <c r="AJ311" s="55" t="s">
        <v>180</v>
      </c>
      <c r="AK311" s="56" t="s">
        <v>180</v>
      </c>
      <c r="AL311" s="54" t="s">
        <v>180</v>
      </c>
      <c r="AM311" s="55" t="s">
        <v>180</v>
      </c>
      <c r="AN311" s="56" t="s">
        <v>180</v>
      </c>
      <c r="AO311" s="54" t="s">
        <v>180</v>
      </c>
      <c r="AP311" s="55" t="s">
        <v>180</v>
      </c>
      <c r="AQ311" s="56" t="s">
        <v>180</v>
      </c>
      <c r="AR311" s="54" t="s">
        <v>180</v>
      </c>
      <c r="AS311" s="55" t="s">
        <v>180</v>
      </c>
      <c r="AT311" s="56" t="s">
        <v>180</v>
      </c>
      <c r="AU311" s="54" t="s">
        <v>180</v>
      </c>
      <c r="AV311" s="55" t="s">
        <v>180</v>
      </c>
      <c r="AW311" s="56">
        <v>558.75</v>
      </c>
      <c r="AX311" s="54">
        <v>542.5</v>
      </c>
      <c r="AY311" s="55">
        <v>550.75</v>
      </c>
      <c r="AZ311" s="56">
        <v>586.25</v>
      </c>
      <c r="BA311" s="54">
        <v>560</v>
      </c>
      <c r="BB311" s="55">
        <v>573.5</v>
      </c>
      <c r="BC311" s="56">
        <v>587.5</v>
      </c>
      <c r="BD311" s="54">
        <v>582.5</v>
      </c>
      <c r="BE311" s="55">
        <v>585.5</v>
      </c>
      <c r="BF311" s="56">
        <v>582.5</v>
      </c>
      <c r="BG311" s="54">
        <v>560</v>
      </c>
      <c r="BH311" s="55">
        <v>571.5</v>
      </c>
      <c r="BI311" s="56">
        <v>575</v>
      </c>
      <c r="BJ311" s="54">
        <v>570</v>
      </c>
      <c r="BK311" s="55">
        <v>573</v>
      </c>
      <c r="BL311" s="56">
        <v>561.25</v>
      </c>
      <c r="BM311" s="54">
        <v>556.25</v>
      </c>
      <c r="BN311" s="55">
        <v>559.25</v>
      </c>
      <c r="BO311" s="56" t="s">
        <v>180</v>
      </c>
      <c r="BP311" s="54" t="s">
        <v>180</v>
      </c>
      <c r="BQ311" s="55" t="s">
        <v>180</v>
      </c>
      <c r="BR311" s="56">
        <v>556.25</v>
      </c>
      <c r="BS311" s="54">
        <v>551.25</v>
      </c>
      <c r="BT311" s="55">
        <v>554.25</v>
      </c>
      <c r="BU311" s="56">
        <v>580</v>
      </c>
      <c r="BV311" s="54">
        <v>580</v>
      </c>
      <c r="BW311" s="55">
        <v>580</v>
      </c>
      <c r="BX311" s="56">
        <v>596.25</v>
      </c>
      <c r="BY311" s="54">
        <v>595</v>
      </c>
      <c r="BZ311" s="55">
        <v>595.75</v>
      </c>
      <c r="CA311" s="56" t="s">
        <v>180</v>
      </c>
      <c r="CB311" s="54" t="s">
        <v>180</v>
      </c>
      <c r="CC311" s="55" t="s">
        <v>180</v>
      </c>
      <c r="CD311" s="56" t="s">
        <v>180</v>
      </c>
      <c r="CE311" s="54" t="s">
        <v>180</v>
      </c>
      <c r="CF311" s="55" t="s">
        <v>180</v>
      </c>
      <c r="CG311" s="56">
        <v>590</v>
      </c>
      <c r="CH311" s="54">
        <v>585</v>
      </c>
      <c r="CI311" s="55">
        <v>588</v>
      </c>
      <c r="CJ311" s="56">
        <v>3400</v>
      </c>
      <c r="CK311" s="54">
        <v>3250</v>
      </c>
      <c r="CL311" s="55">
        <v>3325</v>
      </c>
      <c r="CM311" s="56">
        <v>3100</v>
      </c>
      <c r="CN311" s="54">
        <v>3012.5</v>
      </c>
      <c r="CO311" s="55">
        <v>3056.25</v>
      </c>
      <c r="CP311" s="56">
        <v>598.75</v>
      </c>
      <c r="CQ311" s="54">
        <v>590</v>
      </c>
      <c r="CR311" s="55">
        <v>594.5</v>
      </c>
      <c r="CS311" s="56">
        <v>665</v>
      </c>
      <c r="CT311" s="54">
        <v>650</v>
      </c>
      <c r="CU311" s="55">
        <v>658</v>
      </c>
      <c r="CV311" s="56">
        <v>650</v>
      </c>
      <c r="CW311" s="54">
        <v>650</v>
      </c>
      <c r="CX311" s="55">
        <v>650</v>
      </c>
      <c r="CY311" s="54">
        <v>545</v>
      </c>
      <c r="CZ311" s="54">
        <v>535</v>
      </c>
      <c r="DA311" s="55">
        <v>540</v>
      </c>
      <c r="DB311" s="54" t="s">
        <v>180</v>
      </c>
      <c r="DC311" s="54" t="s">
        <v>180</v>
      </c>
      <c r="DD311" s="55" t="s">
        <v>180</v>
      </c>
      <c r="DE311" s="54" t="s">
        <v>180</v>
      </c>
      <c r="DF311" s="54" t="s">
        <v>180</v>
      </c>
      <c r="DG311" s="55" t="s">
        <v>180</v>
      </c>
      <c r="DH311" s="54" t="s">
        <v>180</v>
      </c>
      <c r="DI311" s="54" t="s">
        <v>180</v>
      </c>
      <c r="DJ311" s="55" t="s">
        <v>180</v>
      </c>
      <c r="DK311" s="56" t="s">
        <v>180</v>
      </c>
      <c r="DL311" s="54" t="s">
        <v>180</v>
      </c>
      <c r="DM311" s="55" t="s">
        <v>180</v>
      </c>
      <c r="DN311" s="54" t="s">
        <v>180</v>
      </c>
      <c r="DO311" s="54" t="s">
        <v>180</v>
      </c>
      <c r="DP311" s="55" t="s">
        <v>180</v>
      </c>
      <c r="DQ311" s="54" t="s">
        <v>180</v>
      </c>
      <c r="DR311" s="54" t="s">
        <v>180</v>
      </c>
      <c r="DS311" s="55" t="s">
        <v>180</v>
      </c>
      <c r="DT311" s="54" t="s">
        <v>180</v>
      </c>
      <c r="DU311" s="54" t="s">
        <v>180</v>
      </c>
      <c r="DV311" s="55" t="s">
        <v>180</v>
      </c>
      <c r="DW311" s="56">
        <v>575</v>
      </c>
      <c r="DX311" s="54">
        <v>575</v>
      </c>
      <c r="DY311" s="55">
        <v>575</v>
      </c>
      <c r="DZ311" s="56" t="s">
        <v>180</v>
      </c>
      <c r="EA311" s="54" t="s">
        <v>180</v>
      </c>
      <c r="EB311" s="55" t="s">
        <v>180</v>
      </c>
      <c r="EC311" s="56" t="s">
        <v>180</v>
      </c>
      <c r="ED311" s="54" t="s">
        <v>180</v>
      </c>
      <c r="EE311" s="55" t="s">
        <v>180</v>
      </c>
      <c r="EF311" s="56" t="s">
        <v>180</v>
      </c>
      <c r="EG311" s="54" t="s">
        <v>180</v>
      </c>
      <c r="EH311" s="55" t="s">
        <v>180</v>
      </c>
      <c r="EI311" s="56" t="s">
        <v>180</v>
      </c>
      <c r="EJ311" s="54" t="s">
        <v>180</v>
      </c>
      <c r="EK311" s="55" t="s">
        <v>180</v>
      </c>
      <c r="EL311" s="56" t="s">
        <v>180</v>
      </c>
      <c r="EM311" s="54" t="s">
        <v>180</v>
      </c>
      <c r="EN311" s="55" t="s">
        <v>180</v>
      </c>
      <c r="EO311" s="56">
        <v>2425</v>
      </c>
      <c r="EP311" s="54">
        <v>2362.5</v>
      </c>
      <c r="EQ311" s="55">
        <v>2393.75</v>
      </c>
      <c r="ER311" s="56">
        <v>2850</v>
      </c>
      <c r="ES311" s="54">
        <v>2762.5</v>
      </c>
      <c r="ET311" s="55">
        <v>2806.25</v>
      </c>
      <c r="EU311" s="54" t="s">
        <v>180</v>
      </c>
      <c r="EV311" s="54" t="s">
        <v>180</v>
      </c>
      <c r="EW311" s="55" t="s">
        <v>180</v>
      </c>
      <c r="EX311" s="54">
        <v>583.75</v>
      </c>
      <c r="EY311" s="54">
        <v>578.75</v>
      </c>
      <c r="EZ311" s="55">
        <v>581.75</v>
      </c>
      <c r="FA311" s="56" t="s">
        <v>180</v>
      </c>
      <c r="FB311" s="54" t="s">
        <v>180</v>
      </c>
      <c r="FC311" s="55" t="s">
        <v>180</v>
      </c>
      <c r="FD311" s="56" t="s">
        <v>180</v>
      </c>
      <c r="FE311" s="54" t="s">
        <v>180</v>
      </c>
      <c r="FF311" s="55" t="s">
        <v>180</v>
      </c>
      <c r="FG311" s="56">
        <v>483.75</v>
      </c>
      <c r="FH311" s="54">
        <v>473.75</v>
      </c>
      <c r="FI311" s="55">
        <v>478.75</v>
      </c>
      <c r="FJ311" s="56">
        <v>481.25</v>
      </c>
      <c r="FK311" s="54">
        <v>466.25</v>
      </c>
      <c r="FL311" s="55">
        <v>473.75</v>
      </c>
      <c r="FM311" s="56">
        <v>525</v>
      </c>
      <c r="FN311" s="54">
        <v>515</v>
      </c>
      <c r="FO311" s="55">
        <v>520</v>
      </c>
      <c r="FP311" s="56" t="s">
        <v>180</v>
      </c>
      <c r="FQ311" s="54" t="s">
        <v>180</v>
      </c>
      <c r="FR311" s="55" t="s">
        <v>180</v>
      </c>
      <c r="FS311" s="56" t="s">
        <v>180</v>
      </c>
      <c r="FT311" s="54" t="s">
        <v>180</v>
      </c>
      <c r="FU311" s="55" t="s">
        <v>180</v>
      </c>
      <c r="FV311" s="56" t="s">
        <v>180</v>
      </c>
      <c r="FW311" s="54" t="s">
        <v>180</v>
      </c>
      <c r="FX311" s="55" t="s">
        <v>180</v>
      </c>
      <c r="FY311" s="56" t="s">
        <v>180</v>
      </c>
      <c r="FZ311" s="54" t="s">
        <v>180</v>
      </c>
      <c r="GA311" s="55" t="s">
        <v>180</v>
      </c>
      <c r="GB311" s="56">
        <v>1000</v>
      </c>
      <c r="GC311" s="54">
        <v>777.5</v>
      </c>
      <c r="GD311" s="55">
        <v>888.75</v>
      </c>
      <c r="GE311" s="56">
        <v>862.5</v>
      </c>
      <c r="GF311" s="54">
        <v>862.5</v>
      </c>
      <c r="GG311" s="55">
        <v>862.5</v>
      </c>
      <c r="GH311" s="56">
        <v>1055</v>
      </c>
      <c r="GI311" s="54">
        <v>1045</v>
      </c>
      <c r="GJ311" s="55">
        <v>1050</v>
      </c>
      <c r="GK311" s="56" t="s">
        <v>180</v>
      </c>
      <c r="GL311" s="54" t="s">
        <v>180</v>
      </c>
      <c r="GM311" s="55" t="s">
        <v>180</v>
      </c>
      <c r="GN311" s="56" t="s">
        <v>180</v>
      </c>
      <c r="GO311" s="54" t="s">
        <v>180</v>
      </c>
      <c r="GP311" s="55" t="s">
        <v>180</v>
      </c>
      <c r="GQ311" s="56" t="s">
        <v>180</v>
      </c>
      <c r="GR311" s="54" t="s">
        <v>180</v>
      </c>
      <c r="GS311" s="55" t="s">
        <v>180</v>
      </c>
      <c r="GT311" s="56" t="s">
        <v>180</v>
      </c>
      <c r="GU311" s="54" t="s">
        <v>180</v>
      </c>
      <c r="GV311" s="55" t="s">
        <v>180</v>
      </c>
      <c r="GW311" s="56" t="s">
        <v>180</v>
      </c>
      <c r="GX311" s="54" t="s">
        <v>180</v>
      </c>
      <c r="GY311" s="55" t="s">
        <v>180</v>
      </c>
      <c r="GZ311" s="56">
        <v>190</v>
      </c>
      <c r="HA311" s="54">
        <v>180</v>
      </c>
      <c r="HB311" s="55">
        <v>185</v>
      </c>
      <c r="HC311" s="56">
        <v>198</v>
      </c>
      <c r="HD311" s="54">
        <v>190</v>
      </c>
      <c r="HE311" s="55">
        <v>194</v>
      </c>
      <c r="HF311" s="54" t="s">
        <v>180</v>
      </c>
      <c r="HG311" s="54" t="s">
        <v>180</v>
      </c>
      <c r="HH311" s="55" t="s">
        <v>180</v>
      </c>
      <c r="HI311" s="54">
        <v>175</v>
      </c>
      <c r="HJ311" s="54">
        <v>172</v>
      </c>
      <c r="HK311" s="55">
        <v>174</v>
      </c>
      <c r="HL311" s="56" t="s">
        <v>180</v>
      </c>
      <c r="HM311" s="54" t="s">
        <v>180</v>
      </c>
      <c r="HN311" s="55" t="s">
        <v>180</v>
      </c>
      <c r="HO311" s="56" t="s">
        <v>180</v>
      </c>
      <c r="HP311" s="54" t="s">
        <v>180</v>
      </c>
      <c r="HQ311" s="55" t="s">
        <v>180</v>
      </c>
      <c r="HR311" s="56" t="s">
        <v>180</v>
      </c>
      <c r="HS311" s="54" t="s">
        <v>180</v>
      </c>
      <c r="HT311" s="55" t="s">
        <v>180</v>
      </c>
      <c r="HU311" s="56" t="s">
        <v>180</v>
      </c>
      <c r="HV311" s="54" t="s">
        <v>180</v>
      </c>
      <c r="HW311" s="55" t="s">
        <v>180</v>
      </c>
      <c r="HX311" s="56" t="s">
        <v>180</v>
      </c>
      <c r="HY311" s="54" t="s">
        <v>180</v>
      </c>
      <c r="HZ311" s="55" t="s">
        <v>180</v>
      </c>
      <c r="IA311" s="56" t="s">
        <v>180</v>
      </c>
      <c r="IB311" s="54" t="s">
        <v>180</v>
      </c>
      <c r="IC311" s="55" t="s">
        <v>180</v>
      </c>
    </row>
    <row r="312" spans="1:237">
      <c r="A312" s="20">
        <v>2012</v>
      </c>
      <c r="B312" s="20">
        <v>4</v>
      </c>
      <c r="C312" s="20">
        <v>11</v>
      </c>
      <c r="D312" s="54">
        <v>529</v>
      </c>
      <c r="E312" s="54">
        <v>520</v>
      </c>
      <c r="F312" s="55">
        <v>524.79999999999995</v>
      </c>
      <c r="G312" s="56">
        <v>511</v>
      </c>
      <c r="H312" s="54">
        <v>500</v>
      </c>
      <c r="I312" s="55">
        <v>505.8</v>
      </c>
      <c r="J312" s="56">
        <v>483</v>
      </c>
      <c r="K312" s="54">
        <v>470</v>
      </c>
      <c r="L312" s="55">
        <v>476.6</v>
      </c>
      <c r="M312" s="56">
        <v>562</v>
      </c>
      <c r="N312" s="54">
        <v>555</v>
      </c>
      <c r="O312" s="55">
        <v>558.79999999999995</v>
      </c>
      <c r="P312" s="56">
        <v>562</v>
      </c>
      <c r="Q312" s="54">
        <v>555</v>
      </c>
      <c r="R312" s="55">
        <v>558.79999999999995</v>
      </c>
      <c r="S312" s="56">
        <v>562</v>
      </c>
      <c r="T312" s="54">
        <v>555</v>
      </c>
      <c r="U312" s="55">
        <v>558.79999999999995</v>
      </c>
      <c r="V312" s="54">
        <v>551</v>
      </c>
      <c r="W312" s="54">
        <v>542</v>
      </c>
      <c r="X312" s="55">
        <v>547</v>
      </c>
      <c r="Y312" s="54">
        <v>552</v>
      </c>
      <c r="Z312" s="54">
        <v>544</v>
      </c>
      <c r="AA312" s="55">
        <v>548.4</v>
      </c>
      <c r="AB312" s="54" t="s">
        <v>180</v>
      </c>
      <c r="AC312" s="54" t="s">
        <v>180</v>
      </c>
      <c r="AD312" s="55" t="s">
        <v>180</v>
      </c>
      <c r="AE312" s="54" t="s">
        <v>180</v>
      </c>
      <c r="AF312" s="54" t="s">
        <v>180</v>
      </c>
      <c r="AG312" s="55" t="s">
        <v>180</v>
      </c>
      <c r="AH312" s="56" t="s">
        <v>180</v>
      </c>
      <c r="AI312" s="54" t="s">
        <v>180</v>
      </c>
      <c r="AJ312" s="55" t="s">
        <v>180</v>
      </c>
      <c r="AK312" s="56" t="s">
        <v>180</v>
      </c>
      <c r="AL312" s="54" t="s">
        <v>180</v>
      </c>
      <c r="AM312" s="55" t="s">
        <v>180</v>
      </c>
      <c r="AN312" s="56" t="s">
        <v>180</v>
      </c>
      <c r="AO312" s="54" t="s">
        <v>180</v>
      </c>
      <c r="AP312" s="55" t="s">
        <v>180</v>
      </c>
      <c r="AQ312" s="56" t="s">
        <v>180</v>
      </c>
      <c r="AR312" s="54" t="s">
        <v>180</v>
      </c>
      <c r="AS312" s="55" t="s">
        <v>180</v>
      </c>
      <c r="AT312" s="56" t="s">
        <v>180</v>
      </c>
      <c r="AU312" s="54" t="s">
        <v>180</v>
      </c>
      <c r="AV312" s="55" t="s">
        <v>180</v>
      </c>
      <c r="AW312" s="56">
        <v>531</v>
      </c>
      <c r="AX312" s="54">
        <v>516</v>
      </c>
      <c r="AY312" s="55">
        <v>523.79999999999995</v>
      </c>
      <c r="AZ312" s="56">
        <v>561</v>
      </c>
      <c r="BA312" s="54">
        <v>536</v>
      </c>
      <c r="BB312" s="55">
        <v>549</v>
      </c>
      <c r="BC312" s="56">
        <v>561</v>
      </c>
      <c r="BD312" s="54">
        <v>552</v>
      </c>
      <c r="BE312" s="55">
        <v>557</v>
      </c>
      <c r="BF312" s="56">
        <v>556</v>
      </c>
      <c r="BG312" s="54">
        <v>536</v>
      </c>
      <c r="BH312" s="55">
        <v>546</v>
      </c>
      <c r="BI312" s="56">
        <v>558</v>
      </c>
      <c r="BJ312" s="54">
        <v>554</v>
      </c>
      <c r="BK312" s="55">
        <v>556.20000000000005</v>
      </c>
      <c r="BL312" s="56">
        <v>560</v>
      </c>
      <c r="BM312" s="54">
        <v>555</v>
      </c>
      <c r="BN312" s="55">
        <v>558</v>
      </c>
      <c r="BO312" s="56" t="s">
        <v>180</v>
      </c>
      <c r="BP312" s="54" t="s">
        <v>180</v>
      </c>
      <c r="BQ312" s="55" t="s">
        <v>180</v>
      </c>
      <c r="BR312" s="56">
        <v>545</v>
      </c>
      <c r="BS312" s="54">
        <v>540</v>
      </c>
      <c r="BT312" s="55">
        <v>543</v>
      </c>
      <c r="BU312" s="56">
        <v>577</v>
      </c>
      <c r="BV312" s="54">
        <v>572</v>
      </c>
      <c r="BW312" s="55">
        <v>574.6</v>
      </c>
      <c r="BX312" s="56">
        <v>587</v>
      </c>
      <c r="BY312" s="54">
        <v>580</v>
      </c>
      <c r="BZ312" s="55">
        <v>583.79999999999995</v>
      </c>
      <c r="CA312" s="56" t="s">
        <v>180</v>
      </c>
      <c r="CB312" s="54" t="s">
        <v>180</v>
      </c>
      <c r="CC312" s="55" t="s">
        <v>180</v>
      </c>
      <c r="CD312" s="56" t="s">
        <v>180</v>
      </c>
      <c r="CE312" s="54" t="s">
        <v>180</v>
      </c>
      <c r="CF312" s="55" t="s">
        <v>180</v>
      </c>
      <c r="CG312" s="56">
        <v>558</v>
      </c>
      <c r="CH312" s="54">
        <v>554</v>
      </c>
      <c r="CI312" s="55">
        <v>556.4</v>
      </c>
      <c r="CJ312" s="56">
        <v>3320</v>
      </c>
      <c r="CK312" s="54">
        <v>3200</v>
      </c>
      <c r="CL312" s="55">
        <v>3260</v>
      </c>
      <c r="CM312" s="56">
        <v>3020</v>
      </c>
      <c r="CN312" s="54">
        <v>2940</v>
      </c>
      <c r="CO312" s="55">
        <v>2980</v>
      </c>
      <c r="CP312" s="56">
        <v>590</v>
      </c>
      <c r="CQ312" s="54">
        <v>582</v>
      </c>
      <c r="CR312" s="55">
        <v>586.4</v>
      </c>
      <c r="CS312" s="56">
        <v>653</v>
      </c>
      <c r="CT312" s="54">
        <v>634</v>
      </c>
      <c r="CU312" s="55">
        <v>643.6</v>
      </c>
      <c r="CV312" s="56">
        <v>650</v>
      </c>
      <c r="CW312" s="54">
        <v>634</v>
      </c>
      <c r="CX312" s="55">
        <v>642</v>
      </c>
      <c r="CY312" s="54">
        <v>525</v>
      </c>
      <c r="CZ312" s="54">
        <v>515</v>
      </c>
      <c r="DA312" s="55">
        <v>520</v>
      </c>
      <c r="DB312" s="54" t="s">
        <v>180</v>
      </c>
      <c r="DC312" s="54" t="s">
        <v>180</v>
      </c>
      <c r="DD312" s="55" t="s">
        <v>180</v>
      </c>
      <c r="DE312" s="54" t="s">
        <v>180</v>
      </c>
      <c r="DF312" s="54" t="s">
        <v>180</v>
      </c>
      <c r="DG312" s="55" t="s">
        <v>180</v>
      </c>
      <c r="DH312" s="54" t="s">
        <v>180</v>
      </c>
      <c r="DI312" s="54" t="s">
        <v>180</v>
      </c>
      <c r="DJ312" s="55" t="s">
        <v>180</v>
      </c>
      <c r="DK312" s="56" t="s">
        <v>180</v>
      </c>
      <c r="DL312" s="54" t="s">
        <v>180</v>
      </c>
      <c r="DM312" s="55" t="s">
        <v>180</v>
      </c>
      <c r="DN312" s="54" t="s">
        <v>180</v>
      </c>
      <c r="DO312" s="54" t="s">
        <v>180</v>
      </c>
      <c r="DP312" s="55" t="s">
        <v>180</v>
      </c>
      <c r="DQ312" s="54" t="s">
        <v>180</v>
      </c>
      <c r="DR312" s="54" t="s">
        <v>180</v>
      </c>
      <c r="DS312" s="55" t="s">
        <v>180</v>
      </c>
      <c r="DT312" s="54" t="s">
        <v>180</v>
      </c>
      <c r="DU312" s="54" t="s">
        <v>180</v>
      </c>
      <c r="DV312" s="55" t="s">
        <v>180</v>
      </c>
      <c r="DW312" s="56">
        <v>575</v>
      </c>
      <c r="DX312" s="54">
        <v>575</v>
      </c>
      <c r="DY312" s="55">
        <v>575</v>
      </c>
      <c r="DZ312" s="56" t="s">
        <v>180</v>
      </c>
      <c r="EA312" s="54" t="s">
        <v>180</v>
      </c>
      <c r="EB312" s="55" t="s">
        <v>180</v>
      </c>
      <c r="EC312" s="56" t="s">
        <v>180</v>
      </c>
      <c r="ED312" s="54" t="s">
        <v>180</v>
      </c>
      <c r="EE312" s="55" t="s">
        <v>180</v>
      </c>
      <c r="EF312" s="56" t="s">
        <v>180</v>
      </c>
      <c r="EG312" s="54" t="s">
        <v>180</v>
      </c>
      <c r="EH312" s="55" t="s">
        <v>180</v>
      </c>
      <c r="EI312" s="56" t="s">
        <v>180</v>
      </c>
      <c r="EJ312" s="54" t="s">
        <v>180</v>
      </c>
      <c r="EK312" s="55" t="s">
        <v>180</v>
      </c>
      <c r="EL312" s="56" t="s">
        <v>180</v>
      </c>
      <c r="EM312" s="54" t="s">
        <v>180</v>
      </c>
      <c r="EN312" s="55" t="s">
        <v>180</v>
      </c>
      <c r="EO312" s="56">
        <v>2360</v>
      </c>
      <c r="EP312" s="54">
        <v>2270</v>
      </c>
      <c r="EQ312" s="55">
        <v>2315</v>
      </c>
      <c r="ER312" s="56">
        <v>2680</v>
      </c>
      <c r="ES312" s="54">
        <v>2610</v>
      </c>
      <c r="ET312" s="55">
        <v>2645</v>
      </c>
      <c r="EU312" s="54" t="s">
        <v>180</v>
      </c>
      <c r="EV312" s="54" t="s">
        <v>180</v>
      </c>
      <c r="EW312" s="55" t="s">
        <v>180</v>
      </c>
      <c r="EX312" s="54">
        <v>552</v>
      </c>
      <c r="EY312" s="54">
        <v>550</v>
      </c>
      <c r="EZ312" s="55">
        <v>551.20000000000005</v>
      </c>
      <c r="FA312" s="56" t="s">
        <v>180</v>
      </c>
      <c r="FB312" s="54" t="s">
        <v>180</v>
      </c>
      <c r="FC312" s="55" t="s">
        <v>180</v>
      </c>
      <c r="FD312" s="56" t="s">
        <v>180</v>
      </c>
      <c r="FE312" s="54" t="s">
        <v>180</v>
      </c>
      <c r="FF312" s="55" t="s">
        <v>180</v>
      </c>
      <c r="FG312" s="56">
        <v>458</v>
      </c>
      <c r="FH312" s="54">
        <v>444</v>
      </c>
      <c r="FI312" s="55">
        <v>451</v>
      </c>
      <c r="FJ312" s="56">
        <v>448</v>
      </c>
      <c r="FK312" s="54">
        <v>436</v>
      </c>
      <c r="FL312" s="55">
        <v>442</v>
      </c>
      <c r="FM312" s="56">
        <v>515.4</v>
      </c>
      <c r="FN312" s="54">
        <v>509.4</v>
      </c>
      <c r="FO312" s="55">
        <v>512.79999999999995</v>
      </c>
      <c r="FP312" s="56" t="s">
        <v>180</v>
      </c>
      <c r="FQ312" s="54" t="s">
        <v>180</v>
      </c>
      <c r="FR312" s="55" t="s">
        <v>180</v>
      </c>
      <c r="FS312" s="56" t="s">
        <v>180</v>
      </c>
      <c r="FT312" s="54" t="s">
        <v>180</v>
      </c>
      <c r="FU312" s="55" t="s">
        <v>180</v>
      </c>
      <c r="FV312" s="56" t="s">
        <v>180</v>
      </c>
      <c r="FW312" s="54" t="s">
        <v>180</v>
      </c>
      <c r="FX312" s="55" t="s">
        <v>180</v>
      </c>
      <c r="FY312" s="56" t="s">
        <v>180</v>
      </c>
      <c r="FZ312" s="54" t="s">
        <v>180</v>
      </c>
      <c r="GA312" s="55" t="s">
        <v>180</v>
      </c>
      <c r="GB312" s="56">
        <v>1000</v>
      </c>
      <c r="GC312" s="54">
        <v>770</v>
      </c>
      <c r="GD312" s="55">
        <v>885</v>
      </c>
      <c r="GE312" s="56">
        <v>855</v>
      </c>
      <c r="GF312" s="54">
        <v>855</v>
      </c>
      <c r="GG312" s="55">
        <v>855</v>
      </c>
      <c r="GH312" s="56">
        <v>1055</v>
      </c>
      <c r="GI312" s="54">
        <v>1045</v>
      </c>
      <c r="GJ312" s="55">
        <v>1050</v>
      </c>
      <c r="GK312" s="56" t="s">
        <v>180</v>
      </c>
      <c r="GL312" s="54" t="s">
        <v>180</v>
      </c>
      <c r="GM312" s="55" t="s">
        <v>180</v>
      </c>
      <c r="GN312" s="56" t="s">
        <v>180</v>
      </c>
      <c r="GO312" s="54" t="s">
        <v>180</v>
      </c>
      <c r="GP312" s="55" t="s">
        <v>180</v>
      </c>
      <c r="GQ312" s="56" t="s">
        <v>180</v>
      </c>
      <c r="GR312" s="54" t="s">
        <v>180</v>
      </c>
      <c r="GS312" s="55" t="s">
        <v>180</v>
      </c>
      <c r="GT312" s="56" t="s">
        <v>180</v>
      </c>
      <c r="GU312" s="54" t="s">
        <v>180</v>
      </c>
      <c r="GV312" s="55" t="s">
        <v>180</v>
      </c>
      <c r="GW312" s="56" t="s">
        <v>180</v>
      </c>
      <c r="GX312" s="54" t="s">
        <v>180</v>
      </c>
      <c r="GY312" s="55" t="s">
        <v>180</v>
      </c>
      <c r="GZ312" s="56">
        <v>190</v>
      </c>
      <c r="HA312" s="54">
        <v>180</v>
      </c>
      <c r="HB312" s="55">
        <v>185</v>
      </c>
      <c r="HC312" s="56">
        <v>198</v>
      </c>
      <c r="HD312" s="54">
        <v>190</v>
      </c>
      <c r="HE312" s="55">
        <v>194</v>
      </c>
      <c r="HF312" s="54" t="s">
        <v>180</v>
      </c>
      <c r="HG312" s="54" t="s">
        <v>180</v>
      </c>
      <c r="HH312" s="55" t="s">
        <v>180</v>
      </c>
      <c r="HI312" s="54">
        <v>175</v>
      </c>
      <c r="HJ312" s="54">
        <v>172</v>
      </c>
      <c r="HK312" s="55">
        <v>174</v>
      </c>
      <c r="HL312" s="56" t="s">
        <v>180</v>
      </c>
      <c r="HM312" s="54" t="s">
        <v>180</v>
      </c>
      <c r="HN312" s="55" t="s">
        <v>180</v>
      </c>
      <c r="HO312" s="56" t="s">
        <v>180</v>
      </c>
      <c r="HP312" s="54" t="s">
        <v>180</v>
      </c>
      <c r="HQ312" s="55" t="s">
        <v>180</v>
      </c>
      <c r="HR312" s="56" t="s">
        <v>180</v>
      </c>
      <c r="HS312" s="54" t="s">
        <v>180</v>
      </c>
      <c r="HT312" s="55" t="s">
        <v>180</v>
      </c>
      <c r="HU312" s="56" t="s">
        <v>180</v>
      </c>
      <c r="HV312" s="54" t="s">
        <v>180</v>
      </c>
      <c r="HW312" s="55" t="s">
        <v>180</v>
      </c>
      <c r="HX312" s="56" t="s">
        <v>180</v>
      </c>
      <c r="HY312" s="54" t="s">
        <v>180</v>
      </c>
      <c r="HZ312" s="55" t="s">
        <v>180</v>
      </c>
      <c r="IA312" s="56" t="s">
        <v>180</v>
      </c>
      <c r="IB312" s="54" t="s">
        <v>180</v>
      </c>
      <c r="IC312" s="55" t="s">
        <v>180</v>
      </c>
    </row>
    <row r="313" spans="1:237">
      <c r="A313" s="20">
        <v>2012</v>
      </c>
      <c r="B313" s="20">
        <v>4</v>
      </c>
      <c r="C313" s="20">
        <v>12</v>
      </c>
      <c r="D313" s="54">
        <v>500</v>
      </c>
      <c r="E313" s="54">
        <v>497.5</v>
      </c>
      <c r="F313" s="55">
        <v>499.00000000000006</v>
      </c>
      <c r="G313" s="56">
        <v>470</v>
      </c>
      <c r="H313" s="54">
        <v>470</v>
      </c>
      <c r="I313" s="55">
        <v>470</v>
      </c>
      <c r="J313" s="56">
        <v>481.25</v>
      </c>
      <c r="K313" s="54">
        <v>471.25</v>
      </c>
      <c r="L313" s="55">
        <v>476.5</v>
      </c>
      <c r="M313" s="56">
        <v>555</v>
      </c>
      <c r="N313" s="54">
        <v>540</v>
      </c>
      <c r="O313" s="55">
        <v>548</v>
      </c>
      <c r="P313" s="56">
        <v>555</v>
      </c>
      <c r="Q313" s="54">
        <v>540</v>
      </c>
      <c r="R313" s="55">
        <v>548</v>
      </c>
      <c r="S313" s="56">
        <v>555</v>
      </c>
      <c r="T313" s="54">
        <v>540</v>
      </c>
      <c r="U313" s="55">
        <v>548</v>
      </c>
      <c r="V313" s="54">
        <v>535</v>
      </c>
      <c r="W313" s="54">
        <v>530</v>
      </c>
      <c r="X313" s="55">
        <v>533</v>
      </c>
      <c r="Y313" s="54">
        <v>540</v>
      </c>
      <c r="Z313" s="54">
        <v>540</v>
      </c>
      <c r="AA313" s="55">
        <v>540</v>
      </c>
      <c r="AB313" s="54" t="s">
        <v>180</v>
      </c>
      <c r="AC313" s="54" t="s">
        <v>180</v>
      </c>
      <c r="AD313" s="55" t="s">
        <v>180</v>
      </c>
      <c r="AE313" s="54" t="s">
        <v>180</v>
      </c>
      <c r="AF313" s="54" t="s">
        <v>180</v>
      </c>
      <c r="AG313" s="55" t="s">
        <v>180</v>
      </c>
      <c r="AH313" s="56" t="s">
        <v>180</v>
      </c>
      <c r="AI313" s="54" t="s">
        <v>180</v>
      </c>
      <c r="AJ313" s="55" t="s">
        <v>180</v>
      </c>
      <c r="AK313" s="56" t="s">
        <v>180</v>
      </c>
      <c r="AL313" s="54" t="s">
        <v>180</v>
      </c>
      <c r="AM313" s="55" t="s">
        <v>180</v>
      </c>
      <c r="AN313" s="56" t="s">
        <v>180</v>
      </c>
      <c r="AO313" s="54" t="s">
        <v>180</v>
      </c>
      <c r="AP313" s="55" t="s">
        <v>180</v>
      </c>
      <c r="AQ313" s="56" t="s">
        <v>180</v>
      </c>
      <c r="AR313" s="54" t="s">
        <v>180</v>
      </c>
      <c r="AS313" s="55" t="s">
        <v>180</v>
      </c>
      <c r="AT313" s="56" t="s">
        <v>180</v>
      </c>
      <c r="AU313" s="54" t="s">
        <v>180</v>
      </c>
      <c r="AV313" s="55" t="s">
        <v>180</v>
      </c>
      <c r="AW313" s="56">
        <v>510</v>
      </c>
      <c r="AX313" s="54">
        <v>500</v>
      </c>
      <c r="AY313" s="55">
        <v>504.99999999999994</v>
      </c>
      <c r="AZ313" s="56">
        <v>540</v>
      </c>
      <c r="BA313" s="54">
        <v>503.75</v>
      </c>
      <c r="BB313" s="55">
        <v>522</v>
      </c>
      <c r="BC313" s="56">
        <v>540</v>
      </c>
      <c r="BD313" s="54">
        <v>520</v>
      </c>
      <c r="BE313" s="55">
        <v>530</v>
      </c>
      <c r="BF313" s="56">
        <v>530</v>
      </c>
      <c r="BG313" s="54">
        <v>503.75</v>
      </c>
      <c r="BH313" s="55">
        <v>517</v>
      </c>
      <c r="BI313" s="56">
        <v>540</v>
      </c>
      <c r="BJ313" s="54">
        <v>530</v>
      </c>
      <c r="BK313" s="55">
        <v>535</v>
      </c>
      <c r="BL313" s="56">
        <v>555</v>
      </c>
      <c r="BM313" s="54">
        <v>535</v>
      </c>
      <c r="BN313" s="55">
        <v>545</v>
      </c>
      <c r="BO313" s="56" t="s">
        <v>180</v>
      </c>
      <c r="BP313" s="54" t="s">
        <v>180</v>
      </c>
      <c r="BQ313" s="55" t="s">
        <v>180</v>
      </c>
      <c r="BR313" s="56">
        <v>525</v>
      </c>
      <c r="BS313" s="54">
        <v>520</v>
      </c>
      <c r="BT313" s="55">
        <v>523</v>
      </c>
      <c r="BU313" s="56">
        <v>565</v>
      </c>
      <c r="BV313" s="54">
        <v>560</v>
      </c>
      <c r="BW313" s="55">
        <v>563</v>
      </c>
      <c r="BX313" s="56">
        <v>560</v>
      </c>
      <c r="BY313" s="54">
        <v>555</v>
      </c>
      <c r="BZ313" s="55">
        <v>558</v>
      </c>
      <c r="CA313" s="56" t="s">
        <v>180</v>
      </c>
      <c r="CB313" s="54" t="s">
        <v>180</v>
      </c>
      <c r="CC313" s="55" t="s">
        <v>180</v>
      </c>
      <c r="CD313" s="56" t="s">
        <v>180</v>
      </c>
      <c r="CE313" s="54" t="s">
        <v>180</v>
      </c>
      <c r="CF313" s="55" t="s">
        <v>180</v>
      </c>
      <c r="CG313" s="56">
        <v>540</v>
      </c>
      <c r="CH313" s="54">
        <v>536.25</v>
      </c>
      <c r="CI313" s="55">
        <v>538.5</v>
      </c>
      <c r="CJ313" s="56">
        <v>3312.5</v>
      </c>
      <c r="CK313" s="54">
        <v>3212.5</v>
      </c>
      <c r="CL313" s="55">
        <v>3262.5</v>
      </c>
      <c r="CM313" s="56">
        <v>3000</v>
      </c>
      <c r="CN313" s="54">
        <v>2900</v>
      </c>
      <c r="CO313" s="55">
        <v>2950</v>
      </c>
      <c r="CP313" s="56">
        <v>580.25</v>
      </c>
      <c r="CQ313" s="54">
        <v>571.5</v>
      </c>
      <c r="CR313" s="55">
        <v>576</v>
      </c>
      <c r="CS313" s="56">
        <v>600</v>
      </c>
      <c r="CT313" s="54">
        <v>580</v>
      </c>
      <c r="CU313" s="55">
        <v>590</v>
      </c>
      <c r="CV313" s="56">
        <v>600</v>
      </c>
      <c r="CW313" s="54">
        <v>575</v>
      </c>
      <c r="CX313" s="55">
        <v>588</v>
      </c>
      <c r="CY313" s="54">
        <v>510</v>
      </c>
      <c r="CZ313" s="54">
        <v>495.00000000000006</v>
      </c>
      <c r="DA313" s="55">
        <v>503.00000000000006</v>
      </c>
      <c r="DB313" s="54" t="s">
        <v>180</v>
      </c>
      <c r="DC313" s="54" t="s">
        <v>180</v>
      </c>
      <c r="DD313" s="55" t="s">
        <v>180</v>
      </c>
      <c r="DE313" s="54" t="s">
        <v>180</v>
      </c>
      <c r="DF313" s="54" t="s">
        <v>180</v>
      </c>
      <c r="DG313" s="55" t="s">
        <v>180</v>
      </c>
      <c r="DH313" s="54" t="s">
        <v>180</v>
      </c>
      <c r="DI313" s="54" t="s">
        <v>180</v>
      </c>
      <c r="DJ313" s="55" t="s">
        <v>180</v>
      </c>
      <c r="DK313" s="56" t="s">
        <v>180</v>
      </c>
      <c r="DL313" s="54" t="s">
        <v>180</v>
      </c>
      <c r="DM313" s="55" t="s">
        <v>180</v>
      </c>
      <c r="DN313" s="54" t="s">
        <v>180</v>
      </c>
      <c r="DO313" s="54" t="s">
        <v>180</v>
      </c>
      <c r="DP313" s="55" t="s">
        <v>180</v>
      </c>
      <c r="DQ313" s="54" t="s">
        <v>180</v>
      </c>
      <c r="DR313" s="54" t="s">
        <v>180</v>
      </c>
      <c r="DS313" s="55" t="s">
        <v>180</v>
      </c>
      <c r="DT313" s="54" t="s">
        <v>180</v>
      </c>
      <c r="DU313" s="54" t="s">
        <v>180</v>
      </c>
      <c r="DV313" s="55" t="s">
        <v>180</v>
      </c>
      <c r="DW313" s="56">
        <v>504.99999999999994</v>
      </c>
      <c r="DX313" s="54">
        <v>504.99999999999994</v>
      </c>
      <c r="DY313" s="55">
        <v>504.99999999999994</v>
      </c>
      <c r="DZ313" s="56" t="s">
        <v>180</v>
      </c>
      <c r="EA313" s="54" t="s">
        <v>180</v>
      </c>
      <c r="EB313" s="55" t="s">
        <v>180</v>
      </c>
      <c r="EC313" s="56" t="s">
        <v>180</v>
      </c>
      <c r="ED313" s="54" t="s">
        <v>180</v>
      </c>
      <c r="EE313" s="55" t="s">
        <v>180</v>
      </c>
      <c r="EF313" s="56" t="s">
        <v>180</v>
      </c>
      <c r="EG313" s="54" t="s">
        <v>180</v>
      </c>
      <c r="EH313" s="55" t="s">
        <v>180</v>
      </c>
      <c r="EI313" s="56" t="s">
        <v>180</v>
      </c>
      <c r="EJ313" s="54" t="s">
        <v>180</v>
      </c>
      <c r="EK313" s="55" t="s">
        <v>180</v>
      </c>
      <c r="EL313" s="56" t="s">
        <v>180</v>
      </c>
      <c r="EM313" s="54" t="s">
        <v>180</v>
      </c>
      <c r="EN313" s="55" t="s">
        <v>180</v>
      </c>
      <c r="EO313" s="56">
        <v>2315</v>
      </c>
      <c r="EP313" s="54">
        <v>2232.5</v>
      </c>
      <c r="EQ313" s="55">
        <v>2273.75</v>
      </c>
      <c r="ER313" s="56">
        <v>2550</v>
      </c>
      <c r="ES313" s="54">
        <v>2500</v>
      </c>
      <c r="ET313" s="55">
        <v>2525</v>
      </c>
      <c r="EU313" s="54" t="s">
        <v>180</v>
      </c>
      <c r="EV313" s="54" t="s">
        <v>180</v>
      </c>
      <c r="EW313" s="55" t="s">
        <v>180</v>
      </c>
      <c r="EX313" s="54">
        <v>535</v>
      </c>
      <c r="EY313" s="54">
        <v>530</v>
      </c>
      <c r="EZ313" s="55">
        <v>533</v>
      </c>
      <c r="FA313" s="56" t="s">
        <v>180</v>
      </c>
      <c r="FB313" s="54" t="s">
        <v>180</v>
      </c>
      <c r="FC313" s="55" t="s">
        <v>180</v>
      </c>
      <c r="FD313" s="56" t="s">
        <v>180</v>
      </c>
      <c r="FE313" s="54" t="s">
        <v>180</v>
      </c>
      <c r="FF313" s="55" t="s">
        <v>180</v>
      </c>
      <c r="FG313" s="56">
        <v>450</v>
      </c>
      <c r="FH313" s="54">
        <v>420</v>
      </c>
      <c r="FI313" s="55">
        <v>435</v>
      </c>
      <c r="FJ313" s="56">
        <v>440</v>
      </c>
      <c r="FK313" s="54">
        <v>420</v>
      </c>
      <c r="FL313" s="55">
        <v>430</v>
      </c>
      <c r="FM313" s="56">
        <v>504.99999999999994</v>
      </c>
      <c r="FN313" s="54">
        <v>497.5</v>
      </c>
      <c r="FO313" s="55">
        <v>501.5</v>
      </c>
      <c r="FP313" s="56" t="s">
        <v>180</v>
      </c>
      <c r="FQ313" s="54" t="s">
        <v>180</v>
      </c>
      <c r="FR313" s="55" t="s">
        <v>180</v>
      </c>
      <c r="FS313" s="56" t="s">
        <v>180</v>
      </c>
      <c r="FT313" s="54" t="s">
        <v>180</v>
      </c>
      <c r="FU313" s="55" t="s">
        <v>180</v>
      </c>
      <c r="FV313" s="56" t="s">
        <v>180</v>
      </c>
      <c r="FW313" s="54" t="s">
        <v>180</v>
      </c>
      <c r="FX313" s="55" t="s">
        <v>180</v>
      </c>
      <c r="FY313" s="56" t="s">
        <v>180</v>
      </c>
      <c r="FZ313" s="54" t="s">
        <v>180</v>
      </c>
      <c r="GA313" s="55" t="s">
        <v>180</v>
      </c>
      <c r="GB313" s="56">
        <v>1000</v>
      </c>
      <c r="GC313" s="54">
        <v>770</v>
      </c>
      <c r="GD313" s="55">
        <v>885</v>
      </c>
      <c r="GE313" s="56">
        <v>855</v>
      </c>
      <c r="GF313" s="54">
        <v>855</v>
      </c>
      <c r="GG313" s="55">
        <v>855</v>
      </c>
      <c r="GH313" s="56">
        <v>1055</v>
      </c>
      <c r="GI313" s="54">
        <v>1045</v>
      </c>
      <c r="GJ313" s="55">
        <v>1050</v>
      </c>
      <c r="GK313" s="56" t="s">
        <v>180</v>
      </c>
      <c r="GL313" s="54" t="s">
        <v>180</v>
      </c>
      <c r="GM313" s="55" t="s">
        <v>180</v>
      </c>
      <c r="GN313" s="56" t="s">
        <v>180</v>
      </c>
      <c r="GO313" s="54" t="s">
        <v>180</v>
      </c>
      <c r="GP313" s="55" t="s">
        <v>180</v>
      </c>
      <c r="GQ313" s="56" t="s">
        <v>180</v>
      </c>
      <c r="GR313" s="54" t="s">
        <v>180</v>
      </c>
      <c r="GS313" s="55" t="s">
        <v>180</v>
      </c>
      <c r="GT313" s="56" t="s">
        <v>180</v>
      </c>
      <c r="GU313" s="54" t="s">
        <v>180</v>
      </c>
      <c r="GV313" s="55" t="s">
        <v>180</v>
      </c>
      <c r="GW313" s="56" t="s">
        <v>180</v>
      </c>
      <c r="GX313" s="54" t="s">
        <v>180</v>
      </c>
      <c r="GY313" s="55" t="s">
        <v>180</v>
      </c>
      <c r="GZ313" s="56">
        <v>190</v>
      </c>
      <c r="HA313" s="54">
        <v>180</v>
      </c>
      <c r="HB313" s="55">
        <v>185</v>
      </c>
      <c r="HC313" s="56">
        <v>198</v>
      </c>
      <c r="HD313" s="54">
        <v>190</v>
      </c>
      <c r="HE313" s="55">
        <v>194</v>
      </c>
      <c r="HF313" s="54" t="s">
        <v>180</v>
      </c>
      <c r="HG313" s="54" t="s">
        <v>180</v>
      </c>
      <c r="HH313" s="55" t="s">
        <v>180</v>
      </c>
      <c r="HI313" s="54">
        <v>175</v>
      </c>
      <c r="HJ313" s="54">
        <v>172</v>
      </c>
      <c r="HK313" s="55">
        <v>174</v>
      </c>
      <c r="HL313" s="56" t="s">
        <v>180</v>
      </c>
      <c r="HM313" s="54" t="s">
        <v>180</v>
      </c>
      <c r="HN313" s="55" t="s">
        <v>180</v>
      </c>
      <c r="HO313" s="56" t="s">
        <v>180</v>
      </c>
      <c r="HP313" s="54" t="s">
        <v>180</v>
      </c>
      <c r="HQ313" s="55" t="s">
        <v>180</v>
      </c>
      <c r="HR313" s="56" t="s">
        <v>180</v>
      </c>
      <c r="HS313" s="54" t="s">
        <v>180</v>
      </c>
      <c r="HT313" s="55" t="s">
        <v>180</v>
      </c>
      <c r="HU313" s="56" t="s">
        <v>180</v>
      </c>
      <c r="HV313" s="54" t="s">
        <v>180</v>
      </c>
      <c r="HW313" s="55" t="s">
        <v>180</v>
      </c>
      <c r="HX313" s="56" t="s">
        <v>180</v>
      </c>
      <c r="HY313" s="54" t="s">
        <v>180</v>
      </c>
      <c r="HZ313" s="55" t="s">
        <v>180</v>
      </c>
      <c r="IA313" s="56" t="s">
        <v>180</v>
      </c>
      <c r="IB313" s="54" t="s">
        <v>180</v>
      </c>
      <c r="IC313" s="55" t="s">
        <v>180</v>
      </c>
    </row>
    <row r="314" spans="1:237">
      <c r="A314" s="20">
        <v>2013</v>
      </c>
      <c r="B314" s="20">
        <v>1</v>
      </c>
      <c r="C314" s="20">
        <v>1</v>
      </c>
      <c r="D314" s="54">
        <v>487</v>
      </c>
      <c r="E314" s="54">
        <v>483</v>
      </c>
      <c r="F314" s="55">
        <v>485.40000000000009</v>
      </c>
      <c r="G314" s="56">
        <v>470</v>
      </c>
      <c r="H314" s="54">
        <v>470</v>
      </c>
      <c r="I314" s="55">
        <v>470</v>
      </c>
      <c r="J314" s="56">
        <v>468.4</v>
      </c>
      <c r="K314" s="54">
        <v>463.6</v>
      </c>
      <c r="L314" s="55">
        <v>466.4</v>
      </c>
      <c r="M314" s="56">
        <v>549</v>
      </c>
      <c r="N314" s="54">
        <v>535</v>
      </c>
      <c r="O314" s="55">
        <v>542.4</v>
      </c>
      <c r="P314" s="56">
        <v>549</v>
      </c>
      <c r="Q314" s="54">
        <v>535</v>
      </c>
      <c r="R314" s="55">
        <v>542.4</v>
      </c>
      <c r="S314" s="56">
        <v>548</v>
      </c>
      <c r="T314" s="54">
        <v>535</v>
      </c>
      <c r="U314" s="55">
        <v>542</v>
      </c>
      <c r="V314" s="54">
        <v>529</v>
      </c>
      <c r="W314" s="54">
        <v>521</v>
      </c>
      <c r="X314" s="55">
        <v>525.20000000000005</v>
      </c>
      <c r="Y314" s="54">
        <v>531</v>
      </c>
      <c r="Z314" s="54">
        <v>525</v>
      </c>
      <c r="AA314" s="55">
        <v>528</v>
      </c>
      <c r="AB314" s="54" t="s">
        <v>180</v>
      </c>
      <c r="AC314" s="54" t="s">
        <v>180</v>
      </c>
      <c r="AD314" s="55" t="s">
        <v>180</v>
      </c>
      <c r="AE314" s="54" t="s">
        <v>180</v>
      </c>
      <c r="AF314" s="54" t="s">
        <v>180</v>
      </c>
      <c r="AG314" s="55" t="s">
        <v>180</v>
      </c>
      <c r="AH314" s="56" t="s">
        <v>180</v>
      </c>
      <c r="AI314" s="54" t="s">
        <v>180</v>
      </c>
      <c r="AJ314" s="55" t="s">
        <v>180</v>
      </c>
      <c r="AK314" s="56" t="s">
        <v>180</v>
      </c>
      <c r="AL314" s="54" t="s">
        <v>180</v>
      </c>
      <c r="AM314" s="55" t="s">
        <v>180</v>
      </c>
      <c r="AN314" s="56" t="s">
        <v>180</v>
      </c>
      <c r="AO314" s="54" t="s">
        <v>180</v>
      </c>
      <c r="AP314" s="55" t="s">
        <v>180</v>
      </c>
      <c r="AQ314" s="56" t="s">
        <v>180</v>
      </c>
      <c r="AR314" s="54" t="s">
        <v>180</v>
      </c>
      <c r="AS314" s="55" t="s">
        <v>180</v>
      </c>
      <c r="AT314" s="56" t="s">
        <v>180</v>
      </c>
      <c r="AU314" s="54" t="s">
        <v>180</v>
      </c>
      <c r="AV314" s="55" t="s">
        <v>180</v>
      </c>
      <c r="AW314" s="56">
        <v>492</v>
      </c>
      <c r="AX314" s="54">
        <v>482</v>
      </c>
      <c r="AY314" s="55">
        <v>487</v>
      </c>
      <c r="AZ314" s="56">
        <v>532</v>
      </c>
      <c r="BA314" s="54">
        <v>492</v>
      </c>
      <c r="BB314" s="55">
        <v>512</v>
      </c>
      <c r="BC314" s="56">
        <v>532</v>
      </c>
      <c r="BD314" s="54">
        <v>520</v>
      </c>
      <c r="BE314" s="55">
        <v>526</v>
      </c>
      <c r="BF314" s="56">
        <v>522</v>
      </c>
      <c r="BG314" s="54">
        <v>492</v>
      </c>
      <c r="BH314" s="55">
        <v>507</v>
      </c>
      <c r="BI314" s="56">
        <v>540</v>
      </c>
      <c r="BJ314" s="54">
        <v>530</v>
      </c>
      <c r="BK314" s="55">
        <v>535</v>
      </c>
      <c r="BL314" s="56">
        <v>527</v>
      </c>
      <c r="BM314" s="54">
        <v>523</v>
      </c>
      <c r="BN314" s="55">
        <v>525</v>
      </c>
      <c r="BO314" s="56" t="s">
        <v>180</v>
      </c>
      <c r="BP314" s="54" t="s">
        <v>180</v>
      </c>
      <c r="BQ314" s="55" t="s">
        <v>180</v>
      </c>
      <c r="BR314" s="56">
        <v>493</v>
      </c>
      <c r="BS314" s="54">
        <v>488</v>
      </c>
      <c r="BT314" s="55">
        <v>491</v>
      </c>
      <c r="BU314" s="56">
        <v>541</v>
      </c>
      <c r="BV314" s="54">
        <v>540</v>
      </c>
      <c r="BW314" s="55">
        <v>540.6</v>
      </c>
      <c r="BX314" s="56">
        <v>560</v>
      </c>
      <c r="BY314" s="54">
        <v>555</v>
      </c>
      <c r="BZ314" s="55">
        <v>558</v>
      </c>
      <c r="CA314" s="56" t="s">
        <v>180</v>
      </c>
      <c r="CB314" s="54" t="s">
        <v>180</v>
      </c>
      <c r="CC314" s="55" t="s">
        <v>180</v>
      </c>
      <c r="CD314" s="56" t="s">
        <v>180</v>
      </c>
      <c r="CE314" s="54" t="s">
        <v>180</v>
      </c>
      <c r="CF314" s="55" t="s">
        <v>180</v>
      </c>
      <c r="CG314" s="56">
        <v>520</v>
      </c>
      <c r="CH314" s="54">
        <v>515</v>
      </c>
      <c r="CI314" s="55">
        <v>518</v>
      </c>
      <c r="CJ314" s="56">
        <v>3350</v>
      </c>
      <c r="CK314" s="54">
        <v>3250</v>
      </c>
      <c r="CL314" s="55">
        <v>3300</v>
      </c>
      <c r="CM314" s="56">
        <v>3000</v>
      </c>
      <c r="CN314" s="54">
        <v>2930</v>
      </c>
      <c r="CO314" s="55">
        <v>2965</v>
      </c>
      <c r="CP314" s="56">
        <v>563.6</v>
      </c>
      <c r="CQ314" s="54">
        <v>554</v>
      </c>
      <c r="CR314" s="55">
        <v>559</v>
      </c>
      <c r="CS314" s="56">
        <v>600</v>
      </c>
      <c r="CT314" s="54">
        <v>580</v>
      </c>
      <c r="CU314" s="55">
        <v>590</v>
      </c>
      <c r="CV314" s="56">
        <v>600</v>
      </c>
      <c r="CW314" s="54">
        <v>575</v>
      </c>
      <c r="CX314" s="55">
        <v>588</v>
      </c>
      <c r="CY314" s="54">
        <v>492</v>
      </c>
      <c r="CZ314" s="54">
        <v>483</v>
      </c>
      <c r="DA314" s="55">
        <v>487.6</v>
      </c>
      <c r="DB314" s="54" t="s">
        <v>180</v>
      </c>
      <c r="DC314" s="54" t="s">
        <v>180</v>
      </c>
      <c r="DD314" s="55" t="s">
        <v>180</v>
      </c>
      <c r="DE314" s="54" t="s">
        <v>180</v>
      </c>
      <c r="DF314" s="54" t="s">
        <v>180</v>
      </c>
      <c r="DG314" s="55" t="s">
        <v>180</v>
      </c>
      <c r="DH314" s="54" t="s">
        <v>180</v>
      </c>
      <c r="DI314" s="54" t="s">
        <v>180</v>
      </c>
      <c r="DJ314" s="55" t="s">
        <v>180</v>
      </c>
      <c r="DK314" s="56" t="s">
        <v>180</v>
      </c>
      <c r="DL314" s="54" t="s">
        <v>180</v>
      </c>
      <c r="DM314" s="55" t="s">
        <v>180</v>
      </c>
      <c r="DN314" s="54" t="s">
        <v>180</v>
      </c>
      <c r="DO314" s="54" t="s">
        <v>180</v>
      </c>
      <c r="DP314" s="55" t="s">
        <v>180</v>
      </c>
      <c r="DQ314" s="54" t="s">
        <v>180</v>
      </c>
      <c r="DR314" s="54" t="s">
        <v>180</v>
      </c>
      <c r="DS314" s="55" t="s">
        <v>180</v>
      </c>
      <c r="DT314" s="54" t="s">
        <v>180</v>
      </c>
      <c r="DU314" s="54" t="s">
        <v>180</v>
      </c>
      <c r="DV314" s="55" t="s">
        <v>180</v>
      </c>
      <c r="DW314" s="56">
        <v>504.99999999999989</v>
      </c>
      <c r="DX314" s="54">
        <v>504.99999999999989</v>
      </c>
      <c r="DY314" s="55">
        <v>504.99999999999989</v>
      </c>
      <c r="DZ314" s="56" t="s">
        <v>180</v>
      </c>
      <c r="EA314" s="54" t="s">
        <v>180</v>
      </c>
      <c r="EB314" s="55" t="s">
        <v>180</v>
      </c>
      <c r="EC314" s="56" t="s">
        <v>180</v>
      </c>
      <c r="ED314" s="54" t="s">
        <v>180</v>
      </c>
      <c r="EE314" s="55" t="s">
        <v>180</v>
      </c>
      <c r="EF314" s="56" t="s">
        <v>180</v>
      </c>
      <c r="EG314" s="54" t="s">
        <v>180</v>
      </c>
      <c r="EH314" s="55" t="s">
        <v>180</v>
      </c>
      <c r="EI314" s="56" t="s">
        <v>180</v>
      </c>
      <c r="EJ314" s="54" t="s">
        <v>180</v>
      </c>
      <c r="EK314" s="55" t="s">
        <v>180</v>
      </c>
      <c r="EL314" s="56" t="s">
        <v>180</v>
      </c>
      <c r="EM314" s="54" t="s">
        <v>180</v>
      </c>
      <c r="EN314" s="55" t="s">
        <v>180</v>
      </c>
      <c r="EO314" s="56">
        <v>2350</v>
      </c>
      <c r="EP314" s="54">
        <v>2280</v>
      </c>
      <c r="EQ314" s="55">
        <v>2315</v>
      </c>
      <c r="ER314" s="56">
        <v>2570</v>
      </c>
      <c r="ES314" s="54">
        <v>2520</v>
      </c>
      <c r="ET314" s="55">
        <v>2545</v>
      </c>
      <c r="EU314" s="54" t="s">
        <v>180</v>
      </c>
      <c r="EV314" s="54" t="s">
        <v>180</v>
      </c>
      <c r="EW314" s="55" t="s">
        <v>180</v>
      </c>
      <c r="EX314" s="54">
        <v>515</v>
      </c>
      <c r="EY314" s="54">
        <v>510</v>
      </c>
      <c r="EZ314" s="55">
        <v>513</v>
      </c>
      <c r="FA314" s="56" t="s">
        <v>180</v>
      </c>
      <c r="FB314" s="54" t="s">
        <v>180</v>
      </c>
      <c r="FC314" s="55" t="s">
        <v>180</v>
      </c>
      <c r="FD314" s="56" t="s">
        <v>180</v>
      </c>
      <c r="FE314" s="54" t="s">
        <v>180</v>
      </c>
      <c r="FF314" s="55" t="s">
        <v>180</v>
      </c>
      <c r="FG314" s="56">
        <v>450</v>
      </c>
      <c r="FH314" s="54">
        <v>420</v>
      </c>
      <c r="FI314" s="55">
        <v>435</v>
      </c>
      <c r="FJ314" s="56">
        <v>440</v>
      </c>
      <c r="FK314" s="54">
        <v>420</v>
      </c>
      <c r="FL314" s="55">
        <v>430</v>
      </c>
      <c r="FM314" s="56">
        <v>498</v>
      </c>
      <c r="FN314" s="54">
        <v>487</v>
      </c>
      <c r="FO314" s="55">
        <v>492.6</v>
      </c>
      <c r="FP314" s="56" t="s">
        <v>180</v>
      </c>
      <c r="FQ314" s="54" t="s">
        <v>180</v>
      </c>
      <c r="FR314" s="55" t="s">
        <v>180</v>
      </c>
      <c r="FS314" s="56" t="s">
        <v>180</v>
      </c>
      <c r="FT314" s="54" t="s">
        <v>180</v>
      </c>
      <c r="FU314" s="55" t="s">
        <v>180</v>
      </c>
      <c r="FV314" s="56" t="s">
        <v>180</v>
      </c>
      <c r="FW314" s="54" t="s">
        <v>180</v>
      </c>
      <c r="FX314" s="55" t="s">
        <v>180</v>
      </c>
      <c r="FY314" s="56" t="s">
        <v>180</v>
      </c>
      <c r="FZ314" s="54" t="s">
        <v>180</v>
      </c>
      <c r="GA314" s="55" t="s">
        <v>180</v>
      </c>
      <c r="GB314" s="56">
        <v>985</v>
      </c>
      <c r="GC314" s="54">
        <v>722</v>
      </c>
      <c r="GD314" s="55">
        <v>853.8</v>
      </c>
      <c r="GE314" s="56">
        <v>787</v>
      </c>
      <c r="GF314" s="54">
        <v>787</v>
      </c>
      <c r="GG314" s="55">
        <v>787</v>
      </c>
      <c r="GH314" s="56">
        <v>1040</v>
      </c>
      <c r="GI314" s="54">
        <v>1030</v>
      </c>
      <c r="GJ314" s="55">
        <v>1035</v>
      </c>
      <c r="GK314" s="56" t="s">
        <v>180</v>
      </c>
      <c r="GL314" s="54" t="s">
        <v>180</v>
      </c>
      <c r="GM314" s="55" t="s">
        <v>180</v>
      </c>
      <c r="GN314" s="56" t="s">
        <v>180</v>
      </c>
      <c r="GO314" s="54" t="s">
        <v>180</v>
      </c>
      <c r="GP314" s="55" t="s">
        <v>180</v>
      </c>
      <c r="GQ314" s="56" t="s">
        <v>180</v>
      </c>
      <c r="GR314" s="54" t="s">
        <v>180</v>
      </c>
      <c r="GS314" s="55" t="s">
        <v>180</v>
      </c>
      <c r="GT314" s="56" t="s">
        <v>180</v>
      </c>
      <c r="GU314" s="54" t="s">
        <v>180</v>
      </c>
      <c r="GV314" s="55" t="s">
        <v>180</v>
      </c>
      <c r="GW314" s="56" t="s">
        <v>180</v>
      </c>
      <c r="GX314" s="54" t="s">
        <v>180</v>
      </c>
      <c r="GY314" s="55" t="s">
        <v>180</v>
      </c>
      <c r="GZ314" s="56">
        <v>184</v>
      </c>
      <c r="HA314" s="54">
        <v>174</v>
      </c>
      <c r="HB314" s="55">
        <v>179</v>
      </c>
      <c r="HC314" s="56">
        <v>198</v>
      </c>
      <c r="HD314" s="54">
        <v>190</v>
      </c>
      <c r="HE314" s="55">
        <v>194</v>
      </c>
      <c r="HF314" s="54" t="s">
        <v>180</v>
      </c>
      <c r="HG314" s="54" t="s">
        <v>180</v>
      </c>
      <c r="HH314" s="55" t="s">
        <v>180</v>
      </c>
      <c r="HI314" s="54">
        <v>175</v>
      </c>
      <c r="HJ314" s="54">
        <v>172</v>
      </c>
      <c r="HK314" s="55">
        <v>174</v>
      </c>
      <c r="HL314" s="56" t="s">
        <v>180</v>
      </c>
      <c r="HM314" s="54" t="s">
        <v>180</v>
      </c>
      <c r="HN314" s="55" t="s">
        <v>180</v>
      </c>
      <c r="HO314" s="56" t="s">
        <v>180</v>
      </c>
      <c r="HP314" s="54" t="s">
        <v>180</v>
      </c>
      <c r="HQ314" s="55" t="s">
        <v>180</v>
      </c>
      <c r="HR314" s="56" t="s">
        <v>180</v>
      </c>
      <c r="HS314" s="54" t="s">
        <v>180</v>
      </c>
      <c r="HT314" s="55" t="s">
        <v>180</v>
      </c>
      <c r="HU314" s="56" t="s">
        <v>180</v>
      </c>
      <c r="HV314" s="54" t="s">
        <v>180</v>
      </c>
      <c r="HW314" s="55" t="s">
        <v>180</v>
      </c>
      <c r="HX314" s="56" t="s">
        <v>180</v>
      </c>
      <c r="HY314" s="54" t="s">
        <v>180</v>
      </c>
      <c r="HZ314" s="55" t="s">
        <v>180</v>
      </c>
      <c r="IA314" s="56" t="s">
        <v>180</v>
      </c>
      <c r="IB314" s="54" t="s">
        <v>180</v>
      </c>
      <c r="IC314" s="55" t="s">
        <v>180</v>
      </c>
    </row>
    <row r="315" spans="1:237">
      <c r="A315" s="20">
        <v>2013</v>
      </c>
      <c r="B315" s="20">
        <v>1</v>
      </c>
      <c r="C315" s="20">
        <v>2</v>
      </c>
      <c r="D315" s="54">
        <v>484.25</v>
      </c>
      <c r="E315" s="54">
        <v>480.25</v>
      </c>
      <c r="F315" s="55">
        <v>482.25000000000006</v>
      </c>
      <c r="G315" s="56">
        <v>470</v>
      </c>
      <c r="H315" s="54">
        <v>470</v>
      </c>
      <c r="I315" s="55">
        <v>470</v>
      </c>
      <c r="J315" s="56">
        <v>470</v>
      </c>
      <c r="K315" s="54">
        <v>465.5</v>
      </c>
      <c r="L315" s="55">
        <v>468.25</v>
      </c>
      <c r="M315" s="56">
        <v>510</v>
      </c>
      <c r="N315" s="54">
        <v>502.5</v>
      </c>
      <c r="O315" s="55">
        <v>506.5</v>
      </c>
      <c r="P315" s="56">
        <v>510</v>
      </c>
      <c r="Q315" s="54">
        <v>502.5</v>
      </c>
      <c r="R315" s="55">
        <v>506.5</v>
      </c>
      <c r="S315" s="56">
        <v>508.75</v>
      </c>
      <c r="T315" s="54">
        <v>502.5</v>
      </c>
      <c r="U315" s="55">
        <v>506</v>
      </c>
      <c r="V315" s="54">
        <v>508.75</v>
      </c>
      <c r="W315" s="54">
        <v>502.5</v>
      </c>
      <c r="X315" s="55">
        <v>506</v>
      </c>
      <c r="Y315" s="54">
        <v>506.25</v>
      </c>
      <c r="Z315" s="54">
        <v>503.75</v>
      </c>
      <c r="AA315" s="55">
        <v>505</v>
      </c>
      <c r="AB315" s="54" t="s">
        <v>180</v>
      </c>
      <c r="AC315" s="54" t="s">
        <v>180</v>
      </c>
      <c r="AD315" s="55" t="s">
        <v>180</v>
      </c>
      <c r="AE315" s="54" t="s">
        <v>180</v>
      </c>
      <c r="AF315" s="54" t="s">
        <v>180</v>
      </c>
      <c r="AG315" s="55" t="s">
        <v>180</v>
      </c>
      <c r="AH315" s="56" t="s">
        <v>180</v>
      </c>
      <c r="AI315" s="54" t="s">
        <v>180</v>
      </c>
      <c r="AJ315" s="55" t="s">
        <v>180</v>
      </c>
      <c r="AK315" s="56" t="s">
        <v>180</v>
      </c>
      <c r="AL315" s="54" t="s">
        <v>180</v>
      </c>
      <c r="AM315" s="55" t="s">
        <v>180</v>
      </c>
      <c r="AN315" s="56" t="s">
        <v>180</v>
      </c>
      <c r="AO315" s="54" t="s">
        <v>180</v>
      </c>
      <c r="AP315" s="55" t="s">
        <v>180</v>
      </c>
      <c r="AQ315" s="56" t="s">
        <v>180</v>
      </c>
      <c r="AR315" s="54" t="s">
        <v>180</v>
      </c>
      <c r="AS315" s="55" t="s">
        <v>180</v>
      </c>
      <c r="AT315" s="56" t="s">
        <v>180</v>
      </c>
      <c r="AU315" s="54" t="s">
        <v>180</v>
      </c>
      <c r="AV315" s="55" t="s">
        <v>180</v>
      </c>
      <c r="AW315" s="56">
        <v>491.25</v>
      </c>
      <c r="AX315" s="54">
        <v>476.25</v>
      </c>
      <c r="AY315" s="55">
        <v>484.00000000000006</v>
      </c>
      <c r="AZ315" s="56">
        <v>520</v>
      </c>
      <c r="BA315" s="54">
        <v>481.25</v>
      </c>
      <c r="BB315" s="55">
        <v>500.75</v>
      </c>
      <c r="BC315" s="56">
        <v>518.75</v>
      </c>
      <c r="BD315" s="54">
        <v>490</v>
      </c>
      <c r="BE315" s="55">
        <v>504.75</v>
      </c>
      <c r="BF315" s="56">
        <v>520</v>
      </c>
      <c r="BG315" s="54">
        <v>481.25</v>
      </c>
      <c r="BH315" s="55">
        <v>500.75</v>
      </c>
      <c r="BI315" s="56">
        <v>522.5</v>
      </c>
      <c r="BJ315" s="54">
        <v>515</v>
      </c>
      <c r="BK315" s="55">
        <v>519</v>
      </c>
      <c r="BL315" s="56">
        <v>484.99999999999994</v>
      </c>
      <c r="BM315" s="54">
        <v>453.75</v>
      </c>
      <c r="BN315" s="55">
        <v>469.75</v>
      </c>
      <c r="BO315" s="56" t="s">
        <v>180</v>
      </c>
      <c r="BP315" s="54" t="s">
        <v>180</v>
      </c>
      <c r="BQ315" s="55" t="s">
        <v>180</v>
      </c>
      <c r="BR315" s="56">
        <v>484.99999999999994</v>
      </c>
      <c r="BS315" s="54">
        <v>480</v>
      </c>
      <c r="BT315" s="55">
        <v>483.00000000000006</v>
      </c>
      <c r="BU315" s="56">
        <v>504.99999999999994</v>
      </c>
      <c r="BV315" s="54">
        <v>500</v>
      </c>
      <c r="BW315" s="55">
        <v>503.00000000000006</v>
      </c>
      <c r="BX315" s="56">
        <v>550</v>
      </c>
      <c r="BY315" s="54">
        <v>545</v>
      </c>
      <c r="BZ315" s="55">
        <v>548</v>
      </c>
      <c r="CA315" s="56" t="s">
        <v>180</v>
      </c>
      <c r="CB315" s="54" t="s">
        <v>180</v>
      </c>
      <c r="CC315" s="55" t="s">
        <v>180</v>
      </c>
      <c r="CD315" s="56" t="s">
        <v>180</v>
      </c>
      <c r="CE315" s="54" t="s">
        <v>180</v>
      </c>
      <c r="CF315" s="55" t="s">
        <v>180</v>
      </c>
      <c r="CG315" s="56">
        <v>512</v>
      </c>
      <c r="CH315" s="54">
        <v>506.5</v>
      </c>
      <c r="CI315" s="55">
        <v>509.5</v>
      </c>
      <c r="CJ315" s="56">
        <v>3350</v>
      </c>
      <c r="CK315" s="54">
        <v>3250</v>
      </c>
      <c r="CL315" s="55">
        <v>3300</v>
      </c>
      <c r="CM315" s="56">
        <v>3000</v>
      </c>
      <c r="CN315" s="54">
        <v>2950</v>
      </c>
      <c r="CO315" s="55">
        <v>2975</v>
      </c>
      <c r="CP315" s="56">
        <v>557.5</v>
      </c>
      <c r="CQ315" s="54">
        <v>548.75</v>
      </c>
      <c r="CR315" s="55">
        <v>553.25</v>
      </c>
      <c r="CS315" s="56">
        <v>632.5</v>
      </c>
      <c r="CT315" s="54">
        <v>627.5</v>
      </c>
      <c r="CU315" s="55">
        <v>630</v>
      </c>
      <c r="CV315" s="56">
        <v>630</v>
      </c>
      <c r="CW315" s="54">
        <v>623.75</v>
      </c>
      <c r="CX315" s="55">
        <v>627</v>
      </c>
      <c r="CY315" s="54">
        <v>480</v>
      </c>
      <c r="CZ315" s="54">
        <v>480</v>
      </c>
      <c r="DA315" s="55">
        <v>480</v>
      </c>
      <c r="DB315" s="54" t="s">
        <v>180</v>
      </c>
      <c r="DC315" s="54" t="s">
        <v>180</v>
      </c>
      <c r="DD315" s="55" t="s">
        <v>180</v>
      </c>
      <c r="DE315" s="54" t="s">
        <v>180</v>
      </c>
      <c r="DF315" s="54" t="s">
        <v>180</v>
      </c>
      <c r="DG315" s="55" t="s">
        <v>180</v>
      </c>
      <c r="DH315" s="54" t="s">
        <v>180</v>
      </c>
      <c r="DI315" s="54" t="s">
        <v>180</v>
      </c>
      <c r="DJ315" s="55" t="s">
        <v>180</v>
      </c>
      <c r="DK315" s="56" t="s">
        <v>180</v>
      </c>
      <c r="DL315" s="54" t="s">
        <v>180</v>
      </c>
      <c r="DM315" s="55" t="s">
        <v>180</v>
      </c>
      <c r="DN315" s="54" t="s">
        <v>180</v>
      </c>
      <c r="DO315" s="54" t="s">
        <v>180</v>
      </c>
      <c r="DP315" s="55" t="s">
        <v>180</v>
      </c>
      <c r="DQ315" s="54" t="s">
        <v>180</v>
      </c>
      <c r="DR315" s="54" t="s">
        <v>180</v>
      </c>
      <c r="DS315" s="55" t="s">
        <v>180</v>
      </c>
      <c r="DT315" s="54" t="s">
        <v>180</v>
      </c>
      <c r="DU315" s="54" t="s">
        <v>180</v>
      </c>
      <c r="DV315" s="55" t="s">
        <v>180</v>
      </c>
      <c r="DW315" s="56">
        <v>486.75</v>
      </c>
      <c r="DX315" s="54">
        <v>481.25</v>
      </c>
      <c r="DY315" s="55">
        <v>484.25</v>
      </c>
      <c r="DZ315" s="56" t="s">
        <v>180</v>
      </c>
      <c r="EA315" s="54" t="s">
        <v>180</v>
      </c>
      <c r="EB315" s="55" t="s">
        <v>180</v>
      </c>
      <c r="EC315" s="56" t="s">
        <v>180</v>
      </c>
      <c r="ED315" s="54" t="s">
        <v>180</v>
      </c>
      <c r="EE315" s="55" t="s">
        <v>180</v>
      </c>
      <c r="EF315" s="56" t="s">
        <v>180</v>
      </c>
      <c r="EG315" s="54" t="s">
        <v>180</v>
      </c>
      <c r="EH315" s="55" t="s">
        <v>180</v>
      </c>
      <c r="EI315" s="56" t="s">
        <v>180</v>
      </c>
      <c r="EJ315" s="54" t="s">
        <v>180</v>
      </c>
      <c r="EK315" s="55" t="s">
        <v>180</v>
      </c>
      <c r="EL315" s="56" t="s">
        <v>180</v>
      </c>
      <c r="EM315" s="54" t="s">
        <v>180</v>
      </c>
      <c r="EN315" s="55" t="s">
        <v>180</v>
      </c>
      <c r="EO315" s="56">
        <v>2325</v>
      </c>
      <c r="EP315" s="54">
        <v>2250</v>
      </c>
      <c r="EQ315" s="55">
        <v>2287.5</v>
      </c>
      <c r="ER315" s="56">
        <v>2600</v>
      </c>
      <c r="ES315" s="54">
        <v>2550</v>
      </c>
      <c r="ET315" s="55">
        <v>2575</v>
      </c>
      <c r="EU315" s="54" t="s">
        <v>180</v>
      </c>
      <c r="EV315" s="54" t="s">
        <v>180</v>
      </c>
      <c r="EW315" s="55" t="s">
        <v>180</v>
      </c>
      <c r="EX315" s="54">
        <v>511.25</v>
      </c>
      <c r="EY315" s="54">
        <v>507.49999999999994</v>
      </c>
      <c r="EZ315" s="55">
        <v>509.75</v>
      </c>
      <c r="FA315" s="56" t="s">
        <v>180</v>
      </c>
      <c r="FB315" s="54" t="s">
        <v>180</v>
      </c>
      <c r="FC315" s="55" t="s">
        <v>180</v>
      </c>
      <c r="FD315" s="56" t="s">
        <v>180</v>
      </c>
      <c r="FE315" s="54" t="s">
        <v>180</v>
      </c>
      <c r="FF315" s="55" t="s">
        <v>180</v>
      </c>
      <c r="FG315" s="56">
        <v>450</v>
      </c>
      <c r="FH315" s="54">
        <v>420</v>
      </c>
      <c r="FI315" s="55">
        <v>435</v>
      </c>
      <c r="FJ315" s="56">
        <v>440</v>
      </c>
      <c r="FK315" s="54">
        <v>420</v>
      </c>
      <c r="FL315" s="55">
        <v>430</v>
      </c>
      <c r="FM315" s="56">
        <v>503.74999999999994</v>
      </c>
      <c r="FN315" s="54">
        <v>493.75000000000006</v>
      </c>
      <c r="FO315" s="55">
        <v>498.75</v>
      </c>
      <c r="FP315" s="56" t="s">
        <v>180</v>
      </c>
      <c r="FQ315" s="54" t="s">
        <v>180</v>
      </c>
      <c r="FR315" s="55" t="s">
        <v>180</v>
      </c>
      <c r="FS315" s="56" t="s">
        <v>180</v>
      </c>
      <c r="FT315" s="54" t="s">
        <v>180</v>
      </c>
      <c r="FU315" s="55" t="s">
        <v>180</v>
      </c>
      <c r="FV315" s="56" t="s">
        <v>180</v>
      </c>
      <c r="FW315" s="54" t="s">
        <v>180</v>
      </c>
      <c r="FX315" s="55" t="s">
        <v>180</v>
      </c>
      <c r="FY315" s="56" t="s">
        <v>180</v>
      </c>
      <c r="FZ315" s="54" t="s">
        <v>180</v>
      </c>
      <c r="GA315" s="55" t="s">
        <v>180</v>
      </c>
      <c r="GB315" s="56">
        <v>975</v>
      </c>
      <c r="GC315" s="54">
        <v>710</v>
      </c>
      <c r="GD315" s="55">
        <v>843</v>
      </c>
      <c r="GE315" s="56">
        <v>770</v>
      </c>
      <c r="GF315" s="54">
        <v>770</v>
      </c>
      <c r="GG315" s="55">
        <v>770</v>
      </c>
      <c r="GH315" s="56">
        <v>1025</v>
      </c>
      <c r="GI315" s="54">
        <v>1010</v>
      </c>
      <c r="GJ315" s="55">
        <v>1017.5</v>
      </c>
      <c r="GK315" s="56" t="s">
        <v>180</v>
      </c>
      <c r="GL315" s="54" t="s">
        <v>180</v>
      </c>
      <c r="GM315" s="55" t="s">
        <v>180</v>
      </c>
      <c r="GN315" s="56" t="s">
        <v>180</v>
      </c>
      <c r="GO315" s="54" t="s">
        <v>180</v>
      </c>
      <c r="GP315" s="55" t="s">
        <v>180</v>
      </c>
      <c r="GQ315" s="56" t="s">
        <v>180</v>
      </c>
      <c r="GR315" s="54" t="s">
        <v>180</v>
      </c>
      <c r="GS315" s="55" t="s">
        <v>180</v>
      </c>
      <c r="GT315" s="56" t="s">
        <v>180</v>
      </c>
      <c r="GU315" s="54" t="s">
        <v>180</v>
      </c>
      <c r="GV315" s="55" t="s">
        <v>180</v>
      </c>
      <c r="GW315" s="56" t="s">
        <v>180</v>
      </c>
      <c r="GX315" s="54" t="s">
        <v>180</v>
      </c>
      <c r="GY315" s="55" t="s">
        <v>180</v>
      </c>
      <c r="GZ315" s="56">
        <v>175</v>
      </c>
      <c r="HA315" s="54">
        <v>165</v>
      </c>
      <c r="HB315" s="55">
        <v>170</v>
      </c>
      <c r="HC315" s="56">
        <v>192</v>
      </c>
      <c r="HD315" s="54">
        <v>178.75</v>
      </c>
      <c r="HE315" s="55">
        <v>185.75</v>
      </c>
      <c r="HF315" s="54" t="s">
        <v>180</v>
      </c>
      <c r="HG315" s="54" t="s">
        <v>180</v>
      </c>
      <c r="HH315" s="55" t="s">
        <v>180</v>
      </c>
      <c r="HI315" s="54">
        <v>167.5</v>
      </c>
      <c r="HJ315" s="54">
        <v>163</v>
      </c>
      <c r="HK315" s="55">
        <v>165.75</v>
      </c>
      <c r="HL315" s="56" t="s">
        <v>180</v>
      </c>
      <c r="HM315" s="54" t="s">
        <v>180</v>
      </c>
      <c r="HN315" s="55" t="s">
        <v>180</v>
      </c>
      <c r="HO315" s="56" t="s">
        <v>180</v>
      </c>
      <c r="HP315" s="54" t="s">
        <v>180</v>
      </c>
      <c r="HQ315" s="55" t="s">
        <v>180</v>
      </c>
      <c r="HR315" s="56" t="s">
        <v>180</v>
      </c>
      <c r="HS315" s="54" t="s">
        <v>180</v>
      </c>
      <c r="HT315" s="55" t="s">
        <v>180</v>
      </c>
      <c r="HU315" s="56" t="s">
        <v>180</v>
      </c>
      <c r="HV315" s="54" t="s">
        <v>180</v>
      </c>
      <c r="HW315" s="55" t="s">
        <v>180</v>
      </c>
      <c r="HX315" s="56" t="s">
        <v>180</v>
      </c>
      <c r="HY315" s="54" t="s">
        <v>180</v>
      </c>
      <c r="HZ315" s="55" t="s">
        <v>180</v>
      </c>
      <c r="IA315" s="56" t="s">
        <v>180</v>
      </c>
      <c r="IB315" s="54" t="s">
        <v>180</v>
      </c>
      <c r="IC315" s="55" t="s">
        <v>180</v>
      </c>
    </row>
    <row r="316" spans="1:237">
      <c r="A316" s="20">
        <v>2013</v>
      </c>
      <c r="B316" s="20">
        <v>1</v>
      </c>
      <c r="C316" s="20">
        <v>3</v>
      </c>
      <c r="D316" s="54">
        <v>511.25</v>
      </c>
      <c r="E316" s="54">
        <v>503.75</v>
      </c>
      <c r="F316" s="55">
        <v>507.75</v>
      </c>
      <c r="G316" s="56">
        <v>470</v>
      </c>
      <c r="H316" s="54">
        <v>470</v>
      </c>
      <c r="I316" s="55">
        <v>470</v>
      </c>
      <c r="J316" s="56">
        <v>472</v>
      </c>
      <c r="K316" s="54">
        <v>468.5</v>
      </c>
      <c r="L316" s="55">
        <v>470.25</v>
      </c>
      <c r="M316" s="56">
        <v>515</v>
      </c>
      <c r="N316" s="54">
        <v>503.75</v>
      </c>
      <c r="O316" s="55">
        <v>509.5</v>
      </c>
      <c r="P316" s="56">
        <v>511.25</v>
      </c>
      <c r="Q316" s="54">
        <v>503.75</v>
      </c>
      <c r="R316" s="55">
        <v>507.75</v>
      </c>
      <c r="S316" s="56">
        <v>515</v>
      </c>
      <c r="T316" s="54">
        <v>504.99999999999994</v>
      </c>
      <c r="U316" s="55">
        <v>510</v>
      </c>
      <c r="V316" s="54">
        <v>507.49999999999994</v>
      </c>
      <c r="W316" s="54">
        <v>501.25</v>
      </c>
      <c r="X316" s="55">
        <v>504.75000000000006</v>
      </c>
      <c r="Y316" s="54">
        <v>503.75</v>
      </c>
      <c r="Z316" s="54">
        <v>501.25</v>
      </c>
      <c r="AA316" s="55">
        <v>502.5</v>
      </c>
      <c r="AB316" s="54" t="s">
        <v>180</v>
      </c>
      <c r="AC316" s="54" t="s">
        <v>180</v>
      </c>
      <c r="AD316" s="55" t="s">
        <v>180</v>
      </c>
      <c r="AE316" s="54" t="s">
        <v>180</v>
      </c>
      <c r="AF316" s="54" t="s">
        <v>180</v>
      </c>
      <c r="AG316" s="55" t="s">
        <v>180</v>
      </c>
      <c r="AH316" s="56" t="s">
        <v>180</v>
      </c>
      <c r="AI316" s="54" t="s">
        <v>180</v>
      </c>
      <c r="AJ316" s="55" t="s">
        <v>180</v>
      </c>
      <c r="AK316" s="56" t="s">
        <v>180</v>
      </c>
      <c r="AL316" s="54" t="s">
        <v>180</v>
      </c>
      <c r="AM316" s="55" t="s">
        <v>180</v>
      </c>
      <c r="AN316" s="56" t="s">
        <v>180</v>
      </c>
      <c r="AO316" s="54" t="s">
        <v>180</v>
      </c>
      <c r="AP316" s="55" t="s">
        <v>180</v>
      </c>
      <c r="AQ316" s="56" t="s">
        <v>180</v>
      </c>
      <c r="AR316" s="54" t="s">
        <v>180</v>
      </c>
      <c r="AS316" s="55" t="s">
        <v>180</v>
      </c>
      <c r="AT316" s="56" t="s">
        <v>180</v>
      </c>
      <c r="AU316" s="54" t="s">
        <v>180</v>
      </c>
      <c r="AV316" s="55" t="s">
        <v>180</v>
      </c>
      <c r="AW316" s="56">
        <v>525</v>
      </c>
      <c r="AX316" s="54">
        <v>496.25</v>
      </c>
      <c r="AY316" s="55">
        <v>510.75</v>
      </c>
      <c r="AZ316" s="56">
        <v>530</v>
      </c>
      <c r="BA316" s="54">
        <v>507.5</v>
      </c>
      <c r="BB316" s="55">
        <v>518.75</v>
      </c>
      <c r="BC316" s="56">
        <v>530</v>
      </c>
      <c r="BD316" s="54">
        <v>500</v>
      </c>
      <c r="BE316" s="55">
        <v>515</v>
      </c>
      <c r="BF316" s="56">
        <v>530</v>
      </c>
      <c r="BG316" s="54">
        <v>510</v>
      </c>
      <c r="BH316" s="55">
        <v>520</v>
      </c>
      <c r="BI316" s="56">
        <v>504.99999999999994</v>
      </c>
      <c r="BJ316" s="54">
        <v>500</v>
      </c>
      <c r="BK316" s="55">
        <v>503.00000000000006</v>
      </c>
      <c r="BL316" s="56">
        <v>497.5</v>
      </c>
      <c r="BM316" s="54">
        <v>491.25</v>
      </c>
      <c r="BN316" s="55">
        <v>494.75</v>
      </c>
      <c r="BO316" s="56" t="s">
        <v>180</v>
      </c>
      <c r="BP316" s="54" t="s">
        <v>180</v>
      </c>
      <c r="BQ316" s="55" t="s">
        <v>180</v>
      </c>
      <c r="BR316" s="56">
        <v>484.99999999999994</v>
      </c>
      <c r="BS316" s="54">
        <v>480</v>
      </c>
      <c r="BT316" s="55">
        <v>483.00000000000006</v>
      </c>
      <c r="BU316" s="56">
        <v>506.5</v>
      </c>
      <c r="BV316" s="54">
        <v>502.5</v>
      </c>
      <c r="BW316" s="55">
        <v>505.00000000000006</v>
      </c>
      <c r="BX316" s="56">
        <v>520</v>
      </c>
      <c r="BY316" s="54">
        <v>517.5</v>
      </c>
      <c r="BZ316" s="55">
        <v>519</v>
      </c>
      <c r="CA316" s="56" t="s">
        <v>180</v>
      </c>
      <c r="CB316" s="54" t="s">
        <v>180</v>
      </c>
      <c r="CC316" s="55" t="s">
        <v>180</v>
      </c>
      <c r="CD316" s="56" t="s">
        <v>180</v>
      </c>
      <c r="CE316" s="54" t="s">
        <v>180</v>
      </c>
      <c r="CF316" s="55" t="s">
        <v>180</v>
      </c>
      <c r="CG316" s="56">
        <v>530</v>
      </c>
      <c r="CH316" s="54">
        <v>522.5</v>
      </c>
      <c r="CI316" s="55">
        <v>526.5</v>
      </c>
      <c r="CJ316" s="56">
        <v>3350</v>
      </c>
      <c r="CK316" s="54">
        <v>3250</v>
      </c>
      <c r="CL316" s="55">
        <v>3300</v>
      </c>
      <c r="CM316" s="56">
        <v>2975</v>
      </c>
      <c r="CN316" s="54">
        <v>2912.5</v>
      </c>
      <c r="CO316" s="55">
        <v>2943.75</v>
      </c>
      <c r="CP316" s="56">
        <v>571.25</v>
      </c>
      <c r="CQ316" s="54">
        <v>561.25</v>
      </c>
      <c r="CR316" s="55">
        <v>566.25</v>
      </c>
      <c r="CS316" s="56">
        <v>630</v>
      </c>
      <c r="CT316" s="54">
        <v>630</v>
      </c>
      <c r="CU316" s="55">
        <v>630</v>
      </c>
      <c r="CV316" s="56">
        <v>620</v>
      </c>
      <c r="CW316" s="54">
        <v>620</v>
      </c>
      <c r="CX316" s="55">
        <v>620</v>
      </c>
      <c r="CY316" s="54">
        <v>510</v>
      </c>
      <c r="CZ316" s="54">
        <v>506.25</v>
      </c>
      <c r="DA316" s="55">
        <v>508.5</v>
      </c>
      <c r="DB316" s="54" t="s">
        <v>180</v>
      </c>
      <c r="DC316" s="54" t="s">
        <v>180</v>
      </c>
      <c r="DD316" s="55" t="s">
        <v>180</v>
      </c>
      <c r="DE316" s="54" t="s">
        <v>180</v>
      </c>
      <c r="DF316" s="54" t="s">
        <v>180</v>
      </c>
      <c r="DG316" s="55" t="s">
        <v>180</v>
      </c>
      <c r="DH316" s="54" t="s">
        <v>180</v>
      </c>
      <c r="DI316" s="54" t="s">
        <v>180</v>
      </c>
      <c r="DJ316" s="55" t="s">
        <v>180</v>
      </c>
      <c r="DK316" s="56" t="s">
        <v>180</v>
      </c>
      <c r="DL316" s="54" t="s">
        <v>180</v>
      </c>
      <c r="DM316" s="55" t="s">
        <v>180</v>
      </c>
      <c r="DN316" s="54" t="s">
        <v>180</v>
      </c>
      <c r="DO316" s="54" t="s">
        <v>180</v>
      </c>
      <c r="DP316" s="55" t="s">
        <v>180</v>
      </c>
      <c r="DQ316" s="54" t="s">
        <v>180</v>
      </c>
      <c r="DR316" s="54" t="s">
        <v>180</v>
      </c>
      <c r="DS316" s="55" t="s">
        <v>180</v>
      </c>
      <c r="DT316" s="54" t="s">
        <v>180</v>
      </c>
      <c r="DU316" s="54" t="s">
        <v>180</v>
      </c>
      <c r="DV316" s="55" t="s">
        <v>180</v>
      </c>
      <c r="DW316" s="56">
        <v>501.00000000000006</v>
      </c>
      <c r="DX316" s="54">
        <v>499.75</v>
      </c>
      <c r="DY316" s="55">
        <v>500.5</v>
      </c>
      <c r="DZ316" s="56" t="s">
        <v>180</v>
      </c>
      <c r="EA316" s="54" t="s">
        <v>180</v>
      </c>
      <c r="EB316" s="55" t="s">
        <v>180</v>
      </c>
      <c r="EC316" s="56" t="s">
        <v>180</v>
      </c>
      <c r="ED316" s="54" t="s">
        <v>180</v>
      </c>
      <c r="EE316" s="55" t="s">
        <v>180</v>
      </c>
      <c r="EF316" s="56" t="s">
        <v>180</v>
      </c>
      <c r="EG316" s="54" t="s">
        <v>180</v>
      </c>
      <c r="EH316" s="55" t="s">
        <v>180</v>
      </c>
      <c r="EI316" s="56" t="s">
        <v>180</v>
      </c>
      <c r="EJ316" s="54" t="s">
        <v>180</v>
      </c>
      <c r="EK316" s="55" t="s">
        <v>180</v>
      </c>
      <c r="EL316" s="56" t="s">
        <v>180</v>
      </c>
      <c r="EM316" s="54" t="s">
        <v>180</v>
      </c>
      <c r="EN316" s="55" t="s">
        <v>180</v>
      </c>
      <c r="EO316" s="56">
        <v>2300</v>
      </c>
      <c r="EP316" s="54">
        <v>2250</v>
      </c>
      <c r="EQ316" s="55">
        <v>2275</v>
      </c>
      <c r="ER316" s="56">
        <v>2600</v>
      </c>
      <c r="ES316" s="54">
        <v>2525</v>
      </c>
      <c r="ET316" s="55">
        <v>2562.5</v>
      </c>
      <c r="EU316" s="54" t="s">
        <v>180</v>
      </c>
      <c r="EV316" s="54" t="s">
        <v>180</v>
      </c>
      <c r="EW316" s="55" t="s">
        <v>180</v>
      </c>
      <c r="EX316" s="54">
        <v>533.75</v>
      </c>
      <c r="EY316" s="54">
        <v>527.5</v>
      </c>
      <c r="EZ316" s="55">
        <v>530.75</v>
      </c>
      <c r="FA316" s="56" t="s">
        <v>180</v>
      </c>
      <c r="FB316" s="54" t="s">
        <v>180</v>
      </c>
      <c r="FC316" s="55" t="s">
        <v>180</v>
      </c>
      <c r="FD316" s="56" t="s">
        <v>180</v>
      </c>
      <c r="FE316" s="54" t="s">
        <v>180</v>
      </c>
      <c r="FF316" s="55" t="s">
        <v>180</v>
      </c>
      <c r="FG316" s="56">
        <v>450</v>
      </c>
      <c r="FH316" s="54">
        <v>420</v>
      </c>
      <c r="FI316" s="55">
        <v>435</v>
      </c>
      <c r="FJ316" s="56">
        <v>440</v>
      </c>
      <c r="FK316" s="54">
        <v>420</v>
      </c>
      <c r="FL316" s="55">
        <v>430</v>
      </c>
      <c r="FM316" s="56">
        <v>480</v>
      </c>
      <c r="FN316" s="54">
        <v>468.75</v>
      </c>
      <c r="FO316" s="55">
        <v>474.5</v>
      </c>
      <c r="FP316" s="56" t="s">
        <v>180</v>
      </c>
      <c r="FQ316" s="54" t="s">
        <v>180</v>
      </c>
      <c r="FR316" s="55" t="s">
        <v>180</v>
      </c>
      <c r="FS316" s="56" t="s">
        <v>180</v>
      </c>
      <c r="FT316" s="54" t="s">
        <v>180</v>
      </c>
      <c r="FU316" s="55" t="s">
        <v>180</v>
      </c>
      <c r="FV316" s="56" t="s">
        <v>180</v>
      </c>
      <c r="FW316" s="54" t="s">
        <v>180</v>
      </c>
      <c r="FX316" s="55" t="s">
        <v>180</v>
      </c>
      <c r="FY316" s="56" t="s">
        <v>180</v>
      </c>
      <c r="FZ316" s="54" t="s">
        <v>180</v>
      </c>
      <c r="GA316" s="55" t="s">
        <v>180</v>
      </c>
      <c r="GB316" s="56">
        <v>975</v>
      </c>
      <c r="GC316" s="54">
        <v>710</v>
      </c>
      <c r="GD316" s="55">
        <v>843</v>
      </c>
      <c r="GE316" s="56">
        <v>770</v>
      </c>
      <c r="GF316" s="54">
        <v>770</v>
      </c>
      <c r="GG316" s="55">
        <v>770</v>
      </c>
      <c r="GH316" s="56">
        <v>1015</v>
      </c>
      <c r="GI316" s="54">
        <v>980</v>
      </c>
      <c r="GJ316" s="55">
        <v>997.5</v>
      </c>
      <c r="GK316" s="56" t="s">
        <v>180</v>
      </c>
      <c r="GL316" s="54" t="s">
        <v>180</v>
      </c>
      <c r="GM316" s="55" t="s">
        <v>180</v>
      </c>
      <c r="GN316" s="56" t="s">
        <v>180</v>
      </c>
      <c r="GO316" s="54" t="s">
        <v>180</v>
      </c>
      <c r="GP316" s="55" t="s">
        <v>180</v>
      </c>
      <c r="GQ316" s="56" t="s">
        <v>180</v>
      </c>
      <c r="GR316" s="54" t="s">
        <v>180</v>
      </c>
      <c r="GS316" s="55" t="s">
        <v>180</v>
      </c>
      <c r="GT316" s="56" t="s">
        <v>180</v>
      </c>
      <c r="GU316" s="54" t="s">
        <v>180</v>
      </c>
      <c r="GV316" s="55" t="s">
        <v>180</v>
      </c>
      <c r="GW316" s="56" t="s">
        <v>180</v>
      </c>
      <c r="GX316" s="54" t="s">
        <v>180</v>
      </c>
      <c r="GY316" s="55" t="s">
        <v>180</v>
      </c>
      <c r="GZ316" s="56">
        <v>175</v>
      </c>
      <c r="HA316" s="54">
        <v>165</v>
      </c>
      <c r="HB316" s="55">
        <v>170</v>
      </c>
      <c r="HC316" s="56">
        <v>190</v>
      </c>
      <c r="HD316" s="54">
        <v>175</v>
      </c>
      <c r="HE316" s="55">
        <v>183</v>
      </c>
      <c r="HF316" s="54" t="s">
        <v>180</v>
      </c>
      <c r="HG316" s="54" t="s">
        <v>180</v>
      </c>
      <c r="HH316" s="55" t="s">
        <v>180</v>
      </c>
      <c r="HI316" s="54">
        <v>165</v>
      </c>
      <c r="HJ316" s="54">
        <v>160</v>
      </c>
      <c r="HK316" s="55">
        <v>163</v>
      </c>
      <c r="HL316" s="56" t="s">
        <v>180</v>
      </c>
      <c r="HM316" s="54" t="s">
        <v>180</v>
      </c>
      <c r="HN316" s="55" t="s">
        <v>180</v>
      </c>
      <c r="HO316" s="56" t="s">
        <v>180</v>
      </c>
      <c r="HP316" s="54" t="s">
        <v>180</v>
      </c>
      <c r="HQ316" s="55" t="s">
        <v>180</v>
      </c>
      <c r="HR316" s="56" t="s">
        <v>180</v>
      </c>
      <c r="HS316" s="54" t="s">
        <v>180</v>
      </c>
      <c r="HT316" s="55" t="s">
        <v>180</v>
      </c>
      <c r="HU316" s="56" t="s">
        <v>180</v>
      </c>
      <c r="HV316" s="54" t="s">
        <v>180</v>
      </c>
      <c r="HW316" s="55" t="s">
        <v>180</v>
      </c>
      <c r="HX316" s="56" t="s">
        <v>180</v>
      </c>
      <c r="HY316" s="54" t="s">
        <v>180</v>
      </c>
      <c r="HZ316" s="55" t="s">
        <v>180</v>
      </c>
      <c r="IA316" s="56" t="s">
        <v>180</v>
      </c>
      <c r="IB316" s="54" t="s">
        <v>180</v>
      </c>
      <c r="IC316" s="55" t="s">
        <v>180</v>
      </c>
    </row>
    <row r="317" spans="1:237">
      <c r="A317" s="20">
        <v>2013</v>
      </c>
      <c r="B317" s="20">
        <v>2</v>
      </c>
      <c r="C317" s="20">
        <v>4</v>
      </c>
      <c r="D317" s="54">
        <v>510</v>
      </c>
      <c r="E317" s="54">
        <v>506.25</v>
      </c>
      <c r="F317" s="55">
        <v>508.25</v>
      </c>
      <c r="G317" s="56">
        <v>470</v>
      </c>
      <c r="H317" s="54">
        <v>470</v>
      </c>
      <c r="I317" s="55">
        <v>470</v>
      </c>
      <c r="J317" s="56">
        <v>471.75</v>
      </c>
      <c r="K317" s="54">
        <v>456.75</v>
      </c>
      <c r="L317" s="55">
        <v>464.5</v>
      </c>
      <c r="M317" s="56">
        <v>510</v>
      </c>
      <c r="N317" s="54">
        <v>502.49999999999994</v>
      </c>
      <c r="O317" s="55">
        <v>506.5</v>
      </c>
      <c r="P317" s="56">
        <v>510</v>
      </c>
      <c r="Q317" s="54">
        <v>502.49999999999994</v>
      </c>
      <c r="R317" s="55">
        <v>506.5</v>
      </c>
      <c r="S317" s="56">
        <v>510</v>
      </c>
      <c r="T317" s="54">
        <v>502.49999999999994</v>
      </c>
      <c r="U317" s="55">
        <v>506.5</v>
      </c>
      <c r="V317" s="54">
        <v>507.5</v>
      </c>
      <c r="W317" s="54">
        <v>500</v>
      </c>
      <c r="X317" s="55">
        <v>504</v>
      </c>
      <c r="Y317" s="54">
        <v>507.5</v>
      </c>
      <c r="Z317" s="54">
        <v>501.25</v>
      </c>
      <c r="AA317" s="55">
        <v>504.75</v>
      </c>
      <c r="AB317" s="54" t="s">
        <v>180</v>
      </c>
      <c r="AC317" s="54" t="s">
        <v>180</v>
      </c>
      <c r="AD317" s="55" t="s">
        <v>180</v>
      </c>
      <c r="AE317" s="54" t="s">
        <v>180</v>
      </c>
      <c r="AF317" s="54" t="s">
        <v>180</v>
      </c>
      <c r="AG317" s="55" t="s">
        <v>180</v>
      </c>
      <c r="AH317" s="56" t="s">
        <v>180</v>
      </c>
      <c r="AI317" s="54" t="s">
        <v>180</v>
      </c>
      <c r="AJ317" s="55" t="s">
        <v>180</v>
      </c>
      <c r="AK317" s="56" t="s">
        <v>180</v>
      </c>
      <c r="AL317" s="54" t="s">
        <v>180</v>
      </c>
      <c r="AM317" s="55" t="s">
        <v>180</v>
      </c>
      <c r="AN317" s="56" t="s">
        <v>180</v>
      </c>
      <c r="AO317" s="54" t="s">
        <v>180</v>
      </c>
      <c r="AP317" s="55" t="s">
        <v>180</v>
      </c>
      <c r="AQ317" s="56" t="s">
        <v>180</v>
      </c>
      <c r="AR317" s="54" t="s">
        <v>180</v>
      </c>
      <c r="AS317" s="55" t="s">
        <v>180</v>
      </c>
      <c r="AT317" s="56" t="s">
        <v>180</v>
      </c>
      <c r="AU317" s="54" t="s">
        <v>180</v>
      </c>
      <c r="AV317" s="55" t="s">
        <v>180</v>
      </c>
      <c r="AW317" s="56">
        <v>530</v>
      </c>
      <c r="AX317" s="54">
        <v>510</v>
      </c>
      <c r="AY317" s="55">
        <v>520</v>
      </c>
      <c r="AZ317" s="56">
        <v>530</v>
      </c>
      <c r="BA317" s="54">
        <v>520</v>
      </c>
      <c r="BB317" s="55">
        <v>525</v>
      </c>
      <c r="BC317" s="56">
        <v>530</v>
      </c>
      <c r="BD317" s="54">
        <v>520</v>
      </c>
      <c r="BE317" s="55">
        <v>525</v>
      </c>
      <c r="BF317" s="56">
        <v>530</v>
      </c>
      <c r="BG317" s="54">
        <v>520</v>
      </c>
      <c r="BH317" s="55">
        <v>525</v>
      </c>
      <c r="BI317" s="56">
        <v>510</v>
      </c>
      <c r="BJ317" s="54">
        <v>504.99999999999994</v>
      </c>
      <c r="BK317" s="55">
        <v>508</v>
      </c>
      <c r="BL317" s="56">
        <v>510</v>
      </c>
      <c r="BM317" s="54">
        <v>500</v>
      </c>
      <c r="BN317" s="55">
        <v>504.99999999999994</v>
      </c>
      <c r="BO317" s="56" t="s">
        <v>180</v>
      </c>
      <c r="BP317" s="54" t="s">
        <v>180</v>
      </c>
      <c r="BQ317" s="55" t="s">
        <v>180</v>
      </c>
      <c r="BR317" s="56">
        <v>498.75</v>
      </c>
      <c r="BS317" s="54">
        <v>485</v>
      </c>
      <c r="BT317" s="55">
        <v>492</v>
      </c>
      <c r="BU317" s="56">
        <v>508</v>
      </c>
      <c r="BV317" s="54">
        <v>504.99999999999994</v>
      </c>
      <c r="BW317" s="55">
        <v>507.00000000000006</v>
      </c>
      <c r="BX317" s="56">
        <v>520</v>
      </c>
      <c r="BY317" s="54">
        <v>520</v>
      </c>
      <c r="BZ317" s="55">
        <v>520</v>
      </c>
      <c r="CA317" s="56" t="s">
        <v>180</v>
      </c>
      <c r="CB317" s="54" t="s">
        <v>180</v>
      </c>
      <c r="CC317" s="55" t="s">
        <v>180</v>
      </c>
      <c r="CD317" s="56" t="s">
        <v>180</v>
      </c>
      <c r="CE317" s="54" t="s">
        <v>180</v>
      </c>
      <c r="CF317" s="55" t="s">
        <v>180</v>
      </c>
      <c r="CG317" s="56">
        <v>551.25</v>
      </c>
      <c r="CH317" s="54">
        <v>545</v>
      </c>
      <c r="CI317" s="55">
        <v>548.5</v>
      </c>
      <c r="CJ317" s="56">
        <v>3250</v>
      </c>
      <c r="CK317" s="54">
        <v>3200</v>
      </c>
      <c r="CL317" s="55">
        <v>3225</v>
      </c>
      <c r="CM317" s="56">
        <v>2900</v>
      </c>
      <c r="CN317" s="54">
        <v>2850</v>
      </c>
      <c r="CO317" s="55">
        <v>2875</v>
      </c>
      <c r="CP317" s="56">
        <v>572</v>
      </c>
      <c r="CQ317" s="54">
        <v>561.25</v>
      </c>
      <c r="CR317" s="55">
        <v>566.75</v>
      </c>
      <c r="CS317" s="56">
        <v>630</v>
      </c>
      <c r="CT317" s="54">
        <v>630</v>
      </c>
      <c r="CU317" s="55">
        <v>630</v>
      </c>
      <c r="CV317" s="56">
        <v>620</v>
      </c>
      <c r="CW317" s="54">
        <v>620</v>
      </c>
      <c r="CX317" s="55">
        <v>620</v>
      </c>
      <c r="CY317" s="54">
        <v>530</v>
      </c>
      <c r="CZ317" s="54">
        <v>515</v>
      </c>
      <c r="DA317" s="55">
        <v>523</v>
      </c>
      <c r="DB317" s="54" t="s">
        <v>180</v>
      </c>
      <c r="DC317" s="54" t="s">
        <v>180</v>
      </c>
      <c r="DD317" s="55" t="s">
        <v>180</v>
      </c>
      <c r="DE317" s="54" t="s">
        <v>180</v>
      </c>
      <c r="DF317" s="54" t="s">
        <v>180</v>
      </c>
      <c r="DG317" s="55" t="s">
        <v>180</v>
      </c>
      <c r="DH317" s="54" t="s">
        <v>180</v>
      </c>
      <c r="DI317" s="54" t="s">
        <v>180</v>
      </c>
      <c r="DJ317" s="55" t="s">
        <v>180</v>
      </c>
      <c r="DK317" s="56" t="s">
        <v>180</v>
      </c>
      <c r="DL317" s="54" t="s">
        <v>180</v>
      </c>
      <c r="DM317" s="55" t="s">
        <v>180</v>
      </c>
      <c r="DN317" s="54" t="s">
        <v>180</v>
      </c>
      <c r="DO317" s="54" t="s">
        <v>180</v>
      </c>
      <c r="DP317" s="55" t="s">
        <v>180</v>
      </c>
      <c r="DQ317" s="54" t="s">
        <v>180</v>
      </c>
      <c r="DR317" s="54" t="s">
        <v>180</v>
      </c>
      <c r="DS317" s="55" t="s">
        <v>180</v>
      </c>
      <c r="DT317" s="54" t="s">
        <v>180</v>
      </c>
      <c r="DU317" s="54" t="s">
        <v>180</v>
      </c>
      <c r="DV317" s="55" t="s">
        <v>180</v>
      </c>
      <c r="DW317" s="56">
        <v>503.00000000000006</v>
      </c>
      <c r="DX317" s="54">
        <v>503.00000000000006</v>
      </c>
      <c r="DY317" s="55">
        <v>503.00000000000006</v>
      </c>
      <c r="DZ317" s="56" t="s">
        <v>180</v>
      </c>
      <c r="EA317" s="54" t="s">
        <v>180</v>
      </c>
      <c r="EB317" s="55" t="s">
        <v>180</v>
      </c>
      <c r="EC317" s="56" t="s">
        <v>180</v>
      </c>
      <c r="ED317" s="54" t="s">
        <v>180</v>
      </c>
      <c r="EE317" s="55" t="s">
        <v>180</v>
      </c>
      <c r="EF317" s="56" t="s">
        <v>180</v>
      </c>
      <c r="EG317" s="54" t="s">
        <v>180</v>
      </c>
      <c r="EH317" s="55" t="s">
        <v>180</v>
      </c>
      <c r="EI317" s="56" t="s">
        <v>180</v>
      </c>
      <c r="EJ317" s="54" t="s">
        <v>180</v>
      </c>
      <c r="EK317" s="55" t="s">
        <v>180</v>
      </c>
      <c r="EL317" s="56" t="s">
        <v>180</v>
      </c>
      <c r="EM317" s="54" t="s">
        <v>180</v>
      </c>
      <c r="EN317" s="55" t="s">
        <v>180</v>
      </c>
      <c r="EO317" s="56">
        <v>2275</v>
      </c>
      <c r="EP317" s="54">
        <v>2225</v>
      </c>
      <c r="EQ317" s="55">
        <v>2250</v>
      </c>
      <c r="ER317" s="56">
        <v>2590</v>
      </c>
      <c r="ES317" s="54">
        <v>2525</v>
      </c>
      <c r="ET317" s="55">
        <v>2557.5</v>
      </c>
      <c r="EU317" s="54" t="s">
        <v>180</v>
      </c>
      <c r="EV317" s="54" t="s">
        <v>180</v>
      </c>
      <c r="EW317" s="55" t="s">
        <v>180</v>
      </c>
      <c r="EX317" s="54">
        <v>547.5</v>
      </c>
      <c r="EY317" s="54">
        <v>537.5</v>
      </c>
      <c r="EZ317" s="55">
        <v>542.75</v>
      </c>
      <c r="FA317" s="56" t="s">
        <v>180</v>
      </c>
      <c r="FB317" s="54" t="s">
        <v>180</v>
      </c>
      <c r="FC317" s="55" t="s">
        <v>180</v>
      </c>
      <c r="FD317" s="56" t="s">
        <v>180</v>
      </c>
      <c r="FE317" s="54" t="s">
        <v>180</v>
      </c>
      <c r="FF317" s="55" t="s">
        <v>180</v>
      </c>
      <c r="FG317" s="56">
        <v>450</v>
      </c>
      <c r="FH317" s="54">
        <v>420</v>
      </c>
      <c r="FI317" s="55">
        <v>435</v>
      </c>
      <c r="FJ317" s="56">
        <v>440</v>
      </c>
      <c r="FK317" s="54">
        <v>420</v>
      </c>
      <c r="FL317" s="55">
        <v>430</v>
      </c>
      <c r="FM317" s="56">
        <v>467</v>
      </c>
      <c r="FN317" s="54">
        <v>457.5</v>
      </c>
      <c r="FO317" s="55">
        <v>462.25</v>
      </c>
      <c r="FP317" s="56" t="s">
        <v>180</v>
      </c>
      <c r="FQ317" s="54" t="s">
        <v>180</v>
      </c>
      <c r="FR317" s="55" t="s">
        <v>180</v>
      </c>
      <c r="FS317" s="56" t="s">
        <v>180</v>
      </c>
      <c r="FT317" s="54" t="s">
        <v>180</v>
      </c>
      <c r="FU317" s="55" t="s">
        <v>180</v>
      </c>
      <c r="FV317" s="56" t="s">
        <v>180</v>
      </c>
      <c r="FW317" s="54" t="s">
        <v>180</v>
      </c>
      <c r="FX317" s="55" t="s">
        <v>180</v>
      </c>
      <c r="FY317" s="56" t="s">
        <v>180</v>
      </c>
      <c r="FZ317" s="54" t="s">
        <v>180</v>
      </c>
      <c r="GA317" s="55" t="s">
        <v>180</v>
      </c>
      <c r="GB317" s="56">
        <v>975</v>
      </c>
      <c r="GC317" s="54">
        <v>710</v>
      </c>
      <c r="GD317" s="55">
        <v>843</v>
      </c>
      <c r="GE317" s="56">
        <v>770</v>
      </c>
      <c r="GF317" s="54">
        <v>770</v>
      </c>
      <c r="GG317" s="55">
        <v>770</v>
      </c>
      <c r="GH317" s="56">
        <v>977.5</v>
      </c>
      <c r="GI317" s="54">
        <v>972.5</v>
      </c>
      <c r="GJ317" s="55">
        <v>975</v>
      </c>
      <c r="GK317" s="56" t="s">
        <v>180</v>
      </c>
      <c r="GL317" s="54" t="s">
        <v>180</v>
      </c>
      <c r="GM317" s="55" t="s">
        <v>180</v>
      </c>
      <c r="GN317" s="56" t="s">
        <v>180</v>
      </c>
      <c r="GO317" s="54" t="s">
        <v>180</v>
      </c>
      <c r="GP317" s="55" t="s">
        <v>180</v>
      </c>
      <c r="GQ317" s="56" t="s">
        <v>180</v>
      </c>
      <c r="GR317" s="54" t="s">
        <v>180</v>
      </c>
      <c r="GS317" s="55" t="s">
        <v>180</v>
      </c>
      <c r="GT317" s="56" t="s">
        <v>180</v>
      </c>
      <c r="GU317" s="54" t="s">
        <v>180</v>
      </c>
      <c r="GV317" s="55" t="s">
        <v>180</v>
      </c>
      <c r="GW317" s="56" t="s">
        <v>180</v>
      </c>
      <c r="GX317" s="54" t="s">
        <v>180</v>
      </c>
      <c r="GY317" s="55" t="s">
        <v>180</v>
      </c>
      <c r="GZ317" s="56">
        <v>173.75</v>
      </c>
      <c r="HA317" s="54">
        <v>163.75</v>
      </c>
      <c r="HB317" s="55">
        <v>168.75</v>
      </c>
      <c r="HC317" s="56">
        <v>186.25</v>
      </c>
      <c r="HD317" s="54">
        <v>173.75</v>
      </c>
      <c r="HE317" s="55">
        <v>180.5</v>
      </c>
      <c r="HF317" s="54" t="s">
        <v>180</v>
      </c>
      <c r="HG317" s="54" t="s">
        <v>180</v>
      </c>
      <c r="HH317" s="55" t="s">
        <v>180</v>
      </c>
      <c r="HI317" s="54">
        <v>162.5</v>
      </c>
      <c r="HJ317" s="54">
        <v>157.5</v>
      </c>
      <c r="HK317" s="55">
        <v>160.5</v>
      </c>
      <c r="HL317" s="56" t="s">
        <v>180</v>
      </c>
      <c r="HM317" s="54" t="s">
        <v>180</v>
      </c>
      <c r="HN317" s="55" t="s">
        <v>180</v>
      </c>
      <c r="HO317" s="56" t="s">
        <v>180</v>
      </c>
      <c r="HP317" s="54" t="s">
        <v>180</v>
      </c>
      <c r="HQ317" s="55" t="s">
        <v>180</v>
      </c>
      <c r="HR317" s="56" t="s">
        <v>180</v>
      </c>
      <c r="HS317" s="54" t="s">
        <v>180</v>
      </c>
      <c r="HT317" s="55" t="s">
        <v>180</v>
      </c>
      <c r="HU317" s="56" t="s">
        <v>180</v>
      </c>
      <c r="HV317" s="54" t="s">
        <v>180</v>
      </c>
      <c r="HW317" s="55" t="s">
        <v>180</v>
      </c>
      <c r="HX317" s="56" t="s">
        <v>180</v>
      </c>
      <c r="HY317" s="54" t="s">
        <v>180</v>
      </c>
      <c r="HZ317" s="55" t="s">
        <v>180</v>
      </c>
      <c r="IA317" s="56" t="s">
        <v>180</v>
      </c>
      <c r="IB317" s="54" t="s">
        <v>180</v>
      </c>
      <c r="IC317" s="55" t="s">
        <v>180</v>
      </c>
    </row>
    <row r="318" spans="1:237">
      <c r="A318" s="20">
        <v>2013</v>
      </c>
      <c r="B318" s="20">
        <v>2</v>
      </c>
      <c r="C318" s="20">
        <v>5</v>
      </c>
      <c r="D318" s="54">
        <v>485.8</v>
      </c>
      <c r="E318" s="54">
        <v>484.4</v>
      </c>
      <c r="F318" s="55">
        <v>485.4</v>
      </c>
      <c r="G318" s="56">
        <v>464</v>
      </c>
      <c r="H318" s="54">
        <v>464</v>
      </c>
      <c r="I318" s="55">
        <v>464</v>
      </c>
      <c r="J318" s="56">
        <v>424.4</v>
      </c>
      <c r="K318" s="54">
        <v>421</v>
      </c>
      <c r="L318" s="55">
        <v>423</v>
      </c>
      <c r="M318" s="56">
        <v>499</v>
      </c>
      <c r="N318" s="54">
        <v>486</v>
      </c>
      <c r="O318" s="55">
        <v>492.6</v>
      </c>
      <c r="P318" s="56">
        <v>499</v>
      </c>
      <c r="Q318" s="54">
        <v>486</v>
      </c>
      <c r="R318" s="55">
        <v>492.6</v>
      </c>
      <c r="S318" s="56">
        <v>499</v>
      </c>
      <c r="T318" s="54">
        <v>486</v>
      </c>
      <c r="U318" s="55">
        <v>492.6</v>
      </c>
      <c r="V318" s="54">
        <v>500.99999999999989</v>
      </c>
      <c r="W318" s="54">
        <v>486</v>
      </c>
      <c r="X318" s="55">
        <v>493.8</v>
      </c>
      <c r="Y318" s="54">
        <v>500.99999999999989</v>
      </c>
      <c r="Z318" s="54">
        <v>490</v>
      </c>
      <c r="AA318" s="55">
        <v>495.6</v>
      </c>
      <c r="AB318" s="54" t="s">
        <v>180</v>
      </c>
      <c r="AC318" s="54" t="s">
        <v>180</v>
      </c>
      <c r="AD318" s="55" t="s">
        <v>180</v>
      </c>
      <c r="AE318" s="54" t="s">
        <v>180</v>
      </c>
      <c r="AF318" s="54" t="s">
        <v>180</v>
      </c>
      <c r="AG318" s="55" t="s">
        <v>180</v>
      </c>
      <c r="AH318" s="56" t="s">
        <v>180</v>
      </c>
      <c r="AI318" s="54" t="s">
        <v>180</v>
      </c>
      <c r="AJ318" s="55" t="s">
        <v>180</v>
      </c>
      <c r="AK318" s="56" t="s">
        <v>180</v>
      </c>
      <c r="AL318" s="54" t="s">
        <v>180</v>
      </c>
      <c r="AM318" s="55" t="s">
        <v>180</v>
      </c>
      <c r="AN318" s="56" t="s">
        <v>180</v>
      </c>
      <c r="AO318" s="54" t="s">
        <v>180</v>
      </c>
      <c r="AP318" s="55" t="s">
        <v>180</v>
      </c>
      <c r="AQ318" s="56" t="s">
        <v>180</v>
      </c>
      <c r="AR318" s="54" t="s">
        <v>180</v>
      </c>
      <c r="AS318" s="55" t="s">
        <v>180</v>
      </c>
      <c r="AT318" s="56" t="s">
        <v>180</v>
      </c>
      <c r="AU318" s="54" t="s">
        <v>180</v>
      </c>
      <c r="AV318" s="55" t="s">
        <v>180</v>
      </c>
      <c r="AW318" s="56">
        <v>504</v>
      </c>
      <c r="AX318" s="54">
        <v>486</v>
      </c>
      <c r="AY318" s="55">
        <v>495.4</v>
      </c>
      <c r="AZ318" s="56">
        <v>522</v>
      </c>
      <c r="BA318" s="54">
        <v>504</v>
      </c>
      <c r="BB318" s="55">
        <v>513</v>
      </c>
      <c r="BC318" s="56">
        <v>520</v>
      </c>
      <c r="BD318" s="54">
        <v>503</v>
      </c>
      <c r="BE318" s="55">
        <v>511.6</v>
      </c>
      <c r="BF318" s="56">
        <v>522</v>
      </c>
      <c r="BG318" s="54">
        <v>504</v>
      </c>
      <c r="BH318" s="55">
        <v>513</v>
      </c>
      <c r="BI318" s="56">
        <v>508</v>
      </c>
      <c r="BJ318" s="54">
        <v>503</v>
      </c>
      <c r="BK318" s="55">
        <v>506</v>
      </c>
      <c r="BL318" s="56">
        <v>509</v>
      </c>
      <c r="BM318" s="54">
        <v>500</v>
      </c>
      <c r="BN318" s="55">
        <v>504.6</v>
      </c>
      <c r="BO318" s="56" t="s">
        <v>180</v>
      </c>
      <c r="BP318" s="54" t="s">
        <v>180</v>
      </c>
      <c r="BQ318" s="55" t="s">
        <v>180</v>
      </c>
      <c r="BR318" s="56">
        <v>494</v>
      </c>
      <c r="BS318" s="54">
        <v>488</v>
      </c>
      <c r="BT318" s="55">
        <v>491.4</v>
      </c>
      <c r="BU318" s="56">
        <v>515.20000000000005</v>
      </c>
      <c r="BV318" s="54">
        <v>507.8</v>
      </c>
      <c r="BW318" s="55">
        <v>511.8</v>
      </c>
      <c r="BX318" s="56">
        <v>536</v>
      </c>
      <c r="BY318" s="54">
        <v>531</v>
      </c>
      <c r="BZ318" s="55">
        <v>533.6</v>
      </c>
      <c r="CA318" s="56" t="s">
        <v>180</v>
      </c>
      <c r="CB318" s="54" t="s">
        <v>180</v>
      </c>
      <c r="CC318" s="55" t="s">
        <v>180</v>
      </c>
      <c r="CD318" s="56" t="s">
        <v>180</v>
      </c>
      <c r="CE318" s="54" t="s">
        <v>180</v>
      </c>
      <c r="CF318" s="55" t="s">
        <v>180</v>
      </c>
      <c r="CG318" s="56">
        <v>519</v>
      </c>
      <c r="CH318" s="54">
        <v>514</v>
      </c>
      <c r="CI318" s="55">
        <v>517</v>
      </c>
      <c r="CJ318" s="56">
        <v>3250</v>
      </c>
      <c r="CK318" s="54">
        <v>3200</v>
      </c>
      <c r="CL318" s="55">
        <v>3225</v>
      </c>
      <c r="CM318" s="56">
        <v>2890</v>
      </c>
      <c r="CN318" s="54">
        <v>2840</v>
      </c>
      <c r="CO318" s="55">
        <v>2865</v>
      </c>
      <c r="CP318" s="56">
        <v>565</v>
      </c>
      <c r="CQ318" s="54">
        <v>558</v>
      </c>
      <c r="CR318" s="55">
        <v>561.79999999999995</v>
      </c>
      <c r="CS318" s="56">
        <v>630</v>
      </c>
      <c r="CT318" s="54">
        <v>630</v>
      </c>
      <c r="CU318" s="55">
        <v>630</v>
      </c>
      <c r="CV318" s="56">
        <v>620</v>
      </c>
      <c r="CW318" s="54">
        <v>620</v>
      </c>
      <c r="CX318" s="55">
        <v>620</v>
      </c>
      <c r="CY318" s="54">
        <v>522</v>
      </c>
      <c r="CZ318" s="54">
        <v>507</v>
      </c>
      <c r="DA318" s="55">
        <v>515</v>
      </c>
      <c r="DB318" s="54">
        <v>441</v>
      </c>
      <c r="DC318" s="54">
        <v>439</v>
      </c>
      <c r="DD318" s="55">
        <v>440</v>
      </c>
      <c r="DE318" s="54" t="s">
        <v>180</v>
      </c>
      <c r="DF318" s="54" t="s">
        <v>180</v>
      </c>
      <c r="DG318" s="55" t="s">
        <v>180</v>
      </c>
      <c r="DH318" s="54" t="s">
        <v>180</v>
      </c>
      <c r="DI318" s="54" t="s">
        <v>180</v>
      </c>
      <c r="DJ318" s="55" t="s">
        <v>180</v>
      </c>
      <c r="DK318" s="56" t="s">
        <v>180</v>
      </c>
      <c r="DL318" s="54" t="s">
        <v>180</v>
      </c>
      <c r="DM318" s="55" t="s">
        <v>180</v>
      </c>
      <c r="DN318" s="54" t="s">
        <v>180</v>
      </c>
      <c r="DO318" s="54" t="s">
        <v>180</v>
      </c>
      <c r="DP318" s="55" t="s">
        <v>180</v>
      </c>
      <c r="DQ318" s="54" t="s">
        <v>180</v>
      </c>
      <c r="DR318" s="54" t="s">
        <v>180</v>
      </c>
      <c r="DS318" s="55" t="s">
        <v>180</v>
      </c>
      <c r="DT318" s="54" t="s">
        <v>180</v>
      </c>
      <c r="DU318" s="54" t="s">
        <v>180</v>
      </c>
      <c r="DV318" s="55" t="s">
        <v>180</v>
      </c>
      <c r="DW318" s="56">
        <v>500.6</v>
      </c>
      <c r="DX318" s="54">
        <v>492.6</v>
      </c>
      <c r="DY318" s="55">
        <v>496.60000000000008</v>
      </c>
      <c r="DZ318" s="56" t="s">
        <v>180</v>
      </c>
      <c r="EA318" s="54" t="s">
        <v>180</v>
      </c>
      <c r="EB318" s="55" t="s">
        <v>180</v>
      </c>
      <c r="EC318" s="56" t="s">
        <v>180</v>
      </c>
      <c r="ED318" s="54" t="s">
        <v>180</v>
      </c>
      <c r="EE318" s="55" t="s">
        <v>180</v>
      </c>
      <c r="EF318" s="56" t="s">
        <v>180</v>
      </c>
      <c r="EG318" s="54" t="s">
        <v>180</v>
      </c>
      <c r="EH318" s="55" t="s">
        <v>180</v>
      </c>
      <c r="EI318" s="56" t="s">
        <v>180</v>
      </c>
      <c r="EJ318" s="54" t="s">
        <v>180</v>
      </c>
      <c r="EK318" s="55" t="s">
        <v>180</v>
      </c>
      <c r="EL318" s="56" t="s">
        <v>180</v>
      </c>
      <c r="EM318" s="54" t="s">
        <v>180</v>
      </c>
      <c r="EN318" s="55" t="s">
        <v>180</v>
      </c>
      <c r="EO318" s="56">
        <v>2210</v>
      </c>
      <c r="EP318" s="54">
        <v>2130</v>
      </c>
      <c r="EQ318" s="55">
        <v>2170</v>
      </c>
      <c r="ER318" s="56">
        <v>2568</v>
      </c>
      <c r="ES318" s="54">
        <v>2530</v>
      </c>
      <c r="ET318" s="55">
        <v>2549</v>
      </c>
      <c r="EU318" s="54" t="s">
        <v>180</v>
      </c>
      <c r="EV318" s="54" t="s">
        <v>180</v>
      </c>
      <c r="EW318" s="55" t="s">
        <v>180</v>
      </c>
      <c r="EX318" s="54">
        <v>515</v>
      </c>
      <c r="EY318" s="54">
        <v>510</v>
      </c>
      <c r="EZ318" s="55">
        <v>512.79999999999995</v>
      </c>
      <c r="FA318" s="56" t="s">
        <v>180</v>
      </c>
      <c r="FB318" s="54" t="s">
        <v>180</v>
      </c>
      <c r="FC318" s="55" t="s">
        <v>180</v>
      </c>
      <c r="FD318" s="56" t="s">
        <v>180</v>
      </c>
      <c r="FE318" s="54" t="s">
        <v>180</v>
      </c>
      <c r="FF318" s="55" t="s">
        <v>180</v>
      </c>
      <c r="FG318" s="56">
        <v>426</v>
      </c>
      <c r="FH318" s="54">
        <v>420</v>
      </c>
      <c r="FI318" s="55">
        <v>423</v>
      </c>
      <c r="FJ318" s="56">
        <v>424</v>
      </c>
      <c r="FK318" s="54">
        <v>420</v>
      </c>
      <c r="FL318" s="55">
        <v>422</v>
      </c>
      <c r="FM318" s="56">
        <v>448</v>
      </c>
      <c r="FN318" s="54">
        <v>440</v>
      </c>
      <c r="FO318" s="55">
        <v>444.2</v>
      </c>
      <c r="FP318" s="56" t="s">
        <v>180</v>
      </c>
      <c r="FQ318" s="54" t="s">
        <v>180</v>
      </c>
      <c r="FR318" s="55" t="s">
        <v>180</v>
      </c>
      <c r="FS318" s="56" t="s">
        <v>180</v>
      </c>
      <c r="FT318" s="54" t="s">
        <v>180</v>
      </c>
      <c r="FU318" s="55" t="s">
        <v>180</v>
      </c>
      <c r="FV318" s="56" t="s">
        <v>180</v>
      </c>
      <c r="FW318" s="54" t="s">
        <v>180</v>
      </c>
      <c r="FX318" s="55" t="s">
        <v>180</v>
      </c>
      <c r="FY318" s="56" t="s">
        <v>180</v>
      </c>
      <c r="FZ318" s="54" t="s">
        <v>180</v>
      </c>
      <c r="GA318" s="55" t="s">
        <v>180</v>
      </c>
      <c r="GB318" s="56">
        <v>920</v>
      </c>
      <c r="GC318" s="54">
        <v>690</v>
      </c>
      <c r="GD318" s="55">
        <v>805</v>
      </c>
      <c r="GE318" s="56">
        <v>750</v>
      </c>
      <c r="GF318" s="54">
        <v>750</v>
      </c>
      <c r="GG318" s="55">
        <v>750</v>
      </c>
      <c r="GH318" s="56">
        <v>970</v>
      </c>
      <c r="GI318" s="54">
        <v>970</v>
      </c>
      <c r="GJ318" s="55">
        <v>970</v>
      </c>
      <c r="GK318" s="56" t="s">
        <v>180</v>
      </c>
      <c r="GL318" s="54" t="s">
        <v>180</v>
      </c>
      <c r="GM318" s="55" t="s">
        <v>180</v>
      </c>
      <c r="GN318" s="56" t="s">
        <v>180</v>
      </c>
      <c r="GO318" s="54" t="s">
        <v>180</v>
      </c>
      <c r="GP318" s="55" t="s">
        <v>180</v>
      </c>
      <c r="GQ318" s="56" t="s">
        <v>180</v>
      </c>
      <c r="GR318" s="54" t="s">
        <v>180</v>
      </c>
      <c r="GS318" s="55" t="s">
        <v>180</v>
      </c>
      <c r="GT318" s="56" t="s">
        <v>180</v>
      </c>
      <c r="GU318" s="54" t="s">
        <v>180</v>
      </c>
      <c r="GV318" s="55" t="s">
        <v>180</v>
      </c>
      <c r="GW318" s="56" t="s">
        <v>180</v>
      </c>
      <c r="GX318" s="54" t="s">
        <v>180</v>
      </c>
      <c r="GY318" s="55" t="s">
        <v>180</v>
      </c>
      <c r="GZ318" s="56">
        <v>170</v>
      </c>
      <c r="HA318" s="54">
        <v>160</v>
      </c>
      <c r="HB318" s="55">
        <v>165</v>
      </c>
      <c r="HC318" s="56">
        <v>175</v>
      </c>
      <c r="HD318" s="54">
        <v>170</v>
      </c>
      <c r="HE318" s="55">
        <v>173</v>
      </c>
      <c r="HF318" s="54" t="s">
        <v>180</v>
      </c>
      <c r="HG318" s="54" t="s">
        <v>180</v>
      </c>
      <c r="HH318" s="55" t="s">
        <v>180</v>
      </c>
      <c r="HI318" s="54">
        <v>155</v>
      </c>
      <c r="HJ318" s="54">
        <v>150</v>
      </c>
      <c r="HK318" s="55">
        <v>153</v>
      </c>
      <c r="HL318" s="56" t="s">
        <v>180</v>
      </c>
      <c r="HM318" s="54" t="s">
        <v>180</v>
      </c>
      <c r="HN318" s="55" t="s">
        <v>180</v>
      </c>
      <c r="HO318" s="56" t="s">
        <v>180</v>
      </c>
      <c r="HP318" s="54" t="s">
        <v>180</v>
      </c>
      <c r="HQ318" s="55" t="s">
        <v>180</v>
      </c>
      <c r="HR318" s="56" t="s">
        <v>180</v>
      </c>
      <c r="HS318" s="54" t="s">
        <v>180</v>
      </c>
      <c r="HT318" s="55" t="s">
        <v>180</v>
      </c>
      <c r="HU318" s="56" t="s">
        <v>180</v>
      </c>
      <c r="HV318" s="54" t="s">
        <v>180</v>
      </c>
      <c r="HW318" s="55" t="s">
        <v>180</v>
      </c>
      <c r="HX318" s="56" t="s">
        <v>180</v>
      </c>
      <c r="HY318" s="54" t="s">
        <v>180</v>
      </c>
      <c r="HZ318" s="55" t="s">
        <v>180</v>
      </c>
      <c r="IA318" s="56" t="s">
        <v>180</v>
      </c>
      <c r="IB318" s="54" t="s">
        <v>180</v>
      </c>
      <c r="IC318" s="55" t="s">
        <v>180</v>
      </c>
    </row>
    <row r="319" spans="1:237">
      <c r="A319" s="20">
        <v>2013</v>
      </c>
      <c r="B319" s="20">
        <v>2</v>
      </c>
      <c r="C319" s="20">
        <v>6</v>
      </c>
      <c r="D319" s="54">
        <v>480.5</v>
      </c>
      <c r="E319" s="54">
        <v>476.00000000000006</v>
      </c>
      <c r="F319" s="55">
        <v>478.75</v>
      </c>
      <c r="G319" s="56">
        <v>460</v>
      </c>
      <c r="H319" s="54">
        <v>460</v>
      </c>
      <c r="I319" s="55">
        <v>460</v>
      </c>
      <c r="J319" s="56">
        <v>429.5</v>
      </c>
      <c r="K319" s="54">
        <v>422.5</v>
      </c>
      <c r="L319" s="55">
        <v>426.5</v>
      </c>
      <c r="M319" s="56">
        <v>487.5</v>
      </c>
      <c r="N319" s="54">
        <v>465</v>
      </c>
      <c r="O319" s="55">
        <v>476.75</v>
      </c>
      <c r="P319" s="56">
        <v>487.5</v>
      </c>
      <c r="Q319" s="54">
        <v>465</v>
      </c>
      <c r="R319" s="55">
        <v>476.75</v>
      </c>
      <c r="S319" s="56">
        <v>487.5</v>
      </c>
      <c r="T319" s="54">
        <v>465</v>
      </c>
      <c r="U319" s="55">
        <v>476.75</v>
      </c>
      <c r="V319" s="54">
        <v>476.25</v>
      </c>
      <c r="W319" s="54">
        <v>465</v>
      </c>
      <c r="X319" s="55">
        <v>470.75</v>
      </c>
      <c r="Y319" s="54">
        <v>476.25</v>
      </c>
      <c r="Z319" s="54">
        <v>466.25</v>
      </c>
      <c r="AA319" s="55">
        <v>471.25</v>
      </c>
      <c r="AB319" s="54" t="s">
        <v>180</v>
      </c>
      <c r="AC319" s="54" t="s">
        <v>180</v>
      </c>
      <c r="AD319" s="55" t="s">
        <v>180</v>
      </c>
      <c r="AE319" s="54" t="s">
        <v>180</v>
      </c>
      <c r="AF319" s="54" t="s">
        <v>180</v>
      </c>
      <c r="AG319" s="55" t="s">
        <v>180</v>
      </c>
      <c r="AH319" s="56" t="s">
        <v>180</v>
      </c>
      <c r="AI319" s="54" t="s">
        <v>180</v>
      </c>
      <c r="AJ319" s="55" t="s">
        <v>180</v>
      </c>
      <c r="AK319" s="56" t="s">
        <v>180</v>
      </c>
      <c r="AL319" s="54" t="s">
        <v>180</v>
      </c>
      <c r="AM319" s="55" t="s">
        <v>180</v>
      </c>
      <c r="AN319" s="56" t="s">
        <v>180</v>
      </c>
      <c r="AO319" s="54" t="s">
        <v>180</v>
      </c>
      <c r="AP319" s="55" t="s">
        <v>180</v>
      </c>
      <c r="AQ319" s="56" t="s">
        <v>180</v>
      </c>
      <c r="AR319" s="54" t="s">
        <v>180</v>
      </c>
      <c r="AS319" s="55" t="s">
        <v>180</v>
      </c>
      <c r="AT319" s="56" t="s">
        <v>180</v>
      </c>
      <c r="AU319" s="54" t="s">
        <v>180</v>
      </c>
      <c r="AV319" s="55" t="s">
        <v>180</v>
      </c>
      <c r="AW319" s="56">
        <v>490</v>
      </c>
      <c r="AX319" s="54">
        <v>472.5</v>
      </c>
      <c r="AY319" s="55">
        <v>481.5</v>
      </c>
      <c r="AZ319" s="56">
        <v>518.75</v>
      </c>
      <c r="BA319" s="54">
        <v>497.5</v>
      </c>
      <c r="BB319" s="55">
        <v>508.25</v>
      </c>
      <c r="BC319" s="56">
        <v>518.75</v>
      </c>
      <c r="BD319" s="54">
        <v>500</v>
      </c>
      <c r="BE319" s="55">
        <v>509.5</v>
      </c>
      <c r="BF319" s="56">
        <v>517.5</v>
      </c>
      <c r="BG319" s="54">
        <v>497.5</v>
      </c>
      <c r="BH319" s="55">
        <v>507.5</v>
      </c>
      <c r="BI319" s="56">
        <v>496.25</v>
      </c>
      <c r="BJ319" s="54">
        <v>495.00000000000006</v>
      </c>
      <c r="BK319" s="55">
        <v>495.75</v>
      </c>
      <c r="BL319" s="56">
        <v>502.5</v>
      </c>
      <c r="BM319" s="54">
        <v>497.5</v>
      </c>
      <c r="BN319" s="55">
        <v>500.5</v>
      </c>
      <c r="BO319" s="56" t="s">
        <v>180</v>
      </c>
      <c r="BP319" s="54" t="s">
        <v>180</v>
      </c>
      <c r="BQ319" s="55" t="s">
        <v>180</v>
      </c>
      <c r="BR319" s="56">
        <v>488.75</v>
      </c>
      <c r="BS319" s="54">
        <v>481.25</v>
      </c>
      <c r="BT319" s="55">
        <v>485.25</v>
      </c>
      <c r="BU319" s="56">
        <v>511.25</v>
      </c>
      <c r="BV319" s="54">
        <v>507.25</v>
      </c>
      <c r="BW319" s="55">
        <v>509.5</v>
      </c>
      <c r="BX319" s="56">
        <v>522.5</v>
      </c>
      <c r="BY319" s="54">
        <v>522.5</v>
      </c>
      <c r="BZ319" s="55">
        <v>522.5</v>
      </c>
      <c r="CA319" s="56" t="s">
        <v>180</v>
      </c>
      <c r="CB319" s="54" t="s">
        <v>180</v>
      </c>
      <c r="CC319" s="55" t="s">
        <v>180</v>
      </c>
      <c r="CD319" s="56" t="s">
        <v>180</v>
      </c>
      <c r="CE319" s="54" t="s">
        <v>180</v>
      </c>
      <c r="CF319" s="55" t="s">
        <v>180</v>
      </c>
      <c r="CG319" s="56">
        <v>512.5</v>
      </c>
      <c r="CH319" s="54">
        <v>507.5</v>
      </c>
      <c r="CI319" s="55">
        <v>510.5</v>
      </c>
      <c r="CJ319" s="56">
        <v>3200</v>
      </c>
      <c r="CK319" s="54">
        <v>3100</v>
      </c>
      <c r="CL319" s="55">
        <v>3150</v>
      </c>
      <c r="CM319" s="56">
        <v>2850</v>
      </c>
      <c r="CN319" s="54">
        <v>2800</v>
      </c>
      <c r="CO319" s="55">
        <v>2825</v>
      </c>
      <c r="CP319" s="56">
        <v>563.75</v>
      </c>
      <c r="CQ319" s="54">
        <v>558.25</v>
      </c>
      <c r="CR319" s="55">
        <v>561.5</v>
      </c>
      <c r="CS319" s="56">
        <v>630</v>
      </c>
      <c r="CT319" s="54">
        <v>630</v>
      </c>
      <c r="CU319" s="55">
        <v>630</v>
      </c>
      <c r="CV319" s="56">
        <v>620</v>
      </c>
      <c r="CW319" s="54">
        <v>620</v>
      </c>
      <c r="CX319" s="55">
        <v>620</v>
      </c>
      <c r="CY319" s="54">
        <v>490</v>
      </c>
      <c r="CZ319" s="54">
        <v>472.5</v>
      </c>
      <c r="DA319" s="55">
        <v>481.5</v>
      </c>
      <c r="DB319" s="54">
        <v>451.25</v>
      </c>
      <c r="DC319" s="54">
        <v>441</v>
      </c>
      <c r="DD319" s="55">
        <v>446.5</v>
      </c>
      <c r="DE319" s="54" t="s">
        <v>180</v>
      </c>
      <c r="DF319" s="54" t="s">
        <v>180</v>
      </c>
      <c r="DG319" s="55" t="s">
        <v>180</v>
      </c>
      <c r="DH319" s="54" t="s">
        <v>180</v>
      </c>
      <c r="DI319" s="54" t="s">
        <v>180</v>
      </c>
      <c r="DJ319" s="55" t="s">
        <v>180</v>
      </c>
      <c r="DK319" s="56" t="s">
        <v>180</v>
      </c>
      <c r="DL319" s="54" t="s">
        <v>180</v>
      </c>
      <c r="DM319" s="55" t="s">
        <v>180</v>
      </c>
      <c r="DN319" s="54" t="s">
        <v>180</v>
      </c>
      <c r="DO319" s="54" t="s">
        <v>180</v>
      </c>
      <c r="DP319" s="55" t="s">
        <v>180</v>
      </c>
      <c r="DQ319" s="54" t="s">
        <v>180</v>
      </c>
      <c r="DR319" s="54" t="s">
        <v>180</v>
      </c>
      <c r="DS319" s="55" t="s">
        <v>180</v>
      </c>
      <c r="DT319" s="54" t="s">
        <v>180</v>
      </c>
      <c r="DU319" s="54" t="s">
        <v>180</v>
      </c>
      <c r="DV319" s="55" t="s">
        <v>180</v>
      </c>
      <c r="DW319" s="56">
        <v>495</v>
      </c>
      <c r="DX319" s="54">
        <v>490</v>
      </c>
      <c r="DY319" s="55">
        <v>492.5</v>
      </c>
      <c r="DZ319" s="56" t="s">
        <v>180</v>
      </c>
      <c r="EA319" s="54" t="s">
        <v>180</v>
      </c>
      <c r="EB319" s="55" t="s">
        <v>180</v>
      </c>
      <c r="EC319" s="56" t="s">
        <v>180</v>
      </c>
      <c r="ED319" s="54" t="s">
        <v>180</v>
      </c>
      <c r="EE319" s="55" t="s">
        <v>180</v>
      </c>
      <c r="EF319" s="56" t="s">
        <v>180</v>
      </c>
      <c r="EG319" s="54" t="s">
        <v>180</v>
      </c>
      <c r="EH319" s="55" t="s">
        <v>180</v>
      </c>
      <c r="EI319" s="56" t="s">
        <v>180</v>
      </c>
      <c r="EJ319" s="54" t="s">
        <v>180</v>
      </c>
      <c r="EK319" s="55" t="s">
        <v>180</v>
      </c>
      <c r="EL319" s="56" t="s">
        <v>180</v>
      </c>
      <c r="EM319" s="54" t="s">
        <v>180</v>
      </c>
      <c r="EN319" s="55" t="s">
        <v>180</v>
      </c>
      <c r="EO319" s="56">
        <v>2050</v>
      </c>
      <c r="EP319" s="54">
        <v>1950</v>
      </c>
      <c r="EQ319" s="55">
        <v>2000</v>
      </c>
      <c r="ER319" s="56">
        <v>2500</v>
      </c>
      <c r="ES319" s="54">
        <v>2425</v>
      </c>
      <c r="ET319" s="55">
        <v>2462.5</v>
      </c>
      <c r="EU319" s="54" t="s">
        <v>180</v>
      </c>
      <c r="EV319" s="54" t="s">
        <v>180</v>
      </c>
      <c r="EW319" s="55" t="s">
        <v>180</v>
      </c>
      <c r="EX319" s="54">
        <v>512.5</v>
      </c>
      <c r="EY319" s="54">
        <v>508.75</v>
      </c>
      <c r="EZ319" s="55">
        <v>511</v>
      </c>
      <c r="FA319" s="56" t="s">
        <v>180</v>
      </c>
      <c r="FB319" s="54" t="s">
        <v>180</v>
      </c>
      <c r="FC319" s="55" t="s">
        <v>180</v>
      </c>
      <c r="FD319" s="56" t="s">
        <v>180</v>
      </c>
      <c r="FE319" s="54" t="s">
        <v>180</v>
      </c>
      <c r="FF319" s="55" t="s">
        <v>180</v>
      </c>
      <c r="FG319" s="56">
        <v>420</v>
      </c>
      <c r="FH319" s="54">
        <v>420</v>
      </c>
      <c r="FI319" s="55">
        <v>420</v>
      </c>
      <c r="FJ319" s="56">
        <v>420</v>
      </c>
      <c r="FK319" s="54">
        <v>420</v>
      </c>
      <c r="FL319" s="55">
        <v>420</v>
      </c>
      <c r="FM319" s="56">
        <v>441.25</v>
      </c>
      <c r="FN319" s="54">
        <v>432.5</v>
      </c>
      <c r="FO319" s="55">
        <v>437</v>
      </c>
      <c r="FP319" s="56" t="s">
        <v>180</v>
      </c>
      <c r="FQ319" s="54" t="s">
        <v>180</v>
      </c>
      <c r="FR319" s="55" t="s">
        <v>180</v>
      </c>
      <c r="FS319" s="56" t="s">
        <v>180</v>
      </c>
      <c r="FT319" s="54" t="s">
        <v>180</v>
      </c>
      <c r="FU319" s="55" t="s">
        <v>180</v>
      </c>
      <c r="FV319" s="56" t="s">
        <v>180</v>
      </c>
      <c r="FW319" s="54" t="s">
        <v>180</v>
      </c>
      <c r="FX319" s="55" t="s">
        <v>180</v>
      </c>
      <c r="FY319" s="56" t="s">
        <v>180</v>
      </c>
      <c r="FZ319" s="54" t="s">
        <v>180</v>
      </c>
      <c r="GA319" s="55" t="s">
        <v>180</v>
      </c>
      <c r="GB319" s="56">
        <v>920</v>
      </c>
      <c r="GC319" s="54">
        <v>690</v>
      </c>
      <c r="GD319" s="55">
        <v>805</v>
      </c>
      <c r="GE319" s="56">
        <v>750</v>
      </c>
      <c r="GF319" s="54">
        <v>750</v>
      </c>
      <c r="GG319" s="55">
        <v>750</v>
      </c>
      <c r="GH319" s="56">
        <v>970</v>
      </c>
      <c r="GI319" s="54">
        <v>970</v>
      </c>
      <c r="GJ319" s="55">
        <v>970</v>
      </c>
      <c r="GK319" s="56" t="s">
        <v>180</v>
      </c>
      <c r="GL319" s="54" t="s">
        <v>180</v>
      </c>
      <c r="GM319" s="55" t="s">
        <v>180</v>
      </c>
      <c r="GN319" s="56" t="s">
        <v>180</v>
      </c>
      <c r="GO319" s="54" t="s">
        <v>180</v>
      </c>
      <c r="GP319" s="55" t="s">
        <v>180</v>
      </c>
      <c r="GQ319" s="56" t="s">
        <v>180</v>
      </c>
      <c r="GR319" s="54" t="s">
        <v>180</v>
      </c>
      <c r="GS319" s="55" t="s">
        <v>180</v>
      </c>
      <c r="GT319" s="56" t="s">
        <v>180</v>
      </c>
      <c r="GU319" s="54" t="s">
        <v>180</v>
      </c>
      <c r="GV319" s="55" t="s">
        <v>180</v>
      </c>
      <c r="GW319" s="56" t="s">
        <v>180</v>
      </c>
      <c r="GX319" s="54" t="s">
        <v>180</v>
      </c>
      <c r="GY319" s="55" t="s">
        <v>180</v>
      </c>
      <c r="GZ319" s="56">
        <v>170</v>
      </c>
      <c r="HA319" s="54">
        <v>160</v>
      </c>
      <c r="HB319" s="55">
        <v>165</v>
      </c>
      <c r="HC319" s="56">
        <v>175</v>
      </c>
      <c r="HD319" s="54">
        <v>170</v>
      </c>
      <c r="HE319" s="55">
        <v>173</v>
      </c>
      <c r="HF319" s="54" t="s">
        <v>180</v>
      </c>
      <c r="HG319" s="54" t="s">
        <v>180</v>
      </c>
      <c r="HH319" s="55" t="s">
        <v>180</v>
      </c>
      <c r="HI319" s="54">
        <v>155</v>
      </c>
      <c r="HJ319" s="54">
        <v>150</v>
      </c>
      <c r="HK319" s="55">
        <v>153</v>
      </c>
      <c r="HL319" s="56" t="s">
        <v>180</v>
      </c>
      <c r="HM319" s="54" t="s">
        <v>180</v>
      </c>
      <c r="HN319" s="55" t="s">
        <v>180</v>
      </c>
      <c r="HO319" s="56" t="s">
        <v>180</v>
      </c>
      <c r="HP319" s="54" t="s">
        <v>180</v>
      </c>
      <c r="HQ319" s="55" t="s">
        <v>180</v>
      </c>
      <c r="HR319" s="56" t="s">
        <v>180</v>
      </c>
      <c r="HS319" s="54" t="s">
        <v>180</v>
      </c>
      <c r="HT319" s="55" t="s">
        <v>180</v>
      </c>
      <c r="HU319" s="56" t="s">
        <v>180</v>
      </c>
      <c r="HV319" s="54" t="s">
        <v>180</v>
      </c>
      <c r="HW319" s="55" t="s">
        <v>180</v>
      </c>
      <c r="HX319" s="56" t="s">
        <v>180</v>
      </c>
      <c r="HY319" s="54" t="s">
        <v>180</v>
      </c>
      <c r="HZ319" s="55" t="s">
        <v>180</v>
      </c>
      <c r="IA319" s="56" t="s">
        <v>180</v>
      </c>
      <c r="IB319" s="54" t="s">
        <v>180</v>
      </c>
      <c r="IC319" s="55" t="s">
        <v>180</v>
      </c>
    </row>
    <row r="320" spans="1:237">
      <c r="A320" s="20">
        <v>2013</v>
      </c>
      <c r="B320" s="20">
        <v>3</v>
      </c>
      <c r="C320" s="20">
        <v>7</v>
      </c>
      <c r="D320" s="54">
        <v>465.5</v>
      </c>
      <c r="E320" s="54">
        <v>457</v>
      </c>
      <c r="F320" s="55">
        <v>461.5</v>
      </c>
      <c r="G320" s="56">
        <v>447.5</v>
      </c>
      <c r="H320" s="54">
        <v>445</v>
      </c>
      <c r="I320" s="55">
        <v>446.5</v>
      </c>
      <c r="J320" s="56">
        <v>416.25</v>
      </c>
      <c r="K320" s="54">
        <v>412.5</v>
      </c>
      <c r="L320" s="55">
        <v>414.75</v>
      </c>
      <c r="M320" s="56">
        <v>465</v>
      </c>
      <c r="N320" s="54">
        <v>455</v>
      </c>
      <c r="O320" s="55">
        <v>460.5</v>
      </c>
      <c r="P320" s="56">
        <v>465</v>
      </c>
      <c r="Q320" s="54">
        <v>455</v>
      </c>
      <c r="R320" s="55">
        <v>460.5</v>
      </c>
      <c r="S320" s="56">
        <v>465</v>
      </c>
      <c r="T320" s="54">
        <v>455</v>
      </c>
      <c r="U320" s="55">
        <v>460.5</v>
      </c>
      <c r="V320" s="54">
        <v>462.5</v>
      </c>
      <c r="W320" s="54">
        <v>455</v>
      </c>
      <c r="X320" s="55">
        <v>459</v>
      </c>
      <c r="Y320" s="54">
        <v>463.75</v>
      </c>
      <c r="Z320" s="54">
        <v>455</v>
      </c>
      <c r="AA320" s="55">
        <v>459.5</v>
      </c>
      <c r="AB320" s="54" t="s">
        <v>180</v>
      </c>
      <c r="AC320" s="54" t="s">
        <v>180</v>
      </c>
      <c r="AD320" s="55" t="s">
        <v>180</v>
      </c>
      <c r="AE320" s="54" t="s">
        <v>180</v>
      </c>
      <c r="AF320" s="54" t="s">
        <v>180</v>
      </c>
      <c r="AG320" s="55" t="s">
        <v>180</v>
      </c>
      <c r="AH320" s="56" t="s">
        <v>180</v>
      </c>
      <c r="AI320" s="54" t="s">
        <v>180</v>
      </c>
      <c r="AJ320" s="55" t="s">
        <v>180</v>
      </c>
      <c r="AK320" s="56" t="s">
        <v>180</v>
      </c>
      <c r="AL320" s="54" t="s">
        <v>180</v>
      </c>
      <c r="AM320" s="55" t="s">
        <v>180</v>
      </c>
      <c r="AN320" s="56" t="s">
        <v>180</v>
      </c>
      <c r="AO320" s="54" t="s">
        <v>180</v>
      </c>
      <c r="AP320" s="55" t="s">
        <v>180</v>
      </c>
      <c r="AQ320" s="56" t="s">
        <v>180</v>
      </c>
      <c r="AR320" s="54" t="s">
        <v>180</v>
      </c>
      <c r="AS320" s="55" t="s">
        <v>180</v>
      </c>
      <c r="AT320" s="56" t="s">
        <v>180</v>
      </c>
      <c r="AU320" s="54" t="s">
        <v>180</v>
      </c>
      <c r="AV320" s="55" t="s">
        <v>180</v>
      </c>
      <c r="AW320" s="56">
        <v>476</v>
      </c>
      <c r="AX320" s="54">
        <v>466.25</v>
      </c>
      <c r="AY320" s="55">
        <v>471.5</v>
      </c>
      <c r="AZ320" s="56">
        <v>503.75</v>
      </c>
      <c r="BA320" s="54">
        <v>486.25</v>
      </c>
      <c r="BB320" s="55">
        <v>495.25</v>
      </c>
      <c r="BC320" s="56">
        <v>507.5</v>
      </c>
      <c r="BD320" s="54">
        <v>495</v>
      </c>
      <c r="BE320" s="55">
        <v>501.5</v>
      </c>
      <c r="BF320" s="56">
        <v>503.75</v>
      </c>
      <c r="BG320" s="54">
        <v>486.25</v>
      </c>
      <c r="BH320" s="55">
        <v>495.25</v>
      </c>
      <c r="BI320" s="56">
        <v>486.25000000000006</v>
      </c>
      <c r="BJ320" s="54">
        <v>483.75000000000006</v>
      </c>
      <c r="BK320" s="55">
        <v>485.00000000000006</v>
      </c>
      <c r="BL320" s="56">
        <v>485</v>
      </c>
      <c r="BM320" s="54">
        <v>478.75</v>
      </c>
      <c r="BN320" s="55">
        <v>482</v>
      </c>
      <c r="BO320" s="56" t="s">
        <v>180</v>
      </c>
      <c r="BP320" s="54" t="s">
        <v>180</v>
      </c>
      <c r="BQ320" s="55" t="s">
        <v>180</v>
      </c>
      <c r="BR320" s="56">
        <v>458.75</v>
      </c>
      <c r="BS320" s="54">
        <v>452.5</v>
      </c>
      <c r="BT320" s="55">
        <v>456</v>
      </c>
      <c r="BU320" s="56">
        <v>485.75</v>
      </c>
      <c r="BV320" s="54">
        <v>478.75</v>
      </c>
      <c r="BW320" s="55">
        <v>482.5</v>
      </c>
      <c r="BX320" s="56">
        <v>497.75</v>
      </c>
      <c r="BY320" s="54">
        <v>497.75</v>
      </c>
      <c r="BZ320" s="55">
        <v>497.75</v>
      </c>
      <c r="CA320" s="56" t="s">
        <v>180</v>
      </c>
      <c r="CB320" s="54" t="s">
        <v>180</v>
      </c>
      <c r="CC320" s="55" t="s">
        <v>180</v>
      </c>
      <c r="CD320" s="56" t="s">
        <v>180</v>
      </c>
      <c r="CE320" s="54" t="s">
        <v>180</v>
      </c>
      <c r="CF320" s="55" t="s">
        <v>180</v>
      </c>
      <c r="CG320" s="56">
        <v>497</v>
      </c>
      <c r="CH320" s="54">
        <v>493.25</v>
      </c>
      <c r="CI320" s="55">
        <v>495.5</v>
      </c>
      <c r="CJ320" s="56">
        <v>3150</v>
      </c>
      <c r="CK320" s="54">
        <v>3050</v>
      </c>
      <c r="CL320" s="55">
        <v>3100</v>
      </c>
      <c r="CM320" s="56">
        <v>2825</v>
      </c>
      <c r="CN320" s="54">
        <v>2762.5</v>
      </c>
      <c r="CO320" s="55">
        <v>2793.75</v>
      </c>
      <c r="CP320" s="56">
        <v>550</v>
      </c>
      <c r="CQ320" s="54">
        <v>543.75</v>
      </c>
      <c r="CR320" s="55">
        <v>547.25</v>
      </c>
      <c r="CS320" s="56">
        <v>615</v>
      </c>
      <c r="CT320" s="54">
        <v>610</v>
      </c>
      <c r="CU320" s="55">
        <v>612.5</v>
      </c>
      <c r="CV320" s="56">
        <v>608.75</v>
      </c>
      <c r="CW320" s="54">
        <v>602.5</v>
      </c>
      <c r="CX320" s="55">
        <v>605.75</v>
      </c>
      <c r="CY320" s="54">
        <v>490</v>
      </c>
      <c r="CZ320" s="54">
        <v>470</v>
      </c>
      <c r="DA320" s="55">
        <v>480</v>
      </c>
      <c r="DB320" s="54">
        <v>445</v>
      </c>
      <c r="DC320" s="54">
        <v>438.5</v>
      </c>
      <c r="DD320" s="55">
        <v>442</v>
      </c>
      <c r="DE320" s="54" t="s">
        <v>180</v>
      </c>
      <c r="DF320" s="54" t="s">
        <v>180</v>
      </c>
      <c r="DG320" s="55" t="s">
        <v>180</v>
      </c>
      <c r="DH320" s="54" t="s">
        <v>180</v>
      </c>
      <c r="DI320" s="54" t="s">
        <v>180</v>
      </c>
      <c r="DJ320" s="55" t="s">
        <v>180</v>
      </c>
      <c r="DK320" s="56" t="s">
        <v>180</v>
      </c>
      <c r="DL320" s="54" t="s">
        <v>180</v>
      </c>
      <c r="DM320" s="55" t="s">
        <v>180</v>
      </c>
      <c r="DN320" s="54" t="s">
        <v>180</v>
      </c>
      <c r="DO320" s="54" t="s">
        <v>180</v>
      </c>
      <c r="DP320" s="55" t="s">
        <v>180</v>
      </c>
      <c r="DQ320" s="54" t="s">
        <v>180</v>
      </c>
      <c r="DR320" s="54" t="s">
        <v>180</v>
      </c>
      <c r="DS320" s="55" t="s">
        <v>180</v>
      </c>
      <c r="DT320" s="54" t="s">
        <v>180</v>
      </c>
      <c r="DU320" s="54" t="s">
        <v>180</v>
      </c>
      <c r="DV320" s="55" t="s">
        <v>180</v>
      </c>
      <c r="DW320" s="56">
        <v>463.25</v>
      </c>
      <c r="DX320" s="54">
        <v>462</v>
      </c>
      <c r="DY320" s="55">
        <v>462.75</v>
      </c>
      <c r="DZ320" s="56" t="s">
        <v>180</v>
      </c>
      <c r="EA320" s="54" t="s">
        <v>180</v>
      </c>
      <c r="EB320" s="55" t="s">
        <v>180</v>
      </c>
      <c r="EC320" s="56" t="s">
        <v>180</v>
      </c>
      <c r="ED320" s="54" t="s">
        <v>180</v>
      </c>
      <c r="EE320" s="55" t="s">
        <v>180</v>
      </c>
      <c r="EF320" s="56" t="s">
        <v>180</v>
      </c>
      <c r="EG320" s="54" t="s">
        <v>180</v>
      </c>
      <c r="EH320" s="55" t="s">
        <v>180</v>
      </c>
      <c r="EI320" s="56" t="s">
        <v>180</v>
      </c>
      <c r="EJ320" s="54" t="s">
        <v>180</v>
      </c>
      <c r="EK320" s="55" t="s">
        <v>180</v>
      </c>
      <c r="EL320" s="56" t="s">
        <v>180</v>
      </c>
      <c r="EM320" s="54" t="s">
        <v>180</v>
      </c>
      <c r="EN320" s="55" t="s">
        <v>180</v>
      </c>
      <c r="EO320" s="56">
        <v>1925</v>
      </c>
      <c r="EP320" s="54">
        <v>1825</v>
      </c>
      <c r="EQ320" s="55">
        <v>1875</v>
      </c>
      <c r="ER320" s="56">
        <v>2387.5</v>
      </c>
      <c r="ES320" s="54">
        <v>2337.5</v>
      </c>
      <c r="ET320" s="55">
        <v>2362.5</v>
      </c>
      <c r="EU320" s="54" t="s">
        <v>180</v>
      </c>
      <c r="EV320" s="54" t="s">
        <v>180</v>
      </c>
      <c r="EW320" s="55" t="s">
        <v>180</v>
      </c>
      <c r="EX320" s="54">
        <v>495</v>
      </c>
      <c r="EY320" s="54">
        <v>492.5</v>
      </c>
      <c r="EZ320" s="55">
        <v>494</v>
      </c>
      <c r="FA320" s="56" t="s">
        <v>180</v>
      </c>
      <c r="FB320" s="54" t="s">
        <v>180</v>
      </c>
      <c r="FC320" s="55" t="s">
        <v>180</v>
      </c>
      <c r="FD320" s="56" t="s">
        <v>180</v>
      </c>
      <c r="FE320" s="54" t="s">
        <v>180</v>
      </c>
      <c r="FF320" s="55" t="s">
        <v>180</v>
      </c>
      <c r="FG320" s="56">
        <v>412.5</v>
      </c>
      <c r="FH320" s="54">
        <v>412.5</v>
      </c>
      <c r="FI320" s="55">
        <v>412.5</v>
      </c>
      <c r="FJ320" s="56">
        <v>415</v>
      </c>
      <c r="FK320" s="54">
        <v>415</v>
      </c>
      <c r="FL320" s="55">
        <v>415</v>
      </c>
      <c r="FM320" s="56">
        <v>438.75</v>
      </c>
      <c r="FN320" s="54">
        <v>428.75</v>
      </c>
      <c r="FO320" s="55">
        <v>433.75</v>
      </c>
      <c r="FP320" s="56" t="s">
        <v>180</v>
      </c>
      <c r="FQ320" s="54" t="s">
        <v>180</v>
      </c>
      <c r="FR320" s="55" t="s">
        <v>180</v>
      </c>
      <c r="FS320" s="56" t="s">
        <v>180</v>
      </c>
      <c r="FT320" s="54" t="s">
        <v>180</v>
      </c>
      <c r="FU320" s="55" t="s">
        <v>180</v>
      </c>
      <c r="FV320" s="56" t="s">
        <v>180</v>
      </c>
      <c r="FW320" s="54" t="s">
        <v>180</v>
      </c>
      <c r="FX320" s="55" t="s">
        <v>180</v>
      </c>
      <c r="FY320" s="56" t="s">
        <v>180</v>
      </c>
      <c r="FZ320" s="54" t="s">
        <v>180</v>
      </c>
      <c r="GA320" s="55" t="s">
        <v>180</v>
      </c>
      <c r="GB320" s="56">
        <v>915</v>
      </c>
      <c r="GC320" s="54">
        <v>666</v>
      </c>
      <c r="GD320" s="55">
        <v>790.5</v>
      </c>
      <c r="GE320" s="56">
        <v>723.75</v>
      </c>
      <c r="GF320" s="54">
        <v>723.75</v>
      </c>
      <c r="GG320" s="55">
        <v>723.75</v>
      </c>
      <c r="GH320" s="56">
        <v>967.5</v>
      </c>
      <c r="GI320" s="54">
        <v>962.5</v>
      </c>
      <c r="GJ320" s="55">
        <v>965</v>
      </c>
      <c r="GK320" s="56" t="s">
        <v>180</v>
      </c>
      <c r="GL320" s="54" t="s">
        <v>180</v>
      </c>
      <c r="GM320" s="55" t="s">
        <v>180</v>
      </c>
      <c r="GN320" s="56" t="s">
        <v>180</v>
      </c>
      <c r="GO320" s="54" t="s">
        <v>180</v>
      </c>
      <c r="GP320" s="55" t="s">
        <v>180</v>
      </c>
      <c r="GQ320" s="56" t="s">
        <v>180</v>
      </c>
      <c r="GR320" s="54" t="s">
        <v>180</v>
      </c>
      <c r="GS320" s="55" t="s">
        <v>180</v>
      </c>
      <c r="GT320" s="56" t="s">
        <v>180</v>
      </c>
      <c r="GU320" s="54" t="s">
        <v>180</v>
      </c>
      <c r="GV320" s="55" t="s">
        <v>180</v>
      </c>
      <c r="GW320" s="56" t="s">
        <v>180</v>
      </c>
      <c r="GX320" s="54" t="s">
        <v>180</v>
      </c>
      <c r="GY320" s="55" t="s">
        <v>180</v>
      </c>
      <c r="GZ320" s="56">
        <v>165</v>
      </c>
      <c r="HA320" s="54">
        <v>155</v>
      </c>
      <c r="HB320" s="55">
        <v>160</v>
      </c>
      <c r="HC320" s="56">
        <v>170</v>
      </c>
      <c r="HD320" s="54">
        <v>165</v>
      </c>
      <c r="HE320" s="55">
        <v>168</v>
      </c>
      <c r="HF320" s="54" t="s">
        <v>180</v>
      </c>
      <c r="HG320" s="54" t="s">
        <v>180</v>
      </c>
      <c r="HH320" s="55" t="s">
        <v>180</v>
      </c>
      <c r="HI320" s="54">
        <v>151.25</v>
      </c>
      <c r="HJ320" s="54">
        <v>146.25</v>
      </c>
      <c r="HK320" s="55">
        <v>149.25</v>
      </c>
      <c r="HL320" s="56" t="s">
        <v>180</v>
      </c>
      <c r="HM320" s="54" t="s">
        <v>180</v>
      </c>
      <c r="HN320" s="55" t="s">
        <v>180</v>
      </c>
      <c r="HO320" s="56" t="s">
        <v>180</v>
      </c>
      <c r="HP320" s="54" t="s">
        <v>180</v>
      </c>
      <c r="HQ320" s="55" t="s">
        <v>180</v>
      </c>
      <c r="HR320" s="56" t="s">
        <v>180</v>
      </c>
      <c r="HS320" s="54" t="s">
        <v>180</v>
      </c>
      <c r="HT320" s="55" t="s">
        <v>180</v>
      </c>
      <c r="HU320" s="56" t="s">
        <v>180</v>
      </c>
      <c r="HV320" s="54" t="s">
        <v>180</v>
      </c>
      <c r="HW320" s="55" t="s">
        <v>180</v>
      </c>
      <c r="HX320" s="56" t="s">
        <v>180</v>
      </c>
      <c r="HY320" s="54" t="s">
        <v>180</v>
      </c>
      <c r="HZ320" s="55" t="s">
        <v>180</v>
      </c>
      <c r="IA320" s="56" t="s">
        <v>180</v>
      </c>
      <c r="IB320" s="54" t="s">
        <v>180</v>
      </c>
      <c r="IC320" s="55" t="s">
        <v>180</v>
      </c>
    </row>
    <row r="321" spans="1:237">
      <c r="A321" s="20">
        <v>2013</v>
      </c>
      <c r="B321" s="20">
        <v>3</v>
      </c>
      <c r="C321" s="20">
        <v>8</v>
      </c>
      <c r="D321" s="54">
        <v>444</v>
      </c>
      <c r="E321" s="54">
        <v>439</v>
      </c>
      <c r="F321" s="55">
        <v>441.8</v>
      </c>
      <c r="G321" s="56">
        <v>430</v>
      </c>
      <c r="H321" s="54">
        <v>420</v>
      </c>
      <c r="I321" s="55">
        <v>425</v>
      </c>
      <c r="J321" s="56">
        <v>401.6</v>
      </c>
      <c r="K321" s="54">
        <v>397</v>
      </c>
      <c r="L321" s="55">
        <v>399.6</v>
      </c>
      <c r="M321" s="56">
        <v>451</v>
      </c>
      <c r="N321" s="54">
        <v>446</v>
      </c>
      <c r="O321" s="55">
        <v>449</v>
      </c>
      <c r="P321" s="56">
        <v>451</v>
      </c>
      <c r="Q321" s="54">
        <v>446</v>
      </c>
      <c r="R321" s="55">
        <v>449</v>
      </c>
      <c r="S321" s="56">
        <v>451</v>
      </c>
      <c r="T321" s="54">
        <v>446</v>
      </c>
      <c r="U321" s="55">
        <v>449</v>
      </c>
      <c r="V321" s="54">
        <v>449</v>
      </c>
      <c r="W321" s="54">
        <v>437</v>
      </c>
      <c r="X321" s="55">
        <v>443.4</v>
      </c>
      <c r="Y321" s="54">
        <v>453</v>
      </c>
      <c r="Z321" s="54">
        <v>445</v>
      </c>
      <c r="AA321" s="55">
        <v>449.2</v>
      </c>
      <c r="AB321" s="54" t="s">
        <v>180</v>
      </c>
      <c r="AC321" s="54" t="s">
        <v>180</v>
      </c>
      <c r="AD321" s="55" t="s">
        <v>180</v>
      </c>
      <c r="AE321" s="54" t="s">
        <v>180</v>
      </c>
      <c r="AF321" s="54" t="s">
        <v>180</v>
      </c>
      <c r="AG321" s="55" t="s">
        <v>180</v>
      </c>
      <c r="AH321" s="56" t="s">
        <v>180</v>
      </c>
      <c r="AI321" s="54" t="s">
        <v>180</v>
      </c>
      <c r="AJ321" s="55" t="s">
        <v>180</v>
      </c>
      <c r="AK321" s="56" t="s">
        <v>180</v>
      </c>
      <c r="AL321" s="54" t="s">
        <v>180</v>
      </c>
      <c r="AM321" s="55" t="s">
        <v>180</v>
      </c>
      <c r="AN321" s="56" t="s">
        <v>180</v>
      </c>
      <c r="AO321" s="54" t="s">
        <v>180</v>
      </c>
      <c r="AP321" s="55" t="s">
        <v>180</v>
      </c>
      <c r="AQ321" s="56" t="s">
        <v>180</v>
      </c>
      <c r="AR321" s="54" t="s">
        <v>180</v>
      </c>
      <c r="AS321" s="55" t="s">
        <v>180</v>
      </c>
      <c r="AT321" s="56" t="s">
        <v>180</v>
      </c>
      <c r="AU321" s="54" t="s">
        <v>180</v>
      </c>
      <c r="AV321" s="55" t="s">
        <v>180</v>
      </c>
      <c r="AW321" s="56">
        <v>457</v>
      </c>
      <c r="AX321" s="54">
        <v>447</v>
      </c>
      <c r="AY321" s="55">
        <v>452</v>
      </c>
      <c r="AZ321" s="56">
        <v>482</v>
      </c>
      <c r="BA321" s="54">
        <v>453</v>
      </c>
      <c r="BB321" s="55">
        <v>467.6</v>
      </c>
      <c r="BC321" s="56">
        <v>482</v>
      </c>
      <c r="BD321" s="54">
        <v>480</v>
      </c>
      <c r="BE321" s="55">
        <v>481.2</v>
      </c>
      <c r="BF321" s="56">
        <v>468</v>
      </c>
      <c r="BG321" s="54">
        <v>453</v>
      </c>
      <c r="BH321" s="55">
        <v>461</v>
      </c>
      <c r="BI321" s="56">
        <v>440.2</v>
      </c>
      <c r="BJ321" s="54">
        <v>421.2</v>
      </c>
      <c r="BK321" s="55">
        <v>430.8</v>
      </c>
      <c r="BL321" s="56">
        <v>441</v>
      </c>
      <c r="BM321" s="54">
        <v>432</v>
      </c>
      <c r="BN321" s="55">
        <v>436.6</v>
      </c>
      <c r="BO321" s="56" t="s">
        <v>180</v>
      </c>
      <c r="BP321" s="54" t="s">
        <v>180</v>
      </c>
      <c r="BQ321" s="55" t="s">
        <v>180</v>
      </c>
      <c r="BR321" s="56">
        <v>426.6</v>
      </c>
      <c r="BS321" s="54">
        <v>419</v>
      </c>
      <c r="BT321" s="55">
        <v>423</v>
      </c>
      <c r="BU321" s="56">
        <v>445.4</v>
      </c>
      <c r="BV321" s="54">
        <v>438</v>
      </c>
      <c r="BW321" s="55">
        <v>442</v>
      </c>
      <c r="BX321" s="56">
        <v>470</v>
      </c>
      <c r="BY321" s="54">
        <v>468</v>
      </c>
      <c r="BZ321" s="55">
        <v>469</v>
      </c>
      <c r="CA321" s="56" t="s">
        <v>180</v>
      </c>
      <c r="CB321" s="54" t="s">
        <v>180</v>
      </c>
      <c r="CC321" s="55" t="s">
        <v>180</v>
      </c>
      <c r="CD321" s="56" t="s">
        <v>180</v>
      </c>
      <c r="CE321" s="54" t="s">
        <v>180</v>
      </c>
      <c r="CF321" s="55" t="s">
        <v>180</v>
      </c>
      <c r="CG321" s="56">
        <v>490</v>
      </c>
      <c r="CH321" s="54">
        <v>484.99999999999989</v>
      </c>
      <c r="CI321" s="55">
        <v>488</v>
      </c>
      <c r="CJ321" s="56">
        <v>2950</v>
      </c>
      <c r="CK321" s="54">
        <v>2830</v>
      </c>
      <c r="CL321" s="55">
        <v>2890</v>
      </c>
      <c r="CM321" s="56">
        <v>2680</v>
      </c>
      <c r="CN321" s="54">
        <v>2580</v>
      </c>
      <c r="CO321" s="55">
        <v>2630</v>
      </c>
      <c r="CP321" s="56">
        <v>513</v>
      </c>
      <c r="CQ321" s="54">
        <v>503</v>
      </c>
      <c r="CR321" s="55">
        <v>508</v>
      </c>
      <c r="CS321" s="56">
        <v>562</v>
      </c>
      <c r="CT321" s="54">
        <v>550</v>
      </c>
      <c r="CU321" s="55">
        <v>556</v>
      </c>
      <c r="CV321" s="56">
        <v>571</v>
      </c>
      <c r="CW321" s="54">
        <v>550</v>
      </c>
      <c r="CX321" s="55">
        <v>560.6</v>
      </c>
      <c r="CY321" s="54">
        <v>457</v>
      </c>
      <c r="CZ321" s="54">
        <v>447</v>
      </c>
      <c r="DA321" s="55">
        <v>452</v>
      </c>
      <c r="DB321" s="54">
        <v>428.6</v>
      </c>
      <c r="DC321" s="54">
        <v>419.6</v>
      </c>
      <c r="DD321" s="55">
        <v>424.4</v>
      </c>
      <c r="DE321" s="54" t="s">
        <v>180</v>
      </c>
      <c r="DF321" s="54" t="s">
        <v>180</v>
      </c>
      <c r="DG321" s="55" t="s">
        <v>180</v>
      </c>
      <c r="DH321" s="54" t="s">
        <v>180</v>
      </c>
      <c r="DI321" s="54" t="s">
        <v>180</v>
      </c>
      <c r="DJ321" s="55" t="s">
        <v>180</v>
      </c>
      <c r="DK321" s="56" t="s">
        <v>180</v>
      </c>
      <c r="DL321" s="54" t="s">
        <v>180</v>
      </c>
      <c r="DM321" s="55" t="s">
        <v>180</v>
      </c>
      <c r="DN321" s="54" t="s">
        <v>180</v>
      </c>
      <c r="DO321" s="54" t="s">
        <v>180</v>
      </c>
      <c r="DP321" s="55" t="s">
        <v>180</v>
      </c>
      <c r="DQ321" s="54" t="s">
        <v>180</v>
      </c>
      <c r="DR321" s="54" t="s">
        <v>180</v>
      </c>
      <c r="DS321" s="55" t="s">
        <v>180</v>
      </c>
      <c r="DT321" s="54" t="s">
        <v>180</v>
      </c>
      <c r="DU321" s="54" t="s">
        <v>180</v>
      </c>
      <c r="DV321" s="55" t="s">
        <v>180</v>
      </c>
      <c r="DW321" s="56">
        <v>453</v>
      </c>
      <c r="DX321" s="54">
        <v>451</v>
      </c>
      <c r="DY321" s="55">
        <v>452.2</v>
      </c>
      <c r="DZ321" s="56" t="s">
        <v>180</v>
      </c>
      <c r="EA321" s="54" t="s">
        <v>180</v>
      </c>
      <c r="EB321" s="55" t="s">
        <v>180</v>
      </c>
      <c r="EC321" s="56" t="s">
        <v>180</v>
      </c>
      <c r="ED321" s="54" t="s">
        <v>180</v>
      </c>
      <c r="EE321" s="55" t="s">
        <v>180</v>
      </c>
      <c r="EF321" s="56" t="s">
        <v>180</v>
      </c>
      <c r="EG321" s="54" t="s">
        <v>180</v>
      </c>
      <c r="EH321" s="55" t="s">
        <v>180</v>
      </c>
      <c r="EI321" s="56" t="s">
        <v>180</v>
      </c>
      <c r="EJ321" s="54" t="s">
        <v>180</v>
      </c>
      <c r="EK321" s="55" t="s">
        <v>180</v>
      </c>
      <c r="EL321" s="56" t="s">
        <v>180</v>
      </c>
      <c r="EM321" s="54" t="s">
        <v>180</v>
      </c>
      <c r="EN321" s="55" t="s">
        <v>180</v>
      </c>
      <c r="EO321" s="56">
        <v>1860</v>
      </c>
      <c r="EP321" s="54">
        <v>1770</v>
      </c>
      <c r="EQ321" s="55">
        <v>1815</v>
      </c>
      <c r="ER321" s="56">
        <v>2240</v>
      </c>
      <c r="ES321" s="54">
        <v>2160</v>
      </c>
      <c r="ET321" s="55">
        <v>2200</v>
      </c>
      <c r="EU321" s="54" t="s">
        <v>180</v>
      </c>
      <c r="EV321" s="54" t="s">
        <v>180</v>
      </c>
      <c r="EW321" s="55" t="s">
        <v>180</v>
      </c>
      <c r="EX321" s="54">
        <v>484</v>
      </c>
      <c r="EY321" s="54">
        <v>481</v>
      </c>
      <c r="EZ321" s="55">
        <v>482.8</v>
      </c>
      <c r="FA321" s="56" t="s">
        <v>180</v>
      </c>
      <c r="FB321" s="54" t="s">
        <v>180</v>
      </c>
      <c r="FC321" s="55" t="s">
        <v>180</v>
      </c>
      <c r="FD321" s="56" t="s">
        <v>180</v>
      </c>
      <c r="FE321" s="54" t="s">
        <v>180</v>
      </c>
      <c r="FF321" s="55" t="s">
        <v>180</v>
      </c>
      <c r="FG321" s="56">
        <v>370</v>
      </c>
      <c r="FH321" s="54">
        <v>358</v>
      </c>
      <c r="FI321" s="55">
        <v>364</v>
      </c>
      <c r="FJ321" s="56">
        <v>372</v>
      </c>
      <c r="FK321" s="54">
        <v>360</v>
      </c>
      <c r="FL321" s="55">
        <v>366</v>
      </c>
      <c r="FM321" s="56">
        <v>421</v>
      </c>
      <c r="FN321" s="54">
        <v>413</v>
      </c>
      <c r="FO321" s="55">
        <v>417.2</v>
      </c>
      <c r="FP321" s="56" t="s">
        <v>180</v>
      </c>
      <c r="FQ321" s="54" t="s">
        <v>180</v>
      </c>
      <c r="FR321" s="55" t="s">
        <v>180</v>
      </c>
      <c r="FS321" s="56" t="s">
        <v>180</v>
      </c>
      <c r="FT321" s="54" t="s">
        <v>180</v>
      </c>
      <c r="FU321" s="55" t="s">
        <v>180</v>
      </c>
      <c r="FV321" s="56" t="s">
        <v>180</v>
      </c>
      <c r="FW321" s="54" t="s">
        <v>180</v>
      </c>
      <c r="FX321" s="55" t="s">
        <v>180</v>
      </c>
      <c r="FY321" s="56" t="s">
        <v>180</v>
      </c>
      <c r="FZ321" s="54" t="s">
        <v>180</v>
      </c>
      <c r="GA321" s="55" t="s">
        <v>180</v>
      </c>
      <c r="GB321" s="56">
        <v>900</v>
      </c>
      <c r="GC321" s="54">
        <v>658</v>
      </c>
      <c r="GD321" s="55">
        <v>779</v>
      </c>
      <c r="GE321" s="56">
        <v>715</v>
      </c>
      <c r="GF321" s="54">
        <v>715</v>
      </c>
      <c r="GG321" s="55">
        <v>715</v>
      </c>
      <c r="GH321" s="56">
        <v>960</v>
      </c>
      <c r="GI321" s="54">
        <v>920</v>
      </c>
      <c r="GJ321" s="55">
        <v>940</v>
      </c>
      <c r="GK321" s="56" t="s">
        <v>180</v>
      </c>
      <c r="GL321" s="54" t="s">
        <v>180</v>
      </c>
      <c r="GM321" s="55" t="s">
        <v>180</v>
      </c>
      <c r="GN321" s="56" t="s">
        <v>180</v>
      </c>
      <c r="GO321" s="54" t="s">
        <v>180</v>
      </c>
      <c r="GP321" s="55" t="s">
        <v>180</v>
      </c>
      <c r="GQ321" s="56" t="s">
        <v>180</v>
      </c>
      <c r="GR321" s="54" t="s">
        <v>180</v>
      </c>
      <c r="GS321" s="55" t="s">
        <v>180</v>
      </c>
      <c r="GT321" s="56" t="s">
        <v>180</v>
      </c>
      <c r="GU321" s="54" t="s">
        <v>180</v>
      </c>
      <c r="GV321" s="55" t="s">
        <v>180</v>
      </c>
      <c r="GW321" s="56" t="s">
        <v>180</v>
      </c>
      <c r="GX321" s="54" t="s">
        <v>180</v>
      </c>
      <c r="GY321" s="55" t="s">
        <v>180</v>
      </c>
      <c r="GZ321" s="56">
        <v>147</v>
      </c>
      <c r="HA321" s="54">
        <v>136</v>
      </c>
      <c r="HB321" s="55">
        <v>141.6</v>
      </c>
      <c r="HC321" s="56">
        <v>155</v>
      </c>
      <c r="HD321" s="54">
        <v>150</v>
      </c>
      <c r="HE321" s="55">
        <v>153</v>
      </c>
      <c r="HF321" s="54" t="s">
        <v>180</v>
      </c>
      <c r="HG321" s="54" t="s">
        <v>180</v>
      </c>
      <c r="HH321" s="55" t="s">
        <v>180</v>
      </c>
      <c r="HI321" s="54">
        <v>140</v>
      </c>
      <c r="HJ321" s="54">
        <v>135</v>
      </c>
      <c r="HK321" s="55">
        <v>138</v>
      </c>
      <c r="HL321" s="56" t="s">
        <v>180</v>
      </c>
      <c r="HM321" s="54" t="s">
        <v>180</v>
      </c>
      <c r="HN321" s="55" t="s">
        <v>180</v>
      </c>
      <c r="HO321" s="56" t="s">
        <v>180</v>
      </c>
      <c r="HP321" s="54" t="s">
        <v>180</v>
      </c>
      <c r="HQ321" s="55" t="s">
        <v>180</v>
      </c>
      <c r="HR321" s="56" t="s">
        <v>180</v>
      </c>
      <c r="HS321" s="54" t="s">
        <v>180</v>
      </c>
      <c r="HT321" s="55" t="s">
        <v>180</v>
      </c>
      <c r="HU321" s="56" t="s">
        <v>180</v>
      </c>
      <c r="HV321" s="54" t="s">
        <v>180</v>
      </c>
      <c r="HW321" s="55" t="s">
        <v>180</v>
      </c>
      <c r="HX321" s="56" t="s">
        <v>180</v>
      </c>
      <c r="HY321" s="54" t="s">
        <v>180</v>
      </c>
      <c r="HZ321" s="55" t="s">
        <v>180</v>
      </c>
      <c r="IA321" s="56" t="s">
        <v>180</v>
      </c>
      <c r="IB321" s="54" t="s">
        <v>180</v>
      </c>
      <c r="IC321" s="55" t="s">
        <v>180</v>
      </c>
    </row>
    <row r="322" spans="1:237">
      <c r="A322" s="20">
        <v>2013</v>
      </c>
      <c r="B322" s="20">
        <v>3</v>
      </c>
      <c r="C322" s="20">
        <v>9</v>
      </c>
      <c r="D322" s="54">
        <v>403.75</v>
      </c>
      <c r="E322" s="54">
        <v>392.5</v>
      </c>
      <c r="F322" s="55">
        <v>398.25</v>
      </c>
      <c r="G322" s="56">
        <v>382.5</v>
      </c>
      <c r="H322" s="54">
        <v>377.5</v>
      </c>
      <c r="I322" s="55">
        <v>380</v>
      </c>
      <c r="J322" s="56">
        <v>377.5</v>
      </c>
      <c r="K322" s="54">
        <v>372</v>
      </c>
      <c r="L322" s="55">
        <v>375</v>
      </c>
      <c r="M322" s="56">
        <v>415</v>
      </c>
      <c r="N322" s="54">
        <v>405</v>
      </c>
      <c r="O322" s="55">
        <v>410</v>
      </c>
      <c r="P322" s="56">
        <v>415</v>
      </c>
      <c r="Q322" s="54">
        <v>405</v>
      </c>
      <c r="R322" s="55">
        <v>410</v>
      </c>
      <c r="S322" s="56">
        <v>415</v>
      </c>
      <c r="T322" s="54">
        <v>405</v>
      </c>
      <c r="U322" s="55">
        <v>410</v>
      </c>
      <c r="V322" s="54">
        <v>422.5</v>
      </c>
      <c r="W322" s="54">
        <v>412.5</v>
      </c>
      <c r="X322" s="55">
        <v>417.75</v>
      </c>
      <c r="Y322" s="54">
        <v>422.5</v>
      </c>
      <c r="Z322" s="54">
        <v>412.5</v>
      </c>
      <c r="AA322" s="55">
        <v>417.75</v>
      </c>
      <c r="AB322" s="54" t="s">
        <v>180</v>
      </c>
      <c r="AC322" s="54" t="s">
        <v>180</v>
      </c>
      <c r="AD322" s="55" t="s">
        <v>180</v>
      </c>
      <c r="AE322" s="54" t="s">
        <v>180</v>
      </c>
      <c r="AF322" s="54" t="s">
        <v>180</v>
      </c>
      <c r="AG322" s="55" t="s">
        <v>180</v>
      </c>
      <c r="AH322" s="56" t="s">
        <v>180</v>
      </c>
      <c r="AI322" s="54" t="s">
        <v>180</v>
      </c>
      <c r="AJ322" s="55" t="s">
        <v>180</v>
      </c>
      <c r="AK322" s="56" t="s">
        <v>180</v>
      </c>
      <c r="AL322" s="54" t="s">
        <v>180</v>
      </c>
      <c r="AM322" s="55" t="s">
        <v>180</v>
      </c>
      <c r="AN322" s="56" t="s">
        <v>180</v>
      </c>
      <c r="AO322" s="54" t="s">
        <v>180</v>
      </c>
      <c r="AP322" s="55" t="s">
        <v>180</v>
      </c>
      <c r="AQ322" s="56" t="s">
        <v>180</v>
      </c>
      <c r="AR322" s="54" t="s">
        <v>180</v>
      </c>
      <c r="AS322" s="55" t="s">
        <v>180</v>
      </c>
      <c r="AT322" s="56" t="s">
        <v>180</v>
      </c>
      <c r="AU322" s="54" t="s">
        <v>180</v>
      </c>
      <c r="AV322" s="55" t="s">
        <v>180</v>
      </c>
      <c r="AW322" s="56">
        <v>410.75</v>
      </c>
      <c r="AX322" s="54">
        <v>403.25</v>
      </c>
      <c r="AY322" s="55">
        <v>407.5</v>
      </c>
      <c r="AZ322" s="56">
        <v>442.5</v>
      </c>
      <c r="BA322" s="54">
        <v>418.75</v>
      </c>
      <c r="BB322" s="55">
        <v>430.75</v>
      </c>
      <c r="BC322" s="56">
        <v>442.5</v>
      </c>
      <c r="BD322" s="54">
        <v>425</v>
      </c>
      <c r="BE322" s="55">
        <v>434.25</v>
      </c>
      <c r="BF322" s="56">
        <v>441.25</v>
      </c>
      <c r="BG322" s="54">
        <v>417.5</v>
      </c>
      <c r="BH322" s="55">
        <v>429.5</v>
      </c>
      <c r="BI322" s="56">
        <v>420</v>
      </c>
      <c r="BJ322" s="54">
        <v>402</v>
      </c>
      <c r="BK322" s="55">
        <v>411</v>
      </c>
      <c r="BL322" s="56">
        <v>397</v>
      </c>
      <c r="BM322" s="54">
        <v>388.25</v>
      </c>
      <c r="BN322" s="55">
        <v>392.75</v>
      </c>
      <c r="BO322" s="56" t="s">
        <v>180</v>
      </c>
      <c r="BP322" s="54" t="s">
        <v>180</v>
      </c>
      <c r="BQ322" s="55" t="s">
        <v>180</v>
      </c>
      <c r="BR322" s="56">
        <v>390.25</v>
      </c>
      <c r="BS322" s="54">
        <v>383.5</v>
      </c>
      <c r="BT322" s="55">
        <v>387.25</v>
      </c>
      <c r="BU322" s="56">
        <v>410</v>
      </c>
      <c r="BV322" s="54">
        <v>400</v>
      </c>
      <c r="BW322" s="55">
        <v>405.5</v>
      </c>
      <c r="BX322" s="56">
        <v>427.5</v>
      </c>
      <c r="BY322" s="54">
        <v>418.75</v>
      </c>
      <c r="BZ322" s="55">
        <v>423.25</v>
      </c>
      <c r="CA322" s="56" t="s">
        <v>180</v>
      </c>
      <c r="CB322" s="54" t="s">
        <v>180</v>
      </c>
      <c r="CC322" s="55" t="s">
        <v>180</v>
      </c>
      <c r="CD322" s="56" t="s">
        <v>180</v>
      </c>
      <c r="CE322" s="54" t="s">
        <v>180</v>
      </c>
      <c r="CF322" s="55" t="s">
        <v>180</v>
      </c>
      <c r="CG322" s="56">
        <v>450</v>
      </c>
      <c r="CH322" s="54">
        <v>445</v>
      </c>
      <c r="CI322" s="55">
        <v>447.5</v>
      </c>
      <c r="CJ322" s="56">
        <v>2700</v>
      </c>
      <c r="CK322" s="54">
        <v>2600</v>
      </c>
      <c r="CL322" s="55">
        <v>2650</v>
      </c>
      <c r="CM322" s="56">
        <v>2500</v>
      </c>
      <c r="CN322" s="54">
        <v>2400</v>
      </c>
      <c r="CO322" s="55">
        <v>2450</v>
      </c>
      <c r="CP322" s="56">
        <v>482.5</v>
      </c>
      <c r="CQ322" s="54">
        <v>468.75</v>
      </c>
      <c r="CR322" s="55">
        <v>475.75</v>
      </c>
      <c r="CS322" s="56">
        <v>560</v>
      </c>
      <c r="CT322" s="54">
        <v>550</v>
      </c>
      <c r="CU322" s="55">
        <v>555</v>
      </c>
      <c r="CV322" s="56">
        <v>570</v>
      </c>
      <c r="CW322" s="54">
        <v>550</v>
      </c>
      <c r="CX322" s="55">
        <v>560</v>
      </c>
      <c r="CY322" s="54">
        <v>416.25</v>
      </c>
      <c r="CZ322" s="54">
        <v>407.5</v>
      </c>
      <c r="DA322" s="55">
        <v>412.25</v>
      </c>
      <c r="DB322" s="54">
        <v>408.75</v>
      </c>
      <c r="DC322" s="54">
        <v>405</v>
      </c>
      <c r="DD322" s="55">
        <v>407</v>
      </c>
      <c r="DE322" s="54" t="s">
        <v>180</v>
      </c>
      <c r="DF322" s="54" t="s">
        <v>180</v>
      </c>
      <c r="DG322" s="55" t="s">
        <v>180</v>
      </c>
      <c r="DH322" s="54" t="s">
        <v>180</v>
      </c>
      <c r="DI322" s="54" t="s">
        <v>180</v>
      </c>
      <c r="DJ322" s="55" t="s">
        <v>180</v>
      </c>
      <c r="DK322" s="56" t="s">
        <v>180</v>
      </c>
      <c r="DL322" s="54" t="s">
        <v>180</v>
      </c>
      <c r="DM322" s="55" t="s">
        <v>180</v>
      </c>
      <c r="DN322" s="54" t="s">
        <v>180</v>
      </c>
      <c r="DO322" s="54" t="s">
        <v>180</v>
      </c>
      <c r="DP322" s="55" t="s">
        <v>180</v>
      </c>
      <c r="DQ322" s="54" t="s">
        <v>180</v>
      </c>
      <c r="DR322" s="54" t="s">
        <v>180</v>
      </c>
      <c r="DS322" s="55" t="s">
        <v>180</v>
      </c>
      <c r="DT322" s="54" t="s">
        <v>180</v>
      </c>
      <c r="DU322" s="54" t="s">
        <v>180</v>
      </c>
      <c r="DV322" s="55" t="s">
        <v>180</v>
      </c>
      <c r="DW322" s="56">
        <v>422.5</v>
      </c>
      <c r="DX322" s="54">
        <v>417.5</v>
      </c>
      <c r="DY322" s="55">
        <v>420</v>
      </c>
      <c r="DZ322" s="56" t="s">
        <v>180</v>
      </c>
      <c r="EA322" s="54" t="s">
        <v>180</v>
      </c>
      <c r="EB322" s="55" t="s">
        <v>180</v>
      </c>
      <c r="EC322" s="56" t="s">
        <v>180</v>
      </c>
      <c r="ED322" s="54" t="s">
        <v>180</v>
      </c>
      <c r="EE322" s="55" t="s">
        <v>180</v>
      </c>
      <c r="EF322" s="56" t="s">
        <v>180</v>
      </c>
      <c r="EG322" s="54" t="s">
        <v>180</v>
      </c>
      <c r="EH322" s="55" t="s">
        <v>180</v>
      </c>
      <c r="EI322" s="56" t="s">
        <v>180</v>
      </c>
      <c r="EJ322" s="54" t="s">
        <v>180</v>
      </c>
      <c r="EK322" s="55" t="s">
        <v>180</v>
      </c>
      <c r="EL322" s="56" t="s">
        <v>180</v>
      </c>
      <c r="EM322" s="54" t="s">
        <v>180</v>
      </c>
      <c r="EN322" s="55" t="s">
        <v>180</v>
      </c>
      <c r="EO322" s="56">
        <v>1850</v>
      </c>
      <c r="EP322" s="54">
        <v>1750</v>
      </c>
      <c r="EQ322" s="55">
        <v>1800</v>
      </c>
      <c r="ER322" s="56">
        <v>2200</v>
      </c>
      <c r="ES322" s="54">
        <v>2100</v>
      </c>
      <c r="ET322" s="55">
        <v>2150</v>
      </c>
      <c r="EU322" s="54" t="s">
        <v>180</v>
      </c>
      <c r="EV322" s="54" t="s">
        <v>180</v>
      </c>
      <c r="EW322" s="55" t="s">
        <v>180</v>
      </c>
      <c r="EX322" s="54">
        <v>438.75</v>
      </c>
      <c r="EY322" s="54">
        <v>430</v>
      </c>
      <c r="EZ322" s="55">
        <v>434.5</v>
      </c>
      <c r="FA322" s="56" t="s">
        <v>180</v>
      </c>
      <c r="FB322" s="54" t="s">
        <v>180</v>
      </c>
      <c r="FC322" s="55" t="s">
        <v>180</v>
      </c>
      <c r="FD322" s="56" t="s">
        <v>180</v>
      </c>
      <c r="FE322" s="54" t="s">
        <v>180</v>
      </c>
      <c r="FF322" s="55" t="s">
        <v>180</v>
      </c>
      <c r="FG322" s="56">
        <v>337.5</v>
      </c>
      <c r="FH322" s="54">
        <v>327.5</v>
      </c>
      <c r="FI322" s="55">
        <v>332.5</v>
      </c>
      <c r="FJ322" s="56">
        <v>337.5</v>
      </c>
      <c r="FK322" s="54">
        <v>327.5</v>
      </c>
      <c r="FL322" s="55">
        <v>332.5</v>
      </c>
      <c r="FM322" s="56">
        <v>395</v>
      </c>
      <c r="FN322" s="54">
        <v>387.5</v>
      </c>
      <c r="FO322" s="55">
        <v>391.5</v>
      </c>
      <c r="FP322" s="56" t="s">
        <v>180</v>
      </c>
      <c r="FQ322" s="54" t="s">
        <v>180</v>
      </c>
      <c r="FR322" s="55" t="s">
        <v>180</v>
      </c>
      <c r="FS322" s="56" t="s">
        <v>180</v>
      </c>
      <c r="FT322" s="54" t="s">
        <v>180</v>
      </c>
      <c r="FU322" s="55" t="s">
        <v>180</v>
      </c>
      <c r="FV322" s="56" t="s">
        <v>180</v>
      </c>
      <c r="FW322" s="54" t="s">
        <v>180</v>
      </c>
      <c r="FX322" s="55" t="s">
        <v>180</v>
      </c>
      <c r="FY322" s="56" t="s">
        <v>180</v>
      </c>
      <c r="FZ322" s="54" t="s">
        <v>180</v>
      </c>
      <c r="GA322" s="55" t="s">
        <v>180</v>
      </c>
      <c r="GB322" s="56">
        <v>900</v>
      </c>
      <c r="GC322" s="54">
        <v>658</v>
      </c>
      <c r="GD322" s="55">
        <v>779</v>
      </c>
      <c r="GE322" s="56">
        <v>715</v>
      </c>
      <c r="GF322" s="54">
        <v>715</v>
      </c>
      <c r="GG322" s="55">
        <v>715</v>
      </c>
      <c r="GH322" s="56">
        <v>955</v>
      </c>
      <c r="GI322" s="54">
        <v>905</v>
      </c>
      <c r="GJ322" s="55">
        <v>930</v>
      </c>
      <c r="GK322" s="56" t="s">
        <v>180</v>
      </c>
      <c r="GL322" s="54" t="s">
        <v>180</v>
      </c>
      <c r="GM322" s="55" t="s">
        <v>180</v>
      </c>
      <c r="GN322" s="56" t="s">
        <v>180</v>
      </c>
      <c r="GO322" s="54" t="s">
        <v>180</v>
      </c>
      <c r="GP322" s="55" t="s">
        <v>180</v>
      </c>
      <c r="GQ322" s="56" t="s">
        <v>180</v>
      </c>
      <c r="GR322" s="54" t="s">
        <v>180</v>
      </c>
      <c r="GS322" s="55" t="s">
        <v>180</v>
      </c>
      <c r="GT322" s="56" t="s">
        <v>180</v>
      </c>
      <c r="GU322" s="54" t="s">
        <v>180</v>
      </c>
      <c r="GV322" s="55" t="s">
        <v>180</v>
      </c>
      <c r="GW322" s="56" t="s">
        <v>180</v>
      </c>
      <c r="GX322" s="54" t="s">
        <v>180</v>
      </c>
      <c r="GY322" s="55" t="s">
        <v>180</v>
      </c>
      <c r="GZ322" s="56">
        <v>135</v>
      </c>
      <c r="HA322" s="54">
        <v>120</v>
      </c>
      <c r="HB322" s="55">
        <v>128</v>
      </c>
      <c r="HC322" s="56">
        <v>152.5</v>
      </c>
      <c r="HD322" s="54">
        <v>145</v>
      </c>
      <c r="HE322" s="55">
        <v>149</v>
      </c>
      <c r="HF322" s="54" t="s">
        <v>180</v>
      </c>
      <c r="HG322" s="54" t="s">
        <v>180</v>
      </c>
      <c r="HH322" s="55" t="s">
        <v>180</v>
      </c>
      <c r="HI322" s="54">
        <v>132.5</v>
      </c>
      <c r="HJ322" s="54">
        <v>120</v>
      </c>
      <c r="HK322" s="55">
        <v>126.5</v>
      </c>
      <c r="HL322" s="56" t="s">
        <v>180</v>
      </c>
      <c r="HM322" s="54" t="s">
        <v>180</v>
      </c>
      <c r="HN322" s="55" t="s">
        <v>180</v>
      </c>
      <c r="HO322" s="56" t="s">
        <v>180</v>
      </c>
      <c r="HP322" s="54" t="s">
        <v>180</v>
      </c>
      <c r="HQ322" s="55" t="s">
        <v>180</v>
      </c>
      <c r="HR322" s="56" t="s">
        <v>180</v>
      </c>
      <c r="HS322" s="54" t="s">
        <v>180</v>
      </c>
      <c r="HT322" s="55" t="s">
        <v>180</v>
      </c>
      <c r="HU322" s="56" t="s">
        <v>180</v>
      </c>
      <c r="HV322" s="54" t="s">
        <v>180</v>
      </c>
      <c r="HW322" s="55" t="s">
        <v>180</v>
      </c>
      <c r="HX322" s="56" t="s">
        <v>180</v>
      </c>
      <c r="HY322" s="54" t="s">
        <v>180</v>
      </c>
      <c r="HZ322" s="55" t="s">
        <v>180</v>
      </c>
      <c r="IA322" s="56" t="s">
        <v>180</v>
      </c>
      <c r="IB322" s="54" t="s">
        <v>180</v>
      </c>
      <c r="IC322" s="55" t="s">
        <v>180</v>
      </c>
    </row>
    <row r="323" spans="1:237">
      <c r="A323" s="20">
        <v>2013</v>
      </c>
      <c r="B323" s="20">
        <v>4</v>
      </c>
      <c r="C323" s="20">
        <v>10</v>
      </c>
      <c r="D323" s="54">
        <v>380.8</v>
      </c>
      <c r="E323" s="54">
        <v>373.8</v>
      </c>
      <c r="F323" s="55">
        <v>377.6</v>
      </c>
      <c r="G323" s="56">
        <v>374</v>
      </c>
      <c r="H323" s="54">
        <v>371</v>
      </c>
      <c r="I323" s="55">
        <v>372.8</v>
      </c>
      <c r="J323" s="56">
        <v>380.4</v>
      </c>
      <c r="K323" s="54">
        <v>370.4</v>
      </c>
      <c r="L323" s="55">
        <v>375.6</v>
      </c>
      <c r="M323" s="56">
        <v>415</v>
      </c>
      <c r="N323" s="54">
        <v>410</v>
      </c>
      <c r="O323" s="55">
        <v>413</v>
      </c>
      <c r="P323" s="56">
        <v>415</v>
      </c>
      <c r="Q323" s="54">
        <v>410</v>
      </c>
      <c r="R323" s="55">
        <v>413</v>
      </c>
      <c r="S323" s="56">
        <v>415</v>
      </c>
      <c r="T323" s="54">
        <v>410</v>
      </c>
      <c r="U323" s="55">
        <v>413</v>
      </c>
      <c r="V323" s="54">
        <v>415</v>
      </c>
      <c r="W323" s="54">
        <v>410</v>
      </c>
      <c r="X323" s="55">
        <v>413</v>
      </c>
      <c r="Y323" s="54">
        <v>415</v>
      </c>
      <c r="Z323" s="54">
        <v>410</v>
      </c>
      <c r="AA323" s="55">
        <v>413</v>
      </c>
      <c r="AB323" s="54" t="s">
        <v>180</v>
      </c>
      <c r="AC323" s="54" t="s">
        <v>180</v>
      </c>
      <c r="AD323" s="55" t="s">
        <v>180</v>
      </c>
      <c r="AE323" s="54" t="s">
        <v>180</v>
      </c>
      <c r="AF323" s="54" t="s">
        <v>180</v>
      </c>
      <c r="AG323" s="55" t="s">
        <v>180</v>
      </c>
      <c r="AH323" s="56" t="s">
        <v>180</v>
      </c>
      <c r="AI323" s="54" t="s">
        <v>180</v>
      </c>
      <c r="AJ323" s="55" t="s">
        <v>180</v>
      </c>
      <c r="AK323" s="56" t="s">
        <v>180</v>
      </c>
      <c r="AL323" s="54" t="s">
        <v>180</v>
      </c>
      <c r="AM323" s="55" t="s">
        <v>180</v>
      </c>
      <c r="AN323" s="56" t="s">
        <v>180</v>
      </c>
      <c r="AO323" s="54" t="s">
        <v>180</v>
      </c>
      <c r="AP323" s="55" t="s">
        <v>180</v>
      </c>
      <c r="AQ323" s="56" t="s">
        <v>180</v>
      </c>
      <c r="AR323" s="54" t="s">
        <v>180</v>
      </c>
      <c r="AS323" s="55" t="s">
        <v>180</v>
      </c>
      <c r="AT323" s="56" t="s">
        <v>180</v>
      </c>
      <c r="AU323" s="54" t="s">
        <v>180</v>
      </c>
      <c r="AV323" s="55" t="s">
        <v>180</v>
      </c>
      <c r="AW323" s="56">
        <v>386</v>
      </c>
      <c r="AX323" s="54">
        <v>370</v>
      </c>
      <c r="AY323" s="55">
        <v>378.4</v>
      </c>
      <c r="AZ323" s="56">
        <v>421</v>
      </c>
      <c r="BA323" s="54">
        <v>397</v>
      </c>
      <c r="BB323" s="55">
        <v>409.2</v>
      </c>
      <c r="BC323" s="56">
        <v>421</v>
      </c>
      <c r="BD323" s="54">
        <v>397</v>
      </c>
      <c r="BE323" s="55">
        <v>409.2</v>
      </c>
      <c r="BF323" s="56">
        <v>421</v>
      </c>
      <c r="BG323" s="54">
        <v>397</v>
      </c>
      <c r="BH323" s="55">
        <v>409.2</v>
      </c>
      <c r="BI323" s="56">
        <v>394.2</v>
      </c>
      <c r="BJ323" s="54">
        <v>380</v>
      </c>
      <c r="BK323" s="55">
        <v>387.6</v>
      </c>
      <c r="BL323" s="56">
        <v>384</v>
      </c>
      <c r="BM323" s="54">
        <v>378</v>
      </c>
      <c r="BN323" s="55">
        <v>381.4</v>
      </c>
      <c r="BO323" s="56" t="s">
        <v>180</v>
      </c>
      <c r="BP323" s="54" t="s">
        <v>180</v>
      </c>
      <c r="BQ323" s="55" t="s">
        <v>180</v>
      </c>
      <c r="BR323" s="56">
        <v>384</v>
      </c>
      <c r="BS323" s="54">
        <v>363.6</v>
      </c>
      <c r="BT323" s="55">
        <v>374</v>
      </c>
      <c r="BU323" s="56">
        <v>398</v>
      </c>
      <c r="BV323" s="54">
        <v>388</v>
      </c>
      <c r="BW323" s="55">
        <v>393.4</v>
      </c>
      <c r="BX323" s="56">
        <v>402</v>
      </c>
      <c r="BY323" s="54">
        <v>398</v>
      </c>
      <c r="BZ323" s="55">
        <v>400</v>
      </c>
      <c r="CA323" s="56" t="s">
        <v>180</v>
      </c>
      <c r="CB323" s="54" t="s">
        <v>180</v>
      </c>
      <c r="CC323" s="55" t="s">
        <v>180</v>
      </c>
      <c r="CD323" s="56" t="s">
        <v>180</v>
      </c>
      <c r="CE323" s="54" t="s">
        <v>180</v>
      </c>
      <c r="CF323" s="55" t="s">
        <v>180</v>
      </c>
      <c r="CG323" s="56">
        <v>416</v>
      </c>
      <c r="CH323" s="54">
        <v>411</v>
      </c>
      <c r="CI323" s="55">
        <v>414</v>
      </c>
      <c r="CJ323" s="56">
        <v>2650</v>
      </c>
      <c r="CK323" s="54">
        <v>2540</v>
      </c>
      <c r="CL323" s="55">
        <v>2595</v>
      </c>
      <c r="CM323" s="56">
        <v>2440</v>
      </c>
      <c r="CN323" s="54">
        <v>2340</v>
      </c>
      <c r="CO323" s="55">
        <v>2390</v>
      </c>
      <c r="CP323" s="56">
        <v>431.2</v>
      </c>
      <c r="CQ323" s="54">
        <v>424</v>
      </c>
      <c r="CR323" s="55">
        <v>427.8</v>
      </c>
      <c r="CS323" s="56">
        <v>560</v>
      </c>
      <c r="CT323" s="54">
        <v>550</v>
      </c>
      <c r="CU323" s="55">
        <v>555</v>
      </c>
      <c r="CV323" s="56">
        <v>570</v>
      </c>
      <c r="CW323" s="54">
        <v>550</v>
      </c>
      <c r="CX323" s="55">
        <v>560</v>
      </c>
      <c r="CY323" s="54">
        <v>386</v>
      </c>
      <c r="CZ323" s="54">
        <v>370</v>
      </c>
      <c r="DA323" s="55">
        <v>378.4</v>
      </c>
      <c r="DB323" s="54">
        <v>398</v>
      </c>
      <c r="DC323" s="54">
        <v>394</v>
      </c>
      <c r="DD323" s="55">
        <v>396</v>
      </c>
      <c r="DE323" s="54" t="s">
        <v>180</v>
      </c>
      <c r="DF323" s="54" t="s">
        <v>180</v>
      </c>
      <c r="DG323" s="55" t="s">
        <v>180</v>
      </c>
      <c r="DH323" s="54" t="s">
        <v>180</v>
      </c>
      <c r="DI323" s="54" t="s">
        <v>180</v>
      </c>
      <c r="DJ323" s="55" t="s">
        <v>180</v>
      </c>
      <c r="DK323" s="56" t="s">
        <v>180</v>
      </c>
      <c r="DL323" s="54" t="s">
        <v>180</v>
      </c>
      <c r="DM323" s="55" t="s">
        <v>180</v>
      </c>
      <c r="DN323" s="54" t="s">
        <v>180</v>
      </c>
      <c r="DO323" s="54" t="s">
        <v>180</v>
      </c>
      <c r="DP323" s="55" t="s">
        <v>180</v>
      </c>
      <c r="DQ323" s="54" t="s">
        <v>180</v>
      </c>
      <c r="DR323" s="54" t="s">
        <v>180</v>
      </c>
      <c r="DS323" s="55" t="s">
        <v>180</v>
      </c>
      <c r="DT323" s="54" t="s">
        <v>180</v>
      </c>
      <c r="DU323" s="54" t="s">
        <v>180</v>
      </c>
      <c r="DV323" s="55" t="s">
        <v>180</v>
      </c>
      <c r="DW323" s="56">
        <v>387</v>
      </c>
      <c r="DX323" s="54">
        <v>385</v>
      </c>
      <c r="DY323" s="55">
        <v>386</v>
      </c>
      <c r="DZ323" s="56" t="s">
        <v>180</v>
      </c>
      <c r="EA323" s="54" t="s">
        <v>180</v>
      </c>
      <c r="EB323" s="55" t="s">
        <v>180</v>
      </c>
      <c r="EC323" s="56" t="s">
        <v>180</v>
      </c>
      <c r="ED323" s="54" t="s">
        <v>180</v>
      </c>
      <c r="EE323" s="55" t="s">
        <v>180</v>
      </c>
      <c r="EF323" s="56" t="s">
        <v>180</v>
      </c>
      <c r="EG323" s="54" t="s">
        <v>180</v>
      </c>
      <c r="EH323" s="55" t="s">
        <v>180</v>
      </c>
      <c r="EI323" s="56" t="s">
        <v>180</v>
      </c>
      <c r="EJ323" s="54" t="s">
        <v>180</v>
      </c>
      <c r="EK323" s="55" t="s">
        <v>180</v>
      </c>
      <c r="EL323" s="56" t="s">
        <v>180</v>
      </c>
      <c r="EM323" s="54" t="s">
        <v>180</v>
      </c>
      <c r="EN323" s="55" t="s">
        <v>180</v>
      </c>
      <c r="EO323" s="56">
        <v>1830</v>
      </c>
      <c r="EP323" s="54">
        <v>1740</v>
      </c>
      <c r="EQ323" s="55">
        <v>1785</v>
      </c>
      <c r="ER323" s="56">
        <v>2120</v>
      </c>
      <c r="ES323" s="54">
        <v>2050</v>
      </c>
      <c r="ET323" s="55">
        <v>2085</v>
      </c>
      <c r="EU323" s="54" t="s">
        <v>180</v>
      </c>
      <c r="EV323" s="54" t="s">
        <v>180</v>
      </c>
      <c r="EW323" s="55" t="s">
        <v>180</v>
      </c>
      <c r="EX323" s="54">
        <v>411</v>
      </c>
      <c r="EY323" s="54">
        <v>406</v>
      </c>
      <c r="EZ323" s="55">
        <v>409</v>
      </c>
      <c r="FA323" s="56" t="s">
        <v>180</v>
      </c>
      <c r="FB323" s="54" t="s">
        <v>180</v>
      </c>
      <c r="FC323" s="55" t="s">
        <v>180</v>
      </c>
      <c r="FD323" s="56" t="s">
        <v>180</v>
      </c>
      <c r="FE323" s="54" t="s">
        <v>180</v>
      </c>
      <c r="FF323" s="55" t="s">
        <v>180</v>
      </c>
      <c r="FG323" s="56">
        <v>315</v>
      </c>
      <c r="FH323" s="54">
        <v>305</v>
      </c>
      <c r="FI323" s="55">
        <v>310</v>
      </c>
      <c r="FJ323" s="56">
        <v>315</v>
      </c>
      <c r="FK323" s="54">
        <v>305</v>
      </c>
      <c r="FL323" s="55">
        <v>310</v>
      </c>
      <c r="FM323" s="56">
        <v>364</v>
      </c>
      <c r="FN323" s="54">
        <v>353</v>
      </c>
      <c r="FO323" s="55">
        <v>358.6</v>
      </c>
      <c r="FP323" s="56" t="s">
        <v>180</v>
      </c>
      <c r="FQ323" s="54" t="s">
        <v>180</v>
      </c>
      <c r="FR323" s="55" t="s">
        <v>180</v>
      </c>
      <c r="FS323" s="56" t="s">
        <v>180</v>
      </c>
      <c r="FT323" s="54" t="s">
        <v>180</v>
      </c>
      <c r="FU323" s="55" t="s">
        <v>180</v>
      </c>
      <c r="FV323" s="56" t="s">
        <v>180</v>
      </c>
      <c r="FW323" s="54" t="s">
        <v>180</v>
      </c>
      <c r="FX323" s="55" t="s">
        <v>180</v>
      </c>
      <c r="FY323" s="56" t="s">
        <v>180</v>
      </c>
      <c r="FZ323" s="54" t="s">
        <v>180</v>
      </c>
      <c r="GA323" s="55" t="s">
        <v>180</v>
      </c>
      <c r="GB323" s="56">
        <v>836</v>
      </c>
      <c r="GC323" s="54">
        <v>523</v>
      </c>
      <c r="GD323" s="55">
        <v>680</v>
      </c>
      <c r="GE323" s="56">
        <v>609</v>
      </c>
      <c r="GF323" s="54">
        <v>609</v>
      </c>
      <c r="GG323" s="55">
        <v>609</v>
      </c>
      <c r="GH323" s="56">
        <v>882</v>
      </c>
      <c r="GI323" s="54">
        <v>818</v>
      </c>
      <c r="GJ323" s="55">
        <v>850</v>
      </c>
      <c r="GK323" s="56" t="s">
        <v>180</v>
      </c>
      <c r="GL323" s="54" t="s">
        <v>180</v>
      </c>
      <c r="GM323" s="55" t="s">
        <v>180</v>
      </c>
      <c r="GN323" s="56" t="s">
        <v>180</v>
      </c>
      <c r="GO323" s="54" t="s">
        <v>180</v>
      </c>
      <c r="GP323" s="55" t="s">
        <v>180</v>
      </c>
      <c r="GQ323" s="56" t="s">
        <v>180</v>
      </c>
      <c r="GR323" s="54" t="s">
        <v>180</v>
      </c>
      <c r="GS323" s="55" t="s">
        <v>180</v>
      </c>
      <c r="GT323" s="56" t="s">
        <v>180</v>
      </c>
      <c r="GU323" s="54" t="s">
        <v>180</v>
      </c>
      <c r="GV323" s="55" t="s">
        <v>180</v>
      </c>
      <c r="GW323" s="56" t="s">
        <v>180</v>
      </c>
      <c r="GX323" s="54" t="s">
        <v>180</v>
      </c>
      <c r="GY323" s="55" t="s">
        <v>180</v>
      </c>
      <c r="GZ323" s="56">
        <v>135</v>
      </c>
      <c r="HA323" s="54">
        <v>106.2</v>
      </c>
      <c r="HB323" s="55">
        <v>120.8</v>
      </c>
      <c r="HC323" s="56">
        <v>150</v>
      </c>
      <c r="HD323" s="54">
        <v>140</v>
      </c>
      <c r="HE323" s="55">
        <v>145</v>
      </c>
      <c r="HF323" s="54" t="s">
        <v>180</v>
      </c>
      <c r="HG323" s="54" t="s">
        <v>180</v>
      </c>
      <c r="HH323" s="55" t="s">
        <v>180</v>
      </c>
      <c r="HI323" s="54">
        <v>128</v>
      </c>
      <c r="HJ323" s="54">
        <v>105</v>
      </c>
      <c r="HK323" s="55">
        <v>116.8</v>
      </c>
      <c r="HL323" s="56" t="s">
        <v>180</v>
      </c>
      <c r="HM323" s="54" t="s">
        <v>180</v>
      </c>
      <c r="HN323" s="55" t="s">
        <v>180</v>
      </c>
      <c r="HO323" s="56" t="s">
        <v>180</v>
      </c>
      <c r="HP323" s="54" t="s">
        <v>180</v>
      </c>
      <c r="HQ323" s="55" t="s">
        <v>180</v>
      </c>
      <c r="HR323" s="56" t="s">
        <v>180</v>
      </c>
      <c r="HS323" s="54" t="s">
        <v>180</v>
      </c>
      <c r="HT323" s="55" t="s">
        <v>180</v>
      </c>
      <c r="HU323" s="56" t="s">
        <v>180</v>
      </c>
      <c r="HV323" s="54" t="s">
        <v>180</v>
      </c>
      <c r="HW323" s="55" t="s">
        <v>180</v>
      </c>
      <c r="HX323" s="56" t="s">
        <v>180</v>
      </c>
      <c r="HY323" s="54" t="s">
        <v>180</v>
      </c>
      <c r="HZ323" s="55" t="s">
        <v>180</v>
      </c>
      <c r="IA323" s="56" t="s">
        <v>180</v>
      </c>
      <c r="IB323" s="54" t="s">
        <v>180</v>
      </c>
      <c r="IC323" s="55" t="s">
        <v>180</v>
      </c>
    </row>
    <row r="324" spans="1:237">
      <c r="A324" s="20">
        <v>2013</v>
      </c>
      <c r="B324" s="20">
        <v>4</v>
      </c>
      <c r="C324" s="20">
        <v>11</v>
      </c>
      <c r="D324" s="54">
        <v>355</v>
      </c>
      <c r="E324" s="54">
        <v>347.5</v>
      </c>
      <c r="F324" s="55">
        <v>351.5</v>
      </c>
      <c r="G324" s="56">
        <v>330</v>
      </c>
      <c r="H324" s="54">
        <v>330</v>
      </c>
      <c r="I324" s="55">
        <v>330</v>
      </c>
      <c r="J324" s="56">
        <v>332.5</v>
      </c>
      <c r="K324" s="54">
        <v>328</v>
      </c>
      <c r="L324" s="55">
        <v>330.75</v>
      </c>
      <c r="M324" s="56">
        <v>410</v>
      </c>
      <c r="N324" s="54">
        <v>402.5</v>
      </c>
      <c r="O324" s="55">
        <v>406.5</v>
      </c>
      <c r="P324" s="56">
        <v>410</v>
      </c>
      <c r="Q324" s="54">
        <v>410</v>
      </c>
      <c r="R324" s="55">
        <v>410</v>
      </c>
      <c r="S324" s="56">
        <v>410</v>
      </c>
      <c r="T324" s="54">
        <v>402.5</v>
      </c>
      <c r="U324" s="55">
        <v>406.5</v>
      </c>
      <c r="V324" s="54">
        <v>415</v>
      </c>
      <c r="W324" s="54">
        <v>410</v>
      </c>
      <c r="X324" s="55">
        <v>413</v>
      </c>
      <c r="Y324" s="54">
        <v>415</v>
      </c>
      <c r="Z324" s="54">
        <v>410</v>
      </c>
      <c r="AA324" s="55">
        <v>413</v>
      </c>
      <c r="AB324" s="54" t="s">
        <v>180</v>
      </c>
      <c r="AC324" s="54" t="s">
        <v>180</v>
      </c>
      <c r="AD324" s="55" t="s">
        <v>180</v>
      </c>
      <c r="AE324" s="54" t="s">
        <v>180</v>
      </c>
      <c r="AF324" s="54" t="s">
        <v>180</v>
      </c>
      <c r="AG324" s="55" t="s">
        <v>180</v>
      </c>
      <c r="AH324" s="56" t="s">
        <v>180</v>
      </c>
      <c r="AI324" s="54" t="s">
        <v>180</v>
      </c>
      <c r="AJ324" s="55" t="s">
        <v>180</v>
      </c>
      <c r="AK324" s="56">
        <v>363.75</v>
      </c>
      <c r="AL324" s="54">
        <v>355</v>
      </c>
      <c r="AM324" s="55">
        <v>359.5</v>
      </c>
      <c r="AN324" s="56" t="s">
        <v>180</v>
      </c>
      <c r="AO324" s="54" t="s">
        <v>180</v>
      </c>
      <c r="AP324" s="55" t="s">
        <v>180</v>
      </c>
      <c r="AQ324" s="56" t="s">
        <v>180</v>
      </c>
      <c r="AR324" s="54" t="s">
        <v>180</v>
      </c>
      <c r="AS324" s="55" t="s">
        <v>180</v>
      </c>
      <c r="AT324" s="56" t="s">
        <v>180</v>
      </c>
      <c r="AU324" s="54" t="s">
        <v>180</v>
      </c>
      <c r="AV324" s="55" t="s">
        <v>180</v>
      </c>
      <c r="AW324" s="56">
        <v>360</v>
      </c>
      <c r="AX324" s="54">
        <v>355</v>
      </c>
      <c r="AY324" s="55">
        <v>358</v>
      </c>
      <c r="AZ324" s="56">
        <v>400</v>
      </c>
      <c r="BA324" s="54">
        <v>380</v>
      </c>
      <c r="BB324" s="55">
        <v>390</v>
      </c>
      <c r="BC324" s="56">
        <v>400</v>
      </c>
      <c r="BD324" s="54">
        <v>380</v>
      </c>
      <c r="BE324" s="55">
        <v>390</v>
      </c>
      <c r="BF324" s="56">
        <v>400</v>
      </c>
      <c r="BG324" s="54">
        <v>380</v>
      </c>
      <c r="BH324" s="55">
        <v>390</v>
      </c>
      <c r="BI324" s="56">
        <v>380</v>
      </c>
      <c r="BJ324" s="54">
        <v>375</v>
      </c>
      <c r="BK324" s="55">
        <v>378</v>
      </c>
      <c r="BL324" s="56">
        <v>388.75</v>
      </c>
      <c r="BM324" s="54">
        <v>379.75</v>
      </c>
      <c r="BN324" s="55">
        <v>384.25</v>
      </c>
      <c r="BO324" s="56">
        <v>371.25</v>
      </c>
      <c r="BP324" s="54">
        <v>362.5</v>
      </c>
      <c r="BQ324" s="55">
        <v>367</v>
      </c>
      <c r="BR324" s="56">
        <v>377.5</v>
      </c>
      <c r="BS324" s="54">
        <v>360</v>
      </c>
      <c r="BT324" s="55">
        <v>368.75</v>
      </c>
      <c r="BU324" s="56">
        <v>398.75</v>
      </c>
      <c r="BV324" s="54">
        <v>388.75</v>
      </c>
      <c r="BW324" s="55">
        <v>394.25</v>
      </c>
      <c r="BX324" s="56">
        <v>404.25</v>
      </c>
      <c r="BY324" s="54">
        <v>402</v>
      </c>
      <c r="BZ324" s="55">
        <v>403.5</v>
      </c>
      <c r="CA324" s="56" t="s">
        <v>180</v>
      </c>
      <c r="CB324" s="54" t="s">
        <v>180</v>
      </c>
      <c r="CC324" s="55" t="s">
        <v>180</v>
      </c>
      <c r="CD324" s="56" t="s">
        <v>180</v>
      </c>
      <c r="CE324" s="54" t="s">
        <v>180</v>
      </c>
      <c r="CF324" s="55" t="s">
        <v>180</v>
      </c>
      <c r="CG324" s="56">
        <v>412.5</v>
      </c>
      <c r="CH324" s="54">
        <v>407.5</v>
      </c>
      <c r="CI324" s="55">
        <v>410.5</v>
      </c>
      <c r="CJ324" s="56">
        <v>2600</v>
      </c>
      <c r="CK324" s="54">
        <v>2500</v>
      </c>
      <c r="CL324" s="55">
        <v>2550</v>
      </c>
      <c r="CM324" s="56">
        <v>2400</v>
      </c>
      <c r="CN324" s="54">
        <v>2300</v>
      </c>
      <c r="CO324" s="55">
        <v>2350</v>
      </c>
      <c r="CP324" s="56">
        <v>427.5</v>
      </c>
      <c r="CQ324" s="54">
        <v>418.75</v>
      </c>
      <c r="CR324" s="55">
        <v>423.25</v>
      </c>
      <c r="CS324" s="56">
        <v>560</v>
      </c>
      <c r="CT324" s="54">
        <v>550</v>
      </c>
      <c r="CU324" s="55">
        <v>555</v>
      </c>
      <c r="CV324" s="56">
        <v>570</v>
      </c>
      <c r="CW324" s="54">
        <v>550</v>
      </c>
      <c r="CX324" s="55">
        <v>560</v>
      </c>
      <c r="CY324" s="54">
        <v>362.5</v>
      </c>
      <c r="CZ324" s="54">
        <v>357.5</v>
      </c>
      <c r="DA324" s="55">
        <v>360.5</v>
      </c>
      <c r="DB324" s="54">
        <v>343</v>
      </c>
      <c r="DC324" s="54">
        <v>337.5</v>
      </c>
      <c r="DD324" s="55">
        <v>340.25</v>
      </c>
      <c r="DE324" s="54" t="s">
        <v>180</v>
      </c>
      <c r="DF324" s="54" t="s">
        <v>180</v>
      </c>
      <c r="DG324" s="55" t="s">
        <v>180</v>
      </c>
      <c r="DH324" s="54" t="s">
        <v>180</v>
      </c>
      <c r="DI324" s="54" t="s">
        <v>180</v>
      </c>
      <c r="DJ324" s="55" t="s">
        <v>180</v>
      </c>
      <c r="DK324" s="56" t="s">
        <v>180</v>
      </c>
      <c r="DL324" s="54" t="s">
        <v>180</v>
      </c>
      <c r="DM324" s="55" t="s">
        <v>180</v>
      </c>
      <c r="DN324" s="54" t="s">
        <v>180</v>
      </c>
      <c r="DO324" s="54" t="s">
        <v>180</v>
      </c>
      <c r="DP324" s="55" t="s">
        <v>180</v>
      </c>
      <c r="DQ324" s="54" t="s">
        <v>180</v>
      </c>
      <c r="DR324" s="54" t="s">
        <v>180</v>
      </c>
      <c r="DS324" s="55" t="s">
        <v>180</v>
      </c>
      <c r="DT324" s="54" t="s">
        <v>180</v>
      </c>
      <c r="DU324" s="54" t="s">
        <v>180</v>
      </c>
      <c r="DV324" s="55" t="s">
        <v>180</v>
      </c>
      <c r="DW324" s="56">
        <v>360</v>
      </c>
      <c r="DX324" s="54">
        <v>360</v>
      </c>
      <c r="DY324" s="55">
        <v>360</v>
      </c>
      <c r="DZ324" s="56" t="s">
        <v>180</v>
      </c>
      <c r="EA324" s="54" t="s">
        <v>180</v>
      </c>
      <c r="EB324" s="55" t="s">
        <v>180</v>
      </c>
      <c r="EC324" s="56">
        <v>390</v>
      </c>
      <c r="ED324" s="54">
        <v>380</v>
      </c>
      <c r="EE324" s="55">
        <v>385</v>
      </c>
      <c r="EF324" s="56">
        <v>370</v>
      </c>
      <c r="EG324" s="54">
        <v>362.5</v>
      </c>
      <c r="EH324" s="55">
        <v>366.5</v>
      </c>
      <c r="EI324" s="56" t="s">
        <v>180</v>
      </c>
      <c r="EJ324" s="54" t="s">
        <v>180</v>
      </c>
      <c r="EK324" s="55" t="s">
        <v>180</v>
      </c>
      <c r="EL324" s="56" t="s">
        <v>180</v>
      </c>
      <c r="EM324" s="54" t="s">
        <v>180</v>
      </c>
      <c r="EN324" s="55" t="s">
        <v>180</v>
      </c>
      <c r="EO324" s="56">
        <v>1750</v>
      </c>
      <c r="EP324" s="54">
        <v>1700</v>
      </c>
      <c r="EQ324" s="55">
        <v>1725</v>
      </c>
      <c r="ER324" s="56">
        <v>2100</v>
      </c>
      <c r="ES324" s="54">
        <v>2000</v>
      </c>
      <c r="ET324" s="55">
        <v>2050</v>
      </c>
      <c r="EU324" s="54" t="s">
        <v>180</v>
      </c>
      <c r="EV324" s="54" t="s">
        <v>180</v>
      </c>
      <c r="EW324" s="55" t="s">
        <v>180</v>
      </c>
      <c r="EX324" s="54">
        <v>406.25</v>
      </c>
      <c r="EY324" s="54">
        <v>401.25</v>
      </c>
      <c r="EZ324" s="55">
        <v>404.25</v>
      </c>
      <c r="FA324" s="56" t="s">
        <v>180</v>
      </c>
      <c r="FB324" s="54" t="s">
        <v>180</v>
      </c>
      <c r="FC324" s="55" t="s">
        <v>180</v>
      </c>
      <c r="FD324" s="56" t="s">
        <v>180</v>
      </c>
      <c r="FE324" s="54" t="s">
        <v>180</v>
      </c>
      <c r="FF324" s="55" t="s">
        <v>180</v>
      </c>
      <c r="FG324" s="56">
        <v>300</v>
      </c>
      <c r="FH324" s="54">
        <v>290</v>
      </c>
      <c r="FI324" s="55">
        <v>295</v>
      </c>
      <c r="FJ324" s="56">
        <v>300</v>
      </c>
      <c r="FK324" s="54">
        <v>290</v>
      </c>
      <c r="FL324" s="55">
        <v>295</v>
      </c>
      <c r="FM324" s="56">
        <v>326.25</v>
      </c>
      <c r="FN324" s="54">
        <v>311.25</v>
      </c>
      <c r="FO324" s="55">
        <v>319.25</v>
      </c>
      <c r="FP324" s="56" t="s">
        <v>180</v>
      </c>
      <c r="FQ324" s="54" t="s">
        <v>180</v>
      </c>
      <c r="FR324" s="55" t="s">
        <v>180</v>
      </c>
      <c r="FS324" s="56" t="s">
        <v>180</v>
      </c>
      <c r="FT324" s="54" t="s">
        <v>180</v>
      </c>
      <c r="FU324" s="55" t="s">
        <v>180</v>
      </c>
      <c r="FV324" s="56">
        <v>290</v>
      </c>
      <c r="FW324" s="54">
        <v>270</v>
      </c>
      <c r="FX324" s="55">
        <v>280</v>
      </c>
      <c r="FY324" s="56">
        <v>320</v>
      </c>
      <c r="FZ324" s="54">
        <v>315</v>
      </c>
      <c r="GA324" s="55">
        <v>318</v>
      </c>
      <c r="GB324" s="56">
        <v>800</v>
      </c>
      <c r="GC324" s="54">
        <v>523</v>
      </c>
      <c r="GD324" s="55">
        <v>662</v>
      </c>
      <c r="GE324" s="56">
        <v>609</v>
      </c>
      <c r="GF324" s="54">
        <v>609</v>
      </c>
      <c r="GG324" s="55">
        <v>609</v>
      </c>
      <c r="GH324" s="56">
        <v>850</v>
      </c>
      <c r="GI324" s="54">
        <v>790</v>
      </c>
      <c r="GJ324" s="55">
        <v>820</v>
      </c>
      <c r="GK324" s="56" t="s">
        <v>180</v>
      </c>
      <c r="GL324" s="54" t="s">
        <v>180</v>
      </c>
      <c r="GM324" s="55" t="s">
        <v>180</v>
      </c>
      <c r="GN324" s="56" t="s">
        <v>180</v>
      </c>
      <c r="GO324" s="54" t="s">
        <v>180</v>
      </c>
      <c r="GP324" s="55" t="s">
        <v>180</v>
      </c>
      <c r="GQ324" s="56" t="s">
        <v>180</v>
      </c>
      <c r="GR324" s="54" t="s">
        <v>180</v>
      </c>
      <c r="GS324" s="55" t="s">
        <v>180</v>
      </c>
      <c r="GT324" s="56" t="s">
        <v>180</v>
      </c>
      <c r="GU324" s="54" t="s">
        <v>180</v>
      </c>
      <c r="GV324" s="55" t="s">
        <v>180</v>
      </c>
      <c r="GW324" s="56" t="s">
        <v>180</v>
      </c>
      <c r="GX324" s="54" t="s">
        <v>180</v>
      </c>
      <c r="GY324" s="55" t="s">
        <v>180</v>
      </c>
      <c r="GZ324" s="56">
        <v>128</v>
      </c>
      <c r="HA324" s="54">
        <v>89</v>
      </c>
      <c r="HB324" s="55">
        <v>108.5</v>
      </c>
      <c r="HC324" s="56">
        <v>145</v>
      </c>
      <c r="HD324" s="54">
        <v>135</v>
      </c>
      <c r="HE324" s="55">
        <v>140</v>
      </c>
      <c r="HF324" s="54" t="s">
        <v>180</v>
      </c>
      <c r="HG324" s="54" t="s">
        <v>180</v>
      </c>
      <c r="HH324" s="55" t="s">
        <v>180</v>
      </c>
      <c r="HI324" s="54">
        <v>127.5</v>
      </c>
      <c r="HJ324" s="54">
        <v>106</v>
      </c>
      <c r="HK324" s="55">
        <v>117</v>
      </c>
      <c r="HL324" s="56">
        <v>101.25</v>
      </c>
      <c r="HM324" s="54">
        <v>70</v>
      </c>
      <c r="HN324" s="55">
        <v>86</v>
      </c>
      <c r="HO324" s="56">
        <v>102.5</v>
      </c>
      <c r="HP324" s="54">
        <v>92.5</v>
      </c>
      <c r="HQ324" s="55">
        <v>97.5</v>
      </c>
      <c r="HR324" s="56">
        <v>113.75</v>
      </c>
      <c r="HS324" s="54">
        <v>110</v>
      </c>
      <c r="HT324" s="55">
        <v>112</v>
      </c>
      <c r="HU324" s="56" t="s">
        <v>180</v>
      </c>
      <c r="HV324" s="54" t="s">
        <v>180</v>
      </c>
      <c r="HW324" s="55" t="s">
        <v>180</v>
      </c>
      <c r="HX324" s="56">
        <v>100</v>
      </c>
      <c r="HY324" s="54">
        <v>86.666666666666671</v>
      </c>
      <c r="HZ324" s="55">
        <v>93.333333333333329</v>
      </c>
      <c r="IA324" s="56" t="s">
        <v>180</v>
      </c>
      <c r="IB324" s="54" t="s">
        <v>180</v>
      </c>
      <c r="IC324" s="55" t="s">
        <v>180</v>
      </c>
    </row>
    <row r="325" spans="1:237">
      <c r="A325" s="20">
        <v>2013</v>
      </c>
      <c r="B325" s="20">
        <v>4</v>
      </c>
      <c r="C325" s="20">
        <v>12</v>
      </c>
      <c r="D325" s="54">
        <v>372.75</v>
      </c>
      <c r="E325" s="54">
        <v>367</v>
      </c>
      <c r="F325" s="55">
        <v>370.25</v>
      </c>
      <c r="G325" s="56">
        <v>346.25</v>
      </c>
      <c r="H325" s="54">
        <v>345</v>
      </c>
      <c r="I325" s="55">
        <v>345.75</v>
      </c>
      <c r="J325" s="56">
        <v>358.75</v>
      </c>
      <c r="K325" s="54">
        <v>351.5</v>
      </c>
      <c r="L325" s="55">
        <v>355.5</v>
      </c>
      <c r="M325" s="56">
        <v>405</v>
      </c>
      <c r="N325" s="54">
        <v>390</v>
      </c>
      <c r="O325" s="55">
        <v>398</v>
      </c>
      <c r="P325" s="56">
        <v>405</v>
      </c>
      <c r="Q325" s="54">
        <v>390</v>
      </c>
      <c r="R325" s="55">
        <v>398</v>
      </c>
      <c r="S325" s="56">
        <v>405</v>
      </c>
      <c r="T325" s="54">
        <v>390</v>
      </c>
      <c r="U325" s="55">
        <v>398</v>
      </c>
      <c r="V325" s="54">
        <v>382.5</v>
      </c>
      <c r="W325" s="54">
        <v>375</v>
      </c>
      <c r="X325" s="55">
        <v>378.75</v>
      </c>
      <c r="Y325" s="54">
        <v>382.5</v>
      </c>
      <c r="Z325" s="54">
        <v>375</v>
      </c>
      <c r="AA325" s="55">
        <v>378.75</v>
      </c>
      <c r="AB325" s="54" t="s">
        <v>180</v>
      </c>
      <c r="AC325" s="54" t="s">
        <v>180</v>
      </c>
      <c r="AD325" s="55" t="s">
        <v>180</v>
      </c>
      <c r="AE325" s="54" t="s">
        <v>180</v>
      </c>
      <c r="AF325" s="54" t="s">
        <v>180</v>
      </c>
      <c r="AG325" s="55" t="s">
        <v>180</v>
      </c>
      <c r="AH325" s="56" t="s">
        <v>180</v>
      </c>
      <c r="AI325" s="54" t="s">
        <v>180</v>
      </c>
      <c r="AJ325" s="55" t="s">
        <v>180</v>
      </c>
      <c r="AK325" s="56">
        <v>370</v>
      </c>
      <c r="AL325" s="54">
        <v>360</v>
      </c>
      <c r="AM325" s="55">
        <v>365</v>
      </c>
      <c r="AN325" s="56" t="s">
        <v>180</v>
      </c>
      <c r="AO325" s="54" t="s">
        <v>180</v>
      </c>
      <c r="AP325" s="55" t="s">
        <v>180</v>
      </c>
      <c r="AQ325" s="56" t="s">
        <v>180</v>
      </c>
      <c r="AR325" s="54" t="s">
        <v>180</v>
      </c>
      <c r="AS325" s="55" t="s">
        <v>180</v>
      </c>
      <c r="AT325" s="56" t="s">
        <v>180</v>
      </c>
      <c r="AU325" s="54" t="s">
        <v>180</v>
      </c>
      <c r="AV325" s="55" t="s">
        <v>180</v>
      </c>
      <c r="AW325" s="56">
        <v>378.75</v>
      </c>
      <c r="AX325" s="54">
        <v>371.25</v>
      </c>
      <c r="AY325" s="55">
        <v>375.25</v>
      </c>
      <c r="AZ325" s="56">
        <v>407.5</v>
      </c>
      <c r="BA325" s="54">
        <v>380</v>
      </c>
      <c r="BB325" s="55">
        <v>393.75</v>
      </c>
      <c r="BC325" s="56">
        <v>400</v>
      </c>
      <c r="BD325" s="54">
        <v>380</v>
      </c>
      <c r="BE325" s="55">
        <v>390</v>
      </c>
      <c r="BF325" s="56">
        <v>407.5</v>
      </c>
      <c r="BG325" s="54">
        <v>380</v>
      </c>
      <c r="BH325" s="55">
        <v>393.75</v>
      </c>
      <c r="BI325" s="56">
        <v>380</v>
      </c>
      <c r="BJ325" s="54">
        <v>375</v>
      </c>
      <c r="BK325" s="55">
        <v>378</v>
      </c>
      <c r="BL325" s="56">
        <v>394</v>
      </c>
      <c r="BM325" s="54">
        <v>387.5</v>
      </c>
      <c r="BN325" s="55">
        <v>391</v>
      </c>
      <c r="BO325" s="56">
        <v>370</v>
      </c>
      <c r="BP325" s="54">
        <v>360</v>
      </c>
      <c r="BQ325" s="55">
        <v>365</v>
      </c>
      <c r="BR325" s="56">
        <v>377.5</v>
      </c>
      <c r="BS325" s="54">
        <v>367.5</v>
      </c>
      <c r="BT325" s="55">
        <v>372.5</v>
      </c>
      <c r="BU325" s="56">
        <v>395</v>
      </c>
      <c r="BV325" s="54">
        <v>390</v>
      </c>
      <c r="BW325" s="55">
        <v>393</v>
      </c>
      <c r="BX325" s="56">
        <v>410</v>
      </c>
      <c r="BY325" s="54">
        <v>405</v>
      </c>
      <c r="BZ325" s="55">
        <v>408</v>
      </c>
      <c r="CA325" s="56" t="s">
        <v>180</v>
      </c>
      <c r="CB325" s="54" t="s">
        <v>180</v>
      </c>
      <c r="CC325" s="55" t="s">
        <v>180</v>
      </c>
      <c r="CD325" s="56" t="s">
        <v>180</v>
      </c>
      <c r="CE325" s="54" t="s">
        <v>180</v>
      </c>
      <c r="CF325" s="55" t="s">
        <v>180</v>
      </c>
      <c r="CG325" s="56">
        <v>410</v>
      </c>
      <c r="CH325" s="54">
        <v>405</v>
      </c>
      <c r="CI325" s="55">
        <v>408</v>
      </c>
      <c r="CJ325" s="56">
        <v>2600</v>
      </c>
      <c r="CK325" s="54">
        <v>2500</v>
      </c>
      <c r="CL325" s="55">
        <v>2550</v>
      </c>
      <c r="CM325" s="56">
        <v>2400</v>
      </c>
      <c r="CN325" s="54">
        <v>2300</v>
      </c>
      <c r="CO325" s="55">
        <v>2350</v>
      </c>
      <c r="CP325" s="56">
        <v>436.25</v>
      </c>
      <c r="CQ325" s="54">
        <v>434.75</v>
      </c>
      <c r="CR325" s="55">
        <v>435.5</v>
      </c>
      <c r="CS325" s="56">
        <v>560</v>
      </c>
      <c r="CT325" s="54">
        <v>550</v>
      </c>
      <c r="CU325" s="55">
        <v>555</v>
      </c>
      <c r="CV325" s="56">
        <v>570</v>
      </c>
      <c r="CW325" s="54">
        <v>550</v>
      </c>
      <c r="CX325" s="55">
        <v>560</v>
      </c>
      <c r="CY325" s="54">
        <v>385</v>
      </c>
      <c r="CZ325" s="54">
        <v>380</v>
      </c>
      <c r="DA325" s="55">
        <v>383</v>
      </c>
      <c r="DB325" s="54">
        <v>355</v>
      </c>
      <c r="DC325" s="54">
        <v>345</v>
      </c>
      <c r="DD325" s="55">
        <v>350</v>
      </c>
      <c r="DE325" s="54" t="s">
        <v>180</v>
      </c>
      <c r="DF325" s="54" t="s">
        <v>180</v>
      </c>
      <c r="DG325" s="55" t="s">
        <v>180</v>
      </c>
      <c r="DH325" s="54" t="s">
        <v>180</v>
      </c>
      <c r="DI325" s="54" t="s">
        <v>180</v>
      </c>
      <c r="DJ325" s="55" t="s">
        <v>180</v>
      </c>
      <c r="DK325" s="56" t="s">
        <v>180</v>
      </c>
      <c r="DL325" s="54" t="s">
        <v>180</v>
      </c>
      <c r="DM325" s="55" t="s">
        <v>180</v>
      </c>
      <c r="DN325" s="54" t="s">
        <v>180</v>
      </c>
      <c r="DO325" s="54" t="s">
        <v>180</v>
      </c>
      <c r="DP325" s="55" t="s">
        <v>180</v>
      </c>
      <c r="DQ325" s="54" t="s">
        <v>180</v>
      </c>
      <c r="DR325" s="54" t="s">
        <v>180</v>
      </c>
      <c r="DS325" s="55" t="s">
        <v>180</v>
      </c>
      <c r="DT325" s="54" t="s">
        <v>180</v>
      </c>
      <c r="DU325" s="54" t="s">
        <v>180</v>
      </c>
      <c r="DV325" s="55" t="s">
        <v>180</v>
      </c>
      <c r="DW325" s="56">
        <v>366</v>
      </c>
      <c r="DX325" s="54">
        <v>366</v>
      </c>
      <c r="DY325" s="55">
        <v>366</v>
      </c>
      <c r="DZ325" s="56" t="s">
        <v>180</v>
      </c>
      <c r="EA325" s="54" t="s">
        <v>180</v>
      </c>
      <c r="EB325" s="55" t="s">
        <v>180</v>
      </c>
      <c r="EC325" s="56">
        <v>400</v>
      </c>
      <c r="ED325" s="54">
        <v>393.75</v>
      </c>
      <c r="EE325" s="55">
        <v>397.25</v>
      </c>
      <c r="EF325" s="56">
        <v>370</v>
      </c>
      <c r="EG325" s="54">
        <v>370</v>
      </c>
      <c r="EH325" s="55">
        <v>370</v>
      </c>
      <c r="EI325" s="56" t="s">
        <v>180</v>
      </c>
      <c r="EJ325" s="54" t="s">
        <v>180</v>
      </c>
      <c r="EK325" s="55" t="s">
        <v>180</v>
      </c>
      <c r="EL325" s="56" t="s">
        <v>180</v>
      </c>
      <c r="EM325" s="54" t="s">
        <v>180</v>
      </c>
      <c r="EN325" s="55" t="s">
        <v>180</v>
      </c>
      <c r="EO325" s="56">
        <v>1800</v>
      </c>
      <c r="EP325" s="54">
        <v>1725</v>
      </c>
      <c r="EQ325" s="55">
        <v>1762.5</v>
      </c>
      <c r="ER325" s="56">
        <v>2125</v>
      </c>
      <c r="ES325" s="54">
        <v>2050</v>
      </c>
      <c r="ET325" s="55">
        <v>2087.5</v>
      </c>
      <c r="EU325" s="54" t="s">
        <v>180</v>
      </c>
      <c r="EV325" s="54" t="s">
        <v>180</v>
      </c>
      <c r="EW325" s="55" t="s">
        <v>180</v>
      </c>
      <c r="EX325" s="54">
        <v>426.25</v>
      </c>
      <c r="EY325" s="54">
        <v>417.5</v>
      </c>
      <c r="EZ325" s="55">
        <v>422.25</v>
      </c>
      <c r="FA325" s="56" t="s">
        <v>180</v>
      </c>
      <c r="FB325" s="54" t="s">
        <v>180</v>
      </c>
      <c r="FC325" s="55" t="s">
        <v>180</v>
      </c>
      <c r="FD325" s="56" t="s">
        <v>180</v>
      </c>
      <c r="FE325" s="54" t="s">
        <v>180</v>
      </c>
      <c r="FF325" s="55" t="s">
        <v>180</v>
      </c>
      <c r="FG325" s="56">
        <v>302.5</v>
      </c>
      <c r="FH325" s="54">
        <v>295</v>
      </c>
      <c r="FI325" s="55">
        <v>299</v>
      </c>
      <c r="FJ325" s="56">
        <v>302.5</v>
      </c>
      <c r="FK325" s="54">
        <v>295</v>
      </c>
      <c r="FL325" s="55">
        <v>299</v>
      </c>
      <c r="FM325" s="56">
        <v>315</v>
      </c>
      <c r="FN325" s="54">
        <v>300</v>
      </c>
      <c r="FO325" s="55">
        <v>308</v>
      </c>
      <c r="FP325" s="56" t="s">
        <v>180</v>
      </c>
      <c r="FQ325" s="54" t="s">
        <v>180</v>
      </c>
      <c r="FR325" s="55" t="s">
        <v>180</v>
      </c>
      <c r="FS325" s="56" t="s">
        <v>180</v>
      </c>
      <c r="FT325" s="54" t="s">
        <v>180</v>
      </c>
      <c r="FU325" s="55" t="s">
        <v>180</v>
      </c>
      <c r="FV325" s="56">
        <v>290</v>
      </c>
      <c r="FW325" s="54">
        <v>280</v>
      </c>
      <c r="FX325" s="55">
        <v>285</v>
      </c>
      <c r="FY325" s="56">
        <v>320</v>
      </c>
      <c r="FZ325" s="54">
        <v>315</v>
      </c>
      <c r="GA325" s="55">
        <v>318</v>
      </c>
      <c r="GB325" s="56">
        <v>800</v>
      </c>
      <c r="GC325" s="54">
        <v>523</v>
      </c>
      <c r="GD325" s="55">
        <v>662</v>
      </c>
      <c r="GE325" s="56">
        <v>609</v>
      </c>
      <c r="GF325" s="54">
        <v>609</v>
      </c>
      <c r="GG325" s="55">
        <v>609</v>
      </c>
      <c r="GH325" s="56">
        <v>850</v>
      </c>
      <c r="GI325" s="54">
        <v>790</v>
      </c>
      <c r="GJ325" s="55">
        <v>820</v>
      </c>
      <c r="GK325" s="56" t="s">
        <v>180</v>
      </c>
      <c r="GL325" s="54" t="s">
        <v>180</v>
      </c>
      <c r="GM325" s="55" t="s">
        <v>180</v>
      </c>
      <c r="GN325" s="56" t="s">
        <v>180</v>
      </c>
      <c r="GO325" s="54" t="s">
        <v>180</v>
      </c>
      <c r="GP325" s="55" t="s">
        <v>180</v>
      </c>
      <c r="GQ325" s="56" t="s">
        <v>180</v>
      </c>
      <c r="GR325" s="54" t="s">
        <v>180</v>
      </c>
      <c r="GS325" s="55" t="s">
        <v>180</v>
      </c>
      <c r="GT325" s="56" t="s">
        <v>180</v>
      </c>
      <c r="GU325" s="54" t="s">
        <v>180</v>
      </c>
      <c r="GV325" s="55" t="s">
        <v>180</v>
      </c>
      <c r="GW325" s="56" t="s">
        <v>180</v>
      </c>
      <c r="GX325" s="54" t="s">
        <v>180</v>
      </c>
      <c r="GY325" s="55" t="s">
        <v>180</v>
      </c>
      <c r="GZ325" s="56">
        <v>121</v>
      </c>
      <c r="HA325" s="54">
        <v>81</v>
      </c>
      <c r="HB325" s="55">
        <v>101</v>
      </c>
      <c r="HC325" s="56">
        <v>140</v>
      </c>
      <c r="HD325" s="54">
        <v>130</v>
      </c>
      <c r="HE325" s="55">
        <v>135</v>
      </c>
      <c r="HF325" s="54" t="s">
        <v>180</v>
      </c>
      <c r="HG325" s="54" t="s">
        <v>180</v>
      </c>
      <c r="HH325" s="55" t="s">
        <v>180</v>
      </c>
      <c r="HI325" s="54">
        <v>125</v>
      </c>
      <c r="HJ325" s="54">
        <v>107</v>
      </c>
      <c r="HK325" s="55">
        <v>116</v>
      </c>
      <c r="HL325" s="56">
        <v>90</v>
      </c>
      <c r="HM325" s="54">
        <v>70</v>
      </c>
      <c r="HN325" s="55">
        <v>80</v>
      </c>
      <c r="HO325" s="56">
        <v>110</v>
      </c>
      <c r="HP325" s="54">
        <v>90</v>
      </c>
      <c r="HQ325" s="55">
        <v>100</v>
      </c>
      <c r="HR325" s="56">
        <v>115</v>
      </c>
      <c r="HS325" s="54">
        <v>115</v>
      </c>
      <c r="HT325" s="55">
        <v>115</v>
      </c>
      <c r="HU325" s="56" t="s">
        <v>180</v>
      </c>
      <c r="HV325" s="54" t="s">
        <v>180</v>
      </c>
      <c r="HW325" s="55" t="s">
        <v>180</v>
      </c>
      <c r="HX325" s="56">
        <v>100</v>
      </c>
      <c r="HY325" s="54">
        <v>80</v>
      </c>
      <c r="HZ325" s="55">
        <v>90</v>
      </c>
      <c r="IA325" s="56" t="s">
        <v>180</v>
      </c>
      <c r="IB325" s="54" t="s">
        <v>180</v>
      </c>
      <c r="IC325" s="55" t="s">
        <v>180</v>
      </c>
    </row>
    <row r="326" spans="1:237">
      <c r="A326" s="20">
        <v>2014</v>
      </c>
      <c r="B326" s="20">
        <v>1</v>
      </c>
      <c r="C326" s="20">
        <v>1</v>
      </c>
      <c r="D326" s="54">
        <v>441</v>
      </c>
      <c r="E326" s="54">
        <v>435.6</v>
      </c>
      <c r="F326" s="55">
        <v>438.6</v>
      </c>
      <c r="G326" s="56">
        <v>382</v>
      </c>
      <c r="H326" s="54">
        <v>380</v>
      </c>
      <c r="I326" s="55">
        <v>381.2</v>
      </c>
      <c r="J326" s="56">
        <v>419</v>
      </c>
      <c r="K326" s="54">
        <v>410</v>
      </c>
      <c r="L326" s="55">
        <v>414.8</v>
      </c>
      <c r="M326" s="56">
        <v>441</v>
      </c>
      <c r="N326" s="54">
        <v>426</v>
      </c>
      <c r="O326" s="55">
        <v>433.6</v>
      </c>
      <c r="P326" s="56">
        <v>441</v>
      </c>
      <c r="Q326" s="54">
        <v>426</v>
      </c>
      <c r="R326" s="55">
        <v>433.6</v>
      </c>
      <c r="S326" s="56">
        <v>441</v>
      </c>
      <c r="T326" s="54">
        <v>426</v>
      </c>
      <c r="U326" s="55">
        <v>433.6</v>
      </c>
      <c r="V326" s="54">
        <v>435</v>
      </c>
      <c r="W326" s="54">
        <v>421</v>
      </c>
      <c r="X326" s="55">
        <v>428.2</v>
      </c>
      <c r="Y326" s="54">
        <v>435</v>
      </c>
      <c r="Z326" s="54">
        <v>425</v>
      </c>
      <c r="AA326" s="55">
        <v>430.2</v>
      </c>
      <c r="AB326" s="54" t="s">
        <v>180</v>
      </c>
      <c r="AC326" s="54" t="s">
        <v>180</v>
      </c>
      <c r="AD326" s="55" t="s">
        <v>180</v>
      </c>
      <c r="AE326" s="54" t="s">
        <v>180</v>
      </c>
      <c r="AF326" s="54" t="s">
        <v>180</v>
      </c>
      <c r="AG326" s="55" t="s">
        <v>180</v>
      </c>
      <c r="AH326" s="56" t="s">
        <v>180</v>
      </c>
      <c r="AI326" s="54" t="s">
        <v>180</v>
      </c>
      <c r="AJ326" s="55" t="s">
        <v>180</v>
      </c>
      <c r="AK326" s="56">
        <v>413.2</v>
      </c>
      <c r="AL326" s="54">
        <v>408</v>
      </c>
      <c r="AM326" s="55">
        <v>411</v>
      </c>
      <c r="AN326" s="56" t="s">
        <v>180</v>
      </c>
      <c r="AO326" s="54" t="s">
        <v>180</v>
      </c>
      <c r="AP326" s="55" t="s">
        <v>180</v>
      </c>
      <c r="AQ326" s="56" t="s">
        <v>180</v>
      </c>
      <c r="AR326" s="54" t="s">
        <v>180</v>
      </c>
      <c r="AS326" s="55" t="s">
        <v>180</v>
      </c>
      <c r="AT326" s="56" t="s">
        <v>180</v>
      </c>
      <c r="AU326" s="54" t="s">
        <v>180</v>
      </c>
      <c r="AV326" s="55" t="s">
        <v>180</v>
      </c>
      <c r="AW326" s="56">
        <v>426</v>
      </c>
      <c r="AX326" s="54">
        <v>414</v>
      </c>
      <c r="AY326" s="55">
        <v>420.2</v>
      </c>
      <c r="AZ326" s="56">
        <v>454</v>
      </c>
      <c r="BA326" s="54">
        <v>410</v>
      </c>
      <c r="BB326" s="55">
        <v>432.2</v>
      </c>
      <c r="BC326" s="56">
        <v>430</v>
      </c>
      <c r="BD326" s="54">
        <v>418</v>
      </c>
      <c r="BE326" s="55">
        <v>424</v>
      </c>
      <c r="BF326" s="56">
        <v>454</v>
      </c>
      <c r="BG326" s="54">
        <v>422</v>
      </c>
      <c r="BH326" s="55">
        <v>438.2</v>
      </c>
      <c r="BI326" s="56">
        <v>380</v>
      </c>
      <c r="BJ326" s="54">
        <v>375</v>
      </c>
      <c r="BK326" s="55">
        <v>378</v>
      </c>
      <c r="BL326" s="56">
        <v>416</v>
      </c>
      <c r="BM326" s="54">
        <v>400</v>
      </c>
      <c r="BN326" s="55">
        <v>408.2</v>
      </c>
      <c r="BO326" s="56">
        <v>370</v>
      </c>
      <c r="BP326" s="54">
        <v>360</v>
      </c>
      <c r="BQ326" s="55">
        <v>365</v>
      </c>
      <c r="BR326" s="56">
        <v>415</v>
      </c>
      <c r="BS326" s="54">
        <v>400</v>
      </c>
      <c r="BT326" s="55">
        <v>407.8</v>
      </c>
      <c r="BU326" s="56">
        <v>421.4</v>
      </c>
      <c r="BV326" s="54">
        <v>416.6</v>
      </c>
      <c r="BW326" s="55">
        <v>419.4</v>
      </c>
      <c r="BX326" s="56">
        <v>410</v>
      </c>
      <c r="BY326" s="54">
        <v>408</v>
      </c>
      <c r="BZ326" s="55">
        <v>409</v>
      </c>
      <c r="CA326" s="56" t="s">
        <v>180</v>
      </c>
      <c r="CB326" s="54" t="s">
        <v>180</v>
      </c>
      <c r="CC326" s="55" t="s">
        <v>180</v>
      </c>
      <c r="CD326" s="56" t="s">
        <v>180</v>
      </c>
      <c r="CE326" s="54" t="s">
        <v>180</v>
      </c>
      <c r="CF326" s="55" t="s">
        <v>180</v>
      </c>
      <c r="CG326" s="56">
        <v>446</v>
      </c>
      <c r="CH326" s="54">
        <v>439</v>
      </c>
      <c r="CI326" s="55">
        <v>442.8</v>
      </c>
      <c r="CJ326" s="56">
        <v>2600</v>
      </c>
      <c r="CK326" s="54">
        <v>2500</v>
      </c>
      <c r="CL326" s="55">
        <v>2550</v>
      </c>
      <c r="CM326" s="56">
        <v>2400</v>
      </c>
      <c r="CN326" s="54">
        <v>2300</v>
      </c>
      <c r="CO326" s="55">
        <v>2350</v>
      </c>
      <c r="CP326" s="56">
        <v>489</v>
      </c>
      <c r="CQ326" s="54">
        <v>478.6</v>
      </c>
      <c r="CR326" s="55">
        <v>483.8</v>
      </c>
      <c r="CS326" s="56">
        <v>560</v>
      </c>
      <c r="CT326" s="54">
        <v>550</v>
      </c>
      <c r="CU326" s="55">
        <v>555</v>
      </c>
      <c r="CV326" s="56">
        <v>570</v>
      </c>
      <c r="CW326" s="54">
        <v>550</v>
      </c>
      <c r="CX326" s="55">
        <v>560</v>
      </c>
      <c r="CY326" s="54">
        <v>431</v>
      </c>
      <c r="CZ326" s="54">
        <v>423</v>
      </c>
      <c r="DA326" s="55">
        <v>427.4</v>
      </c>
      <c r="DB326" s="54">
        <v>433</v>
      </c>
      <c r="DC326" s="54">
        <v>427</v>
      </c>
      <c r="DD326" s="55">
        <v>430.2</v>
      </c>
      <c r="DE326" s="54" t="s">
        <v>180</v>
      </c>
      <c r="DF326" s="54" t="s">
        <v>180</v>
      </c>
      <c r="DG326" s="55" t="s">
        <v>180</v>
      </c>
      <c r="DH326" s="54" t="s">
        <v>180</v>
      </c>
      <c r="DI326" s="54" t="s">
        <v>180</v>
      </c>
      <c r="DJ326" s="55" t="s">
        <v>180</v>
      </c>
      <c r="DK326" s="56" t="s">
        <v>180</v>
      </c>
      <c r="DL326" s="54" t="s">
        <v>180</v>
      </c>
      <c r="DM326" s="55" t="s">
        <v>180</v>
      </c>
      <c r="DN326" s="54" t="s">
        <v>180</v>
      </c>
      <c r="DO326" s="54" t="s">
        <v>180</v>
      </c>
      <c r="DP326" s="55" t="s">
        <v>180</v>
      </c>
      <c r="DQ326" s="54" t="s">
        <v>180</v>
      </c>
      <c r="DR326" s="54" t="s">
        <v>180</v>
      </c>
      <c r="DS326" s="55" t="s">
        <v>180</v>
      </c>
      <c r="DT326" s="54" t="s">
        <v>180</v>
      </c>
      <c r="DU326" s="54" t="s">
        <v>180</v>
      </c>
      <c r="DV326" s="55" t="s">
        <v>180</v>
      </c>
      <c r="DW326" s="56">
        <v>444</v>
      </c>
      <c r="DX326" s="54">
        <v>440</v>
      </c>
      <c r="DY326" s="55">
        <v>442.4</v>
      </c>
      <c r="DZ326" s="56" t="s">
        <v>180</v>
      </c>
      <c r="EA326" s="54" t="s">
        <v>180</v>
      </c>
      <c r="EB326" s="55" t="s">
        <v>180</v>
      </c>
      <c r="EC326" s="56">
        <v>443</v>
      </c>
      <c r="ED326" s="54">
        <v>435</v>
      </c>
      <c r="EE326" s="55">
        <v>439.4</v>
      </c>
      <c r="EF326" s="56">
        <v>420</v>
      </c>
      <c r="EG326" s="54">
        <v>416</v>
      </c>
      <c r="EH326" s="55">
        <v>418.4</v>
      </c>
      <c r="EI326" s="56" t="s">
        <v>180</v>
      </c>
      <c r="EJ326" s="54" t="s">
        <v>180</v>
      </c>
      <c r="EK326" s="55" t="s">
        <v>180</v>
      </c>
      <c r="EL326" s="56" t="s">
        <v>180</v>
      </c>
      <c r="EM326" s="54" t="s">
        <v>180</v>
      </c>
      <c r="EN326" s="55" t="s">
        <v>180</v>
      </c>
      <c r="EO326" s="56">
        <v>1890</v>
      </c>
      <c r="EP326" s="54">
        <v>1790</v>
      </c>
      <c r="EQ326" s="55">
        <v>1840</v>
      </c>
      <c r="ER326" s="56">
        <v>2250</v>
      </c>
      <c r="ES326" s="54">
        <v>2160</v>
      </c>
      <c r="ET326" s="55">
        <v>2205</v>
      </c>
      <c r="EU326" s="54" t="s">
        <v>180</v>
      </c>
      <c r="EV326" s="54" t="s">
        <v>180</v>
      </c>
      <c r="EW326" s="55" t="s">
        <v>180</v>
      </c>
      <c r="EX326" s="54">
        <v>472</v>
      </c>
      <c r="EY326" s="54">
        <v>461</v>
      </c>
      <c r="EZ326" s="55">
        <v>466.8</v>
      </c>
      <c r="FA326" s="56" t="s">
        <v>180</v>
      </c>
      <c r="FB326" s="54" t="s">
        <v>180</v>
      </c>
      <c r="FC326" s="55" t="s">
        <v>180</v>
      </c>
      <c r="FD326" s="56" t="s">
        <v>180</v>
      </c>
      <c r="FE326" s="54" t="s">
        <v>180</v>
      </c>
      <c r="FF326" s="55" t="s">
        <v>180</v>
      </c>
      <c r="FG326" s="56">
        <v>326</v>
      </c>
      <c r="FH326" s="54">
        <v>318</v>
      </c>
      <c r="FI326" s="55">
        <v>322.2</v>
      </c>
      <c r="FJ326" s="56">
        <v>329</v>
      </c>
      <c r="FK326" s="54">
        <v>318</v>
      </c>
      <c r="FL326" s="55">
        <v>323.60000000000002</v>
      </c>
      <c r="FM326" s="56">
        <v>363</v>
      </c>
      <c r="FN326" s="54">
        <v>352</v>
      </c>
      <c r="FO326" s="55">
        <v>357.6</v>
      </c>
      <c r="FP326" s="56" t="s">
        <v>180</v>
      </c>
      <c r="FQ326" s="54" t="s">
        <v>180</v>
      </c>
      <c r="FR326" s="55" t="s">
        <v>180</v>
      </c>
      <c r="FS326" s="56" t="s">
        <v>180</v>
      </c>
      <c r="FT326" s="54" t="s">
        <v>180</v>
      </c>
      <c r="FU326" s="55" t="s">
        <v>180</v>
      </c>
      <c r="FV326" s="56">
        <v>306</v>
      </c>
      <c r="FW326" s="54">
        <v>302</v>
      </c>
      <c r="FX326" s="55">
        <v>304</v>
      </c>
      <c r="FY326" s="56">
        <v>346</v>
      </c>
      <c r="FZ326" s="54">
        <v>340.8</v>
      </c>
      <c r="GA326" s="55">
        <v>343.8</v>
      </c>
      <c r="GB326" s="56">
        <v>800</v>
      </c>
      <c r="GC326" s="54">
        <v>523</v>
      </c>
      <c r="GD326" s="55">
        <v>662</v>
      </c>
      <c r="GE326" s="56">
        <v>609</v>
      </c>
      <c r="GF326" s="54">
        <v>609</v>
      </c>
      <c r="GG326" s="55">
        <v>609</v>
      </c>
      <c r="GH326" s="56">
        <v>850</v>
      </c>
      <c r="GI326" s="54">
        <v>790</v>
      </c>
      <c r="GJ326" s="55">
        <v>820</v>
      </c>
      <c r="GK326" s="56" t="s">
        <v>180</v>
      </c>
      <c r="GL326" s="54" t="s">
        <v>180</v>
      </c>
      <c r="GM326" s="55" t="s">
        <v>180</v>
      </c>
      <c r="GN326" s="56" t="s">
        <v>180</v>
      </c>
      <c r="GO326" s="54" t="s">
        <v>180</v>
      </c>
      <c r="GP326" s="55" t="s">
        <v>180</v>
      </c>
      <c r="GQ326" s="56" t="s">
        <v>180</v>
      </c>
      <c r="GR326" s="54" t="s">
        <v>180</v>
      </c>
      <c r="GS326" s="55" t="s">
        <v>180</v>
      </c>
      <c r="GT326" s="56" t="s">
        <v>180</v>
      </c>
      <c r="GU326" s="54" t="s">
        <v>180</v>
      </c>
      <c r="GV326" s="55" t="s">
        <v>180</v>
      </c>
      <c r="GW326" s="56" t="s">
        <v>180</v>
      </c>
      <c r="GX326" s="54" t="s">
        <v>180</v>
      </c>
      <c r="GY326" s="55" t="s">
        <v>180</v>
      </c>
      <c r="GZ326" s="56">
        <v>123.4</v>
      </c>
      <c r="HA326" s="54">
        <v>81</v>
      </c>
      <c r="HB326" s="55">
        <v>102.2</v>
      </c>
      <c r="HC326" s="56">
        <v>143.19999999999999</v>
      </c>
      <c r="HD326" s="54">
        <v>134.80000000000001</v>
      </c>
      <c r="HE326" s="55">
        <v>139</v>
      </c>
      <c r="HF326" s="54" t="s">
        <v>180</v>
      </c>
      <c r="HG326" s="54" t="s">
        <v>180</v>
      </c>
      <c r="HH326" s="55" t="s">
        <v>180</v>
      </c>
      <c r="HI326" s="54">
        <v>125</v>
      </c>
      <c r="HJ326" s="54">
        <v>107</v>
      </c>
      <c r="HK326" s="55">
        <v>116</v>
      </c>
      <c r="HL326" s="56">
        <v>90</v>
      </c>
      <c r="HM326" s="54">
        <v>70</v>
      </c>
      <c r="HN326" s="55">
        <v>80</v>
      </c>
      <c r="HO326" s="56">
        <v>110</v>
      </c>
      <c r="HP326" s="54">
        <v>90</v>
      </c>
      <c r="HQ326" s="55">
        <v>100</v>
      </c>
      <c r="HR326" s="56">
        <v>115</v>
      </c>
      <c r="HS326" s="54">
        <v>115</v>
      </c>
      <c r="HT326" s="55">
        <v>115</v>
      </c>
      <c r="HU326" s="56" t="s">
        <v>180</v>
      </c>
      <c r="HV326" s="54" t="s">
        <v>180</v>
      </c>
      <c r="HW326" s="55" t="s">
        <v>180</v>
      </c>
      <c r="HX326" s="56">
        <v>100</v>
      </c>
      <c r="HY326" s="54">
        <v>80</v>
      </c>
      <c r="HZ326" s="55">
        <v>90</v>
      </c>
      <c r="IA326" s="56" t="s">
        <v>180</v>
      </c>
      <c r="IB326" s="54" t="s">
        <v>180</v>
      </c>
      <c r="IC326" s="55" t="s">
        <v>180</v>
      </c>
    </row>
    <row r="327" spans="1:237">
      <c r="A327" s="20">
        <v>2014</v>
      </c>
      <c r="B327" s="20">
        <v>1</v>
      </c>
      <c r="C327" s="20">
        <v>2</v>
      </c>
      <c r="D327" s="54">
        <v>493.75</v>
      </c>
      <c r="E327" s="54">
        <v>487.5</v>
      </c>
      <c r="F327" s="55">
        <v>491</v>
      </c>
      <c r="G327" s="56">
        <v>445</v>
      </c>
      <c r="H327" s="54">
        <v>440</v>
      </c>
      <c r="I327" s="55">
        <v>442.5</v>
      </c>
      <c r="J327" s="56">
        <v>480</v>
      </c>
      <c r="K327" s="54">
        <v>471.5</v>
      </c>
      <c r="L327" s="55">
        <v>476.25</v>
      </c>
      <c r="M327" s="56">
        <v>495</v>
      </c>
      <c r="N327" s="54">
        <v>482.5</v>
      </c>
      <c r="O327" s="55">
        <v>489.00000000000006</v>
      </c>
      <c r="P327" s="56">
        <v>495</v>
      </c>
      <c r="Q327" s="54">
        <v>482.5</v>
      </c>
      <c r="R327" s="55">
        <v>489.00000000000006</v>
      </c>
      <c r="S327" s="56">
        <v>495</v>
      </c>
      <c r="T327" s="54">
        <v>482.5</v>
      </c>
      <c r="U327" s="55">
        <v>489.00000000000006</v>
      </c>
      <c r="V327" s="54">
        <v>500</v>
      </c>
      <c r="W327" s="54">
        <v>485</v>
      </c>
      <c r="X327" s="55">
        <v>492.5</v>
      </c>
      <c r="Y327" s="54">
        <v>500</v>
      </c>
      <c r="Z327" s="54">
        <v>485</v>
      </c>
      <c r="AA327" s="55">
        <v>492.5</v>
      </c>
      <c r="AB327" s="54" t="s">
        <v>180</v>
      </c>
      <c r="AC327" s="54" t="s">
        <v>180</v>
      </c>
      <c r="AD327" s="55" t="s">
        <v>180</v>
      </c>
      <c r="AE327" s="54" t="s">
        <v>180</v>
      </c>
      <c r="AF327" s="54" t="s">
        <v>180</v>
      </c>
      <c r="AG327" s="55" t="s">
        <v>180</v>
      </c>
      <c r="AH327" s="56" t="s">
        <v>180</v>
      </c>
      <c r="AI327" s="54" t="s">
        <v>180</v>
      </c>
      <c r="AJ327" s="55" t="s">
        <v>180</v>
      </c>
      <c r="AK327" s="56">
        <v>433</v>
      </c>
      <c r="AL327" s="54">
        <v>430</v>
      </c>
      <c r="AM327" s="55">
        <v>432</v>
      </c>
      <c r="AN327" s="56" t="s">
        <v>180</v>
      </c>
      <c r="AO327" s="54" t="s">
        <v>180</v>
      </c>
      <c r="AP327" s="55" t="s">
        <v>180</v>
      </c>
      <c r="AQ327" s="56" t="s">
        <v>180</v>
      </c>
      <c r="AR327" s="54" t="s">
        <v>180</v>
      </c>
      <c r="AS327" s="55" t="s">
        <v>180</v>
      </c>
      <c r="AT327" s="56" t="s">
        <v>180</v>
      </c>
      <c r="AU327" s="54" t="s">
        <v>180</v>
      </c>
      <c r="AV327" s="55" t="s">
        <v>180</v>
      </c>
      <c r="AW327" s="56">
        <v>491.25</v>
      </c>
      <c r="AX327" s="54">
        <v>463.75</v>
      </c>
      <c r="AY327" s="55">
        <v>478</v>
      </c>
      <c r="AZ327" s="56">
        <v>533.75</v>
      </c>
      <c r="BA327" s="54">
        <v>490</v>
      </c>
      <c r="BB327" s="55">
        <v>512</v>
      </c>
      <c r="BC327" s="56">
        <v>526.25</v>
      </c>
      <c r="BD327" s="54">
        <v>517.5</v>
      </c>
      <c r="BE327" s="55">
        <v>522.25</v>
      </c>
      <c r="BF327" s="56">
        <v>525</v>
      </c>
      <c r="BG327" s="54">
        <v>490</v>
      </c>
      <c r="BH327" s="55">
        <v>507.5</v>
      </c>
      <c r="BI327" s="56">
        <v>442.5</v>
      </c>
      <c r="BJ327" s="54">
        <v>437.5</v>
      </c>
      <c r="BK327" s="55">
        <v>440.5</v>
      </c>
      <c r="BL327" s="56">
        <v>470</v>
      </c>
      <c r="BM327" s="54">
        <v>465</v>
      </c>
      <c r="BN327" s="55">
        <v>468</v>
      </c>
      <c r="BO327" s="56">
        <v>370</v>
      </c>
      <c r="BP327" s="54">
        <v>360</v>
      </c>
      <c r="BQ327" s="55">
        <v>365</v>
      </c>
      <c r="BR327" s="56">
        <v>481.25</v>
      </c>
      <c r="BS327" s="54">
        <v>465</v>
      </c>
      <c r="BT327" s="55">
        <v>473.25</v>
      </c>
      <c r="BU327" s="56">
        <v>427</v>
      </c>
      <c r="BV327" s="54">
        <v>422</v>
      </c>
      <c r="BW327" s="55">
        <v>425</v>
      </c>
      <c r="BX327" s="56">
        <v>410</v>
      </c>
      <c r="BY327" s="54">
        <v>408</v>
      </c>
      <c r="BZ327" s="55">
        <v>409</v>
      </c>
      <c r="CA327" s="56" t="s">
        <v>180</v>
      </c>
      <c r="CB327" s="54" t="s">
        <v>180</v>
      </c>
      <c r="CC327" s="55" t="s">
        <v>180</v>
      </c>
      <c r="CD327" s="56" t="s">
        <v>180</v>
      </c>
      <c r="CE327" s="54" t="s">
        <v>180</v>
      </c>
      <c r="CF327" s="55" t="s">
        <v>180</v>
      </c>
      <c r="CG327" s="56">
        <v>523.5</v>
      </c>
      <c r="CH327" s="54">
        <v>519.25</v>
      </c>
      <c r="CI327" s="55">
        <v>521.75</v>
      </c>
      <c r="CJ327" s="56">
        <v>2675</v>
      </c>
      <c r="CK327" s="54">
        <v>2575</v>
      </c>
      <c r="CL327" s="55">
        <v>2625</v>
      </c>
      <c r="CM327" s="56">
        <v>2475</v>
      </c>
      <c r="CN327" s="54">
        <v>2375</v>
      </c>
      <c r="CO327" s="55">
        <v>2425</v>
      </c>
      <c r="CP327" s="56">
        <v>567.5</v>
      </c>
      <c r="CQ327" s="54">
        <v>561.25</v>
      </c>
      <c r="CR327" s="55">
        <v>564.5</v>
      </c>
      <c r="CS327" s="56">
        <v>560</v>
      </c>
      <c r="CT327" s="54">
        <v>550</v>
      </c>
      <c r="CU327" s="55">
        <v>555</v>
      </c>
      <c r="CV327" s="56">
        <v>570</v>
      </c>
      <c r="CW327" s="54">
        <v>550</v>
      </c>
      <c r="CX327" s="55">
        <v>560</v>
      </c>
      <c r="CY327" s="54">
        <v>481.25</v>
      </c>
      <c r="CZ327" s="54">
        <v>475</v>
      </c>
      <c r="DA327" s="55">
        <v>478.5</v>
      </c>
      <c r="DB327" s="54">
        <v>485</v>
      </c>
      <c r="DC327" s="54">
        <v>477.5</v>
      </c>
      <c r="DD327" s="55">
        <v>481.5</v>
      </c>
      <c r="DE327" s="54" t="s">
        <v>180</v>
      </c>
      <c r="DF327" s="54" t="s">
        <v>180</v>
      </c>
      <c r="DG327" s="55" t="s">
        <v>180</v>
      </c>
      <c r="DH327" s="54" t="s">
        <v>180</v>
      </c>
      <c r="DI327" s="54" t="s">
        <v>180</v>
      </c>
      <c r="DJ327" s="55" t="s">
        <v>180</v>
      </c>
      <c r="DK327" s="56" t="s">
        <v>180</v>
      </c>
      <c r="DL327" s="54" t="s">
        <v>180</v>
      </c>
      <c r="DM327" s="55" t="s">
        <v>180</v>
      </c>
      <c r="DN327" s="54" t="s">
        <v>180</v>
      </c>
      <c r="DO327" s="54" t="s">
        <v>180</v>
      </c>
      <c r="DP327" s="55" t="s">
        <v>180</v>
      </c>
      <c r="DQ327" s="54" t="s">
        <v>180</v>
      </c>
      <c r="DR327" s="54" t="s">
        <v>180</v>
      </c>
      <c r="DS327" s="55" t="s">
        <v>180</v>
      </c>
      <c r="DT327" s="54" t="s">
        <v>180</v>
      </c>
      <c r="DU327" s="54" t="s">
        <v>180</v>
      </c>
      <c r="DV327" s="55" t="s">
        <v>180</v>
      </c>
      <c r="DW327" s="56">
        <v>493.75</v>
      </c>
      <c r="DX327" s="54">
        <v>491.25</v>
      </c>
      <c r="DY327" s="55">
        <v>492.75</v>
      </c>
      <c r="DZ327" s="56" t="s">
        <v>180</v>
      </c>
      <c r="EA327" s="54" t="s">
        <v>180</v>
      </c>
      <c r="EB327" s="55" t="s">
        <v>180</v>
      </c>
      <c r="EC327" s="56">
        <v>495.00000000000006</v>
      </c>
      <c r="ED327" s="54">
        <v>480</v>
      </c>
      <c r="EE327" s="55">
        <v>488</v>
      </c>
      <c r="EF327" s="56">
        <v>445</v>
      </c>
      <c r="EG327" s="54">
        <v>440</v>
      </c>
      <c r="EH327" s="55">
        <v>443</v>
      </c>
      <c r="EI327" s="56" t="s">
        <v>180</v>
      </c>
      <c r="EJ327" s="54" t="s">
        <v>180</v>
      </c>
      <c r="EK327" s="55" t="s">
        <v>180</v>
      </c>
      <c r="EL327" s="56" t="s">
        <v>180</v>
      </c>
      <c r="EM327" s="54" t="s">
        <v>180</v>
      </c>
      <c r="EN327" s="55" t="s">
        <v>180</v>
      </c>
      <c r="EO327" s="56">
        <v>1900</v>
      </c>
      <c r="EP327" s="54">
        <v>1800</v>
      </c>
      <c r="EQ327" s="55">
        <v>1850</v>
      </c>
      <c r="ER327" s="56">
        <v>2300</v>
      </c>
      <c r="ES327" s="54">
        <v>2200</v>
      </c>
      <c r="ET327" s="55">
        <v>2250</v>
      </c>
      <c r="EU327" s="54" t="s">
        <v>180</v>
      </c>
      <c r="EV327" s="54" t="s">
        <v>180</v>
      </c>
      <c r="EW327" s="55" t="s">
        <v>180</v>
      </c>
      <c r="EX327" s="54">
        <v>518.75</v>
      </c>
      <c r="EY327" s="54">
        <v>502.5</v>
      </c>
      <c r="EZ327" s="55">
        <v>511</v>
      </c>
      <c r="FA327" s="56" t="s">
        <v>180</v>
      </c>
      <c r="FB327" s="54" t="s">
        <v>180</v>
      </c>
      <c r="FC327" s="55" t="s">
        <v>180</v>
      </c>
      <c r="FD327" s="56" t="s">
        <v>180</v>
      </c>
      <c r="FE327" s="54" t="s">
        <v>180</v>
      </c>
      <c r="FF327" s="55" t="s">
        <v>180</v>
      </c>
      <c r="FG327" s="56">
        <v>390</v>
      </c>
      <c r="FH327" s="54">
        <v>385</v>
      </c>
      <c r="FI327" s="55">
        <v>388</v>
      </c>
      <c r="FJ327" s="56">
        <v>400</v>
      </c>
      <c r="FK327" s="54">
        <v>380</v>
      </c>
      <c r="FL327" s="55">
        <v>390</v>
      </c>
      <c r="FM327" s="56">
        <v>420</v>
      </c>
      <c r="FN327" s="54">
        <v>410</v>
      </c>
      <c r="FO327" s="55">
        <v>415</v>
      </c>
      <c r="FP327" s="56" t="s">
        <v>180</v>
      </c>
      <c r="FQ327" s="54" t="s">
        <v>180</v>
      </c>
      <c r="FR327" s="55" t="s">
        <v>180</v>
      </c>
      <c r="FS327" s="56" t="s">
        <v>180</v>
      </c>
      <c r="FT327" s="54" t="s">
        <v>180</v>
      </c>
      <c r="FU327" s="55" t="s">
        <v>180</v>
      </c>
      <c r="FV327" s="56">
        <v>341.25</v>
      </c>
      <c r="FW327" s="54">
        <v>335</v>
      </c>
      <c r="FX327" s="55">
        <v>338.5</v>
      </c>
      <c r="FY327" s="56">
        <v>420</v>
      </c>
      <c r="FZ327" s="54">
        <v>392.5</v>
      </c>
      <c r="GA327" s="55">
        <v>406.75</v>
      </c>
      <c r="GB327" s="56">
        <v>812.5</v>
      </c>
      <c r="GC327" s="54">
        <v>573.25</v>
      </c>
      <c r="GD327" s="55">
        <v>693.25</v>
      </c>
      <c r="GE327" s="56">
        <v>662.25</v>
      </c>
      <c r="GF327" s="54">
        <v>662.25</v>
      </c>
      <c r="GG327" s="55">
        <v>662.25</v>
      </c>
      <c r="GH327" s="56">
        <v>860</v>
      </c>
      <c r="GI327" s="54">
        <v>820</v>
      </c>
      <c r="GJ327" s="55">
        <v>840</v>
      </c>
      <c r="GK327" s="56" t="s">
        <v>180</v>
      </c>
      <c r="GL327" s="54" t="s">
        <v>180</v>
      </c>
      <c r="GM327" s="55" t="s">
        <v>180</v>
      </c>
      <c r="GN327" s="56" t="s">
        <v>180</v>
      </c>
      <c r="GO327" s="54" t="s">
        <v>180</v>
      </c>
      <c r="GP327" s="55" t="s">
        <v>180</v>
      </c>
      <c r="GQ327" s="56" t="s">
        <v>180</v>
      </c>
      <c r="GR327" s="54" t="s">
        <v>180</v>
      </c>
      <c r="GS327" s="55" t="s">
        <v>180</v>
      </c>
      <c r="GT327" s="56" t="s">
        <v>180</v>
      </c>
      <c r="GU327" s="54" t="s">
        <v>180</v>
      </c>
      <c r="GV327" s="55" t="s">
        <v>180</v>
      </c>
      <c r="GW327" s="56" t="s">
        <v>180</v>
      </c>
      <c r="GX327" s="54" t="s">
        <v>180</v>
      </c>
      <c r="GY327" s="55" t="s">
        <v>180</v>
      </c>
      <c r="GZ327" s="56">
        <v>125</v>
      </c>
      <c r="HA327" s="54">
        <v>81</v>
      </c>
      <c r="HB327" s="55">
        <v>103</v>
      </c>
      <c r="HC327" s="56">
        <v>144</v>
      </c>
      <c r="HD327" s="54">
        <v>136</v>
      </c>
      <c r="HE327" s="55">
        <v>140</v>
      </c>
      <c r="HF327" s="54" t="s">
        <v>180</v>
      </c>
      <c r="HG327" s="54" t="s">
        <v>180</v>
      </c>
      <c r="HH327" s="55" t="s">
        <v>180</v>
      </c>
      <c r="HI327" s="54">
        <v>125</v>
      </c>
      <c r="HJ327" s="54">
        <v>107</v>
      </c>
      <c r="HK327" s="55">
        <v>116</v>
      </c>
      <c r="HL327" s="56">
        <v>75</v>
      </c>
      <c r="HM327" s="54">
        <v>62</v>
      </c>
      <c r="HN327" s="55">
        <v>69</v>
      </c>
      <c r="HO327" s="56">
        <v>110</v>
      </c>
      <c r="HP327" s="54">
        <v>90</v>
      </c>
      <c r="HQ327" s="55">
        <v>100</v>
      </c>
      <c r="HR327" s="56">
        <v>115</v>
      </c>
      <c r="HS327" s="54">
        <v>115</v>
      </c>
      <c r="HT327" s="55">
        <v>115</v>
      </c>
      <c r="HU327" s="56" t="s">
        <v>180</v>
      </c>
      <c r="HV327" s="54" t="s">
        <v>180</v>
      </c>
      <c r="HW327" s="55" t="s">
        <v>180</v>
      </c>
      <c r="HX327" s="56">
        <v>100</v>
      </c>
      <c r="HY327" s="54">
        <v>80</v>
      </c>
      <c r="HZ327" s="55">
        <v>90</v>
      </c>
      <c r="IA327" s="56" t="s">
        <v>180</v>
      </c>
      <c r="IB327" s="54" t="s">
        <v>180</v>
      </c>
      <c r="IC327" s="55" t="s">
        <v>180</v>
      </c>
    </row>
    <row r="328" spans="1:237">
      <c r="A328" s="20">
        <v>2014</v>
      </c>
      <c r="B328" s="20">
        <v>1</v>
      </c>
      <c r="C328" s="20">
        <v>3</v>
      </c>
      <c r="D328" s="54">
        <v>500</v>
      </c>
      <c r="E328" s="54">
        <v>498.75</v>
      </c>
      <c r="F328" s="55">
        <v>499.5</v>
      </c>
      <c r="G328" s="56">
        <v>457.5</v>
      </c>
      <c r="H328" s="54">
        <v>450</v>
      </c>
      <c r="I328" s="55">
        <v>453.75</v>
      </c>
      <c r="J328" s="56">
        <v>491.75</v>
      </c>
      <c r="K328" s="54">
        <v>487.25</v>
      </c>
      <c r="L328" s="55">
        <v>489.75</v>
      </c>
      <c r="M328" s="56">
        <v>510</v>
      </c>
      <c r="N328" s="54">
        <v>497.5</v>
      </c>
      <c r="O328" s="55">
        <v>504</v>
      </c>
      <c r="P328" s="56">
        <v>510</v>
      </c>
      <c r="Q328" s="54">
        <v>496.25</v>
      </c>
      <c r="R328" s="55">
        <v>503.5</v>
      </c>
      <c r="S328" s="56">
        <v>510</v>
      </c>
      <c r="T328" s="54">
        <v>497.5</v>
      </c>
      <c r="U328" s="55">
        <v>504</v>
      </c>
      <c r="V328" s="54">
        <v>520</v>
      </c>
      <c r="W328" s="54">
        <v>500</v>
      </c>
      <c r="X328" s="55">
        <v>510</v>
      </c>
      <c r="Y328" s="54">
        <v>520</v>
      </c>
      <c r="Z328" s="54">
        <v>500</v>
      </c>
      <c r="AA328" s="55">
        <v>510</v>
      </c>
      <c r="AB328" s="54" t="s">
        <v>180</v>
      </c>
      <c r="AC328" s="54" t="s">
        <v>180</v>
      </c>
      <c r="AD328" s="55" t="s">
        <v>180</v>
      </c>
      <c r="AE328" s="54" t="s">
        <v>180</v>
      </c>
      <c r="AF328" s="54" t="s">
        <v>180</v>
      </c>
      <c r="AG328" s="55" t="s">
        <v>180</v>
      </c>
      <c r="AH328" s="56" t="s">
        <v>180</v>
      </c>
      <c r="AI328" s="54" t="s">
        <v>180</v>
      </c>
      <c r="AJ328" s="55" t="s">
        <v>180</v>
      </c>
      <c r="AK328" s="56">
        <v>493.75</v>
      </c>
      <c r="AL328" s="54">
        <v>488.75000000000006</v>
      </c>
      <c r="AM328" s="55">
        <v>491.75</v>
      </c>
      <c r="AN328" s="56" t="s">
        <v>180</v>
      </c>
      <c r="AO328" s="54" t="s">
        <v>180</v>
      </c>
      <c r="AP328" s="55" t="s">
        <v>180</v>
      </c>
      <c r="AQ328" s="56" t="s">
        <v>180</v>
      </c>
      <c r="AR328" s="54" t="s">
        <v>180</v>
      </c>
      <c r="AS328" s="55" t="s">
        <v>180</v>
      </c>
      <c r="AT328" s="56" t="s">
        <v>180</v>
      </c>
      <c r="AU328" s="54" t="s">
        <v>180</v>
      </c>
      <c r="AV328" s="55" t="s">
        <v>180</v>
      </c>
      <c r="AW328" s="56">
        <v>473.75</v>
      </c>
      <c r="AX328" s="54">
        <v>462.5</v>
      </c>
      <c r="AY328" s="55">
        <v>468.5</v>
      </c>
      <c r="AZ328" s="56">
        <v>550</v>
      </c>
      <c r="BA328" s="54">
        <v>500</v>
      </c>
      <c r="BB328" s="55">
        <v>525</v>
      </c>
      <c r="BC328" s="56">
        <v>542.5</v>
      </c>
      <c r="BD328" s="54">
        <v>532.5</v>
      </c>
      <c r="BE328" s="55">
        <v>538</v>
      </c>
      <c r="BF328" s="56">
        <v>550</v>
      </c>
      <c r="BG328" s="54">
        <v>500</v>
      </c>
      <c r="BH328" s="55">
        <v>525</v>
      </c>
      <c r="BI328" s="56">
        <v>504.99999999999994</v>
      </c>
      <c r="BJ328" s="54">
        <v>500</v>
      </c>
      <c r="BK328" s="55">
        <v>503.00000000000006</v>
      </c>
      <c r="BL328" s="56">
        <v>475</v>
      </c>
      <c r="BM328" s="54">
        <v>470</v>
      </c>
      <c r="BN328" s="55">
        <v>473</v>
      </c>
      <c r="BO328" s="56">
        <v>435</v>
      </c>
      <c r="BP328" s="54">
        <v>422.5</v>
      </c>
      <c r="BQ328" s="55">
        <v>429</v>
      </c>
      <c r="BR328" s="56">
        <v>470</v>
      </c>
      <c r="BS328" s="54">
        <v>457.5</v>
      </c>
      <c r="BT328" s="55">
        <v>464</v>
      </c>
      <c r="BU328" s="56">
        <v>427</v>
      </c>
      <c r="BV328" s="54">
        <v>422</v>
      </c>
      <c r="BW328" s="55">
        <v>425</v>
      </c>
      <c r="BX328" s="56">
        <v>410</v>
      </c>
      <c r="BY328" s="54">
        <v>408</v>
      </c>
      <c r="BZ328" s="55">
        <v>409</v>
      </c>
      <c r="CA328" s="56" t="s">
        <v>180</v>
      </c>
      <c r="CB328" s="54" t="s">
        <v>180</v>
      </c>
      <c r="CC328" s="55" t="s">
        <v>180</v>
      </c>
      <c r="CD328" s="56" t="s">
        <v>180</v>
      </c>
      <c r="CE328" s="54" t="s">
        <v>180</v>
      </c>
      <c r="CF328" s="55" t="s">
        <v>180</v>
      </c>
      <c r="CG328" s="56">
        <v>515.5</v>
      </c>
      <c r="CH328" s="54">
        <v>509.75</v>
      </c>
      <c r="CI328" s="55">
        <v>513</v>
      </c>
      <c r="CJ328" s="56">
        <v>2700</v>
      </c>
      <c r="CK328" s="54">
        <v>2600</v>
      </c>
      <c r="CL328" s="55">
        <v>2650</v>
      </c>
      <c r="CM328" s="56">
        <v>2500</v>
      </c>
      <c r="CN328" s="54">
        <v>2400</v>
      </c>
      <c r="CO328" s="55">
        <v>2450</v>
      </c>
      <c r="CP328" s="56">
        <v>582.5</v>
      </c>
      <c r="CQ328" s="54">
        <v>575</v>
      </c>
      <c r="CR328" s="55">
        <v>579</v>
      </c>
      <c r="CS328" s="56">
        <v>560</v>
      </c>
      <c r="CT328" s="54">
        <v>550</v>
      </c>
      <c r="CU328" s="55">
        <v>555</v>
      </c>
      <c r="CV328" s="56">
        <v>570</v>
      </c>
      <c r="CW328" s="54">
        <v>550</v>
      </c>
      <c r="CX328" s="55">
        <v>560</v>
      </c>
      <c r="CY328" s="54">
        <v>473.75</v>
      </c>
      <c r="CZ328" s="54">
        <v>466.25</v>
      </c>
      <c r="DA328" s="55">
        <v>470.25</v>
      </c>
      <c r="DB328" s="54">
        <v>495</v>
      </c>
      <c r="DC328" s="54">
        <v>492.5</v>
      </c>
      <c r="DD328" s="55">
        <v>494</v>
      </c>
      <c r="DE328" s="54" t="s">
        <v>180</v>
      </c>
      <c r="DF328" s="54" t="s">
        <v>180</v>
      </c>
      <c r="DG328" s="55" t="s">
        <v>180</v>
      </c>
      <c r="DH328" s="54" t="s">
        <v>180</v>
      </c>
      <c r="DI328" s="54" t="s">
        <v>180</v>
      </c>
      <c r="DJ328" s="55" t="s">
        <v>180</v>
      </c>
      <c r="DK328" s="56" t="s">
        <v>180</v>
      </c>
      <c r="DL328" s="54" t="s">
        <v>180</v>
      </c>
      <c r="DM328" s="55" t="s">
        <v>180</v>
      </c>
      <c r="DN328" s="54" t="s">
        <v>180</v>
      </c>
      <c r="DO328" s="54" t="s">
        <v>180</v>
      </c>
      <c r="DP328" s="55" t="s">
        <v>180</v>
      </c>
      <c r="DQ328" s="54" t="s">
        <v>180</v>
      </c>
      <c r="DR328" s="54" t="s">
        <v>180</v>
      </c>
      <c r="DS328" s="55" t="s">
        <v>180</v>
      </c>
      <c r="DT328" s="54" t="s">
        <v>180</v>
      </c>
      <c r="DU328" s="54" t="s">
        <v>180</v>
      </c>
      <c r="DV328" s="55" t="s">
        <v>180</v>
      </c>
      <c r="DW328" s="56">
        <v>500</v>
      </c>
      <c r="DX328" s="54">
        <v>498.75</v>
      </c>
      <c r="DY328" s="55">
        <v>499.5</v>
      </c>
      <c r="DZ328" s="56" t="s">
        <v>180</v>
      </c>
      <c r="EA328" s="54" t="s">
        <v>180</v>
      </c>
      <c r="EB328" s="55" t="s">
        <v>180</v>
      </c>
      <c r="EC328" s="56">
        <v>495.00000000000006</v>
      </c>
      <c r="ED328" s="54">
        <v>480</v>
      </c>
      <c r="EE328" s="55">
        <v>488</v>
      </c>
      <c r="EF328" s="56">
        <v>498.74999999999994</v>
      </c>
      <c r="EG328" s="54">
        <v>493.75</v>
      </c>
      <c r="EH328" s="55">
        <v>496.75000000000006</v>
      </c>
      <c r="EI328" s="56" t="s">
        <v>180</v>
      </c>
      <c r="EJ328" s="54" t="s">
        <v>180</v>
      </c>
      <c r="EK328" s="55" t="s">
        <v>180</v>
      </c>
      <c r="EL328" s="56" t="s">
        <v>180</v>
      </c>
      <c r="EM328" s="54" t="s">
        <v>180</v>
      </c>
      <c r="EN328" s="55" t="s">
        <v>180</v>
      </c>
      <c r="EO328" s="56">
        <v>1900</v>
      </c>
      <c r="EP328" s="54">
        <v>1800</v>
      </c>
      <c r="EQ328" s="55">
        <v>1850</v>
      </c>
      <c r="ER328" s="56">
        <v>2300</v>
      </c>
      <c r="ES328" s="54">
        <v>2200</v>
      </c>
      <c r="ET328" s="55">
        <v>2250</v>
      </c>
      <c r="EU328" s="54" t="s">
        <v>180</v>
      </c>
      <c r="EV328" s="54" t="s">
        <v>180</v>
      </c>
      <c r="EW328" s="55" t="s">
        <v>180</v>
      </c>
      <c r="EX328" s="54">
        <v>514.25</v>
      </c>
      <c r="EY328" s="54">
        <v>506.25</v>
      </c>
      <c r="EZ328" s="55">
        <v>510.5</v>
      </c>
      <c r="FA328" s="56" t="s">
        <v>180</v>
      </c>
      <c r="FB328" s="54" t="s">
        <v>180</v>
      </c>
      <c r="FC328" s="55" t="s">
        <v>180</v>
      </c>
      <c r="FD328" s="56" t="s">
        <v>180</v>
      </c>
      <c r="FE328" s="54" t="s">
        <v>180</v>
      </c>
      <c r="FF328" s="55" t="s">
        <v>180</v>
      </c>
      <c r="FG328" s="56">
        <v>392.5</v>
      </c>
      <c r="FH328" s="54">
        <v>383.75</v>
      </c>
      <c r="FI328" s="55">
        <v>388.5</v>
      </c>
      <c r="FJ328" s="56">
        <v>415</v>
      </c>
      <c r="FK328" s="54">
        <v>390</v>
      </c>
      <c r="FL328" s="55">
        <v>402.5</v>
      </c>
      <c r="FM328" s="56">
        <v>420</v>
      </c>
      <c r="FN328" s="54">
        <v>410</v>
      </c>
      <c r="FO328" s="55">
        <v>415</v>
      </c>
      <c r="FP328" s="56" t="s">
        <v>180</v>
      </c>
      <c r="FQ328" s="54" t="s">
        <v>180</v>
      </c>
      <c r="FR328" s="55" t="s">
        <v>180</v>
      </c>
      <c r="FS328" s="56" t="s">
        <v>180</v>
      </c>
      <c r="FT328" s="54" t="s">
        <v>180</v>
      </c>
      <c r="FU328" s="55" t="s">
        <v>180</v>
      </c>
      <c r="FV328" s="56">
        <v>345</v>
      </c>
      <c r="FW328" s="54">
        <v>340</v>
      </c>
      <c r="FX328" s="55">
        <v>343</v>
      </c>
      <c r="FY328" s="56">
        <v>415</v>
      </c>
      <c r="FZ328" s="54">
        <v>396.25</v>
      </c>
      <c r="GA328" s="55">
        <v>406</v>
      </c>
      <c r="GB328" s="56">
        <v>825</v>
      </c>
      <c r="GC328" s="54">
        <v>590</v>
      </c>
      <c r="GD328" s="55">
        <v>708</v>
      </c>
      <c r="GE328" s="56">
        <v>680</v>
      </c>
      <c r="GF328" s="54">
        <v>680</v>
      </c>
      <c r="GG328" s="55">
        <v>680</v>
      </c>
      <c r="GH328" s="56">
        <v>870</v>
      </c>
      <c r="GI328" s="54">
        <v>780</v>
      </c>
      <c r="GJ328" s="55">
        <v>825</v>
      </c>
      <c r="GK328" s="56" t="s">
        <v>180</v>
      </c>
      <c r="GL328" s="54" t="s">
        <v>180</v>
      </c>
      <c r="GM328" s="55" t="s">
        <v>180</v>
      </c>
      <c r="GN328" s="56" t="s">
        <v>180</v>
      </c>
      <c r="GO328" s="54" t="s">
        <v>180</v>
      </c>
      <c r="GP328" s="55" t="s">
        <v>180</v>
      </c>
      <c r="GQ328" s="56" t="s">
        <v>180</v>
      </c>
      <c r="GR328" s="54" t="s">
        <v>180</v>
      </c>
      <c r="GS328" s="55" t="s">
        <v>180</v>
      </c>
      <c r="GT328" s="56" t="s">
        <v>180</v>
      </c>
      <c r="GU328" s="54" t="s">
        <v>180</v>
      </c>
      <c r="GV328" s="55" t="s">
        <v>180</v>
      </c>
      <c r="GW328" s="56" t="s">
        <v>180</v>
      </c>
      <c r="GX328" s="54" t="s">
        <v>180</v>
      </c>
      <c r="GY328" s="55" t="s">
        <v>180</v>
      </c>
      <c r="GZ328" s="56">
        <v>135</v>
      </c>
      <c r="HA328" s="54">
        <v>81</v>
      </c>
      <c r="HB328" s="55">
        <v>108</v>
      </c>
      <c r="HC328" s="56">
        <v>144</v>
      </c>
      <c r="HD328" s="54">
        <v>136</v>
      </c>
      <c r="HE328" s="55">
        <v>140</v>
      </c>
      <c r="HF328" s="54" t="s">
        <v>180</v>
      </c>
      <c r="HG328" s="54" t="s">
        <v>180</v>
      </c>
      <c r="HH328" s="55" t="s">
        <v>180</v>
      </c>
      <c r="HI328" s="54">
        <v>125</v>
      </c>
      <c r="HJ328" s="54">
        <v>95</v>
      </c>
      <c r="HK328" s="55">
        <v>110</v>
      </c>
      <c r="HL328" s="56">
        <v>75</v>
      </c>
      <c r="HM328" s="54">
        <v>62</v>
      </c>
      <c r="HN328" s="55">
        <v>69</v>
      </c>
      <c r="HO328" s="56">
        <v>110</v>
      </c>
      <c r="HP328" s="54">
        <v>90</v>
      </c>
      <c r="HQ328" s="55">
        <v>100</v>
      </c>
      <c r="HR328" s="56">
        <v>115</v>
      </c>
      <c r="HS328" s="54">
        <v>115</v>
      </c>
      <c r="HT328" s="55">
        <v>115</v>
      </c>
      <c r="HU328" s="56" t="s">
        <v>180</v>
      </c>
      <c r="HV328" s="54" t="s">
        <v>180</v>
      </c>
      <c r="HW328" s="55" t="s">
        <v>180</v>
      </c>
      <c r="HX328" s="56">
        <v>100</v>
      </c>
      <c r="HY328" s="54">
        <v>70</v>
      </c>
      <c r="HZ328" s="55">
        <v>85</v>
      </c>
      <c r="IA328" s="56" t="s">
        <v>180</v>
      </c>
      <c r="IB328" s="54" t="s">
        <v>180</v>
      </c>
      <c r="IC328" s="55" t="s">
        <v>180</v>
      </c>
    </row>
    <row r="329" spans="1:237">
      <c r="A329" s="20">
        <v>2014</v>
      </c>
      <c r="B329" s="20">
        <v>2</v>
      </c>
      <c r="C329" s="20">
        <v>4</v>
      </c>
      <c r="D329" s="54">
        <v>477.5</v>
      </c>
      <c r="E329" s="54">
        <v>463.75</v>
      </c>
      <c r="F329" s="55">
        <v>470.75</v>
      </c>
      <c r="G329" s="56">
        <v>460</v>
      </c>
      <c r="H329" s="54">
        <v>450</v>
      </c>
      <c r="I329" s="55">
        <v>455</v>
      </c>
      <c r="J329" s="56">
        <v>497.5</v>
      </c>
      <c r="K329" s="54">
        <v>483.75</v>
      </c>
      <c r="L329" s="55">
        <v>490.74999999999994</v>
      </c>
      <c r="M329" s="56">
        <v>512.5</v>
      </c>
      <c r="N329" s="54">
        <v>497.5</v>
      </c>
      <c r="O329" s="55">
        <v>505.25</v>
      </c>
      <c r="P329" s="56">
        <v>512.5</v>
      </c>
      <c r="Q329" s="54">
        <v>496.25000000000006</v>
      </c>
      <c r="R329" s="55">
        <v>504.75000000000006</v>
      </c>
      <c r="S329" s="56">
        <v>513.75</v>
      </c>
      <c r="T329" s="54">
        <v>498.75</v>
      </c>
      <c r="U329" s="55">
        <v>506.5</v>
      </c>
      <c r="V329" s="54">
        <v>525</v>
      </c>
      <c r="W329" s="54">
        <v>505</v>
      </c>
      <c r="X329" s="55">
        <v>515.25</v>
      </c>
      <c r="Y329" s="54">
        <v>520</v>
      </c>
      <c r="Z329" s="54">
        <v>505</v>
      </c>
      <c r="AA329" s="55">
        <v>512.75</v>
      </c>
      <c r="AB329" s="54" t="s">
        <v>180</v>
      </c>
      <c r="AC329" s="54" t="s">
        <v>180</v>
      </c>
      <c r="AD329" s="55" t="s">
        <v>180</v>
      </c>
      <c r="AE329" s="54" t="s">
        <v>180</v>
      </c>
      <c r="AF329" s="54" t="s">
        <v>180</v>
      </c>
      <c r="AG329" s="55" t="s">
        <v>180</v>
      </c>
      <c r="AH329" s="56" t="s">
        <v>180</v>
      </c>
      <c r="AI329" s="54" t="s">
        <v>180</v>
      </c>
      <c r="AJ329" s="55" t="s">
        <v>180</v>
      </c>
      <c r="AK329" s="56">
        <v>463.75</v>
      </c>
      <c r="AL329" s="54">
        <v>458.75</v>
      </c>
      <c r="AM329" s="55">
        <v>461.75</v>
      </c>
      <c r="AN329" s="56" t="s">
        <v>180</v>
      </c>
      <c r="AO329" s="54" t="s">
        <v>180</v>
      </c>
      <c r="AP329" s="55" t="s">
        <v>180</v>
      </c>
      <c r="AQ329" s="56" t="s">
        <v>180</v>
      </c>
      <c r="AR329" s="54" t="s">
        <v>180</v>
      </c>
      <c r="AS329" s="55" t="s">
        <v>180</v>
      </c>
      <c r="AT329" s="56" t="s">
        <v>180</v>
      </c>
      <c r="AU329" s="54" t="s">
        <v>180</v>
      </c>
      <c r="AV329" s="55" t="s">
        <v>180</v>
      </c>
      <c r="AW329" s="56">
        <v>450</v>
      </c>
      <c r="AX329" s="54">
        <v>442.5</v>
      </c>
      <c r="AY329" s="55">
        <v>446.5</v>
      </c>
      <c r="AZ329" s="56">
        <v>505</v>
      </c>
      <c r="BA329" s="54">
        <v>477.5</v>
      </c>
      <c r="BB329" s="55">
        <v>491.5</v>
      </c>
      <c r="BC329" s="56">
        <v>502.5</v>
      </c>
      <c r="BD329" s="54">
        <v>492.5</v>
      </c>
      <c r="BE329" s="55">
        <v>498</v>
      </c>
      <c r="BF329" s="56">
        <v>505</v>
      </c>
      <c r="BG329" s="54">
        <v>477.5</v>
      </c>
      <c r="BH329" s="55">
        <v>491.5</v>
      </c>
      <c r="BI329" s="56">
        <v>484.99999999999994</v>
      </c>
      <c r="BJ329" s="54">
        <v>440</v>
      </c>
      <c r="BK329" s="55">
        <v>463</v>
      </c>
      <c r="BL329" s="56">
        <v>460</v>
      </c>
      <c r="BM329" s="54">
        <v>455</v>
      </c>
      <c r="BN329" s="55">
        <v>458</v>
      </c>
      <c r="BO329" s="56">
        <v>500</v>
      </c>
      <c r="BP329" s="54">
        <v>484.99999999999994</v>
      </c>
      <c r="BQ329" s="55">
        <v>492.99999999999994</v>
      </c>
      <c r="BR329" s="56">
        <v>437.5</v>
      </c>
      <c r="BS329" s="54">
        <v>422.5</v>
      </c>
      <c r="BT329" s="55">
        <v>430</v>
      </c>
      <c r="BU329" s="56">
        <v>461.25</v>
      </c>
      <c r="BV329" s="54">
        <v>457.5</v>
      </c>
      <c r="BW329" s="55">
        <v>459.5</v>
      </c>
      <c r="BX329" s="56">
        <v>482.5</v>
      </c>
      <c r="BY329" s="54">
        <v>477.5</v>
      </c>
      <c r="BZ329" s="55">
        <v>480.5</v>
      </c>
      <c r="CA329" s="56" t="s">
        <v>180</v>
      </c>
      <c r="CB329" s="54" t="s">
        <v>180</v>
      </c>
      <c r="CC329" s="55" t="s">
        <v>180</v>
      </c>
      <c r="CD329" s="56" t="s">
        <v>180</v>
      </c>
      <c r="CE329" s="54" t="s">
        <v>180</v>
      </c>
      <c r="CF329" s="55" t="s">
        <v>180</v>
      </c>
      <c r="CG329" s="56">
        <v>498.5</v>
      </c>
      <c r="CH329" s="54">
        <v>490</v>
      </c>
      <c r="CI329" s="55">
        <v>494.5</v>
      </c>
      <c r="CJ329" s="56">
        <v>2662.5</v>
      </c>
      <c r="CK329" s="54">
        <v>2562.5</v>
      </c>
      <c r="CL329" s="55">
        <v>2612.5</v>
      </c>
      <c r="CM329" s="56">
        <v>2425</v>
      </c>
      <c r="CN329" s="54">
        <v>2325</v>
      </c>
      <c r="CO329" s="55">
        <v>2375</v>
      </c>
      <c r="CP329" s="56">
        <v>580</v>
      </c>
      <c r="CQ329" s="54">
        <v>560</v>
      </c>
      <c r="CR329" s="55">
        <v>570</v>
      </c>
      <c r="CS329" s="56">
        <v>560</v>
      </c>
      <c r="CT329" s="54">
        <v>550</v>
      </c>
      <c r="CU329" s="55">
        <v>555</v>
      </c>
      <c r="CV329" s="56">
        <v>570</v>
      </c>
      <c r="CW329" s="54">
        <v>550</v>
      </c>
      <c r="CX329" s="55">
        <v>560</v>
      </c>
      <c r="CY329" s="54">
        <v>450</v>
      </c>
      <c r="CZ329" s="54">
        <v>442.5</v>
      </c>
      <c r="DA329" s="55">
        <v>446.5</v>
      </c>
      <c r="DB329" s="54">
        <v>496.75</v>
      </c>
      <c r="DC329" s="54">
        <v>494.25</v>
      </c>
      <c r="DD329" s="55">
        <v>495.75</v>
      </c>
      <c r="DE329" s="54" t="s">
        <v>180</v>
      </c>
      <c r="DF329" s="54" t="s">
        <v>180</v>
      </c>
      <c r="DG329" s="55" t="s">
        <v>180</v>
      </c>
      <c r="DH329" s="54" t="s">
        <v>180</v>
      </c>
      <c r="DI329" s="54" t="s">
        <v>180</v>
      </c>
      <c r="DJ329" s="55" t="s">
        <v>180</v>
      </c>
      <c r="DK329" s="56" t="s">
        <v>180</v>
      </c>
      <c r="DL329" s="54" t="s">
        <v>180</v>
      </c>
      <c r="DM329" s="55" t="s">
        <v>180</v>
      </c>
      <c r="DN329" s="54" t="s">
        <v>180</v>
      </c>
      <c r="DO329" s="54" t="s">
        <v>180</v>
      </c>
      <c r="DP329" s="55" t="s">
        <v>180</v>
      </c>
      <c r="DQ329" s="54" t="s">
        <v>180</v>
      </c>
      <c r="DR329" s="54" t="s">
        <v>180</v>
      </c>
      <c r="DS329" s="55" t="s">
        <v>180</v>
      </c>
      <c r="DT329" s="54" t="s">
        <v>180</v>
      </c>
      <c r="DU329" s="54" t="s">
        <v>180</v>
      </c>
      <c r="DV329" s="55" t="s">
        <v>180</v>
      </c>
      <c r="DW329" s="56">
        <v>471.25</v>
      </c>
      <c r="DX329" s="54">
        <v>465</v>
      </c>
      <c r="DY329" s="55">
        <v>468.5</v>
      </c>
      <c r="DZ329" s="56" t="s">
        <v>180</v>
      </c>
      <c r="EA329" s="54" t="s">
        <v>180</v>
      </c>
      <c r="EB329" s="55" t="s">
        <v>180</v>
      </c>
      <c r="EC329" s="56">
        <v>480</v>
      </c>
      <c r="ED329" s="54">
        <v>470</v>
      </c>
      <c r="EE329" s="55">
        <v>475.5</v>
      </c>
      <c r="EF329" s="56">
        <v>468.75</v>
      </c>
      <c r="EG329" s="54">
        <v>463.75</v>
      </c>
      <c r="EH329" s="55">
        <v>466.75</v>
      </c>
      <c r="EI329" s="56" t="s">
        <v>180</v>
      </c>
      <c r="EJ329" s="54" t="s">
        <v>180</v>
      </c>
      <c r="EK329" s="55" t="s">
        <v>180</v>
      </c>
      <c r="EL329" s="56" t="s">
        <v>180</v>
      </c>
      <c r="EM329" s="54" t="s">
        <v>180</v>
      </c>
      <c r="EN329" s="55" t="s">
        <v>180</v>
      </c>
      <c r="EO329" s="56">
        <v>1862.5</v>
      </c>
      <c r="EP329" s="54">
        <v>1762.5</v>
      </c>
      <c r="EQ329" s="55">
        <v>1812.5</v>
      </c>
      <c r="ER329" s="56">
        <v>2225</v>
      </c>
      <c r="ES329" s="54">
        <v>2125</v>
      </c>
      <c r="ET329" s="55">
        <v>2175</v>
      </c>
      <c r="EU329" s="54" t="s">
        <v>180</v>
      </c>
      <c r="EV329" s="54" t="s">
        <v>180</v>
      </c>
      <c r="EW329" s="55" t="s">
        <v>180</v>
      </c>
      <c r="EX329" s="54">
        <v>487.5</v>
      </c>
      <c r="EY329" s="54">
        <v>482.5</v>
      </c>
      <c r="EZ329" s="55">
        <v>485.5</v>
      </c>
      <c r="FA329" s="56" t="s">
        <v>180</v>
      </c>
      <c r="FB329" s="54" t="s">
        <v>180</v>
      </c>
      <c r="FC329" s="55" t="s">
        <v>180</v>
      </c>
      <c r="FD329" s="56" t="s">
        <v>180</v>
      </c>
      <c r="FE329" s="54" t="s">
        <v>180</v>
      </c>
      <c r="FF329" s="55" t="s">
        <v>180</v>
      </c>
      <c r="FG329" s="56">
        <v>377.5</v>
      </c>
      <c r="FH329" s="54">
        <v>365</v>
      </c>
      <c r="FI329" s="55">
        <v>371.5</v>
      </c>
      <c r="FJ329" s="56">
        <v>395</v>
      </c>
      <c r="FK329" s="54">
        <v>377.5</v>
      </c>
      <c r="FL329" s="55">
        <v>386.5</v>
      </c>
      <c r="FM329" s="56">
        <v>420</v>
      </c>
      <c r="FN329" s="54">
        <v>410</v>
      </c>
      <c r="FO329" s="55">
        <v>415</v>
      </c>
      <c r="FP329" s="56" t="s">
        <v>180</v>
      </c>
      <c r="FQ329" s="54" t="s">
        <v>180</v>
      </c>
      <c r="FR329" s="55" t="s">
        <v>180</v>
      </c>
      <c r="FS329" s="56" t="s">
        <v>180</v>
      </c>
      <c r="FT329" s="54" t="s">
        <v>180</v>
      </c>
      <c r="FU329" s="55" t="s">
        <v>180</v>
      </c>
      <c r="FV329" s="56">
        <v>345</v>
      </c>
      <c r="FW329" s="54">
        <v>340</v>
      </c>
      <c r="FX329" s="55">
        <v>343</v>
      </c>
      <c r="FY329" s="56">
        <v>390</v>
      </c>
      <c r="FZ329" s="54">
        <v>385</v>
      </c>
      <c r="GA329" s="55">
        <v>388</v>
      </c>
      <c r="GB329" s="56">
        <v>825</v>
      </c>
      <c r="GC329" s="54">
        <v>598.75</v>
      </c>
      <c r="GD329" s="55">
        <v>712.25</v>
      </c>
      <c r="GE329" s="56">
        <v>688.75</v>
      </c>
      <c r="GF329" s="54">
        <v>688.75</v>
      </c>
      <c r="GG329" s="55">
        <v>688.75</v>
      </c>
      <c r="GH329" s="56">
        <v>870</v>
      </c>
      <c r="GI329" s="54">
        <v>780</v>
      </c>
      <c r="GJ329" s="55">
        <v>825</v>
      </c>
      <c r="GK329" s="56" t="s">
        <v>180</v>
      </c>
      <c r="GL329" s="54" t="s">
        <v>180</v>
      </c>
      <c r="GM329" s="55" t="s">
        <v>180</v>
      </c>
      <c r="GN329" s="56" t="s">
        <v>180</v>
      </c>
      <c r="GO329" s="54" t="s">
        <v>180</v>
      </c>
      <c r="GP329" s="55" t="s">
        <v>180</v>
      </c>
      <c r="GQ329" s="56" t="s">
        <v>180</v>
      </c>
      <c r="GR329" s="54" t="s">
        <v>180</v>
      </c>
      <c r="GS329" s="55" t="s">
        <v>180</v>
      </c>
      <c r="GT329" s="56" t="s">
        <v>180</v>
      </c>
      <c r="GU329" s="54" t="s">
        <v>180</v>
      </c>
      <c r="GV329" s="55" t="s">
        <v>180</v>
      </c>
      <c r="GW329" s="56" t="s">
        <v>180</v>
      </c>
      <c r="GX329" s="54" t="s">
        <v>180</v>
      </c>
      <c r="GY329" s="55" t="s">
        <v>180</v>
      </c>
      <c r="GZ329" s="56">
        <v>135</v>
      </c>
      <c r="HA329" s="54">
        <v>81</v>
      </c>
      <c r="HB329" s="55">
        <v>108</v>
      </c>
      <c r="HC329" s="56">
        <v>144</v>
      </c>
      <c r="HD329" s="54">
        <v>136</v>
      </c>
      <c r="HE329" s="55">
        <v>140</v>
      </c>
      <c r="HF329" s="54" t="s">
        <v>180</v>
      </c>
      <c r="HG329" s="54" t="s">
        <v>180</v>
      </c>
      <c r="HH329" s="55" t="s">
        <v>180</v>
      </c>
      <c r="HI329" s="54">
        <v>125</v>
      </c>
      <c r="HJ329" s="54">
        <v>93</v>
      </c>
      <c r="HK329" s="55">
        <v>109</v>
      </c>
      <c r="HL329" s="56">
        <v>73</v>
      </c>
      <c r="HM329" s="54">
        <v>60</v>
      </c>
      <c r="HN329" s="55">
        <v>67</v>
      </c>
      <c r="HO329" s="56">
        <v>110</v>
      </c>
      <c r="HP329" s="54">
        <v>90</v>
      </c>
      <c r="HQ329" s="55">
        <v>100</v>
      </c>
      <c r="HR329" s="56">
        <v>115</v>
      </c>
      <c r="HS329" s="54">
        <v>115</v>
      </c>
      <c r="HT329" s="55">
        <v>115</v>
      </c>
      <c r="HU329" s="56" t="s">
        <v>180</v>
      </c>
      <c r="HV329" s="54" t="s">
        <v>180</v>
      </c>
      <c r="HW329" s="55" t="s">
        <v>180</v>
      </c>
      <c r="HX329" s="56">
        <v>100</v>
      </c>
      <c r="HY329" s="54">
        <v>70</v>
      </c>
      <c r="HZ329" s="55">
        <v>85</v>
      </c>
      <c r="IA329" s="56" t="s">
        <v>180</v>
      </c>
      <c r="IB329" s="54" t="s">
        <v>180</v>
      </c>
      <c r="IC329" s="55" t="s">
        <v>180</v>
      </c>
    </row>
    <row r="330" spans="1:237">
      <c r="A330" s="20">
        <v>2014</v>
      </c>
      <c r="B330" s="20">
        <v>2</v>
      </c>
      <c r="C330" s="20">
        <v>5</v>
      </c>
      <c r="D330" s="54">
        <v>445.4</v>
      </c>
      <c r="E330" s="54">
        <v>443.8</v>
      </c>
      <c r="F330" s="55">
        <v>444.8</v>
      </c>
      <c r="G330" s="56">
        <v>454</v>
      </c>
      <c r="H330" s="54">
        <v>444</v>
      </c>
      <c r="I330" s="55">
        <v>449</v>
      </c>
      <c r="J330" s="56">
        <v>448</v>
      </c>
      <c r="K330" s="54">
        <v>437</v>
      </c>
      <c r="L330" s="55">
        <v>442.8</v>
      </c>
      <c r="M330" s="56">
        <v>520</v>
      </c>
      <c r="N330" s="54">
        <v>496</v>
      </c>
      <c r="O330" s="55">
        <v>508</v>
      </c>
      <c r="P330" s="56">
        <v>520</v>
      </c>
      <c r="Q330" s="54">
        <v>496</v>
      </c>
      <c r="R330" s="55">
        <v>508</v>
      </c>
      <c r="S330" s="56">
        <v>520</v>
      </c>
      <c r="T330" s="54">
        <v>496</v>
      </c>
      <c r="U330" s="55">
        <v>508</v>
      </c>
      <c r="V330" s="54">
        <v>514</v>
      </c>
      <c r="W330" s="54">
        <v>498</v>
      </c>
      <c r="X330" s="55">
        <v>506</v>
      </c>
      <c r="Y330" s="54">
        <v>514</v>
      </c>
      <c r="Z330" s="54">
        <v>506</v>
      </c>
      <c r="AA330" s="55">
        <v>510</v>
      </c>
      <c r="AB330" s="54" t="s">
        <v>180</v>
      </c>
      <c r="AC330" s="54" t="s">
        <v>180</v>
      </c>
      <c r="AD330" s="55" t="s">
        <v>180</v>
      </c>
      <c r="AE330" s="54" t="s">
        <v>180</v>
      </c>
      <c r="AF330" s="54" t="s">
        <v>180</v>
      </c>
      <c r="AG330" s="55" t="s">
        <v>180</v>
      </c>
      <c r="AH330" s="56" t="s">
        <v>180</v>
      </c>
      <c r="AI330" s="54" t="s">
        <v>180</v>
      </c>
      <c r="AJ330" s="55" t="s">
        <v>180</v>
      </c>
      <c r="AK330" s="56">
        <v>457</v>
      </c>
      <c r="AL330" s="54">
        <v>452</v>
      </c>
      <c r="AM330" s="55">
        <v>455</v>
      </c>
      <c r="AN330" s="56" t="s">
        <v>180</v>
      </c>
      <c r="AO330" s="54" t="s">
        <v>180</v>
      </c>
      <c r="AP330" s="55" t="s">
        <v>180</v>
      </c>
      <c r="AQ330" s="56" t="s">
        <v>180</v>
      </c>
      <c r="AR330" s="54" t="s">
        <v>180</v>
      </c>
      <c r="AS330" s="55" t="s">
        <v>180</v>
      </c>
      <c r="AT330" s="56" t="s">
        <v>180</v>
      </c>
      <c r="AU330" s="54" t="s">
        <v>180</v>
      </c>
      <c r="AV330" s="55" t="s">
        <v>180</v>
      </c>
      <c r="AW330" s="56">
        <v>441</v>
      </c>
      <c r="AX330" s="54">
        <v>431</v>
      </c>
      <c r="AY330" s="55">
        <v>436</v>
      </c>
      <c r="AZ330" s="56">
        <v>462</v>
      </c>
      <c r="BA330" s="54">
        <v>448</v>
      </c>
      <c r="BB330" s="55">
        <v>455.4</v>
      </c>
      <c r="BC330" s="56">
        <v>455</v>
      </c>
      <c r="BD330" s="54">
        <v>450</v>
      </c>
      <c r="BE330" s="55">
        <v>453</v>
      </c>
      <c r="BF330" s="56">
        <v>457</v>
      </c>
      <c r="BG330" s="54">
        <v>452</v>
      </c>
      <c r="BH330" s="55">
        <v>455</v>
      </c>
      <c r="BI330" s="56">
        <v>477</v>
      </c>
      <c r="BJ330" s="54">
        <v>440</v>
      </c>
      <c r="BK330" s="55">
        <v>459</v>
      </c>
      <c r="BL330" s="56">
        <v>454</v>
      </c>
      <c r="BM330" s="54">
        <v>449</v>
      </c>
      <c r="BN330" s="55">
        <v>452</v>
      </c>
      <c r="BO330" s="56">
        <v>488</v>
      </c>
      <c r="BP330" s="54">
        <v>481</v>
      </c>
      <c r="BQ330" s="55">
        <v>485</v>
      </c>
      <c r="BR330" s="56">
        <v>421</v>
      </c>
      <c r="BS330" s="54">
        <v>411</v>
      </c>
      <c r="BT330" s="55">
        <v>416.2</v>
      </c>
      <c r="BU330" s="56">
        <v>458.8</v>
      </c>
      <c r="BV330" s="54">
        <v>445</v>
      </c>
      <c r="BW330" s="55">
        <v>452</v>
      </c>
      <c r="BX330" s="56">
        <v>467</v>
      </c>
      <c r="BY330" s="54">
        <v>461</v>
      </c>
      <c r="BZ330" s="55">
        <v>464.4</v>
      </c>
      <c r="CA330" s="56" t="s">
        <v>180</v>
      </c>
      <c r="CB330" s="54" t="s">
        <v>180</v>
      </c>
      <c r="CC330" s="55" t="s">
        <v>180</v>
      </c>
      <c r="CD330" s="56" t="s">
        <v>180</v>
      </c>
      <c r="CE330" s="54" t="s">
        <v>180</v>
      </c>
      <c r="CF330" s="55" t="s">
        <v>180</v>
      </c>
      <c r="CG330" s="56">
        <v>473.4</v>
      </c>
      <c r="CH330" s="54">
        <v>469</v>
      </c>
      <c r="CI330" s="55">
        <v>471.2</v>
      </c>
      <c r="CJ330" s="56">
        <v>2650</v>
      </c>
      <c r="CK330" s="54">
        <v>2550</v>
      </c>
      <c r="CL330" s="55">
        <v>2600</v>
      </c>
      <c r="CM330" s="56">
        <v>2400</v>
      </c>
      <c r="CN330" s="54">
        <v>2300</v>
      </c>
      <c r="CO330" s="55">
        <v>2350</v>
      </c>
      <c r="CP330" s="56">
        <v>576</v>
      </c>
      <c r="CQ330" s="54">
        <v>560</v>
      </c>
      <c r="CR330" s="55">
        <v>568</v>
      </c>
      <c r="CS330" s="56">
        <v>560</v>
      </c>
      <c r="CT330" s="54">
        <v>550</v>
      </c>
      <c r="CU330" s="55">
        <v>555</v>
      </c>
      <c r="CV330" s="56">
        <v>570</v>
      </c>
      <c r="CW330" s="54">
        <v>550</v>
      </c>
      <c r="CX330" s="55">
        <v>560</v>
      </c>
      <c r="CY330" s="54">
        <v>445</v>
      </c>
      <c r="CZ330" s="54">
        <v>436</v>
      </c>
      <c r="DA330" s="55">
        <v>440.6</v>
      </c>
      <c r="DB330" s="54">
        <v>453</v>
      </c>
      <c r="DC330" s="54">
        <v>451</v>
      </c>
      <c r="DD330" s="55">
        <v>452</v>
      </c>
      <c r="DE330" s="54" t="s">
        <v>180</v>
      </c>
      <c r="DF330" s="54" t="s">
        <v>180</v>
      </c>
      <c r="DG330" s="55" t="s">
        <v>180</v>
      </c>
      <c r="DH330" s="54" t="s">
        <v>180</v>
      </c>
      <c r="DI330" s="54" t="s">
        <v>180</v>
      </c>
      <c r="DJ330" s="55" t="s">
        <v>180</v>
      </c>
      <c r="DK330" s="56" t="s">
        <v>180</v>
      </c>
      <c r="DL330" s="54" t="s">
        <v>180</v>
      </c>
      <c r="DM330" s="55" t="s">
        <v>180</v>
      </c>
      <c r="DN330" s="54" t="s">
        <v>180</v>
      </c>
      <c r="DO330" s="54" t="s">
        <v>180</v>
      </c>
      <c r="DP330" s="55" t="s">
        <v>180</v>
      </c>
      <c r="DQ330" s="54" t="s">
        <v>180</v>
      </c>
      <c r="DR330" s="54" t="s">
        <v>180</v>
      </c>
      <c r="DS330" s="55" t="s">
        <v>180</v>
      </c>
      <c r="DT330" s="54" t="s">
        <v>180</v>
      </c>
      <c r="DU330" s="54" t="s">
        <v>180</v>
      </c>
      <c r="DV330" s="55" t="s">
        <v>180</v>
      </c>
      <c r="DW330" s="56">
        <v>459</v>
      </c>
      <c r="DX330" s="54">
        <v>455</v>
      </c>
      <c r="DY330" s="55">
        <v>457.4</v>
      </c>
      <c r="DZ330" s="56" t="s">
        <v>180</v>
      </c>
      <c r="EA330" s="54" t="s">
        <v>180</v>
      </c>
      <c r="EB330" s="55" t="s">
        <v>180</v>
      </c>
      <c r="EC330" s="56">
        <v>467</v>
      </c>
      <c r="ED330" s="54">
        <v>462</v>
      </c>
      <c r="EE330" s="55">
        <v>465</v>
      </c>
      <c r="EF330" s="56">
        <v>462</v>
      </c>
      <c r="EG330" s="54">
        <v>457</v>
      </c>
      <c r="EH330" s="55">
        <v>460</v>
      </c>
      <c r="EI330" s="56" t="s">
        <v>180</v>
      </c>
      <c r="EJ330" s="54" t="s">
        <v>180</v>
      </c>
      <c r="EK330" s="55" t="s">
        <v>180</v>
      </c>
      <c r="EL330" s="56" t="s">
        <v>180</v>
      </c>
      <c r="EM330" s="54" t="s">
        <v>180</v>
      </c>
      <c r="EN330" s="55" t="s">
        <v>180</v>
      </c>
      <c r="EO330" s="56">
        <v>1830</v>
      </c>
      <c r="EP330" s="54">
        <v>1730</v>
      </c>
      <c r="EQ330" s="55">
        <v>1780</v>
      </c>
      <c r="ER330" s="56">
        <v>2160</v>
      </c>
      <c r="ES330" s="54">
        <v>2060</v>
      </c>
      <c r="ET330" s="55">
        <v>2110</v>
      </c>
      <c r="EU330" s="54" t="s">
        <v>180</v>
      </c>
      <c r="EV330" s="54" t="s">
        <v>180</v>
      </c>
      <c r="EW330" s="55" t="s">
        <v>180</v>
      </c>
      <c r="EX330" s="54">
        <v>475</v>
      </c>
      <c r="EY330" s="54">
        <v>435</v>
      </c>
      <c r="EZ330" s="55">
        <v>455.4</v>
      </c>
      <c r="FA330" s="56" t="s">
        <v>180</v>
      </c>
      <c r="FB330" s="54" t="s">
        <v>180</v>
      </c>
      <c r="FC330" s="55" t="s">
        <v>180</v>
      </c>
      <c r="FD330" s="56" t="s">
        <v>180</v>
      </c>
      <c r="FE330" s="54" t="s">
        <v>180</v>
      </c>
      <c r="FF330" s="55" t="s">
        <v>180</v>
      </c>
      <c r="FG330" s="56">
        <v>365</v>
      </c>
      <c r="FH330" s="54">
        <v>365</v>
      </c>
      <c r="FI330" s="55">
        <v>365</v>
      </c>
      <c r="FJ330" s="56">
        <v>364</v>
      </c>
      <c r="FK330" s="54">
        <v>359</v>
      </c>
      <c r="FL330" s="55">
        <v>362</v>
      </c>
      <c r="FM330" s="56">
        <v>420</v>
      </c>
      <c r="FN330" s="54">
        <v>410</v>
      </c>
      <c r="FO330" s="55">
        <v>415</v>
      </c>
      <c r="FP330" s="56" t="s">
        <v>180</v>
      </c>
      <c r="FQ330" s="54" t="s">
        <v>180</v>
      </c>
      <c r="FR330" s="55" t="s">
        <v>180</v>
      </c>
      <c r="FS330" s="56" t="s">
        <v>180</v>
      </c>
      <c r="FT330" s="54" t="s">
        <v>180</v>
      </c>
      <c r="FU330" s="55" t="s">
        <v>180</v>
      </c>
      <c r="FV330" s="56">
        <v>339</v>
      </c>
      <c r="FW330" s="54">
        <v>334</v>
      </c>
      <c r="FX330" s="55">
        <v>337</v>
      </c>
      <c r="FY330" s="56">
        <v>383</v>
      </c>
      <c r="FZ330" s="54">
        <v>378</v>
      </c>
      <c r="GA330" s="55">
        <v>381</v>
      </c>
      <c r="GB330" s="56">
        <v>827</v>
      </c>
      <c r="GC330" s="54">
        <v>625</v>
      </c>
      <c r="GD330" s="55">
        <v>726</v>
      </c>
      <c r="GE330" s="56">
        <v>715</v>
      </c>
      <c r="GF330" s="54">
        <v>715</v>
      </c>
      <c r="GG330" s="55">
        <v>715</v>
      </c>
      <c r="GH330" s="56">
        <v>895</v>
      </c>
      <c r="GI330" s="54">
        <v>845</v>
      </c>
      <c r="GJ330" s="55">
        <v>870</v>
      </c>
      <c r="GK330" s="56" t="s">
        <v>180</v>
      </c>
      <c r="GL330" s="54" t="s">
        <v>180</v>
      </c>
      <c r="GM330" s="55" t="s">
        <v>180</v>
      </c>
      <c r="GN330" s="56" t="s">
        <v>180</v>
      </c>
      <c r="GO330" s="54" t="s">
        <v>180</v>
      </c>
      <c r="GP330" s="55" t="s">
        <v>180</v>
      </c>
      <c r="GQ330" s="56" t="s">
        <v>180</v>
      </c>
      <c r="GR330" s="54" t="s">
        <v>180</v>
      </c>
      <c r="GS330" s="55" t="s">
        <v>180</v>
      </c>
      <c r="GT330" s="56" t="s">
        <v>180</v>
      </c>
      <c r="GU330" s="54" t="s">
        <v>180</v>
      </c>
      <c r="GV330" s="55" t="s">
        <v>180</v>
      </c>
      <c r="GW330" s="56" t="s">
        <v>180</v>
      </c>
      <c r="GX330" s="54" t="s">
        <v>180</v>
      </c>
      <c r="GY330" s="55" t="s">
        <v>180</v>
      </c>
      <c r="GZ330" s="56">
        <v>134</v>
      </c>
      <c r="HA330" s="54">
        <v>92.8</v>
      </c>
      <c r="HB330" s="55">
        <v>113.4</v>
      </c>
      <c r="HC330" s="56">
        <v>144.19999999999999</v>
      </c>
      <c r="HD330" s="54">
        <v>136.80000000000001</v>
      </c>
      <c r="HE330" s="55">
        <v>140.6</v>
      </c>
      <c r="HF330" s="54" t="s">
        <v>180</v>
      </c>
      <c r="HG330" s="54" t="s">
        <v>180</v>
      </c>
      <c r="HH330" s="55" t="s">
        <v>180</v>
      </c>
      <c r="HI330" s="54">
        <v>126</v>
      </c>
      <c r="HJ330" s="54">
        <v>93</v>
      </c>
      <c r="HK330" s="55">
        <v>109.6</v>
      </c>
      <c r="HL330" s="56">
        <v>73</v>
      </c>
      <c r="HM330" s="54">
        <v>60</v>
      </c>
      <c r="HN330" s="55">
        <v>67</v>
      </c>
      <c r="HO330" s="56">
        <v>110</v>
      </c>
      <c r="HP330" s="54">
        <v>90</v>
      </c>
      <c r="HQ330" s="55">
        <v>100</v>
      </c>
      <c r="HR330" s="56">
        <v>115</v>
      </c>
      <c r="HS330" s="54">
        <v>115</v>
      </c>
      <c r="HT330" s="55">
        <v>115</v>
      </c>
      <c r="HU330" s="56" t="s">
        <v>180</v>
      </c>
      <c r="HV330" s="54" t="s">
        <v>180</v>
      </c>
      <c r="HW330" s="55" t="s">
        <v>180</v>
      </c>
      <c r="HX330" s="56">
        <v>100</v>
      </c>
      <c r="HY330" s="54">
        <v>70</v>
      </c>
      <c r="HZ330" s="55">
        <v>85</v>
      </c>
      <c r="IA330" s="56" t="s">
        <v>180</v>
      </c>
      <c r="IB330" s="54" t="s">
        <v>180</v>
      </c>
      <c r="IC330" s="55" t="s">
        <v>180</v>
      </c>
    </row>
    <row r="331" spans="1:237">
      <c r="A331" s="20">
        <v>2014</v>
      </c>
      <c r="B331" s="20">
        <v>2</v>
      </c>
      <c r="C331" s="20">
        <v>6</v>
      </c>
      <c r="D331" s="54">
        <v>464.25</v>
      </c>
      <c r="E331" s="54">
        <v>458.75</v>
      </c>
      <c r="F331" s="55">
        <v>462</v>
      </c>
      <c r="G331" s="56">
        <v>440</v>
      </c>
      <c r="H331" s="54">
        <v>430</v>
      </c>
      <c r="I331" s="55">
        <v>435</v>
      </c>
      <c r="J331" s="56">
        <v>441.25</v>
      </c>
      <c r="K331" s="54">
        <v>435</v>
      </c>
      <c r="L331" s="55">
        <v>438.5</v>
      </c>
      <c r="M331" s="56">
        <v>507.5</v>
      </c>
      <c r="N331" s="54">
        <v>490</v>
      </c>
      <c r="O331" s="55">
        <v>498.75</v>
      </c>
      <c r="P331" s="56">
        <v>500</v>
      </c>
      <c r="Q331" s="54">
        <v>490</v>
      </c>
      <c r="R331" s="55">
        <v>495.00000000000006</v>
      </c>
      <c r="S331" s="56">
        <v>507.5</v>
      </c>
      <c r="T331" s="54">
        <v>490</v>
      </c>
      <c r="U331" s="55">
        <v>498.75</v>
      </c>
      <c r="V331" s="54">
        <v>502.5</v>
      </c>
      <c r="W331" s="54">
        <v>487.5</v>
      </c>
      <c r="X331" s="55">
        <v>495</v>
      </c>
      <c r="Y331" s="54">
        <v>497.5</v>
      </c>
      <c r="Z331" s="54">
        <v>490</v>
      </c>
      <c r="AA331" s="55">
        <v>494</v>
      </c>
      <c r="AB331" s="54" t="s">
        <v>180</v>
      </c>
      <c r="AC331" s="54" t="s">
        <v>180</v>
      </c>
      <c r="AD331" s="55" t="s">
        <v>180</v>
      </c>
      <c r="AE331" s="54" t="s">
        <v>180</v>
      </c>
      <c r="AF331" s="54" t="s">
        <v>180</v>
      </c>
      <c r="AG331" s="55" t="s">
        <v>180</v>
      </c>
      <c r="AH331" s="56" t="s">
        <v>180</v>
      </c>
      <c r="AI331" s="54" t="s">
        <v>180</v>
      </c>
      <c r="AJ331" s="55" t="s">
        <v>180</v>
      </c>
      <c r="AK331" s="56">
        <v>463.75</v>
      </c>
      <c r="AL331" s="54">
        <v>458.75</v>
      </c>
      <c r="AM331" s="55">
        <v>461.75</v>
      </c>
      <c r="AN331" s="56" t="s">
        <v>180</v>
      </c>
      <c r="AO331" s="54" t="s">
        <v>180</v>
      </c>
      <c r="AP331" s="55" t="s">
        <v>180</v>
      </c>
      <c r="AQ331" s="56" t="s">
        <v>180</v>
      </c>
      <c r="AR331" s="54" t="s">
        <v>180</v>
      </c>
      <c r="AS331" s="55" t="s">
        <v>180</v>
      </c>
      <c r="AT331" s="56" t="s">
        <v>180</v>
      </c>
      <c r="AU331" s="54" t="s">
        <v>180</v>
      </c>
      <c r="AV331" s="55" t="s">
        <v>180</v>
      </c>
      <c r="AW331" s="56">
        <v>462.5</v>
      </c>
      <c r="AX331" s="54">
        <v>455</v>
      </c>
      <c r="AY331" s="55">
        <v>459</v>
      </c>
      <c r="AZ331" s="56">
        <v>496.25</v>
      </c>
      <c r="BA331" s="54">
        <v>472.5</v>
      </c>
      <c r="BB331" s="55">
        <v>484.5</v>
      </c>
      <c r="BC331" s="56">
        <v>455</v>
      </c>
      <c r="BD331" s="54">
        <v>450</v>
      </c>
      <c r="BE331" s="55">
        <v>453</v>
      </c>
      <c r="BF331" s="56">
        <v>496.25</v>
      </c>
      <c r="BG331" s="54">
        <v>477.5</v>
      </c>
      <c r="BH331" s="55">
        <v>487</v>
      </c>
      <c r="BI331" s="56">
        <v>484.99999999999994</v>
      </c>
      <c r="BJ331" s="54">
        <v>440</v>
      </c>
      <c r="BK331" s="55">
        <v>463</v>
      </c>
      <c r="BL331" s="56">
        <v>453.75</v>
      </c>
      <c r="BM331" s="54">
        <v>450</v>
      </c>
      <c r="BN331" s="55">
        <v>452.25</v>
      </c>
      <c r="BO331" s="56">
        <v>490</v>
      </c>
      <c r="BP331" s="54">
        <v>480</v>
      </c>
      <c r="BQ331" s="55">
        <v>484.99999999999994</v>
      </c>
      <c r="BR331" s="56">
        <v>432.5</v>
      </c>
      <c r="BS331" s="54">
        <v>418.75</v>
      </c>
      <c r="BT331" s="55">
        <v>425.75</v>
      </c>
      <c r="BU331" s="56">
        <v>461.5</v>
      </c>
      <c r="BV331" s="54">
        <v>452.5</v>
      </c>
      <c r="BW331" s="55">
        <v>457.5</v>
      </c>
      <c r="BX331" s="56">
        <v>458.75</v>
      </c>
      <c r="BY331" s="54">
        <v>455</v>
      </c>
      <c r="BZ331" s="55">
        <v>457.25</v>
      </c>
      <c r="CA331" s="56" t="s">
        <v>180</v>
      </c>
      <c r="CB331" s="54" t="s">
        <v>180</v>
      </c>
      <c r="CC331" s="55" t="s">
        <v>180</v>
      </c>
      <c r="CD331" s="56" t="s">
        <v>180</v>
      </c>
      <c r="CE331" s="54" t="s">
        <v>180</v>
      </c>
      <c r="CF331" s="55" t="s">
        <v>180</v>
      </c>
      <c r="CG331" s="56">
        <v>492.75</v>
      </c>
      <c r="CH331" s="54">
        <v>483.75</v>
      </c>
      <c r="CI331" s="55">
        <v>488.5</v>
      </c>
      <c r="CJ331" s="56">
        <v>2650</v>
      </c>
      <c r="CK331" s="54">
        <v>2550</v>
      </c>
      <c r="CL331" s="55">
        <v>2600</v>
      </c>
      <c r="CM331" s="56">
        <v>2412.5</v>
      </c>
      <c r="CN331" s="54">
        <v>2312.5</v>
      </c>
      <c r="CO331" s="55">
        <v>2362.5</v>
      </c>
      <c r="CP331" s="56">
        <v>562.5</v>
      </c>
      <c r="CQ331" s="54">
        <v>552.5</v>
      </c>
      <c r="CR331" s="55">
        <v>557.5</v>
      </c>
      <c r="CS331" s="56">
        <v>560</v>
      </c>
      <c r="CT331" s="54">
        <v>550</v>
      </c>
      <c r="CU331" s="55">
        <v>555</v>
      </c>
      <c r="CV331" s="56">
        <v>570</v>
      </c>
      <c r="CW331" s="54">
        <v>550</v>
      </c>
      <c r="CX331" s="55">
        <v>560</v>
      </c>
      <c r="CY331" s="54">
        <v>463.75</v>
      </c>
      <c r="CZ331" s="54">
        <v>457.5</v>
      </c>
      <c r="DA331" s="55">
        <v>461</v>
      </c>
      <c r="DB331" s="54">
        <v>453.75</v>
      </c>
      <c r="DC331" s="54">
        <v>453.75</v>
      </c>
      <c r="DD331" s="55">
        <v>453.75</v>
      </c>
      <c r="DE331" s="54" t="s">
        <v>180</v>
      </c>
      <c r="DF331" s="54" t="s">
        <v>180</v>
      </c>
      <c r="DG331" s="55" t="s">
        <v>180</v>
      </c>
      <c r="DH331" s="54" t="s">
        <v>180</v>
      </c>
      <c r="DI331" s="54" t="s">
        <v>180</v>
      </c>
      <c r="DJ331" s="55" t="s">
        <v>180</v>
      </c>
      <c r="DK331" s="56" t="s">
        <v>180</v>
      </c>
      <c r="DL331" s="54" t="s">
        <v>180</v>
      </c>
      <c r="DM331" s="55" t="s">
        <v>180</v>
      </c>
      <c r="DN331" s="54" t="s">
        <v>180</v>
      </c>
      <c r="DO331" s="54" t="s">
        <v>180</v>
      </c>
      <c r="DP331" s="55" t="s">
        <v>180</v>
      </c>
      <c r="DQ331" s="54" t="s">
        <v>180</v>
      </c>
      <c r="DR331" s="54" t="s">
        <v>180</v>
      </c>
      <c r="DS331" s="55" t="s">
        <v>180</v>
      </c>
      <c r="DT331" s="54" t="s">
        <v>180</v>
      </c>
      <c r="DU331" s="54" t="s">
        <v>180</v>
      </c>
      <c r="DV331" s="55" t="s">
        <v>180</v>
      </c>
      <c r="DW331" s="56">
        <v>457.5</v>
      </c>
      <c r="DX331" s="54">
        <v>456.25</v>
      </c>
      <c r="DY331" s="55">
        <v>457</v>
      </c>
      <c r="DZ331" s="56" t="s">
        <v>180</v>
      </c>
      <c r="EA331" s="54" t="s">
        <v>180</v>
      </c>
      <c r="EB331" s="55" t="s">
        <v>180</v>
      </c>
      <c r="EC331" s="56">
        <v>496.25</v>
      </c>
      <c r="ED331" s="54">
        <v>478.75000000000006</v>
      </c>
      <c r="EE331" s="55">
        <v>488</v>
      </c>
      <c r="EF331" s="56">
        <v>468.75</v>
      </c>
      <c r="EG331" s="54">
        <v>463.75</v>
      </c>
      <c r="EH331" s="55">
        <v>466.75</v>
      </c>
      <c r="EI331" s="56" t="s">
        <v>180</v>
      </c>
      <c r="EJ331" s="54" t="s">
        <v>180</v>
      </c>
      <c r="EK331" s="55" t="s">
        <v>180</v>
      </c>
      <c r="EL331" s="56" t="s">
        <v>180</v>
      </c>
      <c r="EM331" s="54" t="s">
        <v>180</v>
      </c>
      <c r="EN331" s="55" t="s">
        <v>180</v>
      </c>
      <c r="EO331" s="56">
        <v>1837.5</v>
      </c>
      <c r="EP331" s="54">
        <v>1737.5</v>
      </c>
      <c r="EQ331" s="55">
        <v>1787.5</v>
      </c>
      <c r="ER331" s="56">
        <v>2100</v>
      </c>
      <c r="ES331" s="54">
        <v>2000</v>
      </c>
      <c r="ET331" s="55">
        <v>2050</v>
      </c>
      <c r="EU331" s="54" t="s">
        <v>180</v>
      </c>
      <c r="EV331" s="54" t="s">
        <v>180</v>
      </c>
      <c r="EW331" s="55" t="s">
        <v>180</v>
      </c>
      <c r="EX331" s="54">
        <v>506.25</v>
      </c>
      <c r="EY331" s="54">
        <v>482.5</v>
      </c>
      <c r="EZ331" s="55">
        <v>494.75</v>
      </c>
      <c r="FA331" s="56" t="s">
        <v>180</v>
      </c>
      <c r="FB331" s="54" t="s">
        <v>180</v>
      </c>
      <c r="FC331" s="55" t="s">
        <v>180</v>
      </c>
      <c r="FD331" s="56" t="s">
        <v>180</v>
      </c>
      <c r="FE331" s="54" t="s">
        <v>180</v>
      </c>
      <c r="FF331" s="55" t="s">
        <v>180</v>
      </c>
      <c r="FG331" s="56">
        <v>373.75</v>
      </c>
      <c r="FH331" s="54">
        <v>368.75</v>
      </c>
      <c r="FI331" s="55">
        <v>371.25</v>
      </c>
      <c r="FJ331" s="56">
        <v>386.25</v>
      </c>
      <c r="FK331" s="54">
        <v>375</v>
      </c>
      <c r="FL331" s="55">
        <v>380.75</v>
      </c>
      <c r="FM331" s="56">
        <v>420</v>
      </c>
      <c r="FN331" s="54">
        <v>410</v>
      </c>
      <c r="FO331" s="55">
        <v>415</v>
      </c>
      <c r="FP331" s="56" t="s">
        <v>180</v>
      </c>
      <c r="FQ331" s="54" t="s">
        <v>180</v>
      </c>
      <c r="FR331" s="55" t="s">
        <v>180</v>
      </c>
      <c r="FS331" s="56" t="s">
        <v>180</v>
      </c>
      <c r="FT331" s="54" t="s">
        <v>180</v>
      </c>
      <c r="FU331" s="55" t="s">
        <v>180</v>
      </c>
      <c r="FV331" s="56">
        <v>315</v>
      </c>
      <c r="FW331" s="54">
        <v>310</v>
      </c>
      <c r="FX331" s="55">
        <v>313</v>
      </c>
      <c r="FY331" s="56">
        <v>406.25</v>
      </c>
      <c r="FZ331" s="54">
        <v>391.25</v>
      </c>
      <c r="GA331" s="55">
        <v>398.75</v>
      </c>
      <c r="GB331" s="56">
        <v>825</v>
      </c>
      <c r="GC331" s="54">
        <v>625</v>
      </c>
      <c r="GD331" s="55">
        <v>725</v>
      </c>
      <c r="GE331" s="56">
        <v>715</v>
      </c>
      <c r="GF331" s="54">
        <v>715</v>
      </c>
      <c r="GG331" s="55">
        <v>715</v>
      </c>
      <c r="GH331" s="56">
        <v>895</v>
      </c>
      <c r="GI331" s="54">
        <v>835</v>
      </c>
      <c r="GJ331" s="55">
        <v>865</v>
      </c>
      <c r="GK331" s="56" t="s">
        <v>180</v>
      </c>
      <c r="GL331" s="54" t="s">
        <v>180</v>
      </c>
      <c r="GM331" s="55" t="s">
        <v>180</v>
      </c>
      <c r="GN331" s="56" t="s">
        <v>180</v>
      </c>
      <c r="GO331" s="54" t="s">
        <v>180</v>
      </c>
      <c r="GP331" s="55" t="s">
        <v>180</v>
      </c>
      <c r="GQ331" s="56" t="s">
        <v>180</v>
      </c>
      <c r="GR331" s="54" t="s">
        <v>180</v>
      </c>
      <c r="GS331" s="55" t="s">
        <v>180</v>
      </c>
      <c r="GT331" s="56" t="s">
        <v>180</v>
      </c>
      <c r="GU331" s="54" t="s">
        <v>180</v>
      </c>
      <c r="GV331" s="55" t="s">
        <v>180</v>
      </c>
      <c r="GW331" s="56" t="s">
        <v>180</v>
      </c>
      <c r="GX331" s="54" t="s">
        <v>180</v>
      </c>
      <c r="GY331" s="55" t="s">
        <v>180</v>
      </c>
      <c r="GZ331" s="56">
        <v>120</v>
      </c>
      <c r="HA331" s="54">
        <v>100</v>
      </c>
      <c r="HB331" s="55">
        <v>110</v>
      </c>
      <c r="HC331" s="56">
        <v>149</v>
      </c>
      <c r="HD331" s="54">
        <v>136</v>
      </c>
      <c r="HE331" s="55">
        <v>143</v>
      </c>
      <c r="HF331" s="54" t="s">
        <v>180</v>
      </c>
      <c r="HG331" s="54" t="s">
        <v>180</v>
      </c>
      <c r="HH331" s="55" t="s">
        <v>180</v>
      </c>
      <c r="HI331" s="54">
        <v>130</v>
      </c>
      <c r="HJ331" s="54">
        <v>93</v>
      </c>
      <c r="HK331" s="55">
        <v>112</v>
      </c>
      <c r="HL331" s="56">
        <v>73</v>
      </c>
      <c r="HM331" s="54">
        <v>60</v>
      </c>
      <c r="HN331" s="55">
        <v>67</v>
      </c>
      <c r="HO331" s="56">
        <v>110</v>
      </c>
      <c r="HP331" s="54">
        <v>90</v>
      </c>
      <c r="HQ331" s="55">
        <v>100</v>
      </c>
      <c r="HR331" s="56">
        <v>115</v>
      </c>
      <c r="HS331" s="54">
        <v>115</v>
      </c>
      <c r="HT331" s="55">
        <v>115</v>
      </c>
      <c r="HU331" s="56" t="s">
        <v>180</v>
      </c>
      <c r="HV331" s="54" t="s">
        <v>180</v>
      </c>
      <c r="HW331" s="55" t="s">
        <v>180</v>
      </c>
      <c r="HX331" s="56">
        <v>100</v>
      </c>
      <c r="HY331" s="54">
        <v>70</v>
      </c>
      <c r="HZ331" s="55">
        <v>85</v>
      </c>
      <c r="IA331" s="56" t="s">
        <v>180</v>
      </c>
      <c r="IB331" s="54" t="s">
        <v>180</v>
      </c>
      <c r="IC331" s="55" t="s">
        <v>180</v>
      </c>
    </row>
    <row r="332" spans="1:237">
      <c r="A332" s="20">
        <v>2014</v>
      </c>
      <c r="B332" s="20">
        <v>3</v>
      </c>
      <c r="C332" s="20">
        <v>7</v>
      </c>
      <c r="D332" s="54">
        <v>506.8</v>
      </c>
      <c r="E332" s="54">
        <v>492</v>
      </c>
      <c r="F332" s="55">
        <v>499.8</v>
      </c>
      <c r="G332" s="56">
        <v>440</v>
      </c>
      <c r="H332" s="54">
        <v>430</v>
      </c>
      <c r="I332" s="55">
        <v>435</v>
      </c>
      <c r="J332" s="56">
        <v>446</v>
      </c>
      <c r="K332" s="54">
        <v>439</v>
      </c>
      <c r="L332" s="55">
        <v>442.6</v>
      </c>
      <c r="M332" s="56">
        <v>487</v>
      </c>
      <c r="N332" s="54">
        <v>479</v>
      </c>
      <c r="O332" s="55">
        <v>483.4</v>
      </c>
      <c r="P332" s="56">
        <v>485</v>
      </c>
      <c r="Q332" s="54">
        <v>479</v>
      </c>
      <c r="R332" s="55">
        <v>482.4</v>
      </c>
      <c r="S332" s="56">
        <v>487</v>
      </c>
      <c r="T332" s="54">
        <v>479</v>
      </c>
      <c r="U332" s="55">
        <v>483.4</v>
      </c>
      <c r="V332" s="54">
        <v>506</v>
      </c>
      <c r="W332" s="54">
        <v>489</v>
      </c>
      <c r="X332" s="55">
        <v>497.6</v>
      </c>
      <c r="Y332" s="54">
        <v>504.99999999999989</v>
      </c>
      <c r="Z332" s="54">
        <v>490</v>
      </c>
      <c r="AA332" s="55">
        <v>498</v>
      </c>
      <c r="AB332" s="54" t="s">
        <v>180</v>
      </c>
      <c r="AC332" s="54" t="s">
        <v>180</v>
      </c>
      <c r="AD332" s="55" t="s">
        <v>180</v>
      </c>
      <c r="AE332" s="54" t="s">
        <v>180</v>
      </c>
      <c r="AF332" s="54" t="s">
        <v>180</v>
      </c>
      <c r="AG332" s="55" t="s">
        <v>180</v>
      </c>
      <c r="AH332" s="56" t="s">
        <v>180</v>
      </c>
      <c r="AI332" s="54" t="s">
        <v>180</v>
      </c>
      <c r="AJ332" s="55" t="s">
        <v>180</v>
      </c>
      <c r="AK332" s="56">
        <v>482</v>
      </c>
      <c r="AL332" s="54">
        <v>477</v>
      </c>
      <c r="AM332" s="55">
        <v>480</v>
      </c>
      <c r="AN332" s="56" t="s">
        <v>180</v>
      </c>
      <c r="AO332" s="54" t="s">
        <v>180</v>
      </c>
      <c r="AP332" s="55" t="s">
        <v>180</v>
      </c>
      <c r="AQ332" s="56" t="s">
        <v>180</v>
      </c>
      <c r="AR332" s="54" t="s">
        <v>180</v>
      </c>
      <c r="AS332" s="55" t="s">
        <v>180</v>
      </c>
      <c r="AT332" s="56" t="s">
        <v>180</v>
      </c>
      <c r="AU332" s="54" t="s">
        <v>180</v>
      </c>
      <c r="AV332" s="55" t="s">
        <v>180</v>
      </c>
      <c r="AW332" s="56">
        <v>508</v>
      </c>
      <c r="AX332" s="54">
        <v>489</v>
      </c>
      <c r="AY332" s="55">
        <v>499</v>
      </c>
      <c r="AZ332" s="56">
        <v>525</v>
      </c>
      <c r="BA332" s="54">
        <v>509</v>
      </c>
      <c r="BB332" s="55">
        <v>517.4</v>
      </c>
      <c r="BC332" s="56">
        <v>514</v>
      </c>
      <c r="BD332" s="54">
        <v>509</v>
      </c>
      <c r="BE332" s="55">
        <v>512</v>
      </c>
      <c r="BF332" s="56">
        <v>525</v>
      </c>
      <c r="BG332" s="54">
        <v>511</v>
      </c>
      <c r="BH332" s="55">
        <v>518.4</v>
      </c>
      <c r="BI332" s="56">
        <v>505</v>
      </c>
      <c r="BJ332" s="54">
        <v>444.2</v>
      </c>
      <c r="BK332" s="55">
        <v>475</v>
      </c>
      <c r="BL332" s="56">
        <v>458</v>
      </c>
      <c r="BM332" s="54">
        <v>453</v>
      </c>
      <c r="BN332" s="55">
        <v>456</v>
      </c>
      <c r="BO332" s="56">
        <v>490</v>
      </c>
      <c r="BP332" s="54">
        <v>480</v>
      </c>
      <c r="BQ332" s="55">
        <v>484.99999999999989</v>
      </c>
      <c r="BR332" s="56">
        <v>444</v>
      </c>
      <c r="BS332" s="54">
        <v>432.6</v>
      </c>
      <c r="BT332" s="55">
        <v>438.4</v>
      </c>
      <c r="BU332" s="56">
        <v>464.6</v>
      </c>
      <c r="BV332" s="54">
        <v>458.2</v>
      </c>
      <c r="BW332" s="55">
        <v>461.8</v>
      </c>
      <c r="BX332" s="56">
        <v>464.4</v>
      </c>
      <c r="BY332" s="54">
        <v>460.8</v>
      </c>
      <c r="BZ332" s="55">
        <v>463</v>
      </c>
      <c r="CA332" s="56" t="s">
        <v>180</v>
      </c>
      <c r="CB332" s="54" t="s">
        <v>180</v>
      </c>
      <c r="CC332" s="55" t="s">
        <v>180</v>
      </c>
      <c r="CD332" s="56" t="s">
        <v>180</v>
      </c>
      <c r="CE332" s="54" t="s">
        <v>180</v>
      </c>
      <c r="CF332" s="55" t="s">
        <v>180</v>
      </c>
      <c r="CG332" s="56">
        <v>536.4</v>
      </c>
      <c r="CH332" s="54">
        <v>524.4</v>
      </c>
      <c r="CI332" s="55">
        <v>530.79999999999995</v>
      </c>
      <c r="CJ332" s="56">
        <v>2650</v>
      </c>
      <c r="CK332" s="54">
        <v>2550</v>
      </c>
      <c r="CL332" s="55">
        <v>2600</v>
      </c>
      <c r="CM332" s="56">
        <v>2500</v>
      </c>
      <c r="CN332" s="54">
        <v>2440</v>
      </c>
      <c r="CO332" s="55">
        <v>2470</v>
      </c>
      <c r="CP332" s="56">
        <v>537</v>
      </c>
      <c r="CQ332" s="54">
        <v>530</v>
      </c>
      <c r="CR332" s="55">
        <v>533.79999999999995</v>
      </c>
      <c r="CS332" s="56">
        <v>560</v>
      </c>
      <c r="CT332" s="54">
        <v>550</v>
      </c>
      <c r="CU332" s="55">
        <v>555</v>
      </c>
      <c r="CV332" s="56">
        <v>570</v>
      </c>
      <c r="CW332" s="54">
        <v>550</v>
      </c>
      <c r="CX332" s="55">
        <v>560</v>
      </c>
      <c r="CY332" s="54">
        <v>508</v>
      </c>
      <c r="CZ332" s="54">
        <v>489</v>
      </c>
      <c r="DA332" s="55">
        <v>499</v>
      </c>
      <c r="DB332" s="54">
        <v>466</v>
      </c>
      <c r="DC332" s="54">
        <v>459</v>
      </c>
      <c r="DD332" s="55">
        <v>462.8</v>
      </c>
      <c r="DE332" s="54" t="s">
        <v>180</v>
      </c>
      <c r="DF332" s="54" t="s">
        <v>180</v>
      </c>
      <c r="DG332" s="55" t="s">
        <v>180</v>
      </c>
      <c r="DH332" s="54" t="s">
        <v>180</v>
      </c>
      <c r="DI332" s="54" t="s">
        <v>180</v>
      </c>
      <c r="DJ332" s="55" t="s">
        <v>180</v>
      </c>
      <c r="DK332" s="56" t="s">
        <v>180</v>
      </c>
      <c r="DL332" s="54" t="s">
        <v>180</v>
      </c>
      <c r="DM332" s="55" t="s">
        <v>180</v>
      </c>
      <c r="DN332" s="54" t="s">
        <v>180</v>
      </c>
      <c r="DO332" s="54" t="s">
        <v>180</v>
      </c>
      <c r="DP332" s="55" t="s">
        <v>180</v>
      </c>
      <c r="DQ332" s="54" t="s">
        <v>180</v>
      </c>
      <c r="DR332" s="54" t="s">
        <v>180</v>
      </c>
      <c r="DS332" s="55" t="s">
        <v>180</v>
      </c>
      <c r="DT332" s="54" t="s">
        <v>180</v>
      </c>
      <c r="DU332" s="54" t="s">
        <v>180</v>
      </c>
      <c r="DV332" s="55" t="s">
        <v>180</v>
      </c>
      <c r="DW332" s="56">
        <v>508.4</v>
      </c>
      <c r="DX332" s="54">
        <v>508.4</v>
      </c>
      <c r="DY332" s="55">
        <v>508.4</v>
      </c>
      <c r="DZ332" s="56" t="s">
        <v>180</v>
      </c>
      <c r="EA332" s="54" t="s">
        <v>180</v>
      </c>
      <c r="EB332" s="55" t="s">
        <v>180</v>
      </c>
      <c r="EC332" s="56">
        <v>522</v>
      </c>
      <c r="ED332" s="54">
        <v>511</v>
      </c>
      <c r="EE332" s="55">
        <v>517</v>
      </c>
      <c r="EF332" s="56">
        <v>487</v>
      </c>
      <c r="EG332" s="54">
        <v>482</v>
      </c>
      <c r="EH332" s="55">
        <v>485</v>
      </c>
      <c r="EI332" s="56" t="s">
        <v>180</v>
      </c>
      <c r="EJ332" s="54" t="s">
        <v>180</v>
      </c>
      <c r="EK332" s="55" t="s">
        <v>180</v>
      </c>
      <c r="EL332" s="56" t="s">
        <v>180</v>
      </c>
      <c r="EM332" s="54" t="s">
        <v>180</v>
      </c>
      <c r="EN332" s="55" t="s">
        <v>180</v>
      </c>
      <c r="EO332" s="56">
        <v>1920</v>
      </c>
      <c r="EP332" s="54">
        <v>1840</v>
      </c>
      <c r="EQ332" s="55">
        <v>1880</v>
      </c>
      <c r="ER332" s="56">
        <v>2200</v>
      </c>
      <c r="ES332" s="54">
        <v>2120</v>
      </c>
      <c r="ET332" s="55">
        <v>2160</v>
      </c>
      <c r="EU332" s="54" t="s">
        <v>180</v>
      </c>
      <c r="EV332" s="54" t="s">
        <v>180</v>
      </c>
      <c r="EW332" s="55" t="s">
        <v>180</v>
      </c>
      <c r="EX332" s="54">
        <v>540</v>
      </c>
      <c r="EY332" s="54">
        <v>525</v>
      </c>
      <c r="EZ332" s="55">
        <v>533</v>
      </c>
      <c r="FA332" s="56" t="s">
        <v>180</v>
      </c>
      <c r="FB332" s="54" t="s">
        <v>180</v>
      </c>
      <c r="FC332" s="55" t="s">
        <v>180</v>
      </c>
      <c r="FD332" s="56" t="s">
        <v>180</v>
      </c>
      <c r="FE332" s="54" t="s">
        <v>180</v>
      </c>
      <c r="FF332" s="55" t="s">
        <v>180</v>
      </c>
      <c r="FG332" s="56">
        <v>414</v>
      </c>
      <c r="FH332" s="54">
        <v>409</v>
      </c>
      <c r="FI332" s="55">
        <v>412</v>
      </c>
      <c r="FJ332" s="56">
        <v>420</v>
      </c>
      <c r="FK332" s="54">
        <v>411</v>
      </c>
      <c r="FL332" s="55">
        <v>415.8</v>
      </c>
      <c r="FM332" s="56">
        <v>425</v>
      </c>
      <c r="FN332" s="54">
        <v>420</v>
      </c>
      <c r="FO332" s="55">
        <v>423</v>
      </c>
      <c r="FP332" s="56" t="s">
        <v>180</v>
      </c>
      <c r="FQ332" s="54" t="s">
        <v>180</v>
      </c>
      <c r="FR332" s="55" t="s">
        <v>180</v>
      </c>
      <c r="FS332" s="56" t="s">
        <v>180</v>
      </c>
      <c r="FT332" s="54" t="s">
        <v>180</v>
      </c>
      <c r="FU332" s="55" t="s">
        <v>180</v>
      </c>
      <c r="FV332" s="56">
        <v>336</v>
      </c>
      <c r="FW332" s="54">
        <v>330</v>
      </c>
      <c r="FX332" s="55">
        <v>333.4</v>
      </c>
      <c r="FY332" s="56">
        <v>430</v>
      </c>
      <c r="FZ332" s="54">
        <v>420</v>
      </c>
      <c r="GA332" s="55">
        <v>425</v>
      </c>
      <c r="GB332" s="56">
        <v>834</v>
      </c>
      <c r="GC332" s="54">
        <v>625</v>
      </c>
      <c r="GD332" s="55">
        <v>729.8</v>
      </c>
      <c r="GE332" s="56">
        <v>715</v>
      </c>
      <c r="GF332" s="54">
        <v>715</v>
      </c>
      <c r="GG332" s="55">
        <v>715</v>
      </c>
      <c r="GH332" s="56">
        <v>931</v>
      </c>
      <c r="GI332" s="54">
        <v>868</v>
      </c>
      <c r="GJ332" s="55">
        <v>899.8</v>
      </c>
      <c r="GK332" s="56" t="s">
        <v>180</v>
      </c>
      <c r="GL332" s="54" t="s">
        <v>180</v>
      </c>
      <c r="GM332" s="55" t="s">
        <v>180</v>
      </c>
      <c r="GN332" s="56" t="s">
        <v>180</v>
      </c>
      <c r="GO332" s="54" t="s">
        <v>180</v>
      </c>
      <c r="GP332" s="55" t="s">
        <v>180</v>
      </c>
      <c r="GQ332" s="56" t="s">
        <v>180</v>
      </c>
      <c r="GR332" s="54" t="s">
        <v>180</v>
      </c>
      <c r="GS332" s="55" t="s">
        <v>180</v>
      </c>
      <c r="GT332" s="56" t="s">
        <v>180</v>
      </c>
      <c r="GU332" s="54" t="s">
        <v>180</v>
      </c>
      <c r="GV332" s="55" t="s">
        <v>180</v>
      </c>
      <c r="GW332" s="56" t="s">
        <v>180</v>
      </c>
      <c r="GX332" s="54" t="s">
        <v>180</v>
      </c>
      <c r="GY332" s="55" t="s">
        <v>180</v>
      </c>
      <c r="GZ332" s="56">
        <v>120</v>
      </c>
      <c r="HA332" s="54">
        <v>100</v>
      </c>
      <c r="HB332" s="55">
        <v>110</v>
      </c>
      <c r="HC332" s="56">
        <v>149</v>
      </c>
      <c r="HD332" s="54">
        <v>136</v>
      </c>
      <c r="HE332" s="55">
        <v>143</v>
      </c>
      <c r="HF332" s="54" t="s">
        <v>180</v>
      </c>
      <c r="HG332" s="54" t="s">
        <v>180</v>
      </c>
      <c r="HH332" s="55" t="s">
        <v>180</v>
      </c>
      <c r="HI332" s="54">
        <v>130</v>
      </c>
      <c r="HJ332" s="54">
        <v>93</v>
      </c>
      <c r="HK332" s="55">
        <v>112</v>
      </c>
      <c r="HL332" s="56">
        <v>73</v>
      </c>
      <c r="HM332" s="54">
        <v>60</v>
      </c>
      <c r="HN332" s="55">
        <v>67</v>
      </c>
      <c r="HO332" s="56">
        <v>110</v>
      </c>
      <c r="HP332" s="54">
        <v>100</v>
      </c>
      <c r="HQ332" s="55">
        <v>105</v>
      </c>
      <c r="HR332" s="56">
        <v>124</v>
      </c>
      <c r="HS332" s="54">
        <v>124</v>
      </c>
      <c r="HT332" s="55">
        <v>124</v>
      </c>
      <c r="HU332" s="56" t="s">
        <v>180</v>
      </c>
      <c r="HV332" s="54" t="s">
        <v>180</v>
      </c>
      <c r="HW332" s="55" t="s">
        <v>180</v>
      </c>
      <c r="HX332" s="56">
        <v>100</v>
      </c>
      <c r="HY332" s="54">
        <v>70</v>
      </c>
      <c r="HZ332" s="55">
        <v>85</v>
      </c>
      <c r="IA332" s="56" t="s">
        <v>180</v>
      </c>
      <c r="IB332" s="54" t="s">
        <v>180</v>
      </c>
      <c r="IC332" s="55" t="s">
        <v>180</v>
      </c>
    </row>
    <row r="333" spans="1:237">
      <c r="A333" s="20">
        <v>2014</v>
      </c>
      <c r="B333" s="20">
        <v>3</v>
      </c>
      <c r="C333" s="20">
        <v>8</v>
      </c>
      <c r="D333" s="54">
        <v>507.5</v>
      </c>
      <c r="E333" s="54">
        <v>502.5</v>
      </c>
      <c r="F333" s="55">
        <v>505</v>
      </c>
      <c r="G333" s="56">
        <v>440</v>
      </c>
      <c r="H333" s="54">
        <v>430</v>
      </c>
      <c r="I333" s="55">
        <v>435</v>
      </c>
      <c r="J333" s="56">
        <v>451.25</v>
      </c>
      <c r="K333" s="54">
        <v>442.5</v>
      </c>
      <c r="L333" s="55">
        <v>447.25</v>
      </c>
      <c r="M333" s="56">
        <v>488.75</v>
      </c>
      <c r="N333" s="54">
        <v>477.5</v>
      </c>
      <c r="O333" s="55">
        <v>483.25</v>
      </c>
      <c r="P333" s="56">
        <v>486.25</v>
      </c>
      <c r="Q333" s="54">
        <v>478.75</v>
      </c>
      <c r="R333" s="55">
        <v>482.75</v>
      </c>
      <c r="S333" s="56">
        <v>488.75</v>
      </c>
      <c r="T333" s="54">
        <v>480</v>
      </c>
      <c r="U333" s="55">
        <v>484.75</v>
      </c>
      <c r="V333" s="54">
        <v>492.5</v>
      </c>
      <c r="W333" s="54">
        <v>486.25</v>
      </c>
      <c r="X333" s="55">
        <v>489.75</v>
      </c>
      <c r="Y333" s="54">
        <v>504.99999999999994</v>
      </c>
      <c r="Z333" s="54">
        <v>492.5</v>
      </c>
      <c r="AA333" s="55">
        <v>499.25</v>
      </c>
      <c r="AB333" s="54" t="s">
        <v>180</v>
      </c>
      <c r="AC333" s="54" t="s">
        <v>180</v>
      </c>
      <c r="AD333" s="55" t="s">
        <v>180</v>
      </c>
      <c r="AE333" s="54" t="s">
        <v>180</v>
      </c>
      <c r="AF333" s="54" t="s">
        <v>180</v>
      </c>
      <c r="AG333" s="55" t="s">
        <v>180</v>
      </c>
      <c r="AH333" s="56" t="s">
        <v>180</v>
      </c>
      <c r="AI333" s="54" t="s">
        <v>180</v>
      </c>
      <c r="AJ333" s="55" t="s">
        <v>180</v>
      </c>
      <c r="AK333" s="56">
        <v>488.74999999999994</v>
      </c>
      <c r="AL333" s="54">
        <v>482.5</v>
      </c>
      <c r="AM333" s="55">
        <v>486.00000000000006</v>
      </c>
      <c r="AN333" s="56" t="s">
        <v>180</v>
      </c>
      <c r="AO333" s="54" t="s">
        <v>180</v>
      </c>
      <c r="AP333" s="55" t="s">
        <v>180</v>
      </c>
      <c r="AQ333" s="56" t="s">
        <v>180</v>
      </c>
      <c r="AR333" s="54" t="s">
        <v>180</v>
      </c>
      <c r="AS333" s="55" t="s">
        <v>180</v>
      </c>
      <c r="AT333" s="56" t="s">
        <v>180</v>
      </c>
      <c r="AU333" s="54" t="s">
        <v>180</v>
      </c>
      <c r="AV333" s="55" t="s">
        <v>180</v>
      </c>
      <c r="AW333" s="56">
        <v>510</v>
      </c>
      <c r="AX333" s="54">
        <v>495.00000000000006</v>
      </c>
      <c r="AY333" s="55">
        <v>503.00000000000006</v>
      </c>
      <c r="AZ333" s="56">
        <v>530</v>
      </c>
      <c r="BA333" s="54">
        <v>515</v>
      </c>
      <c r="BB333" s="55">
        <v>523</v>
      </c>
      <c r="BC333" s="56">
        <v>520</v>
      </c>
      <c r="BD333" s="54">
        <v>515</v>
      </c>
      <c r="BE333" s="55">
        <v>518</v>
      </c>
      <c r="BF333" s="56">
        <v>530</v>
      </c>
      <c r="BG333" s="54">
        <v>515</v>
      </c>
      <c r="BH333" s="55">
        <v>523</v>
      </c>
      <c r="BI333" s="56">
        <v>510</v>
      </c>
      <c r="BJ333" s="54">
        <v>453.5</v>
      </c>
      <c r="BK333" s="55">
        <v>482</v>
      </c>
      <c r="BL333" s="56">
        <v>477.5</v>
      </c>
      <c r="BM333" s="54">
        <v>465</v>
      </c>
      <c r="BN333" s="55">
        <v>471.25</v>
      </c>
      <c r="BO333" s="56">
        <v>490</v>
      </c>
      <c r="BP333" s="54">
        <v>480</v>
      </c>
      <c r="BQ333" s="55">
        <v>484.99999999999994</v>
      </c>
      <c r="BR333" s="56">
        <v>458.75</v>
      </c>
      <c r="BS333" s="54">
        <v>451.25</v>
      </c>
      <c r="BT333" s="55">
        <v>455.25</v>
      </c>
      <c r="BU333" s="56">
        <v>479</v>
      </c>
      <c r="BV333" s="54">
        <v>477.5</v>
      </c>
      <c r="BW333" s="55">
        <v>478.5</v>
      </c>
      <c r="BX333" s="56">
        <v>490.5</v>
      </c>
      <c r="BY333" s="54">
        <v>486.25</v>
      </c>
      <c r="BZ333" s="55">
        <v>488.5</v>
      </c>
      <c r="CA333" s="56" t="s">
        <v>180</v>
      </c>
      <c r="CB333" s="54" t="s">
        <v>180</v>
      </c>
      <c r="CC333" s="55" t="s">
        <v>180</v>
      </c>
      <c r="CD333" s="56" t="s">
        <v>180</v>
      </c>
      <c r="CE333" s="54" t="s">
        <v>180</v>
      </c>
      <c r="CF333" s="55" t="s">
        <v>180</v>
      </c>
      <c r="CG333" s="56">
        <v>518</v>
      </c>
      <c r="CH333" s="54">
        <v>515</v>
      </c>
      <c r="CI333" s="55">
        <v>517</v>
      </c>
      <c r="CJ333" s="56">
        <v>2800</v>
      </c>
      <c r="CK333" s="54">
        <v>2700</v>
      </c>
      <c r="CL333" s="55">
        <v>2750</v>
      </c>
      <c r="CM333" s="56">
        <v>2612.5</v>
      </c>
      <c r="CN333" s="54">
        <v>2525</v>
      </c>
      <c r="CO333" s="55">
        <v>2568.75</v>
      </c>
      <c r="CP333" s="56">
        <v>542.5</v>
      </c>
      <c r="CQ333" s="54">
        <v>537.5</v>
      </c>
      <c r="CR333" s="55">
        <v>540.25</v>
      </c>
      <c r="CS333" s="56">
        <v>560</v>
      </c>
      <c r="CT333" s="54">
        <v>550</v>
      </c>
      <c r="CU333" s="55">
        <v>555</v>
      </c>
      <c r="CV333" s="56">
        <v>570</v>
      </c>
      <c r="CW333" s="54">
        <v>550</v>
      </c>
      <c r="CX333" s="55">
        <v>560</v>
      </c>
      <c r="CY333" s="54">
        <v>510</v>
      </c>
      <c r="CZ333" s="54">
        <v>495.00000000000006</v>
      </c>
      <c r="DA333" s="55">
        <v>503.00000000000006</v>
      </c>
      <c r="DB333" s="54">
        <v>471.25</v>
      </c>
      <c r="DC333" s="54">
        <v>467.5</v>
      </c>
      <c r="DD333" s="55">
        <v>469.5</v>
      </c>
      <c r="DE333" s="54" t="s">
        <v>180</v>
      </c>
      <c r="DF333" s="54" t="s">
        <v>180</v>
      </c>
      <c r="DG333" s="55" t="s">
        <v>180</v>
      </c>
      <c r="DH333" s="54" t="s">
        <v>180</v>
      </c>
      <c r="DI333" s="54" t="s">
        <v>180</v>
      </c>
      <c r="DJ333" s="55" t="s">
        <v>180</v>
      </c>
      <c r="DK333" s="56" t="s">
        <v>180</v>
      </c>
      <c r="DL333" s="54" t="s">
        <v>180</v>
      </c>
      <c r="DM333" s="55" t="s">
        <v>180</v>
      </c>
      <c r="DN333" s="54" t="s">
        <v>180</v>
      </c>
      <c r="DO333" s="54" t="s">
        <v>180</v>
      </c>
      <c r="DP333" s="55" t="s">
        <v>180</v>
      </c>
      <c r="DQ333" s="54" t="s">
        <v>180</v>
      </c>
      <c r="DR333" s="54" t="s">
        <v>180</v>
      </c>
      <c r="DS333" s="55" t="s">
        <v>180</v>
      </c>
      <c r="DT333" s="54" t="s">
        <v>180</v>
      </c>
      <c r="DU333" s="54" t="s">
        <v>180</v>
      </c>
      <c r="DV333" s="55" t="s">
        <v>180</v>
      </c>
      <c r="DW333" s="56">
        <v>512.25</v>
      </c>
      <c r="DX333" s="54">
        <v>509.75</v>
      </c>
      <c r="DY333" s="55">
        <v>511</v>
      </c>
      <c r="DZ333" s="56" t="s">
        <v>180</v>
      </c>
      <c r="EA333" s="54" t="s">
        <v>180</v>
      </c>
      <c r="EB333" s="55" t="s">
        <v>180</v>
      </c>
      <c r="EC333" s="56">
        <v>530</v>
      </c>
      <c r="ED333" s="54">
        <v>515</v>
      </c>
      <c r="EE333" s="55">
        <v>523</v>
      </c>
      <c r="EF333" s="56">
        <v>492.5</v>
      </c>
      <c r="EG333" s="54">
        <v>486.24999999999994</v>
      </c>
      <c r="EH333" s="55">
        <v>489.75</v>
      </c>
      <c r="EI333" s="56" t="s">
        <v>180</v>
      </c>
      <c r="EJ333" s="54" t="s">
        <v>180</v>
      </c>
      <c r="EK333" s="55" t="s">
        <v>180</v>
      </c>
      <c r="EL333" s="56" t="s">
        <v>180</v>
      </c>
      <c r="EM333" s="54" t="s">
        <v>180</v>
      </c>
      <c r="EN333" s="55" t="s">
        <v>180</v>
      </c>
      <c r="EO333" s="56">
        <v>2212.5</v>
      </c>
      <c r="EP333" s="54">
        <v>2087.5</v>
      </c>
      <c r="EQ333" s="55">
        <v>2150</v>
      </c>
      <c r="ER333" s="56">
        <v>2375</v>
      </c>
      <c r="ES333" s="54">
        <v>2275</v>
      </c>
      <c r="ET333" s="55">
        <v>2325</v>
      </c>
      <c r="EU333" s="54" t="s">
        <v>180</v>
      </c>
      <c r="EV333" s="54" t="s">
        <v>180</v>
      </c>
      <c r="EW333" s="55" t="s">
        <v>180</v>
      </c>
      <c r="EX333" s="54">
        <v>520</v>
      </c>
      <c r="EY333" s="54">
        <v>512.5</v>
      </c>
      <c r="EZ333" s="55">
        <v>516.5</v>
      </c>
      <c r="FA333" s="56" t="s">
        <v>180</v>
      </c>
      <c r="FB333" s="54" t="s">
        <v>180</v>
      </c>
      <c r="FC333" s="55" t="s">
        <v>180</v>
      </c>
      <c r="FD333" s="56" t="s">
        <v>180</v>
      </c>
      <c r="FE333" s="54" t="s">
        <v>180</v>
      </c>
      <c r="FF333" s="55" t="s">
        <v>180</v>
      </c>
      <c r="FG333" s="56">
        <v>420</v>
      </c>
      <c r="FH333" s="54">
        <v>415</v>
      </c>
      <c r="FI333" s="55">
        <v>418</v>
      </c>
      <c r="FJ333" s="56">
        <v>430</v>
      </c>
      <c r="FK333" s="54">
        <v>415</v>
      </c>
      <c r="FL333" s="55">
        <v>423</v>
      </c>
      <c r="FM333" s="56">
        <v>425</v>
      </c>
      <c r="FN333" s="54">
        <v>420</v>
      </c>
      <c r="FO333" s="55">
        <v>423</v>
      </c>
      <c r="FP333" s="56" t="s">
        <v>180</v>
      </c>
      <c r="FQ333" s="54" t="s">
        <v>180</v>
      </c>
      <c r="FR333" s="55" t="s">
        <v>180</v>
      </c>
      <c r="FS333" s="56" t="s">
        <v>180</v>
      </c>
      <c r="FT333" s="54" t="s">
        <v>180</v>
      </c>
      <c r="FU333" s="55" t="s">
        <v>180</v>
      </c>
      <c r="FV333" s="56">
        <v>355</v>
      </c>
      <c r="FW333" s="54">
        <v>350</v>
      </c>
      <c r="FX333" s="55">
        <v>353</v>
      </c>
      <c r="FY333" s="56">
        <v>430</v>
      </c>
      <c r="FZ333" s="54">
        <v>420</v>
      </c>
      <c r="GA333" s="55">
        <v>425</v>
      </c>
      <c r="GB333" s="56">
        <v>840</v>
      </c>
      <c r="GC333" s="54">
        <v>662.5</v>
      </c>
      <c r="GD333" s="55">
        <v>751.75</v>
      </c>
      <c r="GE333" s="56">
        <v>752.5</v>
      </c>
      <c r="GF333" s="54">
        <v>752.5</v>
      </c>
      <c r="GG333" s="55">
        <v>752.5</v>
      </c>
      <c r="GH333" s="56">
        <v>955</v>
      </c>
      <c r="GI333" s="54">
        <v>890</v>
      </c>
      <c r="GJ333" s="55">
        <v>923</v>
      </c>
      <c r="GK333" s="56" t="s">
        <v>180</v>
      </c>
      <c r="GL333" s="54" t="s">
        <v>180</v>
      </c>
      <c r="GM333" s="55" t="s">
        <v>180</v>
      </c>
      <c r="GN333" s="56" t="s">
        <v>180</v>
      </c>
      <c r="GO333" s="54" t="s">
        <v>180</v>
      </c>
      <c r="GP333" s="55" t="s">
        <v>180</v>
      </c>
      <c r="GQ333" s="56" t="s">
        <v>180</v>
      </c>
      <c r="GR333" s="54" t="s">
        <v>180</v>
      </c>
      <c r="GS333" s="55" t="s">
        <v>180</v>
      </c>
      <c r="GT333" s="56" t="s">
        <v>180</v>
      </c>
      <c r="GU333" s="54" t="s">
        <v>180</v>
      </c>
      <c r="GV333" s="55" t="s">
        <v>180</v>
      </c>
      <c r="GW333" s="56" t="s">
        <v>180</v>
      </c>
      <c r="GX333" s="54" t="s">
        <v>180</v>
      </c>
      <c r="GY333" s="55" t="s">
        <v>180</v>
      </c>
      <c r="GZ333" s="56">
        <v>120</v>
      </c>
      <c r="HA333" s="54">
        <v>100</v>
      </c>
      <c r="HB333" s="55">
        <v>110</v>
      </c>
      <c r="HC333" s="56">
        <v>149</v>
      </c>
      <c r="HD333" s="54">
        <v>136</v>
      </c>
      <c r="HE333" s="55">
        <v>143</v>
      </c>
      <c r="HF333" s="54" t="s">
        <v>180</v>
      </c>
      <c r="HG333" s="54" t="s">
        <v>180</v>
      </c>
      <c r="HH333" s="55" t="s">
        <v>180</v>
      </c>
      <c r="HI333" s="54">
        <v>130</v>
      </c>
      <c r="HJ333" s="54">
        <v>93</v>
      </c>
      <c r="HK333" s="55">
        <v>112</v>
      </c>
      <c r="HL333" s="56">
        <v>73.5</v>
      </c>
      <c r="HM333" s="54">
        <v>60.5</v>
      </c>
      <c r="HN333" s="55">
        <v>67.5</v>
      </c>
      <c r="HO333" s="56">
        <v>110</v>
      </c>
      <c r="HP333" s="54">
        <v>100</v>
      </c>
      <c r="HQ333" s="55">
        <v>105</v>
      </c>
      <c r="HR333" s="56">
        <v>124</v>
      </c>
      <c r="HS333" s="54">
        <v>124</v>
      </c>
      <c r="HT333" s="55">
        <v>124</v>
      </c>
      <c r="HU333" s="56" t="s">
        <v>180</v>
      </c>
      <c r="HV333" s="54" t="s">
        <v>180</v>
      </c>
      <c r="HW333" s="55" t="s">
        <v>180</v>
      </c>
      <c r="HX333" s="56">
        <v>100</v>
      </c>
      <c r="HY333" s="54">
        <v>70</v>
      </c>
      <c r="HZ333" s="55">
        <v>85</v>
      </c>
      <c r="IA333" s="56" t="s">
        <v>180</v>
      </c>
      <c r="IB333" s="54" t="s">
        <v>180</v>
      </c>
      <c r="IC333" s="55" t="s">
        <v>180</v>
      </c>
    </row>
    <row r="334" spans="1:237">
      <c r="A334" s="20">
        <v>2014</v>
      </c>
      <c r="B334" s="20">
        <v>3</v>
      </c>
      <c r="C334" s="20">
        <v>9</v>
      </c>
      <c r="D334" s="54">
        <v>483.75</v>
      </c>
      <c r="E334" s="54">
        <v>479.5</v>
      </c>
      <c r="F334" s="55">
        <v>481.75</v>
      </c>
      <c r="G334" s="56">
        <v>440</v>
      </c>
      <c r="H334" s="54">
        <v>430</v>
      </c>
      <c r="I334" s="55">
        <v>435</v>
      </c>
      <c r="J334" s="56">
        <v>438.25</v>
      </c>
      <c r="K334" s="54">
        <v>429</v>
      </c>
      <c r="L334" s="55">
        <v>433.75</v>
      </c>
      <c r="M334" s="56">
        <v>492.50000000000006</v>
      </c>
      <c r="N334" s="54">
        <v>475.00000000000006</v>
      </c>
      <c r="O334" s="55">
        <v>483.74999999999994</v>
      </c>
      <c r="P334" s="56">
        <v>484.99999999999994</v>
      </c>
      <c r="Q334" s="54">
        <v>475.00000000000006</v>
      </c>
      <c r="R334" s="55">
        <v>480</v>
      </c>
      <c r="S334" s="56">
        <v>492.50000000000006</v>
      </c>
      <c r="T334" s="54">
        <v>478.75</v>
      </c>
      <c r="U334" s="55">
        <v>486</v>
      </c>
      <c r="V334" s="54">
        <v>497.5</v>
      </c>
      <c r="W334" s="54">
        <v>487.5</v>
      </c>
      <c r="X334" s="55">
        <v>493</v>
      </c>
      <c r="Y334" s="54">
        <v>500</v>
      </c>
      <c r="Z334" s="54">
        <v>496.25</v>
      </c>
      <c r="AA334" s="55">
        <v>498.50000000000006</v>
      </c>
      <c r="AB334" s="54" t="s">
        <v>180</v>
      </c>
      <c r="AC334" s="54" t="s">
        <v>180</v>
      </c>
      <c r="AD334" s="55" t="s">
        <v>180</v>
      </c>
      <c r="AE334" s="54" t="s">
        <v>180</v>
      </c>
      <c r="AF334" s="54" t="s">
        <v>180</v>
      </c>
      <c r="AG334" s="55" t="s">
        <v>180</v>
      </c>
      <c r="AH334" s="56" t="s">
        <v>180</v>
      </c>
      <c r="AI334" s="54" t="s">
        <v>180</v>
      </c>
      <c r="AJ334" s="55" t="s">
        <v>180</v>
      </c>
      <c r="AK334" s="56">
        <v>500</v>
      </c>
      <c r="AL334" s="54">
        <v>490</v>
      </c>
      <c r="AM334" s="55">
        <v>495.00000000000006</v>
      </c>
      <c r="AN334" s="56" t="s">
        <v>180</v>
      </c>
      <c r="AO334" s="54" t="s">
        <v>180</v>
      </c>
      <c r="AP334" s="55" t="s">
        <v>180</v>
      </c>
      <c r="AQ334" s="56" t="s">
        <v>180</v>
      </c>
      <c r="AR334" s="54" t="s">
        <v>180</v>
      </c>
      <c r="AS334" s="55" t="s">
        <v>180</v>
      </c>
      <c r="AT334" s="56" t="s">
        <v>180</v>
      </c>
      <c r="AU334" s="54" t="s">
        <v>180</v>
      </c>
      <c r="AV334" s="55" t="s">
        <v>180</v>
      </c>
      <c r="AW334" s="56">
        <v>502.5</v>
      </c>
      <c r="AX334" s="54">
        <v>482.5</v>
      </c>
      <c r="AY334" s="55">
        <v>492.75</v>
      </c>
      <c r="AZ334" s="56">
        <v>540</v>
      </c>
      <c r="BA334" s="54">
        <v>510</v>
      </c>
      <c r="BB334" s="55">
        <v>525</v>
      </c>
      <c r="BC334" s="56">
        <v>540</v>
      </c>
      <c r="BD334" s="54">
        <v>515</v>
      </c>
      <c r="BE334" s="55">
        <v>528</v>
      </c>
      <c r="BF334" s="56">
        <v>535</v>
      </c>
      <c r="BG334" s="54">
        <v>507.5</v>
      </c>
      <c r="BH334" s="55">
        <v>521.75</v>
      </c>
      <c r="BI334" s="56">
        <v>515</v>
      </c>
      <c r="BJ334" s="54">
        <v>467.5</v>
      </c>
      <c r="BK334" s="55">
        <v>491.25</v>
      </c>
      <c r="BL334" s="56">
        <v>495.00000000000006</v>
      </c>
      <c r="BM334" s="54">
        <v>482</v>
      </c>
      <c r="BN334" s="55">
        <v>488.99999999999994</v>
      </c>
      <c r="BO334" s="56">
        <v>490</v>
      </c>
      <c r="BP334" s="54">
        <v>480</v>
      </c>
      <c r="BQ334" s="55">
        <v>484.99999999999994</v>
      </c>
      <c r="BR334" s="56">
        <v>475</v>
      </c>
      <c r="BS334" s="54">
        <v>466.25</v>
      </c>
      <c r="BT334" s="55">
        <v>470.75</v>
      </c>
      <c r="BU334" s="56">
        <v>498.25</v>
      </c>
      <c r="BV334" s="54">
        <v>487.5</v>
      </c>
      <c r="BW334" s="55">
        <v>493.24999999999994</v>
      </c>
      <c r="BX334" s="56">
        <v>500</v>
      </c>
      <c r="BY334" s="54">
        <v>495.00000000000006</v>
      </c>
      <c r="BZ334" s="55">
        <v>498</v>
      </c>
      <c r="CA334" s="56" t="s">
        <v>180</v>
      </c>
      <c r="CB334" s="54" t="s">
        <v>180</v>
      </c>
      <c r="CC334" s="55" t="s">
        <v>180</v>
      </c>
      <c r="CD334" s="56" t="s">
        <v>180</v>
      </c>
      <c r="CE334" s="54" t="s">
        <v>180</v>
      </c>
      <c r="CF334" s="55" t="s">
        <v>180</v>
      </c>
      <c r="CG334" s="56">
        <v>516.5</v>
      </c>
      <c r="CH334" s="54">
        <v>512.5</v>
      </c>
      <c r="CI334" s="55">
        <v>515</v>
      </c>
      <c r="CJ334" s="56">
        <v>2900</v>
      </c>
      <c r="CK334" s="54">
        <v>2800</v>
      </c>
      <c r="CL334" s="55">
        <v>2850</v>
      </c>
      <c r="CM334" s="56">
        <v>2675</v>
      </c>
      <c r="CN334" s="54">
        <v>2575</v>
      </c>
      <c r="CO334" s="55">
        <v>2625</v>
      </c>
      <c r="CP334" s="56">
        <v>550</v>
      </c>
      <c r="CQ334" s="54">
        <v>550</v>
      </c>
      <c r="CR334" s="55">
        <v>550</v>
      </c>
      <c r="CS334" s="56">
        <v>560</v>
      </c>
      <c r="CT334" s="54">
        <v>550</v>
      </c>
      <c r="CU334" s="55">
        <v>555</v>
      </c>
      <c r="CV334" s="56">
        <v>570</v>
      </c>
      <c r="CW334" s="54">
        <v>550</v>
      </c>
      <c r="CX334" s="55">
        <v>560</v>
      </c>
      <c r="CY334" s="54">
        <v>505</v>
      </c>
      <c r="CZ334" s="54">
        <v>483.75</v>
      </c>
      <c r="DA334" s="55">
        <v>494.75</v>
      </c>
      <c r="DB334" s="54">
        <v>465</v>
      </c>
      <c r="DC334" s="54">
        <v>460</v>
      </c>
      <c r="DD334" s="55">
        <v>462.5</v>
      </c>
      <c r="DE334" s="54" t="s">
        <v>180</v>
      </c>
      <c r="DF334" s="54" t="s">
        <v>180</v>
      </c>
      <c r="DG334" s="55" t="s">
        <v>180</v>
      </c>
      <c r="DH334" s="54" t="s">
        <v>180</v>
      </c>
      <c r="DI334" s="54" t="s">
        <v>180</v>
      </c>
      <c r="DJ334" s="55" t="s">
        <v>180</v>
      </c>
      <c r="DK334" s="56" t="s">
        <v>180</v>
      </c>
      <c r="DL334" s="54" t="s">
        <v>180</v>
      </c>
      <c r="DM334" s="55" t="s">
        <v>180</v>
      </c>
      <c r="DN334" s="54" t="s">
        <v>180</v>
      </c>
      <c r="DO334" s="54" t="s">
        <v>180</v>
      </c>
      <c r="DP334" s="55" t="s">
        <v>180</v>
      </c>
      <c r="DQ334" s="54" t="s">
        <v>180</v>
      </c>
      <c r="DR334" s="54" t="s">
        <v>180</v>
      </c>
      <c r="DS334" s="55" t="s">
        <v>180</v>
      </c>
      <c r="DT334" s="54" t="s">
        <v>180</v>
      </c>
      <c r="DU334" s="54" t="s">
        <v>180</v>
      </c>
      <c r="DV334" s="55" t="s">
        <v>180</v>
      </c>
      <c r="DW334" s="56">
        <v>495</v>
      </c>
      <c r="DX334" s="54">
        <v>490</v>
      </c>
      <c r="DY334" s="55">
        <v>492.5</v>
      </c>
      <c r="DZ334" s="56" t="s">
        <v>180</v>
      </c>
      <c r="EA334" s="54" t="s">
        <v>180</v>
      </c>
      <c r="EB334" s="55" t="s">
        <v>180</v>
      </c>
      <c r="EC334" s="56">
        <v>535</v>
      </c>
      <c r="ED334" s="54">
        <v>510</v>
      </c>
      <c r="EE334" s="55">
        <v>523</v>
      </c>
      <c r="EF334" s="56">
        <v>500</v>
      </c>
      <c r="EG334" s="54">
        <v>490</v>
      </c>
      <c r="EH334" s="55">
        <v>495.00000000000006</v>
      </c>
      <c r="EI334" s="56" t="s">
        <v>180</v>
      </c>
      <c r="EJ334" s="54" t="s">
        <v>180</v>
      </c>
      <c r="EK334" s="55" t="s">
        <v>180</v>
      </c>
      <c r="EL334" s="56" t="s">
        <v>180</v>
      </c>
      <c r="EM334" s="54" t="s">
        <v>180</v>
      </c>
      <c r="EN334" s="55" t="s">
        <v>180</v>
      </c>
      <c r="EO334" s="56">
        <v>2275</v>
      </c>
      <c r="EP334" s="54">
        <v>2162.5</v>
      </c>
      <c r="EQ334" s="55">
        <v>2218.75</v>
      </c>
      <c r="ER334" s="56">
        <v>2375</v>
      </c>
      <c r="ES334" s="54">
        <v>2262.5</v>
      </c>
      <c r="ET334" s="55">
        <v>2318.75</v>
      </c>
      <c r="EU334" s="54" t="s">
        <v>180</v>
      </c>
      <c r="EV334" s="54" t="s">
        <v>180</v>
      </c>
      <c r="EW334" s="55" t="s">
        <v>180</v>
      </c>
      <c r="EX334" s="54">
        <v>508.75</v>
      </c>
      <c r="EY334" s="54">
        <v>501.25</v>
      </c>
      <c r="EZ334" s="55">
        <v>505.25</v>
      </c>
      <c r="FA334" s="56" t="s">
        <v>180</v>
      </c>
      <c r="FB334" s="54" t="s">
        <v>180</v>
      </c>
      <c r="FC334" s="55" t="s">
        <v>180</v>
      </c>
      <c r="FD334" s="56" t="s">
        <v>180</v>
      </c>
      <c r="FE334" s="54" t="s">
        <v>180</v>
      </c>
      <c r="FF334" s="55" t="s">
        <v>180</v>
      </c>
      <c r="FG334" s="56">
        <v>420</v>
      </c>
      <c r="FH334" s="54">
        <v>400</v>
      </c>
      <c r="FI334" s="55">
        <v>410</v>
      </c>
      <c r="FJ334" s="56">
        <v>420</v>
      </c>
      <c r="FK334" s="54">
        <v>400</v>
      </c>
      <c r="FL334" s="55">
        <v>410</v>
      </c>
      <c r="FM334" s="56">
        <v>425</v>
      </c>
      <c r="FN334" s="54">
        <v>420</v>
      </c>
      <c r="FO334" s="55">
        <v>423</v>
      </c>
      <c r="FP334" s="56" t="s">
        <v>180</v>
      </c>
      <c r="FQ334" s="54" t="s">
        <v>180</v>
      </c>
      <c r="FR334" s="55" t="s">
        <v>180</v>
      </c>
      <c r="FS334" s="56" t="s">
        <v>180</v>
      </c>
      <c r="FT334" s="54" t="s">
        <v>180</v>
      </c>
      <c r="FU334" s="55" t="s">
        <v>180</v>
      </c>
      <c r="FV334" s="56">
        <v>351.25</v>
      </c>
      <c r="FW334" s="54">
        <v>342.5</v>
      </c>
      <c r="FX334" s="55">
        <v>347.25</v>
      </c>
      <c r="FY334" s="56">
        <v>430</v>
      </c>
      <c r="FZ334" s="54">
        <v>420</v>
      </c>
      <c r="GA334" s="55">
        <v>425</v>
      </c>
      <c r="GB334" s="56">
        <v>840</v>
      </c>
      <c r="GC334" s="54">
        <v>675</v>
      </c>
      <c r="GD334" s="55">
        <v>758</v>
      </c>
      <c r="GE334" s="56">
        <v>765</v>
      </c>
      <c r="GF334" s="54">
        <v>765</v>
      </c>
      <c r="GG334" s="55">
        <v>765</v>
      </c>
      <c r="GH334" s="56">
        <v>955</v>
      </c>
      <c r="GI334" s="54">
        <v>890</v>
      </c>
      <c r="GJ334" s="55">
        <v>923</v>
      </c>
      <c r="GK334" s="56" t="s">
        <v>180</v>
      </c>
      <c r="GL334" s="54" t="s">
        <v>180</v>
      </c>
      <c r="GM334" s="55" t="s">
        <v>180</v>
      </c>
      <c r="GN334" s="56" t="s">
        <v>180</v>
      </c>
      <c r="GO334" s="54" t="s">
        <v>180</v>
      </c>
      <c r="GP334" s="55" t="s">
        <v>180</v>
      </c>
      <c r="GQ334" s="56" t="s">
        <v>180</v>
      </c>
      <c r="GR334" s="54" t="s">
        <v>180</v>
      </c>
      <c r="GS334" s="55" t="s">
        <v>180</v>
      </c>
      <c r="GT334" s="56" t="s">
        <v>180</v>
      </c>
      <c r="GU334" s="54" t="s">
        <v>180</v>
      </c>
      <c r="GV334" s="55" t="s">
        <v>180</v>
      </c>
      <c r="GW334" s="56" t="s">
        <v>180</v>
      </c>
      <c r="GX334" s="54" t="s">
        <v>180</v>
      </c>
      <c r="GY334" s="55" t="s">
        <v>180</v>
      </c>
      <c r="GZ334" s="56">
        <v>120</v>
      </c>
      <c r="HA334" s="54">
        <v>110</v>
      </c>
      <c r="HB334" s="55">
        <v>115</v>
      </c>
      <c r="HC334" s="56">
        <v>149</v>
      </c>
      <c r="HD334" s="54">
        <v>136</v>
      </c>
      <c r="HE334" s="55">
        <v>143</v>
      </c>
      <c r="HF334" s="54" t="s">
        <v>180</v>
      </c>
      <c r="HG334" s="54" t="s">
        <v>180</v>
      </c>
      <c r="HH334" s="55" t="s">
        <v>180</v>
      </c>
      <c r="HI334" s="54">
        <v>130</v>
      </c>
      <c r="HJ334" s="54">
        <v>95</v>
      </c>
      <c r="HK334" s="55">
        <v>113</v>
      </c>
      <c r="HL334" s="56">
        <v>75</v>
      </c>
      <c r="HM334" s="54">
        <v>62</v>
      </c>
      <c r="HN334" s="55">
        <v>69</v>
      </c>
      <c r="HO334" s="56">
        <v>110</v>
      </c>
      <c r="HP334" s="54">
        <v>100</v>
      </c>
      <c r="HQ334" s="55">
        <v>105</v>
      </c>
      <c r="HR334" s="56">
        <v>124</v>
      </c>
      <c r="HS334" s="54">
        <v>124</v>
      </c>
      <c r="HT334" s="55">
        <v>124</v>
      </c>
      <c r="HU334" s="56" t="s">
        <v>180</v>
      </c>
      <c r="HV334" s="54" t="s">
        <v>180</v>
      </c>
      <c r="HW334" s="55" t="s">
        <v>180</v>
      </c>
      <c r="HX334" s="56">
        <v>100</v>
      </c>
      <c r="HY334" s="54">
        <v>80</v>
      </c>
      <c r="HZ334" s="55">
        <v>90</v>
      </c>
      <c r="IA334" s="56" t="s">
        <v>180</v>
      </c>
      <c r="IB334" s="54" t="s">
        <v>180</v>
      </c>
      <c r="IC334" s="55" t="s">
        <v>180</v>
      </c>
    </row>
    <row r="335" spans="1:237">
      <c r="A335" s="20">
        <v>2014</v>
      </c>
      <c r="B335" s="20">
        <v>4</v>
      </c>
      <c r="C335" s="20">
        <v>10</v>
      </c>
      <c r="D335" s="54">
        <v>475.00000000000011</v>
      </c>
      <c r="E335" s="54">
        <v>458</v>
      </c>
      <c r="F335" s="55">
        <v>467</v>
      </c>
      <c r="G335" s="56">
        <v>440</v>
      </c>
      <c r="H335" s="54">
        <v>430</v>
      </c>
      <c r="I335" s="55">
        <v>435</v>
      </c>
      <c r="J335" s="56">
        <v>422</v>
      </c>
      <c r="K335" s="54">
        <v>409.8</v>
      </c>
      <c r="L335" s="55">
        <v>416</v>
      </c>
      <c r="M335" s="56">
        <v>482</v>
      </c>
      <c r="N335" s="54">
        <v>471</v>
      </c>
      <c r="O335" s="55">
        <v>476.6</v>
      </c>
      <c r="P335" s="56">
        <v>482</v>
      </c>
      <c r="Q335" s="54">
        <v>471</v>
      </c>
      <c r="R335" s="55">
        <v>476.6</v>
      </c>
      <c r="S335" s="56">
        <v>482</v>
      </c>
      <c r="T335" s="54">
        <v>474</v>
      </c>
      <c r="U335" s="55">
        <v>478</v>
      </c>
      <c r="V335" s="54">
        <v>484</v>
      </c>
      <c r="W335" s="54">
        <v>466</v>
      </c>
      <c r="X335" s="55">
        <v>475.2</v>
      </c>
      <c r="Y335" s="54">
        <v>484</v>
      </c>
      <c r="Z335" s="54">
        <v>484</v>
      </c>
      <c r="AA335" s="55">
        <v>484</v>
      </c>
      <c r="AB335" s="54" t="s">
        <v>180</v>
      </c>
      <c r="AC335" s="54" t="s">
        <v>180</v>
      </c>
      <c r="AD335" s="55" t="s">
        <v>180</v>
      </c>
      <c r="AE335" s="54" t="s">
        <v>180</v>
      </c>
      <c r="AF335" s="54" t="s">
        <v>180</v>
      </c>
      <c r="AG335" s="55" t="s">
        <v>180</v>
      </c>
      <c r="AH335" s="56" t="s">
        <v>180</v>
      </c>
      <c r="AI335" s="54" t="s">
        <v>180</v>
      </c>
      <c r="AJ335" s="55" t="s">
        <v>180</v>
      </c>
      <c r="AK335" s="56">
        <v>482</v>
      </c>
      <c r="AL335" s="54">
        <v>472</v>
      </c>
      <c r="AM335" s="55">
        <v>477</v>
      </c>
      <c r="AN335" s="56" t="s">
        <v>180</v>
      </c>
      <c r="AO335" s="54" t="s">
        <v>180</v>
      </c>
      <c r="AP335" s="55" t="s">
        <v>180</v>
      </c>
      <c r="AQ335" s="56" t="s">
        <v>180</v>
      </c>
      <c r="AR335" s="54" t="s">
        <v>180</v>
      </c>
      <c r="AS335" s="55" t="s">
        <v>180</v>
      </c>
      <c r="AT335" s="56" t="s">
        <v>180</v>
      </c>
      <c r="AU335" s="54" t="s">
        <v>180</v>
      </c>
      <c r="AV335" s="55" t="s">
        <v>180</v>
      </c>
      <c r="AW335" s="56">
        <v>485</v>
      </c>
      <c r="AX335" s="54">
        <v>465</v>
      </c>
      <c r="AY335" s="55">
        <v>475.4</v>
      </c>
      <c r="AZ335" s="56">
        <v>534.79999999999995</v>
      </c>
      <c r="BA335" s="54">
        <v>502</v>
      </c>
      <c r="BB335" s="55">
        <v>518.4</v>
      </c>
      <c r="BC335" s="56">
        <v>534.20000000000005</v>
      </c>
      <c r="BD335" s="54">
        <v>515</v>
      </c>
      <c r="BE335" s="55">
        <v>525</v>
      </c>
      <c r="BF335" s="56">
        <v>525</v>
      </c>
      <c r="BG335" s="54">
        <v>500</v>
      </c>
      <c r="BH335" s="55">
        <v>512.79999999999995</v>
      </c>
      <c r="BI335" s="56">
        <v>492</v>
      </c>
      <c r="BJ335" s="54">
        <v>470</v>
      </c>
      <c r="BK335" s="55">
        <v>481</v>
      </c>
      <c r="BL335" s="56">
        <v>492.4</v>
      </c>
      <c r="BM335" s="54">
        <v>482</v>
      </c>
      <c r="BN335" s="55">
        <v>487.6</v>
      </c>
      <c r="BO335" s="56">
        <v>482</v>
      </c>
      <c r="BP335" s="54">
        <v>472</v>
      </c>
      <c r="BQ335" s="55">
        <v>477</v>
      </c>
      <c r="BR335" s="56">
        <v>480</v>
      </c>
      <c r="BS335" s="54">
        <v>470</v>
      </c>
      <c r="BT335" s="55">
        <v>475.00000000000011</v>
      </c>
      <c r="BU335" s="56">
        <v>504.99999999999989</v>
      </c>
      <c r="BV335" s="54">
        <v>490</v>
      </c>
      <c r="BW335" s="55">
        <v>498</v>
      </c>
      <c r="BX335" s="56">
        <v>502</v>
      </c>
      <c r="BY335" s="54">
        <v>495.00000000000011</v>
      </c>
      <c r="BZ335" s="55">
        <v>499</v>
      </c>
      <c r="CA335" s="56" t="s">
        <v>180</v>
      </c>
      <c r="CB335" s="54" t="s">
        <v>180</v>
      </c>
      <c r="CC335" s="55" t="s">
        <v>180</v>
      </c>
      <c r="CD335" s="56" t="s">
        <v>180</v>
      </c>
      <c r="CE335" s="54" t="s">
        <v>180</v>
      </c>
      <c r="CF335" s="55" t="s">
        <v>180</v>
      </c>
      <c r="CG335" s="56">
        <v>498</v>
      </c>
      <c r="CH335" s="54">
        <v>488</v>
      </c>
      <c r="CI335" s="55">
        <v>493</v>
      </c>
      <c r="CJ335" s="56">
        <v>2900</v>
      </c>
      <c r="CK335" s="54">
        <v>2800</v>
      </c>
      <c r="CL335" s="55">
        <v>2850</v>
      </c>
      <c r="CM335" s="56">
        <v>2650</v>
      </c>
      <c r="CN335" s="54">
        <v>2550</v>
      </c>
      <c r="CO335" s="55">
        <v>2600</v>
      </c>
      <c r="CP335" s="56">
        <v>542</v>
      </c>
      <c r="CQ335" s="54">
        <v>525</v>
      </c>
      <c r="CR335" s="55">
        <v>533.79999999999995</v>
      </c>
      <c r="CS335" s="56">
        <v>560</v>
      </c>
      <c r="CT335" s="54">
        <v>550</v>
      </c>
      <c r="CU335" s="55">
        <v>555</v>
      </c>
      <c r="CV335" s="56">
        <v>570</v>
      </c>
      <c r="CW335" s="54">
        <v>550</v>
      </c>
      <c r="CX335" s="55">
        <v>560</v>
      </c>
      <c r="CY335" s="54">
        <v>488</v>
      </c>
      <c r="CZ335" s="54">
        <v>473</v>
      </c>
      <c r="DA335" s="55">
        <v>481</v>
      </c>
      <c r="DB335" s="54">
        <v>456.66666666666669</v>
      </c>
      <c r="DC335" s="54">
        <v>446.66666666666669</v>
      </c>
      <c r="DD335" s="55">
        <v>451.66666666666669</v>
      </c>
      <c r="DE335" s="54" t="s">
        <v>180</v>
      </c>
      <c r="DF335" s="54" t="s">
        <v>180</v>
      </c>
      <c r="DG335" s="55" t="s">
        <v>180</v>
      </c>
      <c r="DH335" s="54" t="s">
        <v>180</v>
      </c>
      <c r="DI335" s="54" t="s">
        <v>180</v>
      </c>
      <c r="DJ335" s="55" t="s">
        <v>180</v>
      </c>
      <c r="DK335" s="56" t="s">
        <v>180</v>
      </c>
      <c r="DL335" s="54" t="s">
        <v>180</v>
      </c>
      <c r="DM335" s="55" t="s">
        <v>180</v>
      </c>
      <c r="DN335" s="54" t="s">
        <v>180</v>
      </c>
      <c r="DO335" s="54" t="s">
        <v>180</v>
      </c>
      <c r="DP335" s="55" t="s">
        <v>180</v>
      </c>
      <c r="DQ335" s="54" t="s">
        <v>180</v>
      </c>
      <c r="DR335" s="54" t="s">
        <v>180</v>
      </c>
      <c r="DS335" s="55" t="s">
        <v>180</v>
      </c>
      <c r="DT335" s="54" t="s">
        <v>180</v>
      </c>
      <c r="DU335" s="54" t="s">
        <v>180</v>
      </c>
      <c r="DV335" s="55" t="s">
        <v>180</v>
      </c>
      <c r="DW335" s="56">
        <v>480</v>
      </c>
      <c r="DX335" s="54">
        <v>480</v>
      </c>
      <c r="DY335" s="55">
        <v>480</v>
      </c>
      <c r="DZ335" s="56" t="s">
        <v>180</v>
      </c>
      <c r="EA335" s="54" t="s">
        <v>180</v>
      </c>
      <c r="EB335" s="55" t="s">
        <v>180</v>
      </c>
      <c r="EC335" s="56">
        <v>525</v>
      </c>
      <c r="ED335" s="54">
        <v>502</v>
      </c>
      <c r="EE335" s="55">
        <v>513.79999999999995</v>
      </c>
      <c r="EF335" s="56">
        <v>486</v>
      </c>
      <c r="EG335" s="54">
        <v>472</v>
      </c>
      <c r="EH335" s="55">
        <v>479.4</v>
      </c>
      <c r="EI335" s="56" t="s">
        <v>180</v>
      </c>
      <c r="EJ335" s="54" t="s">
        <v>180</v>
      </c>
      <c r="EK335" s="55" t="s">
        <v>180</v>
      </c>
      <c r="EL335" s="56" t="s">
        <v>180</v>
      </c>
      <c r="EM335" s="54" t="s">
        <v>180</v>
      </c>
      <c r="EN335" s="55" t="s">
        <v>180</v>
      </c>
      <c r="EO335" s="56">
        <v>2170</v>
      </c>
      <c r="EP335" s="54">
        <v>2040</v>
      </c>
      <c r="EQ335" s="55">
        <v>2105</v>
      </c>
      <c r="ER335" s="56">
        <v>2320</v>
      </c>
      <c r="ES335" s="54">
        <v>2200</v>
      </c>
      <c r="ET335" s="55">
        <v>2260</v>
      </c>
      <c r="EU335" s="54" t="s">
        <v>180</v>
      </c>
      <c r="EV335" s="54" t="s">
        <v>180</v>
      </c>
      <c r="EW335" s="55" t="s">
        <v>180</v>
      </c>
      <c r="EX335" s="54">
        <v>487</v>
      </c>
      <c r="EY335" s="54">
        <v>480</v>
      </c>
      <c r="EZ335" s="55">
        <v>484</v>
      </c>
      <c r="FA335" s="56" t="s">
        <v>180</v>
      </c>
      <c r="FB335" s="54" t="s">
        <v>180</v>
      </c>
      <c r="FC335" s="55" t="s">
        <v>180</v>
      </c>
      <c r="FD335" s="56" t="s">
        <v>180</v>
      </c>
      <c r="FE335" s="54" t="s">
        <v>180</v>
      </c>
      <c r="FF335" s="55" t="s">
        <v>180</v>
      </c>
      <c r="FG335" s="56">
        <v>420</v>
      </c>
      <c r="FH335" s="54">
        <v>400</v>
      </c>
      <c r="FI335" s="55">
        <v>410</v>
      </c>
      <c r="FJ335" s="56">
        <v>420</v>
      </c>
      <c r="FK335" s="54">
        <v>400</v>
      </c>
      <c r="FL335" s="55">
        <v>410</v>
      </c>
      <c r="FM335" s="56">
        <v>415</v>
      </c>
      <c r="FN335" s="54">
        <v>400</v>
      </c>
      <c r="FO335" s="55">
        <v>408</v>
      </c>
      <c r="FP335" s="56" t="s">
        <v>180</v>
      </c>
      <c r="FQ335" s="54" t="s">
        <v>180</v>
      </c>
      <c r="FR335" s="55" t="s">
        <v>180</v>
      </c>
      <c r="FS335" s="56" t="s">
        <v>180</v>
      </c>
      <c r="FT335" s="54" t="s">
        <v>180</v>
      </c>
      <c r="FU335" s="55" t="s">
        <v>180</v>
      </c>
      <c r="FV335" s="56">
        <v>340</v>
      </c>
      <c r="FW335" s="54">
        <v>320</v>
      </c>
      <c r="FX335" s="55">
        <v>330</v>
      </c>
      <c r="FY335" s="56">
        <v>430</v>
      </c>
      <c r="FZ335" s="54">
        <v>420</v>
      </c>
      <c r="GA335" s="55">
        <v>425</v>
      </c>
      <c r="GB335" s="56">
        <v>840</v>
      </c>
      <c r="GC335" s="54">
        <v>675</v>
      </c>
      <c r="GD335" s="55">
        <v>758</v>
      </c>
      <c r="GE335" s="56">
        <v>765</v>
      </c>
      <c r="GF335" s="54">
        <v>765</v>
      </c>
      <c r="GG335" s="55">
        <v>765</v>
      </c>
      <c r="GH335" s="56">
        <v>955</v>
      </c>
      <c r="GI335" s="54">
        <v>890</v>
      </c>
      <c r="GJ335" s="55">
        <v>923</v>
      </c>
      <c r="GK335" s="56" t="s">
        <v>180</v>
      </c>
      <c r="GL335" s="54" t="s">
        <v>180</v>
      </c>
      <c r="GM335" s="55" t="s">
        <v>180</v>
      </c>
      <c r="GN335" s="56" t="s">
        <v>180</v>
      </c>
      <c r="GO335" s="54" t="s">
        <v>180</v>
      </c>
      <c r="GP335" s="55" t="s">
        <v>180</v>
      </c>
      <c r="GQ335" s="56" t="s">
        <v>180</v>
      </c>
      <c r="GR335" s="54" t="s">
        <v>180</v>
      </c>
      <c r="GS335" s="55" t="s">
        <v>180</v>
      </c>
      <c r="GT335" s="56" t="s">
        <v>180</v>
      </c>
      <c r="GU335" s="54" t="s">
        <v>180</v>
      </c>
      <c r="GV335" s="55" t="s">
        <v>180</v>
      </c>
      <c r="GW335" s="56" t="s">
        <v>180</v>
      </c>
      <c r="GX335" s="54" t="s">
        <v>180</v>
      </c>
      <c r="GY335" s="55" t="s">
        <v>180</v>
      </c>
      <c r="GZ335" s="56">
        <v>120</v>
      </c>
      <c r="HA335" s="54">
        <v>110</v>
      </c>
      <c r="HB335" s="55">
        <v>115</v>
      </c>
      <c r="HC335" s="56">
        <v>149</v>
      </c>
      <c r="HD335" s="54">
        <v>136</v>
      </c>
      <c r="HE335" s="55">
        <v>143</v>
      </c>
      <c r="HF335" s="54" t="s">
        <v>180</v>
      </c>
      <c r="HG335" s="54" t="s">
        <v>180</v>
      </c>
      <c r="HH335" s="55" t="s">
        <v>180</v>
      </c>
      <c r="HI335" s="54">
        <v>130</v>
      </c>
      <c r="HJ335" s="54">
        <v>95</v>
      </c>
      <c r="HK335" s="55">
        <v>113</v>
      </c>
      <c r="HL335" s="56">
        <v>76.2</v>
      </c>
      <c r="HM335" s="54">
        <v>62</v>
      </c>
      <c r="HN335" s="55">
        <v>69.599999999999994</v>
      </c>
      <c r="HO335" s="56">
        <v>110</v>
      </c>
      <c r="HP335" s="54">
        <v>100</v>
      </c>
      <c r="HQ335" s="55">
        <v>105</v>
      </c>
      <c r="HR335" s="56">
        <v>124</v>
      </c>
      <c r="HS335" s="54">
        <v>124</v>
      </c>
      <c r="HT335" s="55">
        <v>124</v>
      </c>
      <c r="HU335" s="56" t="s">
        <v>180</v>
      </c>
      <c r="HV335" s="54" t="s">
        <v>180</v>
      </c>
      <c r="HW335" s="55" t="s">
        <v>180</v>
      </c>
      <c r="HX335" s="56">
        <v>100</v>
      </c>
      <c r="HY335" s="54">
        <v>80</v>
      </c>
      <c r="HZ335" s="55">
        <v>90</v>
      </c>
      <c r="IA335" s="56" t="s">
        <v>180</v>
      </c>
      <c r="IB335" s="54" t="s">
        <v>180</v>
      </c>
      <c r="IC335" s="55" t="s">
        <v>180</v>
      </c>
    </row>
    <row r="336" spans="1:237">
      <c r="A336" s="20">
        <v>2014</v>
      </c>
      <c r="B336" s="20">
        <v>4</v>
      </c>
      <c r="C336" s="20">
        <v>11</v>
      </c>
      <c r="D336" s="54">
        <v>453</v>
      </c>
      <c r="E336" s="54">
        <v>452.5</v>
      </c>
      <c r="F336" s="55">
        <v>452.75</v>
      </c>
      <c r="G336" s="56">
        <v>440</v>
      </c>
      <c r="H336" s="54">
        <v>430</v>
      </c>
      <c r="I336" s="55">
        <v>435</v>
      </c>
      <c r="J336" s="56">
        <v>419.5</v>
      </c>
      <c r="K336" s="54">
        <v>413.5</v>
      </c>
      <c r="L336" s="55">
        <v>417</v>
      </c>
      <c r="M336" s="56">
        <v>468.75</v>
      </c>
      <c r="N336" s="54">
        <v>452.5</v>
      </c>
      <c r="O336" s="55">
        <v>461</v>
      </c>
      <c r="P336" s="56">
        <v>468.75</v>
      </c>
      <c r="Q336" s="54">
        <v>452.5</v>
      </c>
      <c r="R336" s="55">
        <v>461</v>
      </c>
      <c r="S336" s="56">
        <v>468.75</v>
      </c>
      <c r="T336" s="54">
        <v>461.25</v>
      </c>
      <c r="U336" s="55">
        <v>465.25</v>
      </c>
      <c r="V336" s="54">
        <v>480</v>
      </c>
      <c r="W336" s="54">
        <v>460</v>
      </c>
      <c r="X336" s="55">
        <v>470</v>
      </c>
      <c r="Y336" s="54">
        <v>480</v>
      </c>
      <c r="Z336" s="54">
        <v>480</v>
      </c>
      <c r="AA336" s="55">
        <v>480</v>
      </c>
      <c r="AB336" s="54" t="s">
        <v>180</v>
      </c>
      <c r="AC336" s="54" t="s">
        <v>180</v>
      </c>
      <c r="AD336" s="55" t="s">
        <v>180</v>
      </c>
      <c r="AE336" s="54" t="s">
        <v>180</v>
      </c>
      <c r="AF336" s="54" t="s">
        <v>180</v>
      </c>
      <c r="AG336" s="55" t="s">
        <v>180</v>
      </c>
      <c r="AH336" s="56" t="s">
        <v>180</v>
      </c>
      <c r="AI336" s="54" t="s">
        <v>180</v>
      </c>
      <c r="AJ336" s="55" t="s">
        <v>180</v>
      </c>
      <c r="AK336" s="56">
        <v>468.75</v>
      </c>
      <c r="AL336" s="54">
        <v>462.5</v>
      </c>
      <c r="AM336" s="55">
        <v>466</v>
      </c>
      <c r="AN336" s="56" t="s">
        <v>180</v>
      </c>
      <c r="AO336" s="54" t="s">
        <v>180</v>
      </c>
      <c r="AP336" s="55" t="s">
        <v>180</v>
      </c>
      <c r="AQ336" s="56" t="s">
        <v>180</v>
      </c>
      <c r="AR336" s="54" t="s">
        <v>180</v>
      </c>
      <c r="AS336" s="55" t="s">
        <v>180</v>
      </c>
      <c r="AT336" s="56" t="s">
        <v>180</v>
      </c>
      <c r="AU336" s="54" t="s">
        <v>180</v>
      </c>
      <c r="AV336" s="55" t="s">
        <v>180</v>
      </c>
      <c r="AW336" s="56">
        <v>484.99999999999994</v>
      </c>
      <c r="AX336" s="54">
        <v>450.5</v>
      </c>
      <c r="AY336" s="55">
        <v>468</v>
      </c>
      <c r="AZ336" s="56">
        <v>514</v>
      </c>
      <c r="BA336" s="54">
        <v>500</v>
      </c>
      <c r="BB336" s="55">
        <v>507</v>
      </c>
      <c r="BC336" s="56">
        <v>512.75</v>
      </c>
      <c r="BD336" s="54">
        <v>510</v>
      </c>
      <c r="BE336" s="55">
        <v>511.5</v>
      </c>
      <c r="BF336" s="56">
        <v>512.5</v>
      </c>
      <c r="BG336" s="54">
        <v>500</v>
      </c>
      <c r="BH336" s="55">
        <v>506.25</v>
      </c>
      <c r="BI336" s="56">
        <v>480</v>
      </c>
      <c r="BJ336" s="54">
        <v>470</v>
      </c>
      <c r="BK336" s="55">
        <v>475.00000000000006</v>
      </c>
      <c r="BL336" s="56">
        <v>480</v>
      </c>
      <c r="BM336" s="54">
        <v>475.00000000000006</v>
      </c>
      <c r="BN336" s="55">
        <v>478</v>
      </c>
      <c r="BO336" s="56">
        <v>480</v>
      </c>
      <c r="BP336" s="54">
        <v>470</v>
      </c>
      <c r="BQ336" s="55">
        <v>475.00000000000006</v>
      </c>
      <c r="BR336" s="56">
        <v>477.5</v>
      </c>
      <c r="BS336" s="54">
        <v>470</v>
      </c>
      <c r="BT336" s="55">
        <v>474</v>
      </c>
      <c r="BU336" s="56">
        <v>487.25000000000006</v>
      </c>
      <c r="BV336" s="54">
        <v>482.75</v>
      </c>
      <c r="BW336" s="55">
        <v>485.25</v>
      </c>
      <c r="BX336" s="56">
        <v>495</v>
      </c>
      <c r="BY336" s="54">
        <v>493.00000000000006</v>
      </c>
      <c r="BZ336" s="55">
        <v>494.25</v>
      </c>
      <c r="CA336" s="56" t="s">
        <v>180</v>
      </c>
      <c r="CB336" s="54" t="s">
        <v>180</v>
      </c>
      <c r="CC336" s="55" t="s">
        <v>180</v>
      </c>
      <c r="CD336" s="56" t="s">
        <v>180</v>
      </c>
      <c r="CE336" s="54" t="s">
        <v>180</v>
      </c>
      <c r="CF336" s="55" t="s">
        <v>180</v>
      </c>
      <c r="CG336" s="56">
        <v>490</v>
      </c>
      <c r="CH336" s="54">
        <v>480</v>
      </c>
      <c r="CI336" s="55">
        <v>485</v>
      </c>
      <c r="CJ336" s="56">
        <v>2900</v>
      </c>
      <c r="CK336" s="54">
        <v>2850</v>
      </c>
      <c r="CL336" s="55">
        <v>2875</v>
      </c>
      <c r="CM336" s="56">
        <v>2612.5</v>
      </c>
      <c r="CN336" s="54">
        <v>2525</v>
      </c>
      <c r="CO336" s="55">
        <v>2568.75</v>
      </c>
      <c r="CP336" s="56">
        <v>525</v>
      </c>
      <c r="CQ336" s="54">
        <v>520</v>
      </c>
      <c r="CR336" s="55">
        <v>523</v>
      </c>
      <c r="CS336" s="56">
        <v>560</v>
      </c>
      <c r="CT336" s="54">
        <v>550</v>
      </c>
      <c r="CU336" s="55">
        <v>555</v>
      </c>
      <c r="CV336" s="56">
        <v>570</v>
      </c>
      <c r="CW336" s="54">
        <v>550</v>
      </c>
      <c r="CX336" s="55">
        <v>560</v>
      </c>
      <c r="CY336" s="54">
        <v>475.00000000000006</v>
      </c>
      <c r="CZ336" s="54">
        <v>457.5</v>
      </c>
      <c r="DA336" s="55">
        <v>466.75</v>
      </c>
      <c r="DB336" s="54">
        <v>450</v>
      </c>
      <c r="DC336" s="54">
        <v>440</v>
      </c>
      <c r="DD336" s="55">
        <v>445</v>
      </c>
      <c r="DE336" s="54" t="s">
        <v>180</v>
      </c>
      <c r="DF336" s="54" t="s">
        <v>180</v>
      </c>
      <c r="DG336" s="55" t="s">
        <v>180</v>
      </c>
      <c r="DH336" s="54" t="s">
        <v>180</v>
      </c>
      <c r="DI336" s="54" t="s">
        <v>180</v>
      </c>
      <c r="DJ336" s="55" t="s">
        <v>180</v>
      </c>
      <c r="DK336" s="56" t="s">
        <v>180</v>
      </c>
      <c r="DL336" s="54" t="s">
        <v>180</v>
      </c>
      <c r="DM336" s="55" t="s">
        <v>180</v>
      </c>
      <c r="DN336" s="54" t="s">
        <v>180</v>
      </c>
      <c r="DO336" s="54" t="s">
        <v>180</v>
      </c>
      <c r="DP336" s="55" t="s">
        <v>180</v>
      </c>
      <c r="DQ336" s="54" t="s">
        <v>180</v>
      </c>
      <c r="DR336" s="54" t="s">
        <v>180</v>
      </c>
      <c r="DS336" s="55" t="s">
        <v>180</v>
      </c>
      <c r="DT336" s="54" t="s">
        <v>180</v>
      </c>
      <c r="DU336" s="54" t="s">
        <v>180</v>
      </c>
      <c r="DV336" s="55" t="s">
        <v>180</v>
      </c>
      <c r="DW336" s="56">
        <v>480</v>
      </c>
      <c r="DX336" s="54">
        <v>460</v>
      </c>
      <c r="DY336" s="55">
        <v>470</v>
      </c>
      <c r="DZ336" s="56" t="s">
        <v>180</v>
      </c>
      <c r="EA336" s="54" t="s">
        <v>180</v>
      </c>
      <c r="EB336" s="55" t="s">
        <v>180</v>
      </c>
      <c r="EC336" s="56">
        <v>516.25</v>
      </c>
      <c r="ED336" s="54">
        <v>500</v>
      </c>
      <c r="EE336" s="55">
        <v>508.5</v>
      </c>
      <c r="EF336" s="56">
        <v>470</v>
      </c>
      <c r="EG336" s="54">
        <v>462.5</v>
      </c>
      <c r="EH336" s="55">
        <v>466.75</v>
      </c>
      <c r="EI336" s="56" t="s">
        <v>180</v>
      </c>
      <c r="EJ336" s="54" t="s">
        <v>180</v>
      </c>
      <c r="EK336" s="55" t="s">
        <v>180</v>
      </c>
      <c r="EL336" s="56" t="s">
        <v>180</v>
      </c>
      <c r="EM336" s="54" t="s">
        <v>180</v>
      </c>
      <c r="EN336" s="55" t="s">
        <v>180</v>
      </c>
      <c r="EO336" s="56">
        <v>2100</v>
      </c>
      <c r="EP336" s="54">
        <v>1900</v>
      </c>
      <c r="EQ336" s="55">
        <v>2000</v>
      </c>
      <c r="ER336" s="56">
        <v>2200</v>
      </c>
      <c r="ES336" s="54">
        <v>2100</v>
      </c>
      <c r="ET336" s="55">
        <v>2150</v>
      </c>
      <c r="EU336" s="54" t="s">
        <v>180</v>
      </c>
      <c r="EV336" s="54" t="s">
        <v>180</v>
      </c>
      <c r="EW336" s="55" t="s">
        <v>180</v>
      </c>
      <c r="EX336" s="54">
        <v>476.25</v>
      </c>
      <c r="EY336" s="54">
        <v>471.25</v>
      </c>
      <c r="EZ336" s="55">
        <v>474.25</v>
      </c>
      <c r="FA336" s="56" t="s">
        <v>180</v>
      </c>
      <c r="FB336" s="54" t="s">
        <v>180</v>
      </c>
      <c r="FC336" s="55" t="s">
        <v>180</v>
      </c>
      <c r="FD336" s="56" t="s">
        <v>180</v>
      </c>
      <c r="FE336" s="54" t="s">
        <v>180</v>
      </c>
      <c r="FF336" s="55" t="s">
        <v>180</v>
      </c>
      <c r="FG336" s="56">
        <v>410</v>
      </c>
      <c r="FH336" s="54">
        <v>400</v>
      </c>
      <c r="FI336" s="55">
        <v>405</v>
      </c>
      <c r="FJ336" s="56">
        <v>410</v>
      </c>
      <c r="FK336" s="54">
        <v>400</v>
      </c>
      <c r="FL336" s="55">
        <v>405</v>
      </c>
      <c r="FM336" s="56">
        <v>411.25</v>
      </c>
      <c r="FN336" s="54">
        <v>400</v>
      </c>
      <c r="FO336" s="55">
        <v>405.75</v>
      </c>
      <c r="FP336" s="56" t="s">
        <v>180</v>
      </c>
      <c r="FQ336" s="54" t="s">
        <v>180</v>
      </c>
      <c r="FR336" s="55" t="s">
        <v>180</v>
      </c>
      <c r="FS336" s="56" t="s">
        <v>180</v>
      </c>
      <c r="FT336" s="54" t="s">
        <v>180</v>
      </c>
      <c r="FU336" s="55" t="s">
        <v>180</v>
      </c>
      <c r="FV336" s="56">
        <v>340</v>
      </c>
      <c r="FW336" s="54">
        <v>320</v>
      </c>
      <c r="FX336" s="55">
        <v>330</v>
      </c>
      <c r="FY336" s="56">
        <v>415</v>
      </c>
      <c r="FZ336" s="54">
        <v>405</v>
      </c>
      <c r="GA336" s="55">
        <v>410</v>
      </c>
      <c r="GB336" s="56">
        <v>840</v>
      </c>
      <c r="GC336" s="54">
        <v>675</v>
      </c>
      <c r="GD336" s="55">
        <v>758</v>
      </c>
      <c r="GE336" s="56">
        <v>765</v>
      </c>
      <c r="GF336" s="54">
        <v>765</v>
      </c>
      <c r="GG336" s="55">
        <v>765</v>
      </c>
      <c r="GH336" s="56">
        <v>955</v>
      </c>
      <c r="GI336" s="54">
        <v>890</v>
      </c>
      <c r="GJ336" s="55">
        <v>923</v>
      </c>
      <c r="GK336" s="56" t="s">
        <v>180</v>
      </c>
      <c r="GL336" s="54" t="s">
        <v>180</v>
      </c>
      <c r="GM336" s="55" t="s">
        <v>180</v>
      </c>
      <c r="GN336" s="56" t="s">
        <v>180</v>
      </c>
      <c r="GO336" s="54" t="s">
        <v>180</v>
      </c>
      <c r="GP336" s="55" t="s">
        <v>180</v>
      </c>
      <c r="GQ336" s="56" t="s">
        <v>180</v>
      </c>
      <c r="GR336" s="54" t="s">
        <v>180</v>
      </c>
      <c r="GS336" s="55" t="s">
        <v>180</v>
      </c>
      <c r="GT336" s="56" t="s">
        <v>180</v>
      </c>
      <c r="GU336" s="54" t="s">
        <v>180</v>
      </c>
      <c r="GV336" s="55" t="s">
        <v>180</v>
      </c>
      <c r="GW336" s="56" t="s">
        <v>180</v>
      </c>
      <c r="GX336" s="54" t="s">
        <v>180</v>
      </c>
      <c r="GY336" s="55" t="s">
        <v>180</v>
      </c>
      <c r="GZ336" s="56">
        <v>120</v>
      </c>
      <c r="HA336" s="54">
        <v>110</v>
      </c>
      <c r="HB336" s="55">
        <v>115</v>
      </c>
      <c r="HC336" s="56">
        <v>149</v>
      </c>
      <c r="HD336" s="54">
        <v>136</v>
      </c>
      <c r="HE336" s="55">
        <v>143</v>
      </c>
      <c r="HF336" s="54" t="s">
        <v>180</v>
      </c>
      <c r="HG336" s="54" t="s">
        <v>180</v>
      </c>
      <c r="HH336" s="55" t="s">
        <v>180</v>
      </c>
      <c r="HI336" s="54">
        <v>133.75</v>
      </c>
      <c r="HJ336" s="54">
        <v>95</v>
      </c>
      <c r="HK336" s="55">
        <v>114.5</v>
      </c>
      <c r="HL336" s="56">
        <v>77</v>
      </c>
      <c r="HM336" s="54">
        <v>62</v>
      </c>
      <c r="HN336" s="55">
        <v>70</v>
      </c>
      <c r="HO336" s="56">
        <v>110</v>
      </c>
      <c r="HP336" s="54">
        <v>103.75</v>
      </c>
      <c r="HQ336" s="55">
        <v>107.25</v>
      </c>
      <c r="HR336" s="56">
        <v>124</v>
      </c>
      <c r="HS336" s="54">
        <v>124</v>
      </c>
      <c r="HT336" s="55">
        <v>124</v>
      </c>
      <c r="HU336" s="56" t="s">
        <v>180</v>
      </c>
      <c r="HV336" s="54" t="s">
        <v>180</v>
      </c>
      <c r="HW336" s="55" t="s">
        <v>180</v>
      </c>
      <c r="HX336" s="56">
        <v>100</v>
      </c>
      <c r="HY336" s="54">
        <v>86</v>
      </c>
      <c r="HZ336" s="55">
        <v>93</v>
      </c>
      <c r="IA336" s="56" t="s">
        <v>180</v>
      </c>
      <c r="IB336" s="54" t="s">
        <v>180</v>
      </c>
      <c r="IC336" s="55" t="s">
        <v>180</v>
      </c>
    </row>
    <row r="337" spans="1:237">
      <c r="A337" s="20">
        <v>2014</v>
      </c>
      <c r="B337" s="20">
        <v>4</v>
      </c>
      <c r="C337" s="20">
        <v>12</v>
      </c>
      <c r="D337" s="54">
        <v>462.5</v>
      </c>
      <c r="E337" s="54">
        <v>456.75</v>
      </c>
      <c r="F337" s="55">
        <v>460</v>
      </c>
      <c r="G337" s="56">
        <v>440</v>
      </c>
      <c r="H337" s="54">
        <v>430</v>
      </c>
      <c r="I337" s="55">
        <v>435</v>
      </c>
      <c r="J337" s="56">
        <v>431.25</v>
      </c>
      <c r="K337" s="54">
        <v>426.25</v>
      </c>
      <c r="L337" s="55">
        <v>429.25</v>
      </c>
      <c r="M337" s="56">
        <v>465</v>
      </c>
      <c r="N337" s="54">
        <v>450</v>
      </c>
      <c r="O337" s="55">
        <v>458</v>
      </c>
      <c r="P337" s="56">
        <v>465</v>
      </c>
      <c r="Q337" s="54">
        <v>450</v>
      </c>
      <c r="R337" s="55">
        <v>458</v>
      </c>
      <c r="S337" s="56">
        <v>465</v>
      </c>
      <c r="T337" s="54">
        <v>450</v>
      </c>
      <c r="U337" s="55">
        <v>458</v>
      </c>
      <c r="V337" s="54">
        <v>480</v>
      </c>
      <c r="W337" s="54">
        <v>460</v>
      </c>
      <c r="X337" s="55">
        <v>470</v>
      </c>
      <c r="Y337" s="54">
        <v>480</v>
      </c>
      <c r="Z337" s="54">
        <v>480</v>
      </c>
      <c r="AA337" s="55">
        <v>480</v>
      </c>
      <c r="AB337" s="54" t="s">
        <v>180</v>
      </c>
      <c r="AC337" s="54" t="s">
        <v>180</v>
      </c>
      <c r="AD337" s="55" t="s">
        <v>180</v>
      </c>
      <c r="AE337" s="54" t="s">
        <v>180</v>
      </c>
      <c r="AF337" s="54" t="s">
        <v>180</v>
      </c>
      <c r="AG337" s="55" t="s">
        <v>180</v>
      </c>
      <c r="AH337" s="56" t="s">
        <v>180</v>
      </c>
      <c r="AI337" s="54" t="s">
        <v>180</v>
      </c>
      <c r="AJ337" s="55" t="s">
        <v>180</v>
      </c>
      <c r="AK337" s="56">
        <v>465</v>
      </c>
      <c r="AL337" s="54">
        <v>460</v>
      </c>
      <c r="AM337" s="55">
        <v>463</v>
      </c>
      <c r="AN337" s="56" t="s">
        <v>180</v>
      </c>
      <c r="AO337" s="54" t="s">
        <v>180</v>
      </c>
      <c r="AP337" s="55" t="s">
        <v>180</v>
      </c>
      <c r="AQ337" s="56" t="s">
        <v>180</v>
      </c>
      <c r="AR337" s="54" t="s">
        <v>180</v>
      </c>
      <c r="AS337" s="55" t="s">
        <v>180</v>
      </c>
      <c r="AT337" s="56" t="s">
        <v>180</v>
      </c>
      <c r="AU337" s="54" t="s">
        <v>180</v>
      </c>
      <c r="AV337" s="55" t="s">
        <v>180</v>
      </c>
      <c r="AW337" s="56">
        <v>500</v>
      </c>
      <c r="AX337" s="54">
        <v>458</v>
      </c>
      <c r="AY337" s="55">
        <v>479.25</v>
      </c>
      <c r="AZ337" s="56">
        <v>515.75</v>
      </c>
      <c r="BA337" s="54">
        <v>500</v>
      </c>
      <c r="BB337" s="55">
        <v>508</v>
      </c>
      <c r="BC337" s="56">
        <v>512</v>
      </c>
      <c r="BD337" s="54">
        <v>510</v>
      </c>
      <c r="BE337" s="55">
        <v>511.00000000000006</v>
      </c>
      <c r="BF337" s="56">
        <v>514.25</v>
      </c>
      <c r="BG337" s="54">
        <v>500</v>
      </c>
      <c r="BH337" s="55">
        <v>507.24999999999994</v>
      </c>
      <c r="BI337" s="56">
        <v>477.5</v>
      </c>
      <c r="BJ337" s="54">
        <v>460</v>
      </c>
      <c r="BK337" s="55">
        <v>468.75</v>
      </c>
      <c r="BL337" s="56">
        <v>480</v>
      </c>
      <c r="BM337" s="54">
        <v>470</v>
      </c>
      <c r="BN337" s="55">
        <v>475.00000000000006</v>
      </c>
      <c r="BO337" s="56">
        <v>480</v>
      </c>
      <c r="BP337" s="54">
        <v>470</v>
      </c>
      <c r="BQ337" s="55">
        <v>475.00000000000006</v>
      </c>
      <c r="BR337" s="56">
        <v>475.00000000000006</v>
      </c>
      <c r="BS337" s="54">
        <v>465</v>
      </c>
      <c r="BT337" s="55">
        <v>470</v>
      </c>
      <c r="BU337" s="56">
        <v>480</v>
      </c>
      <c r="BV337" s="54">
        <v>472.99999999999994</v>
      </c>
      <c r="BW337" s="55">
        <v>476.99999999999994</v>
      </c>
      <c r="BX337" s="56">
        <v>490</v>
      </c>
      <c r="BY337" s="54">
        <v>487.00000000000006</v>
      </c>
      <c r="BZ337" s="55">
        <v>488.99999999999994</v>
      </c>
      <c r="CA337" s="56" t="s">
        <v>180</v>
      </c>
      <c r="CB337" s="54" t="s">
        <v>180</v>
      </c>
      <c r="CC337" s="55" t="s">
        <v>180</v>
      </c>
      <c r="CD337" s="56" t="s">
        <v>180</v>
      </c>
      <c r="CE337" s="54" t="s">
        <v>180</v>
      </c>
      <c r="CF337" s="55" t="s">
        <v>180</v>
      </c>
      <c r="CG337" s="56">
        <v>487.5</v>
      </c>
      <c r="CH337" s="54">
        <v>480</v>
      </c>
      <c r="CI337" s="55">
        <v>484</v>
      </c>
      <c r="CJ337" s="56">
        <v>2925</v>
      </c>
      <c r="CK337" s="54">
        <v>2875</v>
      </c>
      <c r="CL337" s="55">
        <v>2900</v>
      </c>
      <c r="CM337" s="56">
        <v>2600</v>
      </c>
      <c r="CN337" s="54">
        <v>2500</v>
      </c>
      <c r="CO337" s="55">
        <v>2550</v>
      </c>
      <c r="CP337" s="56">
        <v>532.5</v>
      </c>
      <c r="CQ337" s="54">
        <v>527.5</v>
      </c>
      <c r="CR337" s="55">
        <v>530.5</v>
      </c>
      <c r="CS337" s="56">
        <v>560</v>
      </c>
      <c r="CT337" s="54">
        <v>550</v>
      </c>
      <c r="CU337" s="55">
        <v>555</v>
      </c>
      <c r="CV337" s="56">
        <v>570</v>
      </c>
      <c r="CW337" s="54">
        <v>550</v>
      </c>
      <c r="CX337" s="55">
        <v>560</v>
      </c>
      <c r="CY337" s="54">
        <v>475.00000000000006</v>
      </c>
      <c r="CZ337" s="54">
        <v>455</v>
      </c>
      <c r="DA337" s="55">
        <v>465.5</v>
      </c>
      <c r="DB337" s="54">
        <v>447</v>
      </c>
      <c r="DC337" s="54">
        <v>438.75</v>
      </c>
      <c r="DD337" s="55">
        <v>443</v>
      </c>
      <c r="DE337" s="54" t="s">
        <v>180</v>
      </c>
      <c r="DF337" s="54" t="s">
        <v>180</v>
      </c>
      <c r="DG337" s="55" t="s">
        <v>180</v>
      </c>
      <c r="DH337" s="54" t="s">
        <v>180</v>
      </c>
      <c r="DI337" s="54" t="s">
        <v>180</v>
      </c>
      <c r="DJ337" s="55" t="s">
        <v>180</v>
      </c>
      <c r="DK337" s="56" t="s">
        <v>180</v>
      </c>
      <c r="DL337" s="54" t="s">
        <v>180</v>
      </c>
      <c r="DM337" s="55" t="s">
        <v>180</v>
      </c>
      <c r="DN337" s="54" t="s">
        <v>180</v>
      </c>
      <c r="DO337" s="54" t="s">
        <v>180</v>
      </c>
      <c r="DP337" s="55" t="s">
        <v>180</v>
      </c>
      <c r="DQ337" s="54" t="s">
        <v>180</v>
      </c>
      <c r="DR337" s="54" t="s">
        <v>180</v>
      </c>
      <c r="DS337" s="55" t="s">
        <v>180</v>
      </c>
      <c r="DT337" s="54" t="s">
        <v>180</v>
      </c>
      <c r="DU337" s="54" t="s">
        <v>180</v>
      </c>
      <c r="DV337" s="55" t="s">
        <v>180</v>
      </c>
      <c r="DW337" s="56">
        <v>466</v>
      </c>
      <c r="DX337" s="54">
        <v>460</v>
      </c>
      <c r="DY337" s="55">
        <v>463.5</v>
      </c>
      <c r="DZ337" s="56" t="s">
        <v>180</v>
      </c>
      <c r="EA337" s="54" t="s">
        <v>180</v>
      </c>
      <c r="EB337" s="55" t="s">
        <v>180</v>
      </c>
      <c r="EC337" s="56">
        <v>515</v>
      </c>
      <c r="ED337" s="54">
        <v>500</v>
      </c>
      <c r="EE337" s="55">
        <v>508</v>
      </c>
      <c r="EF337" s="56">
        <v>465</v>
      </c>
      <c r="EG337" s="54">
        <v>460</v>
      </c>
      <c r="EH337" s="55">
        <v>463</v>
      </c>
      <c r="EI337" s="56" t="s">
        <v>180</v>
      </c>
      <c r="EJ337" s="54" t="s">
        <v>180</v>
      </c>
      <c r="EK337" s="55" t="s">
        <v>180</v>
      </c>
      <c r="EL337" s="56" t="s">
        <v>180</v>
      </c>
      <c r="EM337" s="54" t="s">
        <v>180</v>
      </c>
      <c r="EN337" s="55" t="s">
        <v>180</v>
      </c>
      <c r="EO337" s="56">
        <v>2100</v>
      </c>
      <c r="EP337" s="54">
        <v>2000</v>
      </c>
      <c r="EQ337" s="55">
        <v>2050</v>
      </c>
      <c r="ER337" s="56">
        <v>2250</v>
      </c>
      <c r="ES337" s="54">
        <v>2150</v>
      </c>
      <c r="ET337" s="55">
        <v>2200</v>
      </c>
      <c r="EU337" s="54" t="s">
        <v>180</v>
      </c>
      <c r="EV337" s="54" t="s">
        <v>180</v>
      </c>
      <c r="EW337" s="55" t="s">
        <v>180</v>
      </c>
      <c r="EX337" s="54">
        <v>487</v>
      </c>
      <c r="EY337" s="54">
        <v>477.5</v>
      </c>
      <c r="EZ337" s="55">
        <v>482.5</v>
      </c>
      <c r="FA337" s="56" t="s">
        <v>180</v>
      </c>
      <c r="FB337" s="54" t="s">
        <v>180</v>
      </c>
      <c r="FC337" s="55" t="s">
        <v>180</v>
      </c>
      <c r="FD337" s="56" t="s">
        <v>180</v>
      </c>
      <c r="FE337" s="54" t="s">
        <v>180</v>
      </c>
      <c r="FF337" s="55" t="s">
        <v>180</v>
      </c>
      <c r="FG337" s="56">
        <v>402.5</v>
      </c>
      <c r="FH337" s="54">
        <v>400</v>
      </c>
      <c r="FI337" s="55">
        <v>401.25</v>
      </c>
      <c r="FJ337" s="56">
        <v>402.5</v>
      </c>
      <c r="FK337" s="54">
        <v>400</v>
      </c>
      <c r="FL337" s="55">
        <v>401.25</v>
      </c>
      <c r="FM337" s="56">
        <v>410</v>
      </c>
      <c r="FN337" s="54">
        <v>400</v>
      </c>
      <c r="FO337" s="55">
        <v>405</v>
      </c>
      <c r="FP337" s="56" t="s">
        <v>180</v>
      </c>
      <c r="FQ337" s="54" t="s">
        <v>180</v>
      </c>
      <c r="FR337" s="55" t="s">
        <v>180</v>
      </c>
      <c r="FS337" s="56" t="s">
        <v>180</v>
      </c>
      <c r="FT337" s="54" t="s">
        <v>180</v>
      </c>
      <c r="FU337" s="55" t="s">
        <v>180</v>
      </c>
      <c r="FV337" s="56">
        <v>317.5</v>
      </c>
      <c r="FW337" s="54">
        <v>285</v>
      </c>
      <c r="FX337" s="55">
        <v>301.25</v>
      </c>
      <c r="FY337" s="56">
        <v>413.75</v>
      </c>
      <c r="FZ337" s="54">
        <v>362.5</v>
      </c>
      <c r="GA337" s="55">
        <v>388.5</v>
      </c>
      <c r="GB337" s="56">
        <v>840</v>
      </c>
      <c r="GC337" s="54">
        <v>675</v>
      </c>
      <c r="GD337" s="55">
        <v>758</v>
      </c>
      <c r="GE337" s="56">
        <v>765</v>
      </c>
      <c r="GF337" s="54">
        <v>765</v>
      </c>
      <c r="GG337" s="55">
        <v>765</v>
      </c>
      <c r="GH337" s="56">
        <v>955</v>
      </c>
      <c r="GI337" s="54">
        <v>890</v>
      </c>
      <c r="GJ337" s="55">
        <v>923</v>
      </c>
      <c r="GK337" s="56" t="s">
        <v>180</v>
      </c>
      <c r="GL337" s="54" t="s">
        <v>180</v>
      </c>
      <c r="GM337" s="55" t="s">
        <v>180</v>
      </c>
      <c r="GN337" s="56" t="s">
        <v>180</v>
      </c>
      <c r="GO337" s="54" t="s">
        <v>180</v>
      </c>
      <c r="GP337" s="55" t="s">
        <v>180</v>
      </c>
      <c r="GQ337" s="56" t="s">
        <v>180</v>
      </c>
      <c r="GR337" s="54" t="s">
        <v>180</v>
      </c>
      <c r="GS337" s="55" t="s">
        <v>180</v>
      </c>
      <c r="GT337" s="56" t="s">
        <v>180</v>
      </c>
      <c r="GU337" s="54" t="s">
        <v>180</v>
      </c>
      <c r="GV337" s="55" t="s">
        <v>180</v>
      </c>
      <c r="GW337" s="56" t="s">
        <v>180</v>
      </c>
      <c r="GX337" s="54" t="s">
        <v>180</v>
      </c>
      <c r="GY337" s="55" t="s">
        <v>180</v>
      </c>
      <c r="GZ337" s="56">
        <v>120</v>
      </c>
      <c r="HA337" s="54">
        <v>110</v>
      </c>
      <c r="HB337" s="55">
        <v>115</v>
      </c>
      <c r="HC337" s="56">
        <v>149</v>
      </c>
      <c r="HD337" s="54">
        <v>136</v>
      </c>
      <c r="HE337" s="55">
        <v>143</v>
      </c>
      <c r="HF337" s="54" t="s">
        <v>180</v>
      </c>
      <c r="HG337" s="54" t="s">
        <v>180</v>
      </c>
      <c r="HH337" s="55" t="s">
        <v>180</v>
      </c>
      <c r="HI337" s="54">
        <v>135</v>
      </c>
      <c r="HJ337" s="54">
        <v>95</v>
      </c>
      <c r="HK337" s="55">
        <v>115</v>
      </c>
      <c r="HL337" s="56">
        <v>76.5</v>
      </c>
      <c r="HM337" s="54">
        <v>62</v>
      </c>
      <c r="HN337" s="55">
        <v>69.75</v>
      </c>
      <c r="HO337" s="56">
        <v>114</v>
      </c>
      <c r="HP337" s="54">
        <v>105</v>
      </c>
      <c r="HQ337" s="55">
        <v>110</v>
      </c>
      <c r="HR337" s="56">
        <v>129.25</v>
      </c>
      <c r="HS337" s="54">
        <v>127</v>
      </c>
      <c r="HT337" s="55">
        <v>128.25</v>
      </c>
      <c r="HU337" s="56" t="s">
        <v>180</v>
      </c>
      <c r="HV337" s="54" t="s">
        <v>180</v>
      </c>
      <c r="HW337" s="55" t="s">
        <v>180</v>
      </c>
      <c r="HX337" s="56">
        <v>100</v>
      </c>
      <c r="HY337" s="54">
        <v>88</v>
      </c>
      <c r="HZ337" s="55">
        <v>94</v>
      </c>
      <c r="IA337" s="56" t="s">
        <v>180</v>
      </c>
      <c r="IB337" s="54" t="s">
        <v>180</v>
      </c>
      <c r="IC337" s="55" t="s">
        <v>180</v>
      </c>
    </row>
    <row r="338" spans="1:237">
      <c r="A338" s="20">
        <v>2015</v>
      </c>
      <c r="B338" s="20">
        <v>1</v>
      </c>
      <c r="C338" s="20">
        <v>1</v>
      </c>
      <c r="D338" s="54">
        <v>481.8</v>
      </c>
      <c r="E338" s="54">
        <v>479</v>
      </c>
      <c r="F338" s="55">
        <v>480.4</v>
      </c>
      <c r="G338" s="56">
        <v>436.25</v>
      </c>
      <c r="H338" s="54">
        <v>433.75</v>
      </c>
      <c r="I338" s="55">
        <v>435</v>
      </c>
      <c r="J338" s="56">
        <v>443.2</v>
      </c>
      <c r="K338" s="54">
        <v>440.6</v>
      </c>
      <c r="L338" s="55">
        <v>442.2</v>
      </c>
      <c r="M338" s="56">
        <v>475.00000000000006</v>
      </c>
      <c r="N338" s="54">
        <v>470</v>
      </c>
      <c r="O338" s="55">
        <v>472.99999999999994</v>
      </c>
      <c r="P338" s="56">
        <v>475.00000000000006</v>
      </c>
      <c r="Q338" s="54">
        <v>470</v>
      </c>
      <c r="R338" s="55">
        <v>472.99999999999994</v>
      </c>
      <c r="S338" s="56">
        <v>475.00000000000006</v>
      </c>
      <c r="T338" s="54">
        <v>475.00000000000006</v>
      </c>
      <c r="U338" s="55">
        <v>475.00000000000006</v>
      </c>
      <c r="V338" s="54">
        <v>472.5</v>
      </c>
      <c r="W338" s="54">
        <v>463.75</v>
      </c>
      <c r="X338" s="55">
        <v>468.5</v>
      </c>
      <c r="Y338" s="54">
        <v>480</v>
      </c>
      <c r="Z338" s="54">
        <v>480</v>
      </c>
      <c r="AA338" s="55">
        <v>480</v>
      </c>
      <c r="AB338" s="54" t="s">
        <v>180</v>
      </c>
      <c r="AC338" s="54" t="s">
        <v>180</v>
      </c>
      <c r="AD338" s="55" t="s">
        <v>180</v>
      </c>
      <c r="AE338" s="54" t="s">
        <v>180</v>
      </c>
      <c r="AF338" s="54" t="s">
        <v>180</v>
      </c>
      <c r="AG338" s="55" t="s">
        <v>180</v>
      </c>
      <c r="AH338" s="56" t="s">
        <v>180</v>
      </c>
      <c r="AI338" s="54" t="s">
        <v>180</v>
      </c>
      <c r="AJ338" s="55" t="s">
        <v>180</v>
      </c>
      <c r="AK338" s="56">
        <v>471</v>
      </c>
      <c r="AL338" s="54">
        <v>466</v>
      </c>
      <c r="AM338" s="55">
        <v>469</v>
      </c>
      <c r="AN338" s="56" t="s">
        <v>180</v>
      </c>
      <c r="AO338" s="54" t="s">
        <v>180</v>
      </c>
      <c r="AP338" s="55" t="s">
        <v>180</v>
      </c>
      <c r="AQ338" s="56" t="s">
        <v>180</v>
      </c>
      <c r="AR338" s="54" t="s">
        <v>180</v>
      </c>
      <c r="AS338" s="55" t="s">
        <v>180</v>
      </c>
      <c r="AT338" s="56" t="s">
        <v>180</v>
      </c>
      <c r="AU338" s="54" t="s">
        <v>180</v>
      </c>
      <c r="AV338" s="55" t="s">
        <v>180</v>
      </c>
      <c r="AW338" s="56">
        <v>509</v>
      </c>
      <c r="AX338" s="54">
        <v>473</v>
      </c>
      <c r="AY338" s="55">
        <v>491.4</v>
      </c>
      <c r="AZ338" s="56">
        <v>530.20000000000005</v>
      </c>
      <c r="BA338" s="54">
        <v>500</v>
      </c>
      <c r="BB338" s="55">
        <v>515.6</v>
      </c>
      <c r="BC338" s="56">
        <v>512</v>
      </c>
      <c r="BD338" s="54">
        <v>510</v>
      </c>
      <c r="BE338" s="55">
        <v>511.00000000000011</v>
      </c>
      <c r="BF338" s="56">
        <v>530.20000000000005</v>
      </c>
      <c r="BG338" s="54">
        <v>500</v>
      </c>
      <c r="BH338" s="55">
        <v>515.6</v>
      </c>
      <c r="BI338" s="56">
        <v>486</v>
      </c>
      <c r="BJ338" s="54">
        <v>462</v>
      </c>
      <c r="BK338" s="55">
        <v>474</v>
      </c>
      <c r="BL338" s="56">
        <v>482.4</v>
      </c>
      <c r="BM338" s="54">
        <v>474.2</v>
      </c>
      <c r="BN338" s="55">
        <v>478.4</v>
      </c>
      <c r="BO338" s="56">
        <v>480</v>
      </c>
      <c r="BP338" s="54">
        <v>470</v>
      </c>
      <c r="BQ338" s="55">
        <v>475.00000000000011</v>
      </c>
      <c r="BR338" s="56">
        <v>475</v>
      </c>
      <c r="BS338" s="54">
        <v>465</v>
      </c>
      <c r="BT338" s="55">
        <v>470</v>
      </c>
      <c r="BU338" s="56">
        <v>481.2</v>
      </c>
      <c r="BV338" s="54">
        <v>477.2</v>
      </c>
      <c r="BW338" s="55">
        <v>479.39999999999992</v>
      </c>
      <c r="BX338" s="56">
        <v>492</v>
      </c>
      <c r="BY338" s="54">
        <v>485.4</v>
      </c>
      <c r="BZ338" s="55">
        <v>489</v>
      </c>
      <c r="CA338" s="56" t="s">
        <v>180</v>
      </c>
      <c r="CB338" s="54" t="s">
        <v>180</v>
      </c>
      <c r="CC338" s="55" t="s">
        <v>180</v>
      </c>
      <c r="CD338" s="56" t="s">
        <v>180</v>
      </c>
      <c r="CE338" s="54" t="s">
        <v>180</v>
      </c>
      <c r="CF338" s="55" t="s">
        <v>180</v>
      </c>
      <c r="CG338" s="56">
        <v>496</v>
      </c>
      <c r="CH338" s="54">
        <v>489</v>
      </c>
      <c r="CI338" s="55">
        <v>492.8</v>
      </c>
      <c r="CJ338" s="56">
        <v>3010</v>
      </c>
      <c r="CK338" s="54">
        <v>2960</v>
      </c>
      <c r="CL338" s="55">
        <v>2985</v>
      </c>
      <c r="CM338" s="56">
        <v>2620</v>
      </c>
      <c r="CN338" s="54">
        <v>2520</v>
      </c>
      <c r="CO338" s="55">
        <v>2570</v>
      </c>
      <c r="CP338" s="56">
        <v>545</v>
      </c>
      <c r="CQ338" s="54">
        <v>540</v>
      </c>
      <c r="CR338" s="55">
        <v>543</v>
      </c>
      <c r="CS338" s="56">
        <v>560</v>
      </c>
      <c r="CT338" s="54">
        <v>550</v>
      </c>
      <c r="CU338" s="55">
        <v>555</v>
      </c>
      <c r="CV338" s="56">
        <v>570</v>
      </c>
      <c r="CW338" s="54">
        <v>550</v>
      </c>
      <c r="CX338" s="55">
        <v>560</v>
      </c>
      <c r="CY338" s="54">
        <v>484</v>
      </c>
      <c r="CZ338" s="54">
        <v>470</v>
      </c>
      <c r="DA338" s="55">
        <v>477.4</v>
      </c>
      <c r="DB338" s="54">
        <v>453</v>
      </c>
      <c r="DC338" s="54">
        <v>445</v>
      </c>
      <c r="DD338" s="55">
        <v>449.2</v>
      </c>
      <c r="DE338" s="54" t="s">
        <v>180</v>
      </c>
      <c r="DF338" s="54" t="s">
        <v>180</v>
      </c>
      <c r="DG338" s="55" t="s">
        <v>180</v>
      </c>
      <c r="DH338" s="54" t="s">
        <v>180</v>
      </c>
      <c r="DI338" s="54" t="s">
        <v>180</v>
      </c>
      <c r="DJ338" s="55" t="s">
        <v>180</v>
      </c>
      <c r="DK338" s="56" t="s">
        <v>180</v>
      </c>
      <c r="DL338" s="54" t="s">
        <v>180</v>
      </c>
      <c r="DM338" s="55" t="s">
        <v>180</v>
      </c>
      <c r="DN338" s="54" t="s">
        <v>180</v>
      </c>
      <c r="DO338" s="54" t="s">
        <v>180</v>
      </c>
      <c r="DP338" s="55" t="s">
        <v>180</v>
      </c>
      <c r="DQ338" s="54" t="s">
        <v>180</v>
      </c>
      <c r="DR338" s="54" t="s">
        <v>180</v>
      </c>
      <c r="DS338" s="55" t="s">
        <v>180</v>
      </c>
      <c r="DT338" s="54" t="s">
        <v>180</v>
      </c>
      <c r="DU338" s="54" t="s">
        <v>180</v>
      </c>
      <c r="DV338" s="55" t="s">
        <v>180</v>
      </c>
      <c r="DW338" s="56">
        <v>483.6</v>
      </c>
      <c r="DX338" s="54">
        <v>479</v>
      </c>
      <c r="DY338" s="55">
        <v>481.4</v>
      </c>
      <c r="DZ338" s="56" t="s">
        <v>180</v>
      </c>
      <c r="EA338" s="54" t="s">
        <v>180</v>
      </c>
      <c r="EB338" s="55" t="s">
        <v>180</v>
      </c>
      <c r="EC338" s="56">
        <v>515</v>
      </c>
      <c r="ED338" s="54">
        <v>500</v>
      </c>
      <c r="EE338" s="55">
        <v>508</v>
      </c>
      <c r="EF338" s="56">
        <v>471</v>
      </c>
      <c r="EG338" s="54">
        <v>466</v>
      </c>
      <c r="EH338" s="55">
        <v>469</v>
      </c>
      <c r="EI338" s="56" t="s">
        <v>180</v>
      </c>
      <c r="EJ338" s="54" t="s">
        <v>180</v>
      </c>
      <c r="EK338" s="55" t="s">
        <v>180</v>
      </c>
      <c r="EL338" s="56" t="s">
        <v>180</v>
      </c>
      <c r="EM338" s="54" t="s">
        <v>180</v>
      </c>
      <c r="EN338" s="55" t="s">
        <v>180</v>
      </c>
      <c r="EO338" s="56">
        <v>2140</v>
      </c>
      <c r="EP338" s="54">
        <v>2040</v>
      </c>
      <c r="EQ338" s="55">
        <v>2090</v>
      </c>
      <c r="ER338" s="56">
        <v>2250</v>
      </c>
      <c r="ES338" s="54">
        <v>2150</v>
      </c>
      <c r="ET338" s="55">
        <v>2200</v>
      </c>
      <c r="EU338" s="54" t="s">
        <v>180</v>
      </c>
      <c r="EV338" s="54" t="s">
        <v>180</v>
      </c>
      <c r="EW338" s="55" t="s">
        <v>180</v>
      </c>
      <c r="EX338" s="54">
        <v>507.2</v>
      </c>
      <c r="EY338" s="54">
        <v>498</v>
      </c>
      <c r="EZ338" s="55">
        <v>502.8</v>
      </c>
      <c r="FA338" s="56" t="s">
        <v>180</v>
      </c>
      <c r="FB338" s="54" t="s">
        <v>180</v>
      </c>
      <c r="FC338" s="55" t="s">
        <v>180</v>
      </c>
      <c r="FD338" s="56" t="s">
        <v>180</v>
      </c>
      <c r="FE338" s="54" t="s">
        <v>180</v>
      </c>
      <c r="FF338" s="55" t="s">
        <v>180</v>
      </c>
      <c r="FG338" s="56">
        <v>400</v>
      </c>
      <c r="FH338" s="54">
        <v>400</v>
      </c>
      <c r="FI338" s="55">
        <v>400</v>
      </c>
      <c r="FJ338" s="56">
        <v>400</v>
      </c>
      <c r="FK338" s="54">
        <v>400</v>
      </c>
      <c r="FL338" s="55">
        <v>400</v>
      </c>
      <c r="FM338" s="56">
        <v>410</v>
      </c>
      <c r="FN338" s="54">
        <v>400</v>
      </c>
      <c r="FO338" s="55">
        <v>405</v>
      </c>
      <c r="FP338" s="56" t="s">
        <v>180</v>
      </c>
      <c r="FQ338" s="54" t="s">
        <v>180</v>
      </c>
      <c r="FR338" s="55" t="s">
        <v>180</v>
      </c>
      <c r="FS338" s="56" t="s">
        <v>180</v>
      </c>
      <c r="FT338" s="54" t="s">
        <v>180</v>
      </c>
      <c r="FU338" s="55" t="s">
        <v>180</v>
      </c>
      <c r="FV338" s="56">
        <v>320</v>
      </c>
      <c r="FW338" s="54">
        <v>280</v>
      </c>
      <c r="FX338" s="55">
        <v>300</v>
      </c>
      <c r="FY338" s="56">
        <v>415</v>
      </c>
      <c r="FZ338" s="54">
        <v>350</v>
      </c>
      <c r="GA338" s="55">
        <v>383</v>
      </c>
      <c r="GB338" s="56">
        <v>840</v>
      </c>
      <c r="GC338" s="54">
        <v>675</v>
      </c>
      <c r="GD338" s="55">
        <v>758</v>
      </c>
      <c r="GE338" s="56">
        <v>765</v>
      </c>
      <c r="GF338" s="54">
        <v>765</v>
      </c>
      <c r="GG338" s="55">
        <v>765</v>
      </c>
      <c r="GH338" s="56">
        <v>955</v>
      </c>
      <c r="GI338" s="54">
        <v>890</v>
      </c>
      <c r="GJ338" s="55">
        <v>923</v>
      </c>
      <c r="GK338" s="56" t="s">
        <v>180</v>
      </c>
      <c r="GL338" s="54" t="s">
        <v>180</v>
      </c>
      <c r="GM338" s="55" t="s">
        <v>180</v>
      </c>
      <c r="GN338" s="56" t="s">
        <v>180</v>
      </c>
      <c r="GO338" s="54" t="s">
        <v>180</v>
      </c>
      <c r="GP338" s="55" t="s">
        <v>180</v>
      </c>
      <c r="GQ338" s="56" t="s">
        <v>180</v>
      </c>
      <c r="GR338" s="54" t="s">
        <v>180</v>
      </c>
      <c r="GS338" s="55" t="s">
        <v>180</v>
      </c>
      <c r="GT338" s="56" t="s">
        <v>180</v>
      </c>
      <c r="GU338" s="54" t="s">
        <v>180</v>
      </c>
      <c r="GV338" s="55" t="s">
        <v>180</v>
      </c>
      <c r="GW338" s="56" t="s">
        <v>180</v>
      </c>
      <c r="GX338" s="54" t="s">
        <v>180</v>
      </c>
      <c r="GY338" s="55" t="s">
        <v>180</v>
      </c>
      <c r="GZ338" s="56">
        <v>120</v>
      </c>
      <c r="HA338" s="54">
        <v>110</v>
      </c>
      <c r="HB338" s="55">
        <v>115</v>
      </c>
      <c r="HC338" s="56">
        <v>149</v>
      </c>
      <c r="HD338" s="54">
        <v>136</v>
      </c>
      <c r="HE338" s="55">
        <v>143</v>
      </c>
      <c r="HF338" s="54" t="s">
        <v>180</v>
      </c>
      <c r="HG338" s="54" t="s">
        <v>180</v>
      </c>
      <c r="HH338" s="55" t="s">
        <v>180</v>
      </c>
      <c r="HI338" s="54">
        <v>135</v>
      </c>
      <c r="HJ338" s="54">
        <v>95</v>
      </c>
      <c r="HK338" s="55">
        <v>115</v>
      </c>
      <c r="HL338" s="56">
        <v>75</v>
      </c>
      <c r="HM338" s="54">
        <v>62</v>
      </c>
      <c r="HN338" s="55">
        <v>69</v>
      </c>
      <c r="HO338" s="56">
        <v>118</v>
      </c>
      <c r="HP338" s="54">
        <v>105</v>
      </c>
      <c r="HQ338" s="55">
        <v>112</v>
      </c>
      <c r="HR338" s="56">
        <v>137</v>
      </c>
      <c r="HS338" s="54">
        <v>128</v>
      </c>
      <c r="HT338" s="55">
        <v>133</v>
      </c>
      <c r="HU338" s="56" t="s">
        <v>180</v>
      </c>
      <c r="HV338" s="54" t="s">
        <v>180</v>
      </c>
      <c r="HW338" s="55" t="s">
        <v>180</v>
      </c>
      <c r="HX338" s="56">
        <v>100</v>
      </c>
      <c r="HY338" s="54">
        <v>88</v>
      </c>
      <c r="HZ338" s="55">
        <v>94</v>
      </c>
      <c r="IA338" s="56" t="s">
        <v>180</v>
      </c>
      <c r="IB338" s="54" t="s">
        <v>180</v>
      </c>
      <c r="IC338" s="55" t="s">
        <v>180</v>
      </c>
    </row>
    <row r="339" spans="1:237">
      <c r="A339" s="20">
        <v>2015</v>
      </c>
      <c r="B339" s="20">
        <v>1</v>
      </c>
      <c r="C339" s="20">
        <v>2</v>
      </c>
      <c r="D339" s="54">
        <v>485.5</v>
      </c>
      <c r="E339" s="54">
        <v>484.99999999999994</v>
      </c>
      <c r="F339" s="55">
        <v>485.25</v>
      </c>
      <c r="G339" s="56">
        <v>446.25</v>
      </c>
      <c r="H339" s="54">
        <v>445</v>
      </c>
      <c r="I339" s="55">
        <v>445.75</v>
      </c>
      <c r="J339" s="56">
        <v>451.25</v>
      </c>
      <c r="K339" s="54">
        <v>444</v>
      </c>
      <c r="L339" s="55">
        <v>448</v>
      </c>
      <c r="M339" s="56">
        <v>475.00000000000006</v>
      </c>
      <c r="N339" s="54">
        <v>470</v>
      </c>
      <c r="O339" s="55">
        <v>472.99999999999994</v>
      </c>
      <c r="P339" s="56">
        <v>475.00000000000006</v>
      </c>
      <c r="Q339" s="54">
        <v>470</v>
      </c>
      <c r="R339" s="55">
        <v>472.99999999999994</v>
      </c>
      <c r="S339" s="56">
        <v>475.00000000000006</v>
      </c>
      <c r="T339" s="54">
        <v>475.00000000000006</v>
      </c>
      <c r="U339" s="55">
        <v>475.00000000000006</v>
      </c>
      <c r="V339" s="54">
        <v>470</v>
      </c>
      <c r="W339" s="54">
        <v>465</v>
      </c>
      <c r="X339" s="55">
        <v>468</v>
      </c>
      <c r="Y339" s="54">
        <v>480</v>
      </c>
      <c r="Z339" s="54">
        <v>475</v>
      </c>
      <c r="AA339" s="55">
        <v>477.5</v>
      </c>
      <c r="AB339" s="54" t="s">
        <v>180</v>
      </c>
      <c r="AC339" s="54" t="s">
        <v>180</v>
      </c>
      <c r="AD339" s="55" t="s">
        <v>180</v>
      </c>
      <c r="AE339" s="54" t="s">
        <v>180</v>
      </c>
      <c r="AF339" s="54" t="s">
        <v>180</v>
      </c>
      <c r="AG339" s="55" t="s">
        <v>180</v>
      </c>
      <c r="AH339" s="56" t="s">
        <v>180</v>
      </c>
      <c r="AI339" s="54" t="s">
        <v>180</v>
      </c>
      <c r="AJ339" s="55" t="s">
        <v>180</v>
      </c>
      <c r="AK339" s="56">
        <v>482.5</v>
      </c>
      <c r="AL339" s="54">
        <v>470</v>
      </c>
      <c r="AM339" s="55">
        <v>476.75</v>
      </c>
      <c r="AN339" s="56" t="s">
        <v>180</v>
      </c>
      <c r="AO339" s="54" t="s">
        <v>180</v>
      </c>
      <c r="AP339" s="55" t="s">
        <v>180</v>
      </c>
      <c r="AQ339" s="56" t="s">
        <v>180</v>
      </c>
      <c r="AR339" s="54" t="s">
        <v>180</v>
      </c>
      <c r="AS339" s="55" t="s">
        <v>180</v>
      </c>
      <c r="AT339" s="56" t="s">
        <v>180</v>
      </c>
      <c r="AU339" s="54" t="s">
        <v>180</v>
      </c>
      <c r="AV339" s="55" t="s">
        <v>180</v>
      </c>
      <c r="AW339" s="56">
        <v>515</v>
      </c>
      <c r="AX339" s="54">
        <v>476.25</v>
      </c>
      <c r="AY339" s="55">
        <v>496</v>
      </c>
      <c r="AZ339" s="56">
        <v>530</v>
      </c>
      <c r="BA339" s="54">
        <v>486.5</v>
      </c>
      <c r="BB339" s="55">
        <v>508.25</v>
      </c>
      <c r="BC339" s="56">
        <v>530</v>
      </c>
      <c r="BD339" s="54">
        <v>510</v>
      </c>
      <c r="BE339" s="55">
        <v>520</v>
      </c>
      <c r="BF339" s="56">
        <v>529.5</v>
      </c>
      <c r="BG339" s="54">
        <v>486.5</v>
      </c>
      <c r="BH339" s="55">
        <v>508</v>
      </c>
      <c r="BI339" s="56">
        <v>490</v>
      </c>
      <c r="BJ339" s="54">
        <v>470</v>
      </c>
      <c r="BK339" s="55">
        <v>480</v>
      </c>
      <c r="BL339" s="56">
        <v>487.5</v>
      </c>
      <c r="BM339" s="54">
        <v>476.99999999999994</v>
      </c>
      <c r="BN339" s="55">
        <v>482.5</v>
      </c>
      <c r="BO339" s="56">
        <v>480</v>
      </c>
      <c r="BP339" s="54">
        <v>470</v>
      </c>
      <c r="BQ339" s="55">
        <v>475.00000000000006</v>
      </c>
      <c r="BR339" s="56">
        <v>475.00000000000006</v>
      </c>
      <c r="BS339" s="54">
        <v>465</v>
      </c>
      <c r="BT339" s="55">
        <v>470</v>
      </c>
      <c r="BU339" s="56">
        <v>487.5</v>
      </c>
      <c r="BV339" s="54">
        <v>480.5</v>
      </c>
      <c r="BW339" s="55">
        <v>484.5</v>
      </c>
      <c r="BX339" s="56">
        <v>499.25</v>
      </c>
      <c r="BY339" s="54">
        <v>490</v>
      </c>
      <c r="BZ339" s="55">
        <v>494.75000000000006</v>
      </c>
      <c r="CA339" s="56" t="s">
        <v>180</v>
      </c>
      <c r="CB339" s="54" t="s">
        <v>180</v>
      </c>
      <c r="CC339" s="55" t="s">
        <v>180</v>
      </c>
      <c r="CD339" s="56" t="s">
        <v>180</v>
      </c>
      <c r="CE339" s="54" t="s">
        <v>180</v>
      </c>
      <c r="CF339" s="55" t="s">
        <v>180</v>
      </c>
      <c r="CG339" s="56">
        <v>502.5</v>
      </c>
      <c r="CH339" s="54">
        <v>500</v>
      </c>
      <c r="CI339" s="55">
        <v>501.25</v>
      </c>
      <c r="CJ339" s="56">
        <v>3050</v>
      </c>
      <c r="CK339" s="54">
        <v>3000</v>
      </c>
      <c r="CL339" s="55">
        <v>3025</v>
      </c>
      <c r="CM339" s="56">
        <v>2650</v>
      </c>
      <c r="CN339" s="54">
        <v>2600</v>
      </c>
      <c r="CO339" s="55">
        <v>2625</v>
      </c>
      <c r="CP339" s="56">
        <v>551.25</v>
      </c>
      <c r="CQ339" s="54">
        <v>550</v>
      </c>
      <c r="CR339" s="55">
        <v>550.75</v>
      </c>
      <c r="CS339" s="56">
        <v>560</v>
      </c>
      <c r="CT339" s="54">
        <v>550</v>
      </c>
      <c r="CU339" s="55">
        <v>555</v>
      </c>
      <c r="CV339" s="56">
        <v>570</v>
      </c>
      <c r="CW339" s="54">
        <v>550</v>
      </c>
      <c r="CX339" s="55">
        <v>560</v>
      </c>
      <c r="CY339" s="54">
        <v>495.00000000000006</v>
      </c>
      <c r="CZ339" s="54">
        <v>477.5</v>
      </c>
      <c r="DA339" s="55">
        <v>486.75</v>
      </c>
      <c r="DB339" s="54">
        <v>460</v>
      </c>
      <c r="DC339" s="54">
        <v>445.75</v>
      </c>
      <c r="DD339" s="55">
        <v>453.25</v>
      </c>
      <c r="DE339" s="54" t="s">
        <v>180</v>
      </c>
      <c r="DF339" s="54" t="s">
        <v>180</v>
      </c>
      <c r="DG339" s="55" t="s">
        <v>180</v>
      </c>
      <c r="DH339" s="54" t="s">
        <v>180</v>
      </c>
      <c r="DI339" s="54" t="s">
        <v>180</v>
      </c>
      <c r="DJ339" s="55" t="s">
        <v>180</v>
      </c>
      <c r="DK339" s="56" t="s">
        <v>180</v>
      </c>
      <c r="DL339" s="54" t="s">
        <v>180</v>
      </c>
      <c r="DM339" s="55" t="s">
        <v>180</v>
      </c>
      <c r="DN339" s="54" t="s">
        <v>180</v>
      </c>
      <c r="DO339" s="54" t="s">
        <v>180</v>
      </c>
      <c r="DP339" s="55" t="s">
        <v>180</v>
      </c>
      <c r="DQ339" s="54" t="s">
        <v>180</v>
      </c>
      <c r="DR339" s="54" t="s">
        <v>180</v>
      </c>
      <c r="DS339" s="55" t="s">
        <v>180</v>
      </c>
      <c r="DT339" s="54" t="s">
        <v>180</v>
      </c>
      <c r="DU339" s="54" t="s">
        <v>180</v>
      </c>
      <c r="DV339" s="55" t="s">
        <v>180</v>
      </c>
      <c r="DW339" s="56">
        <v>487.00000000000006</v>
      </c>
      <c r="DX339" s="54">
        <v>484.99999999999994</v>
      </c>
      <c r="DY339" s="55">
        <v>486</v>
      </c>
      <c r="DZ339" s="56" t="s">
        <v>180</v>
      </c>
      <c r="EA339" s="54" t="s">
        <v>180</v>
      </c>
      <c r="EB339" s="55" t="s">
        <v>180</v>
      </c>
      <c r="EC339" s="56">
        <v>515</v>
      </c>
      <c r="ED339" s="54">
        <v>486.5</v>
      </c>
      <c r="EE339" s="55">
        <v>501.25</v>
      </c>
      <c r="EF339" s="56">
        <v>482.5</v>
      </c>
      <c r="EG339" s="54">
        <v>470</v>
      </c>
      <c r="EH339" s="55">
        <v>476.75</v>
      </c>
      <c r="EI339" s="56" t="s">
        <v>180</v>
      </c>
      <c r="EJ339" s="54" t="s">
        <v>180</v>
      </c>
      <c r="EK339" s="55" t="s">
        <v>180</v>
      </c>
      <c r="EL339" s="56" t="s">
        <v>180</v>
      </c>
      <c r="EM339" s="54" t="s">
        <v>180</v>
      </c>
      <c r="EN339" s="55" t="s">
        <v>180</v>
      </c>
      <c r="EO339" s="56">
        <v>2150</v>
      </c>
      <c r="EP339" s="54">
        <v>2050</v>
      </c>
      <c r="EQ339" s="55">
        <v>2100</v>
      </c>
      <c r="ER339" s="56">
        <v>2300</v>
      </c>
      <c r="ES339" s="54">
        <v>2200</v>
      </c>
      <c r="ET339" s="55">
        <v>2250</v>
      </c>
      <c r="EU339" s="54" t="s">
        <v>180</v>
      </c>
      <c r="EV339" s="54" t="s">
        <v>180</v>
      </c>
      <c r="EW339" s="55" t="s">
        <v>180</v>
      </c>
      <c r="EX339" s="54">
        <v>505.5</v>
      </c>
      <c r="EY339" s="54">
        <v>496.75</v>
      </c>
      <c r="EZ339" s="55">
        <v>501.5</v>
      </c>
      <c r="FA339" s="56" t="s">
        <v>180</v>
      </c>
      <c r="FB339" s="54" t="s">
        <v>180</v>
      </c>
      <c r="FC339" s="55" t="s">
        <v>180</v>
      </c>
      <c r="FD339" s="56" t="s">
        <v>180</v>
      </c>
      <c r="FE339" s="54" t="s">
        <v>180</v>
      </c>
      <c r="FF339" s="55" t="s">
        <v>180</v>
      </c>
      <c r="FG339" s="56">
        <v>400</v>
      </c>
      <c r="FH339" s="54">
        <v>400</v>
      </c>
      <c r="FI339" s="55">
        <v>400</v>
      </c>
      <c r="FJ339" s="56">
        <v>400</v>
      </c>
      <c r="FK339" s="54">
        <v>400</v>
      </c>
      <c r="FL339" s="55">
        <v>400</v>
      </c>
      <c r="FM339" s="56">
        <v>412.5</v>
      </c>
      <c r="FN339" s="54">
        <v>400</v>
      </c>
      <c r="FO339" s="55">
        <v>406.25</v>
      </c>
      <c r="FP339" s="56" t="s">
        <v>180</v>
      </c>
      <c r="FQ339" s="54" t="s">
        <v>180</v>
      </c>
      <c r="FR339" s="55" t="s">
        <v>180</v>
      </c>
      <c r="FS339" s="56" t="s">
        <v>180</v>
      </c>
      <c r="FT339" s="54" t="s">
        <v>180</v>
      </c>
      <c r="FU339" s="55" t="s">
        <v>180</v>
      </c>
      <c r="FV339" s="56">
        <v>320</v>
      </c>
      <c r="FW339" s="54">
        <v>280</v>
      </c>
      <c r="FX339" s="55">
        <v>300</v>
      </c>
      <c r="FY339" s="56">
        <v>415</v>
      </c>
      <c r="FZ339" s="54">
        <v>350</v>
      </c>
      <c r="GA339" s="55">
        <v>383</v>
      </c>
      <c r="GB339" s="56">
        <v>840</v>
      </c>
      <c r="GC339" s="54">
        <v>675</v>
      </c>
      <c r="GD339" s="55">
        <v>758</v>
      </c>
      <c r="GE339" s="56">
        <v>765</v>
      </c>
      <c r="GF339" s="54">
        <v>765</v>
      </c>
      <c r="GG339" s="55">
        <v>765</v>
      </c>
      <c r="GH339" s="56">
        <v>990</v>
      </c>
      <c r="GI339" s="54">
        <v>900</v>
      </c>
      <c r="GJ339" s="55">
        <v>945</v>
      </c>
      <c r="GK339" s="56" t="s">
        <v>180</v>
      </c>
      <c r="GL339" s="54" t="s">
        <v>180</v>
      </c>
      <c r="GM339" s="55" t="s">
        <v>180</v>
      </c>
      <c r="GN339" s="56" t="s">
        <v>180</v>
      </c>
      <c r="GO339" s="54" t="s">
        <v>180</v>
      </c>
      <c r="GP339" s="55" t="s">
        <v>180</v>
      </c>
      <c r="GQ339" s="56" t="s">
        <v>180</v>
      </c>
      <c r="GR339" s="54" t="s">
        <v>180</v>
      </c>
      <c r="GS339" s="55" t="s">
        <v>180</v>
      </c>
      <c r="GT339" s="56" t="s">
        <v>180</v>
      </c>
      <c r="GU339" s="54" t="s">
        <v>180</v>
      </c>
      <c r="GV339" s="55" t="s">
        <v>180</v>
      </c>
      <c r="GW339" s="56" t="s">
        <v>180</v>
      </c>
      <c r="GX339" s="54" t="s">
        <v>180</v>
      </c>
      <c r="GY339" s="55" t="s">
        <v>180</v>
      </c>
      <c r="GZ339" s="56">
        <v>120</v>
      </c>
      <c r="HA339" s="54">
        <v>110</v>
      </c>
      <c r="HB339" s="55">
        <v>115</v>
      </c>
      <c r="HC339" s="56">
        <v>149</v>
      </c>
      <c r="HD339" s="54">
        <v>136</v>
      </c>
      <c r="HE339" s="55">
        <v>143</v>
      </c>
      <c r="HF339" s="54" t="s">
        <v>180</v>
      </c>
      <c r="HG339" s="54" t="s">
        <v>180</v>
      </c>
      <c r="HH339" s="55" t="s">
        <v>180</v>
      </c>
      <c r="HI339" s="54">
        <v>135</v>
      </c>
      <c r="HJ339" s="54">
        <v>95</v>
      </c>
      <c r="HK339" s="55">
        <v>115</v>
      </c>
      <c r="HL339" s="56">
        <v>75</v>
      </c>
      <c r="HM339" s="54">
        <v>62</v>
      </c>
      <c r="HN339" s="55">
        <v>69</v>
      </c>
      <c r="HO339" s="56">
        <v>118</v>
      </c>
      <c r="HP339" s="54">
        <v>105</v>
      </c>
      <c r="HQ339" s="55">
        <v>112</v>
      </c>
      <c r="HR339" s="56">
        <v>137</v>
      </c>
      <c r="HS339" s="54">
        <v>128</v>
      </c>
      <c r="HT339" s="55">
        <v>133</v>
      </c>
      <c r="HU339" s="56" t="s">
        <v>180</v>
      </c>
      <c r="HV339" s="54" t="s">
        <v>180</v>
      </c>
      <c r="HW339" s="55" t="s">
        <v>180</v>
      </c>
      <c r="HX339" s="56">
        <v>100</v>
      </c>
      <c r="HY339" s="54">
        <v>88</v>
      </c>
      <c r="HZ339" s="55">
        <v>94</v>
      </c>
      <c r="IA339" s="56" t="s">
        <v>180</v>
      </c>
      <c r="IB339" s="54" t="s">
        <v>180</v>
      </c>
      <c r="IC339" s="55" t="s">
        <v>180</v>
      </c>
    </row>
    <row r="340" spans="1:237">
      <c r="A340" s="20">
        <v>2015</v>
      </c>
      <c r="B340" s="20">
        <v>1</v>
      </c>
      <c r="C340" s="20">
        <v>3</v>
      </c>
      <c r="D340" s="54">
        <v>480</v>
      </c>
      <c r="E340" s="54">
        <v>478.75</v>
      </c>
      <c r="F340" s="55">
        <v>479.5</v>
      </c>
      <c r="G340" s="56">
        <v>445</v>
      </c>
      <c r="H340" s="54">
        <v>442.5</v>
      </c>
      <c r="I340" s="55">
        <v>444</v>
      </c>
      <c r="J340" s="56">
        <v>433.75</v>
      </c>
      <c r="K340" s="54">
        <v>422</v>
      </c>
      <c r="L340" s="55">
        <v>428</v>
      </c>
      <c r="M340" s="56">
        <v>475.00000000000006</v>
      </c>
      <c r="N340" s="54">
        <v>470</v>
      </c>
      <c r="O340" s="55">
        <v>472.99999999999994</v>
      </c>
      <c r="P340" s="56">
        <v>475.00000000000006</v>
      </c>
      <c r="Q340" s="54">
        <v>470</v>
      </c>
      <c r="R340" s="55">
        <v>472.99999999999994</v>
      </c>
      <c r="S340" s="56">
        <v>475.00000000000006</v>
      </c>
      <c r="T340" s="54">
        <v>475.00000000000006</v>
      </c>
      <c r="U340" s="55">
        <v>475.00000000000006</v>
      </c>
      <c r="V340" s="54">
        <v>475</v>
      </c>
      <c r="W340" s="54">
        <v>465</v>
      </c>
      <c r="X340" s="55">
        <v>470.5</v>
      </c>
      <c r="Y340" s="54">
        <v>480</v>
      </c>
      <c r="Z340" s="54">
        <v>470</v>
      </c>
      <c r="AA340" s="55">
        <v>475.00000000000006</v>
      </c>
      <c r="AB340" s="54" t="s">
        <v>180</v>
      </c>
      <c r="AC340" s="54" t="s">
        <v>180</v>
      </c>
      <c r="AD340" s="55" t="s">
        <v>180</v>
      </c>
      <c r="AE340" s="54" t="s">
        <v>180</v>
      </c>
      <c r="AF340" s="54" t="s">
        <v>180</v>
      </c>
      <c r="AG340" s="55" t="s">
        <v>180</v>
      </c>
      <c r="AH340" s="56" t="s">
        <v>180</v>
      </c>
      <c r="AI340" s="54" t="s">
        <v>180</v>
      </c>
      <c r="AJ340" s="55" t="s">
        <v>180</v>
      </c>
      <c r="AK340" s="56">
        <v>483.5</v>
      </c>
      <c r="AL340" s="54">
        <v>473.75</v>
      </c>
      <c r="AM340" s="55">
        <v>478.75</v>
      </c>
      <c r="AN340" s="56" t="s">
        <v>180</v>
      </c>
      <c r="AO340" s="54" t="s">
        <v>180</v>
      </c>
      <c r="AP340" s="55" t="s">
        <v>180</v>
      </c>
      <c r="AQ340" s="56" t="s">
        <v>180</v>
      </c>
      <c r="AR340" s="54" t="s">
        <v>180</v>
      </c>
      <c r="AS340" s="55" t="s">
        <v>180</v>
      </c>
      <c r="AT340" s="56" t="s">
        <v>180</v>
      </c>
      <c r="AU340" s="54" t="s">
        <v>180</v>
      </c>
      <c r="AV340" s="55" t="s">
        <v>180</v>
      </c>
      <c r="AW340" s="56">
        <v>513.75</v>
      </c>
      <c r="AX340" s="54">
        <v>467</v>
      </c>
      <c r="AY340" s="55">
        <v>490.74999999999994</v>
      </c>
      <c r="AZ340" s="56">
        <v>525</v>
      </c>
      <c r="BA340" s="54">
        <v>482</v>
      </c>
      <c r="BB340" s="55">
        <v>503.5</v>
      </c>
      <c r="BC340" s="56">
        <v>525</v>
      </c>
      <c r="BD340" s="54">
        <v>510</v>
      </c>
      <c r="BE340" s="55">
        <v>517.5</v>
      </c>
      <c r="BF340" s="56">
        <v>522.5</v>
      </c>
      <c r="BG340" s="54">
        <v>482</v>
      </c>
      <c r="BH340" s="55">
        <v>502.5</v>
      </c>
      <c r="BI340" s="56">
        <v>490</v>
      </c>
      <c r="BJ340" s="54">
        <v>470</v>
      </c>
      <c r="BK340" s="55">
        <v>480</v>
      </c>
      <c r="BL340" s="56">
        <v>490</v>
      </c>
      <c r="BM340" s="54">
        <v>476.99999999999994</v>
      </c>
      <c r="BN340" s="55">
        <v>484</v>
      </c>
      <c r="BO340" s="56">
        <v>480</v>
      </c>
      <c r="BP340" s="54">
        <v>470</v>
      </c>
      <c r="BQ340" s="55">
        <v>475.00000000000006</v>
      </c>
      <c r="BR340" s="56">
        <v>470</v>
      </c>
      <c r="BS340" s="54">
        <v>462.5</v>
      </c>
      <c r="BT340" s="55">
        <v>466.5</v>
      </c>
      <c r="BU340" s="56">
        <v>488</v>
      </c>
      <c r="BV340" s="54">
        <v>480</v>
      </c>
      <c r="BW340" s="55">
        <v>484</v>
      </c>
      <c r="BX340" s="56">
        <v>496</v>
      </c>
      <c r="BY340" s="54">
        <v>490</v>
      </c>
      <c r="BZ340" s="55">
        <v>493.5</v>
      </c>
      <c r="CA340" s="56" t="s">
        <v>180</v>
      </c>
      <c r="CB340" s="54" t="s">
        <v>180</v>
      </c>
      <c r="CC340" s="55" t="s">
        <v>180</v>
      </c>
      <c r="CD340" s="56" t="s">
        <v>180</v>
      </c>
      <c r="CE340" s="54" t="s">
        <v>180</v>
      </c>
      <c r="CF340" s="55" t="s">
        <v>180</v>
      </c>
      <c r="CG340" s="56">
        <v>490.75</v>
      </c>
      <c r="CH340" s="54">
        <v>486.25</v>
      </c>
      <c r="CI340" s="55">
        <v>488.75</v>
      </c>
      <c r="CJ340" s="56">
        <v>2975</v>
      </c>
      <c r="CK340" s="54">
        <v>2925</v>
      </c>
      <c r="CL340" s="55">
        <v>2950</v>
      </c>
      <c r="CM340" s="56">
        <v>2600</v>
      </c>
      <c r="CN340" s="54">
        <v>2550</v>
      </c>
      <c r="CO340" s="55">
        <v>2575</v>
      </c>
      <c r="CP340" s="56">
        <v>547.5</v>
      </c>
      <c r="CQ340" s="54">
        <v>541.25</v>
      </c>
      <c r="CR340" s="55">
        <v>544.5</v>
      </c>
      <c r="CS340" s="56">
        <v>560</v>
      </c>
      <c r="CT340" s="54">
        <v>550</v>
      </c>
      <c r="CU340" s="55">
        <v>555</v>
      </c>
      <c r="CV340" s="56">
        <v>570</v>
      </c>
      <c r="CW340" s="54">
        <v>550</v>
      </c>
      <c r="CX340" s="55">
        <v>560</v>
      </c>
      <c r="CY340" s="54">
        <v>492.5</v>
      </c>
      <c r="CZ340" s="54">
        <v>465</v>
      </c>
      <c r="DA340" s="55">
        <v>479.00000000000006</v>
      </c>
      <c r="DB340" s="54">
        <v>437.25</v>
      </c>
      <c r="DC340" s="54">
        <v>431</v>
      </c>
      <c r="DD340" s="55">
        <v>434.5</v>
      </c>
      <c r="DE340" s="54" t="s">
        <v>180</v>
      </c>
      <c r="DF340" s="54" t="s">
        <v>180</v>
      </c>
      <c r="DG340" s="55" t="s">
        <v>180</v>
      </c>
      <c r="DH340" s="54" t="s">
        <v>180</v>
      </c>
      <c r="DI340" s="54" t="s">
        <v>180</v>
      </c>
      <c r="DJ340" s="55" t="s">
        <v>180</v>
      </c>
      <c r="DK340" s="56" t="s">
        <v>180</v>
      </c>
      <c r="DL340" s="54" t="s">
        <v>180</v>
      </c>
      <c r="DM340" s="55" t="s">
        <v>180</v>
      </c>
      <c r="DN340" s="54" t="s">
        <v>180</v>
      </c>
      <c r="DO340" s="54" t="s">
        <v>180</v>
      </c>
      <c r="DP340" s="55" t="s">
        <v>180</v>
      </c>
      <c r="DQ340" s="54" t="s">
        <v>180</v>
      </c>
      <c r="DR340" s="54" t="s">
        <v>180</v>
      </c>
      <c r="DS340" s="55" t="s">
        <v>180</v>
      </c>
      <c r="DT340" s="54" t="s">
        <v>180</v>
      </c>
      <c r="DU340" s="54" t="s">
        <v>180</v>
      </c>
      <c r="DV340" s="55" t="s">
        <v>180</v>
      </c>
      <c r="DW340" s="56">
        <v>481.00000000000006</v>
      </c>
      <c r="DX340" s="54">
        <v>480</v>
      </c>
      <c r="DY340" s="55">
        <v>480.5</v>
      </c>
      <c r="DZ340" s="56" t="s">
        <v>180</v>
      </c>
      <c r="EA340" s="54" t="s">
        <v>180</v>
      </c>
      <c r="EB340" s="55" t="s">
        <v>180</v>
      </c>
      <c r="EC340" s="56">
        <v>515</v>
      </c>
      <c r="ED340" s="54">
        <v>482</v>
      </c>
      <c r="EE340" s="55">
        <v>499.00000000000006</v>
      </c>
      <c r="EF340" s="56">
        <v>483.5</v>
      </c>
      <c r="EG340" s="54">
        <v>473.75</v>
      </c>
      <c r="EH340" s="55">
        <v>478.75</v>
      </c>
      <c r="EI340" s="56" t="s">
        <v>180</v>
      </c>
      <c r="EJ340" s="54" t="s">
        <v>180</v>
      </c>
      <c r="EK340" s="55" t="s">
        <v>180</v>
      </c>
      <c r="EL340" s="56" t="s">
        <v>180</v>
      </c>
      <c r="EM340" s="54" t="s">
        <v>180</v>
      </c>
      <c r="EN340" s="55" t="s">
        <v>180</v>
      </c>
      <c r="EO340" s="56">
        <v>2100</v>
      </c>
      <c r="EP340" s="54">
        <v>2050</v>
      </c>
      <c r="EQ340" s="55">
        <v>2075</v>
      </c>
      <c r="ER340" s="56">
        <v>2250</v>
      </c>
      <c r="ES340" s="54">
        <v>2200</v>
      </c>
      <c r="ET340" s="55">
        <v>2225</v>
      </c>
      <c r="EU340" s="54" t="s">
        <v>180</v>
      </c>
      <c r="EV340" s="54" t="s">
        <v>180</v>
      </c>
      <c r="EW340" s="55" t="s">
        <v>180</v>
      </c>
      <c r="EX340" s="54">
        <v>486.25</v>
      </c>
      <c r="EY340" s="54">
        <v>475.00000000000006</v>
      </c>
      <c r="EZ340" s="55">
        <v>480.75</v>
      </c>
      <c r="FA340" s="56" t="s">
        <v>180</v>
      </c>
      <c r="FB340" s="54" t="s">
        <v>180</v>
      </c>
      <c r="FC340" s="55" t="s">
        <v>180</v>
      </c>
      <c r="FD340" s="56" t="s">
        <v>180</v>
      </c>
      <c r="FE340" s="54" t="s">
        <v>180</v>
      </c>
      <c r="FF340" s="55" t="s">
        <v>180</v>
      </c>
      <c r="FG340" s="56">
        <v>400</v>
      </c>
      <c r="FH340" s="54">
        <v>400</v>
      </c>
      <c r="FI340" s="55">
        <v>400</v>
      </c>
      <c r="FJ340" s="56">
        <v>400</v>
      </c>
      <c r="FK340" s="54">
        <v>400</v>
      </c>
      <c r="FL340" s="55">
        <v>400</v>
      </c>
      <c r="FM340" s="56">
        <v>420</v>
      </c>
      <c r="FN340" s="54">
        <v>400</v>
      </c>
      <c r="FO340" s="55">
        <v>410</v>
      </c>
      <c r="FP340" s="56" t="s">
        <v>180</v>
      </c>
      <c r="FQ340" s="54" t="s">
        <v>180</v>
      </c>
      <c r="FR340" s="55" t="s">
        <v>180</v>
      </c>
      <c r="FS340" s="56" t="s">
        <v>180</v>
      </c>
      <c r="FT340" s="54" t="s">
        <v>180</v>
      </c>
      <c r="FU340" s="55" t="s">
        <v>180</v>
      </c>
      <c r="FV340" s="56">
        <v>320</v>
      </c>
      <c r="FW340" s="54">
        <v>280</v>
      </c>
      <c r="FX340" s="55">
        <v>300</v>
      </c>
      <c r="FY340" s="56">
        <v>415</v>
      </c>
      <c r="FZ340" s="54">
        <v>350</v>
      </c>
      <c r="GA340" s="55">
        <v>383</v>
      </c>
      <c r="GB340" s="56">
        <v>840</v>
      </c>
      <c r="GC340" s="54">
        <v>685</v>
      </c>
      <c r="GD340" s="55">
        <v>763</v>
      </c>
      <c r="GE340" s="56">
        <v>775</v>
      </c>
      <c r="GF340" s="54">
        <v>775</v>
      </c>
      <c r="GG340" s="55">
        <v>775</v>
      </c>
      <c r="GH340" s="56">
        <v>990</v>
      </c>
      <c r="GI340" s="54">
        <v>900</v>
      </c>
      <c r="GJ340" s="55">
        <v>945</v>
      </c>
      <c r="GK340" s="56" t="s">
        <v>180</v>
      </c>
      <c r="GL340" s="54" t="s">
        <v>180</v>
      </c>
      <c r="GM340" s="55" t="s">
        <v>180</v>
      </c>
      <c r="GN340" s="56" t="s">
        <v>180</v>
      </c>
      <c r="GO340" s="54" t="s">
        <v>180</v>
      </c>
      <c r="GP340" s="55" t="s">
        <v>180</v>
      </c>
      <c r="GQ340" s="56" t="s">
        <v>180</v>
      </c>
      <c r="GR340" s="54" t="s">
        <v>180</v>
      </c>
      <c r="GS340" s="55" t="s">
        <v>180</v>
      </c>
      <c r="GT340" s="56" t="s">
        <v>180</v>
      </c>
      <c r="GU340" s="54" t="s">
        <v>180</v>
      </c>
      <c r="GV340" s="55" t="s">
        <v>180</v>
      </c>
      <c r="GW340" s="56" t="s">
        <v>180</v>
      </c>
      <c r="GX340" s="54" t="s">
        <v>180</v>
      </c>
      <c r="GY340" s="55" t="s">
        <v>180</v>
      </c>
      <c r="GZ340" s="56">
        <v>120</v>
      </c>
      <c r="HA340" s="54">
        <v>110</v>
      </c>
      <c r="HB340" s="55">
        <v>115</v>
      </c>
      <c r="HC340" s="56">
        <v>149</v>
      </c>
      <c r="HD340" s="54">
        <v>136</v>
      </c>
      <c r="HE340" s="55">
        <v>143</v>
      </c>
      <c r="HF340" s="54" t="s">
        <v>180</v>
      </c>
      <c r="HG340" s="54" t="s">
        <v>180</v>
      </c>
      <c r="HH340" s="55" t="s">
        <v>180</v>
      </c>
      <c r="HI340" s="54">
        <v>135</v>
      </c>
      <c r="HJ340" s="54">
        <v>95</v>
      </c>
      <c r="HK340" s="55">
        <v>115</v>
      </c>
      <c r="HL340" s="56">
        <v>75</v>
      </c>
      <c r="HM340" s="54">
        <v>62</v>
      </c>
      <c r="HN340" s="55">
        <v>69</v>
      </c>
      <c r="HO340" s="56">
        <v>118</v>
      </c>
      <c r="HP340" s="54">
        <v>105</v>
      </c>
      <c r="HQ340" s="55">
        <v>112</v>
      </c>
      <c r="HR340" s="56">
        <v>137</v>
      </c>
      <c r="HS340" s="54">
        <v>128</v>
      </c>
      <c r="HT340" s="55">
        <v>133</v>
      </c>
      <c r="HU340" s="56" t="s">
        <v>180</v>
      </c>
      <c r="HV340" s="54" t="s">
        <v>180</v>
      </c>
      <c r="HW340" s="55" t="s">
        <v>180</v>
      </c>
      <c r="HX340" s="56">
        <v>100</v>
      </c>
      <c r="HY340" s="54">
        <v>88</v>
      </c>
      <c r="HZ340" s="55">
        <v>94</v>
      </c>
      <c r="IA340" s="56" t="s">
        <v>180</v>
      </c>
      <c r="IB340" s="54" t="s">
        <v>180</v>
      </c>
      <c r="IC340" s="55" t="s">
        <v>180</v>
      </c>
    </row>
    <row r="341" spans="1:237">
      <c r="A341" s="20">
        <v>2015</v>
      </c>
      <c r="B341" s="20">
        <v>2</v>
      </c>
      <c r="C341" s="20">
        <v>4</v>
      </c>
      <c r="D341" s="54">
        <v>465.6</v>
      </c>
      <c r="E341" s="54">
        <v>463.2</v>
      </c>
      <c r="F341" s="55">
        <v>464.6</v>
      </c>
      <c r="G341" s="56">
        <v>445</v>
      </c>
      <c r="H341" s="54">
        <v>441</v>
      </c>
      <c r="I341" s="55">
        <v>443.4</v>
      </c>
      <c r="J341" s="56">
        <v>417</v>
      </c>
      <c r="K341" s="54">
        <v>406</v>
      </c>
      <c r="L341" s="55">
        <v>411.8</v>
      </c>
      <c r="M341" s="56">
        <v>465</v>
      </c>
      <c r="N341" s="54">
        <v>460</v>
      </c>
      <c r="O341" s="55">
        <v>463</v>
      </c>
      <c r="P341" s="56">
        <v>465</v>
      </c>
      <c r="Q341" s="54">
        <v>460</v>
      </c>
      <c r="R341" s="55">
        <v>463</v>
      </c>
      <c r="S341" s="56">
        <v>465</v>
      </c>
      <c r="T341" s="54">
        <v>460</v>
      </c>
      <c r="U341" s="55">
        <v>463</v>
      </c>
      <c r="V341" s="54">
        <v>470</v>
      </c>
      <c r="W341" s="54">
        <v>451</v>
      </c>
      <c r="X341" s="55">
        <v>460.6</v>
      </c>
      <c r="Y341" s="54">
        <v>471</v>
      </c>
      <c r="Z341" s="54">
        <v>455</v>
      </c>
      <c r="AA341" s="55">
        <v>463.4</v>
      </c>
      <c r="AB341" s="54" t="s">
        <v>180</v>
      </c>
      <c r="AC341" s="54" t="s">
        <v>180</v>
      </c>
      <c r="AD341" s="55" t="s">
        <v>180</v>
      </c>
      <c r="AE341" s="54" t="s">
        <v>180</v>
      </c>
      <c r="AF341" s="54" t="s">
        <v>180</v>
      </c>
      <c r="AG341" s="55" t="s">
        <v>180</v>
      </c>
      <c r="AH341" s="56" t="s">
        <v>180</v>
      </c>
      <c r="AI341" s="54" t="s">
        <v>180</v>
      </c>
      <c r="AJ341" s="55" t="s">
        <v>180</v>
      </c>
      <c r="AK341" s="56">
        <v>470</v>
      </c>
      <c r="AL341" s="54">
        <v>460</v>
      </c>
      <c r="AM341" s="55">
        <v>465</v>
      </c>
      <c r="AN341" s="56" t="s">
        <v>180</v>
      </c>
      <c r="AO341" s="54" t="s">
        <v>180</v>
      </c>
      <c r="AP341" s="55" t="s">
        <v>180</v>
      </c>
      <c r="AQ341" s="56" t="s">
        <v>180</v>
      </c>
      <c r="AR341" s="54" t="s">
        <v>180</v>
      </c>
      <c r="AS341" s="55" t="s">
        <v>180</v>
      </c>
      <c r="AT341" s="56" t="s">
        <v>180</v>
      </c>
      <c r="AU341" s="54" t="s">
        <v>180</v>
      </c>
      <c r="AV341" s="55" t="s">
        <v>180</v>
      </c>
      <c r="AW341" s="56">
        <v>500</v>
      </c>
      <c r="AX341" s="54">
        <v>455</v>
      </c>
      <c r="AY341" s="55">
        <v>477.60000000000008</v>
      </c>
      <c r="AZ341" s="56">
        <v>514</v>
      </c>
      <c r="BA341" s="54">
        <v>481.6</v>
      </c>
      <c r="BB341" s="55">
        <v>498.2000000000001</v>
      </c>
      <c r="BC341" s="56">
        <v>514</v>
      </c>
      <c r="BD341" s="54">
        <v>510</v>
      </c>
      <c r="BE341" s="55">
        <v>512.4</v>
      </c>
      <c r="BF341" s="56">
        <v>514</v>
      </c>
      <c r="BG341" s="54">
        <v>481.6</v>
      </c>
      <c r="BH341" s="55">
        <v>498.2000000000001</v>
      </c>
      <c r="BI341" s="56">
        <v>480</v>
      </c>
      <c r="BJ341" s="54">
        <v>470</v>
      </c>
      <c r="BK341" s="55">
        <v>475.00000000000011</v>
      </c>
      <c r="BL341" s="56">
        <v>483</v>
      </c>
      <c r="BM341" s="54">
        <v>475.39999999999992</v>
      </c>
      <c r="BN341" s="55">
        <v>479.39999999999992</v>
      </c>
      <c r="BO341" s="56">
        <v>480</v>
      </c>
      <c r="BP341" s="54">
        <v>470</v>
      </c>
      <c r="BQ341" s="55">
        <v>475.00000000000011</v>
      </c>
      <c r="BR341" s="56">
        <v>470</v>
      </c>
      <c r="BS341" s="54">
        <v>461</v>
      </c>
      <c r="BT341" s="55">
        <v>465.6</v>
      </c>
      <c r="BU341" s="56">
        <v>485.2</v>
      </c>
      <c r="BV341" s="54">
        <v>478.4</v>
      </c>
      <c r="BW341" s="55">
        <v>481.8</v>
      </c>
      <c r="BX341" s="56">
        <v>494</v>
      </c>
      <c r="BY341" s="54">
        <v>489</v>
      </c>
      <c r="BZ341" s="55">
        <v>492</v>
      </c>
      <c r="CA341" s="56" t="s">
        <v>180</v>
      </c>
      <c r="CB341" s="54" t="s">
        <v>180</v>
      </c>
      <c r="CC341" s="55" t="s">
        <v>180</v>
      </c>
      <c r="CD341" s="56" t="s">
        <v>180</v>
      </c>
      <c r="CE341" s="54" t="s">
        <v>180</v>
      </c>
      <c r="CF341" s="55" t="s">
        <v>180</v>
      </c>
      <c r="CG341" s="56">
        <v>484</v>
      </c>
      <c r="CH341" s="54">
        <v>478.2</v>
      </c>
      <c r="CI341" s="55">
        <v>481.6</v>
      </c>
      <c r="CJ341" s="56">
        <v>2950</v>
      </c>
      <c r="CK341" s="54">
        <v>2900</v>
      </c>
      <c r="CL341" s="55">
        <v>2925</v>
      </c>
      <c r="CM341" s="56">
        <v>2600</v>
      </c>
      <c r="CN341" s="54">
        <v>2550</v>
      </c>
      <c r="CO341" s="55">
        <v>2575</v>
      </c>
      <c r="CP341" s="56">
        <v>530</v>
      </c>
      <c r="CQ341" s="54">
        <v>525</v>
      </c>
      <c r="CR341" s="55">
        <v>528</v>
      </c>
      <c r="CS341" s="56">
        <v>560</v>
      </c>
      <c r="CT341" s="54">
        <v>550</v>
      </c>
      <c r="CU341" s="55">
        <v>555</v>
      </c>
      <c r="CV341" s="56">
        <v>570</v>
      </c>
      <c r="CW341" s="54">
        <v>550</v>
      </c>
      <c r="CX341" s="55">
        <v>560</v>
      </c>
      <c r="CY341" s="54">
        <v>472</v>
      </c>
      <c r="CZ341" s="54">
        <v>454.2</v>
      </c>
      <c r="DA341" s="55">
        <v>463.2</v>
      </c>
      <c r="DB341" s="54">
        <v>417</v>
      </c>
      <c r="DC341" s="54">
        <v>410</v>
      </c>
      <c r="DD341" s="55">
        <v>413.8</v>
      </c>
      <c r="DE341" s="54" t="s">
        <v>180</v>
      </c>
      <c r="DF341" s="54" t="s">
        <v>180</v>
      </c>
      <c r="DG341" s="55" t="s">
        <v>180</v>
      </c>
      <c r="DH341" s="54" t="s">
        <v>180</v>
      </c>
      <c r="DI341" s="54" t="s">
        <v>180</v>
      </c>
      <c r="DJ341" s="55" t="s">
        <v>180</v>
      </c>
      <c r="DK341" s="56" t="s">
        <v>180</v>
      </c>
      <c r="DL341" s="54" t="s">
        <v>180</v>
      </c>
      <c r="DM341" s="55" t="s">
        <v>180</v>
      </c>
      <c r="DN341" s="54" t="s">
        <v>180</v>
      </c>
      <c r="DO341" s="54" t="s">
        <v>180</v>
      </c>
      <c r="DP341" s="55" t="s">
        <v>180</v>
      </c>
      <c r="DQ341" s="54" t="s">
        <v>180</v>
      </c>
      <c r="DR341" s="54" t="s">
        <v>180</v>
      </c>
      <c r="DS341" s="55" t="s">
        <v>180</v>
      </c>
      <c r="DT341" s="54" t="s">
        <v>180</v>
      </c>
      <c r="DU341" s="54" t="s">
        <v>180</v>
      </c>
      <c r="DV341" s="55" t="s">
        <v>180</v>
      </c>
      <c r="DW341" s="56">
        <v>467</v>
      </c>
      <c r="DX341" s="54">
        <v>465</v>
      </c>
      <c r="DY341" s="55">
        <v>466.2</v>
      </c>
      <c r="DZ341" s="56" t="s">
        <v>180</v>
      </c>
      <c r="EA341" s="54" t="s">
        <v>180</v>
      </c>
      <c r="EB341" s="55" t="s">
        <v>180</v>
      </c>
      <c r="EC341" s="56">
        <v>514</v>
      </c>
      <c r="ED341" s="54">
        <v>482</v>
      </c>
      <c r="EE341" s="55">
        <v>498.4</v>
      </c>
      <c r="EF341" s="56">
        <v>470</v>
      </c>
      <c r="EG341" s="54">
        <v>460</v>
      </c>
      <c r="EH341" s="55">
        <v>465</v>
      </c>
      <c r="EI341" s="56" t="s">
        <v>180</v>
      </c>
      <c r="EJ341" s="54" t="s">
        <v>180</v>
      </c>
      <c r="EK341" s="55" t="s">
        <v>180</v>
      </c>
      <c r="EL341" s="56" t="s">
        <v>180</v>
      </c>
      <c r="EM341" s="54" t="s">
        <v>180</v>
      </c>
      <c r="EN341" s="55" t="s">
        <v>180</v>
      </c>
      <c r="EO341" s="56">
        <v>1990</v>
      </c>
      <c r="EP341" s="54">
        <v>1910</v>
      </c>
      <c r="EQ341" s="55">
        <v>1950</v>
      </c>
      <c r="ER341" s="56">
        <v>2220</v>
      </c>
      <c r="ES341" s="54">
        <v>2130</v>
      </c>
      <c r="ET341" s="55">
        <v>2175</v>
      </c>
      <c r="EU341" s="54" t="s">
        <v>180</v>
      </c>
      <c r="EV341" s="54" t="s">
        <v>180</v>
      </c>
      <c r="EW341" s="55" t="s">
        <v>180</v>
      </c>
      <c r="EX341" s="54">
        <v>480.4</v>
      </c>
      <c r="EY341" s="54">
        <v>473</v>
      </c>
      <c r="EZ341" s="55">
        <v>477</v>
      </c>
      <c r="FA341" s="56" t="s">
        <v>180</v>
      </c>
      <c r="FB341" s="54" t="s">
        <v>180</v>
      </c>
      <c r="FC341" s="55" t="s">
        <v>180</v>
      </c>
      <c r="FD341" s="56" t="s">
        <v>180</v>
      </c>
      <c r="FE341" s="54" t="s">
        <v>180</v>
      </c>
      <c r="FF341" s="55" t="s">
        <v>180</v>
      </c>
      <c r="FG341" s="56">
        <v>380</v>
      </c>
      <c r="FH341" s="54">
        <v>380</v>
      </c>
      <c r="FI341" s="55">
        <v>380</v>
      </c>
      <c r="FJ341" s="56">
        <v>380</v>
      </c>
      <c r="FK341" s="54">
        <v>380</v>
      </c>
      <c r="FL341" s="55">
        <v>380</v>
      </c>
      <c r="FM341" s="56">
        <v>420</v>
      </c>
      <c r="FN341" s="54">
        <v>400</v>
      </c>
      <c r="FO341" s="55">
        <v>410</v>
      </c>
      <c r="FP341" s="56" t="s">
        <v>180</v>
      </c>
      <c r="FQ341" s="54" t="s">
        <v>180</v>
      </c>
      <c r="FR341" s="55" t="s">
        <v>180</v>
      </c>
      <c r="FS341" s="56" t="s">
        <v>180</v>
      </c>
      <c r="FT341" s="54" t="s">
        <v>180</v>
      </c>
      <c r="FU341" s="55" t="s">
        <v>180</v>
      </c>
      <c r="FV341" s="56">
        <v>320</v>
      </c>
      <c r="FW341" s="54">
        <v>280</v>
      </c>
      <c r="FX341" s="55">
        <v>300</v>
      </c>
      <c r="FY341" s="56">
        <v>393</v>
      </c>
      <c r="FZ341" s="54">
        <v>340</v>
      </c>
      <c r="GA341" s="55">
        <v>367</v>
      </c>
      <c r="GB341" s="56">
        <v>840</v>
      </c>
      <c r="GC341" s="54">
        <v>715</v>
      </c>
      <c r="GD341" s="55">
        <v>778</v>
      </c>
      <c r="GE341" s="56">
        <v>805</v>
      </c>
      <c r="GF341" s="54">
        <v>805</v>
      </c>
      <c r="GG341" s="55">
        <v>805</v>
      </c>
      <c r="GH341" s="56">
        <v>990</v>
      </c>
      <c r="GI341" s="54">
        <v>900</v>
      </c>
      <c r="GJ341" s="55">
        <v>945</v>
      </c>
      <c r="GK341" s="56" t="s">
        <v>180</v>
      </c>
      <c r="GL341" s="54" t="s">
        <v>180</v>
      </c>
      <c r="GM341" s="55" t="s">
        <v>180</v>
      </c>
      <c r="GN341" s="56" t="s">
        <v>180</v>
      </c>
      <c r="GO341" s="54" t="s">
        <v>180</v>
      </c>
      <c r="GP341" s="55" t="s">
        <v>180</v>
      </c>
      <c r="GQ341" s="56" t="s">
        <v>180</v>
      </c>
      <c r="GR341" s="54" t="s">
        <v>180</v>
      </c>
      <c r="GS341" s="55" t="s">
        <v>180</v>
      </c>
      <c r="GT341" s="56" t="s">
        <v>180</v>
      </c>
      <c r="GU341" s="54" t="s">
        <v>180</v>
      </c>
      <c r="GV341" s="55" t="s">
        <v>180</v>
      </c>
      <c r="GW341" s="56" t="s">
        <v>180</v>
      </c>
      <c r="GX341" s="54" t="s">
        <v>180</v>
      </c>
      <c r="GY341" s="55" t="s">
        <v>180</v>
      </c>
      <c r="GZ341" s="56">
        <v>120</v>
      </c>
      <c r="HA341" s="54">
        <v>110</v>
      </c>
      <c r="HB341" s="55">
        <v>115</v>
      </c>
      <c r="HC341" s="56">
        <v>149</v>
      </c>
      <c r="HD341" s="54">
        <v>136</v>
      </c>
      <c r="HE341" s="55">
        <v>143</v>
      </c>
      <c r="HF341" s="54" t="s">
        <v>180</v>
      </c>
      <c r="HG341" s="54" t="s">
        <v>180</v>
      </c>
      <c r="HH341" s="55" t="s">
        <v>180</v>
      </c>
      <c r="HI341" s="54">
        <v>135</v>
      </c>
      <c r="HJ341" s="54">
        <v>95</v>
      </c>
      <c r="HK341" s="55">
        <v>115</v>
      </c>
      <c r="HL341" s="56">
        <v>75</v>
      </c>
      <c r="HM341" s="54">
        <v>62</v>
      </c>
      <c r="HN341" s="55">
        <v>69</v>
      </c>
      <c r="HO341" s="56">
        <v>118</v>
      </c>
      <c r="HP341" s="54">
        <v>105</v>
      </c>
      <c r="HQ341" s="55">
        <v>112</v>
      </c>
      <c r="HR341" s="56">
        <v>137</v>
      </c>
      <c r="HS341" s="54">
        <v>128</v>
      </c>
      <c r="HT341" s="55">
        <v>133</v>
      </c>
      <c r="HU341" s="56" t="s">
        <v>180</v>
      </c>
      <c r="HV341" s="54" t="s">
        <v>180</v>
      </c>
      <c r="HW341" s="55" t="s">
        <v>180</v>
      </c>
      <c r="HX341" s="56">
        <v>100</v>
      </c>
      <c r="HY341" s="54">
        <v>88</v>
      </c>
      <c r="HZ341" s="55">
        <v>94</v>
      </c>
      <c r="IA341" s="56" t="s">
        <v>180</v>
      </c>
      <c r="IB341" s="54" t="s">
        <v>180</v>
      </c>
      <c r="IC341" s="55" t="s">
        <v>180</v>
      </c>
    </row>
    <row r="342" spans="1:237">
      <c r="A342" s="20">
        <v>2015</v>
      </c>
      <c r="B342" s="20">
        <v>2</v>
      </c>
      <c r="C342" s="20">
        <v>5</v>
      </c>
      <c r="D342" s="54">
        <v>471.25</v>
      </c>
      <c r="E342" s="54">
        <v>469</v>
      </c>
      <c r="F342" s="55">
        <v>470.25</v>
      </c>
      <c r="G342" s="56">
        <v>445</v>
      </c>
      <c r="H342" s="54">
        <v>442.5</v>
      </c>
      <c r="I342" s="55">
        <v>444</v>
      </c>
      <c r="J342" s="56">
        <v>423</v>
      </c>
      <c r="K342" s="54">
        <v>413.75</v>
      </c>
      <c r="L342" s="55">
        <v>418.75</v>
      </c>
      <c r="M342" s="56">
        <v>462.5</v>
      </c>
      <c r="N342" s="54">
        <v>460</v>
      </c>
      <c r="O342" s="55">
        <v>461.5</v>
      </c>
      <c r="P342" s="56">
        <v>462.5</v>
      </c>
      <c r="Q342" s="54">
        <v>460</v>
      </c>
      <c r="R342" s="55">
        <v>461.5</v>
      </c>
      <c r="S342" s="56">
        <v>462.5</v>
      </c>
      <c r="T342" s="54">
        <v>460</v>
      </c>
      <c r="U342" s="55">
        <v>461.5</v>
      </c>
      <c r="V342" s="54">
        <v>467.5</v>
      </c>
      <c r="W342" s="54">
        <v>460</v>
      </c>
      <c r="X342" s="55">
        <v>464</v>
      </c>
      <c r="Y342" s="54">
        <v>465</v>
      </c>
      <c r="Z342" s="54">
        <v>460</v>
      </c>
      <c r="AA342" s="55">
        <v>463</v>
      </c>
      <c r="AB342" s="54" t="s">
        <v>180</v>
      </c>
      <c r="AC342" s="54" t="s">
        <v>180</v>
      </c>
      <c r="AD342" s="55" t="s">
        <v>180</v>
      </c>
      <c r="AE342" s="54" t="s">
        <v>180</v>
      </c>
      <c r="AF342" s="54" t="s">
        <v>180</v>
      </c>
      <c r="AG342" s="55" t="s">
        <v>180</v>
      </c>
      <c r="AH342" s="56" t="s">
        <v>180</v>
      </c>
      <c r="AI342" s="54" t="s">
        <v>180</v>
      </c>
      <c r="AJ342" s="55" t="s">
        <v>180</v>
      </c>
      <c r="AK342" s="56">
        <v>473.75</v>
      </c>
      <c r="AL342" s="54">
        <v>467.5</v>
      </c>
      <c r="AM342" s="55">
        <v>471</v>
      </c>
      <c r="AN342" s="56" t="s">
        <v>180</v>
      </c>
      <c r="AO342" s="54" t="s">
        <v>180</v>
      </c>
      <c r="AP342" s="55" t="s">
        <v>180</v>
      </c>
      <c r="AQ342" s="56" t="s">
        <v>180</v>
      </c>
      <c r="AR342" s="54" t="s">
        <v>180</v>
      </c>
      <c r="AS342" s="55" t="s">
        <v>180</v>
      </c>
      <c r="AT342" s="56" t="s">
        <v>180</v>
      </c>
      <c r="AU342" s="54" t="s">
        <v>180</v>
      </c>
      <c r="AV342" s="55" t="s">
        <v>180</v>
      </c>
      <c r="AW342" s="56">
        <v>500</v>
      </c>
      <c r="AX342" s="54">
        <v>471.25</v>
      </c>
      <c r="AY342" s="55">
        <v>485.75</v>
      </c>
      <c r="AZ342" s="56">
        <v>510</v>
      </c>
      <c r="BA342" s="54">
        <v>485.25</v>
      </c>
      <c r="BB342" s="55">
        <v>498.00000000000006</v>
      </c>
      <c r="BC342" s="56">
        <v>510</v>
      </c>
      <c r="BD342" s="54">
        <v>510</v>
      </c>
      <c r="BE342" s="55">
        <v>510</v>
      </c>
      <c r="BF342" s="56">
        <v>510</v>
      </c>
      <c r="BG342" s="54">
        <v>485.25</v>
      </c>
      <c r="BH342" s="55">
        <v>498.00000000000006</v>
      </c>
      <c r="BI342" s="56">
        <v>476.25000000000006</v>
      </c>
      <c r="BJ342" s="54">
        <v>467</v>
      </c>
      <c r="BK342" s="55">
        <v>471.75</v>
      </c>
      <c r="BL342" s="56">
        <v>477.75</v>
      </c>
      <c r="BM342" s="54">
        <v>472.99999999999994</v>
      </c>
      <c r="BN342" s="55">
        <v>475.5</v>
      </c>
      <c r="BO342" s="56">
        <v>475.00000000000006</v>
      </c>
      <c r="BP342" s="54">
        <v>465</v>
      </c>
      <c r="BQ342" s="55">
        <v>470</v>
      </c>
      <c r="BR342" s="56">
        <v>472.5</v>
      </c>
      <c r="BS342" s="54">
        <v>460</v>
      </c>
      <c r="BT342" s="55">
        <v>466.5</v>
      </c>
      <c r="BU342" s="56">
        <v>482.5</v>
      </c>
      <c r="BV342" s="54">
        <v>476</v>
      </c>
      <c r="BW342" s="55">
        <v>479.25</v>
      </c>
      <c r="BX342" s="56">
        <v>488.5</v>
      </c>
      <c r="BY342" s="54">
        <v>482.75</v>
      </c>
      <c r="BZ342" s="55">
        <v>485.75</v>
      </c>
      <c r="CA342" s="56" t="s">
        <v>180</v>
      </c>
      <c r="CB342" s="54" t="s">
        <v>180</v>
      </c>
      <c r="CC342" s="55" t="s">
        <v>180</v>
      </c>
      <c r="CD342" s="56" t="s">
        <v>180</v>
      </c>
      <c r="CE342" s="54" t="s">
        <v>180</v>
      </c>
      <c r="CF342" s="55" t="s">
        <v>180</v>
      </c>
      <c r="CG342" s="56">
        <v>502.5</v>
      </c>
      <c r="CH342" s="54">
        <v>493.75</v>
      </c>
      <c r="CI342" s="55">
        <v>498.25</v>
      </c>
      <c r="CJ342" s="56">
        <v>2950</v>
      </c>
      <c r="CK342" s="54">
        <v>2900</v>
      </c>
      <c r="CL342" s="55">
        <v>2925</v>
      </c>
      <c r="CM342" s="56">
        <v>2600</v>
      </c>
      <c r="CN342" s="54">
        <v>2550</v>
      </c>
      <c r="CO342" s="55">
        <v>2575</v>
      </c>
      <c r="CP342" s="56">
        <v>530</v>
      </c>
      <c r="CQ342" s="54">
        <v>525</v>
      </c>
      <c r="CR342" s="55">
        <v>528</v>
      </c>
      <c r="CS342" s="56">
        <v>560</v>
      </c>
      <c r="CT342" s="54">
        <v>550</v>
      </c>
      <c r="CU342" s="55">
        <v>555</v>
      </c>
      <c r="CV342" s="56">
        <v>570</v>
      </c>
      <c r="CW342" s="54">
        <v>550</v>
      </c>
      <c r="CX342" s="55">
        <v>560</v>
      </c>
      <c r="CY342" s="54">
        <v>477.50000000000006</v>
      </c>
      <c r="CZ342" s="54">
        <v>471.25</v>
      </c>
      <c r="DA342" s="55">
        <v>474.75</v>
      </c>
      <c r="DB342" s="54">
        <v>433</v>
      </c>
      <c r="DC342" s="54">
        <v>423.75</v>
      </c>
      <c r="DD342" s="55">
        <v>428.5</v>
      </c>
      <c r="DE342" s="54" t="s">
        <v>180</v>
      </c>
      <c r="DF342" s="54" t="s">
        <v>180</v>
      </c>
      <c r="DG342" s="55" t="s">
        <v>180</v>
      </c>
      <c r="DH342" s="54" t="s">
        <v>180</v>
      </c>
      <c r="DI342" s="54" t="s">
        <v>180</v>
      </c>
      <c r="DJ342" s="55" t="s">
        <v>180</v>
      </c>
      <c r="DK342" s="56" t="s">
        <v>180</v>
      </c>
      <c r="DL342" s="54" t="s">
        <v>180</v>
      </c>
      <c r="DM342" s="55" t="s">
        <v>180</v>
      </c>
      <c r="DN342" s="54" t="s">
        <v>180</v>
      </c>
      <c r="DO342" s="54" t="s">
        <v>180</v>
      </c>
      <c r="DP342" s="55" t="s">
        <v>180</v>
      </c>
      <c r="DQ342" s="54" t="s">
        <v>180</v>
      </c>
      <c r="DR342" s="54" t="s">
        <v>180</v>
      </c>
      <c r="DS342" s="55" t="s">
        <v>180</v>
      </c>
      <c r="DT342" s="54" t="s">
        <v>180</v>
      </c>
      <c r="DU342" s="54" t="s">
        <v>180</v>
      </c>
      <c r="DV342" s="55" t="s">
        <v>180</v>
      </c>
      <c r="DW342" s="56">
        <v>471.25</v>
      </c>
      <c r="DX342" s="54">
        <v>470.25</v>
      </c>
      <c r="DY342" s="55">
        <v>470.75</v>
      </c>
      <c r="DZ342" s="56" t="s">
        <v>180</v>
      </c>
      <c r="EA342" s="54" t="s">
        <v>180</v>
      </c>
      <c r="EB342" s="55" t="s">
        <v>180</v>
      </c>
      <c r="EC342" s="56">
        <v>513.75</v>
      </c>
      <c r="ED342" s="54">
        <v>485.75</v>
      </c>
      <c r="EE342" s="55">
        <v>499.75</v>
      </c>
      <c r="EF342" s="56">
        <v>473.75</v>
      </c>
      <c r="EG342" s="54">
        <v>467.5</v>
      </c>
      <c r="EH342" s="55">
        <v>471</v>
      </c>
      <c r="EI342" s="56" t="s">
        <v>180</v>
      </c>
      <c r="EJ342" s="54" t="s">
        <v>180</v>
      </c>
      <c r="EK342" s="55" t="s">
        <v>180</v>
      </c>
      <c r="EL342" s="56" t="s">
        <v>180</v>
      </c>
      <c r="EM342" s="54" t="s">
        <v>180</v>
      </c>
      <c r="EN342" s="55" t="s">
        <v>180</v>
      </c>
      <c r="EO342" s="56">
        <v>2000</v>
      </c>
      <c r="EP342" s="54">
        <v>1900</v>
      </c>
      <c r="EQ342" s="55">
        <v>1950</v>
      </c>
      <c r="ER342" s="56">
        <v>2250</v>
      </c>
      <c r="ES342" s="54">
        <v>2150</v>
      </c>
      <c r="ET342" s="55">
        <v>2200</v>
      </c>
      <c r="EU342" s="54" t="s">
        <v>180</v>
      </c>
      <c r="EV342" s="54" t="s">
        <v>180</v>
      </c>
      <c r="EW342" s="55" t="s">
        <v>180</v>
      </c>
      <c r="EX342" s="54">
        <v>498</v>
      </c>
      <c r="EY342" s="54">
        <v>488.75</v>
      </c>
      <c r="EZ342" s="55">
        <v>493.5</v>
      </c>
      <c r="FA342" s="56" t="s">
        <v>180</v>
      </c>
      <c r="FB342" s="54" t="s">
        <v>180</v>
      </c>
      <c r="FC342" s="55" t="s">
        <v>180</v>
      </c>
      <c r="FD342" s="56" t="s">
        <v>180</v>
      </c>
      <c r="FE342" s="54" t="s">
        <v>180</v>
      </c>
      <c r="FF342" s="55" t="s">
        <v>180</v>
      </c>
      <c r="FG342" s="56">
        <v>380</v>
      </c>
      <c r="FH342" s="54">
        <v>380</v>
      </c>
      <c r="FI342" s="55">
        <v>380</v>
      </c>
      <c r="FJ342" s="56">
        <v>398.75</v>
      </c>
      <c r="FK342" s="54">
        <v>380</v>
      </c>
      <c r="FL342" s="55">
        <v>389.75</v>
      </c>
      <c r="FM342" s="56">
        <v>420</v>
      </c>
      <c r="FN342" s="54">
        <v>400</v>
      </c>
      <c r="FO342" s="55">
        <v>410</v>
      </c>
      <c r="FP342" s="56" t="s">
        <v>180</v>
      </c>
      <c r="FQ342" s="54" t="s">
        <v>180</v>
      </c>
      <c r="FR342" s="55" t="s">
        <v>180</v>
      </c>
      <c r="FS342" s="56" t="s">
        <v>180</v>
      </c>
      <c r="FT342" s="54" t="s">
        <v>180</v>
      </c>
      <c r="FU342" s="55" t="s">
        <v>180</v>
      </c>
      <c r="FV342" s="56">
        <v>320</v>
      </c>
      <c r="FW342" s="54">
        <v>285</v>
      </c>
      <c r="FX342" s="55">
        <v>302.5</v>
      </c>
      <c r="FY342" s="56">
        <v>388.75</v>
      </c>
      <c r="FZ342" s="54">
        <v>342.5</v>
      </c>
      <c r="GA342" s="55">
        <v>366</v>
      </c>
      <c r="GB342" s="56">
        <v>840</v>
      </c>
      <c r="GC342" s="54">
        <v>715</v>
      </c>
      <c r="GD342" s="55">
        <v>778</v>
      </c>
      <c r="GE342" s="56">
        <v>805</v>
      </c>
      <c r="GF342" s="54">
        <v>805</v>
      </c>
      <c r="GG342" s="55">
        <v>805</v>
      </c>
      <c r="GH342" s="56">
        <v>990</v>
      </c>
      <c r="GI342" s="54">
        <v>900</v>
      </c>
      <c r="GJ342" s="55">
        <v>945</v>
      </c>
      <c r="GK342" s="56" t="s">
        <v>180</v>
      </c>
      <c r="GL342" s="54" t="s">
        <v>180</v>
      </c>
      <c r="GM342" s="55" t="s">
        <v>180</v>
      </c>
      <c r="GN342" s="56" t="s">
        <v>180</v>
      </c>
      <c r="GO342" s="54" t="s">
        <v>180</v>
      </c>
      <c r="GP342" s="55" t="s">
        <v>180</v>
      </c>
      <c r="GQ342" s="56" t="s">
        <v>180</v>
      </c>
      <c r="GR342" s="54" t="s">
        <v>180</v>
      </c>
      <c r="GS342" s="55" t="s">
        <v>180</v>
      </c>
      <c r="GT342" s="56" t="s">
        <v>180</v>
      </c>
      <c r="GU342" s="54" t="s">
        <v>180</v>
      </c>
      <c r="GV342" s="55" t="s">
        <v>180</v>
      </c>
      <c r="GW342" s="56" t="s">
        <v>180</v>
      </c>
      <c r="GX342" s="54" t="s">
        <v>180</v>
      </c>
      <c r="GY342" s="55" t="s">
        <v>180</v>
      </c>
      <c r="GZ342" s="56">
        <v>120</v>
      </c>
      <c r="HA342" s="54">
        <v>110</v>
      </c>
      <c r="HB342" s="55">
        <v>115</v>
      </c>
      <c r="HC342" s="56">
        <v>149</v>
      </c>
      <c r="HD342" s="54">
        <v>136</v>
      </c>
      <c r="HE342" s="55">
        <v>143</v>
      </c>
      <c r="HF342" s="54" t="s">
        <v>180</v>
      </c>
      <c r="HG342" s="54" t="s">
        <v>180</v>
      </c>
      <c r="HH342" s="55" t="s">
        <v>180</v>
      </c>
      <c r="HI342" s="54">
        <v>135</v>
      </c>
      <c r="HJ342" s="54">
        <v>95</v>
      </c>
      <c r="HK342" s="55">
        <v>115</v>
      </c>
      <c r="HL342" s="56">
        <v>75</v>
      </c>
      <c r="HM342" s="54">
        <v>62</v>
      </c>
      <c r="HN342" s="55">
        <v>69</v>
      </c>
      <c r="HO342" s="56">
        <v>119.5</v>
      </c>
      <c r="HP342" s="54">
        <v>105</v>
      </c>
      <c r="HQ342" s="55">
        <v>112.75</v>
      </c>
      <c r="HR342" s="56">
        <v>137</v>
      </c>
      <c r="HS342" s="54">
        <v>128.5</v>
      </c>
      <c r="HT342" s="55">
        <v>133.25</v>
      </c>
      <c r="HU342" s="56" t="s">
        <v>180</v>
      </c>
      <c r="HV342" s="54" t="s">
        <v>180</v>
      </c>
      <c r="HW342" s="55" t="s">
        <v>180</v>
      </c>
      <c r="HX342" s="56">
        <v>100</v>
      </c>
      <c r="HY342" s="54">
        <v>88</v>
      </c>
      <c r="HZ342" s="55">
        <v>94</v>
      </c>
      <c r="IA342" s="56" t="s">
        <v>180</v>
      </c>
      <c r="IB342" s="54" t="s">
        <v>180</v>
      </c>
      <c r="IC342" s="55" t="s">
        <v>180</v>
      </c>
    </row>
    <row r="343" spans="1:237">
      <c r="A343" s="20">
        <v>2015</v>
      </c>
      <c r="B343" s="20">
        <v>2</v>
      </c>
      <c r="C343" s="20">
        <v>6</v>
      </c>
      <c r="D343" s="54">
        <v>474.75</v>
      </c>
      <c r="E343" s="54">
        <v>470.5</v>
      </c>
      <c r="F343" s="55">
        <v>472.75</v>
      </c>
      <c r="G343" s="56">
        <v>430</v>
      </c>
      <c r="H343" s="54">
        <v>430</v>
      </c>
      <c r="I343" s="55">
        <v>430</v>
      </c>
      <c r="J343" s="56">
        <v>421.75</v>
      </c>
      <c r="K343" s="54">
        <v>416.75</v>
      </c>
      <c r="L343" s="55">
        <v>419.25</v>
      </c>
      <c r="M343" s="56">
        <v>460</v>
      </c>
      <c r="N343" s="54">
        <v>460</v>
      </c>
      <c r="O343" s="55">
        <v>460</v>
      </c>
      <c r="P343" s="56">
        <v>460</v>
      </c>
      <c r="Q343" s="54">
        <v>460</v>
      </c>
      <c r="R343" s="55">
        <v>460</v>
      </c>
      <c r="S343" s="56">
        <v>460</v>
      </c>
      <c r="T343" s="54">
        <v>460</v>
      </c>
      <c r="U343" s="55">
        <v>460</v>
      </c>
      <c r="V343" s="54">
        <v>461.25</v>
      </c>
      <c r="W343" s="54">
        <v>452.5</v>
      </c>
      <c r="X343" s="55">
        <v>457</v>
      </c>
      <c r="Y343" s="54">
        <v>465</v>
      </c>
      <c r="Z343" s="54">
        <v>460</v>
      </c>
      <c r="AA343" s="55">
        <v>463</v>
      </c>
      <c r="AB343" s="54" t="s">
        <v>180</v>
      </c>
      <c r="AC343" s="54" t="s">
        <v>180</v>
      </c>
      <c r="AD343" s="55" t="s">
        <v>180</v>
      </c>
      <c r="AE343" s="54" t="s">
        <v>180</v>
      </c>
      <c r="AF343" s="54" t="s">
        <v>180</v>
      </c>
      <c r="AG343" s="55" t="s">
        <v>180</v>
      </c>
      <c r="AH343" s="56" t="s">
        <v>180</v>
      </c>
      <c r="AI343" s="54" t="s">
        <v>180</v>
      </c>
      <c r="AJ343" s="55" t="s">
        <v>180</v>
      </c>
      <c r="AK343" s="56">
        <v>477.5</v>
      </c>
      <c r="AL343" s="54">
        <v>472.5</v>
      </c>
      <c r="AM343" s="55">
        <v>475.5</v>
      </c>
      <c r="AN343" s="56" t="s">
        <v>180</v>
      </c>
      <c r="AO343" s="54" t="s">
        <v>180</v>
      </c>
      <c r="AP343" s="55" t="s">
        <v>180</v>
      </c>
      <c r="AQ343" s="56" t="s">
        <v>180</v>
      </c>
      <c r="AR343" s="54" t="s">
        <v>180</v>
      </c>
      <c r="AS343" s="55" t="s">
        <v>180</v>
      </c>
      <c r="AT343" s="56" t="s">
        <v>180</v>
      </c>
      <c r="AU343" s="54" t="s">
        <v>180</v>
      </c>
      <c r="AV343" s="55" t="s">
        <v>180</v>
      </c>
      <c r="AW343" s="56">
        <v>500</v>
      </c>
      <c r="AX343" s="54">
        <v>480</v>
      </c>
      <c r="AY343" s="55">
        <v>490</v>
      </c>
      <c r="AZ343" s="56">
        <v>515</v>
      </c>
      <c r="BA343" s="54">
        <v>487.00000000000006</v>
      </c>
      <c r="BB343" s="55">
        <v>500.99999999999994</v>
      </c>
      <c r="BC343" s="56">
        <v>510</v>
      </c>
      <c r="BD343" s="54">
        <v>510</v>
      </c>
      <c r="BE343" s="55">
        <v>510</v>
      </c>
      <c r="BF343" s="56">
        <v>515</v>
      </c>
      <c r="BG343" s="54">
        <v>487.00000000000006</v>
      </c>
      <c r="BH343" s="55">
        <v>500.99999999999994</v>
      </c>
      <c r="BI343" s="56">
        <v>480</v>
      </c>
      <c r="BJ343" s="54">
        <v>467</v>
      </c>
      <c r="BK343" s="55">
        <v>474</v>
      </c>
      <c r="BL343" s="56">
        <v>475.5</v>
      </c>
      <c r="BM343" s="54">
        <v>472.99999999999994</v>
      </c>
      <c r="BN343" s="55">
        <v>474.25</v>
      </c>
      <c r="BO343" s="56">
        <v>475.00000000000006</v>
      </c>
      <c r="BP343" s="54">
        <v>465</v>
      </c>
      <c r="BQ343" s="55">
        <v>470</v>
      </c>
      <c r="BR343" s="56">
        <v>471.25</v>
      </c>
      <c r="BS343" s="54">
        <v>460</v>
      </c>
      <c r="BT343" s="55">
        <v>465.75</v>
      </c>
      <c r="BU343" s="56">
        <v>482</v>
      </c>
      <c r="BV343" s="54">
        <v>476</v>
      </c>
      <c r="BW343" s="55">
        <v>479.00000000000006</v>
      </c>
      <c r="BX343" s="56">
        <v>487.5</v>
      </c>
      <c r="BY343" s="54">
        <v>482</v>
      </c>
      <c r="BZ343" s="55">
        <v>484.75</v>
      </c>
      <c r="CA343" s="56" t="s">
        <v>180</v>
      </c>
      <c r="CB343" s="54" t="s">
        <v>180</v>
      </c>
      <c r="CC343" s="55" t="s">
        <v>180</v>
      </c>
      <c r="CD343" s="56" t="s">
        <v>180</v>
      </c>
      <c r="CE343" s="54" t="s">
        <v>180</v>
      </c>
      <c r="CF343" s="55" t="s">
        <v>180</v>
      </c>
      <c r="CG343" s="56">
        <v>504.99999999999994</v>
      </c>
      <c r="CH343" s="54">
        <v>503.75</v>
      </c>
      <c r="CI343" s="55">
        <v>504.5</v>
      </c>
      <c r="CJ343" s="56">
        <v>2950</v>
      </c>
      <c r="CK343" s="54">
        <v>2900</v>
      </c>
      <c r="CL343" s="55">
        <v>2925</v>
      </c>
      <c r="CM343" s="56">
        <v>2600</v>
      </c>
      <c r="CN343" s="54">
        <v>2550</v>
      </c>
      <c r="CO343" s="55">
        <v>2575</v>
      </c>
      <c r="CP343" s="56">
        <v>530</v>
      </c>
      <c r="CQ343" s="54">
        <v>525</v>
      </c>
      <c r="CR343" s="55">
        <v>528</v>
      </c>
      <c r="CS343" s="56">
        <v>560</v>
      </c>
      <c r="CT343" s="54">
        <v>550</v>
      </c>
      <c r="CU343" s="55">
        <v>555</v>
      </c>
      <c r="CV343" s="56">
        <v>570</v>
      </c>
      <c r="CW343" s="54">
        <v>550</v>
      </c>
      <c r="CX343" s="55">
        <v>560</v>
      </c>
      <c r="CY343" s="54">
        <v>484.99999999999994</v>
      </c>
      <c r="CZ343" s="54">
        <v>478.75</v>
      </c>
      <c r="DA343" s="55">
        <v>482.25000000000006</v>
      </c>
      <c r="DB343" s="54">
        <v>430</v>
      </c>
      <c r="DC343" s="54">
        <v>425</v>
      </c>
      <c r="DD343" s="55">
        <v>428</v>
      </c>
      <c r="DE343" s="54" t="s">
        <v>180</v>
      </c>
      <c r="DF343" s="54" t="s">
        <v>180</v>
      </c>
      <c r="DG343" s="55" t="s">
        <v>180</v>
      </c>
      <c r="DH343" s="54" t="s">
        <v>180</v>
      </c>
      <c r="DI343" s="54" t="s">
        <v>180</v>
      </c>
      <c r="DJ343" s="55" t="s">
        <v>180</v>
      </c>
      <c r="DK343" s="56" t="s">
        <v>180</v>
      </c>
      <c r="DL343" s="54" t="s">
        <v>180</v>
      </c>
      <c r="DM343" s="55" t="s">
        <v>180</v>
      </c>
      <c r="DN343" s="54" t="s">
        <v>180</v>
      </c>
      <c r="DO343" s="54" t="s">
        <v>180</v>
      </c>
      <c r="DP343" s="55" t="s">
        <v>180</v>
      </c>
      <c r="DQ343" s="54" t="s">
        <v>180</v>
      </c>
      <c r="DR343" s="54" t="s">
        <v>180</v>
      </c>
      <c r="DS343" s="55" t="s">
        <v>180</v>
      </c>
      <c r="DT343" s="54" t="s">
        <v>180</v>
      </c>
      <c r="DU343" s="54" t="s">
        <v>180</v>
      </c>
      <c r="DV343" s="55" t="s">
        <v>180</v>
      </c>
      <c r="DW343" s="56">
        <v>475.00000000000006</v>
      </c>
      <c r="DX343" s="54">
        <v>475.00000000000006</v>
      </c>
      <c r="DY343" s="55">
        <v>475.00000000000006</v>
      </c>
      <c r="DZ343" s="56" t="s">
        <v>180</v>
      </c>
      <c r="EA343" s="54" t="s">
        <v>180</v>
      </c>
      <c r="EB343" s="55" t="s">
        <v>180</v>
      </c>
      <c r="EC343" s="56">
        <v>515</v>
      </c>
      <c r="ED343" s="54">
        <v>487.00000000000006</v>
      </c>
      <c r="EE343" s="55">
        <v>500.99999999999994</v>
      </c>
      <c r="EF343" s="56">
        <v>478.75</v>
      </c>
      <c r="EG343" s="54">
        <v>472.5</v>
      </c>
      <c r="EH343" s="55">
        <v>476</v>
      </c>
      <c r="EI343" s="56" t="s">
        <v>180</v>
      </c>
      <c r="EJ343" s="54" t="s">
        <v>180</v>
      </c>
      <c r="EK343" s="55" t="s">
        <v>180</v>
      </c>
      <c r="EL343" s="56" t="s">
        <v>180</v>
      </c>
      <c r="EM343" s="54" t="s">
        <v>180</v>
      </c>
      <c r="EN343" s="55" t="s">
        <v>180</v>
      </c>
      <c r="EO343" s="56">
        <v>2075</v>
      </c>
      <c r="EP343" s="54">
        <v>2025</v>
      </c>
      <c r="EQ343" s="55">
        <v>2050</v>
      </c>
      <c r="ER343" s="56">
        <v>2300</v>
      </c>
      <c r="ES343" s="54">
        <v>2212.5</v>
      </c>
      <c r="ET343" s="55">
        <v>2256.25</v>
      </c>
      <c r="EU343" s="54" t="s">
        <v>180</v>
      </c>
      <c r="EV343" s="54" t="s">
        <v>180</v>
      </c>
      <c r="EW343" s="55" t="s">
        <v>180</v>
      </c>
      <c r="EX343" s="54">
        <v>500</v>
      </c>
      <c r="EY343" s="54">
        <v>495.25</v>
      </c>
      <c r="EZ343" s="55">
        <v>498</v>
      </c>
      <c r="FA343" s="56" t="s">
        <v>180</v>
      </c>
      <c r="FB343" s="54" t="s">
        <v>180</v>
      </c>
      <c r="FC343" s="55" t="s">
        <v>180</v>
      </c>
      <c r="FD343" s="56" t="s">
        <v>180</v>
      </c>
      <c r="FE343" s="54" t="s">
        <v>180</v>
      </c>
      <c r="FF343" s="55" t="s">
        <v>180</v>
      </c>
      <c r="FG343" s="56">
        <v>380</v>
      </c>
      <c r="FH343" s="54">
        <v>380</v>
      </c>
      <c r="FI343" s="55">
        <v>380</v>
      </c>
      <c r="FJ343" s="56">
        <v>405</v>
      </c>
      <c r="FK343" s="54">
        <v>380</v>
      </c>
      <c r="FL343" s="55">
        <v>393</v>
      </c>
      <c r="FM343" s="56">
        <v>420</v>
      </c>
      <c r="FN343" s="54">
        <v>402.5</v>
      </c>
      <c r="FO343" s="55">
        <v>411.25</v>
      </c>
      <c r="FP343" s="56" t="s">
        <v>180</v>
      </c>
      <c r="FQ343" s="54" t="s">
        <v>180</v>
      </c>
      <c r="FR343" s="55" t="s">
        <v>180</v>
      </c>
      <c r="FS343" s="56" t="s">
        <v>180</v>
      </c>
      <c r="FT343" s="54" t="s">
        <v>180</v>
      </c>
      <c r="FU343" s="55" t="s">
        <v>180</v>
      </c>
      <c r="FV343" s="56">
        <v>305</v>
      </c>
      <c r="FW343" s="54">
        <v>292.5</v>
      </c>
      <c r="FX343" s="55">
        <v>298.75</v>
      </c>
      <c r="FY343" s="56">
        <v>400</v>
      </c>
      <c r="FZ343" s="54">
        <v>350</v>
      </c>
      <c r="GA343" s="55">
        <v>375</v>
      </c>
      <c r="GB343" s="56">
        <v>840</v>
      </c>
      <c r="GC343" s="54">
        <v>716.25</v>
      </c>
      <c r="GD343" s="55">
        <v>778.5</v>
      </c>
      <c r="GE343" s="56">
        <v>806.25</v>
      </c>
      <c r="GF343" s="54">
        <v>806.25</v>
      </c>
      <c r="GG343" s="55">
        <v>806.25</v>
      </c>
      <c r="GH343" s="56">
        <v>990</v>
      </c>
      <c r="GI343" s="54">
        <v>900</v>
      </c>
      <c r="GJ343" s="55">
        <v>945</v>
      </c>
      <c r="GK343" s="56" t="s">
        <v>180</v>
      </c>
      <c r="GL343" s="54" t="s">
        <v>180</v>
      </c>
      <c r="GM343" s="55" t="s">
        <v>180</v>
      </c>
      <c r="GN343" s="56" t="s">
        <v>180</v>
      </c>
      <c r="GO343" s="54" t="s">
        <v>180</v>
      </c>
      <c r="GP343" s="55" t="s">
        <v>180</v>
      </c>
      <c r="GQ343" s="56" t="s">
        <v>180</v>
      </c>
      <c r="GR343" s="54" t="s">
        <v>180</v>
      </c>
      <c r="GS343" s="55" t="s">
        <v>180</v>
      </c>
      <c r="GT343" s="56" t="s">
        <v>180</v>
      </c>
      <c r="GU343" s="54" t="s">
        <v>180</v>
      </c>
      <c r="GV343" s="55" t="s">
        <v>180</v>
      </c>
      <c r="GW343" s="56" t="s">
        <v>180</v>
      </c>
      <c r="GX343" s="54" t="s">
        <v>180</v>
      </c>
      <c r="GY343" s="55" t="s">
        <v>180</v>
      </c>
      <c r="GZ343" s="56">
        <v>120</v>
      </c>
      <c r="HA343" s="54">
        <v>110</v>
      </c>
      <c r="HB343" s="55">
        <v>115</v>
      </c>
      <c r="HC343" s="56">
        <v>149</v>
      </c>
      <c r="HD343" s="54">
        <v>136</v>
      </c>
      <c r="HE343" s="55">
        <v>143</v>
      </c>
      <c r="HF343" s="54" t="s">
        <v>180</v>
      </c>
      <c r="HG343" s="54" t="s">
        <v>180</v>
      </c>
      <c r="HH343" s="55" t="s">
        <v>180</v>
      </c>
      <c r="HI343" s="54">
        <v>135</v>
      </c>
      <c r="HJ343" s="54">
        <v>92.5</v>
      </c>
      <c r="HK343" s="55">
        <v>114</v>
      </c>
      <c r="HL343" s="56">
        <v>75</v>
      </c>
      <c r="HM343" s="54">
        <v>60.5</v>
      </c>
      <c r="HN343" s="55">
        <v>68</v>
      </c>
      <c r="HO343" s="56">
        <v>124</v>
      </c>
      <c r="HP343" s="54">
        <v>105</v>
      </c>
      <c r="HQ343" s="55">
        <v>115</v>
      </c>
      <c r="HR343" s="56">
        <v>137</v>
      </c>
      <c r="HS343" s="54">
        <v>130</v>
      </c>
      <c r="HT343" s="55">
        <v>134</v>
      </c>
      <c r="HU343" s="56" t="s">
        <v>180</v>
      </c>
      <c r="HV343" s="54" t="s">
        <v>180</v>
      </c>
      <c r="HW343" s="55" t="s">
        <v>180</v>
      </c>
      <c r="HX343" s="56">
        <v>100</v>
      </c>
      <c r="HY343" s="54">
        <v>88</v>
      </c>
      <c r="HZ343" s="55">
        <v>94</v>
      </c>
      <c r="IA343" s="56" t="s">
        <v>180</v>
      </c>
      <c r="IB343" s="54" t="s">
        <v>180</v>
      </c>
      <c r="IC343" s="55" t="s">
        <v>180</v>
      </c>
    </row>
    <row r="344" spans="1:237">
      <c r="A344" s="20">
        <v>2015</v>
      </c>
      <c r="B344" s="20">
        <v>3</v>
      </c>
      <c r="C344" s="20">
        <v>7</v>
      </c>
      <c r="D344" s="54">
        <v>470</v>
      </c>
      <c r="E344" s="54">
        <v>468</v>
      </c>
      <c r="F344" s="55">
        <v>469.2</v>
      </c>
      <c r="G344" s="56">
        <v>430</v>
      </c>
      <c r="H344" s="54">
        <v>430</v>
      </c>
      <c r="I344" s="55">
        <v>430</v>
      </c>
      <c r="J344" s="56">
        <v>434.8</v>
      </c>
      <c r="K344" s="54">
        <v>428.4</v>
      </c>
      <c r="L344" s="55">
        <v>431.8</v>
      </c>
      <c r="M344" s="56">
        <v>460</v>
      </c>
      <c r="N344" s="54">
        <v>460</v>
      </c>
      <c r="O344" s="55">
        <v>460</v>
      </c>
      <c r="P344" s="56">
        <v>460</v>
      </c>
      <c r="Q344" s="54">
        <v>460</v>
      </c>
      <c r="R344" s="55">
        <v>460</v>
      </c>
      <c r="S344" s="56">
        <v>460</v>
      </c>
      <c r="T344" s="54">
        <v>460</v>
      </c>
      <c r="U344" s="55">
        <v>460</v>
      </c>
      <c r="V344" s="54">
        <v>461</v>
      </c>
      <c r="W344" s="54">
        <v>456</v>
      </c>
      <c r="X344" s="55">
        <v>458.6</v>
      </c>
      <c r="Y344" s="54">
        <v>465</v>
      </c>
      <c r="Z344" s="54">
        <v>460</v>
      </c>
      <c r="AA344" s="55">
        <v>463</v>
      </c>
      <c r="AB344" s="54" t="s">
        <v>180</v>
      </c>
      <c r="AC344" s="54" t="s">
        <v>180</v>
      </c>
      <c r="AD344" s="55" t="s">
        <v>180</v>
      </c>
      <c r="AE344" s="54" t="s">
        <v>180</v>
      </c>
      <c r="AF344" s="54" t="s">
        <v>180</v>
      </c>
      <c r="AG344" s="55" t="s">
        <v>180</v>
      </c>
      <c r="AH344" s="56" t="s">
        <v>180</v>
      </c>
      <c r="AI344" s="54" t="s">
        <v>180</v>
      </c>
      <c r="AJ344" s="55" t="s">
        <v>180</v>
      </c>
      <c r="AK344" s="56">
        <v>480</v>
      </c>
      <c r="AL344" s="54">
        <v>475.00000000000011</v>
      </c>
      <c r="AM344" s="55">
        <v>478</v>
      </c>
      <c r="AN344" s="56" t="s">
        <v>180</v>
      </c>
      <c r="AO344" s="54" t="s">
        <v>180</v>
      </c>
      <c r="AP344" s="55" t="s">
        <v>180</v>
      </c>
      <c r="AQ344" s="56" t="s">
        <v>180</v>
      </c>
      <c r="AR344" s="54" t="s">
        <v>180</v>
      </c>
      <c r="AS344" s="55" t="s">
        <v>180</v>
      </c>
      <c r="AT344" s="56" t="s">
        <v>180</v>
      </c>
      <c r="AU344" s="54" t="s">
        <v>180</v>
      </c>
      <c r="AV344" s="55" t="s">
        <v>180</v>
      </c>
      <c r="AW344" s="56">
        <v>490</v>
      </c>
      <c r="AX344" s="54">
        <v>478</v>
      </c>
      <c r="AY344" s="55">
        <v>484.2</v>
      </c>
      <c r="AZ344" s="56">
        <v>509</v>
      </c>
      <c r="BA344" s="54">
        <v>487.00000000000011</v>
      </c>
      <c r="BB344" s="55">
        <v>498.2</v>
      </c>
      <c r="BC344" s="56">
        <v>508</v>
      </c>
      <c r="BD344" s="54">
        <v>508</v>
      </c>
      <c r="BE344" s="55">
        <v>508</v>
      </c>
      <c r="BF344" s="56">
        <v>509</v>
      </c>
      <c r="BG344" s="54">
        <v>487.00000000000011</v>
      </c>
      <c r="BH344" s="55">
        <v>498.2</v>
      </c>
      <c r="BI344" s="56">
        <v>481.2</v>
      </c>
      <c r="BJ344" s="54">
        <v>465.2</v>
      </c>
      <c r="BK344" s="55">
        <v>473.4</v>
      </c>
      <c r="BL344" s="56">
        <v>475.00000000000011</v>
      </c>
      <c r="BM344" s="54">
        <v>471.8</v>
      </c>
      <c r="BN344" s="55">
        <v>473.4</v>
      </c>
      <c r="BO344" s="56">
        <v>475.00000000000011</v>
      </c>
      <c r="BP344" s="54">
        <v>465</v>
      </c>
      <c r="BQ344" s="55">
        <v>470</v>
      </c>
      <c r="BR344" s="56">
        <v>468.8</v>
      </c>
      <c r="BS344" s="54">
        <v>462</v>
      </c>
      <c r="BT344" s="55">
        <v>465.4</v>
      </c>
      <c r="BU344" s="56">
        <v>480.8</v>
      </c>
      <c r="BV344" s="54">
        <v>474.8</v>
      </c>
      <c r="BW344" s="55">
        <v>478.2</v>
      </c>
      <c r="BX344" s="56">
        <v>486.4</v>
      </c>
      <c r="BY344" s="54">
        <v>482.8</v>
      </c>
      <c r="BZ344" s="55">
        <v>484.99999999999989</v>
      </c>
      <c r="CA344" s="56" t="s">
        <v>180</v>
      </c>
      <c r="CB344" s="54" t="s">
        <v>180</v>
      </c>
      <c r="CC344" s="55" t="s">
        <v>180</v>
      </c>
      <c r="CD344" s="56" t="s">
        <v>180</v>
      </c>
      <c r="CE344" s="54" t="s">
        <v>180</v>
      </c>
      <c r="CF344" s="55" t="s">
        <v>180</v>
      </c>
      <c r="CG344" s="56">
        <v>501</v>
      </c>
      <c r="CH344" s="54">
        <v>497</v>
      </c>
      <c r="CI344" s="55">
        <v>499.4</v>
      </c>
      <c r="CJ344" s="56">
        <v>2950</v>
      </c>
      <c r="CK344" s="54">
        <v>2900</v>
      </c>
      <c r="CL344" s="55">
        <v>2925</v>
      </c>
      <c r="CM344" s="56">
        <v>2600</v>
      </c>
      <c r="CN344" s="54">
        <v>2550</v>
      </c>
      <c r="CO344" s="55">
        <v>2575</v>
      </c>
      <c r="CP344" s="56">
        <v>524</v>
      </c>
      <c r="CQ344" s="54">
        <v>521</v>
      </c>
      <c r="CR344" s="55">
        <v>522.79999999999995</v>
      </c>
      <c r="CS344" s="56">
        <v>560</v>
      </c>
      <c r="CT344" s="54">
        <v>556</v>
      </c>
      <c r="CU344" s="55">
        <v>558</v>
      </c>
      <c r="CV344" s="56">
        <v>558.20000000000005</v>
      </c>
      <c r="CW344" s="54">
        <v>550</v>
      </c>
      <c r="CX344" s="55">
        <v>554.4</v>
      </c>
      <c r="CY344" s="54">
        <v>477</v>
      </c>
      <c r="CZ344" s="54">
        <v>470</v>
      </c>
      <c r="DA344" s="55">
        <v>473.8</v>
      </c>
      <c r="DB344" s="54">
        <v>444.2</v>
      </c>
      <c r="DC344" s="54">
        <v>439</v>
      </c>
      <c r="DD344" s="55">
        <v>442</v>
      </c>
      <c r="DE344" s="54" t="s">
        <v>180</v>
      </c>
      <c r="DF344" s="54" t="s">
        <v>180</v>
      </c>
      <c r="DG344" s="55" t="s">
        <v>180</v>
      </c>
      <c r="DH344" s="54" t="s">
        <v>180</v>
      </c>
      <c r="DI344" s="54" t="s">
        <v>180</v>
      </c>
      <c r="DJ344" s="55" t="s">
        <v>180</v>
      </c>
      <c r="DK344" s="56" t="s">
        <v>180</v>
      </c>
      <c r="DL344" s="54" t="s">
        <v>180</v>
      </c>
      <c r="DM344" s="55" t="s">
        <v>180</v>
      </c>
      <c r="DN344" s="54" t="s">
        <v>180</v>
      </c>
      <c r="DO344" s="54" t="s">
        <v>180</v>
      </c>
      <c r="DP344" s="55" t="s">
        <v>180</v>
      </c>
      <c r="DQ344" s="54" t="s">
        <v>180</v>
      </c>
      <c r="DR344" s="54" t="s">
        <v>180</v>
      </c>
      <c r="DS344" s="55" t="s">
        <v>180</v>
      </c>
      <c r="DT344" s="54" t="s">
        <v>180</v>
      </c>
      <c r="DU344" s="54" t="s">
        <v>180</v>
      </c>
      <c r="DV344" s="55" t="s">
        <v>180</v>
      </c>
      <c r="DW344" s="56">
        <v>472</v>
      </c>
      <c r="DX344" s="54">
        <v>470</v>
      </c>
      <c r="DY344" s="55">
        <v>471.2</v>
      </c>
      <c r="DZ344" s="56" t="s">
        <v>180</v>
      </c>
      <c r="EA344" s="54" t="s">
        <v>180</v>
      </c>
      <c r="EB344" s="55" t="s">
        <v>180</v>
      </c>
      <c r="EC344" s="56">
        <v>511</v>
      </c>
      <c r="ED344" s="54">
        <v>487.00000000000011</v>
      </c>
      <c r="EE344" s="55">
        <v>499.4</v>
      </c>
      <c r="EF344" s="56">
        <v>481</v>
      </c>
      <c r="EG344" s="54">
        <v>474</v>
      </c>
      <c r="EH344" s="55">
        <v>477.8</v>
      </c>
      <c r="EI344" s="56" t="s">
        <v>180</v>
      </c>
      <c r="EJ344" s="54" t="s">
        <v>180</v>
      </c>
      <c r="EK344" s="55" t="s">
        <v>180</v>
      </c>
      <c r="EL344" s="56" t="s">
        <v>180</v>
      </c>
      <c r="EM344" s="54" t="s">
        <v>180</v>
      </c>
      <c r="EN344" s="55" t="s">
        <v>180</v>
      </c>
      <c r="EO344" s="56">
        <v>2160</v>
      </c>
      <c r="EP344" s="54">
        <v>2100</v>
      </c>
      <c r="EQ344" s="55">
        <v>2130</v>
      </c>
      <c r="ER344" s="56">
        <v>2300</v>
      </c>
      <c r="ES344" s="54">
        <v>2250</v>
      </c>
      <c r="ET344" s="55">
        <v>2275</v>
      </c>
      <c r="EU344" s="54" t="s">
        <v>180</v>
      </c>
      <c r="EV344" s="54" t="s">
        <v>180</v>
      </c>
      <c r="EW344" s="55" t="s">
        <v>180</v>
      </c>
      <c r="EX344" s="54">
        <v>487</v>
      </c>
      <c r="EY344" s="54">
        <v>482</v>
      </c>
      <c r="EZ344" s="55">
        <v>484.8</v>
      </c>
      <c r="FA344" s="56" t="s">
        <v>180</v>
      </c>
      <c r="FB344" s="54" t="s">
        <v>180</v>
      </c>
      <c r="FC344" s="55" t="s">
        <v>180</v>
      </c>
      <c r="FD344" s="56" t="s">
        <v>180</v>
      </c>
      <c r="FE344" s="54" t="s">
        <v>180</v>
      </c>
      <c r="FF344" s="55" t="s">
        <v>180</v>
      </c>
      <c r="FG344" s="56">
        <v>380</v>
      </c>
      <c r="FH344" s="54">
        <v>380</v>
      </c>
      <c r="FI344" s="55">
        <v>380</v>
      </c>
      <c r="FJ344" s="56">
        <v>405</v>
      </c>
      <c r="FK344" s="54">
        <v>380</v>
      </c>
      <c r="FL344" s="55">
        <v>393</v>
      </c>
      <c r="FM344" s="56">
        <v>420</v>
      </c>
      <c r="FN344" s="54">
        <v>410</v>
      </c>
      <c r="FO344" s="55">
        <v>415</v>
      </c>
      <c r="FP344" s="56" t="s">
        <v>180</v>
      </c>
      <c r="FQ344" s="54" t="s">
        <v>180</v>
      </c>
      <c r="FR344" s="55" t="s">
        <v>180</v>
      </c>
      <c r="FS344" s="56" t="s">
        <v>180</v>
      </c>
      <c r="FT344" s="54" t="s">
        <v>180</v>
      </c>
      <c r="FU344" s="55" t="s">
        <v>180</v>
      </c>
      <c r="FV344" s="56">
        <v>300</v>
      </c>
      <c r="FW344" s="54">
        <v>290</v>
      </c>
      <c r="FX344" s="55">
        <v>295</v>
      </c>
      <c r="FY344" s="56">
        <v>400</v>
      </c>
      <c r="FZ344" s="54">
        <v>350</v>
      </c>
      <c r="GA344" s="55">
        <v>375</v>
      </c>
      <c r="GB344" s="56">
        <v>840</v>
      </c>
      <c r="GC344" s="54">
        <v>720</v>
      </c>
      <c r="GD344" s="55">
        <v>780</v>
      </c>
      <c r="GE344" s="56">
        <v>810</v>
      </c>
      <c r="GF344" s="54">
        <v>810</v>
      </c>
      <c r="GG344" s="55">
        <v>810</v>
      </c>
      <c r="GH344" s="56">
        <v>998</v>
      </c>
      <c r="GI344" s="54">
        <v>900</v>
      </c>
      <c r="GJ344" s="55">
        <v>949</v>
      </c>
      <c r="GK344" s="56" t="s">
        <v>180</v>
      </c>
      <c r="GL344" s="54" t="s">
        <v>180</v>
      </c>
      <c r="GM344" s="55" t="s">
        <v>180</v>
      </c>
      <c r="GN344" s="56" t="s">
        <v>180</v>
      </c>
      <c r="GO344" s="54" t="s">
        <v>180</v>
      </c>
      <c r="GP344" s="55" t="s">
        <v>180</v>
      </c>
      <c r="GQ344" s="56" t="s">
        <v>180</v>
      </c>
      <c r="GR344" s="54" t="s">
        <v>180</v>
      </c>
      <c r="GS344" s="55" t="s">
        <v>180</v>
      </c>
      <c r="GT344" s="56" t="s">
        <v>180</v>
      </c>
      <c r="GU344" s="54" t="s">
        <v>180</v>
      </c>
      <c r="GV344" s="55" t="s">
        <v>180</v>
      </c>
      <c r="GW344" s="56" t="s">
        <v>180</v>
      </c>
      <c r="GX344" s="54" t="s">
        <v>180</v>
      </c>
      <c r="GY344" s="55" t="s">
        <v>180</v>
      </c>
      <c r="GZ344" s="56">
        <v>120</v>
      </c>
      <c r="HA344" s="54">
        <v>110</v>
      </c>
      <c r="HB344" s="55">
        <v>115</v>
      </c>
      <c r="HC344" s="56">
        <v>149</v>
      </c>
      <c r="HD344" s="54">
        <v>136</v>
      </c>
      <c r="HE344" s="55">
        <v>143</v>
      </c>
      <c r="HF344" s="54" t="s">
        <v>180</v>
      </c>
      <c r="HG344" s="54" t="s">
        <v>180</v>
      </c>
      <c r="HH344" s="55" t="s">
        <v>180</v>
      </c>
      <c r="HI344" s="54">
        <v>135</v>
      </c>
      <c r="HJ344" s="54">
        <v>90</v>
      </c>
      <c r="HK344" s="55">
        <v>113</v>
      </c>
      <c r="HL344" s="56">
        <v>75</v>
      </c>
      <c r="HM344" s="54">
        <v>59</v>
      </c>
      <c r="HN344" s="55">
        <v>67</v>
      </c>
      <c r="HO344" s="56">
        <v>124</v>
      </c>
      <c r="HP344" s="54">
        <v>105</v>
      </c>
      <c r="HQ344" s="55">
        <v>115</v>
      </c>
      <c r="HR344" s="56">
        <v>137</v>
      </c>
      <c r="HS344" s="54">
        <v>130</v>
      </c>
      <c r="HT344" s="55">
        <v>134</v>
      </c>
      <c r="HU344" s="56" t="s">
        <v>180</v>
      </c>
      <c r="HV344" s="54" t="s">
        <v>180</v>
      </c>
      <c r="HW344" s="55" t="s">
        <v>180</v>
      </c>
      <c r="HX344" s="56">
        <v>100</v>
      </c>
      <c r="HY344" s="54">
        <v>88</v>
      </c>
      <c r="HZ344" s="55">
        <v>94</v>
      </c>
      <c r="IA344" s="56" t="s">
        <v>180</v>
      </c>
      <c r="IB344" s="54" t="s">
        <v>180</v>
      </c>
      <c r="IC344" s="55" t="s">
        <v>180</v>
      </c>
    </row>
    <row r="345" spans="1:237">
      <c r="A345" s="20">
        <v>2015</v>
      </c>
      <c r="B345" s="20">
        <v>3</v>
      </c>
      <c r="C345" s="20">
        <v>8</v>
      </c>
      <c r="D345" s="54">
        <v>465</v>
      </c>
      <c r="E345" s="54">
        <v>463.5</v>
      </c>
      <c r="F345" s="55">
        <v>464.25</v>
      </c>
      <c r="G345" s="56">
        <v>430</v>
      </c>
      <c r="H345" s="54">
        <v>430</v>
      </c>
      <c r="I345" s="55">
        <v>430</v>
      </c>
      <c r="J345" s="56">
        <v>435.25</v>
      </c>
      <c r="K345" s="54">
        <v>431.5</v>
      </c>
      <c r="L345" s="55">
        <v>433.5</v>
      </c>
      <c r="M345" s="56">
        <v>460</v>
      </c>
      <c r="N345" s="54">
        <v>460</v>
      </c>
      <c r="O345" s="55">
        <v>460</v>
      </c>
      <c r="P345" s="56">
        <v>460</v>
      </c>
      <c r="Q345" s="54">
        <v>460</v>
      </c>
      <c r="R345" s="55">
        <v>460</v>
      </c>
      <c r="S345" s="56">
        <v>460</v>
      </c>
      <c r="T345" s="54">
        <v>460</v>
      </c>
      <c r="U345" s="55">
        <v>460</v>
      </c>
      <c r="V345" s="54">
        <v>465</v>
      </c>
      <c r="W345" s="54">
        <v>460</v>
      </c>
      <c r="X345" s="55">
        <v>463</v>
      </c>
      <c r="Y345" s="54">
        <v>465</v>
      </c>
      <c r="Z345" s="54">
        <v>460</v>
      </c>
      <c r="AA345" s="55">
        <v>463</v>
      </c>
      <c r="AB345" s="54" t="s">
        <v>180</v>
      </c>
      <c r="AC345" s="54" t="s">
        <v>180</v>
      </c>
      <c r="AD345" s="55" t="s">
        <v>180</v>
      </c>
      <c r="AE345" s="54" t="s">
        <v>180</v>
      </c>
      <c r="AF345" s="54" t="s">
        <v>180</v>
      </c>
      <c r="AG345" s="55" t="s">
        <v>180</v>
      </c>
      <c r="AH345" s="56" t="s">
        <v>180</v>
      </c>
      <c r="AI345" s="54" t="s">
        <v>180</v>
      </c>
      <c r="AJ345" s="55" t="s">
        <v>180</v>
      </c>
      <c r="AK345" s="56">
        <v>480</v>
      </c>
      <c r="AL345" s="54">
        <v>475.00000000000006</v>
      </c>
      <c r="AM345" s="55">
        <v>478</v>
      </c>
      <c r="AN345" s="56" t="s">
        <v>180</v>
      </c>
      <c r="AO345" s="54" t="s">
        <v>180</v>
      </c>
      <c r="AP345" s="55" t="s">
        <v>180</v>
      </c>
      <c r="AQ345" s="56" t="s">
        <v>180</v>
      </c>
      <c r="AR345" s="54" t="s">
        <v>180</v>
      </c>
      <c r="AS345" s="55" t="s">
        <v>180</v>
      </c>
      <c r="AT345" s="56" t="s">
        <v>180</v>
      </c>
      <c r="AU345" s="54" t="s">
        <v>180</v>
      </c>
      <c r="AV345" s="55" t="s">
        <v>180</v>
      </c>
      <c r="AW345" s="56">
        <v>480</v>
      </c>
      <c r="AX345" s="54">
        <v>462.5</v>
      </c>
      <c r="AY345" s="55">
        <v>471.25000000000006</v>
      </c>
      <c r="AZ345" s="56">
        <v>504.99999999999994</v>
      </c>
      <c r="BA345" s="54">
        <v>476.99999999999994</v>
      </c>
      <c r="BB345" s="55">
        <v>491.00000000000006</v>
      </c>
      <c r="BC345" s="56">
        <v>504.99999999999994</v>
      </c>
      <c r="BD345" s="54">
        <v>504.99999999999994</v>
      </c>
      <c r="BE345" s="55">
        <v>504.99999999999994</v>
      </c>
      <c r="BF345" s="56">
        <v>503.74999999999994</v>
      </c>
      <c r="BG345" s="54">
        <v>476.99999999999994</v>
      </c>
      <c r="BH345" s="55">
        <v>490.50000000000006</v>
      </c>
      <c r="BI345" s="56">
        <v>482</v>
      </c>
      <c r="BJ345" s="54">
        <v>464</v>
      </c>
      <c r="BK345" s="55">
        <v>472.99999999999994</v>
      </c>
      <c r="BL345" s="56">
        <v>475.00000000000006</v>
      </c>
      <c r="BM345" s="54">
        <v>471</v>
      </c>
      <c r="BN345" s="55">
        <v>472.99999999999994</v>
      </c>
      <c r="BO345" s="56">
        <v>475.00000000000006</v>
      </c>
      <c r="BP345" s="54">
        <v>465</v>
      </c>
      <c r="BQ345" s="55">
        <v>470</v>
      </c>
      <c r="BR345" s="56">
        <v>465</v>
      </c>
      <c r="BS345" s="54">
        <v>455.75</v>
      </c>
      <c r="BT345" s="55">
        <v>460.75</v>
      </c>
      <c r="BU345" s="56">
        <v>476.5</v>
      </c>
      <c r="BV345" s="54">
        <v>473</v>
      </c>
      <c r="BW345" s="55">
        <v>474.75</v>
      </c>
      <c r="BX345" s="56">
        <v>481.5</v>
      </c>
      <c r="BY345" s="54">
        <v>476.75</v>
      </c>
      <c r="BZ345" s="55">
        <v>479.25</v>
      </c>
      <c r="CA345" s="56" t="s">
        <v>180</v>
      </c>
      <c r="CB345" s="54" t="s">
        <v>180</v>
      </c>
      <c r="CC345" s="55" t="s">
        <v>180</v>
      </c>
      <c r="CD345" s="56" t="s">
        <v>180</v>
      </c>
      <c r="CE345" s="54" t="s">
        <v>180</v>
      </c>
      <c r="CF345" s="55" t="s">
        <v>180</v>
      </c>
      <c r="CG345" s="56">
        <v>493.75000000000006</v>
      </c>
      <c r="CH345" s="54">
        <v>484.99999999999994</v>
      </c>
      <c r="CI345" s="55">
        <v>489.5</v>
      </c>
      <c r="CJ345" s="56">
        <v>2950</v>
      </c>
      <c r="CK345" s="54">
        <v>2900</v>
      </c>
      <c r="CL345" s="55">
        <v>2925</v>
      </c>
      <c r="CM345" s="56">
        <v>2600</v>
      </c>
      <c r="CN345" s="54">
        <v>2550</v>
      </c>
      <c r="CO345" s="55">
        <v>2575</v>
      </c>
      <c r="CP345" s="56">
        <v>515</v>
      </c>
      <c r="CQ345" s="54">
        <v>515</v>
      </c>
      <c r="CR345" s="55">
        <v>515</v>
      </c>
      <c r="CS345" s="56">
        <v>560</v>
      </c>
      <c r="CT345" s="54">
        <v>560</v>
      </c>
      <c r="CU345" s="55">
        <v>560</v>
      </c>
      <c r="CV345" s="56">
        <v>557</v>
      </c>
      <c r="CW345" s="54">
        <v>550</v>
      </c>
      <c r="CX345" s="55">
        <v>554</v>
      </c>
      <c r="CY345" s="54">
        <v>475.00000000000006</v>
      </c>
      <c r="CZ345" s="54">
        <v>465</v>
      </c>
      <c r="DA345" s="55">
        <v>470</v>
      </c>
      <c r="DB345" s="54">
        <v>445</v>
      </c>
      <c r="DC345" s="54">
        <v>440.5</v>
      </c>
      <c r="DD345" s="55">
        <v>443</v>
      </c>
      <c r="DE345" s="54" t="s">
        <v>180</v>
      </c>
      <c r="DF345" s="54" t="s">
        <v>180</v>
      </c>
      <c r="DG345" s="55" t="s">
        <v>180</v>
      </c>
      <c r="DH345" s="54" t="s">
        <v>180</v>
      </c>
      <c r="DI345" s="54" t="s">
        <v>180</v>
      </c>
      <c r="DJ345" s="55" t="s">
        <v>180</v>
      </c>
      <c r="DK345" s="56" t="s">
        <v>180</v>
      </c>
      <c r="DL345" s="54" t="s">
        <v>180</v>
      </c>
      <c r="DM345" s="55" t="s">
        <v>180</v>
      </c>
      <c r="DN345" s="54" t="s">
        <v>180</v>
      </c>
      <c r="DO345" s="54" t="s">
        <v>180</v>
      </c>
      <c r="DP345" s="55" t="s">
        <v>180</v>
      </c>
      <c r="DQ345" s="54" t="s">
        <v>180</v>
      </c>
      <c r="DR345" s="54" t="s">
        <v>180</v>
      </c>
      <c r="DS345" s="55" t="s">
        <v>180</v>
      </c>
      <c r="DT345" s="54" t="s">
        <v>180</v>
      </c>
      <c r="DU345" s="54" t="s">
        <v>180</v>
      </c>
      <c r="DV345" s="55" t="s">
        <v>180</v>
      </c>
      <c r="DW345" s="56">
        <v>466.25</v>
      </c>
      <c r="DX345" s="54">
        <v>466.25</v>
      </c>
      <c r="DY345" s="55">
        <v>466.25</v>
      </c>
      <c r="DZ345" s="56" t="s">
        <v>180</v>
      </c>
      <c r="EA345" s="54" t="s">
        <v>180</v>
      </c>
      <c r="EB345" s="55" t="s">
        <v>180</v>
      </c>
      <c r="EC345" s="56">
        <v>504.99999999999994</v>
      </c>
      <c r="ED345" s="54">
        <v>476.99999999999994</v>
      </c>
      <c r="EE345" s="55">
        <v>491.00000000000006</v>
      </c>
      <c r="EF345" s="56">
        <v>470</v>
      </c>
      <c r="EG345" s="54">
        <v>460</v>
      </c>
      <c r="EH345" s="55">
        <v>465</v>
      </c>
      <c r="EI345" s="56" t="s">
        <v>180</v>
      </c>
      <c r="EJ345" s="54" t="s">
        <v>180</v>
      </c>
      <c r="EK345" s="55" t="s">
        <v>180</v>
      </c>
      <c r="EL345" s="56" t="s">
        <v>180</v>
      </c>
      <c r="EM345" s="54" t="s">
        <v>180</v>
      </c>
      <c r="EN345" s="55" t="s">
        <v>180</v>
      </c>
      <c r="EO345" s="56">
        <v>2137.5</v>
      </c>
      <c r="EP345" s="54">
        <v>2075</v>
      </c>
      <c r="EQ345" s="55">
        <v>2106.25</v>
      </c>
      <c r="ER345" s="56">
        <v>2287.5</v>
      </c>
      <c r="ES345" s="54">
        <v>2237.5</v>
      </c>
      <c r="ET345" s="55">
        <v>2262.5</v>
      </c>
      <c r="EU345" s="54" t="s">
        <v>180</v>
      </c>
      <c r="EV345" s="54" t="s">
        <v>180</v>
      </c>
      <c r="EW345" s="55" t="s">
        <v>180</v>
      </c>
      <c r="EX345" s="54">
        <v>488.75</v>
      </c>
      <c r="EY345" s="54">
        <v>478.75</v>
      </c>
      <c r="EZ345" s="55">
        <v>483.74999999999994</v>
      </c>
      <c r="FA345" s="56" t="s">
        <v>180</v>
      </c>
      <c r="FB345" s="54" t="s">
        <v>180</v>
      </c>
      <c r="FC345" s="55" t="s">
        <v>180</v>
      </c>
      <c r="FD345" s="56" t="s">
        <v>180</v>
      </c>
      <c r="FE345" s="54" t="s">
        <v>180</v>
      </c>
      <c r="FF345" s="55" t="s">
        <v>180</v>
      </c>
      <c r="FG345" s="56">
        <v>380</v>
      </c>
      <c r="FH345" s="54">
        <v>380</v>
      </c>
      <c r="FI345" s="55">
        <v>380</v>
      </c>
      <c r="FJ345" s="56">
        <v>405</v>
      </c>
      <c r="FK345" s="54">
        <v>380</v>
      </c>
      <c r="FL345" s="55">
        <v>393</v>
      </c>
      <c r="FM345" s="56">
        <v>420</v>
      </c>
      <c r="FN345" s="54">
        <v>410</v>
      </c>
      <c r="FO345" s="55">
        <v>415</v>
      </c>
      <c r="FP345" s="56" t="s">
        <v>180</v>
      </c>
      <c r="FQ345" s="54" t="s">
        <v>180</v>
      </c>
      <c r="FR345" s="55" t="s">
        <v>180</v>
      </c>
      <c r="FS345" s="56" t="s">
        <v>180</v>
      </c>
      <c r="FT345" s="54" t="s">
        <v>180</v>
      </c>
      <c r="FU345" s="55" t="s">
        <v>180</v>
      </c>
      <c r="FV345" s="56">
        <v>300</v>
      </c>
      <c r="FW345" s="54">
        <v>290</v>
      </c>
      <c r="FX345" s="55">
        <v>295</v>
      </c>
      <c r="FY345" s="56">
        <v>400</v>
      </c>
      <c r="FZ345" s="54">
        <v>350</v>
      </c>
      <c r="GA345" s="55">
        <v>375</v>
      </c>
      <c r="GB345" s="56">
        <v>840</v>
      </c>
      <c r="GC345" s="54">
        <v>720</v>
      </c>
      <c r="GD345" s="55">
        <v>780</v>
      </c>
      <c r="GE345" s="56">
        <v>810</v>
      </c>
      <c r="GF345" s="54">
        <v>810</v>
      </c>
      <c r="GG345" s="55">
        <v>810</v>
      </c>
      <c r="GH345" s="56">
        <v>1000</v>
      </c>
      <c r="GI345" s="54">
        <v>900</v>
      </c>
      <c r="GJ345" s="55">
        <v>950</v>
      </c>
      <c r="GK345" s="56" t="s">
        <v>180</v>
      </c>
      <c r="GL345" s="54" t="s">
        <v>180</v>
      </c>
      <c r="GM345" s="55" t="s">
        <v>180</v>
      </c>
      <c r="GN345" s="56" t="s">
        <v>180</v>
      </c>
      <c r="GO345" s="54" t="s">
        <v>180</v>
      </c>
      <c r="GP345" s="55" t="s">
        <v>180</v>
      </c>
      <c r="GQ345" s="56" t="s">
        <v>180</v>
      </c>
      <c r="GR345" s="54" t="s">
        <v>180</v>
      </c>
      <c r="GS345" s="55" t="s">
        <v>180</v>
      </c>
      <c r="GT345" s="56" t="s">
        <v>180</v>
      </c>
      <c r="GU345" s="54" t="s">
        <v>180</v>
      </c>
      <c r="GV345" s="55" t="s">
        <v>180</v>
      </c>
      <c r="GW345" s="56" t="s">
        <v>180</v>
      </c>
      <c r="GX345" s="54" t="s">
        <v>180</v>
      </c>
      <c r="GY345" s="55" t="s">
        <v>180</v>
      </c>
      <c r="GZ345" s="56">
        <v>120</v>
      </c>
      <c r="HA345" s="54">
        <v>110</v>
      </c>
      <c r="HB345" s="55">
        <v>115</v>
      </c>
      <c r="HC345" s="56">
        <v>149</v>
      </c>
      <c r="HD345" s="54">
        <v>136</v>
      </c>
      <c r="HE345" s="55">
        <v>143</v>
      </c>
      <c r="HF345" s="54" t="s">
        <v>180</v>
      </c>
      <c r="HG345" s="54" t="s">
        <v>180</v>
      </c>
      <c r="HH345" s="55" t="s">
        <v>180</v>
      </c>
      <c r="HI345" s="54">
        <v>135</v>
      </c>
      <c r="HJ345" s="54">
        <v>90</v>
      </c>
      <c r="HK345" s="55">
        <v>113</v>
      </c>
      <c r="HL345" s="56">
        <v>78</v>
      </c>
      <c r="HM345" s="54">
        <v>59</v>
      </c>
      <c r="HN345" s="55">
        <v>68.5</v>
      </c>
      <c r="HO345" s="56">
        <v>124</v>
      </c>
      <c r="HP345" s="54">
        <v>105</v>
      </c>
      <c r="HQ345" s="55">
        <v>115</v>
      </c>
      <c r="HR345" s="56">
        <v>137</v>
      </c>
      <c r="HS345" s="54">
        <v>130</v>
      </c>
      <c r="HT345" s="55">
        <v>134</v>
      </c>
      <c r="HU345" s="56" t="s">
        <v>180</v>
      </c>
      <c r="HV345" s="54" t="s">
        <v>180</v>
      </c>
      <c r="HW345" s="55" t="s">
        <v>180</v>
      </c>
      <c r="HX345" s="56">
        <v>100</v>
      </c>
      <c r="HY345" s="54">
        <v>88</v>
      </c>
      <c r="HZ345" s="55">
        <v>94</v>
      </c>
      <c r="IA345" s="56" t="s">
        <v>180</v>
      </c>
      <c r="IB345" s="54" t="s">
        <v>180</v>
      </c>
      <c r="IC345" s="55" t="s">
        <v>180</v>
      </c>
    </row>
    <row r="346" spans="1:237">
      <c r="A346" s="20">
        <v>2015</v>
      </c>
      <c r="B346" s="20">
        <v>3</v>
      </c>
      <c r="C346" s="20">
        <v>9</v>
      </c>
      <c r="D346" s="54">
        <v>461.25</v>
      </c>
      <c r="E346" s="54">
        <v>457.75</v>
      </c>
      <c r="F346" s="55">
        <v>459.75</v>
      </c>
      <c r="G346" s="56">
        <v>430</v>
      </c>
      <c r="H346" s="54">
        <v>430</v>
      </c>
      <c r="I346" s="55">
        <v>430</v>
      </c>
      <c r="J346" s="56">
        <v>432.5</v>
      </c>
      <c r="K346" s="54">
        <v>427.5</v>
      </c>
      <c r="L346" s="55">
        <v>430.5</v>
      </c>
      <c r="M346" s="56">
        <v>462.5</v>
      </c>
      <c r="N346" s="54">
        <v>460</v>
      </c>
      <c r="O346" s="55">
        <v>461.25</v>
      </c>
      <c r="P346" s="56">
        <v>462.5</v>
      </c>
      <c r="Q346" s="54">
        <v>460</v>
      </c>
      <c r="R346" s="55">
        <v>461.25</v>
      </c>
      <c r="S346" s="56">
        <v>460</v>
      </c>
      <c r="T346" s="54">
        <v>460</v>
      </c>
      <c r="U346" s="55">
        <v>460</v>
      </c>
      <c r="V346" s="54">
        <v>465</v>
      </c>
      <c r="W346" s="54">
        <v>460</v>
      </c>
      <c r="X346" s="55">
        <v>463</v>
      </c>
      <c r="Y346" s="54">
        <v>465</v>
      </c>
      <c r="Z346" s="54">
        <v>460</v>
      </c>
      <c r="AA346" s="55">
        <v>463</v>
      </c>
      <c r="AB346" s="54" t="s">
        <v>180</v>
      </c>
      <c r="AC346" s="54" t="s">
        <v>180</v>
      </c>
      <c r="AD346" s="55" t="s">
        <v>180</v>
      </c>
      <c r="AE346" s="54" t="s">
        <v>180</v>
      </c>
      <c r="AF346" s="54" t="s">
        <v>180</v>
      </c>
      <c r="AG346" s="55" t="s">
        <v>180</v>
      </c>
      <c r="AH346" s="56" t="s">
        <v>180</v>
      </c>
      <c r="AI346" s="54" t="s">
        <v>180</v>
      </c>
      <c r="AJ346" s="55" t="s">
        <v>180</v>
      </c>
      <c r="AK346" s="56">
        <v>461.5</v>
      </c>
      <c r="AL346" s="54">
        <v>459</v>
      </c>
      <c r="AM346" s="55">
        <v>460.5</v>
      </c>
      <c r="AN346" s="56" t="s">
        <v>180</v>
      </c>
      <c r="AO346" s="54" t="s">
        <v>180</v>
      </c>
      <c r="AP346" s="55" t="s">
        <v>180</v>
      </c>
      <c r="AQ346" s="56" t="s">
        <v>180</v>
      </c>
      <c r="AR346" s="54" t="s">
        <v>180</v>
      </c>
      <c r="AS346" s="55" t="s">
        <v>180</v>
      </c>
      <c r="AT346" s="56" t="s">
        <v>180</v>
      </c>
      <c r="AU346" s="54" t="s">
        <v>180</v>
      </c>
      <c r="AV346" s="55" t="s">
        <v>180</v>
      </c>
      <c r="AW346" s="56">
        <v>480</v>
      </c>
      <c r="AX346" s="54">
        <v>447.5</v>
      </c>
      <c r="AY346" s="55">
        <v>463.75</v>
      </c>
      <c r="AZ346" s="56">
        <v>501.25</v>
      </c>
      <c r="BA346" s="54">
        <v>476.99999999999994</v>
      </c>
      <c r="BB346" s="55">
        <v>489.5</v>
      </c>
      <c r="BC346" s="56">
        <v>501.25</v>
      </c>
      <c r="BD346" s="54">
        <v>490</v>
      </c>
      <c r="BE346" s="55">
        <v>495.75</v>
      </c>
      <c r="BF346" s="56">
        <v>500</v>
      </c>
      <c r="BG346" s="54">
        <v>476.99999999999994</v>
      </c>
      <c r="BH346" s="55">
        <v>488.99999999999994</v>
      </c>
      <c r="BI346" s="56">
        <v>473</v>
      </c>
      <c r="BJ346" s="54">
        <v>458</v>
      </c>
      <c r="BK346" s="55">
        <v>465.75</v>
      </c>
      <c r="BL346" s="56">
        <v>463.75</v>
      </c>
      <c r="BM346" s="54">
        <v>457.25</v>
      </c>
      <c r="BN346" s="55">
        <v>460.75</v>
      </c>
      <c r="BO346" s="56">
        <v>466.25</v>
      </c>
      <c r="BP346" s="54">
        <v>455.25</v>
      </c>
      <c r="BQ346" s="55">
        <v>461</v>
      </c>
      <c r="BR346" s="56">
        <v>457.5</v>
      </c>
      <c r="BS346" s="54">
        <v>451.25</v>
      </c>
      <c r="BT346" s="55">
        <v>454.75</v>
      </c>
      <c r="BU346" s="56">
        <v>465.5</v>
      </c>
      <c r="BV346" s="54">
        <v>461.25</v>
      </c>
      <c r="BW346" s="55">
        <v>463.75</v>
      </c>
      <c r="BX346" s="56">
        <v>468.25</v>
      </c>
      <c r="BY346" s="54">
        <v>464.75</v>
      </c>
      <c r="BZ346" s="55">
        <v>467</v>
      </c>
      <c r="CA346" s="56" t="s">
        <v>180</v>
      </c>
      <c r="CB346" s="54" t="s">
        <v>180</v>
      </c>
      <c r="CC346" s="55" t="s">
        <v>180</v>
      </c>
      <c r="CD346" s="56" t="s">
        <v>180</v>
      </c>
      <c r="CE346" s="54" t="s">
        <v>180</v>
      </c>
      <c r="CF346" s="55" t="s">
        <v>180</v>
      </c>
      <c r="CG346" s="56">
        <v>486.25</v>
      </c>
      <c r="CH346" s="54">
        <v>481.25</v>
      </c>
      <c r="CI346" s="55">
        <v>484.25</v>
      </c>
      <c r="CJ346" s="56">
        <v>2950</v>
      </c>
      <c r="CK346" s="54">
        <v>2900</v>
      </c>
      <c r="CL346" s="55">
        <v>2925</v>
      </c>
      <c r="CM346" s="56">
        <v>2600</v>
      </c>
      <c r="CN346" s="54">
        <v>2550</v>
      </c>
      <c r="CO346" s="55">
        <v>2575</v>
      </c>
      <c r="CP346" s="56">
        <v>515</v>
      </c>
      <c r="CQ346" s="54">
        <v>515</v>
      </c>
      <c r="CR346" s="55">
        <v>515</v>
      </c>
      <c r="CS346" s="56">
        <v>560</v>
      </c>
      <c r="CT346" s="54">
        <v>560</v>
      </c>
      <c r="CU346" s="55">
        <v>560</v>
      </c>
      <c r="CV346" s="56">
        <v>557</v>
      </c>
      <c r="CW346" s="54">
        <v>550</v>
      </c>
      <c r="CX346" s="55">
        <v>554</v>
      </c>
      <c r="CY346" s="54">
        <v>467.5</v>
      </c>
      <c r="CZ346" s="54">
        <v>465</v>
      </c>
      <c r="DA346" s="55">
        <v>466.25</v>
      </c>
      <c r="DB346" s="54">
        <v>442.5</v>
      </c>
      <c r="DC346" s="54">
        <v>436.75</v>
      </c>
      <c r="DD346" s="55">
        <v>440</v>
      </c>
      <c r="DE346" s="54" t="s">
        <v>180</v>
      </c>
      <c r="DF346" s="54" t="s">
        <v>180</v>
      </c>
      <c r="DG346" s="55" t="s">
        <v>180</v>
      </c>
      <c r="DH346" s="54" t="s">
        <v>180</v>
      </c>
      <c r="DI346" s="54" t="s">
        <v>180</v>
      </c>
      <c r="DJ346" s="55" t="s">
        <v>180</v>
      </c>
      <c r="DK346" s="56" t="s">
        <v>180</v>
      </c>
      <c r="DL346" s="54" t="s">
        <v>180</v>
      </c>
      <c r="DM346" s="55" t="s">
        <v>180</v>
      </c>
      <c r="DN346" s="54" t="s">
        <v>180</v>
      </c>
      <c r="DO346" s="54" t="s">
        <v>180</v>
      </c>
      <c r="DP346" s="55" t="s">
        <v>180</v>
      </c>
      <c r="DQ346" s="54" t="s">
        <v>180</v>
      </c>
      <c r="DR346" s="54" t="s">
        <v>180</v>
      </c>
      <c r="DS346" s="55" t="s">
        <v>180</v>
      </c>
      <c r="DT346" s="54" t="s">
        <v>180</v>
      </c>
      <c r="DU346" s="54" t="s">
        <v>180</v>
      </c>
      <c r="DV346" s="55" t="s">
        <v>180</v>
      </c>
      <c r="DW346" s="56">
        <v>461.25</v>
      </c>
      <c r="DX346" s="54">
        <v>457.75</v>
      </c>
      <c r="DY346" s="55">
        <v>459.75</v>
      </c>
      <c r="DZ346" s="56" t="s">
        <v>180</v>
      </c>
      <c r="EA346" s="54" t="s">
        <v>180</v>
      </c>
      <c r="EB346" s="55" t="s">
        <v>180</v>
      </c>
      <c r="EC346" s="56">
        <v>504.99999999999994</v>
      </c>
      <c r="ED346" s="54">
        <v>476.99999999999994</v>
      </c>
      <c r="EE346" s="55">
        <v>491.00000000000006</v>
      </c>
      <c r="EF346" s="56">
        <v>461.5</v>
      </c>
      <c r="EG346" s="54">
        <v>459</v>
      </c>
      <c r="EH346" s="55">
        <v>460.5</v>
      </c>
      <c r="EI346" s="56" t="s">
        <v>180</v>
      </c>
      <c r="EJ346" s="54" t="s">
        <v>180</v>
      </c>
      <c r="EK346" s="55" t="s">
        <v>180</v>
      </c>
      <c r="EL346" s="56" t="s">
        <v>180</v>
      </c>
      <c r="EM346" s="54" t="s">
        <v>180</v>
      </c>
      <c r="EN346" s="55" t="s">
        <v>180</v>
      </c>
      <c r="EO346" s="56">
        <v>2100</v>
      </c>
      <c r="EP346" s="54">
        <v>2012.5</v>
      </c>
      <c r="EQ346" s="55">
        <v>2056.25</v>
      </c>
      <c r="ER346" s="56">
        <v>2262.5</v>
      </c>
      <c r="ES346" s="54">
        <v>2200</v>
      </c>
      <c r="ET346" s="55">
        <v>2231.25</v>
      </c>
      <c r="EU346" s="54" t="s">
        <v>180</v>
      </c>
      <c r="EV346" s="54" t="s">
        <v>180</v>
      </c>
      <c r="EW346" s="55" t="s">
        <v>180</v>
      </c>
      <c r="EX346" s="54">
        <v>471.25</v>
      </c>
      <c r="EY346" s="54">
        <v>465</v>
      </c>
      <c r="EZ346" s="55">
        <v>468.5</v>
      </c>
      <c r="FA346" s="56" t="s">
        <v>180</v>
      </c>
      <c r="FB346" s="54" t="s">
        <v>180</v>
      </c>
      <c r="FC346" s="55" t="s">
        <v>180</v>
      </c>
      <c r="FD346" s="56" t="s">
        <v>180</v>
      </c>
      <c r="FE346" s="54" t="s">
        <v>180</v>
      </c>
      <c r="FF346" s="55" t="s">
        <v>180</v>
      </c>
      <c r="FG346" s="56">
        <v>380</v>
      </c>
      <c r="FH346" s="54">
        <v>380</v>
      </c>
      <c r="FI346" s="55">
        <v>380</v>
      </c>
      <c r="FJ346" s="56">
        <v>405</v>
      </c>
      <c r="FK346" s="54">
        <v>380</v>
      </c>
      <c r="FL346" s="55">
        <v>393</v>
      </c>
      <c r="FM346" s="56">
        <v>420</v>
      </c>
      <c r="FN346" s="54">
        <v>410</v>
      </c>
      <c r="FO346" s="55">
        <v>415</v>
      </c>
      <c r="FP346" s="56" t="s">
        <v>180</v>
      </c>
      <c r="FQ346" s="54" t="s">
        <v>180</v>
      </c>
      <c r="FR346" s="55" t="s">
        <v>180</v>
      </c>
      <c r="FS346" s="56" t="s">
        <v>180</v>
      </c>
      <c r="FT346" s="54" t="s">
        <v>180</v>
      </c>
      <c r="FU346" s="55" t="s">
        <v>180</v>
      </c>
      <c r="FV346" s="56">
        <v>300</v>
      </c>
      <c r="FW346" s="54">
        <v>290</v>
      </c>
      <c r="FX346" s="55">
        <v>295</v>
      </c>
      <c r="FY346" s="56">
        <v>400</v>
      </c>
      <c r="FZ346" s="54">
        <v>350</v>
      </c>
      <c r="GA346" s="55">
        <v>375</v>
      </c>
      <c r="GB346" s="56">
        <v>840</v>
      </c>
      <c r="GC346" s="54">
        <v>720</v>
      </c>
      <c r="GD346" s="55">
        <v>780</v>
      </c>
      <c r="GE346" s="56">
        <v>810</v>
      </c>
      <c r="GF346" s="54">
        <v>810</v>
      </c>
      <c r="GG346" s="55">
        <v>810</v>
      </c>
      <c r="GH346" s="56">
        <v>1000</v>
      </c>
      <c r="GI346" s="54">
        <v>900</v>
      </c>
      <c r="GJ346" s="55">
        <v>950</v>
      </c>
      <c r="GK346" s="56" t="s">
        <v>180</v>
      </c>
      <c r="GL346" s="54" t="s">
        <v>180</v>
      </c>
      <c r="GM346" s="55" t="s">
        <v>180</v>
      </c>
      <c r="GN346" s="56" t="s">
        <v>180</v>
      </c>
      <c r="GO346" s="54" t="s">
        <v>180</v>
      </c>
      <c r="GP346" s="55" t="s">
        <v>180</v>
      </c>
      <c r="GQ346" s="56" t="s">
        <v>180</v>
      </c>
      <c r="GR346" s="54" t="s">
        <v>180</v>
      </c>
      <c r="GS346" s="55" t="s">
        <v>180</v>
      </c>
      <c r="GT346" s="56" t="s">
        <v>180</v>
      </c>
      <c r="GU346" s="54" t="s">
        <v>180</v>
      </c>
      <c r="GV346" s="55" t="s">
        <v>180</v>
      </c>
      <c r="GW346" s="56" t="s">
        <v>180</v>
      </c>
      <c r="GX346" s="54" t="s">
        <v>180</v>
      </c>
      <c r="GY346" s="55" t="s">
        <v>180</v>
      </c>
      <c r="GZ346" s="56">
        <v>127.5</v>
      </c>
      <c r="HA346" s="54">
        <v>113.75</v>
      </c>
      <c r="HB346" s="55">
        <v>121</v>
      </c>
      <c r="HC346" s="56">
        <v>153.5</v>
      </c>
      <c r="HD346" s="54">
        <v>136</v>
      </c>
      <c r="HE346" s="55">
        <v>145.25</v>
      </c>
      <c r="HF346" s="54" t="s">
        <v>180</v>
      </c>
      <c r="HG346" s="54" t="s">
        <v>180</v>
      </c>
      <c r="HH346" s="55" t="s">
        <v>180</v>
      </c>
      <c r="HI346" s="54">
        <v>135</v>
      </c>
      <c r="HJ346" s="54">
        <v>90</v>
      </c>
      <c r="HK346" s="55">
        <v>113</v>
      </c>
      <c r="HL346" s="56">
        <v>79</v>
      </c>
      <c r="HM346" s="54">
        <v>59</v>
      </c>
      <c r="HN346" s="55">
        <v>69</v>
      </c>
      <c r="HO346" s="56">
        <v>124</v>
      </c>
      <c r="HP346" s="54">
        <v>105</v>
      </c>
      <c r="HQ346" s="55">
        <v>115</v>
      </c>
      <c r="HR346" s="56">
        <v>137</v>
      </c>
      <c r="HS346" s="54">
        <v>130</v>
      </c>
      <c r="HT346" s="55">
        <v>134</v>
      </c>
      <c r="HU346" s="56" t="s">
        <v>180</v>
      </c>
      <c r="HV346" s="54" t="s">
        <v>180</v>
      </c>
      <c r="HW346" s="55" t="s">
        <v>180</v>
      </c>
      <c r="HX346" s="56">
        <v>100</v>
      </c>
      <c r="HY346" s="54">
        <v>88</v>
      </c>
      <c r="HZ346" s="55">
        <v>94</v>
      </c>
      <c r="IA346" s="56" t="s">
        <v>180</v>
      </c>
      <c r="IB346" s="54" t="s">
        <v>180</v>
      </c>
      <c r="IC346" s="55" t="s">
        <v>180</v>
      </c>
    </row>
    <row r="347" spans="1:237">
      <c r="A347" s="20">
        <v>2015</v>
      </c>
      <c r="B347" s="20">
        <v>4</v>
      </c>
      <c r="C347" s="20">
        <v>10</v>
      </c>
      <c r="D347" s="54">
        <v>445</v>
      </c>
      <c r="E347" s="54">
        <v>439</v>
      </c>
      <c r="F347" s="55">
        <v>442.2</v>
      </c>
      <c r="G347" s="56">
        <v>430</v>
      </c>
      <c r="H347" s="54">
        <v>429</v>
      </c>
      <c r="I347" s="55">
        <v>429.6</v>
      </c>
      <c r="J347" s="56">
        <v>430.2</v>
      </c>
      <c r="K347" s="54">
        <v>421</v>
      </c>
      <c r="L347" s="55">
        <v>425.8</v>
      </c>
      <c r="M347" s="56">
        <v>461</v>
      </c>
      <c r="N347" s="54">
        <v>457</v>
      </c>
      <c r="O347" s="55">
        <v>459.4</v>
      </c>
      <c r="P347" s="56">
        <v>465</v>
      </c>
      <c r="Q347" s="54">
        <v>457</v>
      </c>
      <c r="R347" s="55">
        <v>461.4</v>
      </c>
      <c r="S347" s="56">
        <v>461</v>
      </c>
      <c r="T347" s="54">
        <v>460</v>
      </c>
      <c r="U347" s="55">
        <v>460.6</v>
      </c>
      <c r="V347" s="54">
        <v>459</v>
      </c>
      <c r="W347" s="54">
        <v>452</v>
      </c>
      <c r="X347" s="55">
        <v>455.8</v>
      </c>
      <c r="Y347" s="54">
        <v>459</v>
      </c>
      <c r="Z347" s="54">
        <v>455</v>
      </c>
      <c r="AA347" s="55">
        <v>457.4</v>
      </c>
      <c r="AB347" s="54" t="s">
        <v>180</v>
      </c>
      <c r="AC347" s="54" t="s">
        <v>180</v>
      </c>
      <c r="AD347" s="55" t="s">
        <v>180</v>
      </c>
      <c r="AE347" s="54" t="s">
        <v>180</v>
      </c>
      <c r="AF347" s="54" t="s">
        <v>180</v>
      </c>
      <c r="AG347" s="55" t="s">
        <v>180</v>
      </c>
      <c r="AH347" s="56" t="s">
        <v>180</v>
      </c>
      <c r="AI347" s="54" t="s">
        <v>180</v>
      </c>
      <c r="AJ347" s="55" t="s">
        <v>180</v>
      </c>
      <c r="AK347" s="56">
        <v>452</v>
      </c>
      <c r="AL347" s="54">
        <v>448.6</v>
      </c>
      <c r="AM347" s="55">
        <v>450.4</v>
      </c>
      <c r="AN347" s="56" t="s">
        <v>180</v>
      </c>
      <c r="AO347" s="54" t="s">
        <v>180</v>
      </c>
      <c r="AP347" s="55" t="s">
        <v>180</v>
      </c>
      <c r="AQ347" s="56" t="s">
        <v>180</v>
      </c>
      <c r="AR347" s="54" t="s">
        <v>180</v>
      </c>
      <c r="AS347" s="55" t="s">
        <v>180</v>
      </c>
      <c r="AT347" s="56" t="s">
        <v>180</v>
      </c>
      <c r="AU347" s="54" t="s">
        <v>180</v>
      </c>
      <c r="AV347" s="55" t="s">
        <v>180</v>
      </c>
      <c r="AW347" s="56">
        <v>479</v>
      </c>
      <c r="AX347" s="54">
        <v>448</v>
      </c>
      <c r="AY347" s="55">
        <v>463.6</v>
      </c>
      <c r="AZ347" s="56">
        <v>491</v>
      </c>
      <c r="BA347" s="54">
        <v>483</v>
      </c>
      <c r="BB347" s="55">
        <v>487.4</v>
      </c>
      <c r="BC347" s="56">
        <v>489</v>
      </c>
      <c r="BD347" s="54">
        <v>483</v>
      </c>
      <c r="BE347" s="55">
        <v>486.2</v>
      </c>
      <c r="BF347" s="56">
        <v>491</v>
      </c>
      <c r="BG347" s="54">
        <v>488</v>
      </c>
      <c r="BH347" s="55">
        <v>489.8</v>
      </c>
      <c r="BI347" s="56">
        <v>452</v>
      </c>
      <c r="BJ347" s="54">
        <v>440</v>
      </c>
      <c r="BK347" s="55">
        <v>446</v>
      </c>
      <c r="BL347" s="56">
        <v>453</v>
      </c>
      <c r="BM347" s="54">
        <v>435.4</v>
      </c>
      <c r="BN347" s="55">
        <v>444.4</v>
      </c>
      <c r="BO347" s="56">
        <v>460</v>
      </c>
      <c r="BP347" s="54">
        <v>440</v>
      </c>
      <c r="BQ347" s="55">
        <v>450</v>
      </c>
      <c r="BR347" s="56">
        <v>440</v>
      </c>
      <c r="BS347" s="54">
        <v>429.6</v>
      </c>
      <c r="BT347" s="55">
        <v>435</v>
      </c>
      <c r="BU347" s="56">
        <v>451.4</v>
      </c>
      <c r="BV347" s="54">
        <v>443.8</v>
      </c>
      <c r="BW347" s="55">
        <v>447.8</v>
      </c>
      <c r="BX347" s="56">
        <v>453.8</v>
      </c>
      <c r="BY347" s="54">
        <v>446.8</v>
      </c>
      <c r="BZ347" s="55">
        <v>450.6</v>
      </c>
      <c r="CA347" s="56" t="s">
        <v>180</v>
      </c>
      <c r="CB347" s="54" t="s">
        <v>180</v>
      </c>
      <c r="CC347" s="55" t="s">
        <v>180</v>
      </c>
      <c r="CD347" s="56" t="s">
        <v>180</v>
      </c>
      <c r="CE347" s="54" t="s">
        <v>180</v>
      </c>
      <c r="CF347" s="55" t="s">
        <v>180</v>
      </c>
      <c r="CG347" s="56">
        <v>481</v>
      </c>
      <c r="CH347" s="54">
        <v>475</v>
      </c>
      <c r="CI347" s="55">
        <v>478.2</v>
      </c>
      <c r="CJ347" s="56">
        <v>2924</v>
      </c>
      <c r="CK347" s="54">
        <v>2860</v>
      </c>
      <c r="CL347" s="55">
        <v>2892</v>
      </c>
      <c r="CM347" s="56">
        <v>2600</v>
      </c>
      <c r="CN347" s="54">
        <v>2550</v>
      </c>
      <c r="CO347" s="55">
        <v>2575</v>
      </c>
      <c r="CP347" s="56">
        <v>511</v>
      </c>
      <c r="CQ347" s="54">
        <v>504</v>
      </c>
      <c r="CR347" s="55">
        <v>507.8</v>
      </c>
      <c r="CS347" s="56">
        <v>560</v>
      </c>
      <c r="CT347" s="54">
        <v>560</v>
      </c>
      <c r="CU347" s="55">
        <v>560</v>
      </c>
      <c r="CV347" s="56">
        <v>557</v>
      </c>
      <c r="CW347" s="54">
        <v>550</v>
      </c>
      <c r="CX347" s="55">
        <v>554</v>
      </c>
      <c r="CY347" s="54">
        <v>465</v>
      </c>
      <c r="CZ347" s="54">
        <v>465</v>
      </c>
      <c r="DA347" s="55">
        <v>465</v>
      </c>
      <c r="DB347" s="54">
        <v>430.2</v>
      </c>
      <c r="DC347" s="54">
        <v>426.6</v>
      </c>
      <c r="DD347" s="55">
        <v>428.6</v>
      </c>
      <c r="DE347" s="54" t="s">
        <v>180</v>
      </c>
      <c r="DF347" s="54" t="s">
        <v>180</v>
      </c>
      <c r="DG347" s="55" t="s">
        <v>180</v>
      </c>
      <c r="DH347" s="54" t="s">
        <v>180</v>
      </c>
      <c r="DI347" s="54" t="s">
        <v>180</v>
      </c>
      <c r="DJ347" s="55" t="s">
        <v>180</v>
      </c>
      <c r="DK347" s="56" t="s">
        <v>180</v>
      </c>
      <c r="DL347" s="54" t="s">
        <v>180</v>
      </c>
      <c r="DM347" s="55" t="s">
        <v>180</v>
      </c>
      <c r="DN347" s="54" t="s">
        <v>180</v>
      </c>
      <c r="DO347" s="54" t="s">
        <v>180</v>
      </c>
      <c r="DP347" s="55" t="s">
        <v>180</v>
      </c>
      <c r="DQ347" s="54" t="s">
        <v>180</v>
      </c>
      <c r="DR347" s="54" t="s">
        <v>180</v>
      </c>
      <c r="DS347" s="55" t="s">
        <v>180</v>
      </c>
      <c r="DT347" s="54" t="s">
        <v>180</v>
      </c>
      <c r="DU347" s="54" t="s">
        <v>180</v>
      </c>
      <c r="DV347" s="55" t="s">
        <v>180</v>
      </c>
      <c r="DW347" s="56">
        <v>446</v>
      </c>
      <c r="DX347" s="54">
        <v>440</v>
      </c>
      <c r="DY347" s="55">
        <v>443.4</v>
      </c>
      <c r="DZ347" s="56" t="s">
        <v>180</v>
      </c>
      <c r="EA347" s="54" t="s">
        <v>180</v>
      </c>
      <c r="EB347" s="55" t="s">
        <v>180</v>
      </c>
      <c r="EC347" s="56">
        <v>493</v>
      </c>
      <c r="ED347" s="54">
        <v>484.4</v>
      </c>
      <c r="EE347" s="55">
        <v>489</v>
      </c>
      <c r="EF347" s="56">
        <v>452</v>
      </c>
      <c r="EG347" s="54">
        <v>448.6</v>
      </c>
      <c r="EH347" s="55">
        <v>450.4</v>
      </c>
      <c r="EI347" s="56" t="s">
        <v>180</v>
      </c>
      <c r="EJ347" s="54" t="s">
        <v>180</v>
      </c>
      <c r="EK347" s="55" t="s">
        <v>180</v>
      </c>
      <c r="EL347" s="56" t="s">
        <v>180</v>
      </c>
      <c r="EM347" s="54" t="s">
        <v>180</v>
      </c>
      <c r="EN347" s="55" t="s">
        <v>180</v>
      </c>
      <c r="EO347" s="56">
        <v>2100</v>
      </c>
      <c r="EP347" s="54">
        <v>2040</v>
      </c>
      <c r="EQ347" s="55">
        <v>2070</v>
      </c>
      <c r="ER347" s="56">
        <v>2270</v>
      </c>
      <c r="ES347" s="54">
        <v>2200</v>
      </c>
      <c r="ET347" s="55">
        <v>2235</v>
      </c>
      <c r="EU347" s="54" t="s">
        <v>180</v>
      </c>
      <c r="EV347" s="54" t="s">
        <v>180</v>
      </c>
      <c r="EW347" s="55" t="s">
        <v>180</v>
      </c>
      <c r="EX347" s="54">
        <v>456</v>
      </c>
      <c r="EY347" s="54">
        <v>449</v>
      </c>
      <c r="EZ347" s="55">
        <v>452.8</v>
      </c>
      <c r="FA347" s="56" t="s">
        <v>180</v>
      </c>
      <c r="FB347" s="54" t="s">
        <v>180</v>
      </c>
      <c r="FC347" s="55" t="s">
        <v>180</v>
      </c>
      <c r="FD347" s="56" t="s">
        <v>180</v>
      </c>
      <c r="FE347" s="54" t="s">
        <v>180</v>
      </c>
      <c r="FF347" s="55" t="s">
        <v>180</v>
      </c>
      <c r="FG347" s="56">
        <v>380</v>
      </c>
      <c r="FH347" s="54">
        <v>380</v>
      </c>
      <c r="FI347" s="55">
        <v>380</v>
      </c>
      <c r="FJ347" s="56">
        <v>393</v>
      </c>
      <c r="FK347" s="54">
        <v>370.4</v>
      </c>
      <c r="FL347" s="55">
        <v>381.8</v>
      </c>
      <c r="FM347" s="56">
        <v>420</v>
      </c>
      <c r="FN347" s="54">
        <v>410</v>
      </c>
      <c r="FO347" s="55">
        <v>415</v>
      </c>
      <c r="FP347" s="56" t="s">
        <v>180</v>
      </c>
      <c r="FQ347" s="54" t="s">
        <v>180</v>
      </c>
      <c r="FR347" s="55" t="s">
        <v>180</v>
      </c>
      <c r="FS347" s="56" t="s">
        <v>180</v>
      </c>
      <c r="FT347" s="54" t="s">
        <v>180</v>
      </c>
      <c r="FU347" s="55" t="s">
        <v>180</v>
      </c>
      <c r="FV347" s="56">
        <v>300</v>
      </c>
      <c r="FW347" s="54">
        <v>290</v>
      </c>
      <c r="FX347" s="55">
        <v>295</v>
      </c>
      <c r="FY347" s="56">
        <v>384</v>
      </c>
      <c r="FZ347" s="54">
        <v>350</v>
      </c>
      <c r="GA347" s="55">
        <v>367</v>
      </c>
      <c r="GB347" s="56">
        <v>859</v>
      </c>
      <c r="GC347" s="54">
        <v>720</v>
      </c>
      <c r="GD347" s="55">
        <v>789.6</v>
      </c>
      <c r="GE347" s="56">
        <v>810</v>
      </c>
      <c r="GF347" s="54">
        <v>810</v>
      </c>
      <c r="GG347" s="55">
        <v>810</v>
      </c>
      <c r="GH347" s="56">
        <v>1000</v>
      </c>
      <c r="GI347" s="54">
        <v>900</v>
      </c>
      <c r="GJ347" s="55">
        <v>950</v>
      </c>
      <c r="GK347" s="56" t="s">
        <v>180</v>
      </c>
      <c r="GL347" s="54" t="s">
        <v>180</v>
      </c>
      <c r="GM347" s="55" t="s">
        <v>180</v>
      </c>
      <c r="GN347" s="56" t="s">
        <v>180</v>
      </c>
      <c r="GO347" s="54" t="s">
        <v>180</v>
      </c>
      <c r="GP347" s="55" t="s">
        <v>180</v>
      </c>
      <c r="GQ347" s="56" t="s">
        <v>180</v>
      </c>
      <c r="GR347" s="54" t="s">
        <v>180</v>
      </c>
      <c r="GS347" s="55" t="s">
        <v>180</v>
      </c>
      <c r="GT347" s="56" t="s">
        <v>180</v>
      </c>
      <c r="GU347" s="54" t="s">
        <v>180</v>
      </c>
      <c r="GV347" s="55" t="s">
        <v>180</v>
      </c>
      <c r="GW347" s="56" t="s">
        <v>180</v>
      </c>
      <c r="GX347" s="54" t="s">
        <v>180</v>
      </c>
      <c r="GY347" s="55" t="s">
        <v>180</v>
      </c>
      <c r="GZ347" s="56">
        <v>130</v>
      </c>
      <c r="HA347" s="54">
        <v>115</v>
      </c>
      <c r="HB347" s="55">
        <v>123</v>
      </c>
      <c r="HC347" s="56">
        <v>155</v>
      </c>
      <c r="HD347" s="54">
        <v>136</v>
      </c>
      <c r="HE347" s="55">
        <v>146</v>
      </c>
      <c r="HF347" s="54" t="s">
        <v>180</v>
      </c>
      <c r="HG347" s="54" t="s">
        <v>180</v>
      </c>
      <c r="HH347" s="55" t="s">
        <v>180</v>
      </c>
      <c r="HI347" s="54">
        <v>135</v>
      </c>
      <c r="HJ347" s="54">
        <v>90</v>
      </c>
      <c r="HK347" s="55">
        <v>113</v>
      </c>
      <c r="HL347" s="56">
        <v>79</v>
      </c>
      <c r="HM347" s="54">
        <v>61.4</v>
      </c>
      <c r="HN347" s="55">
        <v>70.2</v>
      </c>
      <c r="HO347" s="56">
        <v>124</v>
      </c>
      <c r="HP347" s="54">
        <v>105</v>
      </c>
      <c r="HQ347" s="55">
        <v>115</v>
      </c>
      <c r="HR347" s="56">
        <v>137</v>
      </c>
      <c r="HS347" s="54">
        <v>130</v>
      </c>
      <c r="HT347" s="55">
        <v>134</v>
      </c>
      <c r="HU347" s="56" t="s">
        <v>180</v>
      </c>
      <c r="HV347" s="54" t="s">
        <v>180</v>
      </c>
      <c r="HW347" s="55" t="s">
        <v>180</v>
      </c>
      <c r="HX347" s="56">
        <v>100</v>
      </c>
      <c r="HY347" s="54">
        <v>88</v>
      </c>
      <c r="HZ347" s="55">
        <v>94</v>
      </c>
      <c r="IA347" s="56" t="s">
        <v>180</v>
      </c>
      <c r="IB347" s="54" t="s">
        <v>180</v>
      </c>
      <c r="IC347" s="55" t="s">
        <v>180</v>
      </c>
    </row>
    <row r="348" spans="1:237">
      <c r="A348" s="20">
        <v>2015</v>
      </c>
      <c r="B348" s="20">
        <v>4</v>
      </c>
      <c r="C348" s="20">
        <v>11</v>
      </c>
      <c r="D348" s="54">
        <v>417.5</v>
      </c>
      <c r="E348" s="54">
        <v>413.75</v>
      </c>
      <c r="F348" s="55">
        <v>416</v>
      </c>
      <c r="G348" s="56">
        <v>422.5</v>
      </c>
      <c r="H348" s="54">
        <v>413.75</v>
      </c>
      <c r="I348" s="55">
        <v>418.5</v>
      </c>
      <c r="J348" s="56">
        <v>373.75</v>
      </c>
      <c r="K348" s="54">
        <v>368.25</v>
      </c>
      <c r="L348" s="55">
        <v>371.5</v>
      </c>
      <c r="M348" s="56">
        <v>442.5</v>
      </c>
      <c r="N348" s="54">
        <v>435</v>
      </c>
      <c r="O348" s="55">
        <v>439</v>
      </c>
      <c r="P348" s="56">
        <v>442.5</v>
      </c>
      <c r="Q348" s="54">
        <v>435</v>
      </c>
      <c r="R348" s="55">
        <v>439</v>
      </c>
      <c r="S348" s="56">
        <v>442.5</v>
      </c>
      <c r="T348" s="54">
        <v>437.5</v>
      </c>
      <c r="U348" s="55">
        <v>440.25</v>
      </c>
      <c r="V348" s="54">
        <v>445</v>
      </c>
      <c r="W348" s="54">
        <v>440</v>
      </c>
      <c r="X348" s="55">
        <v>443</v>
      </c>
      <c r="Y348" s="54">
        <v>445</v>
      </c>
      <c r="Z348" s="54">
        <v>442.5</v>
      </c>
      <c r="AA348" s="55">
        <v>444</v>
      </c>
      <c r="AB348" s="54" t="s">
        <v>180</v>
      </c>
      <c r="AC348" s="54" t="s">
        <v>180</v>
      </c>
      <c r="AD348" s="55" t="s">
        <v>180</v>
      </c>
      <c r="AE348" s="54" t="s">
        <v>180</v>
      </c>
      <c r="AF348" s="54" t="s">
        <v>180</v>
      </c>
      <c r="AG348" s="55" t="s">
        <v>180</v>
      </c>
      <c r="AH348" s="56" t="s">
        <v>180</v>
      </c>
      <c r="AI348" s="54" t="s">
        <v>180</v>
      </c>
      <c r="AJ348" s="55" t="s">
        <v>180</v>
      </c>
      <c r="AK348" s="56">
        <v>422.5</v>
      </c>
      <c r="AL348" s="54">
        <v>421.25</v>
      </c>
      <c r="AM348" s="55">
        <v>422</v>
      </c>
      <c r="AN348" s="56" t="s">
        <v>180</v>
      </c>
      <c r="AO348" s="54" t="s">
        <v>180</v>
      </c>
      <c r="AP348" s="55" t="s">
        <v>180</v>
      </c>
      <c r="AQ348" s="56" t="s">
        <v>180</v>
      </c>
      <c r="AR348" s="54" t="s">
        <v>180</v>
      </c>
      <c r="AS348" s="55" t="s">
        <v>180</v>
      </c>
      <c r="AT348" s="56" t="s">
        <v>180</v>
      </c>
      <c r="AU348" s="54" t="s">
        <v>180</v>
      </c>
      <c r="AV348" s="55" t="s">
        <v>180</v>
      </c>
      <c r="AW348" s="56">
        <v>453.75</v>
      </c>
      <c r="AX348" s="54">
        <v>432.5</v>
      </c>
      <c r="AY348" s="55">
        <v>443.25</v>
      </c>
      <c r="AZ348" s="56">
        <v>470</v>
      </c>
      <c r="BA348" s="54">
        <v>466.25</v>
      </c>
      <c r="BB348" s="55">
        <v>468.5</v>
      </c>
      <c r="BC348" s="56">
        <v>470</v>
      </c>
      <c r="BD348" s="54">
        <v>466.25</v>
      </c>
      <c r="BE348" s="55">
        <v>468.5</v>
      </c>
      <c r="BF348" s="56">
        <v>470</v>
      </c>
      <c r="BG348" s="54">
        <v>467.5</v>
      </c>
      <c r="BH348" s="55">
        <v>469</v>
      </c>
      <c r="BI348" s="56">
        <v>456.25</v>
      </c>
      <c r="BJ348" s="54">
        <v>445</v>
      </c>
      <c r="BK348" s="55">
        <v>450.75</v>
      </c>
      <c r="BL348" s="56">
        <v>421.25</v>
      </c>
      <c r="BM348" s="54">
        <v>417.5</v>
      </c>
      <c r="BN348" s="55">
        <v>419.75</v>
      </c>
      <c r="BO348" s="56">
        <v>460</v>
      </c>
      <c r="BP348" s="54">
        <v>440</v>
      </c>
      <c r="BQ348" s="55">
        <v>450</v>
      </c>
      <c r="BR348" s="56">
        <v>418.75</v>
      </c>
      <c r="BS348" s="54">
        <v>412.25</v>
      </c>
      <c r="BT348" s="55">
        <v>415.75</v>
      </c>
      <c r="BU348" s="56">
        <v>425</v>
      </c>
      <c r="BV348" s="54">
        <v>420</v>
      </c>
      <c r="BW348" s="55">
        <v>423</v>
      </c>
      <c r="BX348" s="56">
        <v>427.5</v>
      </c>
      <c r="BY348" s="54">
        <v>424.75</v>
      </c>
      <c r="BZ348" s="55">
        <v>426.25</v>
      </c>
      <c r="CA348" s="56" t="s">
        <v>180</v>
      </c>
      <c r="CB348" s="54" t="s">
        <v>180</v>
      </c>
      <c r="CC348" s="55" t="s">
        <v>180</v>
      </c>
      <c r="CD348" s="56" t="s">
        <v>180</v>
      </c>
      <c r="CE348" s="54" t="s">
        <v>180</v>
      </c>
      <c r="CF348" s="55" t="s">
        <v>180</v>
      </c>
      <c r="CG348" s="56">
        <v>438.75</v>
      </c>
      <c r="CH348" s="54">
        <v>437.5</v>
      </c>
      <c r="CI348" s="55">
        <v>438.25</v>
      </c>
      <c r="CJ348" s="56">
        <v>2862.5</v>
      </c>
      <c r="CK348" s="54">
        <v>2800</v>
      </c>
      <c r="CL348" s="55">
        <v>2831.25</v>
      </c>
      <c r="CM348" s="56">
        <v>2562.5</v>
      </c>
      <c r="CN348" s="54">
        <v>2475</v>
      </c>
      <c r="CO348" s="55">
        <v>2518.75</v>
      </c>
      <c r="CP348" s="56">
        <v>481.25</v>
      </c>
      <c r="CQ348" s="54">
        <v>473.75</v>
      </c>
      <c r="CR348" s="55">
        <v>477.75</v>
      </c>
      <c r="CS348" s="56">
        <v>560</v>
      </c>
      <c r="CT348" s="54">
        <v>560</v>
      </c>
      <c r="CU348" s="55">
        <v>560</v>
      </c>
      <c r="CV348" s="56">
        <v>557</v>
      </c>
      <c r="CW348" s="54">
        <v>550</v>
      </c>
      <c r="CX348" s="55">
        <v>554</v>
      </c>
      <c r="CY348" s="54">
        <v>433.75</v>
      </c>
      <c r="CZ348" s="54">
        <v>420</v>
      </c>
      <c r="DA348" s="55">
        <v>427</v>
      </c>
      <c r="DB348" s="54">
        <v>379</v>
      </c>
      <c r="DC348" s="54">
        <v>376.25</v>
      </c>
      <c r="DD348" s="55">
        <v>378</v>
      </c>
      <c r="DE348" s="54" t="s">
        <v>180</v>
      </c>
      <c r="DF348" s="54" t="s">
        <v>180</v>
      </c>
      <c r="DG348" s="55" t="s">
        <v>180</v>
      </c>
      <c r="DH348" s="54" t="s">
        <v>180</v>
      </c>
      <c r="DI348" s="54" t="s">
        <v>180</v>
      </c>
      <c r="DJ348" s="55" t="s">
        <v>180</v>
      </c>
      <c r="DK348" s="56" t="s">
        <v>180</v>
      </c>
      <c r="DL348" s="54" t="s">
        <v>180</v>
      </c>
      <c r="DM348" s="55" t="s">
        <v>180</v>
      </c>
      <c r="DN348" s="54" t="s">
        <v>180</v>
      </c>
      <c r="DO348" s="54" t="s">
        <v>180</v>
      </c>
      <c r="DP348" s="55" t="s">
        <v>180</v>
      </c>
      <c r="DQ348" s="54" t="s">
        <v>180</v>
      </c>
      <c r="DR348" s="54" t="s">
        <v>180</v>
      </c>
      <c r="DS348" s="55" t="s">
        <v>180</v>
      </c>
      <c r="DT348" s="54" t="s">
        <v>180</v>
      </c>
      <c r="DU348" s="54" t="s">
        <v>180</v>
      </c>
      <c r="DV348" s="55" t="s">
        <v>180</v>
      </c>
      <c r="DW348" s="56">
        <v>417.5</v>
      </c>
      <c r="DX348" s="54">
        <v>417.5</v>
      </c>
      <c r="DY348" s="55">
        <v>417.5</v>
      </c>
      <c r="DZ348" s="56" t="s">
        <v>180</v>
      </c>
      <c r="EA348" s="54" t="s">
        <v>180</v>
      </c>
      <c r="EB348" s="55" t="s">
        <v>180</v>
      </c>
      <c r="EC348" s="56">
        <v>467.5</v>
      </c>
      <c r="ED348" s="54">
        <v>466.25</v>
      </c>
      <c r="EE348" s="55">
        <v>467</v>
      </c>
      <c r="EF348" s="56">
        <v>425</v>
      </c>
      <c r="EG348" s="54">
        <v>423.75</v>
      </c>
      <c r="EH348" s="55">
        <v>424.5</v>
      </c>
      <c r="EI348" s="56" t="s">
        <v>180</v>
      </c>
      <c r="EJ348" s="54" t="s">
        <v>180</v>
      </c>
      <c r="EK348" s="55" t="s">
        <v>180</v>
      </c>
      <c r="EL348" s="56" t="s">
        <v>180</v>
      </c>
      <c r="EM348" s="54" t="s">
        <v>180</v>
      </c>
      <c r="EN348" s="55" t="s">
        <v>180</v>
      </c>
      <c r="EO348" s="56">
        <v>2062.5</v>
      </c>
      <c r="EP348" s="54">
        <v>2012.5</v>
      </c>
      <c r="EQ348" s="55">
        <v>2037.5</v>
      </c>
      <c r="ER348" s="56">
        <v>2250</v>
      </c>
      <c r="ES348" s="54">
        <v>2200</v>
      </c>
      <c r="ET348" s="55">
        <v>2225</v>
      </c>
      <c r="EU348" s="54" t="s">
        <v>180</v>
      </c>
      <c r="EV348" s="54" t="s">
        <v>180</v>
      </c>
      <c r="EW348" s="55" t="s">
        <v>180</v>
      </c>
      <c r="EX348" s="54">
        <v>427.5</v>
      </c>
      <c r="EY348" s="54">
        <v>421.25</v>
      </c>
      <c r="EZ348" s="55">
        <v>424.5</v>
      </c>
      <c r="FA348" s="56" t="s">
        <v>180</v>
      </c>
      <c r="FB348" s="54" t="s">
        <v>180</v>
      </c>
      <c r="FC348" s="55" t="s">
        <v>180</v>
      </c>
      <c r="FD348" s="56" t="s">
        <v>180</v>
      </c>
      <c r="FE348" s="54" t="s">
        <v>180</v>
      </c>
      <c r="FF348" s="55" t="s">
        <v>180</v>
      </c>
      <c r="FG348" s="56">
        <v>380</v>
      </c>
      <c r="FH348" s="54">
        <v>380</v>
      </c>
      <c r="FI348" s="55">
        <v>380</v>
      </c>
      <c r="FJ348" s="56">
        <v>375</v>
      </c>
      <c r="FK348" s="54">
        <v>365.75</v>
      </c>
      <c r="FL348" s="55">
        <v>370.75</v>
      </c>
      <c r="FM348" s="56">
        <v>397.5</v>
      </c>
      <c r="FN348" s="54">
        <v>391.25</v>
      </c>
      <c r="FO348" s="55">
        <v>394.75</v>
      </c>
      <c r="FP348" s="56" t="s">
        <v>180</v>
      </c>
      <c r="FQ348" s="54" t="s">
        <v>180</v>
      </c>
      <c r="FR348" s="55" t="s">
        <v>180</v>
      </c>
      <c r="FS348" s="56" t="s">
        <v>180</v>
      </c>
      <c r="FT348" s="54" t="s">
        <v>180</v>
      </c>
      <c r="FU348" s="55" t="s">
        <v>180</v>
      </c>
      <c r="FV348" s="56">
        <v>300</v>
      </c>
      <c r="FW348" s="54">
        <v>290</v>
      </c>
      <c r="FX348" s="55">
        <v>295</v>
      </c>
      <c r="FY348" s="56">
        <v>380</v>
      </c>
      <c r="FZ348" s="54">
        <v>350</v>
      </c>
      <c r="GA348" s="55">
        <v>365</v>
      </c>
      <c r="GB348" s="56">
        <v>935</v>
      </c>
      <c r="GC348" s="54">
        <v>720</v>
      </c>
      <c r="GD348" s="55">
        <v>828</v>
      </c>
      <c r="GE348" s="56">
        <v>810</v>
      </c>
      <c r="GF348" s="54">
        <v>810</v>
      </c>
      <c r="GG348" s="55">
        <v>810</v>
      </c>
      <c r="GH348" s="56">
        <v>1000</v>
      </c>
      <c r="GI348" s="54">
        <v>900</v>
      </c>
      <c r="GJ348" s="55">
        <v>950</v>
      </c>
      <c r="GK348" s="56" t="s">
        <v>180</v>
      </c>
      <c r="GL348" s="54" t="s">
        <v>180</v>
      </c>
      <c r="GM348" s="55" t="s">
        <v>180</v>
      </c>
      <c r="GN348" s="56" t="s">
        <v>180</v>
      </c>
      <c r="GO348" s="54" t="s">
        <v>180</v>
      </c>
      <c r="GP348" s="55" t="s">
        <v>180</v>
      </c>
      <c r="GQ348" s="56" t="s">
        <v>180</v>
      </c>
      <c r="GR348" s="54" t="s">
        <v>180</v>
      </c>
      <c r="GS348" s="55" t="s">
        <v>180</v>
      </c>
      <c r="GT348" s="56" t="s">
        <v>180</v>
      </c>
      <c r="GU348" s="54" t="s">
        <v>180</v>
      </c>
      <c r="GV348" s="55" t="s">
        <v>180</v>
      </c>
      <c r="GW348" s="56" t="s">
        <v>180</v>
      </c>
      <c r="GX348" s="54" t="s">
        <v>180</v>
      </c>
      <c r="GY348" s="55" t="s">
        <v>180</v>
      </c>
      <c r="GZ348" s="56">
        <v>130</v>
      </c>
      <c r="HA348" s="54">
        <v>115</v>
      </c>
      <c r="HB348" s="55">
        <v>123</v>
      </c>
      <c r="HC348" s="56">
        <v>155</v>
      </c>
      <c r="HD348" s="54">
        <v>136</v>
      </c>
      <c r="HE348" s="55">
        <v>146</v>
      </c>
      <c r="HF348" s="54" t="s">
        <v>180</v>
      </c>
      <c r="HG348" s="54" t="s">
        <v>180</v>
      </c>
      <c r="HH348" s="55" t="s">
        <v>180</v>
      </c>
      <c r="HI348" s="54">
        <v>135</v>
      </c>
      <c r="HJ348" s="54">
        <v>90</v>
      </c>
      <c r="HK348" s="55">
        <v>113</v>
      </c>
      <c r="HL348" s="56">
        <v>79</v>
      </c>
      <c r="HM348" s="54">
        <v>65</v>
      </c>
      <c r="HN348" s="55">
        <v>72</v>
      </c>
      <c r="HO348" s="56">
        <v>124</v>
      </c>
      <c r="HP348" s="54">
        <v>105</v>
      </c>
      <c r="HQ348" s="55">
        <v>115</v>
      </c>
      <c r="HR348" s="56">
        <v>137</v>
      </c>
      <c r="HS348" s="54">
        <v>130</v>
      </c>
      <c r="HT348" s="55">
        <v>134</v>
      </c>
      <c r="HU348" s="56" t="s">
        <v>180</v>
      </c>
      <c r="HV348" s="54" t="s">
        <v>180</v>
      </c>
      <c r="HW348" s="55" t="s">
        <v>180</v>
      </c>
      <c r="HX348" s="56">
        <v>100</v>
      </c>
      <c r="HY348" s="54">
        <v>88</v>
      </c>
      <c r="HZ348" s="55">
        <v>94</v>
      </c>
      <c r="IA348" s="56" t="s">
        <v>180</v>
      </c>
      <c r="IB348" s="54" t="s">
        <v>180</v>
      </c>
      <c r="IC348" s="55" t="s">
        <v>180</v>
      </c>
    </row>
    <row r="349" spans="1:237">
      <c r="A349" s="20">
        <v>2015</v>
      </c>
      <c r="B349" s="20">
        <v>4</v>
      </c>
      <c r="C349" s="20">
        <v>12</v>
      </c>
      <c r="D349" s="54">
        <v>404</v>
      </c>
      <c r="E349" s="54">
        <v>396</v>
      </c>
      <c r="F349" s="55">
        <v>400.2</v>
      </c>
      <c r="G349" s="56">
        <v>390</v>
      </c>
      <c r="H349" s="54">
        <v>390</v>
      </c>
      <c r="I349" s="55">
        <v>390</v>
      </c>
      <c r="J349" s="56">
        <v>342</v>
      </c>
      <c r="K349" s="54">
        <v>335</v>
      </c>
      <c r="L349" s="55">
        <v>338.6</v>
      </c>
      <c r="M349" s="56">
        <v>423</v>
      </c>
      <c r="N349" s="54">
        <v>416</v>
      </c>
      <c r="O349" s="55">
        <v>419.8</v>
      </c>
      <c r="P349" s="56">
        <v>423</v>
      </c>
      <c r="Q349" s="54">
        <v>416</v>
      </c>
      <c r="R349" s="55">
        <v>419.8</v>
      </c>
      <c r="S349" s="56">
        <v>423</v>
      </c>
      <c r="T349" s="54">
        <v>420</v>
      </c>
      <c r="U349" s="55">
        <v>421.8</v>
      </c>
      <c r="V349" s="54">
        <v>409</v>
      </c>
      <c r="W349" s="54">
        <v>394</v>
      </c>
      <c r="X349" s="55">
        <v>401.6</v>
      </c>
      <c r="Y349" s="54">
        <v>436</v>
      </c>
      <c r="Z349" s="54">
        <v>435</v>
      </c>
      <c r="AA349" s="55">
        <v>435.6</v>
      </c>
      <c r="AB349" s="54" t="s">
        <v>180</v>
      </c>
      <c r="AC349" s="54" t="s">
        <v>180</v>
      </c>
      <c r="AD349" s="55" t="s">
        <v>180</v>
      </c>
      <c r="AE349" s="54" t="s">
        <v>180</v>
      </c>
      <c r="AF349" s="54" t="s">
        <v>180</v>
      </c>
      <c r="AG349" s="55" t="s">
        <v>180</v>
      </c>
      <c r="AH349" s="56" t="s">
        <v>180</v>
      </c>
      <c r="AI349" s="54" t="s">
        <v>180</v>
      </c>
      <c r="AJ349" s="55" t="s">
        <v>180</v>
      </c>
      <c r="AK349" s="56">
        <v>406</v>
      </c>
      <c r="AL349" s="54">
        <v>405</v>
      </c>
      <c r="AM349" s="55">
        <v>405.6</v>
      </c>
      <c r="AN349" s="56" t="s">
        <v>180</v>
      </c>
      <c r="AO349" s="54" t="s">
        <v>180</v>
      </c>
      <c r="AP349" s="55" t="s">
        <v>180</v>
      </c>
      <c r="AQ349" s="56" t="s">
        <v>180</v>
      </c>
      <c r="AR349" s="54" t="s">
        <v>180</v>
      </c>
      <c r="AS349" s="55" t="s">
        <v>180</v>
      </c>
      <c r="AT349" s="56" t="s">
        <v>180</v>
      </c>
      <c r="AU349" s="54" t="s">
        <v>180</v>
      </c>
      <c r="AV349" s="55" t="s">
        <v>180</v>
      </c>
      <c r="AW349" s="56">
        <v>440</v>
      </c>
      <c r="AX349" s="54">
        <v>401</v>
      </c>
      <c r="AY349" s="55">
        <v>420.6</v>
      </c>
      <c r="AZ349" s="56">
        <v>451</v>
      </c>
      <c r="BA349" s="54">
        <v>446</v>
      </c>
      <c r="BB349" s="55">
        <v>449</v>
      </c>
      <c r="BC349" s="56">
        <v>448</v>
      </c>
      <c r="BD349" s="54">
        <v>447</v>
      </c>
      <c r="BE349" s="55">
        <v>447.6</v>
      </c>
      <c r="BF349" s="56">
        <v>450</v>
      </c>
      <c r="BG349" s="54">
        <v>450</v>
      </c>
      <c r="BH349" s="55">
        <v>450</v>
      </c>
      <c r="BI349" s="56">
        <v>442</v>
      </c>
      <c r="BJ349" s="54">
        <v>430</v>
      </c>
      <c r="BK349" s="55">
        <v>436.2</v>
      </c>
      <c r="BL349" s="56">
        <v>408.6</v>
      </c>
      <c r="BM349" s="54">
        <v>400.6</v>
      </c>
      <c r="BN349" s="55">
        <v>405</v>
      </c>
      <c r="BO349" s="56">
        <v>460</v>
      </c>
      <c r="BP349" s="54">
        <v>440</v>
      </c>
      <c r="BQ349" s="55">
        <v>450</v>
      </c>
      <c r="BR349" s="56">
        <v>403</v>
      </c>
      <c r="BS349" s="54">
        <v>394</v>
      </c>
      <c r="BT349" s="55">
        <v>398.6</v>
      </c>
      <c r="BU349" s="56">
        <v>412.6</v>
      </c>
      <c r="BV349" s="54">
        <v>409</v>
      </c>
      <c r="BW349" s="55">
        <v>411.2</v>
      </c>
      <c r="BX349" s="56">
        <v>413</v>
      </c>
      <c r="BY349" s="54">
        <v>412</v>
      </c>
      <c r="BZ349" s="55">
        <v>412.6</v>
      </c>
      <c r="CA349" s="56" t="s">
        <v>180</v>
      </c>
      <c r="CB349" s="54" t="s">
        <v>180</v>
      </c>
      <c r="CC349" s="55" t="s">
        <v>180</v>
      </c>
      <c r="CD349" s="56" t="s">
        <v>180</v>
      </c>
      <c r="CE349" s="54" t="s">
        <v>180</v>
      </c>
      <c r="CF349" s="55" t="s">
        <v>180</v>
      </c>
      <c r="CG349" s="56">
        <v>400</v>
      </c>
      <c r="CH349" s="54">
        <v>394</v>
      </c>
      <c r="CI349" s="55">
        <v>397.4</v>
      </c>
      <c r="CJ349" s="56">
        <v>2810</v>
      </c>
      <c r="CK349" s="54">
        <v>2760</v>
      </c>
      <c r="CL349" s="55">
        <v>2785</v>
      </c>
      <c r="CM349" s="56">
        <v>2460</v>
      </c>
      <c r="CN349" s="54">
        <v>2360</v>
      </c>
      <c r="CO349" s="55">
        <v>2410</v>
      </c>
      <c r="CP349" s="56">
        <v>464</v>
      </c>
      <c r="CQ349" s="54">
        <v>461</v>
      </c>
      <c r="CR349" s="55">
        <v>462.8</v>
      </c>
      <c r="CS349" s="56">
        <v>560</v>
      </c>
      <c r="CT349" s="54">
        <v>560</v>
      </c>
      <c r="CU349" s="55">
        <v>560</v>
      </c>
      <c r="CV349" s="56">
        <v>557</v>
      </c>
      <c r="CW349" s="54">
        <v>550</v>
      </c>
      <c r="CX349" s="55">
        <v>554</v>
      </c>
      <c r="CY349" s="54">
        <v>405</v>
      </c>
      <c r="CZ349" s="54">
        <v>387</v>
      </c>
      <c r="DA349" s="55">
        <v>396</v>
      </c>
      <c r="DB349" s="54">
        <v>348</v>
      </c>
      <c r="DC349" s="54">
        <v>341.2</v>
      </c>
      <c r="DD349" s="55">
        <v>344.6</v>
      </c>
      <c r="DE349" s="54" t="s">
        <v>180</v>
      </c>
      <c r="DF349" s="54" t="s">
        <v>180</v>
      </c>
      <c r="DG349" s="55" t="s">
        <v>180</v>
      </c>
      <c r="DH349" s="54" t="s">
        <v>180</v>
      </c>
      <c r="DI349" s="54" t="s">
        <v>180</v>
      </c>
      <c r="DJ349" s="55" t="s">
        <v>180</v>
      </c>
      <c r="DK349" s="56" t="s">
        <v>180</v>
      </c>
      <c r="DL349" s="54" t="s">
        <v>180</v>
      </c>
      <c r="DM349" s="55" t="s">
        <v>180</v>
      </c>
      <c r="DN349" s="54" t="s">
        <v>180</v>
      </c>
      <c r="DO349" s="54" t="s">
        <v>180</v>
      </c>
      <c r="DP349" s="55" t="s">
        <v>180</v>
      </c>
      <c r="DQ349" s="54" t="s">
        <v>180</v>
      </c>
      <c r="DR349" s="54" t="s">
        <v>180</v>
      </c>
      <c r="DS349" s="55" t="s">
        <v>180</v>
      </c>
      <c r="DT349" s="54" t="s">
        <v>180</v>
      </c>
      <c r="DU349" s="54" t="s">
        <v>180</v>
      </c>
      <c r="DV349" s="55" t="s">
        <v>180</v>
      </c>
      <c r="DW349" s="56">
        <v>404</v>
      </c>
      <c r="DX349" s="54">
        <v>398</v>
      </c>
      <c r="DY349" s="55">
        <v>401</v>
      </c>
      <c r="DZ349" s="56" t="s">
        <v>180</v>
      </c>
      <c r="EA349" s="54" t="s">
        <v>180</v>
      </c>
      <c r="EB349" s="55" t="s">
        <v>180</v>
      </c>
      <c r="EC349" s="56">
        <v>447</v>
      </c>
      <c r="ED349" s="54">
        <v>447</v>
      </c>
      <c r="EE349" s="55">
        <v>447</v>
      </c>
      <c r="EF349" s="56">
        <v>406</v>
      </c>
      <c r="EG349" s="54">
        <v>405</v>
      </c>
      <c r="EH349" s="55">
        <v>405.6</v>
      </c>
      <c r="EI349" s="56" t="s">
        <v>180</v>
      </c>
      <c r="EJ349" s="54" t="s">
        <v>180</v>
      </c>
      <c r="EK349" s="55" t="s">
        <v>180</v>
      </c>
      <c r="EL349" s="56" t="s">
        <v>180</v>
      </c>
      <c r="EM349" s="54" t="s">
        <v>180</v>
      </c>
      <c r="EN349" s="55" t="s">
        <v>180</v>
      </c>
      <c r="EO349" s="56">
        <v>2010</v>
      </c>
      <c r="EP349" s="54">
        <v>1920</v>
      </c>
      <c r="EQ349" s="55">
        <v>1965</v>
      </c>
      <c r="ER349" s="56">
        <v>2210</v>
      </c>
      <c r="ES349" s="54">
        <v>2160</v>
      </c>
      <c r="ET349" s="55">
        <v>2185</v>
      </c>
      <c r="EU349" s="54" t="s">
        <v>180</v>
      </c>
      <c r="EV349" s="54" t="s">
        <v>180</v>
      </c>
      <c r="EW349" s="55" t="s">
        <v>180</v>
      </c>
      <c r="EX349" s="54">
        <v>385</v>
      </c>
      <c r="EY349" s="54">
        <v>378</v>
      </c>
      <c r="EZ349" s="55">
        <v>381.8</v>
      </c>
      <c r="FA349" s="56" t="s">
        <v>180</v>
      </c>
      <c r="FB349" s="54" t="s">
        <v>180</v>
      </c>
      <c r="FC349" s="55" t="s">
        <v>180</v>
      </c>
      <c r="FD349" s="56" t="s">
        <v>180</v>
      </c>
      <c r="FE349" s="54" t="s">
        <v>180</v>
      </c>
      <c r="FF349" s="55" t="s">
        <v>180</v>
      </c>
      <c r="FG349" s="56">
        <v>380</v>
      </c>
      <c r="FH349" s="54">
        <v>380</v>
      </c>
      <c r="FI349" s="55">
        <v>380</v>
      </c>
      <c r="FJ349" s="56">
        <v>361</v>
      </c>
      <c r="FK349" s="54">
        <v>359</v>
      </c>
      <c r="FL349" s="55">
        <v>360.2</v>
      </c>
      <c r="FM349" s="56">
        <v>381</v>
      </c>
      <c r="FN349" s="54">
        <v>379</v>
      </c>
      <c r="FO349" s="55">
        <v>380.2</v>
      </c>
      <c r="FP349" s="56" t="s">
        <v>180</v>
      </c>
      <c r="FQ349" s="54" t="s">
        <v>180</v>
      </c>
      <c r="FR349" s="55" t="s">
        <v>180</v>
      </c>
      <c r="FS349" s="56" t="s">
        <v>180</v>
      </c>
      <c r="FT349" s="54" t="s">
        <v>180</v>
      </c>
      <c r="FU349" s="55" t="s">
        <v>180</v>
      </c>
      <c r="FV349" s="56">
        <v>300</v>
      </c>
      <c r="FW349" s="54">
        <v>290</v>
      </c>
      <c r="FX349" s="55">
        <v>295</v>
      </c>
      <c r="FY349" s="56">
        <v>380</v>
      </c>
      <c r="FZ349" s="54">
        <v>350</v>
      </c>
      <c r="GA349" s="55">
        <v>365</v>
      </c>
      <c r="GB349" s="56">
        <v>935</v>
      </c>
      <c r="GC349" s="54">
        <v>720</v>
      </c>
      <c r="GD349" s="55">
        <v>828</v>
      </c>
      <c r="GE349" s="56">
        <v>810</v>
      </c>
      <c r="GF349" s="54">
        <v>810</v>
      </c>
      <c r="GG349" s="55">
        <v>810</v>
      </c>
      <c r="GH349" s="56">
        <v>1000</v>
      </c>
      <c r="GI349" s="54">
        <v>900</v>
      </c>
      <c r="GJ349" s="55">
        <v>950</v>
      </c>
      <c r="GK349" s="56" t="s">
        <v>180</v>
      </c>
      <c r="GL349" s="54" t="s">
        <v>180</v>
      </c>
      <c r="GM349" s="55" t="s">
        <v>180</v>
      </c>
      <c r="GN349" s="56" t="s">
        <v>180</v>
      </c>
      <c r="GO349" s="54" t="s">
        <v>180</v>
      </c>
      <c r="GP349" s="55" t="s">
        <v>180</v>
      </c>
      <c r="GQ349" s="56" t="s">
        <v>180</v>
      </c>
      <c r="GR349" s="54" t="s">
        <v>180</v>
      </c>
      <c r="GS349" s="55" t="s">
        <v>180</v>
      </c>
      <c r="GT349" s="56" t="s">
        <v>180</v>
      </c>
      <c r="GU349" s="54" t="s">
        <v>180</v>
      </c>
      <c r="GV349" s="55" t="s">
        <v>180</v>
      </c>
      <c r="GW349" s="56" t="s">
        <v>180</v>
      </c>
      <c r="GX349" s="54" t="s">
        <v>180</v>
      </c>
      <c r="GY349" s="55" t="s">
        <v>180</v>
      </c>
      <c r="GZ349" s="56">
        <v>130</v>
      </c>
      <c r="HA349" s="54">
        <v>115</v>
      </c>
      <c r="HB349" s="55">
        <v>123</v>
      </c>
      <c r="HC349" s="56">
        <v>155</v>
      </c>
      <c r="HD349" s="54">
        <v>136</v>
      </c>
      <c r="HE349" s="55">
        <v>146</v>
      </c>
      <c r="HF349" s="54" t="s">
        <v>180</v>
      </c>
      <c r="HG349" s="54" t="s">
        <v>180</v>
      </c>
      <c r="HH349" s="55" t="s">
        <v>180</v>
      </c>
      <c r="HI349" s="54">
        <v>135</v>
      </c>
      <c r="HJ349" s="54">
        <v>90</v>
      </c>
      <c r="HK349" s="55">
        <v>113</v>
      </c>
      <c r="HL349" s="56">
        <v>79</v>
      </c>
      <c r="HM349" s="54">
        <v>65</v>
      </c>
      <c r="HN349" s="55">
        <v>72</v>
      </c>
      <c r="HO349" s="56">
        <v>124</v>
      </c>
      <c r="HP349" s="54">
        <v>105</v>
      </c>
      <c r="HQ349" s="55">
        <v>115</v>
      </c>
      <c r="HR349" s="56">
        <v>137</v>
      </c>
      <c r="HS349" s="54">
        <v>130</v>
      </c>
      <c r="HT349" s="55">
        <v>134</v>
      </c>
      <c r="HU349" s="56" t="s">
        <v>180</v>
      </c>
      <c r="HV349" s="54" t="s">
        <v>180</v>
      </c>
      <c r="HW349" s="55" t="s">
        <v>180</v>
      </c>
      <c r="HX349" s="56">
        <v>104</v>
      </c>
      <c r="HY349" s="54">
        <v>93.6</v>
      </c>
      <c r="HZ349" s="55">
        <v>98.8</v>
      </c>
      <c r="IA349" s="56" t="s">
        <v>180</v>
      </c>
      <c r="IB349" s="54" t="s">
        <v>180</v>
      </c>
      <c r="IC349" s="55" t="s">
        <v>180</v>
      </c>
    </row>
    <row r="350" spans="1:237">
      <c r="A350" s="20">
        <v>2016</v>
      </c>
      <c r="B350" s="20">
        <v>1</v>
      </c>
      <c r="C350" s="20">
        <v>1</v>
      </c>
      <c r="D350" s="54">
        <v>390</v>
      </c>
      <c r="E350" s="54">
        <v>380</v>
      </c>
      <c r="F350" s="55">
        <v>385</v>
      </c>
      <c r="G350" s="56">
        <v>375</v>
      </c>
      <c r="H350" s="54">
        <v>375</v>
      </c>
      <c r="I350" s="55">
        <v>375</v>
      </c>
      <c r="J350" s="56">
        <v>329.25</v>
      </c>
      <c r="K350" s="54">
        <v>322.75</v>
      </c>
      <c r="L350" s="55">
        <v>326.25</v>
      </c>
      <c r="M350" s="56">
        <v>396.25</v>
      </c>
      <c r="N350" s="54">
        <v>388.75</v>
      </c>
      <c r="O350" s="55">
        <v>392.75</v>
      </c>
      <c r="P350" s="56">
        <v>396.25</v>
      </c>
      <c r="Q350" s="54">
        <v>388.75</v>
      </c>
      <c r="R350" s="55">
        <v>392.75</v>
      </c>
      <c r="S350" s="56">
        <v>396.25</v>
      </c>
      <c r="T350" s="54">
        <v>388.75</v>
      </c>
      <c r="U350" s="55">
        <v>392.75</v>
      </c>
      <c r="V350" s="54">
        <v>380</v>
      </c>
      <c r="W350" s="54">
        <v>370</v>
      </c>
      <c r="X350" s="55">
        <v>375</v>
      </c>
      <c r="Y350" s="54">
        <v>391.25</v>
      </c>
      <c r="Z350" s="54">
        <v>391.25</v>
      </c>
      <c r="AA350" s="55">
        <v>391.25</v>
      </c>
      <c r="AB350" s="54" t="s">
        <v>180</v>
      </c>
      <c r="AC350" s="54" t="s">
        <v>180</v>
      </c>
      <c r="AD350" s="55" t="s">
        <v>180</v>
      </c>
      <c r="AE350" s="54" t="s">
        <v>180</v>
      </c>
      <c r="AF350" s="54" t="s">
        <v>180</v>
      </c>
      <c r="AG350" s="55" t="s">
        <v>180</v>
      </c>
      <c r="AH350" s="56" t="s">
        <v>180</v>
      </c>
      <c r="AI350" s="54" t="s">
        <v>180</v>
      </c>
      <c r="AJ350" s="55" t="s">
        <v>180</v>
      </c>
      <c r="AK350" s="56">
        <v>405</v>
      </c>
      <c r="AL350" s="54">
        <v>397.5</v>
      </c>
      <c r="AM350" s="55">
        <v>401.25</v>
      </c>
      <c r="AN350" s="56" t="s">
        <v>180</v>
      </c>
      <c r="AO350" s="54" t="s">
        <v>180</v>
      </c>
      <c r="AP350" s="55" t="s">
        <v>180</v>
      </c>
      <c r="AQ350" s="56" t="s">
        <v>180</v>
      </c>
      <c r="AR350" s="54" t="s">
        <v>180</v>
      </c>
      <c r="AS350" s="55" t="s">
        <v>180</v>
      </c>
      <c r="AT350" s="56" t="s">
        <v>180</v>
      </c>
      <c r="AU350" s="54" t="s">
        <v>180</v>
      </c>
      <c r="AV350" s="55" t="s">
        <v>180</v>
      </c>
      <c r="AW350" s="56">
        <v>426.25</v>
      </c>
      <c r="AX350" s="54">
        <v>375</v>
      </c>
      <c r="AY350" s="55">
        <v>400.75</v>
      </c>
      <c r="AZ350" s="56">
        <v>450</v>
      </c>
      <c r="BA350" s="54">
        <v>432.5</v>
      </c>
      <c r="BB350" s="55">
        <v>441.5</v>
      </c>
      <c r="BC350" s="56">
        <v>437.5</v>
      </c>
      <c r="BD350" s="54">
        <v>432.5</v>
      </c>
      <c r="BE350" s="55">
        <v>435</v>
      </c>
      <c r="BF350" s="56">
        <v>450</v>
      </c>
      <c r="BG350" s="54">
        <v>445</v>
      </c>
      <c r="BH350" s="55">
        <v>447.5</v>
      </c>
      <c r="BI350" s="56">
        <v>435</v>
      </c>
      <c r="BJ350" s="54">
        <v>425</v>
      </c>
      <c r="BK350" s="55">
        <v>430</v>
      </c>
      <c r="BL350" s="56">
        <v>399</v>
      </c>
      <c r="BM350" s="54">
        <v>386.5</v>
      </c>
      <c r="BN350" s="55">
        <v>393.25</v>
      </c>
      <c r="BO350" s="56">
        <v>430</v>
      </c>
      <c r="BP350" s="54">
        <v>417.5</v>
      </c>
      <c r="BQ350" s="55">
        <v>424</v>
      </c>
      <c r="BR350" s="56">
        <v>393.75</v>
      </c>
      <c r="BS350" s="54">
        <v>383.75</v>
      </c>
      <c r="BT350" s="55">
        <v>388.75</v>
      </c>
      <c r="BU350" s="56">
        <v>403.25</v>
      </c>
      <c r="BV350" s="54">
        <v>396.25</v>
      </c>
      <c r="BW350" s="55">
        <v>400</v>
      </c>
      <c r="BX350" s="56">
        <v>406.25</v>
      </c>
      <c r="BY350" s="54">
        <v>403.75</v>
      </c>
      <c r="BZ350" s="55">
        <v>405.25</v>
      </c>
      <c r="CA350" s="56" t="s">
        <v>180</v>
      </c>
      <c r="CB350" s="54" t="s">
        <v>180</v>
      </c>
      <c r="CC350" s="55" t="s">
        <v>180</v>
      </c>
      <c r="CD350" s="56" t="s">
        <v>180</v>
      </c>
      <c r="CE350" s="54" t="s">
        <v>180</v>
      </c>
      <c r="CF350" s="55" t="s">
        <v>180</v>
      </c>
      <c r="CG350" s="56">
        <v>390</v>
      </c>
      <c r="CH350" s="54">
        <v>385</v>
      </c>
      <c r="CI350" s="55">
        <v>388</v>
      </c>
      <c r="CJ350" s="56">
        <v>2750</v>
      </c>
      <c r="CK350" s="54">
        <v>2700</v>
      </c>
      <c r="CL350" s="55">
        <v>2725</v>
      </c>
      <c r="CM350" s="56">
        <v>2400</v>
      </c>
      <c r="CN350" s="54">
        <v>2300</v>
      </c>
      <c r="CO350" s="55">
        <v>2350</v>
      </c>
      <c r="CP350" s="56">
        <v>443.75</v>
      </c>
      <c r="CQ350" s="54">
        <v>441.25</v>
      </c>
      <c r="CR350" s="55">
        <v>442.75</v>
      </c>
      <c r="CS350" s="56">
        <v>560</v>
      </c>
      <c r="CT350" s="54">
        <v>560</v>
      </c>
      <c r="CU350" s="55">
        <v>560</v>
      </c>
      <c r="CV350" s="56">
        <v>557</v>
      </c>
      <c r="CW350" s="54">
        <v>550</v>
      </c>
      <c r="CX350" s="55">
        <v>554</v>
      </c>
      <c r="CY350" s="54">
        <v>377.5</v>
      </c>
      <c r="CZ350" s="54">
        <v>363.75</v>
      </c>
      <c r="DA350" s="55">
        <v>371</v>
      </c>
      <c r="DB350" s="54">
        <v>330</v>
      </c>
      <c r="DC350" s="54">
        <v>324</v>
      </c>
      <c r="DD350" s="55">
        <v>327</v>
      </c>
      <c r="DE350" s="54" t="s">
        <v>180</v>
      </c>
      <c r="DF350" s="54" t="s">
        <v>180</v>
      </c>
      <c r="DG350" s="55" t="s">
        <v>180</v>
      </c>
      <c r="DH350" s="54" t="s">
        <v>180</v>
      </c>
      <c r="DI350" s="54" t="s">
        <v>180</v>
      </c>
      <c r="DJ350" s="55" t="s">
        <v>180</v>
      </c>
      <c r="DK350" s="56" t="s">
        <v>180</v>
      </c>
      <c r="DL350" s="54" t="s">
        <v>180</v>
      </c>
      <c r="DM350" s="55" t="s">
        <v>180</v>
      </c>
      <c r="DN350" s="54" t="s">
        <v>180</v>
      </c>
      <c r="DO350" s="54" t="s">
        <v>180</v>
      </c>
      <c r="DP350" s="55" t="s">
        <v>180</v>
      </c>
      <c r="DQ350" s="54" t="s">
        <v>180</v>
      </c>
      <c r="DR350" s="54" t="s">
        <v>180</v>
      </c>
      <c r="DS350" s="55" t="s">
        <v>180</v>
      </c>
      <c r="DT350" s="54" t="s">
        <v>180</v>
      </c>
      <c r="DU350" s="54" t="s">
        <v>180</v>
      </c>
      <c r="DV350" s="55" t="s">
        <v>180</v>
      </c>
      <c r="DW350" s="56">
        <v>390</v>
      </c>
      <c r="DX350" s="54">
        <v>380</v>
      </c>
      <c r="DY350" s="55">
        <v>385</v>
      </c>
      <c r="DZ350" s="56" t="s">
        <v>180</v>
      </c>
      <c r="EA350" s="54" t="s">
        <v>180</v>
      </c>
      <c r="EB350" s="55" t="s">
        <v>180</v>
      </c>
      <c r="EC350" s="56">
        <v>445</v>
      </c>
      <c r="ED350" s="54">
        <v>445</v>
      </c>
      <c r="EE350" s="55">
        <v>445</v>
      </c>
      <c r="EF350" s="56">
        <v>405</v>
      </c>
      <c r="EG350" s="54">
        <v>397.5</v>
      </c>
      <c r="EH350" s="55">
        <v>401.25</v>
      </c>
      <c r="EI350" s="56" t="s">
        <v>180</v>
      </c>
      <c r="EJ350" s="54" t="s">
        <v>180</v>
      </c>
      <c r="EK350" s="55" t="s">
        <v>180</v>
      </c>
      <c r="EL350" s="56" t="s">
        <v>180</v>
      </c>
      <c r="EM350" s="54" t="s">
        <v>180</v>
      </c>
      <c r="EN350" s="55" t="s">
        <v>180</v>
      </c>
      <c r="EO350" s="56">
        <v>2000</v>
      </c>
      <c r="EP350" s="54">
        <v>1900</v>
      </c>
      <c r="EQ350" s="55">
        <v>1950</v>
      </c>
      <c r="ER350" s="56">
        <v>2200</v>
      </c>
      <c r="ES350" s="54">
        <v>2150</v>
      </c>
      <c r="ET350" s="55">
        <v>2175</v>
      </c>
      <c r="EU350" s="54" t="s">
        <v>180</v>
      </c>
      <c r="EV350" s="54" t="s">
        <v>180</v>
      </c>
      <c r="EW350" s="55" t="s">
        <v>180</v>
      </c>
      <c r="EX350" s="54">
        <v>367.5</v>
      </c>
      <c r="EY350" s="54">
        <v>361.25</v>
      </c>
      <c r="EZ350" s="55">
        <v>364.75</v>
      </c>
      <c r="FA350" s="56" t="s">
        <v>180</v>
      </c>
      <c r="FB350" s="54" t="s">
        <v>180</v>
      </c>
      <c r="FC350" s="55" t="s">
        <v>180</v>
      </c>
      <c r="FD350" s="56" t="s">
        <v>180</v>
      </c>
      <c r="FE350" s="54" t="s">
        <v>180</v>
      </c>
      <c r="FF350" s="55" t="s">
        <v>180</v>
      </c>
      <c r="FG350" s="56">
        <v>380</v>
      </c>
      <c r="FH350" s="54">
        <v>380</v>
      </c>
      <c r="FI350" s="55">
        <v>380</v>
      </c>
      <c r="FJ350" s="56">
        <v>351.25</v>
      </c>
      <c r="FK350" s="54">
        <v>348.75</v>
      </c>
      <c r="FL350" s="55">
        <v>350</v>
      </c>
      <c r="FM350" s="56">
        <v>371.25</v>
      </c>
      <c r="FN350" s="54">
        <v>368.75</v>
      </c>
      <c r="FO350" s="55">
        <v>370</v>
      </c>
      <c r="FP350" s="56" t="s">
        <v>180</v>
      </c>
      <c r="FQ350" s="54" t="s">
        <v>180</v>
      </c>
      <c r="FR350" s="55" t="s">
        <v>180</v>
      </c>
      <c r="FS350" s="56" t="s">
        <v>180</v>
      </c>
      <c r="FT350" s="54" t="s">
        <v>180</v>
      </c>
      <c r="FU350" s="55" t="s">
        <v>180</v>
      </c>
      <c r="FV350" s="56">
        <v>292.5</v>
      </c>
      <c r="FW350" s="54">
        <v>280</v>
      </c>
      <c r="FX350" s="55">
        <v>286.5</v>
      </c>
      <c r="FY350" s="56">
        <v>380</v>
      </c>
      <c r="FZ350" s="54">
        <v>350</v>
      </c>
      <c r="GA350" s="55">
        <v>365</v>
      </c>
      <c r="GB350" s="56">
        <v>926.25</v>
      </c>
      <c r="GC350" s="54">
        <v>630</v>
      </c>
      <c r="GD350" s="55">
        <v>778.5</v>
      </c>
      <c r="GE350" s="56">
        <v>715</v>
      </c>
      <c r="GF350" s="54">
        <v>715</v>
      </c>
      <c r="GG350" s="55">
        <v>715</v>
      </c>
      <c r="GH350" s="56">
        <v>987.5</v>
      </c>
      <c r="GI350" s="54">
        <v>875</v>
      </c>
      <c r="GJ350" s="55">
        <v>931.25</v>
      </c>
      <c r="GK350" s="56" t="s">
        <v>180</v>
      </c>
      <c r="GL350" s="54" t="s">
        <v>180</v>
      </c>
      <c r="GM350" s="55" t="s">
        <v>180</v>
      </c>
      <c r="GN350" s="56" t="s">
        <v>180</v>
      </c>
      <c r="GO350" s="54" t="s">
        <v>180</v>
      </c>
      <c r="GP350" s="55" t="s">
        <v>180</v>
      </c>
      <c r="GQ350" s="56" t="s">
        <v>180</v>
      </c>
      <c r="GR350" s="54" t="s">
        <v>180</v>
      </c>
      <c r="GS350" s="55" t="s">
        <v>180</v>
      </c>
      <c r="GT350" s="56" t="s">
        <v>180</v>
      </c>
      <c r="GU350" s="54" t="s">
        <v>180</v>
      </c>
      <c r="GV350" s="55" t="s">
        <v>180</v>
      </c>
      <c r="GW350" s="56" t="s">
        <v>180</v>
      </c>
      <c r="GX350" s="54" t="s">
        <v>180</v>
      </c>
      <c r="GY350" s="55" t="s">
        <v>180</v>
      </c>
      <c r="GZ350" s="56">
        <v>132.5</v>
      </c>
      <c r="HA350" s="54">
        <v>103.75</v>
      </c>
      <c r="HB350" s="55">
        <v>118.5</v>
      </c>
      <c r="HC350" s="56">
        <v>155</v>
      </c>
      <c r="HD350" s="54">
        <v>136</v>
      </c>
      <c r="HE350" s="55">
        <v>146</v>
      </c>
      <c r="HF350" s="54" t="s">
        <v>180</v>
      </c>
      <c r="HG350" s="54" t="s">
        <v>180</v>
      </c>
      <c r="HH350" s="55" t="s">
        <v>180</v>
      </c>
      <c r="HI350" s="54">
        <v>132.5</v>
      </c>
      <c r="HJ350" s="54">
        <v>85</v>
      </c>
      <c r="HK350" s="55">
        <v>109</v>
      </c>
      <c r="HL350" s="56">
        <v>79</v>
      </c>
      <c r="HM350" s="54">
        <v>62</v>
      </c>
      <c r="HN350" s="55">
        <v>70.5</v>
      </c>
      <c r="HO350" s="56">
        <v>124</v>
      </c>
      <c r="HP350" s="54">
        <v>105</v>
      </c>
      <c r="HQ350" s="55">
        <v>115</v>
      </c>
      <c r="HR350" s="56">
        <v>137</v>
      </c>
      <c r="HS350" s="54">
        <v>130</v>
      </c>
      <c r="HT350" s="55">
        <v>134</v>
      </c>
      <c r="HU350" s="56" t="s">
        <v>180</v>
      </c>
      <c r="HV350" s="54" t="s">
        <v>180</v>
      </c>
      <c r="HW350" s="55" t="s">
        <v>180</v>
      </c>
      <c r="HX350" s="56">
        <v>105</v>
      </c>
      <c r="HY350" s="54">
        <v>95</v>
      </c>
      <c r="HZ350" s="55">
        <v>100</v>
      </c>
      <c r="IA350" s="56" t="s">
        <v>180</v>
      </c>
      <c r="IB350" s="54" t="s">
        <v>180</v>
      </c>
      <c r="IC350" s="55" t="s">
        <v>180</v>
      </c>
    </row>
    <row r="351" spans="1:237">
      <c r="A351" s="20">
        <v>2016</v>
      </c>
      <c r="B351" s="20">
        <v>1</v>
      </c>
      <c r="C351" s="20">
        <v>2</v>
      </c>
      <c r="D351" s="54">
        <v>357.5</v>
      </c>
      <c r="E351" s="54">
        <v>352.5</v>
      </c>
      <c r="F351" s="55">
        <v>355</v>
      </c>
      <c r="G351" s="56">
        <v>370</v>
      </c>
      <c r="H351" s="54">
        <v>370</v>
      </c>
      <c r="I351" s="55">
        <v>370</v>
      </c>
      <c r="J351" s="56">
        <v>334.75</v>
      </c>
      <c r="K351" s="54">
        <v>323.25</v>
      </c>
      <c r="L351" s="55">
        <v>329.25</v>
      </c>
      <c r="M351" s="56">
        <v>362.5</v>
      </c>
      <c r="N351" s="54">
        <v>357.5</v>
      </c>
      <c r="O351" s="55">
        <v>360.25</v>
      </c>
      <c r="P351" s="56">
        <v>362.5</v>
      </c>
      <c r="Q351" s="54">
        <v>357.5</v>
      </c>
      <c r="R351" s="55">
        <v>360.25</v>
      </c>
      <c r="S351" s="56">
        <v>362.5</v>
      </c>
      <c r="T351" s="54">
        <v>357.5</v>
      </c>
      <c r="U351" s="55">
        <v>360.25</v>
      </c>
      <c r="V351" s="54">
        <v>367.5</v>
      </c>
      <c r="W351" s="54">
        <v>360</v>
      </c>
      <c r="X351" s="55">
        <v>364</v>
      </c>
      <c r="Y351" s="54">
        <v>367.5</v>
      </c>
      <c r="Z351" s="54">
        <v>365</v>
      </c>
      <c r="AA351" s="55">
        <v>366.25</v>
      </c>
      <c r="AB351" s="54" t="s">
        <v>180</v>
      </c>
      <c r="AC351" s="54" t="s">
        <v>180</v>
      </c>
      <c r="AD351" s="55" t="s">
        <v>180</v>
      </c>
      <c r="AE351" s="54" t="s">
        <v>180</v>
      </c>
      <c r="AF351" s="54" t="s">
        <v>180</v>
      </c>
      <c r="AG351" s="55" t="s">
        <v>180</v>
      </c>
      <c r="AH351" s="56" t="s">
        <v>180</v>
      </c>
      <c r="AI351" s="54" t="s">
        <v>180</v>
      </c>
      <c r="AJ351" s="55" t="s">
        <v>180</v>
      </c>
      <c r="AK351" s="56">
        <v>352.5</v>
      </c>
      <c r="AL351" s="54">
        <v>352.5</v>
      </c>
      <c r="AM351" s="55">
        <v>352.5</v>
      </c>
      <c r="AN351" s="56" t="s">
        <v>180</v>
      </c>
      <c r="AO351" s="54" t="s">
        <v>180</v>
      </c>
      <c r="AP351" s="55" t="s">
        <v>180</v>
      </c>
      <c r="AQ351" s="56" t="s">
        <v>180</v>
      </c>
      <c r="AR351" s="54" t="s">
        <v>180</v>
      </c>
      <c r="AS351" s="55" t="s">
        <v>180</v>
      </c>
      <c r="AT351" s="56" t="s">
        <v>180</v>
      </c>
      <c r="AU351" s="54" t="s">
        <v>180</v>
      </c>
      <c r="AV351" s="55" t="s">
        <v>180</v>
      </c>
      <c r="AW351" s="56">
        <v>390</v>
      </c>
      <c r="AX351" s="54">
        <v>332.5</v>
      </c>
      <c r="AY351" s="55">
        <v>361.25</v>
      </c>
      <c r="AZ351" s="56">
        <v>400</v>
      </c>
      <c r="BA351" s="54">
        <v>378.75</v>
      </c>
      <c r="BB351" s="55">
        <v>389.5</v>
      </c>
      <c r="BC351" s="56">
        <v>390</v>
      </c>
      <c r="BD351" s="54">
        <v>378.75</v>
      </c>
      <c r="BE351" s="55">
        <v>384.5</v>
      </c>
      <c r="BF351" s="56">
        <v>400</v>
      </c>
      <c r="BG351" s="54">
        <v>390</v>
      </c>
      <c r="BH351" s="55">
        <v>395</v>
      </c>
      <c r="BI351" s="56">
        <v>386.25</v>
      </c>
      <c r="BJ351" s="54">
        <v>386.25</v>
      </c>
      <c r="BK351" s="55">
        <v>386.25</v>
      </c>
      <c r="BL351" s="56">
        <v>380</v>
      </c>
      <c r="BM351" s="54">
        <v>370</v>
      </c>
      <c r="BN351" s="55">
        <v>375.25</v>
      </c>
      <c r="BO351" s="56">
        <v>378.75</v>
      </c>
      <c r="BP351" s="54">
        <v>368.75</v>
      </c>
      <c r="BQ351" s="55">
        <v>373.75</v>
      </c>
      <c r="BR351" s="56">
        <v>366.5</v>
      </c>
      <c r="BS351" s="54">
        <v>357.75</v>
      </c>
      <c r="BT351" s="55">
        <v>362.25</v>
      </c>
      <c r="BU351" s="56">
        <v>381.25</v>
      </c>
      <c r="BV351" s="54">
        <v>371.25</v>
      </c>
      <c r="BW351" s="55">
        <v>376.5</v>
      </c>
      <c r="BX351" s="56">
        <v>388.75</v>
      </c>
      <c r="BY351" s="54">
        <v>380</v>
      </c>
      <c r="BZ351" s="55">
        <v>384.5</v>
      </c>
      <c r="CA351" s="56" t="s">
        <v>180</v>
      </c>
      <c r="CB351" s="54" t="s">
        <v>180</v>
      </c>
      <c r="CC351" s="55" t="s">
        <v>180</v>
      </c>
      <c r="CD351" s="56" t="s">
        <v>180</v>
      </c>
      <c r="CE351" s="54" t="s">
        <v>180</v>
      </c>
      <c r="CF351" s="55" t="s">
        <v>180</v>
      </c>
      <c r="CG351" s="56">
        <v>357.5</v>
      </c>
      <c r="CH351" s="54">
        <v>350</v>
      </c>
      <c r="CI351" s="55">
        <v>353.75</v>
      </c>
      <c r="CJ351" s="56">
        <v>2725</v>
      </c>
      <c r="CK351" s="54">
        <v>2675</v>
      </c>
      <c r="CL351" s="55">
        <v>2700</v>
      </c>
      <c r="CM351" s="56">
        <v>2375</v>
      </c>
      <c r="CN351" s="54">
        <v>2275</v>
      </c>
      <c r="CO351" s="55">
        <v>2325</v>
      </c>
      <c r="CP351" s="56">
        <v>416.25</v>
      </c>
      <c r="CQ351" s="54">
        <v>411.25</v>
      </c>
      <c r="CR351" s="55">
        <v>413.75</v>
      </c>
      <c r="CS351" s="56">
        <v>522.5</v>
      </c>
      <c r="CT351" s="54">
        <v>522.5</v>
      </c>
      <c r="CU351" s="55">
        <v>522.5</v>
      </c>
      <c r="CV351" s="56">
        <v>511</v>
      </c>
      <c r="CW351" s="54">
        <v>505</v>
      </c>
      <c r="CX351" s="55">
        <v>508.5</v>
      </c>
      <c r="CY351" s="54">
        <v>347.5</v>
      </c>
      <c r="CZ351" s="54">
        <v>330</v>
      </c>
      <c r="DA351" s="55">
        <v>339</v>
      </c>
      <c r="DB351" s="54">
        <v>340</v>
      </c>
      <c r="DC351" s="54">
        <v>327</v>
      </c>
      <c r="DD351" s="55">
        <v>333.75</v>
      </c>
      <c r="DE351" s="54" t="s">
        <v>180</v>
      </c>
      <c r="DF351" s="54" t="s">
        <v>180</v>
      </c>
      <c r="DG351" s="55" t="s">
        <v>180</v>
      </c>
      <c r="DH351" s="54" t="s">
        <v>180</v>
      </c>
      <c r="DI351" s="54" t="s">
        <v>180</v>
      </c>
      <c r="DJ351" s="55" t="s">
        <v>180</v>
      </c>
      <c r="DK351" s="56" t="s">
        <v>180</v>
      </c>
      <c r="DL351" s="54" t="s">
        <v>180</v>
      </c>
      <c r="DM351" s="55" t="s">
        <v>180</v>
      </c>
      <c r="DN351" s="54" t="s">
        <v>180</v>
      </c>
      <c r="DO351" s="54" t="s">
        <v>180</v>
      </c>
      <c r="DP351" s="55" t="s">
        <v>180</v>
      </c>
      <c r="DQ351" s="54" t="s">
        <v>180</v>
      </c>
      <c r="DR351" s="54" t="s">
        <v>180</v>
      </c>
      <c r="DS351" s="55" t="s">
        <v>180</v>
      </c>
      <c r="DT351" s="54" t="s">
        <v>180</v>
      </c>
      <c r="DU351" s="54" t="s">
        <v>180</v>
      </c>
      <c r="DV351" s="55" t="s">
        <v>180</v>
      </c>
      <c r="DW351" s="56">
        <v>360</v>
      </c>
      <c r="DX351" s="54">
        <v>350</v>
      </c>
      <c r="DY351" s="55">
        <v>355</v>
      </c>
      <c r="DZ351" s="56" t="s">
        <v>180</v>
      </c>
      <c r="EA351" s="54" t="s">
        <v>180</v>
      </c>
      <c r="EB351" s="55" t="s">
        <v>180</v>
      </c>
      <c r="EC351" s="56">
        <v>387.5</v>
      </c>
      <c r="ED351" s="54">
        <v>385</v>
      </c>
      <c r="EE351" s="55">
        <v>386.25</v>
      </c>
      <c r="EF351" s="56">
        <v>352.5</v>
      </c>
      <c r="EG351" s="54">
        <v>352.5</v>
      </c>
      <c r="EH351" s="55">
        <v>352.5</v>
      </c>
      <c r="EI351" s="56" t="s">
        <v>180</v>
      </c>
      <c r="EJ351" s="54" t="s">
        <v>180</v>
      </c>
      <c r="EK351" s="55" t="s">
        <v>180</v>
      </c>
      <c r="EL351" s="56" t="s">
        <v>180</v>
      </c>
      <c r="EM351" s="54" t="s">
        <v>180</v>
      </c>
      <c r="EN351" s="55" t="s">
        <v>180</v>
      </c>
      <c r="EO351" s="56">
        <v>1962.5</v>
      </c>
      <c r="EP351" s="54">
        <v>1862.5</v>
      </c>
      <c r="EQ351" s="55">
        <v>1912.5</v>
      </c>
      <c r="ER351" s="56">
        <v>2175</v>
      </c>
      <c r="ES351" s="54">
        <v>2125</v>
      </c>
      <c r="ET351" s="55">
        <v>2150</v>
      </c>
      <c r="EU351" s="54" t="s">
        <v>180</v>
      </c>
      <c r="EV351" s="54" t="s">
        <v>180</v>
      </c>
      <c r="EW351" s="55" t="s">
        <v>180</v>
      </c>
      <c r="EX351" s="54">
        <v>347.5</v>
      </c>
      <c r="EY351" s="54">
        <v>336.25</v>
      </c>
      <c r="EZ351" s="55">
        <v>342</v>
      </c>
      <c r="FA351" s="56" t="s">
        <v>180</v>
      </c>
      <c r="FB351" s="54" t="s">
        <v>180</v>
      </c>
      <c r="FC351" s="55" t="s">
        <v>180</v>
      </c>
      <c r="FD351" s="56" t="s">
        <v>180</v>
      </c>
      <c r="FE351" s="54" t="s">
        <v>180</v>
      </c>
      <c r="FF351" s="55" t="s">
        <v>180</v>
      </c>
      <c r="FG351" s="56">
        <v>330</v>
      </c>
      <c r="FH351" s="54">
        <v>327.5</v>
      </c>
      <c r="FI351" s="55">
        <v>328.75</v>
      </c>
      <c r="FJ351" s="56">
        <v>320</v>
      </c>
      <c r="FK351" s="54">
        <v>315</v>
      </c>
      <c r="FL351" s="55">
        <v>317.5</v>
      </c>
      <c r="FM351" s="56">
        <v>342.5</v>
      </c>
      <c r="FN351" s="54">
        <v>335</v>
      </c>
      <c r="FO351" s="55">
        <v>339</v>
      </c>
      <c r="FP351" s="56" t="s">
        <v>180</v>
      </c>
      <c r="FQ351" s="54" t="s">
        <v>180</v>
      </c>
      <c r="FR351" s="55" t="s">
        <v>180</v>
      </c>
      <c r="FS351" s="56" t="s">
        <v>180</v>
      </c>
      <c r="FT351" s="54" t="s">
        <v>180</v>
      </c>
      <c r="FU351" s="55" t="s">
        <v>180</v>
      </c>
      <c r="FV351" s="56">
        <v>285</v>
      </c>
      <c r="FW351" s="54">
        <v>270</v>
      </c>
      <c r="FX351" s="55">
        <v>278</v>
      </c>
      <c r="FY351" s="56">
        <v>310</v>
      </c>
      <c r="FZ351" s="54">
        <v>290</v>
      </c>
      <c r="GA351" s="55">
        <v>300</v>
      </c>
      <c r="GB351" s="56">
        <v>900</v>
      </c>
      <c r="GC351" s="54">
        <v>630</v>
      </c>
      <c r="GD351" s="55">
        <v>765</v>
      </c>
      <c r="GE351" s="56">
        <v>715</v>
      </c>
      <c r="GF351" s="54">
        <v>715</v>
      </c>
      <c r="GG351" s="55">
        <v>715</v>
      </c>
      <c r="GH351" s="56">
        <v>950</v>
      </c>
      <c r="GI351" s="54">
        <v>800</v>
      </c>
      <c r="GJ351" s="55">
        <v>875</v>
      </c>
      <c r="GK351" s="56" t="s">
        <v>180</v>
      </c>
      <c r="GL351" s="54" t="s">
        <v>180</v>
      </c>
      <c r="GM351" s="55" t="s">
        <v>180</v>
      </c>
      <c r="GN351" s="56" t="s">
        <v>180</v>
      </c>
      <c r="GO351" s="54" t="s">
        <v>180</v>
      </c>
      <c r="GP351" s="55" t="s">
        <v>180</v>
      </c>
      <c r="GQ351" s="56" t="s">
        <v>180</v>
      </c>
      <c r="GR351" s="54" t="s">
        <v>180</v>
      </c>
      <c r="GS351" s="55" t="s">
        <v>180</v>
      </c>
      <c r="GT351" s="56" t="s">
        <v>180</v>
      </c>
      <c r="GU351" s="54" t="s">
        <v>180</v>
      </c>
      <c r="GV351" s="55" t="s">
        <v>180</v>
      </c>
      <c r="GW351" s="56" t="s">
        <v>180</v>
      </c>
      <c r="GX351" s="54" t="s">
        <v>180</v>
      </c>
      <c r="GY351" s="55" t="s">
        <v>180</v>
      </c>
      <c r="GZ351" s="56">
        <v>140</v>
      </c>
      <c r="HA351" s="54">
        <v>90</v>
      </c>
      <c r="HB351" s="55">
        <v>115</v>
      </c>
      <c r="HC351" s="56">
        <v>152</v>
      </c>
      <c r="HD351" s="54">
        <v>126</v>
      </c>
      <c r="HE351" s="55">
        <v>139</v>
      </c>
      <c r="HF351" s="54" t="s">
        <v>180</v>
      </c>
      <c r="HG351" s="54" t="s">
        <v>180</v>
      </c>
      <c r="HH351" s="55" t="s">
        <v>180</v>
      </c>
      <c r="HI351" s="54">
        <v>130</v>
      </c>
      <c r="HJ351" s="54">
        <v>80</v>
      </c>
      <c r="HK351" s="55">
        <v>105</v>
      </c>
      <c r="HL351" s="56">
        <v>79</v>
      </c>
      <c r="HM351" s="54">
        <v>59</v>
      </c>
      <c r="HN351" s="55">
        <v>69</v>
      </c>
      <c r="HO351" s="56">
        <v>115</v>
      </c>
      <c r="HP351" s="54">
        <v>95</v>
      </c>
      <c r="HQ351" s="55">
        <v>105.5</v>
      </c>
      <c r="HR351" s="56">
        <v>125</v>
      </c>
      <c r="HS351" s="54">
        <v>120</v>
      </c>
      <c r="HT351" s="55">
        <v>123</v>
      </c>
      <c r="HU351" s="56" t="s">
        <v>180</v>
      </c>
      <c r="HV351" s="54" t="s">
        <v>180</v>
      </c>
      <c r="HW351" s="55" t="s">
        <v>180</v>
      </c>
      <c r="HX351" s="56">
        <v>100</v>
      </c>
      <c r="HY351" s="54">
        <v>90</v>
      </c>
      <c r="HZ351" s="55">
        <v>95</v>
      </c>
      <c r="IA351" s="56" t="s">
        <v>180</v>
      </c>
      <c r="IB351" s="54" t="s">
        <v>180</v>
      </c>
      <c r="IC351" s="55" t="s">
        <v>180</v>
      </c>
    </row>
    <row r="352" spans="1:237">
      <c r="A352" s="20">
        <v>2016</v>
      </c>
      <c r="B352" s="20">
        <v>1</v>
      </c>
      <c r="C352" s="20">
        <v>3</v>
      </c>
      <c r="D352" s="54">
        <v>360</v>
      </c>
      <c r="E352" s="54">
        <v>360</v>
      </c>
      <c r="F352" s="55">
        <v>360</v>
      </c>
      <c r="G352" s="56">
        <v>365</v>
      </c>
      <c r="H352" s="54">
        <v>363</v>
      </c>
      <c r="I352" s="55">
        <v>364.2</v>
      </c>
      <c r="J352" s="56">
        <v>350.6</v>
      </c>
      <c r="K352" s="54">
        <v>327</v>
      </c>
      <c r="L352" s="55">
        <v>339</v>
      </c>
      <c r="M352" s="56">
        <v>384</v>
      </c>
      <c r="N352" s="54">
        <v>373</v>
      </c>
      <c r="O352" s="55">
        <v>378.6</v>
      </c>
      <c r="P352" s="56">
        <v>380</v>
      </c>
      <c r="Q352" s="54">
        <v>373</v>
      </c>
      <c r="R352" s="55">
        <v>376.8</v>
      </c>
      <c r="S352" s="56">
        <v>384</v>
      </c>
      <c r="T352" s="54">
        <v>373</v>
      </c>
      <c r="U352" s="55">
        <v>378.6</v>
      </c>
      <c r="V352" s="54">
        <v>382</v>
      </c>
      <c r="W352" s="54">
        <v>378</v>
      </c>
      <c r="X352" s="55">
        <v>380.4</v>
      </c>
      <c r="Y352" s="54">
        <v>382</v>
      </c>
      <c r="Z352" s="54">
        <v>378</v>
      </c>
      <c r="AA352" s="55">
        <v>380.4</v>
      </c>
      <c r="AB352" s="54" t="s">
        <v>180</v>
      </c>
      <c r="AC352" s="54" t="s">
        <v>180</v>
      </c>
      <c r="AD352" s="55" t="s">
        <v>180</v>
      </c>
      <c r="AE352" s="54" t="s">
        <v>180</v>
      </c>
      <c r="AF352" s="54" t="s">
        <v>180</v>
      </c>
      <c r="AG352" s="55" t="s">
        <v>180</v>
      </c>
      <c r="AH352" s="56" t="s">
        <v>180</v>
      </c>
      <c r="AI352" s="54" t="s">
        <v>180</v>
      </c>
      <c r="AJ352" s="55" t="s">
        <v>180</v>
      </c>
      <c r="AK352" s="56">
        <v>352</v>
      </c>
      <c r="AL352" s="54">
        <v>350</v>
      </c>
      <c r="AM352" s="55">
        <v>351.2</v>
      </c>
      <c r="AN352" s="56" t="s">
        <v>180</v>
      </c>
      <c r="AO352" s="54" t="s">
        <v>180</v>
      </c>
      <c r="AP352" s="55" t="s">
        <v>180</v>
      </c>
      <c r="AQ352" s="56" t="s">
        <v>180</v>
      </c>
      <c r="AR352" s="54" t="s">
        <v>180</v>
      </c>
      <c r="AS352" s="55" t="s">
        <v>180</v>
      </c>
      <c r="AT352" s="56" t="s">
        <v>180</v>
      </c>
      <c r="AU352" s="54" t="s">
        <v>180</v>
      </c>
      <c r="AV352" s="55" t="s">
        <v>180</v>
      </c>
      <c r="AW352" s="56">
        <v>373</v>
      </c>
      <c r="AX352" s="54">
        <v>340</v>
      </c>
      <c r="AY352" s="55">
        <v>356.8</v>
      </c>
      <c r="AZ352" s="56">
        <v>391</v>
      </c>
      <c r="BA352" s="54">
        <v>361</v>
      </c>
      <c r="BB352" s="55">
        <v>376.2</v>
      </c>
      <c r="BC352" s="56">
        <v>367</v>
      </c>
      <c r="BD352" s="54">
        <v>364</v>
      </c>
      <c r="BE352" s="55">
        <v>365.8</v>
      </c>
      <c r="BF352" s="56">
        <v>391</v>
      </c>
      <c r="BG352" s="54">
        <v>361</v>
      </c>
      <c r="BH352" s="55">
        <v>376.2</v>
      </c>
      <c r="BI352" s="56">
        <v>364</v>
      </c>
      <c r="BJ352" s="54">
        <v>360</v>
      </c>
      <c r="BK352" s="55">
        <v>362.4</v>
      </c>
      <c r="BL352" s="56">
        <v>359</v>
      </c>
      <c r="BM352" s="54">
        <v>352</v>
      </c>
      <c r="BN352" s="55">
        <v>355.8</v>
      </c>
      <c r="BO352" s="56">
        <v>355</v>
      </c>
      <c r="BP352" s="54">
        <v>345</v>
      </c>
      <c r="BQ352" s="55">
        <v>350</v>
      </c>
      <c r="BR352" s="56">
        <v>349</v>
      </c>
      <c r="BS352" s="54">
        <v>338.2</v>
      </c>
      <c r="BT352" s="55">
        <v>343.6</v>
      </c>
      <c r="BU352" s="56">
        <v>357.6</v>
      </c>
      <c r="BV352" s="54">
        <v>350</v>
      </c>
      <c r="BW352" s="55">
        <v>354</v>
      </c>
      <c r="BX352" s="56">
        <v>359</v>
      </c>
      <c r="BY352" s="54">
        <v>353</v>
      </c>
      <c r="BZ352" s="55">
        <v>356.4</v>
      </c>
      <c r="CA352" s="56" t="s">
        <v>180</v>
      </c>
      <c r="CB352" s="54" t="s">
        <v>180</v>
      </c>
      <c r="CC352" s="55" t="s">
        <v>180</v>
      </c>
      <c r="CD352" s="56" t="s">
        <v>180</v>
      </c>
      <c r="CE352" s="54" t="s">
        <v>180</v>
      </c>
      <c r="CF352" s="55" t="s">
        <v>180</v>
      </c>
      <c r="CG352" s="56">
        <v>364.6</v>
      </c>
      <c r="CH352" s="54">
        <v>360</v>
      </c>
      <c r="CI352" s="55">
        <v>362.6</v>
      </c>
      <c r="CJ352" s="56">
        <v>2700</v>
      </c>
      <c r="CK352" s="54">
        <v>2650</v>
      </c>
      <c r="CL352" s="55">
        <v>2675</v>
      </c>
      <c r="CM352" s="56">
        <v>2320</v>
      </c>
      <c r="CN352" s="54">
        <v>2210</v>
      </c>
      <c r="CO352" s="55">
        <v>2265</v>
      </c>
      <c r="CP352" s="56">
        <v>401</v>
      </c>
      <c r="CQ352" s="54">
        <v>396</v>
      </c>
      <c r="CR352" s="55">
        <v>398.8</v>
      </c>
      <c r="CS352" s="56">
        <v>484.99999999999989</v>
      </c>
      <c r="CT352" s="54">
        <v>484.99999999999989</v>
      </c>
      <c r="CU352" s="55">
        <v>484.99999999999989</v>
      </c>
      <c r="CV352" s="56">
        <v>465</v>
      </c>
      <c r="CW352" s="54">
        <v>460</v>
      </c>
      <c r="CX352" s="55">
        <v>463</v>
      </c>
      <c r="CY352" s="54">
        <v>350</v>
      </c>
      <c r="CZ352" s="54">
        <v>340</v>
      </c>
      <c r="DA352" s="55">
        <v>345</v>
      </c>
      <c r="DB352" s="54">
        <v>370</v>
      </c>
      <c r="DC352" s="54">
        <v>343</v>
      </c>
      <c r="DD352" s="55">
        <v>356.8</v>
      </c>
      <c r="DE352" s="54" t="s">
        <v>180</v>
      </c>
      <c r="DF352" s="54" t="s">
        <v>180</v>
      </c>
      <c r="DG352" s="55" t="s">
        <v>180</v>
      </c>
      <c r="DH352" s="54" t="s">
        <v>180</v>
      </c>
      <c r="DI352" s="54" t="s">
        <v>180</v>
      </c>
      <c r="DJ352" s="55" t="s">
        <v>180</v>
      </c>
      <c r="DK352" s="56" t="s">
        <v>180</v>
      </c>
      <c r="DL352" s="54" t="s">
        <v>180</v>
      </c>
      <c r="DM352" s="55" t="s">
        <v>180</v>
      </c>
      <c r="DN352" s="54" t="s">
        <v>180</v>
      </c>
      <c r="DO352" s="54" t="s">
        <v>180</v>
      </c>
      <c r="DP352" s="55" t="s">
        <v>180</v>
      </c>
      <c r="DQ352" s="54" t="s">
        <v>180</v>
      </c>
      <c r="DR352" s="54" t="s">
        <v>180</v>
      </c>
      <c r="DS352" s="55" t="s">
        <v>180</v>
      </c>
      <c r="DT352" s="54" t="s">
        <v>180</v>
      </c>
      <c r="DU352" s="54" t="s">
        <v>180</v>
      </c>
      <c r="DV352" s="55" t="s">
        <v>180</v>
      </c>
      <c r="DW352" s="56">
        <v>360</v>
      </c>
      <c r="DX352" s="54">
        <v>360</v>
      </c>
      <c r="DY352" s="55">
        <v>360</v>
      </c>
      <c r="DZ352" s="56" t="s">
        <v>180</v>
      </c>
      <c r="EA352" s="54" t="s">
        <v>180</v>
      </c>
      <c r="EB352" s="55" t="s">
        <v>180</v>
      </c>
      <c r="EC352" s="56">
        <v>391</v>
      </c>
      <c r="ED352" s="54">
        <v>361</v>
      </c>
      <c r="EE352" s="55">
        <v>376.2</v>
      </c>
      <c r="EF352" s="56">
        <v>352</v>
      </c>
      <c r="EG352" s="54">
        <v>350</v>
      </c>
      <c r="EH352" s="55">
        <v>351.2</v>
      </c>
      <c r="EI352" s="56" t="s">
        <v>180</v>
      </c>
      <c r="EJ352" s="54" t="s">
        <v>180</v>
      </c>
      <c r="EK352" s="55" t="s">
        <v>180</v>
      </c>
      <c r="EL352" s="56" t="s">
        <v>180</v>
      </c>
      <c r="EM352" s="54" t="s">
        <v>180</v>
      </c>
      <c r="EN352" s="55" t="s">
        <v>180</v>
      </c>
      <c r="EO352" s="56">
        <v>1870</v>
      </c>
      <c r="EP352" s="54">
        <v>1770</v>
      </c>
      <c r="EQ352" s="55">
        <v>1820</v>
      </c>
      <c r="ER352" s="56">
        <v>2130</v>
      </c>
      <c r="ES352" s="54">
        <v>2080</v>
      </c>
      <c r="ET352" s="55">
        <v>2105</v>
      </c>
      <c r="EU352" s="54" t="s">
        <v>180</v>
      </c>
      <c r="EV352" s="54" t="s">
        <v>180</v>
      </c>
      <c r="EW352" s="55" t="s">
        <v>180</v>
      </c>
      <c r="EX352" s="54">
        <v>363</v>
      </c>
      <c r="EY352" s="54">
        <v>358</v>
      </c>
      <c r="EZ352" s="55">
        <v>360.8</v>
      </c>
      <c r="FA352" s="56" t="s">
        <v>180</v>
      </c>
      <c r="FB352" s="54" t="s">
        <v>180</v>
      </c>
      <c r="FC352" s="55" t="s">
        <v>180</v>
      </c>
      <c r="FD352" s="56" t="s">
        <v>180</v>
      </c>
      <c r="FE352" s="54" t="s">
        <v>180</v>
      </c>
      <c r="FF352" s="55" t="s">
        <v>180</v>
      </c>
      <c r="FG352" s="56">
        <v>275</v>
      </c>
      <c r="FH352" s="54">
        <v>275</v>
      </c>
      <c r="FI352" s="55">
        <v>275</v>
      </c>
      <c r="FJ352" s="56">
        <v>308</v>
      </c>
      <c r="FK352" s="54">
        <v>275</v>
      </c>
      <c r="FL352" s="55">
        <v>292</v>
      </c>
      <c r="FM352" s="56">
        <v>323</v>
      </c>
      <c r="FN352" s="54">
        <v>314</v>
      </c>
      <c r="FO352" s="55">
        <v>318.60000000000002</v>
      </c>
      <c r="FP352" s="56" t="s">
        <v>180</v>
      </c>
      <c r="FQ352" s="54" t="s">
        <v>180</v>
      </c>
      <c r="FR352" s="55" t="s">
        <v>180</v>
      </c>
      <c r="FS352" s="56" t="s">
        <v>180</v>
      </c>
      <c r="FT352" s="54" t="s">
        <v>180</v>
      </c>
      <c r="FU352" s="55" t="s">
        <v>180</v>
      </c>
      <c r="FV352" s="56">
        <v>285</v>
      </c>
      <c r="FW352" s="54">
        <v>270</v>
      </c>
      <c r="FX352" s="55">
        <v>278</v>
      </c>
      <c r="FY352" s="56">
        <v>285</v>
      </c>
      <c r="FZ352" s="54">
        <v>280</v>
      </c>
      <c r="GA352" s="55">
        <v>283</v>
      </c>
      <c r="GB352" s="56">
        <v>900</v>
      </c>
      <c r="GC352" s="54">
        <v>630</v>
      </c>
      <c r="GD352" s="55">
        <v>765</v>
      </c>
      <c r="GE352" s="56">
        <v>715</v>
      </c>
      <c r="GF352" s="54">
        <v>715</v>
      </c>
      <c r="GG352" s="55">
        <v>715</v>
      </c>
      <c r="GH352" s="56">
        <v>950</v>
      </c>
      <c r="GI352" s="54">
        <v>800</v>
      </c>
      <c r="GJ352" s="55">
        <v>875</v>
      </c>
      <c r="GK352" s="56" t="s">
        <v>180</v>
      </c>
      <c r="GL352" s="54" t="s">
        <v>180</v>
      </c>
      <c r="GM352" s="55" t="s">
        <v>180</v>
      </c>
      <c r="GN352" s="56" t="s">
        <v>180</v>
      </c>
      <c r="GO352" s="54" t="s">
        <v>180</v>
      </c>
      <c r="GP352" s="55" t="s">
        <v>180</v>
      </c>
      <c r="GQ352" s="56" t="s">
        <v>180</v>
      </c>
      <c r="GR352" s="54" t="s">
        <v>180</v>
      </c>
      <c r="GS352" s="55" t="s">
        <v>180</v>
      </c>
      <c r="GT352" s="56" t="s">
        <v>180</v>
      </c>
      <c r="GU352" s="54" t="s">
        <v>180</v>
      </c>
      <c r="GV352" s="55" t="s">
        <v>180</v>
      </c>
      <c r="GW352" s="56" t="s">
        <v>180</v>
      </c>
      <c r="GX352" s="54" t="s">
        <v>180</v>
      </c>
      <c r="GY352" s="55" t="s">
        <v>180</v>
      </c>
      <c r="GZ352" s="56">
        <v>140</v>
      </c>
      <c r="HA352" s="54">
        <v>90</v>
      </c>
      <c r="HB352" s="55">
        <v>115</v>
      </c>
      <c r="HC352" s="56">
        <v>152</v>
      </c>
      <c r="HD352" s="54">
        <v>126</v>
      </c>
      <c r="HE352" s="55">
        <v>139</v>
      </c>
      <c r="HF352" s="54" t="s">
        <v>180</v>
      </c>
      <c r="HG352" s="54" t="s">
        <v>180</v>
      </c>
      <c r="HH352" s="55" t="s">
        <v>180</v>
      </c>
      <c r="HI352" s="54">
        <v>130</v>
      </c>
      <c r="HJ352" s="54">
        <v>80</v>
      </c>
      <c r="HK352" s="55">
        <v>105</v>
      </c>
      <c r="HL352" s="56">
        <v>71</v>
      </c>
      <c r="HM352" s="54">
        <v>59</v>
      </c>
      <c r="HN352" s="55">
        <v>65</v>
      </c>
      <c r="HO352" s="56">
        <v>115</v>
      </c>
      <c r="HP352" s="54">
        <v>90</v>
      </c>
      <c r="HQ352" s="55">
        <v>103</v>
      </c>
      <c r="HR352" s="56">
        <v>125</v>
      </c>
      <c r="HS352" s="54">
        <v>120</v>
      </c>
      <c r="HT352" s="55">
        <v>123</v>
      </c>
      <c r="HU352" s="56" t="s">
        <v>180</v>
      </c>
      <c r="HV352" s="54" t="s">
        <v>180</v>
      </c>
      <c r="HW352" s="55" t="s">
        <v>180</v>
      </c>
      <c r="HX352" s="56">
        <v>100</v>
      </c>
      <c r="HY352" s="54">
        <v>86</v>
      </c>
      <c r="HZ352" s="55">
        <v>93.4</v>
      </c>
      <c r="IA352" s="56" t="s">
        <v>180</v>
      </c>
      <c r="IB352" s="54" t="s">
        <v>180</v>
      </c>
      <c r="IC352" s="55" t="s">
        <v>180</v>
      </c>
    </row>
    <row r="353" spans="1:237">
      <c r="A353" s="20">
        <v>2016</v>
      </c>
      <c r="B353" s="20">
        <v>2</v>
      </c>
      <c r="C353" s="20">
        <v>4</v>
      </c>
      <c r="D353" s="54">
        <v>360</v>
      </c>
      <c r="E353" s="54">
        <v>356.5</v>
      </c>
      <c r="F353" s="55">
        <v>358.25</v>
      </c>
      <c r="G353" s="56">
        <v>355</v>
      </c>
      <c r="H353" s="54">
        <v>355</v>
      </c>
      <c r="I353" s="55">
        <v>355</v>
      </c>
      <c r="J353" s="56">
        <v>339.75</v>
      </c>
      <c r="K353" s="54">
        <v>325</v>
      </c>
      <c r="L353" s="55">
        <v>332.5</v>
      </c>
      <c r="M353" s="56">
        <v>375</v>
      </c>
      <c r="N353" s="54">
        <v>371.25</v>
      </c>
      <c r="O353" s="55">
        <v>373.5</v>
      </c>
      <c r="P353" s="56">
        <v>375</v>
      </c>
      <c r="Q353" s="54">
        <v>371.25</v>
      </c>
      <c r="R353" s="55">
        <v>373.5</v>
      </c>
      <c r="S353" s="56">
        <v>375</v>
      </c>
      <c r="T353" s="54">
        <v>371.25</v>
      </c>
      <c r="U353" s="55">
        <v>373.5</v>
      </c>
      <c r="V353" s="54">
        <v>372.5</v>
      </c>
      <c r="W353" s="54">
        <v>367.5</v>
      </c>
      <c r="X353" s="55">
        <v>370.25</v>
      </c>
      <c r="Y353" s="54">
        <v>373.75</v>
      </c>
      <c r="Z353" s="54">
        <v>372.5</v>
      </c>
      <c r="AA353" s="55">
        <v>373.25</v>
      </c>
      <c r="AB353" s="54" t="s">
        <v>180</v>
      </c>
      <c r="AC353" s="54" t="s">
        <v>180</v>
      </c>
      <c r="AD353" s="55" t="s">
        <v>180</v>
      </c>
      <c r="AE353" s="54" t="s">
        <v>180</v>
      </c>
      <c r="AF353" s="54" t="s">
        <v>180</v>
      </c>
      <c r="AG353" s="55" t="s">
        <v>180</v>
      </c>
      <c r="AH353" s="56" t="s">
        <v>180</v>
      </c>
      <c r="AI353" s="54" t="s">
        <v>180</v>
      </c>
      <c r="AJ353" s="55" t="s">
        <v>180</v>
      </c>
      <c r="AK353" s="56">
        <v>351.25</v>
      </c>
      <c r="AL353" s="54">
        <v>350</v>
      </c>
      <c r="AM353" s="55">
        <v>350.75</v>
      </c>
      <c r="AN353" s="56" t="s">
        <v>180</v>
      </c>
      <c r="AO353" s="54" t="s">
        <v>180</v>
      </c>
      <c r="AP353" s="55" t="s">
        <v>180</v>
      </c>
      <c r="AQ353" s="56" t="s">
        <v>180</v>
      </c>
      <c r="AR353" s="54" t="s">
        <v>180</v>
      </c>
      <c r="AS353" s="55" t="s">
        <v>180</v>
      </c>
      <c r="AT353" s="56" t="s">
        <v>180</v>
      </c>
      <c r="AU353" s="54" t="s">
        <v>180</v>
      </c>
      <c r="AV353" s="55" t="s">
        <v>180</v>
      </c>
      <c r="AW353" s="56">
        <v>365</v>
      </c>
      <c r="AX353" s="54">
        <v>328</v>
      </c>
      <c r="AY353" s="55">
        <v>346.75</v>
      </c>
      <c r="AZ353" s="56">
        <v>378.25</v>
      </c>
      <c r="BA353" s="54">
        <v>350</v>
      </c>
      <c r="BB353" s="55">
        <v>364.25</v>
      </c>
      <c r="BC353" s="56">
        <v>365</v>
      </c>
      <c r="BD353" s="54">
        <v>362.5</v>
      </c>
      <c r="BE353" s="55">
        <v>364</v>
      </c>
      <c r="BF353" s="56">
        <v>378.25</v>
      </c>
      <c r="BG353" s="54">
        <v>350</v>
      </c>
      <c r="BH353" s="55">
        <v>364.25</v>
      </c>
      <c r="BI353" s="56">
        <v>350</v>
      </c>
      <c r="BJ353" s="54">
        <v>341</v>
      </c>
      <c r="BK353" s="55">
        <v>345.5</v>
      </c>
      <c r="BL353" s="56">
        <v>355.25</v>
      </c>
      <c r="BM353" s="54">
        <v>343.5</v>
      </c>
      <c r="BN353" s="55">
        <v>349.5</v>
      </c>
      <c r="BO353" s="56">
        <v>341.25</v>
      </c>
      <c r="BP353" s="54">
        <v>333.5</v>
      </c>
      <c r="BQ353" s="55">
        <v>337.75</v>
      </c>
      <c r="BR353" s="56">
        <v>339.75</v>
      </c>
      <c r="BS353" s="54">
        <v>332.5</v>
      </c>
      <c r="BT353" s="55">
        <v>336.25</v>
      </c>
      <c r="BU353" s="56">
        <v>349</v>
      </c>
      <c r="BV353" s="54">
        <v>343</v>
      </c>
      <c r="BW353" s="55">
        <v>346.25</v>
      </c>
      <c r="BX353" s="56">
        <v>351.5</v>
      </c>
      <c r="BY353" s="54">
        <v>346</v>
      </c>
      <c r="BZ353" s="55">
        <v>349</v>
      </c>
      <c r="CA353" s="56" t="s">
        <v>180</v>
      </c>
      <c r="CB353" s="54" t="s">
        <v>180</v>
      </c>
      <c r="CC353" s="55" t="s">
        <v>180</v>
      </c>
      <c r="CD353" s="56" t="s">
        <v>180</v>
      </c>
      <c r="CE353" s="54" t="s">
        <v>180</v>
      </c>
      <c r="CF353" s="55" t="s">
        <v>180</v>
      </c>
      <c r="CG353" s="56">
        <v>365</v>
      </c>
      <c r="CH353" s="54">
        <v>358.75</v>
      </c>
      <c r="CI353" s="55">
        <v>362.25</v>
      </c>
      <c r="CJ353" s="56">
        <v>2700</v>
      </c>
      <c r="CK353" s="54">
        <v>2650</v>
      </c>
      <c r="CL353" s="55">
        <v>2675</v>
      </c>
      <c r="CM353" s="56">
        <v>2300</v>
      </c>
      <c r="CN353" s="54">
        <v>2200</v>
      </c>
      <c r="CO353" s="55">
        <v>2250</v>
      </c>
      <c r="CP353" s="56">
        <v>393.75</v>
      </c>
      <c r="CQ353" s="54">
        <v>385</v>
      </c>
      <c r="CR353" s="55">
        <v>389.5</v>
      </c>
      <c r="CS353" s="56">
        <v>484.99999999999994</v>
      </c>
      <c r="CT353" s="54">
        <v>484.99999999999994</v>
      </c>
      <c r="CU353" s="55">
        <v>484.99999999999994</v>
      </c>
      <c r="CV353" s="56">
        <v>465</v>
      </c>
      <c r="CW353" s="54">
        <v>460</v>
      </c>
      <c r="CX353" s="55">
        <v>463</v>
      </c>
      <c r="CY353" s="54">
        <v>348.75</v>
      </c>
      <c r="CZ353" s="54">
        <v>340</v>
      </c>
      <c r="DA353" s="55">
        <v>344.5</v>
      </c>
      <c r="DB353" s="54">
        <v>353</v>
      </c>
      <c r="DC353" s="54">
        <v>335</v>
      </c>
      <c r="DD353" s="55">
        <v>344.25</v>
      </c>
      <c r="DE353" s="54" t="s">
        <v>180</v>
      </c>
      <c r="DF353" s="54" t="s">
        <v>180</v>
      </c>
      <c r="DG353" s="55" t="s">
        <v>180</v>
      </c>
      <c r="DH353" s="54" t="s">
        <v>180</v>
      </c>
      <c r="DI353" s="54" t="s">
        <v>180</v>
      </c>
      <c r="DJ353" s="55" t="s">
        <v>180</v>
      </c>
      <c r="DK353" s="56" t="s">
        <v>180</v>
      </c>
      <c r="DL353" s="54" t="s">
        <v>180</v>
      </c>
      <c r="DM353" s="55" t="s">
        <v>180</v>
      </c>
      <c r="DN353" s="54" t="s">
        <v>180</v>
      </c>
      <c r="DO353" s="54" t="s">
        <v>180</v>
      </c>
      <c r="DP353" s="55" t="s">
        <v>180</v>
      </c>
      <c r="DQ353" s="54" t="s">
        <v>180</v>
      </c>
      <c r="DR353" s="54" t="s">
        <v>180</v>
      </c>
      <c r="DS353" s="55" t="s">
        <v>180</v>
      </c>
      <c r="DT353" s="54" t="s">
        <v>180</v>
      </c>
      <c r="DU353" s="54" t="s">
        <v>180</v>
      </c>
      <c r="DV353" s="55" t="s">
        <v>180</v>
      </c>
      <c r="DW353" s="56">
        <v>360</v>
      </c>
      <c r="DX353" s="54">
        <v>357.5</v>
      </c>
      <c r="DY353" s="55">
        <v>358.75</v>
      </c>
      <c r="DZ353" s="56" t="s">
        <v>180</v>
      </c>
      <c r="EA353" s="54" t="s">
        <v>180</v>
      </c>
      <c r="EB353" s="55" t="s">
        <v>180</v>
      </c>
      <c r="EC353" s="56">
        <v>378.25</v>
      </c>
      <c r="ED353" s="54">
        <v>350</v>
      </c>
      <c r="EE353" s="55">
        <v>364.25</v>
      </c>
      <c r="EF353" s="56">
        <v>351.25</v>
      </c>
      <c r="EG353" s="54">
        <v>350</v>
      </c>
      <c r="EH353" s="55">
        <v>350.75</v>
      </c>
      <c r="EI353" s="56" t="s">
        <v>180</v>
      </c>
      <c r="EJ353" s="54" t="s">
        <v>180</v>
      </c>
      <c r="EK353" s="55" t="s">
        <v>180</v>
      </c>
      <c r="EL353" s="56" t="s">
        <v>180</v>
      </c>
      <c r="EM353" s="54" t="s">
        <v>180</v>
      </c>
      <c r="EN353" s="55" t="s">
        <v>180</v>
      </c>
      <c r="EO353" s="56">
        <v>1812.5</v>
      </c>
      <c r="EP353" s="54">
        <v>1712.5</v>
      </c>
      <c r="EQ353" s="55">
        <v>1762.5</v>
      </c>
      <c r="ER353" s="56">
        <v>2050</v>
      </c>
      <c r="ES353" s="54">
        <v>2000</v>
      </c>
      <c r="ET353" s="55">
        <v>2025</v>
      </c>
      <c r="EU353" s="54" t="s">
        <v>180</v>
      </c>
      <c r="EV353" s="54" t="s">
        <v>180</v>
      </c>
      <c r="EW353" s="55" t="s">
        <v>180</v>
      </c>
      <c r="EX353" s="54">
        <v>361.25</v>
      </c>
      <c r="EY353" s="54">
        <v>353.75</v>
      </c>
      <c r="EZ353" s="55">
        <v>357.75</v>
      </c>
      <c r="FA353" s="56" t="s">
        <v>180</v>
      </c>
      <c r="FB353" s="54" t="s">
        <v>180</v>
      </c>
      <c r="FC353" s="55" t="s">
        <v>180</v>
      </c>
      <c r="FD353" s="56" t="s">
        <v>180</v>
      </c>
      <c r="FE353" s="54" t="s">
        <v>180</v>
      </c>
      <c r="FF353" s="55" t="s">
        <v>180</v>
      </c>
      <c r="FG353" s="56">
        <v>280</v>
      </c>
      <c r="FH353" s="54">
        <v>275</v>
      </c>
      <c r="FI353" s="55">
        <v>277.5</v>
      </c>
      <c r="FJ353" s="56">
        <v>300</v>
      </c>
      <c r="FK353" s="54">
        <v>275</v>
      </c>
      <c r="FL353" s="55">
        <v>288</v>
      </c>
      <c r="FM353" s="56">
        <v>315</v>
      </c>
      <c r="FN353" s="54">
        <v>310</v>
      </c>
      <c r="FO353" s="55">
        <v>313</v>
      </c>
      <c r="FP353" s="56" t="s">
        <v>180</v>
      </c>
      <c r="FQ353" s="54" t="s">
        <v>180</v>
      </c>
      <c r="FR353" s="55" t="s">
        <v>180</v>
      </c>
      <c r="FS353" s="56" t="s">
        <v>180</v>
      </c>
      <c r="FT353" s="54" t="s">
        <v>180</v>
      </c>
      <c r="FU353" s="55" t="s">
        <v>180</v>
      </c>
      <c r="FV353" s="56">
        <v>270</v>
      </c>
      <c r="FW353" s="54">
        <v>260</v>
      </c>
      <c r="FX353" s="55">
        <v>265</v>
      </c>
      <c r="FY353" s="56">
        <v>286.25</v>
      </c>
      <c r="FZ353" s="54">
        <v>280</v>
      </c>
      <c r="GA353" s="55">
        <v>283.5</v>
      </c>
      <c r="GB353" s="56">
        <v>840</v>
      </c>
      <c r="GC353" s="54">
        <v>530</v>
      </c>
      <c r="GD353" s="55">
        <v>685</v>
      </c>
      <c r="GE353" s="56">
        <v>605</v>
      </c>
      <c r="GF353" s="54">
        <v>605</v>
      </c>
      <c r="GG353" s="55">
        <v>605</v>
      </c>
      <c r="GH353" s="56">
        <v>920</v>
      </c>
      <c r="GI353" s="54">
        <v>785</v>
      </c>
      <c r="GJ353" s="55">
        <v>852.5</v>
      </c>
      <c r="GK353" s="56" t="s">
        <v>180</v>
      </c>
      <c r="GL353" s="54" t="s">
        <v>180</v>
      </c>
      <c r="GM353" s="55" t="s">
        <v>180</v>
      </c>
      <c r="GN353" s="56" t="s">
        <v>180</v>
      </c>
      <c r="GO353" s="54" t="s">
        <v>180</v>
      </c>
      <c r="GP353" s="55" t="s">
        <v>180</v>
      </c>
      <c r="GQ353" s="56" t="s">
        <v>180</v>
      </c>
      <c r="GR353" s="54" t="s">
        <v>180</v>
      </c>
      <c r="GS353" s="55" t="s">
        <v>180</v>
      </c>
      <c r="GT353" s="56" t="s">
        <v>180</v>
      </c>
      <c r="GU353" s="54" t="s">
        <v>180</v>
      </c>
      <c r="GV353" s="55" t="s">
        <v>180</v>
      </c>
      <c r="GW353" s="56" t="s">
        <v>180</v>
      </c>
      <c r="GX353" s="54" t="s">
        <v>180</v>
      </c>
      <c r="GY353" s="55" t="s">
        <v>180</v>
      </c>
      <c r="GZ353" s="56">
        <v>140</v>
      </c>
      <c r="HA353" s="54">
        <v>90</v>
      </c>
      <c r="HB353" s="55">
        <v>115</v>
      </c>
      <c r="HC353" s="56">
        <v>149</v>
      </c>
      <c r="HD353" s="54">
        <v>125.75</v>
      </c>
      <c r="HE353" s="55">
        <v>137.5</v>
      </c>
      <c r="HF353" s="54" t="s">
        <v>180</v>
      </c>
      <c r="HG353" s="54" t="s">
        <v>180</v>
      </c>
      <c r="HH353" s="55" t="s">
        <v>180</v>
      </c>
      <c r="HI353" s="54">
        <v>127.5</v>
      </c>
      <c r="HJ353" s="54">
        <v>80</v>
      </c>
      <c r="HK353" s="55">
        <v>103.75</v>
      </c>
      <c r="HL353" s="56">
        <v>71</v>
      </c>
      <c r="HM353" s="54">
        <v>59</v>
      </c>
      <c r="HN353" s="55">
        <v>65</v>
      </c>
      <c r="HO353" s="56">
        <v>113.75</v>
      </c>
      <c r="HP353" s="54">
        <v>90</v>
      </c>
      <c r="HQ353" s="55">
        <v>102.25</v>
      </c>
      <c r="HR353" s="56">
        <v>123.75</v>
      </c>
      <c r="HS353" s="54">
        <v>120</v>
      </c>
      <c r="HT353" s="55">
        <v>122.25</v>
      </c>
      <c r="HU353" s="56" t="s">
        <v>180</v>
      </c>
      <c r="HV353" s="54" t="s">
        <v>180</v>
      </c>
      <c r="HW353" s="55" t="s">
        <v>180</v>
      </c>
      <c r="HX353" s="56">
        <v>96.25</v>
      </c>
      <c r="HY353" s="54">
        <v>81.25</v>
      </c>
      <c r="HZ353" s="55">
        <v>89.25</v>
      </c>
      <c r="IA353" s="56" t="s">
        <v>180</v>
      </c>
      <c r="IB353" s="54" t="s">
        <v>180</v>
      </c>
      <c r="IC353" s="55" t="s">
        <v>180</v>
      </c>
    </row>
    <row r="354" spans="1:237">
      <c r="A354" s="20">
        <v>2016</v>
      </c>
      <c r="B354" s="20">
        <v>2</v>
      </c>
      <c r="C354" s="20">
        <v>5</v>
      </c>
      <c r="D354" s="54">
        <v>350.75</v>
      </c>
      <c r="E354" s="54">
        <v>347.5</v>
      </c>
      <c r="F354" s="55">
        <v>349.25</v>
      </c>
      <c r="G354" s="56">
        <v>355</v>
      </c>
      <c r="H354" s="54">
        <v>355</v>
      </c>
      <c r="I354" s="55">
        <v>355</v>
      </c>
      <c r="J354" s="56">
        <v>321.5</v>
      </c>
      <c r="K354" s="54">
        <v>311.25</v>
      </c>
      <c r="L354" s="55">
        <v>316.5</v>
      </c>
      <c r="M354" s="56">
        <v>363.75</v>
      </c>
      <c r="N354" s="54">
        <v>356.25</v>
      </c>
      <c r="O354" s="55">
        <v>360.25</v>
      </c>
      <c r="P354" s="56">
        <v>363.75</v>
      </c>
      <c r="Q354" s="54">
        <v>356.25</v>
      </c>
      <c r="R354" s="55">
        <v>360.25</v>
      </c>
      <c r="S354" s="56">
        <v>362.5</v>
      </c>
      <c r="T354" s="54">
        <v>356.25</v>
      </c>
      <c r="U354" s="55">
        <v>359.75</v>
      </c>
      <c r="V354" s="54">
        <v>362.5</v>
      </c>
      <c r="W354" s="54">
        <v>356.25</v>
      </c>
      <c r="X354" s="55">
        <v>359.75</v>
      </c>
      <c r="Y354" s="54">
        <v>362.5</v>
      </c>
      <c r="Z354" s="54">
        <v>360</v>
      </c>
      <c r="AA354" s="55">
        <v>361.25</v>
      </c>
      <c r="AB354" s="54" t="s">
        <v>180</v>
      </c>
      <c r="AC354" s="54" t="s">
        <v>180</v>
      </c>
      <c r="AD354" s="55" t="s">
        <v>180</v>
      </c>
      <c r="AE354" s="54" t="s">
        <v>180</v>
      </c>
      <c r="AF354" s="54" t="s">
        <v>180</v>
      </c>
      <c r="AG354" s="55" t="s">
        <v>180</v>
      </c>
      <c r="AH354" s="56" t="s">
        <v>180</v>
      </c>
      <c r="AI354" s="54" t="s">
        <v>180</v>
      </c>
      <c r="AJ354" s="55" t="s">
        <v>180</v>
      </c>
      <c r="AK354" s="56">
        <v>345.25</v>
      </c>
      <c r="AL354" s="54">
        <v>342</v>
      </c>
      <c r="AM354" s="55">
        <v>344</v>
      </c>
      <c r="AN354" s="56" t="s">
        <v>180</v>
      </c>
      <c r="AO354" s="54" t="s">
        <v>180</v>
      </c>
      <c r="AP354" s="55" t="s">
        <v>180</v>
      </c>
      <c r="AQ354" s="56" t="s">
        <v>180</v>
      </c>
      <c r="AR354" s="54" t="s">
        <v>180</v>
      </c>
      <c r="AS354" s="55" t="s">
        <v>180</v>
      </c>
      <c r="AT354" s="56" t="s">
        <v>180</v>
      </c>
      <c r="AU354" s="54" t="s">
        <v>180</v>
      </c>
      <c r="AV354" s="55" t="s">
        <v>180</v>
      </c>
      <c r="AW354" s="56">
        <v>346.25</v>
      </c>
      <c r="AX354" s="54">
        <v>325</v>
      </c>
      <c r="AY354" s="55">
        <v>336</v>
      </c>
      <c r="AZ354" s="56">
        <v>364.5</v>
      </c>
      <c r="BA354" s="54">
        <v>345</v>
      </c>
      <c r="BB354" s="55">
        <v>355</v>
      </c>
      <c r="BC354" s="56">
        <v>358.75</v>
      </c>
      <c r="BD354" s="54">
        <v>355</v>
      </c>
      <c r="BE354" s="55">
        <v>357.25</v>
      </c>
      <c r="BF354" s="56">
        <v>364.5</v>
      </c>
      <c r="BG354" s="54">
        <v>345</v>
      </c>
      <c r="BH354" s="55">
        <v>355</v>
      </c>
      <c r="BI354" s="56">
        <v>342.25</v>
      </c>
      <c r="BJ354" s="54">
        <v>332</v>
      </c>
      <c r="BK354" s="55">
        <v>337.25</v>
      </c>
      <c r="BL354" s="56">
        <v>345.75</v>
      </c>
      <c r="BM354" s="54">
        <v>340.5</v>
      </c>
      <c r="BN354" s="55">
        <v>343.5</v>
      </c>
      <c r="BO354" s="56">
        <v>341.5</v>
      </c>
      <c r="BP354" s="54">
        <v>332.75</v>
      </c>
      <c r="BQ354" s="55">
        <v>337.25</v>
      </c>
      <c r="BR354" s="56">
        <v>337.25</v>
      </c>
      <c r="BS354" s="54">
        <v>331.5</v>
      </c>
      <c r="BT354" s="55">
        <v>334.5</v>
      </c>
      <c r="BU354" s="56">
        <v>348</v>
      </c>
      <c r="BV354" s="54">
        <v>342</v>
      </c>
      <c r="BW354" s="55">
        <v>345</v>
      </c>
      <c r="BX354" s="56">
        <v>350.5</v>
      </c>
      <c r="BY354" s="54">
        <v>345</v>
      </c>
      <c r="BZ354" s="55">
        <v>348.25</v>
      </c>
      <c r="CA354" s="56" t="s">
        <v>180</v>
      </c>
      <c r="CB354" s="54" t="s">
        <v>180</v>
      </c>
      <c r="CC354" s="55" t="s">
        <v>180</v>
      </c>
      <c r="CD354" s="56" t="s">
        <v>180</v>
      </c>
      <c r="CE354" s="54" t="s">
        <v>180</v>
      </c>
      <c r="CF354" s="55" t="s">
        <v>180</v>
      </c>
      <c r="CG354" s="56">
        <v>360</v>
      </c>
      <c r="CH354" s="54">
        <v>355</v>
      </c>
      <c r="CI354" s="55">
        <v>358</v>
      </c>
      <c r="CJ354" s="56">
        <v>2700</v>
      </c>
      <c r="CK354" s="54">
        <v>2650</v>
      </c>
      <c r="CL354" s="55">
        <v>2675</v>
      </c>
      <c r="CM354" s="56">
        <v>2300</v>
      </c>
      <c r="CN354" s="54">
        <v>2200</v>
      </c>
      <c r="CO354" s="55">
        <v>2250</v>
      </c>
      <c r="CP354" s="56">
        <v>377.5</v>
      </c>
      <c r="CQ354" s="54">
        <v>370</v>
      </c>
      <c r="CR354" s="55">
        <v>373.75</v>
      </c>
      <c r="CS354" s="56">
        <v>488.74999999999994</v>
      </c>
      <c r="CT354" s="54">
        <v>483.74999999999994</v>
      </c>
      <c r="CU354" s="55">
        <v>486.24999999999994</v>
      </c>
      <c r="CV354" s="56">
        <v>463.75</v>
      </c>
      <c r="CW354" s="54">
        <v>457.5</v>
      </c>
      <c r="CX354" s="55">
        <v>461</v>
      </c>
      <c r="CY354" s="54">
        <v>343.75</v>
      </c>
      <c r="CZ354" s="54">
        <v>335</v>
      </c>
      <c r="DA354" s="55">
        <v>339.5</v>
      </c>
      <c r="DB354" s="54">
        <v>328</v>
      </c>
      <c r="DC354" s="54">
        <v>313.25</v>
      </c>
      <c r="DD354" s="55">
        <v>321</v>
      </c>
      <c r="DE354" s="54" t="s">
        <v>180</v>
      </c>
      <c r="DF354" s="54" t="s">
        <v>180</v>
      </c>
      <c r="DG354" s="55" t="s">
        <v>180</v>
      </c>
      <c r="DH354" s="54" t="s">
        <v>180</v>
      </c>
      <c r="DI354" s="54" t="s">
        <v>180</v>
      </c>
      <c r="DJ354" s="55" t="s">
        <v>180</v>
      </c>
      <c r="DK354" s="56" t="s">
        <v>180</v>
      </c>
      <c r="DL354" s="54" t="s">
        <v>180</v>
      </c>
      <c r="DM354" s="55" t="s">
        <v>180</v>
      </c>
      <c r="DN354" s="54" t="s">
        <v>180</v>
      </c>
      <c r="DO354" s="54" t="s">
        <v>180</v>
      </c>
      <c r="DP354" s="55" t="s">
        <v>180</v>
      </c>
      <c r="DQ354" s="54" t="s">
        <v>180</v>
      </c>
      <c r="DR354" s="54" t="s">
        <v>180</v>
      </c>
      <c r="DS354" s="55" t="s">
        <v>180</v>
      </c>
      <c r="DT354" s="54" t="s">
        <v>180</v>
      </c>
      <c r="DU354" s="54" t="s">
        <v>180</v>
      </c>
      <c r="DV354" s="55" t="s">
        <v>180</v>
      </c>
      <c r="DW354" s="56">
        <v>350.75</v>
      </c>
      <c r="DX354" s="54">
        <v>348.75</v>
      </c>
      <c r="DY354" s="55">
        <v>349.75</v>
      </c>
      <c r="DZ354" s="56" t="s">
        <v>180</v>
      </c>
      <c r="EA354" s="54" t="s">
        <v>180</v>
      </c>
      <c r="EB354" s="55" t="s">
        <v>180</v>
      </c>
      <c r="EC354" s="56">
        <v>364.5</v>
      </c>
      <c r="ED354" s="54">
        <v>345</v>
      </c>
      <c r="EE354" s="55">
        <v>355</v>
      </c>
      <c r="EF354" s="56">
        <v>345.25</v>
      </c>
      <c r="EG354" s="54">
        <v>342</v>
      </c>
      <c r="EH354" s="55">
        <v>344</v>
      </c>
      <c r="EI354" s="56" t="s">
        <v>180</v>
      </c>
      <c r="EJ354" s="54" t="s">
        <v>180</v>
      </c>
      <c r="EK354" s="55" t="s">
        <v>180</v>
      </c>
      <c r="EL354" s="56" t="s">
        <v>180</v>
      </c>
      <c r="EM354" s="54" t="s">
        <v>180</v>
      </c>
      <c r="EN354" s="55" t="s">
        <v>180</v>
      </c>
      <c r="EO354" s="56">
        <v>1787.5</v>
      </c>
      <c r="EP354" s="54">
        <v>1672.5</v>
      </c>
      <c r="EQ354" s="55">
        <v>1730</v>
      </c>
      <c r="ER354" s="56">
        <v>2037.5</v>
      </c>
      <c r="ES354" s="54">
        <v>1987.5</v>
      </c>
      <c r="ET354" s="55">
        <v>2012.5</v>
      </c>
      <c r="EU354" s="54" t="s">
        <v>180</v>
      </c>
      <c r="EV354" s="54" t="s">
        <v>180</v>
      </c>
      <c r="EW354" s="55" t="s">
        <v>180</v>
      </c>
      <c r="EX354" s="54">
        <v>355</v>
      </c>
      <c r="EY354" s="54">
        <v>349</v>
      </c>
      <c r="EZ354" s="55">
        <v>352.5</v>
      </c>
      <c r="FA354" s="56" t="s">
        <v>180</v>
      </c>
      <c r="FB354" s="54" t="s">
        <v>180</v>
      </c>
      <c r="FC354" s="55" t="s">
        <v>180</v>
      </c>
      <c r="FD354" s="56" t="s">
        <v>180</v>
      </c>
      <c r="FE354" s="54" t="s">
        <v>180</v>
      </c>
      <c r="FF354" s="55" t="s">
        <v>180</v>
      </c>
      <c r="FG354" s="56">
        <v>293.75</v>
      </c>
      <c r="FH354" s="54">
        <v>275</v>
      </c>
      <c r="FI354" s="55">
        <v>284.5</v>
      </c>
      <c r="FJ354" s="56">
        <v>295</v>
      </c>
      <c r="FK354" s="54">
        <v>275</v>
      </c>
      <c r="FL354" s="55">
        <v>285</v>
      </c>
      <c r="FM354" s="56">
        <v>310</v>
      </c>
      <c r="FN354" s="54">
        <v>300</v>
      </c>
      <c r="FO354" s="55">
        <v>305</v>
      </c>
      <c r="FP354" s="56" t="s">
        <v>180</v>
      </c>
      <c r="FQ354" s="54" t="s">
        <v>180</v>
      </c>
      <c r="FR354" s="55" t="s">
        <v>180</v>
      </c>
      <c r="FS354" s="56" t="s">
        <v>180</v>
      </c>
      <c r="FT354" s="54" t="s">
        <v>180</v>
      </c>
      <c r="FU354" s="55" t="s">
        <v>180</v>
      </c>
      <c r="FV354" s="56">
        <v>270</v>
      </c>
      <c r="FW354" s="54">
        <v>260</v>
      </c>
      <c r="FX354" s="55">
        <v>265</v>
      </c>
      <c r="FY354" s="56">
        <v>287.5</v>
      </c>
      <c r="FZ354" s="54">
        <v>280</v>
      </c>
      <c r="GA354" s="55">
        <v>284</v>
      </c>
      <c r="GB354" s="56">
        <v>840</v>
      </c>
      <c r="GC354" s="54">
        <v>530</v>
      </c>
      <c r="GD354" s="55">
        <v>685</v>
      </c>
      <c r="GE354" s="56">
        <v>605</v>
      </c>
      <c r="GF354" s="54">
        <v>605</v>
      </c>
      <c r="GG354" s="55">
        <v>605</v>
      </c>
      <c r="GH354" s="56">
        <v>890</v>
      </c>
      <c r="GI354" s="54">
        <v>750</v>
      </c>
      <c r="GJ354" s="55">
        <v>820</v>
      </c>
      <c r="GK354" s="56" t="s">
        <v>180</v>
      </c>
      <c r="GL354" s="54" t="s">
        <v>180</v>
      </c>
      <c r="GM354" s="55" t="s">
        <v>180</v>
      </c>
      <c r="GN354" s="56" t="s">
        <v>180</v>
      </c>
      <c r="GO354" s="54" t="s">
        <v>180</v>
      </c>
      <c r="GP354" s="55" t="s">
        <v>180</v>
      </c>
      <c r="GQ354" s="56" t="s">
        <v>180</v>
      </c>
      <c r="GR354" s="54" t="s">
        <v>180</v>
      </c>
      <c r="GS354" s="55" t="s">
        <v>180</v>
      </c>
      <c r="GT354" s="56" t="s">
        <v>180</v>
      </c>
      <c r="GU354" s="54" t="s">
        <v>180</v>
      </c>
      <c r="GV354" s="55" t="s">
        <v>180</v>
      </c>
      <c r="GW354" s="56" t="s">
        <v>180</v>
      </c>
      <c r="GX354" s="54" t="s">
        <v>180</v>
      </c>
      <c r="GY354" s="55" t="s">
        <v>180</v>
      </c>
      <c r="GZ354" s="56">
        <v>140</v>
      </c>
      <c r="HA354" s="54">
        <v>90</v>
      </c>
      <c r="HB354" s="55">
        <v>115</v>
      </c>
      <c r="HC354" s="56">
        <v>136.25</v>
      </c>
      <c r="HD354" s="54">
        <v>125</v>
      </c>
      <c r="HE354" s="55">
        <v>130.75</v>
      </c>
      <c r="HF354" s="54" t="s">
        <v>180</v>
      </c>
      <c r="HG354" s="54" t="s">
        <v>180</v>
      </c>
      <c r="HH354" s="55" t="s">
        <v>180</v>
      </c>
      <c r="HI354" s="54">
        <v>120</v>
      </c>
      <c r="HJ354" s="54">
        <v>76.25</v>
      </c>
      <c r="HK354" s="55">
        <v>98.5</v>
      </c>
      <c r="HL354" s="56">
        <v>68</v>
      </c>
      <c r="HM354" s="54">
        <v>56</v>
      </c>
      <c r="HN354" s="55">
        <v>62</v>
      </c>
      <c r="HO354" s="56">
        <v>110</v>
      </c>
      <c r="HP354" s="54">
        <v>90</v>
      </c>
      <c r="HQ354" s="55">
        <v>100</v>
      </c>
      <c r="HR354" s="56">
        <v>120</v>
      </c>
      <c r="HS354" s="54">
        <v>120</v>
      </c>
      <c r="HT354" s="55">
        <v>120</v>
      </c>
      <c r="HU354" s="56" t="s">
        <v>180</v>
      </c>
      <c r="HV354" s="54" t="s">
        <v>180</v>
      </c>
      <c r="HW354" s="55" t="s">
        <v>180</v>
      </c>
      <c r="HX354" s="56">
        <v>85</v>
      </c>
      <c r="HY354" s="54">
        <v>70</v>
      </c>
      <c r="HZ354" s="55">
        <v>78</v>
      </c>
      <c r="IA354" s="56" t="s">
        <v>180</v>
      </c>
      <c r="IB354" s="54" t="s">
        <v>180</v>
      </c>
      <c r="IC354" s="55" t="s">
        <v>180</v>
      </c>
    </row>
    <row r="355" spans="1:237">
      <c r="A355" s="20">
        <v>2016</v>
      </c>
      <c r="B355" s="20">
        <v>2</v>
      </c>
      <c r="C355" s="20">
        <v>6</v>
      </c>
      <c r="D355" s="54">
        <v>346.8</v>
      </c>
      <c r="E355" s="54">
        <v>345.4</v>
      </c>
      <c r="F355" s="55">
        <v>346.4</v>
      </c>
      <c r="G355" s="56">
        <v>343</v>
      </c>
      <c r="H355" s="54">
        <v>343</v>
      </c>
      <c r="I355" s="55">
        <v>343</v>
      </c>
      <c r="J355" s="56">
        <v>309.39999999999998</v>
      </c>
      <c r="K355" s="54">
        <v>304.39999999999998</v>
      </c>
      <c r="L355" s="55">
        <v>307.2</v>
      </c>
      <c r="M355" s="56">
        <v>343</v>
      </c>
      <c r="N355" s="54">
        <v>336.4</v>
      </c>
      <c r="O355" s="55">
        <v>340</v>
      </c>
      <c r="P355" s="56">
        <v>343</v>
      </c>
      <c r="Q355" s="54">
        <v>336.4</v>
      </c>
      <c r="R355" s="55">
        <v>340</v>
      </c>
      <c r="S355" s="56">
        <v>343</v>
      </c>
      <c r="T355" s="54">
        <v>336.4</v>
      </c>
      <c r="U355" s="55">
        <v>340</v>
      </c>
      <c r="V355" s="54">
        <v>348</v>
      </c>
      <c r="W355" s="54">
        <v>345</v>
      </c>
      <c r="X355" s="55">
        <v>346.8</v>
      </c>
      <c r="Y355" s="54">
        <v>350</v>
      </c>
      <c r="Z355" s="54">
        <v>350</v>
      </c>
      <c r="AA355" s="55">
        <v>350</v>
      </c>
      <c r="AB355" s="54" t="s">
        <v>180</v>
      </c>
      <c r="AC355" s="54" t="s">
        <v>180</v>
      </c>
      <c r="AD355" s="55" t="s">
        <v>180</v>
      </c>
      <c r="AE355" s="54" t="s">
        <v>180</v>
      </c>
      <c r="AF355" s="54" t="s">
        <v>180</v>
      </c>
      <c r="AG355" s="55" t="s">
        <v>180</v>
      </c>
      <c r="AH355" s="56" t="s">
        <v>180</v>
      </c>
      <c r="AI355" s="54" t="s">
        <v>180</v>
      </c>
      <c r="AJ355" s="55" t="s">
        <v>180</v>
      </c>
      <c r="AK355" s="56">
        <v>345</v>
      </c>
      <c r="AL355" s="54">
        <v>340</v>
      </c>
      <c r="AM355" s="55">
        <v>343</v>
      </c>
      <c r="AN355" s="56" t="s">
        <v>180</v>
      </c>
      <c r="AO355" s="54" t="s">
        <v>180</v>
      </c>
      <c r="AP355" s="55" t="s">
        <v>180</v>
      </c>
      <c r="AQ355" s="56" t="s">
        <v>180</v>
      </c>
      <c r="AR355" s="54" t="s">
        <v>180</v>
      </c>
      <c r="AS355" s="55" t="s">
        <v>180</v>
      </c>
      <c r="AT355" s="56" t="s">
        <v>180</v>
      </c>
      <c r="AU355" s="54" t="s">
        <v>180</v>
      </c>
      <c r="AV355" s="55" t="s">
        <v>180</v>
      </c>
      <c r="AW355" s="56">
        <v>338.4</v>
      </c>
      <c r="AX355" s="54">
        <v>322</v>
      </c>
      <c r="AY355" s="55">
        <v>330.4</v>
      </c>
      <c r="AZ355" s="56">
        <v>357</v>
      </c>
      <c r="BA355" s="54">
        <v>338</v>
      </c>
      <c r="BB355" s="55">
        <v>348</v>
      </c>
      <c r="BC355" s="56">
        <v>350</v>
      </c>
      <c r="BD355" s="54">
        <v>346</v>
      </c>
      <c r="BE355" s="55">
        <v>348.4</v>
      </c>
      <c r="BF355" s="56">
        <v>357</v>
      </c>
      <c r="BG355" s="54">
        <v>338</v>
      </c>
      <c r="BH355" s="55">
        <v>348</v>
      </c>
      <c r="BI355" s="56">
        <v>338.4</v>
      </c>
      <c r="BJ355" s="54">
        <v>332</v>
      </c>
      <c r="BK355" s="55">
        <v>335.2</v>
      </c>
      <c r="BL355" s="56">
        <v>344.6</v>
      </c>
      <c r="BM355" s="54">
        <v>340</v>
      </c>
      <c r="BN355" s="55">
        <v>342.6</v>
      </c>
      <c r="BO355" s="56">
        <v>338</v>
      </c>
      <c r="BP355" s="54">
        <v>332</v>
      </c>
      <c r="BQ355" s="55">
        <v>335</v>
      </c>
      <c r="BR355" s="56">
        <v>334.6</v>
      </c>
      <c r="BS355" s="54">
        <v>331.2</v>
      </c>
      <c r="BT355" s="55">
        <v>333.2</v>
      </c>
      <c r="BU355" s="56">
        <v>349.6</v>
      </c>
      <c r="BV355" s="54">
        <v>342</v>
      </c>
      <c r="BW355" s="55">
        <v>345.8</v>
      </c>
      <c r="BX355" s="56">
        <v>350</v>
      </c>
      <c r="BY355" s="54">
        <v>347.6</v>
      </c>
      <c r="BZ355" s="55">
        <v>348.8</v>
      </c>
      <c r="CA355" s="56" t="s">
        <v>180</v>
      </c>
      <c r="CB355" s="54" t="s">
        <v>180</v>
      </c>
      <c r="CC355" s="55" t="s">
        <v>180</v>
      </c>
      <c r="CD355" s="56" t="s">
        <v>180</v>
      </c>
      <c r="CE355" s="54" t="s">
        <v>180</v>
      </c>
      <c r="CF355" s="55" t="s">
        <v>180</v>
      </c>
      <c r="CG355" s="56">
        <v>355.8</v>
      </c>
      <c r="CH355" s="54">
        <v>353.4</v>
      </c>
      <c r="CI355" s="55">
        <v>354.6</v>
      </c>
      <c r="CJ355" s="56">
        <v>2680</v>
      </c>
      <c r="CK355" s="54">
        <v>2610</v>
      </c>
      <c r="CL355" s="55">
        <v>2645</v>
      </c>
      <c r="CM355" s="56">
        <v>2260</v>
      </c>
      <c r="CN355" s="54">
        <v>2150</v>
      </c>
      <c r="CO355" s="55">
        <v>2205</v>
      </c>
      <c r="CP355" s="56">
        <v>378</v>
      </c>
      <c r="CQ355" s="54">
        <v>370</v>
      </c>
      <c r="CR355" s="55">
        <v>374.2</v>
      </c>
      <c r="CS355" s="56">
        <v>500</v>
      </c>
      <c r="CT355" s="54">
        <v>480</v>
      </c>
      <c r="CU355" s="55">
        <v>490</v>
      </c>
      <c r="CV355" s="56">
        <v>460</v>
      </c>
      <c r="CW355" s="54">
        <v>450</v>
      </c>
      <c r="CX355" s="55">
        <v>455</v>
      </c>
      <c r="CY355" s="54">
        <v>339.2</v>
      </c>
      <c r="CZ355" s="54">
        <v>333</v>
      </c>
      <c r="DA355" s="55">
        <v>336.6</v>
      </c>
      <c r="DB355" s="54">
        <v>312.39999999999998</v>
      </c>
      <c r="DC355" s="54">
        <v>307.39999999999998</v>
      </c>
      <c r="DD355" s="55">
        <v>310.2</v>
      </c>
      <c r="DE355" s="54" t="s">
        <v>180</v>
      </c>
      <c r="DF355" s="54" t="s">
        <v>180</v>
      </c>
      <c r="DG355" s="55" t="s">
        <v>180</v>
      </c>
      <c r="DH355" s="54" t="s">
        <v>180</v>
      </c>
      <c r="DI355" s="54" t="s">
        <v>180</v>
      </c>
      <c r="DJ355" s="55" t="s">
        <v>180</v>
      </c>
      <c r="DK355" s="56" t="s">
        <v>180</v>
      </c>
      <c r="DL355" s="54" t="s">
        <v>180</v>
      </c>
      <c r="DM355" s="55" t="s">
        <v>180</v>
      </c>
      <c r="DN355" s="54" t="s">
        <v>180</v>
      </c>
      <c r="DO355" s="54" t="s">
        <v>180</v>
      </c>
      <c r="DP355" s="55" t="s">
        <v>180</v>
      </c>
      <c r="DQ355" s="54" t="s">
        <v>180</v>
      </c>
      <c r="DR355" s="54" t="s">
        <v>180</v>
      </c>
      <c r="DS355" s="55" t="s">
        <v>180</v>
      </c>
      <c r="DT355" s="54" t="s">
        <v>180</v>
      </c>
      <c r="DU355" s="54" t="s">
        <v>180</v>
      </c>
      <c r="DV355" s="55" t="s">
        <v>180</v>
      </c>
      <c r="DW355" s="56">
        <v>346.8</v>
      </c>
      <c r="DX355" s="54">
        <v>346.4</v>
      </c>
      <c r="DY355" s="55">
        <v>346.8</v>
      </c>
      <c r="DZ355" s="56" t="s">
        <v>180</v>
      </c>
      <c r="EA355" s="54" t="s">
        <v>180</v>
      </c>
      <c r="EB355" s="55" t="s">
        <v>180</v>
      </c>
      <c r="EC355" s="56">
        <v>357</v>
      </c>
      <c r="ED355" s="54">
        <v>338</v>
      </c>
      <c r="EE355" s="55">
        <v>348</v>
      </c>
      <c r="EF355" s="56">
        <v>345</v>
      </c>
      <c r="EG355" s="54">
        <v>340</v>
      </c>
      <c r="EH355" s="55">
        <v>343</v>
      </c>
      <c r="EI355" s="56" t="s">
        <v>180</v>
      </c>
      <c r="EJ355" s="54" t="s">
        <v>180</v>
      </c>
      <c r="EK355" s="55" t="s">
        <v>180</v>
      </c>
      <c r="EL355" s="56" t="s">
        <v>180</v>
      </c>
      <c r="EM355" s="54" t="s">
        <v>180</v>
      </c>
      <c r="EN355" s="55" t="s">
        <v>180</v>
      </c>
      <c r="EO355" s="56">
        <v>1730</v>
      </c>
      <c r="EP355" s="54">
        <v>1618</v>
      </c>
      <c r="EQ355" s="55">
        <v>1674</v>
      </c>
      <c r="ER355" s="56">
        <v>1960</v>
      </c>
      <c r="ES355" s="54">
        <v>1910</v>
      </c>
      <c r="ET355" s="55">
        <v>1935</v>
      </c>
      <c r="EU355" s="54" t="s">
        <v>180</v>
      </c>
      <c r="EV355" s="54" t="s">
        <v>180</v>
      </c>
      <c r="EW355" s="55" t="s">
        <v>180</v>
      </c>
      <c r="EX355" s="54">
        <v>354.4</v>
      </c>
      <c r="EY355" s="54">
        <v>348.8</v>
      </c>
      <c r="EZ355" s="55">
        <v>352</v>
      </c>
      <c r="FA355" s="56" t="s">
        <v>180</v>
      </c>
      <c r="FB355" s="54" t="s">
        <v>180</v>
      </c>
      <c r="FC355" s="55" t="s">
        <v>180</v>
      </c>
      <c r="FD355" s="56" t="s">
        <v>180</v>
      </c>
      <c r="FE355" s="54" t="s">
        <v>180</v>
      </c>
      <c r="FF355" s="55" t="s">
        <v>180</v>
      </c>
      <c r="FG355" s="56">
        <v>295</v>
      </c>
      <c r="FH355" s="54">
        <v>275</v>
      </c>
      <c r="FI355" s="55">
        <v>285</v>
      </c>
      <c r="FJ355" s="56">
        <v>295</v>
      </c>
      <c r="FK355" s="54">
        <v>275</v>
      </c>
      <c r="FL355" s="55">
        <v>285</v>
      </c>
      <c r="FM355" s="56">
        <v>308</v>
      </c>
      <c r="FN355" s="54">
        <v>298</v>
      </c>
      <c r="FO355" s="55">
        <v>303</v>
      </c>
      <c r="FP355" s="56" t="s">
        <v>180</v>
      </c>
      <c r="FQ355" s="54" t="s">
        <v>180</v>
      </c>
      <c r="FR355" s="55" t="s">
        <v>180</v>
      </c>
      <c r="FS355" s="56" t="s">
        <v>180</v>
      </c>
      <c r="FT355" s="54" t="s">
        <v>180</v>
      </c>
      <c r="FU355" s="55" t="s">
        <v>180</v>
      </c>
      <c r="FV355" s="56">
        <v>254</v>
      </c>
      <c r="FW355" s="54">
        <v>254</v>
      </c>
      <c r="FX355" s="55">
        <v>254</v>
      </c>
      <c r="FY355" s="56">
        <v>285</v>
      </c>
      <c r="FZ355" s="54">
        <v>275</v>
      </c>
      <c r="GA355" s="55">
        <v>280</v>
      </c>
      <c r="GB355" s="56">
        <v>840</v>
      </c>
      <c r="GC355" s="54">
        <v>530</v>
      </c>
      <c r="GD355" s="55">
        <v>685</v>
      </c>
      <c r="GE355" s="56">
        <v>605</v>
      </c>
      <c r="GF355" s="54">
        <v>605</v>
      </c>
      <c r="GG355" s="55">
        <v>605</v>
      </c>
      <c r="GH355" s="56">
        <v>890</v>
      </c>
      <c r="GI355" s="54">
        <v>750</v>
      </c>
      <c r="GJ355" s="55">
        <v>820</v>
      </c>
      <c r="GK355" s="56" t="s">
        <v>180</v>
      </c>
      <c r="GL355" s="54" t="s">
        <v>180</v>
      </c>
      <c r="GM355" s="55" t="s">
        <v>180</v>
      </c>
      <c r="GN355" s="56" t="s">
        <v>180</v>
      </c>
      <c r="GO355" s="54" t="s">
        <v>180</v>
      </c>
      <c r="GP355" s="55" t="s">
        <v>180</v>
      </c>
      <c r="GQ355" s="56" t="s">
        <v>180</v>
      </c>
      <c r="GR355" s="54" t="s">
        <v>180</v>
      </c>
      <c r="GS355" s="55" t="s">
        <v>180</v>
      </c>
      <c r="GT355" s="56" t="s">
        <v>180</v>
      </c>
      <c r="GU355" s="54" t="s">
        <v>180</v>
      </c>
      <c r="GV355" s="55" t="s">
        <v>180</v>
      </c>
      <c r="GW355" s="56" t="s">
        <v>180</v>
      </c>
      <c r="GX355" s="54" t="s">
        <v>180</v>
      </c>
      <c r="GY355" s="55" t="s">
        <v>180</v>
      </c>
      <c r="GZ355" s="56">
        <v>140</v>
      </c>
      <c r="HA355" s="54">
        <v>90</v>
      </c>
      <c r="HB355" s="55">
        <v>115</v>
      </c>
      <c r="HC355" s="56">
        <v>135</v>
      </c>
      <c r="HD355" s="54">
        <v>125</v>
      </c>
      <c r="HE355" s="55">
        <v>130</v>
      </c>
      <c r="HF355" s="54" t="s">
        <v>180</v>
      </c>
      <c r="HG355" s="54" t="s">
        <v>180</v>
      </c>
      <c r="HH355" s="55" t="s">
        <v>180</v>
      </c>
      <c r="HI355" s="54">
        <v>120</v>
      </c>
      <c r="HJ355" s="54">
        <v>75</v>
      </c>
      <c r="HK355" s="55">
        <v>98</v>
      </c>
      <c r="HL355" s="56">
        <v>68</v>
      </c>
      <c r="HM355" s="54">
        <v>55.4</v>
      </c>
      <c r="HN355" s="55">
        <v>61.8</v>
      </c>
      <c r="HO355" s="56">
        <v>110</v>
      </c>
      <c r="HP355" s="54">
        <v>90</v>
      </c>
      <c r="HQ355" s="55">
        <v>100</v>
      </c>
      <c r="HR355" s="56">
        <v>120</v>
      </c>
      <c r="HS355" s="54">
        <v>120</v>
      </c>
      <c r="HT355" s="55">
        <v>120</v>
      </c>
      <c r="HU355" s="56" t="s">
        <v>180</v>
      </c>
      <c r="HV355" s="54" t="s">
        <v>180</v>
      </c>
      <c r="HW355" s="55" t="s">
        <v>180</v>
      </c>
      <c r="HX355" s="56">
        <v>85</v>
      </c>
      <c r="HY355" s="54">
        <v>70</v>
      </c>
      <c r="HZ355" s="55">
        <v>78</v>
      </c>
      <c r="IA355" s="56" t="s">
        <v>180</v>
      </c>
      <c r="IB355" s="54" t="s">
        <v>180</v>
      </c>
      <c r="IC355" s="55" t="s">
        <v>180</v>
      </c>
    </row>
    <row r="356" spans="1:237">
      <c r="A356" s="20">
        <v>2016</v>
      </c>
      <c r="B356" s="20">
        <v>3</v>
      </c>
      <c r="C356" s="20">
        <v>7</v>
      </c>
      <c r="D356" s="54">
        <v>341.25</v>
      </c>
      <c r="E356" s="54">
        <v>340</v>
      </c>
      <c r="F356" s="55">
        <v>340.75</v>
      </c>
      <c r="G356" s="56">
        <v>325</v>
      </c>
      <c r="H356" s="54">
        <v>325</v>
      </c>
      <c r="I356" s="55">
        <v>325</v>
      </c>
      <c r="J356" s="56">
        <v>308</v>
      </c>
      <c r="K356" s="54">
        <v>301</v>
      </c>
      <c r="L356" s="55">
        <v>304.75</v>
      </c>
      <c r="M356" s="56">
        <v>335.5</v>
      </c>
      <c r="N356" s="54">
        <v>332</v>
      </c>
      <c r="O356" s="55">
        <v>334</v>
      </c>
      <c r="P356" s="56">
        <v>335.5</v>
      </c>
      <c r="Q356" s="54">
        <v>332</v>
      </c>
      <c r="R356" s="55">
        <v>334</v>
      </c>
      <c r="S356" s="56">
        <v>335.5</v>
      </c>
      <c r="T356" s="54">
        <v>332</v>
      </c>
      <c r="U356" s="55">
        <v>334</v>
      </c>
      <c r="V356" s="54">
        <v>335</v>
      </c>
      <c r="W356" s="54">
        <v>332.25</v>
      </c>
      <c r="X356" s="55">
        <v>333.75</v>
      </c>
      <c r="Y356" s="54">
        <v>333.75</v>
      </c>
      <c r="Z356" s="54">
        <v>333.25</v>
      </c>
      <c r="AA356" s="55">
        <v>333.5</v>
      </c>
      <c r="AB356" s="54" t="s">
        <v>180</v>
      </c>
      <c r="AC356" s="54" t="s">
        <v>180</v>
      </c>
      <c r="AD356" s="55" t="s">
        <v>180</v>
      </c>
      <c r="AE356" s="54" t="s">
        <v>180</v>
      </c>
      <c r="AF356" s="54" t="s">
        <v>180</v>
      </c>
      <c r="AG356" s="55" t="s">
        <v>180</v>
      </c>
      <c r="AH356" s="56" t="s">
        <v>180</v>
      </c>
      <c r="AI356" s="54" t="s">
        <v>180</v>
      </c>
      <c r="AJ356" s="55" t="s">
        <v>180</v>
      </c>
      <c r="AK356" s="56">
        <v>343.5</v>
      </c>
      <c r="AL356" s="54">
        <v>340</v>
      </c>
      <c r="AM356" s="55">
        <v>342</v>
      </c>
      <c r="AN356" s="56" t="s">
        <v>180</v>
      </c>
      <c r="AO356" s="54" t="s">
        <v>180</v>
      </c>
      <c r="AP356" s="55" t="s">
        <v>180</v>
      </c>
      <c r="AQ356" s="56" t="s">
        <v>180</v>
      </c>
      <c r="AR356" s="54" t="s">
        <v>180</v>
      </c>
      <c r="AS356" s="55" t="s">
        <v>180</v>
      </c>
      <c r="AT356" s="56" t="s">
        <v>180</v>
      </c>
      <c r="AU356" s="54" t="s">
        <v>180</v>
      </c>
      <c r="AV356" s="55" t="s">
        <v>180</v>
      </c>
      <c r="AW356" s="56">
        <v>338</v>
      </c>
      <c r="AX356" s="54">
        <v>322.5</v>
      </c>
      <c r="AY356" s="55">
        <v>330.5</v>
      </c>
      <c r="AZ356" s="56">
        <v>356.25</v>
      </c>
      <c r="BA356" s="54">
        <v>332.5</v>
      </c>
      <c r="BB356" s="55">
        <v>344.75</v>
      </c>
      <c r="BC356" s="56">
        <v>350</v>
      </c>
      <c r="BD356" s="54">
        <v>345</v>
      </c>
      <c r="BE356" s="55">
        <v>348</v>
      </c>
      <c r="BF356" s="56">
        <v>356.25</v>
      </c>
      <c r="BG356" s="54">
        <v>332.5</v>
      </c>
      <c r="BH356" s="55">
        <v>344.75</v>
      </c>
      <c r="BI356" s="56">
        <v>335.5</v>
      </c>
      <c r="BJ356" s="54">
        <v>331</v>
      </c>
      <c r="BK356" s="55">
        <v>333.5</v>
      </c>
      <c r="BL356" s="56">
        <v>339.25</v>
      </c>
      <c r="BM356" s="54">
        <v>335.25</v>
      </c>
      <c r="BN356" s="55">
        <v>337.25</v>
      </c>
      <c r="BO356" s="56">
        <v>335.5</v>
      </c>
      <c r="BP356" s="54">
        <v>331</v>
      </c>
      <c r="BQ356" s="55">
        <v>333.5</v>
      </c>
      <c r="BR356" s="56">
        <v>332.5</v>
      </c>
      <c r="BS356" s="54">
        <v>328.25</v>
      </c>
      <c r="BT356" s="55">
        <v>330.5</v>
      </c>
      <c r="BU356" s="56">
        <v>344.25</v>
      </c>
      <c r="BV356" s="54">
        <v>339</v>
      </c>
      <c r="BW356" s="55">
        <v>342</v>
      </c>
      <c r="BX356" s="56">
        <v>345.25</v>
      </c>
      <c r="BY356" s="54">
        <v>344.25</v>
      </c>
      <c r="BZ356" s="55">
        <v>344.75</v>
      </c>
      <c r="CA356" s="56" t="s">
        <v>180</v>
      </c>
      <c r="CB356" s="54" t="s">
        <v>180</v>
      </c>
      <c r="CC356" s="55" t="s">
        <v>180</v>
      </c>
      <c r="CD356" s="56" t="s">
        <v>180</v>
      </c>
      <c r="CE356" s="54" t="s">
        <v>180</v>
      </c>
      <c r="CF356" s="55" t="s">
        <v>180</v>
      </c>
      <c r="CG356" s="56">
        <v>357</v>
      </c>
      <c r="CH356" s="54">
        <v>355</v>
      </c>
      <c r="CI356" s="55">
        <v>356</v>
      </c>
      <c r="CJ356" s="56">
        <v>2550</v>
      </c>
      <c r="CK356" s="54">
        <v>2450</v>
      </c>
      <c r="CL356" s="55">
        <v>2500</v>
      </c>
      <c r="CM356" s="56">
        <v>2200</v>
      </c>
      <c r="CN356" s="54">
        <v>2100</v>
      </c>
      <c r="CO356" s="55">
        <v>2150</v>
      </c>
      <c r="CP356" s="56">
        <v>375</v>
      </c>
      <c r="CQ356" s="54">
        <v>370</v>
      </c>
      <c r="CR356" s="55">
        <v>373</v>
      </c>
      <c r="CS356" s="56">
        <v>500</v>
      </c>
      <c r="CT356" s="54">
        <v>480</v>
      </c>
      <c r="CU356" s="55">
        <v>490</v>
      </c>
      <c r="CV356" s="56">
        <v>460</v>
      </c>
      <c r="CW356" s="54">
        <v>450</v>
      </c>
      <c r="CX356" s="55">
        <v>455</v>
      </c>
      <c r="CY356" s="54">
        <v>340</v>
      </c>
      <c r="CZ356" s="54">
        <v>333</v>
      </c>
      <c r="DA356" s="55">
        <v>337</v>
      </c>
      <c r="DB356" s="54">
        <v>311.25</v>
      </c>
      <c r="DC356" s="54">
        <v>306.25</v>
      </c>
      <c r="DD356" s="55">
        <v>309.25</v>
      </c>
      <c r="DE356" s="54" t="s">
        <v>180</v>
      </c>
      <c r="DF356" s="54" t="s">
        <v>180</v>
      </c>
      <c r="DG356" s="55" t="s">
        <v>180</v>
      </c>
      <c r="DH356" s="54" t="s">
        <v>180</v>
      </c>
      <c r="DI356" s="54" t="s">
        <v>180</v>
      </c>
      <c r="DJ356" s="55" t="s">
        <v>180</v>
      </c>
      <c r="DK356" s="56" t="s">
        <v>180</v>
      </c>
      <c r="DL356" s="54" t="s">
        <v>180</v>
      </c>
      <c r="DM356" s="55" t="s">
        <v>180</v>
      </c>
      <c r="DN356" s="54" t="s">
        <v>180</v>
      </c>
      <c r="DO356" s="54" t="s">
        <v>180</v>
      </c>
      <c r="DP356" s="55" t="s">
        <v>180</v>
      </c>
      <c r="DQ356" s="54" t="s">
        <v>180</v>
      </c>
      <c r="DR356" s="54" t="s">
        <v>180</v>
      </c>
      <c r="DS356" s="55" t="s">
        <v>180</v>
      </c>
      <c r="DT356" s="54" t="s">
        <v>180</v>
      </c>
      <c r="DU356" s="54" t="s">
        <v>180</v>
      </c>
      <c r="DV356" s="55" t="s">
        <v>180</v>
      </c>
      <c r="DW356" s="56">
        <v>342.5</v>
      </c>
      <c r="DX356" s="54">
        <v>340</v>
      </c>
      <c r="DY356" s="55">
        <v>341.5</v>
      </c>
      <c r="DZ356" s="56" t="s">
        <v>180</v>
      </c>
      <c r="EA356" s="54" t="s">
        <v>180</v>
      </c>
      <c r="EB356" s="55" t="s">
        <v>180</v>
      </c>
      <c r="EC356" s="56">
        <v>357.5</v>
      </c>
      <c r="ED356" s="54">
        <v>335</v>
      </c>
      <c r="EE356" s="55">
        <v>346.5</v>
      </c>
      <c r="EF356" s="56">
        <v>343.5</v>
      </c>
      <c r="EG356" s="54">
        <v>340</v>
      </c>
      <c r="EH356" s="55">
        <v>342</v>
      </c>
      <c r="EI356" s="56" t="s">
        <v>180</v>
      </c>
      <c r="EJ356" s="54" t="s">
        <v>180</v>
      </c>
      <c r="EK356" s="55" t="s">
        <v>180</v>
      </c>
      <c r="EL356" s="56" t="s">
        <v>180</v>
      </c>
      <c r="EM356" s="54" t="s">
        <v>180</v>
      </c>
      <c r="EN356" s="55" t="s">
        <v>180</v>
      </c>
      <c r="EO356" s="56">
        <v>1675</v>
      </c>
      <c r="EP356" s="54">
        <v>1575</v>
      </c>
      <c r="EQ356" s="55">
        <v>1625</v>
      </c>
      <c r="ER356" s="56">
        <v>1875</v>
      </c>
      <c r="ES356" s="54">
        <v>1825</v>
      </c>
      <c r="ET356" s="55">
        <v>1850</v>
      </c>
      <c r="EU356" s="54" t="s">
        <v>180</v>
      </c>
      <c r="EV356" s="54" t="s">
        <v>180</v>
      </c>
      <c r="EW356" s="55" t="s">
        <v>180</v>
      </c>
      <c r="EX356" s="54">
        <v>352</v>
      </c>
      <c r="EY356" s="54">
        <v>348.5</v>
      </c>
      <c r="EZ356" s="55">
        <v>350.25</v>
      </c>
      <c r="FA356" s="56" t="s">
        <v>180</v>
      </c>
      <c r="FB356" s="54" t="s">
        <v>180</v>
      </c>
      <c r="FC356" s="55" t="s">
        <v>180</v>
      </c>
      <c r="FD356" s="56" t="s">
        <v>180</v>
      </c>
      <c r="FE356" s="54" t="s">
        <v>180</v>
      </c>
      <c r="FF356" s="55" t="s">
        <v>180</v>
      </c>
      <c r="FG356" s="56">
        <v>295</v>
      </c>
      <c r="FH356" s="54">
        <v>275</v>
      </c>
      <c r="FI356" s="55">
        <v>285</v>
      </c>
      <c r="FJ356" s="56">
        <v>295</v>
      </c>
      <c r="FK356" s="54">
        <v>275</v>
      </c>
      <c r="FL356" s="55">
        <v>285</v>
      </c>
      <c r="FM356" s="56">
        <v>305</v>
      </c>
      <c r="FN356" s="54">
        <v>295</v>
      </c>
      <c r="FO356" s="55">
        <v>300</v>
      </c>
      <c r="FP356" s="56" t="s">
        <v>180</v>
      </c>
      <c r="FQ356" s="54" t="s">
        <v>180</v>
      </c>
      <c r="FR356" s="55" t="s">
        <v>180</v>
      </c>
      <c r="FS356" s="56" t="s">
        <v>180</v>
      </c>
      <c r="FT356" s="54" t="s">
        <v>180</v>
      </c>
      <c r="FU356" s="55" t="s">
        <v>180</v>
      </c>
      <c r="FV356" s="56">
        <v>250</v>
      </c>
      <c r="FW356" s="54">
        <v>250</v>
      </c>
      <c r="FX356" s="55">
        <v>250</v>
      </c>
      <c r="FY356" s="56">
        <v>285</v>
      </c>
      <c r="FZ356" s="54">
        <v>275</v>
      </c>
      <c r="GA356" s="55">
        <v>280</v>
      </c>
      <c r="GB356" s="56">
        <v>840</v>
      </c>
      <c r="GC356" s="54">
        <v>530</v>
      </c>
      <c r="GD356" s="55">
        <v>685</v>
      </c>
      <c r="GE356" s="56">
        <v>605</v>
      </c>
      <c r="GF356" s="54">
        <v>605</v>
      </c>
      <c r="GG356" s="55">
        <v>605</v>
      </c>
      <c r="GH356" s="56">
        <v>890</v>
      </c>
      <c r="GI356" s="54">
        <v>750</v>
      </c>
      <c r="GJ356" s="55">
        <v>820</v>
      </c>
      <c r="GK356" s="56" t="s">
        <v>180</v>
      </c>
      <c r="GL356" s="54" t="s">
        <v>180</v>
      </c>
      <c r="GM356" s="55" t="s">
        <v>180</v>
      </c>
      <c r="GN356" s="56" t="s">
        <v>180</v>
      </c>
      <c r="GO356" s="54" t="s">
        <v>180</v>
      </c>
      <c r="GP356" s="55" t="s">
        <v>180</v>
      </c>
      <c r="GQ356" s="56" t="s">
        <v>180</v>
      </c>
      <c r="GR356" s="54" t="s">
        <v>180</v>
      </c>
      <c r="GS356" s="55" t="s">
        <v>180</v>
      </c>
      <c r="GT356" s="56" t="s">
        <v>180</v>
      </c>
      <c r="GU356" s="54" t="s">
        <v>180</v>
      </c>
      <c r="GV356" s="55" t="s">
        <v>180</v>
      </c>
      <c r="GW356" s="56" t="s">
        <v>180</v>
      </c>
      <c r="GX356" s="54" t="s">
        <v>180</v>
      </c>
      <c r="GY356" s="55" t="s">
        <v>180</v>
      </c>
      <c r="GZ356" s="56">
        <v>140</v>
      </c>
      <c r="HA356" s="54">
        <v>90</v>
      </c>
      <c r="HB356" s="55">
        <v>115</v>
      </c>
      <c r="HC356" s="56">
        <v>130</v>
      </c>
      <c r="HD356" s="54">
        <v>122.5</v>
      </c>
      <c r="HE356" s="55">
        <v>126.5</v>
      </c>
      <c r="HF356" s="54" t="s">
        <v>180</v>
      </c>
      <c r="HG356" s="54" t="s">
        <v>180</v>
      </c>
      <c r="HH356" s="55" t="s">
        <v>180</v>
      </c>
      <c r="HI356" s="54">
        <v>120</v>
      </c>
      <c r="HJ356" s="54">
        <v>75</v>
      </c>
      <c r="HK356" s="55">
        <v>98</v>
      </c>
      <c r="HL356" s="56">
        <v>72</v>
      </c>
      <c r="HM356" s="54">
        <v>57</v>
      </c>
      <c r="HN356" s="55">
        <v>65</v>
      </c>
      <c r="HO356" s="56">
        <v>110</v>
      </c>
      <c r="HP356" s="54">
        <v>90</v>
      </c>
      <c r="HQ356" s="55">
        <v>100</v>
      </c>
      <c r="HR356" s="56">
        <v>120</v>
      </c>
      <c r="HS356" s="54">
        <v>120</v>
      </c>
      <c r="HT356" s="55">
        <v>120</v>
      </c>
      <c r="HU356" s="56" t="s">
        <v>180</v>
      </c>
      <c r="HV356" s="54" t="s">
        <v>180</v>
      </c>
      <c r="HW356" s="55" t="s">
        <v>180</v>
      </c>
      <c r="HX356" s="56">
        <v>85</v>
      </c>
      <c r="HY356" s="54">
        <v>70</v>
      </c>
      <c r="HZ356" s="55">
        <v>78</v>
      </c>
      <c r="IA356" s="56" t="s">
        <v>180</v>
      </c>
      <c r="IB356" s="54" t="s">
        <v>180</v>
      </c>
      <c r="IC356" s="55" t="s">
        <v>180</v>
      </c>
    </row>
    <row r="357" spans="1:237">
      <c r="A357" s="20">
        <v>2016</v>
      </c>
      <c r="B357" s="20">
        <v>3</v>
      </c>
      <c r="C357" s="20">
        <v>8</v>
      </c>
      <c r="D357" s="54">
        <v>340</v>
      </c>
      <c r="E357" s="54">
        <v>339.25</v>
      </c>
      <c r="F357" s="55">
        <v>339.75</v>
      </c>
      <c r="G357" s="56">
        <v>327.5</v>
      </c>
      <c r="H357" s="54">
        <v>327.5</v>
      </c>
      <c r="I357" s="55">
        <v>327.5</v>
      </c>
      <c r="J357" s="56">
        <v>322.25</v>
      </c>
      <c r="K357" s="54">
        <v>316</v>
      </c>
      <c r="L357" s="55">
        <v>319.5</v>
      </c>
      <c r="M357" s="56">
        <v>348.75</v>
      </c>
      <c r="N357" s="54">
        <v>343.75</v>
      </c>
      <c r="O357" s="55">
        <v>346.75</v>
      </c>
      <c r="P357" s="56">
        <v>348.75</v>
      </c>
      <c r="Q357" s="54">
        <v>343.75</v>
      </c>
      <c r="R357" s="55">
        <v>346.75</v>
      </c>
      <c r="S357" s="56">
        <v>348.75</v>
      </c>
      <c r="T357" s="54">
        <v>343.75</v>
      </c>
      <c r="U357" s="55">
        <v>346.75</v>
      </c>
      <c r="V357" s="54">
        <v>348.75</v>
      </c>
      <c r="W357" s="54">
        <v>344.5</v>
      </c>
      <c r="X357" s="55">
        <v>347</v>
      </c>
      <c r="Y357" s="54">
        <v>346.25</v>
      </c>
      <c r="Z357" s="54">
        <v>344.5</v>
      </c>
      <c r="AA357" s="55">
        <v>345.5</v>
      </c>
      <c r="AB357" s="54" t="s">
        <v>180</v>
      </c>
      <c r="AC357" s="54" t="s">
        <v>180</v>
      </c>
      <c r="AD357" s="55" t="s">
        <v>180</v>
      </c>
      <c r="AE357" s="54" t="s">
        <v>180</v>
      </c>
      <c r="AF357" s="54" t="s">
        <v>180</v>
      </c>
      <c r="AG357" s="55" t="s">
        <v>180</v>
      </c>
      <c r="AH357" s="56" t="s">
        <v>180</v>
      </c>
      <c r="AI357" s="54" t="s">
        <v>180</v>
      </c>
      <c r="AJ357" s="55" t="s">
        <v>180</v>
      </c>
      <c r="AK357" s="56">
        <v>341.5</v>
      </c>
      <c r="AL357" s="54">
        <v>339.5</v>
      </c>
      <c r="AM357" s="55">
        <v>340.5</v>
      </c>
      <c r="AN357" s="56" t="s">
        <v>180</v>
      </c>
      <c r="AO357" s="54" t="s">
        <v>180</v>
      </c>
      <c r="AP357" s="55" t="s">
        <v>180</v>
      </c>
      <c r="AQ357" s="56" t="s">
        <v>180</v>
      </c>
      <c r="AR357" s="54" t="s">
        <v>180</v>
      </c>
      <c r="AS357" s="55" t="s">
        <v>180</v>
      </c>
      <c r="AT357" s="56" t="s">
        <v>180</v>
      </c>
      <c r="AU357" s="54" t="s">
        <v>180</v>
      </c>
      <c r="AV357" s="55" t="s">
        <v>180</v>
      </c>
      <c r="AW357" s="56">
        <v>341.75</v>
      </c>
      <c r="AX357" s="54">
        <v>327.5</v>
      </c>
      <c r="AY357" s="55">
        <v>335</v>
      </c>
      <c r="AZ357" s="56">
        <v>355</v>
      </c>
      <c r="BA357" s="54">
        <v>335.25</v>
      </c>
      <c r="BB357" s="55">
        <v>345.5</v>
      </c>
      <c r="BC357" s="56">
        <v>350</v>
      </c>
      <c r="BD357" s="54">
        <v>345</v>
      </c>
      <c r="BE357" s="55">
        <v>348</v>
      </c>
      <c r="BF357" s="56">
        <v>355</v>
      </c>
      <c r="BG357" s="54">
        <v>335.25</v>
      </c>
      <c r="BH357" s="55">
        <v>345.5</v>
      </c>
      <c r="BI357" s="56">
        <v>333</v>
      </c>
      <c r="BJ357" s="54">
        <v>330</v>
      </c>
      <c r="BK357" s="55">
        <v>332</v>
      </c>
      <c r="BL357" s="56">
        <v>339.25</v>
      </c>
      <c r="BM357" s="54">
        <v>331.5</v>
      </c>
      <c r="BN357" s="55">
        <v>335.75</v>
      </c>
      <c r="BO357" s="56">
        <v>336.75</v>
      </c>
      <c r="BP357" s="54">
        <v>330</v>
      </c>
      <c r="BQ357" s="55">
        <v>333.5</v>
      </c>
      <c r="BR357" s="56">
        <v>329.25</v>
      </c>
      <c r="BS357" s="54">
        <v>325.75</v>
      </c>
      <c r="BT357" s="55">
        <v>327.75</v>
      </c>
      <c r="BU357" s="56">
        <v>340</v>
      </c>
      <c r="BV357" s="54">
        <v>335.25</v>
      </c>
      <c r="BW357" s="55">
        <v>338</v>
      </c>
      <c r="BX357" s="56">
        <v>344.25</v>
      </c>
      <c r="BY357" s="54">
        <v>342.75</v>
      </c>
      <c r="BZ357" s="55">
        <v>343.5</v>
      </c>
      <c r="CA357" s="56" t="s">
        <v>180</v>
      </c>
      <c r="CB357" s="54" t="s">
        <v>180</v>
      </c>
      <c r="CC357" s="55" t="s">
        <v>180</v>
      </c>
      <c r="CD357" s="56" t="s">
        <v>180</v>
      </c>
      <c r="CE357" s="54" t="s">
        <v>180</v>
      </c>
      <c r="CF357" s="55" t="s">
        <v>180</v>
      </c>
      <c r="CG357" s="56">
        <v>359.5</v>
      </c>
      <c r="CH357" s="54">
        <v>357.25</v>
      </c>
      <c r="CI357" s="55">
        <v>358.5</v>
      </c>
      <c r="CJ357" s="56">
        <v>2425</v>
      </c>
      <c r="CK357" s="54">
        <v>2325</v>
      </c>
      <c r="CL357" s="55">
        <v>2375</v>
      </c>
      <c r="CM357" s="56">
        <v>2100</v>
      </c>
      <c r="CN357" s="54">
        <v>1975</v>
      </c>
      <c r="CO357" s="55">
        <v>2037.5</v>
      </c>
      <c r="CP357" s="56">
        <v>375</v>
      </c>
      <c r="CQ357" s="54">
        <v>370</v>
      </c>
      <c r="CR357" s="55">
        <v>373</v>
      </c>
      <c r="CS357" s="56">
        <v>500</v>
      </c>
      <c r="CT357" s="54">
        <v>480</v>
      </c>
      <c r="CU357" s="55">
        <v>490</v>
      </c>
      <c r="CV357" s="56">
        <v>460</v>
      </c>
      <c r="CW357" s="54">
        <v>450</v>
      </c>
      <c r="CX357" s="55">
        <v>455</v>
      </c>
      <c r="CY357" s="54">
        <v>341.5</v>
      </c>
      <c r="CZ357" s="54">
        <v>334.5</v>
      </c>
      <c r="DA357" s="55">
        <v>338.5</v>
      </c>
      <c r="DB357" s="54">
        <v>330.25</v>
      </c>
      <c r="DC357" s="54">
        <v>325.75</v>
      </c>
      <c r="DD357" s="55">
        <v>328</v>
      </c>
      <c r="DE357" s="54" t="s">
        <v>180</v>
      </c>
      <c r="DF357" s="54" t="s">
        <v>180</v>
      </c>
      <c r="DG357" s="55" t="s">
        <v>180</v>
      </c>
      <c r="DH357" s="54" t="s">
        <v>180</v>
      </c>
      <c r="DI357" s="54" t="s">
        <v>180</v>
      </c>
      <c r="DJ357" s="55" t="s">
        <v>180</v>
      </c>
      <c r="DK357" s="56" t="s">
        <v>180</v>
      </c>
      <c r="DL357" s="54" t="s">
        <v>180</v>
      </c>
      <c r="DM357" s="55" t="s">
        <v>180</v>
      </c>
      <c r="DN357" s="54" t="s">
        <v>180</v>
      </c>
      <c r="DO357" s="54" t="s">
        <v>180</v>
      </c>
      <c r="DP357" s="55" t="s">
        <v>180</v>
      </c>
      <c r="DQ357" s="54" t="s">
        <v>180</v>
      </c>
      <c r="DR357" s="54" t="s">
        <v>180</v>
      </c>
      <c r="DS357" s="55" t="s">
        <v>180</v>
      </c>
      <c r="DT357" s="54" t="s">
        <v>180</v>
      </c>
      <c r="DU357" s="54" t="s">
        <v>180</v>
      </c>
      <c r="DV357" s="55" t="s">
        <v>180</v>
      </c>
      <c r="DW357" s="56">
        <v>340</v>
      </c>
      <c r="DX357" s="54">
        <v>339.25</v>
      </c>
      <c r="DY357" s="55">
        <v>339.75</v>
      </c>
      <c r="DZ357" s="56" t="s">
        <v>180</v>
      </c>
      <c r="EA357" s="54" t="s">
        <v>180</v>
      </c>
      <c r="EB357" s="55" t="s">
        <v>180</v>
      </c>
      <c r="EC357" s="56">
        <v>355</v>
      </c>
      <c r="ED357" s="54">
        <v>338.75</v>
      </c>
      <c r="EE357" s="55">
        <v>347.25</v>
      </c>
      <c r="EF357" s="56">
        <v>341.5</v>
      </c>
      <c r="EG357" s="54">
        <v>339.5</v>
      </c>
      <c r="EH357" s="55">
        <v>340.5</v>
      </c>
      <c r="EI357" s="56" t="s">
        <v>180</v>
      </c>
      <c r="EJ357" s="54" t="s">
        <v>180</v>
      </c>
      <c r="EK357" s="55" t="s">
        <v>180</v>
      </c>
      <c r="EL357" s="56" t="s">
        <v>180</v>
      </c>
      <c r="EM357" s="54" t="s">
        <v>180</v>
      </c>
      <c r="EN357" s="55" t="s">
        <v>180</v>
      </c>
      <c r="EO357" s="56">
        <v>1650</v>
      </c>
      <c r="EP357" s="54">
        <v>1550</v>
      </c>
      <c r="EQ357" s="55">
        <v>1600</v>
      </c>
      <c r="ER357" s="56">
        <v>1850</v>
      </c>
      <c r="ES357" s="54">
        <v>1800</v>
      </c>
      <c r="ET357" s="55">
        <v>1825</v>
      </c>
      <c r="EU357" s="54" t="s">
        <v>180</v>
      </c>
      <c r="EV357" s="54" t="s">
        <v>180</v>
      </c>
      <c r="EW357" s="55" t="s">
        <v>180</v>
      </c>
      <c r="EX357" s="54">
        <v>356.5</v>
      </c>
      <c r="EY357" s="54">
        <v>353.75</v>
      </c>
      <c r="EZ357" s="55">
        <v>355.5</v>
      </c>
      <c r="FA357" s="56" t="s">
        <v>180</v>
      </c>
      <c r="FB357" s="54" t="s">
        <v>180</v>
      </c>
      <c r="FC357" s="55" t="s">
        <v>180</v>
      </c>
      <c r="FD357" s="56" t="s">
        <v>180</v>
      </c>
      <c r="FE357" s="54" t="s">
        <v>180</v>
      </c>
      <c r="FF357" s="55" t="s">
        <v>180</v>
      </c>
      <c r="FG357" s="56">
        <v>292.5</v>
      </c>
      <c r="FH357" s="54">
        <v>273.75</v>
      </c>
      <c r="FI357" s="55">
        <v>283.25</v>
      </c>
      <c r="FJ357" s="56">
        <v>292.5</v>
      </c>
      <c r="FK357" s="54">
        <v>273.75</v>
      </c>
      <c r="FL357" s="55">
        <v>283.25</v>
      </c>
      <c r="FM357" s="56">
        <v>302.5</v>
      </c>
      <c r="FN357" s="54">
        <v>295</v>
      </c>
      <c r="FO357" s="55">
        <v>298.75</v>
      </c>
      <c r="FP357" s="56" t="s">
        <v>180</v>
      </c>
      <c r="FQ357" s="54" t="s">
        <v>180</v>
      </c>
      <c r="FR357" s="55" t="s">
        <v>180</v>
      </c>
      <c r="FS357" s="56" t="s">
        <v>180</v>
      </c>
      <c r="FT357" s="54" t="s">
        <v>180</v>
      </c>
      <c r="FU357" s="55" t="s">
        <v>180</v>
      </c>
      <c r="FV357" s="56">
        <v>250</v>
      </c>
      <c r="FW357" s="54">
        <v>250</v>
      </c>
      <c r="FX357" s="55">
        <v>250</v>
      </c>
      <c r="FY357" s="56">
        <v>285</v>
      </c>
      <c r="FZ357" s="54">
        <v>275</v>
      </c>
      <c r="GA357" s="55">
        <v>280</v>
      </c>
      <c r="GB357" s="56">
        <v>840</v>
      </c>
      <c r="GC357" s="54">
        <v>530</v>
      </c>
      <c r="GD357" s="55">
        <v>685</v>
      </c>
      <c r="GE357" s="56">
        <v>605</v>
      </c>
      <c r="GF357" s="54">
        <v>605</v>
      </c>
      <c r="GG357" s="55">
        <v>605</v>
      </c>
      <c r="GH357" s="56">
        <v>890</v>
      </c>
      <c r="GI357" s="54">
        <v>715</v>
      </c>
      <c r="GJ357" s="55">
        <v>803</v>
      </c>
      <c r="GK357" s="56" t="s">
        <v>180</v>
      </c>
      <c r="GL357" s="54" t="s">
        <v>180</v>
      </c>
      <c r="GM357" s="55" t="s">
        <v>180</v>
      </c>
      <c r="GN357" s="56" t="s">
        <v>180</v>
      </c>
      <c r="GO357" s="54" t="s">
        <v>180</v>
      </c>
      <c r="GP357" s="55" t="s">
        <v>180</v>
      </c>
      <c r="GQ357" s="56" t="s">
        <v>180</v>
      </c>
      <c r="GR357" s="54" t="s">
        <v>180</v>
      </c>
      <c r="GS357" s="55" t="s">
        <v>180</v>
      </c>
      <c r="GT357" s="56" t="s">
        <v>180</v>
      </c>
      <c r="GU357" s="54" t="s">
        <v>180</v>
      </c>
      <c r="GV357" s="55" t="s">
        <v>180</v>
      </c>
      <c r="GW357" s="56" t="s">
        <v>180</v>
      </c>
      <c r="GX357" s="54" t="s">
        <v>180</v>
      </c>
      <c r="GY357" s="55" t="s">
        <v>180</v>
      </c>
      <c r="GZ357" s="56">
        <v>132.5</v>
      </c>
      <c r="HA357" s="54">
        <v>90</v>
      </c>
      <c r="HB357" s="55">
        <v>111.25</v>
      </c>
      <c r="HC357" s="56">
        <v>123.5</v>
      </c>
      <c r="HD357" s="54">
        <v>120</v>
      </c>
      <c r="HE357" s="55">
        <v>122</v>
      </c>
      <c r="HF357" s="54" t="s">
        <v>180</v>
      </c>
      <c r="HG357" s="54" t="s">
        <v>180</v>
      </c>
      <c r="HH357" s="55" t="s">
        <v>180</v>
      </c>
      <c r="HI357" s="54">
        <v>115</v>
      </c>
      <c r="HJ357" s="54">
        <v>74</v>
      </c>
      <c r="HK357" s="55">
        <v>95</v>
      </c>
      <c r="HL357" s="56">
        <v>69.5</v>
      </c>
      <c r="HM357" s="54">
        <v>56</v>
      </c>
      <c r="HN357" s="55">
        <v>63</v>
      </c>
      <c r="HO357" s="56">
        <v>107.5</v>
      </c>
      <c r="HP357" s="54">
        <v>87.5</v>
      </c>
      <c r="HQ357" s="55">
        <v>97.5</v>
      </c>
      <c r="HR357" s="56">
        <v>120</v>
      </c>
      <c r="HS357" s="54">
        <v>115</v>
      </c>
      <c r="HT357" s="55">
        <v>117.5</v>
      </c>
      <c r="HU357" s="56" t="s">
        <v>180</v>
      </c>
      <c r="HV357" s="54" t="s">
        <v>180</v>
      </c>
      <c r="HW357" s="55" t="s">
        <v>180</v>
      </c>
      <c r="HX357" s="56">
        <v>80</v>
      </c>
      <c r="HY357" s="54">
        <v>70</v>
      </c>
      <c r="HZ357" s="55">
        <v>75</v>
      </c>
      <c r="IA357" s="56" t="s">
        <v>180</v>
      </c>
      <c r="IB357" s="54" t="s">
        <v>180</v>
      </c>
      <c r="IC357" s="55" t="s">
        <v>180</v>
      </c>
    </row>
    <row r="358" spans="1:237">
      <c r="A358" s="20">
        <v>2016</v>
      </c>
      <c r="B358" s="20">
        <v>3</v>
      </c>
      <c r="C358" s="20">
        <v>9</v>
      </c>
      <c r="D358" s="54">
        <v>339.6</v>
      </c>
      <c r="E358" s="54">
        <v>338.2</v>
      </c>
      <c r="F358" s="55">
        <v>339</v>
      </c>
      <c r="G358" s="56">
        <v>330</v>
      </c>
      <c r="H358" s="54">
        <v>330</v>
      </c>
      <c r="I358" s="55">
        <v>330</v>
      </c>
      <c r="J358" s="56">
        <v>322.39999999999998</v>
      </c>
      <c r="K358" s="54">
        <v>317</v>
      </c>
      <c r="L358" s="55">
        <v>320</v>
      </c>
      <c r="M358" s="56">
        <v>359</v>
      </c>
      <c r="N358" s="54">
        <v>353</v>
      </c>
      <c r="O358" s="55">
        <v>356.4</v>
      </c>
      <c r="P358" s="56">
        <v>359</v>
      </c>
      <c r="Q358" s="54">
        <v>353</v>
      </c>
      <c r="R358" s="55">
        <v>356.4</v>
      </c>
      <c r="S358" s="56">
        <v>359</v>
      </c>
      <c r="T358" s="54">
        <v>353</v>
      </c>
      <c r="U358" s="55">
        <v>356.4</v>
      </c>
      <c r="V358" s="54">
        <v>355</v>
      </c>
      <c r="W358" s="54">
        <v>350</v>
      </c>
      <c r="X358" s="55">
        <v>353</v>
      </c>
      <c r="Y358" s="54">
        <v>350</v>
      </c>
      <c r="Z358" s="54">
        <v>350</v>
      </c>
      <c r="AA358" s="55">
        <v>350</v>
      </c>
      <c r="AB358" s="54" t="s">
        <v>180</v>
      </c>
      <c r="AC358" s="54" t="s">
        <v>180</v>
      </c>
      <c r="AD358" s="55" t="s">
        <v>180</v>
      </c>
      <c r="AE358" s="54" t="s">
        <v>180</v>
      </c>
      <c r="AF358" s="54" t="s">
        <v>180</v>
      </c>
      <c r="AG358" s="55" t="s">
        <v>180</v>
      </c>
      <c r="AH358" s="56" t="s">
        <v>180</v>
      </c>
      <c r="AI358" s="54" t="s">
        <v>180</v>
      </c>
      <c r="AJ358" s="55" t="s">
        <v>180</v>
      </c>
      <c r="AK358" s="56">
        <v>340</v>
      </c>
      <c r="AL358" s="54">
        <v>338</v>
      </c>
      <c r="AM358" s="55">
        <v>339</v>
      </c>
      <c r="AN358" s="56" t="s">
        <v>180</v>
      </c>
      <c r="AO358" s="54" t="s">
        <v>180</v>
      </c>
      <c r="AP358" s="55" t="s">
        <v>180</v>
      </c>
      <c r="AQ358" s="56" t="s">
        <v>180</v>
      </c>
      <c r="AR358" s="54" t="s">
        <v>180</v>
      </c>
      <c r="AS358" s="55" t="s">
        <v>180</v>
      </c>
      <c r="AT358" s="56" t="s">
        <v>180</v>
      </c>
      <c r="AU358" s="54" t="s">
        <v>180</v>
      </c>
      <c r="AV358" s="55" t="s">
        <v>180</v>
      </c>
      <c r="AW358" s="56">
        <v>343</v>
      </c>
      <c r="AX358" s="54">
        <v>330</v>
      </c>
      <c r="AY358" s="55">
        <v>337</v>
      </c>
      <c r="AZ358" s="56">
        <v>353</v>
      </c>
      <c r="BA358" s="54">
        <v>338</v>
      </c>
      <c r="BB358" s="55">
        <v>346</v>
      </c>
      <c r="BC358" s="56">
        <v>348.2</v>
      </c>
      <c r="BD358" s="54">
        <v>342</v>
      </c>
      <c r="BE358" s="55">
        <v>345.4</v>
      </c>
      <c r="BF358" s="56">
        <v>353</v>
      </c>
      <c r="BG358" s="54">
        <v>338</v>
      </c>
      <c r="BH358" s="55">
        <v>346</v>
      </c>
      <c r="BI358" s="56">
        <v>335</v>
      </c>
      <c r="BJ358" s="54">
        <v>329</v>
      </c>
      <c r="BK358" s="55">
        <v>332.4</v>
      </c>
      <c r="BL358" s="56">
        <v>333.8</v>
      </c>
      <c r="BM358" s="54">
        <v>327.60000000000002</v>
      </c>
      <c r="BN358" s="55">
        <v>330.8</v>
      </c>
      <c r="BO358" s="56">
        <v>330</v>
      </c>
      <c r="BP358" s="54">
        <v>324.8</v>
      </c>
      <c r="BQ358" s="55">
        <v>327.60000000000002</v>
      </c>
      <c r="BR358" s="56">
        <v>322.39999999999998</v>
      </c>
      <c r="BS358" s="54">
        <v>318</v>
      </c>
      <c r="BT358" s="55">
        <v>320.39999999999998</v>
      </c>
      <c r="BU358" s="56">
        <v>335.6</v>
      </c>
      <c r="BV358" s="54">
        <v>332</v>
      </c>
      <c r="BW358" s="55">
        <v>334.2</v>
      </c>
      <c r="BX358" s="56">
        <v>337.6</v>
      </c>
      <c r="BY358" s="54">
        <v>334.8</v>
      </c>
      <c r="BZ358" s="55">
        <v>336.6</v>
      </c>
      <c r="CA358" s="56" t="s">
        <v>180</v>
      </c>
      <c r="CB358" s="54" t="s">
        <v>180</v>
      </c>
      <c r="CC358" s="55" t="s">
        <v>180</v>
      </c>
      <c r="CD358" s="56" t="s">
        <v>180</v>
      </c>
      <c r="CE358" s="54" t="s">
        <v>180</v>
      </c>
      <c r="CF358" s="55" t="s">
        <v>180</v>
      </c>
      <c r="CG358" s="56">
        <v>362.8</v>
      </c>
      <c r="CH358" s="54">
        <v>358.8</v>
      </c>
      <c r="CI358" s="55">
        <v>361.2</v>
      </c>
      <c r="CJ358" s="56">
        <v>2400</v>
      </c>
      <c r="CK358" s="54">
        <v>2300</v>
      </c>
      <c r="CL358" s="55">
        <v>2350</v>
      </c>
      <c r="CM358" s="56">
        <v>2100</v>
      </c>
      <c r="CN358" s="54">
        <v>1950</v>
      </c>
      <c r="CO358" s="55">
        <v>2025</v>
      </c>
      <c r="CP358" s="56">
        <v>371</v>
      </c>
      <c r="CQ358" s="54">
        <v>366</v>
      </c>
      <c r="CR358" s="55">
        <v>368.6</v>
      </c>
      <c r="CS358" s="56">
        <v>500</v>
      </c>
      <c r="CT358" s="54">
        <v>480</v>
      </c>
      <c r="CU358" s="55">
        <v>490</v>
      </c>
      <c r="CV358" s="56">
        <v>460</v>
      </c>
      <c r="CW358" s="54">
        <v>450</v>
      </c>
      <c r="CX358" s="55">
        <v>455</v>
      </c>
      <c r="CY358" s="54">
        <v>342</v>
      </c>
      <c r="CZ358" s="54">
        <v>335</v>
      </c>
      <c r="DA358" s="55">
        <v>339</v>
      </c>
      <c r="DB358" s="54">
        <v>339</v>
      </c>
      <c r="DC358" s="54">
        <v>333.6</v>
      </c>
      <c r="DD358" s="55">
        <v>336.4</v>
      </c>
      <c r="DE358" s="54" t="s">
        <v>180</v>
      </c>
      <c r="DF358" s="54" t="s">
        <v>180</v>
      </c>
      <c r="DG358" s="55" t="s">
        <v>180</v>
      </c>
      <c r="DH358" s="54" t="s">
        <v>180</v>
      </c>
      <c r="DI358" s="54" t="s">
        <v>180</v>
      </c>
      <c r="DJ358" s="55" t="s">
        <v>180</v>
      </c>
      <c r="DK358" s="56" t="s">
        <v>180</v>
      </c>
      <c r="DL358" s="54" t="s">
        <v>180</v>
      </c>
      <c r="DM358" s="55" t="s">
        <v>180</v>
      </c>
      <c r="DN358" s="54" t="s">
        <v>180</v>
      </c>
      <c r="DO358" s="54" t="s">
        <v>180</v>
      </c>
      <c r="DP358" s="55" t="s">
        <v>180</v>
      </c>
      <c r="DQ358" s="54" t="s">
        <v>180</v>
      </c>
      <c r="DR358" s="54" t="s">
        <v>180</v>
      </c>
      <c r="DS358" s="55" t="s">
        <v>180</v>
      </c>
      <c r="DT358" s="54" t="s">
        <v>180</v>
      </c>
      <c r="DU358" s="54" t="s">
        <v>180</v>
      </c>
      <c r="DV358" s="55" t="s">
        <v>180</v>
      </c>
      <c r="DW358" s="56">
        <v>340</v>
      </c>
      <c r="DX358" s="54">
        <v>339.4</v>
      </c>
      <c r="DY358" s="55">
        <v>339.8</v>
      </c>
      <c r="DZ358" s="56" t="s">
        <v>180</v>
      </c>
      <c r="EA358" s="54" t="s">
        <v>180</v>
      </c>
      <c r="EB358" s="55" t="s">
        <v>180</v>
      </c>
      <c r="EC358" s="56">
        <v>353</v>
      </c>
      <c r="ED358" s="54">
        <v>340</v>
      </c>
      <c r="EE358" s="55">
        <v>347</v>
      </c>
      <c r="EF358" s="56">
        <v>340</v>
      </c>
      <c r="EG358" s="54">
        <v>338</v>
      </c>
      <c r="EH358" s="55">
        <v>339</v>
      </c>
      <c r="EI358" s="56" t="s">
        <v>180</v>
      </c>
      <c r="EJ358" s="54" t="s">
        <v>180</v>
      </c>
      <c r="EK358" s="55" t="s">
        <v>180</v>
      </c>
      <c r="EL358" s="56" t="s">
        <v>180</v>
      </c>
      <c r="EM358" s="54" t="s">
        <v>180</v>
      </c>
      <c r="EN358" s="55" t="s">
        <v>180</v>
      </c>
      <c r="EO358" s="56">
        <v>1646</v>
      </c>
      <c r="EP358" s="54">
        <v>1546</v>
      </c>
      <c r="EQ358" s="55">
        <v>1596</v>
      </c>
      <c r="ER358" s="56">
        <v>1850</v>
      </c>
      <c r="ES358" s="54">
        <v>1800</v>
      </c>
      <c r="ET358" s="55">
        <v>1825</v>
      </c>
      <c r="EU358" s="54" t="s">
        <v>180</v>
      </c>
      <c r="EV358" s="54" t="s">
        <v>180</v>
      </c>
      <c r="EW358" s="55" t="s">
        <v>180</v>
      </c>
      <c r="EX358" s="54">
        <v>355.4</v>
      </c>
      <c r="EY358" s="54">
        <v>354.2</v>
      </c>
      <c r="EZ358" s="55">
        <v>354.8</v>
      </c>
      <c r="FA358" s="56" t="s">
        <v>180</v>
      </c>
      <c r="FB358" s="54" t="s">
        <v>180</v>
      </c>
      <c r="FC358" s="55" t="s">
        <v>180</v>
      </c>
      <c r="FD358" s="56" t="s">
        <v>180</v>
      </c>
      <c r="FE358" s="54" t="s">
        <v>180</v>
      </c>
      <c r="FF358" s="55" t="s">
        <v>180</v>
      </c>
      <c r="FG358" s="56">
        <v>283</v>
      </c>
      <c r="FH358" s="54">
        <v>270</v>
      </c>
      <c r="FI358" s="55">
        <v>276.8</v>
      </c>
      <c r="FJ358" s="56">
        <v>283</v>
      </c>
      <c r="FK358" s="54">
        <v>270</v>
      </c>
      <c r="FL358" s="55">
        <v>276.8</v>
      </c>
      <c r="FM358" s="56">
        <v>293</v>
      </c>
      <c r="FN358" s="54">
        <v>293</v>
      </c>
      <c r="FO358" s="55">
        <v>293</v>
      </c>
      <c r="FP358" s="56" t="s">
        <v>180</v>
      </c>
      <c r="FQ358" s="54" t="s">
        <v>180</v>
      </c>
      <c r="FR358" s="55" t="s">
        <v>180</v>
      </c>
      <c r="FS358" s="56" t="s">
        <v>180</v>
      </c>
      <c r="FT358" s="54" t="s">
        <v>180</v>
      </c>
      <c r="FU358" s="55" t="s">
        <v>180</v>
      </c>
      <c r="FV358" s="56">
        <v>250</v>
      </c>
      <c r="FW358" s="54">
        <v>250</v>
      </c>
      <c r="FX358" s="55">
        <v>250</v>
      </c>
      <c r="FY358" s="56">
        <v>285</v>
      </c>
      <c r="FZ358" s="54">
        <v>275</v>
      </c>
      <c r="GA358" s="55">
        <v>280</v>
      </c>
      <c r="GB358" s="56">
        <v>840</v>
      </c>
      <c r="GC358" s="54">
        <v>530</v>
      </c>
      <c r="GD358" s="55">
        <v>685</v>
      </c>
      <c r="GE358" s="56">
        <v>609</v>
      </c>
      <c r="GF358" s="54">
        <v>605</v>
      </c>
      <c r="GG358" s="55">
        <v>607.4</v>
      </c>
      <c r="GH358" s="56">
        <v>890</v>
      </c>
      <c r="GI358" s="54">
        <v>715</v>
      </c>
      <c r="GJ358" s="55">
        <v>803</v>
      </c>
      <c r="GK358" s="56" t="s">
        <v>180</v>
      </c>
      <c r="GL358" s="54" t="s">
        <v>180</v>
      </c>
      <c r="GM358" s="55" t="s">
        <v>180</v>
      </c>
      <c r="GN358" s="56" t="s">
        <v>180</v>
      </c>
      <c r="GO358" s="54" t="s">
        <v>180</v>
      </c>
      <c r="GP358" s="55" t="s">
        <v>180</v>
      </c>
      <c r="GQ358" s="56" t="s">
        <v>180</v>
      </c>
      <c r="GR358" s="54" t="s">
        <v>180</v>
      </c>
      <c r="GS358" s="55" t="s">
        <v>180</v>
      </c>
      <c r="GT358" s="56" t="s">
        <v>180</v>
      </c>
      <c r="GU358" s="54" t="s">
        <v>180</v>
      </c>
      <c r="GV358" s="55" t="s">
        <v>180</v>
      </c>
      <c r="GW358" s="56" t="s">
        <v>180</v>
      </c>
      <c r="GX358" s="54" t="s">
        <v>180</v>
      </c>
      <c r="GY358" s="55" t="s">
        <v>180</v>
      </c>
      <c r="GZ358" s="56">
        <v>130</v>
      </c>
      <c r="HA358" s="54">
        <v>90</v>
      </c>
      <c r="HB358" s="55">
        <v>110</v>
      </c>
      <c r="HC358" s="56">
        <v>122</v>
      </c>
      <c r="HD358" s="54">
        <v>120</v>
      </c>
      <c r="HE358" s="55">
        <v>121</v>
      </c>
      <c r="HF358" s="54" t="s">
        <v>180</v>
      </c>
      <c r="HG358" s="54" t="s">
        <v>180</v>
      </c>
      <c r="HH358" s="55" t="s">
        <v>180</v>
      </c>
      <c r="HI358" s="54">
        <v>110</v>
      </c>
      <c r="HJ358" s="54">
        <v>73</v>
      </c>
      <c r="HK358" s="55">
        <v>92</v>
      </c>
      <c r="HL358" s="56">
        <v>64.2</v>
      </c>
      <c r="HM358" s="54">
        <v>51</v>
      </c>
      <c r="HN358" s="55">
        <v>57.8</v>
      </c>
      <c r="HO358" s="56">
        <v>105</v>
      </c>
      <c r="HP358" s="54">
        <v>85</v>
      </c>
      <c r="HQ358" s="55">
        <v>95</v>
      </c>
      <c r="HR358" s="56">
        <v>120</v>
      </c>
      <c r="HS358" s="54">
        <v>110</v>
      </c>
      <c r="HT358" s="55">
        <v>115</v>
      </c>
      <c r="HU358" s="56" t="s">
        <v>180</v>
      </c>
      <c r="HV358" s="54" t="s">
        <v>180</v>
      </c>
      <c r="HW358" s="55" t="s">
        <v>180</v>
      </c>
      <c r="HX358" s="56">
        <v>80</v>
      </c>
      <c r="HY358" s="54">
        <v>70</v>
      </c>
      <c r="HZ358" s="55">
        <v>75</v>
      </c>
      <c r="IA358" s="56" t="s">
        <v>180</v>
      </c>
      <c r="IB358" s="54" t="s">
        <v>180</v>
      </c>
      <c r="IC358" s="55" t="s">
        <v>180</v>
      </c>
    </row>
    <row r="359" spans="1:237">
      <c r="A359" s="20">
        <v>2016</v>
      </c>
      <c r="B359" s="20">
        <v>4</v>
      </c>
      <c r="C359" s="20">
        <v>10</v>
      </c>
      <c r="D359" s="54">
        <v>335</v>
      </c>
      <c r="E359" s="54">
        <v>332.5</v>
      </c>
      <c r="F359" s="55">
        <v>334</v>
      </c>
      <c r="G359" s="56">
        <v>330</v>
      </c>
      <c r="H359" s="54">
        <v>330</v>
      </c>
      <c r="I359" s="55">
        <v>330</v>
      </c>
      <c r="J359" s="56">
        <v>314.5</v>
      </c>
      <c r="K359" s="54">
        <v>306.25</v>
      </c>
      <c r="L359" s="55">
        <v>310.75</v>
      </c>
      <c r="M359" s="56">
        <v>353.75</v>
      </c>
      <c r="N359" s="54">
        <v>347.5</v>
      </c>
      <c r="O359" s="55">
        <v>351</v>
      </c>
      <c r="P359" s="56">
        <v>352.5</v>
      </c>
      <c r="Q359" s="54">
        <v>347.5</v>
      </c>
      <c r="R359" s="55">
        <v>350.5</v>
      </c>
      <c r="S359" s="56">
        <v>353.75</v>
      </c>
      <c r="T359" s="54">
        <v>347.5</v>
      </c>
      <c r="U359" s="55">
        <v>351</v>
      </c>
      <c r="V359" s="54">
        <v>352.5</v>
      </c>
      <c r="W359" s="54">
        <v>345</v>
      </c>
      <c r="X359" s="55">
        <v>349</v>
      </c>
      <c r="Y359" s="54">
        <v>351.25</v>
      </c>
      <c r="Z359" s="54">
        <v>350</v>
      </c>
      <c r="AA359" s="55">
        <v>350.75</v>
      </c>
      <c r="AB359" s="54" t="s">
        <v>180</v>
      </c>
      <c r="AC359" s="54" t="s">
        <v>180</v>
      </c>
      <c r="AD359" s="55" t="s">
        <v>180</v>
      </c>
      <c r="AE359" s="54" t="s">
        <v>180</v>
      </c>
      <c r="AF359" s="54" t="s">
        <v>180</v>
      </c>
      <c r="AG359" s="55" t="s">
        <v>180</v>
      </c>
      <c r="AH359" s="56" t="s">
        <v>180</v>
      </c>
      <c r="AI359" s="54" t="s">
        <v>180</v>
      </c>
      <c r="AJ359" s="55" t="s">
        <v>180</v>
      </c>
      <c r="AK359" s="56">
        <v>335</v>
      </c>
      <c r="AL359" s="54">
        <v>333.25</v>
      </c>
      <c r="AM359" s="55">
        <v>334.25</v>
      </c>
      <c r="AN359" s="56" t="s">
        <v>180</v>
      </c>
      <c r="AO359" s="54" t="s">
        <v>180</v>
      </c>
      <c r="AP359" s="55" t="s">
        <v>180</v>
      </c>
      <c r="AQ359" s="56" t="s">
        <v>180</v>
      </c>
      <c r="AR359" s="54" t="s">
        <v>180</v>
      </c>
      <c r="AS359" s="55" t="s">
        <v>180</v>
      </c>
      <c r="AT359" s="56" t="s">
        <v>180</v>
      </c>
      <c r="AU359" s="54" t="s">
        <v>180</v>
      </c>
      <c r="AV359" s="55" t="s">
        <v>180</v>
      </c>
      <c r="AW359" s="56">
        <v>338.5</v>
      </c>
      <c r="AX359" s="54">
        <v>329</v>
      </c>
      <c r="AY359" s="55">
        <v>334</v>
      </c>
      <c r="AZ359" s="56">
        <v>350.75</v>
      </c>
      <c r="BA359" s="54">
        <v>338.5</v>
      </c>
      <c r="BB359" s="55">
        <v>344.75</v>
      </c>
      <c r="BC359" s="56">
        <v>349.5</v>
      </c>
      <c r="BD359" s="54">
        <v>343.75</v>
      </c>
      <c r="BE359" s="55">
        <v>347</v>
      </c>
      <c r="BF359" s="56">
        <v>350.75</v>
      </c>
      <c r="BG359" s="54">
        <v>338.5</v>
      </c>
      <c r="BH359" s="55">
        <v>344.75</v>
      </c>
      <c r="BI359" s="56">
        <v>335</v>
      </c>
      <c r="BJ359" s="54">
        <v>328</v>
      </c>
      <c r="BK359" s="55">
        <v>332</v>
      </c>
      <c r="BL359" s="56">
        <v>326</v>
      </c>
      <c r="BM359" s="54">
        <v>316.25</v>
      </c>
      <c r="BN359" s="55">
        <v>321.25</v>
      </c>
      <c r="BO359" s="56">
        <v>312.5</v>
      </c>
      <c r="BP359" s="54">
        <v>305</v>
      </c>
      <c r="BQ359" s="55">
        <v>308.75</v>
      </c>
      <c r="BR359" s="56">
        <v>309.5</v>
      </c>
      <c r="BS359" s="54">
        <v>302</v>
      </c>
      <c r="BT359" s="55">
        <v>306</v>
      </c>
      <c r="BU359" s="56">
        <v>320.75</v>
      </c>
      <c r="BV359" s="54">
        <v>312</v>
      </c>
      <c r="BW359" s="55">
        <v>316.5</v>
      </c>
      <c r="BX359" s="56">
        <v>320</v>
      </c>
      <c r="BY359" s="54">
        <v>314</v>
      </c>
      <c r="BZ359" s="55">
        <v>317.25</v>
      </c>
      <c r="CA359" s="56" t="s">
        <v>180</v>
      </c>
      <c r="CB359" s="54" t="s">
        <v>180</v>
      </c>
      <c r="CC359" s="55" t="s">
        <v>180</v>
      </c>
      <c r="CD359" s="56" t="s">
        <v>180</v>
      </c>
      <c r="CE359" s="54" t="s">
        <v>180</v>
      </c>
      <c r="CF359" s="55" t="s">
        <v>180</v>
      </c>
      <c r="CG359" s="56">
        <v>359.75</v>
      </c>
      <c r="CH359" s="54">
        <v>357</v>
      </c>
      <c r="CI359" s="55">
        <v>358.75</v>
      </c>
      <c r="CJ359" s="56">
        <v>2400</v>
      </c>
      <c r="CK359" s="54">
        <v>2300</v>
      </c>
      <c r="CL359" s="55">
        <v>2350</v>
      </c>
      <c r="CM359" s="56">
        <v>2100</v>
      </c>
      <c r="CN359" s="54">
        <v>1950</v>
      </c>
      <c r="CO359" s="55">
        <v>2025</v>
      </c>
      <c r="CP359" s="56">
        <v>364.25</v>
      </c>
      <c r="CQ359" s="54">
        <v>358.25</v>
      </c>
      <c r="CR359" s="55">
        <v>361.5</v>
      </c>
      <c r="CS359" s="56">
        <v>500</v>
      </c>
      <c r="CT359" s="54">
        <v>480</v>
      </c>
      <c r="CU359" s="55">
        <v>490</v>
      </c>
      <c r="CV359" s="56">
        <v>460</v>
      </c>
      <c r="CW359" s="54">
        <v>450</v>
      </c>
      <c r="CX359" s="55">
        <v>455</v>
      </c>
      <c r="CY359" s="54">
        <v>338.25</v>
      </c>
      <c r="CZ359" s="54">
        <v>332</v>
      </c>
      <c r="DA359" s="55">
        <v>335.5</v>
      </c>
      <c r="DB359" s="54">
        <v>326.25</v>
      </c>
      <c r="DC359" s="54">
        <v>323</v>
      </c>
      <c r="DD359" s="55">
        <v>325</v>
      </c>
      <c r="DE359" s="54" t="s">
        <v>180</v>
      </c>
      <c r="DF359" s="54" t="s">
        <v>180</v>
      </c>
      <c r="DG359" s="55" t="s">
        <v>180</v>
      </c>
      <c r="DH359" s="54" t="s">
        <v>180</v>
      </c>
      <c r="DI359" s="54" t="s">
        <v>180</v>
      </c>
      <c r="DJ359" s="55" t="s">
        <v>180</v>
      </c>
      <c r="DK359" s="56" t="s">
        <v>180</v>
      </c>
      <c r="DL359" s="54" t="s">
        <v>180</v>
      </c>
      <c r="DM359" s="55" t="s">
        <v>180</v>
      </c>
      <c r="DN359" s="54" t="s">
        <v>180</v>
      </c>
      <c r="DO359" s="54" t="s">
        <v>180</v>
      </c>
      <c r="DP359" s="55" t="s">
        <v>180</v>
      </c>
      <c r="DQ359" s="54" t="s">
        <v>180</v>
      </c>
      <c r="DR359" s="54" t="s">
        <v>180</v>
      </c>
      <c r="DS359" s="55" t="s">
        <v>180</v>
      </c>
      <c r="DT359" s="54" t="s">
        <v>180</v>
      </c>
      <c r="DU359" s="54" t="s">
        <v>180</v>
      </c>
      <c r="DV359" s="55" t="s">
        <v>180</v>
      </c>
      <c r="DW359" s="56">
        <v>335</v>
      </c>
      <c r="DX359" s="54">
        <v>335</v>
      </c>
      <c r="DY359" s="55">
        <v>335</v>
      </c>
      <c r="DZ359" s="56" t="s">
        <v>180</v>
      </c>
      <c r="EA359" s="54" t="s">
        <v>180</v>
      </c>
      <c r="EB359" s="55" t="s">
        <v>180</v>
      </c>
      <c r="EC359" s="56">
        <v>350.75</v>
      </c>
      <c r="ED359" s="54">
        <v>338</v>
      </c>
      <c r="EE359" s="55">
        <v>344.5</v>
      </c>
      <c r="EF359" s="56">
        <v>335</v>
      </c>
      <c r="EG359" s="54">
        <v>333.25</v>
      </c>
      <c r="EH359" s="55">
        <v>334.25</v>
      </c>
      <c r="EI359" s="56">
        <v>255</v>
      </c>
      <c r="EJ359" s="54">
        <v>250</v>
      </c>
      <c r="EK359" s="55">
        <v>253</v>
      </c>
      <c r="EL359" s="56">
        <v>334.33333333333331</v>
      </c>
      <c r="EM359" s="54">
        <v>330</v>
      </c>
      <c r="EN359" s="55">
        <v>332.66666666666669</v>
      </c>
      <c r="EO359" s="56">
        <v>1570</v>
      </c>
      <c r="EP359" s="54">
        <v>1507.5</v>
      </c>
      <c r="EQ359" s="55">
        <v>1538.75</v>
      </c>
      <c r="ER359" s="56">
        <v>1775</v>
      </c>
      <c r="ES359" s="54">
        <v>1725</v>
      </c>
      <c r="ET359" s="55">
        <v>1750</v>
      </c>
      <c r="EU359" s="54" t="s">
        <v>180</v>
      </c>
      <c r="EV359" s="54" t="s">
        <v>180</v>
      </c>
      <c r="EW359" s="55" t="s">
        <v>180</v>
      </c>
      <c r="EX359" s="54">
        <v>351.5</v>
      </c>
      <c r="EY359" s="54">
        <v>346.5</v>
      </c>
      <c r="EZ359" s="55">
        <v>349.25</v>
      </c>
      <c r="FA359" s="56">
        <v>275</v>
      </c>
      <c r="FB359" s="54">
        <v>272</v>
      </c>
      <c r="FC359" s="55">
        <v>274</v>
      </c>
      <c r="FD359" s="56" t="s">
        <v>180</v>
      </c>
      <c r="FE359" s="54" t="s">
        <v>180</v>
      </c>
      <c r="FF359" s="55" t="s">
        <v>180</v>
      </c>
      <c r="FG359" s="56">
        <v>280</v>
      </c>
      <c r="FH359" s="54">
        <v>266.25</v>
      </c>
      <c r="FI359" s="55">
        <v>273.5</v>
      </c>
      <c r="FJ359" s="56">
        <v>280</v>
      </c>
      <c r="FK359" s="54">
        <v>266.25</v>
      </c>
      <c r="FL359" s="55">
        <v>273.5</v>
      </c>
      <c r="FM359" s="56">
        <v>290</v>
      </c>
      <c r="FN359" s="54">
        <v>290</v>
      </c>
      <c r="FO359" s="55">
        <v>290</v>
      </c>
      <c r="FP359" s="56" t="s">
        <v>180</v>
      </c>
      <c r="FQ359" s="54" t="s">
        <v>180</v>
      </c>
      <c r="FR359" s="55" t="s">
        <v>180</v>
      </c>
      <c r="FS359" s="56" t="s">
        <v>180</v>
      </c>
      <c r="FT359" s="54" t="s">
        <v>180</v>
      </c>
      <c r="FU359" s="55" t="s">
        <v>180</v>
      </c>
      <c r="FV359" s="56">
        <v>250</v>
      </c>
      <c r="FW359" s="54">
        <v>250</v>
      </c>
      <c r="FX359" s="55">
        <v>250</v>
      </c>
      <c r="FY359" s="56">
        <v>281.25</v>
      </c>
      <c r="FZ359" s="54">
        <v>275</v>
      </c>
      <c r="GA359" s="55">
        <v>278.5</v>
      </c>
      <c r="GB359" s="56">
        <v>810</v>
      </c>
      <c r="GC359" s="54">
        <v>504.99999999999994</v>
      </c>
      <c r="GD359" s="55">
        <v>658</v>
      </c>
      <c r="GE359" s="56">
        <v>580</v>
      </c>
      <c r="GF359" s="54">
        <v>580</v>
      </c>
      <c r="GG359" s="55">
        <v>580</v>
      </c>
      <c r="GH359" s="56">
        <v>860</v>
      </c>
      <c r="GI359" s="54">
        <v>685</v>
      </c>
      <c r="GJ359" s="55">
        <v>773</v>
      </c>
      <c r="GK359" s="56" t="s">
        <v>180</v>
      </c>
      <c r="GL359" s="54" t="s">
        <v>180</v>
      </c>
      <c r="GM359" s="55" t="s">
        <v>180</v>
      </c>
      <c r="GN359" s="56" t="s">
        <v>180</v>
      </c>
      <c r="GO359" s="54" t="s">
        <v>180</v>
      </c>
      <c r="GP359" s="55" t="s">
        <v>180</v>
      </c>
      <c r="GQ359" s="56" t="s">
        <v>180</v>
      </c>
      <c r="GR359" s="54" t="s">
        <v>180</v>
      </c>
      <c r="GS359" s="55" t="s">
        <v>180</v>
      </c>
      <c r="GT359" s="56">
        <v>775</v>
      </c>
      <c r="GU359" s="54">
        <v>740</v>
      </c>
      <c r="GV359" s="55">
        <v>758</v>
      </c>
      <c r="GW359" s="56" t="s">
        <v>180</v>
      </c>
      <c r="GX359" s="54" t="s">
        <v>180</v>
      </c>
      <c r="GY359" s="55" t="s">
        <v>180</v>
      </c>
      <c r="GZ359" s="56">
        <v>130</v>
      </c>
      <c r="HA359" s="54">
        <v>90</v>
      </c>
      <c r="HB359" s="55">
        <v>110</v>
      </c>
      <c r="HC359" s="56">
        <v>122</v>
      </c>
      <c r="HD359" s="54">
        <v>119.5</v>
      </c>
      <c r="HE359" s="55">
        <v>120.75</v>
      </c>
      <c r="HF359" s="54" t="s">
        <v>180</v>
      </c>
      <c r="HG359" s="54" t="s">
        <v>180</v>
      </c>
      <c r="HH359" s="55" t="s">
        <v>180</v>
      </c>
      <c r="HI359" s="54">
        <v>110</v>
      </c>
      <c r="HJ359" s="54">
        <v>70.5</v>
      </c>
      <c r="HK359" s="55">
        <v>90.5</v>
      </c>
      <c r="HL359" s="56">
        <v>64</v>
      </c>
      <c r="HM359" s="54">
        <v>43.75</v>
      </c>
      <c r="HN359" s="55">
        <v>54.25</v>
      </c>
      <c r="HO359" s="56">
        <v>105</v>
      </c>
      <c r="HP359" s="54">
        <v>84.25</v>
      </c>
      <c r="HQ359" s="55">
        <v>94.75</v>
      </c>
      <c r="HR359" s="56">
        <v>120</v>
      </c>
      <c r="HS359" s="54">
        <v>109.5</v>
      </c>
      <c r="HT359" s="55">
        <v>114.75</v>
      </c>
      <c r="HU359" s="56" t="s">
        <v>180</v>
      </c>
      <c r="HV359" s="54" t="s">
        <v>180</v>
      </c>
      <c r="HW359" s="55" t="s">
        <v>180</v>
      </c>
      <c r="HX359" s="56">
        <v>75</v>
      </c>
      <c r="HY359" s="54">
        <v>68.75</v>
      </c>
      <c r="HZ359" s="55">
        <v>72.25</v>
      </c>
      <c r="IA359" s="56" t="s">
        <v>180</v>
      </c>
      <c r="IB359" s="54" t="s">
        <v>180</v>
      </c>
      <c r="IC359" s="55" t="s">
        <v>180</v>
      </c>
    </row>
    <row r="360" spans="1:237">
      <c r="A360" s="20">
        <v>2016</v>
      </c>
      <c r="B360" s="20">
        <v>4</v>
      </c>
      <c r="C360" s="20">
        <v>11</v>
      </c>
      <c r="D360" s="54">
        <v>325</v>
      </c>
      <c r="E360" s="54">
        <v>321.25</v>
      </c>
      <c r="F360" s="55">
        <v>323.5</v>
      </c>
      <c r="G360" s="56">
        <v>322.5</v>
      </c>
      <c r="H360" s="54">
        <v>322.5</v>
      </c>
      <c r="I360" s="55">
        <v>322.5</v>
      </c>
      <c r="J360" s="56">
        <v>306.25</v>
      </c>
      <c r="K360" s="54">
        <v>296.25</v>
      </c>
      <c r="L360" s="55">
        <v>301.5</v>
      </c>
      <c r="M360" s="56">
        <v>345</v>
      </c>
      <c r="N360" s="54">
        <v>340</v>
      </c>
      <c r="O360" s="55">
        <v>343</v>
      </c>
      <c r="P360" s="56">
        <v>345</v>
      </c>
      <c r="Q360" s="54">
        <v>340</v>
      </c>
      <c r="R360" s="55">
        <v>343</v>
      </c>
      <c r="S360" s="56">
        <v>345</v>
      </c>
      <c r="T360" s="54">
        <v>340</v>
      </c>
      <c r="U360" s="55">
        <v>343</v>
      </c>
      <c r="V360" s="54">
        <v>342.5</v>
      </c>
      <c r="W360" s="54">
        <v>335</v>
      </c>
      <c r="X360" s="55">
        <v>339</v>
      </c>
      <c r="Y360" s="54">
        <v>342.5</v>
      </c>
      <c r="Z360" s="54">
        <v>340</v>
      </c>
      <c r="AA360" s="55">
        <v>341.5</v>
      </c>
      <c r="AB360" s="54" t="s">
        <v>180</v>
      </c>
      <c r="AC360" s="54" t="s">
        <v>180</v>
      </c>
      <c r="AD360" s="55" t="s">
        <v>180</v>
      </c>
      <c r="AE360" s="54" t="s">
        <v>180</v>
      </c>
      <c r="AF360" s="54" t="s">
        <v>180</v>
      </c>
      <c r="AG360" s="55" t="s">
        <v>180</v>
      </c>
      <c r="AH360" s="56" t="s">
        <v>180</v>
      </c>
      <c r="AI360" s="54" t="s">
        <v>180</v>
      </c>
      <c r="AJ360" s="55" t="s">
        <v>180</v>
      </c>
      <c r="AK360" s="56">
        <v>327.5</v>
      </c>
      <c r="AL360" s="54">
        <v>325</v>
      </c>
      <c r="AM360" s="55">
        <v>326.5</v>
      </c>
      <c r="AN360" s="56" t="s">
        <v>180</v>
      </c>
      <c r="AO360" s="54" t="s">
        <v>180</v>
      </c>
      <c r="AP360" s="55" t="s">
        <v>180</v>
      </c>
      <c r="AQ360" s="56" t="s">
        <v>180</v>
      </c>
      <c r="AR360" s="54" t="s">
        <v>180</v>
      </c>
      <c r="AS360" s="55" t="s">
        <v>180</v>
      </c>
      <c r="AT360" s="56" t="s">
        <v>180</v>
      </c>
      <c r="AU360" s="54" t="s">
        <v>180</v>
      </c>
      <c r="AV360" s="55" t="s">
        <v>180</v>
      </c>
      <c r="AW360" s="56">
        <v>329.75</v>
      </c>
      <c r="AX360" s="54">
        <v>325.25</v>
      </c>
      <c r="AY360" s="55">
        <v>328</v>
      </c>
      <c r="AZ360" s="56">
        <v>344.75</v>
      </c>
      <c r="BA360" s="54">
        <v>334.75</v>
      </c>
      <c r="BB360" s="55">
        <v>339.75</v>
      </c>
      <c r="BC360" s="56">
        <v>342.5</v>
      </c>
      <c r="BD360" s="54">
        <v>338.75</v>
      </c>
      <c r="BE360" s="55">
        <v>341</v>
      </c>
      <c r="BF360" s="56">
        <v>344.75</v>
      </c>
      <c r="BG360" s="54">
        <v>334.75</v>
      </c>
      <c r="BH360" s="55">
        <v>339.75</v>
      </c>
      <c r="BI360" s="56">
        <v>327.5</v>
      </c>
      <c r="BJ360" s="54">
        <v>325</v>
      </c>
      <c r="BK360" s="55">
        <v>326.5</v>
      </c>
      <c r="BL360" s="56">
        <v>318.25</v>
      </c>
      <c r="BM360" s="54">
        <v>309.5</v>
      </c>
      <c r="BN360" s="55">
        <v>314</v>
      </c>
      <c r="BO360" s="56">
        <v>302</v>
      </c>
      <c r="BP360" s="54">
        <v>301.25</v>
      </c>
      <c r="BQ360" s="55">
        <v>301.75</v>
      </c>
      <c r="BR360" s="56">
        <v>302</v>
      </c>
      <c r="BS360" s="54">
        <v>298.5</v>
      </c>
      <c r="BT360" s="55">
        <v>300.75</v>
      </c>
      <c r="BU360" s="56">
        <v>317</v>
      </c>
      <c r="BV360" s="54">
        <v>309</v>
      </c>
      <c r="BW360" s="55">
        <v>313.5</v>
      </c>
      <c r="BX360" s="56">
        <v>318.5</v>
      </c>
      <c r="BY360" s="54">
        <v>314.25</v>
      </c>
      <c r="BZ360" s="55">
        <v>316.75</v>
      </c>
      <c r="CA360" s="56" t="s">
        <v>180</v>
      </c>
      <c r="CB360" s="54" t="s">
        <v>180</v>
      </c>
      <c r="CC360" s="55" t="s">
        <v>180</v>
      </c>
      <c r="CD360" s="56" t="s">
        <v>180</v>
      </c>
      <c r="CE360" s="54" t="s">
        <v>180</v>
      </c>
      <c r="CF360" s="55" t="s">
        <v>180</v>
      </c>
      <c r="CG360" s="56">
        <v>352.5</v>
      </c>
      <c r="CH360" s="54">
        <v>347.5</v>
      </c>
      <c r="CI360" s="55">
        <v>350.5</v>
      </c>
      <c r="CJ360" s="56">
        <v>2300</v>
      </c>
      <c r="CK360" s="54">
        <v>2200</v>
      </c>
      <c r="CL360" s="55">
        <v>2250</v>
      </c>
      <c r="CM360" s="56">
        <v>2100</v>
      </c>
      <c r="CN360" s="54">
        <v>1950</v>
      </c>
      <c r="CO360" s="55">
        <v>2025</v>
      </c>
      <c r="CP360" s="56">
        <v>353.75</v>
      </c>
      <c r="CQ360" s="54">
        <v>351.75</v>
      </c>
      <c r="CR360" s="55">
        <v>353</v>
      </c>
      <c r="CS360" s="56">
        <v>500</v>
      </c>
      <c r="CT360" s="54">
        <v>480</v>
      </c>
      <c r="CU360" s="55">
        <v>490</v>
      </c>
      <c r="CV360" s="56">
        <v>460</v>
      </c>
      <c r="CW360" s="54">
        <v>450</v>
      </c>
      <c r="CX360" s="55">
        <v>455</v>
      </c>
      <c r="CY360" s="54">
        <v>327.25</v>
      </c>
      <c r="CZ360" s="54">
        <v>320.25</v>
      </c>
      <c r="DA360" s="55">
        <v>324</v>
      </c>
      <c r="DB360" s="54">
        <v>316.25</v>
      </c>
      <c r="DC360" s="54">
        <v>308.75</v>
      </c>
      <c r="DD360" s="55">
        <v>312.75</v>
      </c>
      <c r="DE360" s="54" t="s">
        <v>180</v>
      </c>
      <c r="DF360" s="54" t="s">
        <v>180</v>
      </c>
      <c r="DG360" s="55" t="s">
        <v>180</v>
      </c>
      <c r="DH360" s="54" t="s">
        <v>180</v>
      </c>
      <c r="DI360" s="54" t="s">
        <v>180</v>
      </c>
      <c r="DJ360" s="55" t="s">
        <v>180</v>
      </c>
      <c r="DK360" s="56" t="s">
        <v>180</v>
      </c>
      <c r="DL360" s="54" t="s">
        <v>180</v>
      </c>
      <c r="DM360" s="55" t="s">
        <v>180</v>
      </c>
      <c r="DN360" s="54" t="s">
        <v>180</v>
      </c>
      <c r="DO360" s="54" t="s">
        <v>180</v>
      </c>
      <c r="DP360" s="55" t="s">
        <v>180</v>
      </c>
      <c r="DQ360" s="54" t="s">
        <v>180</v>
      </c>
      <c r="DR360" s="54" t="s">
        <v>180</v>
      </c>
      <c r="DS360" s="55" t="s">
        <v>180</v>
      </c>
      <c r="DT360" s="54" t="s">
        <v>180</v>
      </c>
      <c r="DU360" s="54" t="s">
        <v>180</v>
      </c>
      <c r="DV360" s="55" t="s">
        <v>180</v>
      </c>
      <c r="DW360" s="56">
        <v>325</v>
      </c>
      <c r="DX360" s="54">
        <v>321.25</v>
      </c>
      <c r="DY360" s="55">
        <v>323.5</v>
      </c>
      <c r="DZ360" s="56" t="s">
        <v>180</v>
      </c>
      <c r="EA360" s="54" t="s">
        <v>180</v>
      </c>
      <c r="EB360" s="55" t="s">
        <v>180</v>
      </c>
      <c r="EC360" s="56">
        <v>344</v>
      </c>
      <c r="ED360" s="54">
        <v>327.25</v>
      </c>
      <c r="EE360" s="55">
        <v>336</v>
      </c>
      <c r="EF360" s="56">
        <v>327.5</v>
      </c>
      <c r="EG360" s="54">
        <v>325</v>
      </c>
      <c r="EH360" s="55">
        <v>326.5</v>
      </c>
      <c r="EI360" s="56">
        <v>258.75</v>
      </c>
      <c r="EJ360" s="54">
        <v>252.5</v>
      </c>
      <c r="EK360" s="55">
        <v>256</v>
      </c>
      <c r="EL360" s="56">
        <v>328.25</v>
      </c>
      <c r="EM360" s="54">
        <v>327.5</v>
      </c>
      <c r="EN360" s="55">
        <v>328</v>
      </c>
      <c r="EO360" s="56">
        <v>1640</v>
      </c>
      <c r="EP360" s="54">
        <v>1560</v>
      </c>
      <c r="EQ360" s="55">
        <v>1600</v>
      </c>
      <c r="ER360" s="56">
        <v>1750</v>
      </c>
      <c r="ES360" s="54">
        <v>1700</v>
      </c>
      <c r="ET360" s="55">
        <v>1725</v>
      </c>
      <c r="EU360" s="54" t="s">
        <v>180</v>
      </c>
      <c r="EV360" s="54" t="s">
        <v>180</v>
      </c>
      <c r="EW360" s="55" t="s">
        <v>180</v>
      </c>
      <c r="EX360" s="54">
        <v>339.5</v>
      </c>
      <c r="EY360" s="54">
        <v>335</v>
      </c>
      <c r="EZ360" s="55">
        <v>337.75</v>
      </c>
      <c r="FA360" s="56">
        <v>278.75</v>
      </c>
      <c r="FB360" s="54">
        <v>274.25</v>
      </c>
      <c r="FC360" s="55">
        <v>277</v>
      </c>
      <c r="FD360" s="56" t="s">
        <v>180</v>
      </c>
      <c r="FE360" s="54" t="s">
        <v>180</v>
      </c>
      <c r="FF360" s="55" t="s">
        <v>180</v>
      </c>
      <c r="FG360" s="56">
        <v>275</v>
      </c>
      <c r="FH360" s="54">
        <v>265</v>
      </c>
      <c r="FI360" s="55">
        <v>270.5</v>
      </c>
      <c r="FJ360" s="56">
        <v>275</v>
      </c>
      <c r="FK360" s="54">
        <v>265</v>
      </c>
      <c r="FL360" s="55">
        <v>270.5</v>
      </c>
      <c r="FM360" s="56">
        <v>285</v>
      </c>
      <c r="FN360" s="54">
        <v>285</v>
      </c>
      <c r="FO360" s="55">
        <v>285</v>
      </c>
      <c r="FP360" s="56" t="s">
        <v>180</v>
      </c>
      <c r="FQ360" s="54" t="s">
        <v>180</v>
      </c>
      <c r="FR360" s="55" t="s">
        <v>180</v>
      </c>
      <c r="FS360" s="56" t="s">
        <v>180</v>
      </c>
      <c r="FT360" s="54" t="s">
        <v>180</v>
      </c>
      <c r="FU360" s="55" t="s">
        <v>180</v>
      </c>
      <c r="FV360" s="56">
        <v>245</v>
      </c>
      <c r="FW360" s="54">
        <v>240</v>
      </c>
      <c r="FX360" s="55">
        <v>243</v>
      </c>
      <c r="FY360" s="56">
        <v>280</v>
      </c>
      <c r="FZ360" s="54">
        <v>275</v>
      </c>
      <c r="GA360" s="55">
        <v>278</v>
      </c>
      <c r="GB360" s="56">
        <v>810</v>
      </c>
      <c r="GC360" s="54">
        <v>504.99999999999994</v>
      </c>
      <c r="GD360" s="55">
        <v>658</v>
      </c>
      <c r="GE360" s="56">
        <v>580</v>
      </c>
      <c r="GF360" s="54">
        <v>580</v>
      </c>
      <c r="GG360" s="55">
        <v>580</v>
      </c>
      <c r="GH360" s="56">
        <v>860</v>
      </c>
      <c r="GI360" s="54">
        <v>685</v>
      </c>
      <c r="GJ360" s="55">
        <v>773</v>
      </c>
      <c r="GK360" s="56" t="s">
        <v>180</v>
      </c>
      <c r="GL360" s="54" t="s">
        <v>180</v>
      </c>
      <c r="GM360" s="55" t="s">
        <v>180</v>
      </c>
      <c r="GN360" s="56" t="s">
        <v>180</v>
      </c>
      <c r="GO360" s="54" t="s">
        <v>180</v>
      </c>
      <c r="GP360" s="55" t="s">
        <v>180</v>
      </c>
      <c r="GQ360" s="56" t="s">
        <v>180</v>
      </c>
      <c r="GR360" s="54" t="s">
        <v>180</v>
      </c>
      <c r="GS360" s="55" t="s">
        <v>180</v>
      </c>
      <c r="GT360" s="56">
        <v>775</v>
      </c>
      <c r="GU360" s="54">
        <v>740</v>
      </c>
      <c r="GV360" s="55">
        <v>758</v>
      </c>
      <c r="GW360" s="56" t="s">
        <v>180</v>
      </c>
      <c r="GX360" s="54" t="s">
        <v>180</v>
      </c>
      <c r="GY360" s="55" t="s">
        <v>180</v>
      </c>
      <c r="GZ360" s="56">
        <v>118.75</v>
      </c>
      <c r="HA360" s="54">
        <v>90</v>
      </c>
      <c r="HB360" s="55">
        <v>104.75</v>
      </c>
      <c r="HC360" s="56">
        <v>122</v>
      </c>
      <c r="HD360" s="54">
        <v>118</v>
      </c>
      <c r="HE360" s="55">
        <v>120</v>
      </c>
      <c r="HF360" s="54" t="s">
        <v>180</v>
      </c>
      <c r="HG360" s="54" t="s">
        <v>180</v>
      </c>
      <c r="HH360" s="55" t="s">
        <v>180</v>
      </c>
      <c r="HI360" s="54">
        <v>110</v>
      </c>
      <c r="HJ360" s="54">
        <v>68</v>
      </c>
      <c r="HK360" s="55">
        <v>89</v>
      </c>
      <c r="HL360" s="56">
        <v>64</v>
      </c>
      <c r="HM360" s="54">
        <v>40</v>
      </c>
      <c r="HN360" s="55">
        <v>52</v>
      </c>
      <c r="HO360" s="56">
        <v>105</v>
      </c>
      <c r="HP360" s="54">
        <v>82</v>
      </c>
      <c r="HQ360" s="55">
        <v>94</v>
      </c>
      <c r="HR360" s="56">
        <v>120</v>
      </c>
      <c r="HS360" s="54">
        <v>108</v>
      </c>
      <c r="HT360" s="55">
        <v>114</v>
      </c>
      <c r="HU360" s="56" t="s">
        <v>180</v>
      </c>
      <c r="HV360" s="54" t="s">
        <v>180</v>
      </c>
      <c r="HW360" s="55" t="s">
        <v>180</v>
      </c>
      <c r="HX360" s="56">
        <v>75</v>
      </c>
      <c r="HY360" s="54">
        <v>65</v>
      </c>
      <c r="HZ360" s="55">
        <v>70</v>
      </c>
      <c r="IA360" s="56" t="s">
        <v>180</v>
      </c>
      <c r="IB360" s="54" t="s">
        <v>180</v>
      </c>
      <c r="IC360" s="55" t="s">
        <v>180</v>
      </c>
    </row>
    <row r="361" spans="1:237">
      <c r="A361" s="20">
        <v>2016</v>
      </c>
      <c r="B361" s="20">
        <v>4</v>
      </c>
      <c r="C361" s="20">
        <v>12</v>
      </c>
      <c r="D361" s="54">
        <v>315</v>
      </c>
      <c r="E361" s="54">
        <v>315</v>
      </c>
      <c r="F361" s="55">
        <v>315</v>
      </c>
      <c r="G361" s="56">
        <v>315</v>
      </c>
      <c r="H361" s="54">
        <v>315</v>
      </c>
      <c r="I361" s="55">
        <v>315</v>
      </c>
      <c r="J361" s="56">
        <v>301</v>
      </c>
      <c r="K361" s="54">
        <v>295.39999999999998</v>
      </c>
      <c r="L361" s="55">
        <v>298.60000000000002</v>
      </c>
      <c r="M361" s="56">
        <v>351</v>
      </c>
      <c r="N361" s="54">
        <v>344</v>
      </c>
      <c r="O361" s="55">
        <v>347.8</v>
      </c>
      <c r="P361" s="56">
        <v>351</v>
      </c>
      <c r="Q361" s="54">
        <v>344</v>
      </c>
      <c r="R361" s="55">
        <v>347.8</v>
      </c>
      <c r="S361" s="56">
        <v>351</v>
      </c>
      <c r="T361" s="54">
        <v>344</v>
      </c>
      <c r="U361" s="55">
        <v>347.8</v>
      </c>
      <c r="V361" s="54">
        <v>338</v>
      </c>
      <c r="W361" s="54">
        <v>329</v>
      </c>
      <c r="X361" s="55">
        <v>333.6</v>
      </c>
      <c r="Y361" s="54">
        <v>336</v>
      </c>
      <c r="Z361" s="54">
        <v>331</v>
      </c>
      <c r="AA361" s="55">
        <v>334</v>
      </c>
      <c r="AB361" s="54" t="s">
        <v>180</v>
      </c>
      <c r="AC361" s="54" t="s">
        <v>180</v>
      </c>
      <c r="AD361" s="55" t="s">
        <v>180</v>
      </c>
      <c r="AE361" s="54" t="s">
        <v>180</v>
      </c>
      <c r="AF361" s="54" t="s">
        <v>180</v>
      </c>
      <c r="AG361" s="55" t="s">
        <v>180</v>
      </c>
      <c r="AH361" s="56" t="s">
        <v>180</v>
      </c>
      <c r="AI361" s="54" t="s">
        <v>180</v>
      </c>
      <c r="AJ361" s="55" t="s">
        <v>180</v>
      </c>
      <c r="AK361" s="56">
        <v>317</v>
      </c>
      <c r="AL361" s="54">
        <v>317</v>
      </c>
      <c r="AM361" s="55">
        <v>317</v>
      </c>
      <c r="AN361" s="56" t="s">
        <v>180</v>
      </c>
      <c r="AO361" s="54" t="s">
        <v>180</v>
      </c>
      <c r="AP361" s="55" t="s">
        <v>180</v>
      </c>
      <c r="AQ361" s="56" t="s">
        <v>180</v>
      </c>
      <c r="AR361" s="54" t="s">
        <v>180</v>
      </c>
      <c r="AS361" s="55" t="s">
        <v>180</v>
      </c>
      <c r="AT361" s="56" t="s">
        <v>180</v>
      </c>
      <c r="AU361" s="54" t="s">
        <v>180</v>
      </c>
      <c r="AV361" s="55" t="s">
        <v>180</v>
      </c>
      <c r="AW361" s="56">
        <v>328.6</v>
      </c>
      <c r="AX361" s="54">
        <v>320.2</v>
      </c>
      <c r="AY361" s="55">
        <v>324.60000000000002</v>
      </c>
      <c r="AZ361" s="56">
        <v>344</v>
      </c>
      <c r="BA361" s="54">
        <v>330</v>
      </c>
      <c r="BB361" s="55">
        <v>337</v>
      </c>
      <c r="BC361" s="56">
        <v>340</v>
      </c>
      <c r="BD361" s="54">
        <v>335</v>
      </c>
      <c r="BE361" s="55">
        <v>338</v>
      </c>
      <c r="BF361" s="56">
        <v>344</v>
      </c>
      <c r="BG361" s="54">
        <v>330</v>
      </c>
      <c r="BH361" s="55">
        <v>337</v>
      </c>
      <c r="BI361" s="56">
        <v>322</v>
      </c>
      <c r="BJ361" s="54">
        <v>316</v>
      </c>
      <c r="BK361" s="55">
        <v>319</v>
      </c>
      <c r="BL361" s="56">
        <v>323</v>
      </c>
      <c r="BM361" s="54">
        <v>311.2</v>
      </c>
      <c r="BN361" s="55">
        <v>317.2</v>
      </c>
      <c r="BO361" s="56">
        <v>314</v>
      </c>
      <c r="BP361" s="54">
        <v>311</v>
      </c>
      <c r="BQ361" s="55">
        <v>312.8</v>
      </c>
      <c r="BR361" s="56">
        <v>309</v>
      </c>
      <c r="BS361" s="54">
        <v>305.2</v>
      </c>
      <c r="BT361" s="55">
        <v>307.2</v>
      </c>
      <c r="BU361" s="56">
        <v>319.39999999999998</v>
      </c>
      <c r="BV361" s="54">
        <v>317.8</v>
      </c>
      <c r="BW361" s="55">
        <v>318.8</v>
      </c>
      <c r="BX361" s="56">
        <v>324.2</v>
      </c>
      <c r="BY361" s="54">
        <v>323</v>
      </c>
      <c r="BZ361" s="55">
        <v>323.60000000000002</v>
      </c>
      <c r="CA361" s="56" t="s">
        <v>180</v>
      </c>
      <c r="CB361" s="54" t="s">
        <v>180</v>
      </c>
      <c r="CC361" s="55" t="s">
        <v>180</v>
      </c>
      <c r="CD361" s="56" t="s">
        <v>180</v>
      </c>
      <c r="CE361" s="54" t="s">
        <v>180</v>
      </c>
      <c r="CF361" s="55" t="s">
        <v>180</v>
      </c>
      <c r="CG361" s="56">
        <v>335</v>
      </c>
      <c r="CH361" s="54">
        <v>328</v>
      </c>
      <c r="CI361" s="55">
        <v>331.8</v>
      </c>
      <c r="CJ361" s="56">
        <v>2340</v>
      </c>
      <c r="CK361" s="54">
        <v>2240</v>
      </c>
      <c r="CL361" s="55">
        <v>2290</v>
      </c>
      <c r="CM361" s="56">
        <v>2100</v>
      </c>
      <c r="CN361" s="54">
        <v>1950</v>
      </c>
      <c r="CO361" s="55">
        <v>2025</v>
      </c>
      <c r="CP361" s="56">
        <v>353</v>
      </c>
      <c r="CQ361" s="54">
        <v>348.8</v>
      </c>
      <c r="CR361" s="55">
        <v>351.4</v>
      </c>
      <c r="CS361" s="56">
        <v>500</v>
      </c>
      <c r="CT361" s="54">
        <v>480</v>
      </c>
      <c r="CU361" s="55">
        <v>490</v>
      </c>
      <c r="CV361" s="56">
        <v>460</v>
      </c>
      <c r="CW361" s="54">
        <v>450</v>
      </c>
      <c r="CX361" s="55">
        <v>455</v>
      </c>
      <c r="CY361" s="54">
        <v>317.60000000000002</v>
      </c>
      <c r="CZ361" s="54">
        <v>310.60000000000002</v>
      </c>
      <c r="DA361" s="55">
        <v>314.39999999999998</v>
      </c>
      <c r="DB361" s="54">
        <v>307</v>
      </c>
      <c r="DC361" s="54">
        <v>301.39999999999998</v>
      </c>
      <c r="DD361" s="55">
        <v>304.60000000000002</v>
      </c>
      <c r="DE361" s="54" t="s">
        <v>180</v>
      </c>
      <c r="DF361" s="54" t="s">
        <v>180</v>
      </c>
      <c r="DG361" s="55" t="s">
        <v>180</v>
      </c>
      <c r="DH361" s="54" t="s">
        <v>180</v>
      </c>
      <c r="DI361" s="54" t="s">
        <v>180</v>
      </c>
      <c r="DJ361" s="55" t="s">
        <v>180</v>
      </c>
      <c r="DK361" s="56" t="s">
        <v>180</v>
      </c>
      <c r="DL361" s="54" t="s">
        <v>180</v>
      </c>
      <c r="DM361" s="55" t="s">
        <v>180</v>
      </c>
      <c r="DN361" s="54" t="s">
        <v>180</v>
      </c>
      <c r="DO361" s="54" t="s">
        <v>180</v>
      </c>
      <c r="DP361" s="55" t="s">
        <v>180</v>
      </c>
      <c r="DQ361" s="54" t="s">
        <v>180</v>
      </c>
      <c r="DR361" s="54" t="s">
        <v>180</v>
      </c>
      <c r="DS361" s="55" t="s">
        <v>180</v>
      </c>
      <c r="DT361" s="54" t="s">
        <v>180</v>
      </c>
      <c r="DU361" s="54" t="s">
        <v>180</v>
      </c>
      <c r="DV361" s="55" t="s">
        <v>180</v>
      </c>
      <c r="DW361" s="56">
        <v>315</v>
      </c>
      <c r="DX361" s="54">
        <v>315</v>
      </c>
      <c r="DY361" s="55">
        <v>315</v>
      </c>
      <c r="DZ361" s="56" t="s">
        <v>180</v>
      </c>
      <c r="EA361" s="54" t="s">
        <v>180</v>
      </c>
      <c r="EB361" s="55" t="s">
        <v>180</v>
      </c>
      <c r="EC361" s="56">
        <v>340</v>
      </c>
      <c r="ED361" s="54">
        <v>325</v>
      </c>
      <c r="EE361" s="55">
        <v>333</v>
      </c>
      <c r="EF361" s="56">
        <v>317</v>
      </c>
      <c r="EG361" s="54">
        <v>317</v>
      </c>
      <c r="EH361" s="55">
        <v>317</v>
      </c>
      <c r="EI361" s="56">
        <v>260</v>
      </c>
      <c r="EJ361" s="54">
        <v>255</v>
      </c>
      <c r="EK361" s="55">
        <v>258</v>
      </c>
      <c r="EL361" s="56">
        <v>320</v>
      </c>
      <c r="EM361" s="54">
        <v>320</v>
      </c>
      <c r="EN361" s="55">
        <v>320</v>
      </c>
      <c r="EO361" s="56">
        <v>1800</v>
      </c>
      <c r="EP361" s="54">
        <v>1740</v>
      </c>
      <c r="EQ361" s="55">
        <v>1770</v>
      </c>
      <c r="ER361" s="56">
        <v>1810</v>
      </c>
      <c r="ES361" s="54">
        <v>1760</v>
      </c>
      <c r="ET361" s="55">
        <v>1785</v>
      </c>
      <c r="EU361" s="54" t="s">
        <v>180</v>
      </c>
      <c r="EV361" s="54" t="s">
        <v>180</v>
      </c>
      <c r="EW361" s="55" t="s">
        <v>180</v>
      </c>
      <c r="EX361" s="54">
        <v>330</v>
      </c>
      <c r="EY361" s="54">
        <v>326.60000000000002</v>
      </c>
      <c r="EZ361" s="55">
        <v>328.6</v>
      </c>
      <c r="FA361" s="56">
        <v>275</v>
      </c>
      <c r="FB361" s="54">
        <v>275</v>
      </c>
      <c r="FC361" s="55">
        <v>275</v>
      </c>
      <c r="FD361" s="56" t="s">
        <v>180</v>
      </c>
      <c r="FE361" s="54" t="s">
        <v>180</v>
      </c>
      <c r="FF361" s="55" t="s">
        <v>180</v>
      </c>
      <c r="FG361" s="56">
        <v>270</v>
      </c>
      <c r="FH361" s="54">
        <v>263</v>
      </c>
      <c r="FI361" s="55">
        <v>266.8</v>
      </c>
      <c r="FJ361" s="56">
        <v>270</v>
      </c>
      <c r="FK361" s="54">
        <v>263</v>
      </c>
      <c r="FL361" s="55">
        <v>266.8</v>
      </c>
      <c r="FM361" s="56">
        <v>280</v>
      </c>
      <c r="FN361" s="54">
        <v>280</v>
      </c>
      <c r="FO361" s="55">
        <v>280</v>
      </c>
      <c r="FP361" s="56" t="s">
        <v>180</v>
      </c>
      <c r="FQ361" s="54" t="s">
        <v>180</v>
      </c>
      <c r="FR361" s="55" t="s">
        <v>180</v>
      </c>
      <c r="FS361" s="56" t="s">
        <v>180</v>
      </c>
      <c r="FT361" s="54" t="s">
        <v>180</v>
      </c>
      <c r="FU361" s="55" t="s">
        <v>180</v>
      </c>
      <c r="FV361" s="56">
        <v>245</v>
      </c>
      <c r="FW361" s="54">
        <v>240</v>
      </c>
      <c r="FX361" s="55">
        <v>243</v>
      </c>
      <c r="FY361" s="56">
        <v>278</v>
      </c>
      <c r="FZ361" s="54">
        <v>273</v>
      </c>
      <c r="GA361" s="55">
        <v>276</v>
      </c>
      <c r="GB361" s="56">
        <v>810</v>
      </c>
      <c r="GC361" s="54">
        <v>504.99999999999989</v>
      </c>
      <c r="GD361" s="55">
        <v>658</v>
      </c>
      <c r="GE361" s="56">
        <v>580</v>
      </c>
      <c r="GF361" s="54">
        <v>580</v>
      </c>
      <c r="GG361" s="55">
        <v>580</v>
      </c>
      <c r="GH361" s="56">
        <v>860</v>
      </c>
      <c r="GI361" s="54">
        <v>685</v>
      </c>
      <c r="GJ361" s="55">
        <v>773</v>
      </c>
      <c r="GK361" s="56" t="s">
        <v>180</v>
      </c>
      <c r="GL361" s="54" t="s">
        <v>180</v>
      </c>
      <c r="GM361" s="55" t="s">
        <v>180</v>
      </c>
      <c r="GN361" s="56" t="s">
        <v>180</v>
      </c>
      <c r="GO361" s="54" t="s">
        <v>180</v>
      </c>
      <c r="GP361" s="55" t="s">
        <v>180</v>
      </c>
      <c r="GQ361" s="56" t="s">
        <v>180</v>
      </c>
      <c r="GR361" s="54" t="s">
        <v>180</v>
      </c>
      <c r="GS361" s="55" t="s">
        <v>180</v>
      </c>
      <c r="GT361" s="56">
        <v>770</v>
      </c>
      <c r="GU361" s="54">
        <v>740</v>
      </c>
      <c r="GV361" s="55">
        <v>755</v>
      </c>
      <c r="GW361" s="56" t="s">
        <v>180</v>
      </c>
      <c r="GX361" s="54" t="s">
        <v>180</v>
      </c>
      <c r="GY361" s="55" t="s">
        <v>180</v>
      </c>
      <c r="GZ361" s="56">
        <v>115</v>
      </c>
      <c r="HA361" s="54">
        <v>90</v>
      </c>
      <c r="HB361" s="55">
        <v>103</v>
      </c>
      <c r="HC361" s="56">
        <v>122</v>
      </c>
      <c r="HD361" s="54">
        <v>118</v>
      </c>
      <c r="HE361" s="55">
        <v>120</v>
      </c>
      <c r="HF361" s="54" t="s">
        <v>180</v>
      </c>
      <c r="HG361" s="54" t="s">
        <v>180</v>
      </c>
      <c r="HH361" s="55" t="s">
        <v>180</v>
      </c>
      <c r="HI361" s="54">
        <v>110</v>
      </c>
      <c r="HJ361" s="54">
        <v>68</v>
      </c>
      <c r="HK361" s="55">
        <v>89</v>
      </c>
      <c r="HL361" s="56">
        <v>64</v>
      </c>
      <c r="HM361" s="54">
        <v>40</v>
      </c>
      <c r="HN361" s="55">
        <v>52</v>
      </c>
      <c r="HO361" s="56">
        <v>105</v>
      </c>
      <c r="HP361" s="54">
        <v>82</v>
      </c>
      <c r="HQ361" s="55">
        <v>94</v>
      </c>
      <c r="HR361" s="56">
        <v>120</v>
      </c>
      <c r="HS361" s="54">
        <v>108</v>
      </c>
      <c r="HT361" s="55">
        <v>114</v>
      </c>
      <c r="HU361" s="56" t="s">
        <v>180</v>
      </c>
      <c r="HV361" s="54" t="s">
        <v>180</v>
      </c>
      <c r="HW361" s="55" t="s">
        <v>180</v>
      </c>
      <c r="HX361" s="56">
        <v>75</v>
      </c>
      <c r="HY361" s="54">
        <v>65</v>
      </c>
      <c r="HZ361" s="55">
        <v>70</v>
      </c>
      <c r="IA361" s="56" t="s">
        <v>180</v>
      </c>
      <c r="IB361" s="54" t="s">
        <v>180</v>
      </c>
      <c r="IC361" s="55" t="s">
        <v>180</v>
      </c>
    </row>
    <row r="362" spans="1:237">
      <c r="A362" s="20">
        <v>2017</v>
      </c>
      <c r="B362" s="20">
        <v>1</v>
      </c>
      <c r="C362" s="20">
        <v>1</v>
      </c>
      <c r="D362" s="54">
        <v>325.5</v>
      </c>
      <c r="E362" s="54">
        <v>324.5</v>
      </c>
      <c r="F362" s="55">
        <v>325</v>
      </c>
      <c r="G362" s="56">
        <v>321.25</v>
      </c>
      <c r="H362" s="54">
        <v>320</v>
      </c>
      <c r="I362" s="55">
        <v>320.75</v>
      </c>
      <c r="J362" s="56">
        <v>311.75</v>
      </c>
      <c r="K362" s="54">
        <v>308.75</v>
      </c>
      <c r="L362" s="55">
        <v>310.5</v>
      </c>
      <c r="M362" s="56">
        <v>360</v>
      </c>
      <c r="N362" s="54">
        <v>350</v>
      </c>
      <c r="O362" s="55">
        <v>355</v>
      </c>
      <c r="P362" s="56">
        <v>360</v>
      </c>
      <c r="Q362" s="54">
        <v>350</v>
      </c>
      <c r="R362" s="55">
        <v>355</v>
      </c>
      <c r="S362" s="56">
        <v>360</v>
      </c>
      <c r="T362" s="54">
        <v>350</v>
      </c>
      <c r="U362" s="55">
        <v>355</v>
      </c>
      <c r="V362" s="54">
        <v>342.5</v>
      </c>
      <c r="W362" s="54">
        <v>340</v>
      </c>
      <c r="X362" s="55">
        <v>341.5</v>
      </c>
      <c r="Y362" s="54">
        <v>340</v>
      </c>
      <c r="Z362" s="54">
        <v>337.5</v>
      </c>
      <c r="AA362" s="55">
        <v>339</v>
      </c>
      <c r="AB362" s="54" t="s">
        <v>180</v>
      </c>
      <c r="AC362" s="54" t="s">
        <v>180</v>
      </c>
      <c r="AD362" s="55" t="s">
        <v>180</v>
      </c>
      <c r="AE362" s="54" t="s">
        <v>180</v>
      </c>
      <c r="AF362" s="54" t="s">
        <v>180</v>
      </c>
      <c r="AG362" s="55" t="s">
        <v>180</v>
      </c>
      <c r="AH362" s="56" t="s">
        <v>180</v>
      </c>
      <c r="AI362" s="54" t="s">
        <v>180</v>
      </c>
      <c r="AJ362" s="55" t="s">
        <v>180</v>
      </c>
      <c r="AK362" s="56">
        <v>315</v>
      </c>
      <c r="AL362" s="54">
        <v>310</v>
      </c>
      <c r="AM362" s="55">
        <v>312.5</v>
      </c>
      <c r="AN362" s="56" t="s">
        <v>180</v>
      </c>
      <c r="AO362" s="54" t="s">
        <v>180</v>
      </c>
      <c r="AP362" s="55" t="s">
        <v>180</v>
      </c>
      <c r="AQ362" s="56" t="s">
        <v>180</v>
      </c>
      <c r="AR362" s="54" t="s">
        <v>180</v>
      </c>
      <c r="AS362" s="55" t="s">
        <v>180</v>
      </c>
      <c r="AT362" s="56" t="s">
        <v>180</v>
      </c>
      <c r="AU362" s="54" t="s">
        <v>180</v>
      </c>
      <c r="AV362" s="55" t="s">
        <v>180</v>
      </c>
      <c r="AW362" s="56">
        <v>339.5</v>
      </c>
      <c r="AX362" s="54">
        <v>323.5</v>
      </c>
      <c r="AY362" s="55">
        <v>331.75</v>
      </c>
      <c r="AZ362" s="56">
        <v>351.25</v>
      </c>
      <c r="BA362" s="54">
        <v>331.25</v>
      </c>
      <c r="BB362" s="55">
        <v>341.25</v>
      </c>
      <c r="BC362" s="56">
        <v>340</v>
      </c>
      <c r="BD362" s="54">
        <v>337.5</v>
      </c>
      <c r="BE362" s="55">
        <v>339</v>
      </c>
      <c r="BF362" s="56">
        <v>351.25</v>
      </c>
      <c r="BG362" s="54">
        <v>331.25</v>
      </c>
      <c r="BH362" s="55">
        <v>341.25</v>
      </c>
      <c r="BI362" s="56">
        <v>320</v>
      </c>
      <c r="BJ362" s="54">
        <v>310</v>
      </c>
      <c r="BK362" s="55">
        <v>315</v>
      </c>
      <c r="BL362" s="56">
        <v>339.5</v>
      </c>
      <c r="BM362" s="54">
        <v>325</v>
      </c>
      <c r="BN362" s="55">
        <v>332.25</v>
      </c>
      <c r="BO362" s="56">
        <v>323.75</v>
      </c>
      <c r="BP362" s="54">
        <v>318.75</v>
      </c>
      <c r="BQ362" s="55">
        <v>321.25</v>
      </c>
      <c r="BR362" s="56">
        <v>342.5</v>
      </c>
      <c r="BS362" s="54">
        <v>327.5</v>
      </c>
      <c r="BT362" s="55">
        <v>335.25</v>
      </c>
      <c r="BU362" s="56">
        <v>333.75</v>
      </c>
      <c r="BV362" s="54">
        <v>327.5</v>
      </c>
      <c r="BW362" s="55">
        <v>331</v>
      </c>
      <c r="BX362" s="56">
        <v>342</v>
      </c>
      <c r="BY362" s="54">
        <v>338</v>
      </c>
      <c r="BZ362" s="55">
        <v>340</v>
      </c>
      <c r="CA362" s="56" t="s">
        <v>180</v>
      </c>
      <c r="CB362" s="54" t="s">
        <v>180</v>
      </c>
      <c r="CC362" s="55" t="s">
        <v>180</v>
      </c>
      <c r="CD362" s="56" t="s">
        <v>180</v>
      </c>
      <c r="CE362" s="54" t="s">
        <v>180</v>
      </c>
      <c r="CF362" s="55" t="s">
        <v>180</v>
      </c>
      <c r="CG362" s="56">
        <v>345</v>
      </c>
      <c r="CH362" s="54">
        <v>337.5</v>
      </c>
      <c r="CI362" s="55">
        <v>341.5</v>
      </c>
      <c r="CJ362" s="56">
        <v>2625</v>
      </c>
      <c r="CK362" s="54">
        <v>2525</v>
      </c>
      <c r="CL362" s="55">
        <v>2575</v>
      </c>
      <c r="CM362" s="56">
        <v>2325</v>
      </c>
      <c r="CN362" s="54">
        <v>2225</v>
      </c>
      <c r="CO362" s="55">
        <v>2275</v>
      </c>
      <c r="CP362" s="56">
        <v>365</v>
      </c>
      <c r="CQ362" s="54">
        <v>360</v>
      </c>
      <c r="CR362" s="55">
        <v>362.75</v>
      </c>
      <c r="CS362" s="56">
        <v>500</v>
      </c>
      <c r="CT362" s="54">
        <v>480</v>
      </c>
      <c r="CU362" s="55">
        <v>490</v>
      </c>
      <c r="CV362" s="56">
        <v>460</v>
      </c>
      <c r="CW362" s="54">
        <v>450</v>
      </c>
      <c r="CX362" s="55">
        <v>455</v>
      </c>
      <c r="CY362" s="54">
        <v>322.5</v>
      </c>
      <c r="CZ362" s="54">
        <v>315</v>
      </c>
      <c r="DA362" s="55">
        <v>319</v>
      </c>
      <c r="DB362" s="54">
        <v>321.75</v>
      </c>
      <c r="DC362" s="54">
        <v>318.75</v>
      </c>
      <c r="DD362" s="55">
        <v>320.5</v>
      </c>
      <c r="DE362" s="54" t="s">
        <v>180</v>
      </c>
      <c r="DF362" s="54" t="s">
        <v>180</v>
      </c>
      <c r="DG362" s="55" t="s">
        <v>180</v>
      </c>
      <c r="DH362" s="54" t="s">
        <v>180</v>
      </c>
      <c r="DI362" s="54" t="s">
        <v>180</v>
      </c>
      <c r="DJ362" s="55" t="s">
        <v>180</v>
      </c>
      <c r="DK362" s="56" t="s">
        <v>180</v>
      </c>
      <c r="DL362" s="54" t="s">
        <v>180</v>
      </c>
      <c r="DM362" s="55" t="s">
        <v>180</v>
      </c>
      <c r="DN362" s="54" t="s">
        <v>180</v>
      </c>
      <c r="DO362" s="54" t="s">
        <v>180</v>
      </c>
      <c r="DP362" s="55" t="s">
        <v>180</v>
      </c>
      <c r="DQ362" s="54" t="s">
        <v>180</v>
      </c>
      <c r="DR362" s="54" t="s">
        <v>180</v>
      </c>
      <c r="DS362" s="55" t="s">
        <v>180</v>
      </c>
      <c r="DT362" s="54" t="s">
        <v>180</v>
      </c>
      <c r="DU362" s="54" t="s">
        <v>180</v>
      </c>
      <c r="DV362" s="55" t="s">
        <v>180</v>
      </c>
      <c r="DW362" s="56">
        <v>325</v>
      </c>
      <c r="DX362" s="54">
        <v>324.5</v>
      </c>
      <c r="DY362" s="55">
        <v>324.75</v>
      </c>
      <c r="DZ362" s="56" t="s">
        <v>180</v>
      </c>
      <c r="EA362" s="54" t="s">
        <v>180</v>
      </c>
      <c r="EB362" s="55" t="s">
        <v>180</v>
      </c>
      <c r="EC362" s="56">
        <v>343.75</v>
      </c>
      <c r="ED362" s="54">
        <v>328.75</v>
      </c>
      <c r="EE362" s="55">
        <v>336.75</v>
      </c>
      <c r="EF362" s="56">
        <v>315</v>
      </c>
      <c r="EG362" s="54">
        <v>310</v>
      </c>
      <c r="EH362" s="55">
        <v>312.5</v>
      </c>
      <c r="EI362" s="56">
        <v>270</v>
      </c>
      <c r="EJ362" s="54">
        <v>257.5</v>
      </c>
      <c r="EK362" s="55">
        <v>264</v>
      </c>
      <c r="EL362" s="56">
        <v>322</v>
      </c>
      <c r="EM362" s="54">
        <v>321.25</v>
      </c>
      <c r="EN362" s="55">
        <v>321.75</v>
      </c>
      <c r="EO362" s="56">
        <v>1987.5</v>
      </c>
      <c r="EP362" s="54">
        <v>1862.5</v>
      </c>
      <c r="EQ362" s="55">
        <v>1925</v>
      </c>
      <c r="ER362" s="56">
        <v>2112.5</v>
      </c>
      <c r="ES362" s="54">
        <v>1962.5</v>
      </c>
      <c r="ET362" s="55">
        <v>2037.5</v>
      </c>
      <c r="EU362" s="54" t="s">
        <v>180</v>
      </c>
      <c r="EV362" s="54" t="s">
        <v>180</v>
      </c>
      <c r="EW362" s="55" t="s">
        <v>180</v>
      </c>
      <c r="EX362" s="54">
        <v>340.75</v>
      </c>
      <c r="EY362" s="54">
        <v>335.75</v>
      </c>
      <c r="EZ362" s="55">
        <v>338.5</v>
      </c>
      <c r="FA362" s="56">
        <v>280</v>
      </c>
      <c r="FB362" s="54">
        <v>276.25</v>
      </c>
      <c r="FC362" s="55">
        <v>278.25</v>
      </c>
      <c r="FD362" s="56" t="s">
        <v>180</v>
      </c>
      <c r="FE362" s="54" t="s">
        <v>180</v>
      </c>
      <c r="FF362" s="55" t="s">
        <v>180</v>
      </c>
      <c r="FG362" s="56">
        <v>277.5</v>
      </c>
      <c r="FH362" s="54">
        <v>260</v>
      </c>
      <c r="FI362" s="55">
        <v>268.75</v>
      </c>
      <c r="FJ362" s="56">
        <v>275</v>
      </c>
      <c r="FK362" s="54">
        <v>265</v>
      </c>
      <c r="FL362" s="55">
        <v>270</v>
      </c>
      <c r="FM362" s="56">
        <v>285</v>
      </c>
      <c r="FN362" s="54">
        <v>280</v>
      </c>
      <c r="FO362" s="55">
        <v>282.5</v>
      </c>
      <c r="FP362" s="56" t="s">
        <v>180</v>
      </c>
      <c r="FQ362" s="54" t="s">
        <v>180</v>
      </c>
      <c r="FR362" s="55" t="s">
        <v>180</v>
      </c>
      <c r="FS362" s="56" t="s">
        <v>180</v>
      </c>
      <c r="FT362" s="54" t="s">
        <v>180</v>
      </c>
      <c r="FU362" s="55" t="s">
        <v>180</v>
      </c>
      <c r="FV362" s="56">
        <v>245</v>
      </c>
      <c r="FW362" s="54">
        <v>240</v>
      </c>
      <c r="FX362" s="55">
        <v>243</v>
      </c>
      <c r="FY362" s="56">
        <v>275</v>
      </c>
      <c r="FZ362" s="54">
        <v>271.25</v>
      </c>
      <c r="GA362" s="55">
        <v>273.5</v>
      </c>
      <c r="GB362" s="56">
        <v>700</v>
      </c>
      <c r="GC362" s="54">
        <v>475.00000000000006</v>
      </c>
      <c r="GD362" s="55">
        <v>588</v>
      </c>
      <c r="GE362" s="56">
        <v>550</v>
      </c>
      <c r="GF362" s="54">
        <v>545</v>
      </c>
      <c r="GG362" s="55">
        <v>548</v>
      </c>
      <c r="GH362" s="56">
        <v>750</v>
      </c>
      <c r="GI362" s="54">
        <v>655</v>
      </c>
      <c r="GJ362" s="55">
        <v>703</v>
      </c>
      <c r="GK362" s="56" t="s">
        <v>180</v>
      </c>
      <c r="GL362" s="54" t="s">
        <v>180</v>
      </c>
      <c r="GM362" s="55" t="s">
        <v>180</v>
      </c>
      <c r="GN362" s="56" t="s">
        <v>180</v>
      </c>
      <c r="GO362" s="54" t="s">
        <v>180</v>
      </c>
      <c r="GP362" s="55" t="s">
        <v>180</v>
      </c>
      <c r="GQ362" s="56" t="s">
        <v>180</v>
      </c>
      <c r="GR362" s="54" t="s">
        <v>180</v>
      </c>
      <c r="GS362" s="55" t="s">
        <v>180</v>
      </c>
      <c r="GT362" s="56">
        <v>762.5</v>
      </c>
      <c r="GU362" s="54">
        <v>730</v>
      </c>
      <c r="GV362" s="55">
        <v>746.25</v>
      </c>
      <c r="GW362" s="56" t="s">
        <v>180</v>
      </c>
      <c r="GX362" s="54" t="s">
        <v>180</v>
      </c>
      <c r="GY362" s="55" t="s">
        <v>180</v>
      </c>
      <c r="GZ362" s="56">
        <v>115</v>
      </c>
      <c r="HA362" s="54">
        <v>82.5</v>
      </c>
      <c r="HB362" s="55">
        <v>99.25</v>
      </c>
      <c r="HC362" s="56">
        <v>122</v>
      </c>
      <c r="HD362" s="54">
        <v>118</v>
      </c>
      <c r="HE362" s="55">
        <v>120</v>
      </c>
      <c r="HF362" s="54" t="s">
        <v>180</v>
      </c>
      <c r="HG362" s="54" t="s">
        <v>180</v>
      </c>
      <c r="HH362" s="55" t="s">
        <v>180</v>
      </c>
      <c r="HI362" s="54">
        <v>107.5</v>
      </c>
      <c r="HJ362" s="54">
        <v>62.5</v>
      </c>
      <c r="HK362" s="55">
        <v>85</v>
      </c>
      <c r="HL362" s="56">
        <v>64</v>
      </c>
      <c r="HM362" s="54">
        <v>40</v>
      </c>
      <c r="HN362" s="55">
        <v>52</v>
      </c>
      <c r="HO362" s="56">
        <v>105</v>
      </c>
      <c r="HP362" s="54">
        <v>82</v>
      </c>
      <c r="HQ362" s="55">
        <v>94</v>
      </c>
      <c r="HR362" s="56">
        <v>120</v>
      </c>
      <c r="HS362" s="54">
        <v>108</v>
      </c>
      <c r="HT362" s="55">
        <v>114</v>
      </c>
      <c r="HU362" s="56" t="s">
        <v>180</v>
      </c>
      <c r="HV362" s="54" t="s">
        <v>180</v>
      </c>
      <c r="HW362" s="55" t="s">
        <v>180</v>
      </c>
      <c r="HX362" s="56">
        <v>73.5</v>
      </c>
      <c r="HY362" s="54">
        <v>65</v>
      </c>
      <c r="HZ362" s="55">
        <v>69.5</v>
      </c>
      <c r="IA362" s="56">
        <v>63</v>
      </c>
      <c r="IB362" s="54">
        <v>57</v>
      </c>
      <c r="IC362" s="55">
        <v>60</v>
      </c>
    </row>
    <row r="363" spans="1:237">
      <c r="A363" s="20">
        <v>2017</v>
      </c>
      <c r="B363" s="20">
        <v>1</v>
      </c>
      <c r="C363" s="20">
        <v>2</v>
      </c>
      <c r="D363" s="54">
        <v>361.75</v>
      </c>
      <c r="E363" s="54">
        <v>358.25</v>
      </c>
      <c r="F363" s="55">
        <v>360.25</v>
      </c>
      <c r="G363" s="56">
        <v>340</v>
      </c>
      <c r="H363" s="54">
        <v>340</v>
      </c>
      <c r="I363" s="55">
        <v>340</v>
      </c>
      <c r="J363" s="56">
        <v>336.25</v>
      </c>
      <c r="K363" s="54">
        <v>330.75</v>
      </c>
      <c r="L363" s="55">
        <v>334</v>
      </c>
      <c r="M363" s="56">
        <v>365</v>
      </c>
      <c r="N363" s="54">
        <v>358.75</v>
      </c>
      <c r="O363" s="55">
        <v>362.25</v>
      </c>
      <c r="P363" s="56">
        <v>365</v>
      </c>
      <c r="Q363" s="54">
        <v>358.75</v>
      </c>
      <c r="R363" s="55">
        <v>362.25</v>
      </c>
      <c r="S363" s="56">
        <v>365</v>
      </c>
      <c r="T363" s="54">
        <v>358.75</v>
      </c>
      <c r="U363" s="55">
        <v>362.25</v>
      </c>
      <c r="V363" s="54">
        <v>357.5</v>
      </c>
      <c r="W363" s="54">
        <v>352.5</v>
      </c>
      <c r="X363" s="55">
        <v>355.25</v>
      </c>
      <c r="Y363" s="54">
        <v>356.25</v>
      </c>
      <c r="Z363" s="54">
        <v>353.75</v>
      </c>
      <c r="AA363" s="55">
        <v>355</v>
      </c>
      <c r="AB363" s="54" t="s">
        <v>180</v>
      </c>
      <c r="AC363" s="54" t="s">
        <v>180</v>
      </c>
      <c r="AD363" s="55" t="s">
        <v>180</v>
      </c>
      <c r="AE363" s="54" t="s">
        <v>180</v>
      </c>
      <c r="AF363" s="54" t="s">
        <v>180</v>
      </c>
      <c r="AG363" s="55" t="s">
        <v>180</v>
      </c>
      <c r="AH363" s="56" t="s">
        <v>180</v>
      </c>
      <c r="AI363" s="54" t="s">
        <v>180</v>
      </c>
      <c r="AJ363" s="55" t="s">
        <v>180</v>
      </c>
      <c r="AK363" s="56">
        <v>338.75</v>
      </c>
      <c r="AL363" s="54">
        <v>332.5</v>
      </c>
      <c r="AM363" s="55">
        <v>336</v>
      </c>
      <c r="AN363" s="56" t="s">
        <v>180</v>
      </c>
      <c r="AO363" s="54" t="s">
        <v>180</v>
      </c>
      <c r="AP363" s="55" t="s">
        <v>180</v>
      </c>
      <c r="AQ363" s="56" t="s">
        <v>180</v>
      </c>
      <c r="AR363" s="54" t="s">
        <v>180</v>
      </c>
      <c r="AS363" s="55" t="s">
        <v>180</v>
      </c>
      <c r="AT363" s="56" t="s">
        <v>180</v>
      </c>
      <c r="AU363" s="54" t="s">
        <v>180</v>
      </c>
      <c r="AV363" s="55" t="s">
        <v>180</v>
      </c>
      <c r="AW363" s="56">
        <v>370.25</v>
      </c>
      <c r="AX363" s="54">
        <v>343.75</v>
      </c>
      <c r="AY363" s="55">
        <v>357.25</v>
      </c>
      <c r="AZ363" s="56">
        <v>374.5</v>
      </c>
      <c r="BA363" s="54">
        <v>342.5</v>
      </c>
      <c r="BB363" s="55">
        <v>358.5</v>
      </c>
      <c r="BC363" s="56">
        <v>360</v>
      </c>
      <c r="BD363" s="54">
        <v>345</v>
      </c>
      <c r="BE363" s="55">
        <v>352.5</v>
      </c>
      <c r="BF363" s="56">
        <v>374.5</v>
      </c>
      <c r="BG363" s="54">
        <v>352</v>
      </c>
      <c r="BH363" s="55">
        <v>363.5</v>
      </c>
      <c r="BI363" s="56">
        <v>331.25</v>
      </c>
      <c r="BJ363" s="54">
        <v>320</v>
      </c>
      <c r="BK363" s="55">
        <v>325.75</v>
      </c>
      <c r="BL363" s="56">
        <v>359.5</v>
      </c>
      <c r="BM363" s="54">
        <v>348.75</v>
      </c>
      <c r="BN363" s="55">
        <v>354.25</v>
      </c>
      <c r="BO363" s="56">
        <v>350</v>
      </c>
      <c r="BP363" s="54">
        <v>330</v>
      </c>
      <c r="BQ363" s="55">
        <v>340</v>
      </c>
      <c r="BR363" s="56">
        <v>361.5</v>
      </c>
      <c r="BS363" s="54">
        <v>352.5</v>
      </c>
      <c r="BT363" s="55">
        <v>357.5</v>
      </c>
      <c r="BU363" s="56">
        <v>348.75</v>
      </c>
      <c r="BV363" s="54">
        <v>345</v>
      </c>
      <c r="BW363" s="55">
        <v>347</v>
      </c>
      <c r="BX363" s="56">
        <v>360.5</v>
      </c>
      <c r="BY363" s="54">
        <v>355.75</v>
      </c>
      <c r="BZ363" s="55">
        <v>358.5</v>
      </c>
      <c r="CA363" s="56" t="s">
        <v>180</v>
      </c>
      <c r="CB363" s="54" t="s">
        <v>180</v>
      </c>
      <c r="CC363" s="55" t="s">
        <v>180</v>
      </c>
      <c r="CD363" s="56" t="s">
        <v>180</v>
      </c>
      <c r="CE363" s="54" t="s">
        <v>180</v>
      </c>
      <c r="CF363" s="55" t="s">
        <v>180</v>
      </c>
      <c r="CG363" s="56">
        <v>376.25</v>
      </c>
      <c r="CH363" s="54">
        <v>371.25</v>
      </c>
      <c r="CI363" s="55">
        <v>374</v>
      </c>
      <c r="CJ363" s="56">
        <v>2700</v>
      </c>
      <c r="CK363" s="54">
        <v>2600</v>
      </c>
      <c r="CL363" s="55">
        <v>2650</v>
      </c>
      <c r="CM363" s="56">
        <v>2450</v>
      </c>
      <c r="CN363" s="54">
        <v>2375</v>
      </c>
      <c r="CO363" s="55">
        <v>2412.5</v>
      </c>
      <c r="CP363" s="56">
        <v>401.25</v>
      </c>
      <c r="CQ363" s="54">
        <v>392.5</v>
      </c>
      <c r="CR363" s="55">
        <v>397</v>
      </c>
      <c r="CS363" s="56">
        <v>500</v>
      </c>
      <c r="CT363" s="54">
        <v>480</v>
      </c>
      <c r="CU363" s="55">
        <v>490</v>
      </c>
      <c r="CV363" s="56">
        <v>460</v>
      </c>
      <c r="CW363" s="54">
        <v>450</v>
      </c>
      <c r="CX363" s="55">
        <v>455</v>
      </c>
      <c r="CY363" s="54">
        <v>366.25</v>
      </c>
      <c r="CZ363" s="54">
        <v>351.25</v>
      </c>
      <c r="DA363" s="55">
        <v>359</v>
      </c>
      <c r="DB363" s="54">
        <v>356.25</v>
      </c>
      <c r="DC363" s="54">
        <v>350</v>
      </c>
      <c r="DD363" s="55">
        <v>353.5</v>
      </c>
      <c r="DE363" s="54" t="s">
        <v>180</v>
      </c>
      <c r="DF363" s="54" t="s">
        <v>180</v>
      </c>
      <c r="DG363" s="55" t="s">
        <v>180</v>
      </c>
      <c r="DH363" s="54" t="s">
        <v>180</v>
      </c>
      <c r="DI363" s="54" t="s">
        <v>180</v>
      </c>
      <c r="DJ363" s="55" t="s">
        <v>180</v>
      </c>
      <c r="DK363" s="56" t="s">
        <v>180</v>
      </c>
      <c r="DL363" s="54" t="s">
        <v>180</v>
      </c>
      <c r="DM363" s="55" t="s">
        <v>180</v>
      </c>
      <c r="DN363" s="54" t="s">
        <v>180</v>
      </c>
      <c r="DO363" s="54" t="s">
        <v>180</v>
      </c>
      <c r="DP363" s="55" t="s">
        <v>180</v>
      </c>
      <c r="DQ363" s="54" t="s">
        <v>180</v>
      </c>
      <c r="DR363" s="54" t="s">
        <v>180</v>
      </c>
      <c r="DS363" s="55" t="s">
        <v>180</v>
      </c>
      <c r="DT363" s="54" t="s">
        <v>180</v>
      </c>
      <c r="DU363" s="54" t="s">
        <v>180</v>
      </c>
      <c r="DV363" s="55" t="s">
        <v>180</v>
      </c>
      <c r="DW363" s="56">
        <v>365</v>
      </c>
      <c r="DX363" s="54">
        <v>364.5</v>
      </c>
      <c r="DY363" s="55">
        <v>364.75</v>
      </c>
      <c r="DZ363" s="56" t="s">
        <v>180</v>
      </c>
      <c r="EA363" s="54" t="s">
        <v>180</v>
      </c>
      <c r="EB363" s="55" t="s">
        <v>180</v>
      </c>
      <c r="EC363" s="56">
        <v>372.5</v>
      </c>
      <c r="ED363" s="54">
        <v>356.25</v>
      </c>
      <c r="EE363" s="55">
        <v>364.5</v>
      </c>
      <c r="EF363" s="56">
        <v>338.75</v>
      </c>
      <c r="EG363" s="54">
        <v>332.5</v>
      </c>
      <c r="EH363" s="55">
        <v>336</v>
      </c>
      <c r="EI363" s="56">
        <v>285</v>
      </c>
      <c r="EJ363" s="54">
        <v>277.5</v>
      </c>
      <c r="EK363" s="55">
        <v>281.5</v>
      </c>
      <c r="EL363" s="56">
        <v>358</v>
      </c>
      <c r="EM363" s="54">
        <v>349.5</v>
      </c>
      <c r="EN363" s="55">
        <v>354</v>
      </c>
      <c r="EO363" s="56">
        <v>1912.5</v>
      </c>
      <c r="EP363" s="54">
        <v>1850</v>
      </c>
      <c r="EQ363" s="55">
        <v>1881.25</v>
      </c>
      <c r="ER363" s="56">
        <v>2150</v>
      </c>
      <c r="ES363" s="54">
        <v>2000</v>
      </c>
      <c r="ET363" s="55">
        <v>2075</v>
      </c>
      <c r="EU363" s="54" t="s">
        <v>180</v>
      </c>
      <c r="EV363" s="54" t="s">
        <v>180</v>
      </c>
      <c r="EW363" s="55" t="s">
        <v>180</v>
      </c>
      <c r="EX363" s="54">
        <v>379.5</v>
      </c>
      <c r="EY363" s="54">
        <v>371.75</v>
      </c>
      <c r="EZ363" s="55">
        <v>375.75</v>
      </c>
      <c r="FA363" s="56">
        <v>307</v>
      </c>
      <c r="FB363" s="54">
        <v>303</v>
      </c>
      <c r="FC363" s="55">
        <v>305.25</v>
      </c>
      <c r="FD363" s="56" t="s">
        <v>180</v>
      </c>
      <c r="FE363" s="54" t="s">
        <v>180</v>
      </c>
      <c r="FF363" s="55" t="s">
        <v>180</v>
      </c>
      <c r="FG363" s="56">
        <v>280</v>
      </c>
      <c r="FH363" s="54">
        <v>260</v>
      </c>
      <c r="FI363" s="55">
        <v>270</v>
      </c>
      <c r="FJ363" s="56">
        <v>280</v>
      </c>
      <c r="FK363" s="54">
        <v>270</v>
      </c>
      <c r="FL363" s="55">
        <v>275</v>
      </c>
      <c r="FM363" s="56">
        <v>290</v>
      </c>
      <c r="FN363" s="54">
        <v>280</v>
      </c>
      <c r="FO363" s="55">
        <v>285</v>
      </c>
      <c r="FP363" s="56" t="s">
        <v>180</v>
      </c>
      <c r="FQ363" s="54" t="s">
        <v>180</v>
      </c>
      <c r="FR363" s="55" t="s">
        <v>180</v>
      </c>
      <c r="FS363" s="56" t="s">
        <v>180</v>
      </c>
      <c r="FT363" s="54" t="s">
        <v>180</v>
      </c>
      <c r="FU363" s="55" t="s">
        <v>180</v>
      </c>
      <c r="FV363" s="56">
        <v>245</v>
      </c>
      <c r="FW363" s="54">
        <v>240</v>
      </c>
      <c r="FX363" s="55">
        <v>243</v>
      </c>
      <c r="FY363" s="56">
        <v>281.25</v>
      </c>
      <c r="FZ363" s="54">
        <v>278.75</v>
      </c>
      <c r="GA363" s="55">
        <v>280.25</v>
      </c>
      <c r="GB363" s="56">
        <v>700</v>
      </c>
      <c r="GC363" s="54">
        <v>475.00000000000006</v>
      </c>
      <c r="GD363" s="55">
        <v>588</v>
      </c>
      <c r="GE363" s="56">
        <v>550</v>
      </c>
      <c r="GF363" s="54">
        <v>545</v>
      </c>
      <c r="GG363" s="55">
        <v>548</v>
      </c>
      <c r="GH363" s="56">
        <v>750</v>
      </c>
      <c r="GI363" s="54">
        <v>655</v>
      </c>
      <c r="GJ363" s="55">
        <v>703</v>
      </c>
      <c r="GK363" s="56" t="s">
        <v>180</v>
      </c>
      <c r="GL363" s="54" t="s">
        <v>180</v>
      </c>
      <c r="GM363" s="55" t="s">
        <v>180</v>
      </c>
      <c r="GN363" s="56" t="s">
        <v>180</v>
      </c>
      <c r="GO363" s="54" t="s">
        <v>180</v>
      </c>
      <c r="GP363" s="55" t="s">
        <v>180</v>
      </c>
      <c r="GQ363" s="56" t="s">
        <v>180</v>
      </c>
      <c r="GR363" s="54" t="s">
        <v>180</v>
      </c>
      <c r="GS363" s="55" t="s">
        <v>180</v>
      </c>
      <c r="GT363" s="56">
        <v>740</v>
      </c>
      <c r="GU363" s="54">
        <v>700</v>
      </c>
      <c r="GV363" s="55">
        <v>720</v>
      </c>
      <c r="GW363" s="56" t="s">
        <v>180</v>
      </c>
      <c r="GX363" s="54" t="s">
        <v>180</v>
      </c>
      <c r="GY363" s="55" t="s">
        <v>180</v>
      </c>
      <c r="GZ363" s="56">
        <v>115</v>
      </c>
      <c r="HA363" s="54">
        <v>80</v>
      </c>
      <c r="HB363" s="55">
        <v>98</v>
      </c>
      <c r="HC363" s="56">
        <v>122</v>
      </c>
      <c r="HD363" s="54">
        <v>118</v>
      </c>
      <c r="HE363" s="55">
        <v>120</v>
      </c>
      <c r="HF363" s="54" t="s">
        <v>180</v>
      </c>
      <c r="HG363" s="54" t="s">
        <v>180</v>
      </c>
      <c r="HH363" s="55" t="s">
        <v>180</v>
      </c>
      <c r="HI363" s="54">
        <v>105</v>
      </c>
      <c r="HJ363" s="54">
        <v>57</v>
      </c>
      <c r="HK363" s="55">
        <v>81</v>
      </c>
      <c r="HL363" s="56">
        <v>61</v>
      </c>
      <c r="HM363" s="54">
        <v>40</v>
      </c>
      <c r="HN363" s="55">
        <v>50.5</v>
      </c>
      <c r="HO363" s="56">
        <v>105</v>
      </c>
      <c r="HP363" s="54">
        <v>82</v>
      </c>
      <c r="HQ363" s="55">
        <v>94</v>
      </c>
      <c r="HR363" s="56">
        <v>120</v>
      </c>
      <c r="HS363" s="54">
        <v>108</v>
      </c>
      <c r="HT363" s="55">
        <v>114</v>
      </c>
      <c r="HU363" s="56" t="s">
        <v>180</v>
      </c>
      <c r="HV363" s="54" t="s">
        <v>180</v>
      </c>
      <c r="HW363" s="55" t="s">
        <v>180</v>
      </c>
      <c r="HX363" s="56">
        <v>72</v>
      </c>
      <c r="HY363" s="54">
        <v>64.5</v>
      </c>
      <c r="HZ363" s="55">
        <v>68.75</v>
      </c>
      <c r="IA363" s="56">
        <v>63</v>
      </c>
      <c r="IB363" s="54">
        <v>57</v>
      </c>
      <c r="IC363" s="55">
        <v>60</v>
      </c>
    </row>
    <row r="364" spans="1:237">
      <c r="A364" s="20">
        <v>2017</v>
      </c>
      <c r="B364" s="20">
        <v>1</v>
      </c>
      <c r="C364" s="20">
        <v>3</v>
      </c>
      <c r="D364" s="54">
        <v>375</v>
      </c>
      <c r="E364" s="54">
        <v>375</v>
      </c>
      <c r="F364" s="55">
        <v>375</v>
      </c>
      <c r="G364" s="56">
        <v>350</v>
      </c>
      <c r="H364" s="54">
        <v>350</v>
      </c>
      <c r="I364" s="55">
        <v>350</v>
      </c>
      <c r="J364" s="56">
        <v>327.2</v>
      </c>
      <c r="K364" s="54">
        <v>317.39999999999998</v>
      </c>
      <c r="L364" s="55">
        <v>322.39999999999998</v>
      </c>
      <c r="M364" s="56">
        <v>367</v>
      </c>
      <c r="N364" s="54">
        <v>361</v>
      </c>
      <c r="O364" s="55">
        <v>364.4</v>
      </c>
      <c r="P364" s="56">
        <v>367</v>
      </c>
      <c r="Q364" s="54">
        <v>361</v>
      </c>
      <c r="R364" s="55">
        <v>364.4</v>
      </c>
      <c r="S364" s="56">
        <v>367</v>
      </c>
      <c r="T364" s="54">
        <v>361</v>
      </c>
      <c r="U364" s="55">
        <v>364.4</v>
      </c>
      <c r="V364" s="54">
        <v>363</v>
      </c>
      <c r="W364" s="54">
        <v>357</v>
      </c>
      <c r="X364" s="55">
        <v>360.4</v>
      </c>
      <c r="Y364" s="54">
        <v>363</v>
      </c>
      <c r="Z364" s="54">
        <v>359</v>
      </c>
      <c r="AA364" s="55">
        <v>361.4</v>
      </c>
      <c r="AB364" s="54" t="s">
        <v>180</v>
      </c>
      <c r="AC364" s="54" t="s">
        <v>180</v>
      </c>
      <c r="AD364" s="55" t="s">
        <v>180</v>
      </c>
      <c r="AE364" s="54" t="s">
        <v>180</v>
      </c>
      <c r="AF364" s="54" t="s">
        <v>180</v>
      </c>
      <c r="AG364" s="55" t="s">
        <v>180</v>
      </c>
      <c r="AH364" s="56" t="s">
        <v>180</v>
      </c>
      <c r="AI364" s="54" t="s">
        <v>180</v>
      </c>
      <c r="AJ364" s="55" t="s">
        <v>180</v>
      </c>
      <c r="AK364" s="56">
        <v>381</v>
      </c>
      <c r="AL364" s="54">
        <v>375</v>
      </c>
      <c r="AM364" s="55">
        <v>378.2</v>
      </c>
      <c r="AN364" s="56" t="s">
        <v>180</v>
      </c>
      <c r="AO364" s="54" t="s">
        <v>180</v>
      </c>
      <c r="AP364" s="55" t="s">
        <v>180</v>
      </c>
      <c r="AQ364" s="56" t="s">
        <v>180</v>
      </c>
      <c r="AR364" s="54" t="s">
        <v>180</v>
      </c>
      <c r="AS364" s="55" t="s">
        <v>180</v>
      </c>
      <c r="AT364" s="56" t="s">
        <v>180</v>
      </c>
      <c r="AU364" s="54" t="s">
        <v>180</v>
      </c>
      <c r="AV364" s="55" t="s">
        <v>180</v>
      </c>
      <c r="AW364" s="56">
        <v>390.2</v>
      </c>
      <c r="AX364" s="54">
        <v>359</v>
      </c>
      <c r="AY364" s="55">
        <v>374.8</v>
      </c>
      <c r="AZ364" s="56">
        <v>395.8</v>
      </c>
      <c r="BA364" s="54">
        <v>364</v>
      </c>
      <c r="BB364" s="55">
        <v>380.2</v>
      </c>
      <c r="BC364" s="56">
        <v>384</v>
      </c>
      <c r="BD364" s="54">
        <v>364</v>
      </c>
      <c r="BE364" s="55">
        <v>374</v>
      </c>
      <c r="BF364" s="56">
        <v>395.8</v>
      </c>
      <c r="BG364" s="54">
        <v>368.6</v>
      </c>
      <c r="BH364" s="55">
        <v>382.4</v>
      </c>
      <c r="BI364" s="56">
        <v>348.2</v>
      </c>
      <c r="BJ364" s="54">
        <v>341</v>
      </c>
      <c r="BK364" s="55">
        <v>344.8</v>
      </c>
      <c r="BL364" s="56">
        <v>392</v>
      </c>
      <c r="BM364" s="54">
        <v>369.6</v>
      </c>
      <c r="BN364" s="55">
        <v>380.8</v>
      </c>
      <c r="BO364" s="56">
        <v>350</v>
      </c>
      <c r="BP364" s="54">
        <v>330</v>
      </c>
      <c r="BQ364" s="55">
        <v>340</v>
      </c>
      <c r="BR364" s="56">
        <v>370.4</v>
      </c>
      <c r="BS364" s="54">
        <v>363</v>
      </c>
      <c r="BT364" s="55">
        <v>366.8</v>
      </c>
      <c r="BU364" s="56">
        <v>369</v>
      </c>
      <c r="BV364" s="54">
        <v>358</v>
      </c>
      <c r="BW364" s="55">
        <v>363.8</v>
      </c>
      <c r="BX364" s="56">
        <v>381.2</v>
      </c>
      <c r="BY364" s="54">
        <v>379</v>
      </c>
      <c r="BZ364" s="55">
        <v>380.4</v>
      </c>
      <c r="CA364" s="56" t="s">
        <v>180</v>
      </c>
      <c r="CB364" s="54" t="s">
        <v>180</v>
      </c>
      <c r="CC364" s="55" t="s">
        <v>180</v>
      </c>
      <c r="CD364" s="56" t="s">
        <v>180</v>
      </c>
      <c r="CE364" s="54" t="s">
        <v>180</v>
      </c>
      <c r="CF364" s="55" t="s">
        <v>180</v>
      </c>
      <c r="CG364" s="56">
        <v>402</v>
      </c>
      <c r="CH364" s="54">
        <v>399</v>
      </c>
      <c r="CI364" s="55">
        <v>400.8</v>
      </c>
      <c r="CJ364" s="56">
        <v>2700</v>
      </c>
      <c r="CK364" s="54">
        <v>2600</v>
      </c>
      <c r="CL364" s="55">
        <v>2650</v>
      </c>
      <c r="CM364" s="56">
        <v>2480</v>
      </c>
      <c r="CN364" s="54">
        <v>2380</v>
      </c>
      <c r="CO364" s="55">
        <v>2430</v>
      </c>
      <c r="CP364" s="56">
        <v>418</v>
      </c>
      <c r="CQ364" s="54">
        <v>415</v>
      </c>
      <c r="CR364" s="55">
        <v>416.8</v>
      </c>
      <c r="CS364" s="56">
        <v>500</v>
      </c>
      <c r="CT364" s="54">
        <v>480</v>
      </c>
      <c r="CU364" s="55">
        <v>490</v>
      </c>
      <c r="CV364" s="56">
        <v>460</v>
      </c>
      <c r="CW364" s="54">
        <v>450</v>
      </c>
      <c r="CX364" s="55">
        <v>455</v>
      </c>
      <c r="CY364" s="54">
        <v>381</v>
      </c>
      <c r="CZ364" s="54">
        <v>369</v>
      </c>
      <c r="DA364" s="55">
        <v>375.4</v>
      </c>
      <c r="DB364" s="54">
        <v>354</v>
      </c>
      <c r="DC364" s="54">
        <v>347</v>
      </c>
      <c r="DD364" s="55">
        <v>350.6</v>
      </c>
      <c r="DE364" s="54" t="s">
        <v>180</v>
      </c>
      <c r="DF364" s="54" t="s">
        <v>180</v>
      </c>
      <c r="DG364" s="55" t="s">
        <v>180</v>
      </c>
      <c r="DH364" s="54" t="s">
        <v>180</v>
      </c>
      <c r="DI364" s="54" t="s">
        <v>180</v>
      </c>
      <c r="DJ364" s="55" t="s">
        <v>180</v>
      </c>
      <c r="DK364" s="56" t="s">
        <v>180</v>
      </c>
      <c r="DL364" s="54" t="s">
        <v>180</v>
      </c>
      <c r="DM364" s="55" t="s">
        <v>180</v>
      </c>
      <c r="DN364" s="54" t="s">
        <v>180</v>
      </c>
      <c r="DO364" s="54" t="s">
        <v>180</v>
      </c>
      <c r="DP364" s="55" t="s">
        <v>180</v>
      </c>
      <c r="DQ364" s="54" t="s">
        <v>180</v>
      </c>
      <c r="DR364" s="54" t="s">
        <v>180</v>
      </c>
      <c r="DS364" s="55" t="s">
        <v>180</v>
      </c>
      <c r="DT364" s="54" t="s">
        <v>180</v>
      </c>
      <c r="DU364" s="54" t="s">
        <v>180</v>
      </c>
      <c r="DV364" s="55" t="s">
        <v>180</v>
      </c>
      <c r="DW364" s="56">
        <v>375</v>
      </c>
      <c r="DX364" s="54">
        <v>375</v>
      </c>
      <c r="DY364" s="55">
        <v>375</v>
      </c>
      <c r="DZ364" s="56" t="s">
        <v>180</v>
      </c>
      <c r="EA364" s="54" t="s">
        <v>180</v>
      </c>
      <c r="EB364" s="55" t="s">
        <v>180</v>
      </c>
      <c r="EC364" s="56">
        <v>388</v>
      </c>
      <c r="ED364" s="54">
        <v>370</v>
      </c>
      <c r="EE364" s="55">
        <v>379.2</v>
      </c>
      <c r="EF364" s="56">
        <v>381</v>
      </c>
      <c r="EG364" s="54">
        <v>375</v>
      </c>
      <c r="EH364" s="55">
        <v>378.2</v>
      </c>
      <c r="EI364" s="56">
        <v>294.8</v>
      </c>
      <c r="EJ364" s="54">
        <v>291.2</v>
      </c>
      <c r="EK364" s="55">
        <v>293.2</v>
      </c>
      <c r="EL364" s="56">
        <v>369.6</v>
      </c>
      <c r="EM364" s="54">
        <v>368.6</v>
      </c>
      <c r="EN364" s="55">
        <v>369.2</v>
      </c>
      <c r="EO364" s="56">
        <v>1870</v>
      </c>
      <c r="EP364" s="54">
        <v>1780</v>
      </c>
      <c r="EQ364" s="55">
        <v>1825</v>
      </c>
      <c r="ER364" s="56">
        <v>2090</v>
      </c>
      <c r="ES364" s="54">
        <v>1980</v>
      </c>
      <c r="ET364" s="55">
        <v>2035</v>
      </c>
      <c r="EU364" s="54" t="s">
        <v>180</v>
      </c>
      <c r="EV364" s="54" t="s">
        <v>180</v>
      </c>
      <c r="EW364" s="55" t="s">
        <v>180</v>
      </c>
      <c r="EX364" s="54">
        <v>399</v>
      </c>
      <c r="EY364" s="54">
        <v>393</v>
      </c>
      <c r="EZ364" s="55">
        <v>396.4</v>
      </c>
      <c r="FA364" s="56">
        <v>322</v>
      </c>
      <c r="FB364" s="54">
        <v>318</v>
      </c>
      <c r="FC364" s="55">
        <v>320.39999999999998</v>
      </c>
      <c r="FD364" s="56" t="s">
        <v>180</v>
      </c>
      <c r="FE364" s="54" t="s">
        <v>180</v>
      </c>
      <c r="FF364" s="55" t="s">
        <v>180</v>
      </c>
      <c r="FG364" s="56">
        <v>284</v>
      </c>
      <c r="FH364" s="54">
        <v>272</v>
      </c>
      <c r="FI364" s="55">
        <v>278</v>
      </c>
      <c r="FJ364" s="56">
        <v>287</v>
      </c>
      <c r="FK364" s="54">
        <v>277</v>
      </c>
      <c r="FL364" s="55">
        <v>282</v>
      </c>
      <c r="FM364" s="56">
        <v>301</v>
      </c>
      <c r="FN364" s="54">
        <v>295</v>
      </c>
      <c r="FO364" s="55">
        <v>298.39999999999998</v>
      </c>
      <c r="FP364" s="56" t="s">
        <v>180</v>
      </c>
      <c r="FQ364" s="54" t="s">
        <v>180</v>
      </c>
      <c r="FR364" s="55" t="s">
        <v>180</v>
      </c>
      <c r="FS364" s="56" t="s">
        <v>180</v>
      </c>
      <c r="FT364" s="54" t="s">
        <v>180</v>
      </c>
      <c r="FU364" s="55" t="s">
        <v>180</v>
      </c>
      <c r="FV364" s="56">
        <v>245</v>
      </c>
      <c r="FW364" s="54">
        <v>240</v>
      </c>
      <c r="FX364" s="55">
        <v>243</v>
      </c>
      <c r="FY364" s="56">
        <v>294</v>
      </c>
      <c r="FZ364" s="54">
        <v>289</v>
      </c>
      <c r="GA364" s="55">
        <v>292</v>
      </c>
      <c r="GB364" s="56">
        <v>700</v>
      </c>
      <c r="GC364" s="54">
        <v>475.00000000000011</v>
      </c>
      <c r="GD364" s="55">
        <v>588</v>
      </c>
      <c r="GE364" s="56">
        <v>550</v>
      </c>
      <c r="GF364" s="54">
        <v>545</v>
      </c>
      <c r="GG364" s="55">
        <v>548</v>
      </c>
      <c r="GH364" s="56">
        <v>750</v>
      </c>
      <c r="GI364" s="54">
        <v>655</v>
      </c>
      <c r="GJ364" s="55">
        <v>703</v>
      </c>
      <c r="GK364" s="56" t="s">
        <v>180</v>
      </c>
      <c r="GL364" s="54" t="s">
        <v>180</v>
      </c>
      <c r="GM364" s="55" t="s">
        <v>180</v>
      </c>
      <c r="GN364" s="56" t="s">
        <v>180</v>
      </c>
      <c r="GO364" s="54" t="s">
        <v>180</v>
      </c>
      <c r="GP364" s="55" t="s">
        <v>180</v>
      </c>
      <c r="GQ364" s="56" t="s">
        <v>180</v>
      </c>
      <c r="GR364" s="54" t="s">
        <v>180</v>
      </c>
      <c r="GS364" s="55" t="s">
        <v>180</v>
      </c>
      <c r="GT364" s="56">
        <v>740</v>
      </c>
      <c r="GU364" s="54">
        <v>700</v>
      </c>
      <c r="GV364" s="55">
        <v>720</v>
      </c>
      <c r="GW364" s="56" t="s">
        <v>180</v>
      </c>
      <c r="GX364" s="54" t="s">
        <v>180</v>
      </c>
      <c r="GY364" s="55" t="s">
        <v>180</v>
      </c>
      <c r="GZ364" s="56">
        <v>115</v>
      </c>
      <c r="HA364" s="54">
        <v>80</v>
      </c>
      <c r="HB364" s="55">
        <v>98</v>
      </c>
      <c r="HC364" s="56">
        <v>122</v>
      </c>
      <c r="HD364" s="54">
        <v>118</v>
      </c>
      <c r="HE364" s="55">
        <v>120</v>
      </c>
      <c r="HF364" s="54" t="s">
        <v>180</v>
      </c>
      <c r="HG364" s="54" t="s">
        <v>180</v>
      </c>
      <c r="HH364" s="55" t="s">
        <v>180</v>
      </c>
      <c r="HI364" s="54">
        <v>103</v>
      </c>
      <c r="HJ364" s="54">
        <v>57</v>
      </c>
      <c r="HK364" s="55">
        <v>80.2</v>
      </c>
      <c r="HL364" s="56">
        <v>60</v>
      </c>
      <c r="HM364" s="54">
        <v>40</v>
      </c>
      <c r="HN364" s="55">
        <v>50</v>
      </c>
      <c r="HO364" s="56">
        <v>99</v>
      </c>
      <c r="HP364" s="54">
        <v>82.8</v>
      </c>
      <c r="HQ364" s="55">
        <v>91.2</v>
      </c>
      <c r="HR364" s="56">
        <v>118</v>
      </c>
      <c r="HS364" s="54">
        <v>107.2</v>
      </c>
      <c r="HT364" s="55">
        <v>112.8</v>
      </c>
      <c r="HU364" s="56" t="s">
        <v>180</v>
      </c>
      <c r="HV364" s="54" t="s">
        <v>180</v>
      </c>
      <c r="HW364" s="55" t="s">
        <v>180</v>
      </c>
      <c r="HX364" s="56">
        <v>72</v>
      </c>
      <c r="HY364" s="54">
        <v>63</v>
      </c>
      <c r="HZ364" s="55">
        <v>68</v>
      </c>
      <c r="IA364" s="56">
        <v>63</v>
      </c>
      <c r="IB364" s="54">
        <v>57</v>
      </c>
      <c r="IC364" s="55">
        <v>60</v>
      </c>
    </row>
    <row r="365" spans="1:237">
      <c r="A365" s="20">
        <v>2017</v>
      </c>
      <c r="B365" s="20">
        <v>2</v>
      </c>
      <c r="C365" s="20">
        <v>4</v>
      </c>
      <c r="D365" s="54">
        <v>366.25</v>
      </c>
      <c r="E365" s="54">
        <v>365</v>
      </c>
      <c r="F365" s="55">
        <v>365.75</v>
      </c>
      <c r="G365" s="56">
        <v>337.5</v>
      </c>
      <c r="H365" s="54">
        <v>337.5</v>
      </c>
      <c r="I365" s="55">
        <v>337.5</v>
      </c>
      <c r="J365" s="56">
        <v>316</v>
      </c>
      <c r="K365" s="54">
        <v>308</v>
      </c>
      <c r="L365" s="55">
        <v>312.5</v>
      </c>
      <c r="M365" s="56">
        <v>357.5</v>
      </c>
      <c r="N365" s="54">
        <v>350</v>
      </c>
      <c r="O365" s="55">
        <v>354</v>
      </c>
      <c r="P365" s="56">
        <v>356.25</v>
      </c>
      <c r="Q365" s="54">
        <v>350</v>
      </c>
      <c r="R365" s="55">
        <v>353.5</v>
      </c>
      <c r="S365" s="56">
        <v>357.5</v>
      </c>
      <c r="T365" s="54">
        <v>350</v>
      </c>
      <c r="U365" s="55">
        <v>354</v>
      </c>
      <c r="V365" s="54">
        <v>351.25</v>
      </c>
      <c r="W365" s="54">
        <v>346.25</v>
      </c>
      <c r="X365" s="55">
        <v>349.25</v>
      </c>
      <c r="Y365" s="54">
        <v>351.25</v>
      </c>
      <c r="Z365" s="54">
        <v>350</v>
      </c>
      <c r="AA365" s="55">
        <v>350.75</v>
      </c>
      <c r="AB365" s="54" t="s">
        <v>180</v>
      </c>
      <c r="AC365" s="54" t="s">
        <v>180</v>
      </c>
      <c r="AD365" s="55" t="s">
        <v>180</v>
      </c>
      <c r="AE365" s="54" t="s">
        <v>180</v>
      </c>
      <c r="AF365" s="54" t="s">
        <v>180</v>
      </c>
      <c r="AG365" s="55" t="s">
        <v>180</v>
      </c>
      <c r="AH365" s="56" t="s">
        <v>180</v>
      </c>
      <c r="AI365" s="54" t="s">
        <v>180</v>
      </c>
      <c r="AJ365" s="55" t="s">
        <v>180</v>
      </c>
      <c r="AK365" s="56">
        <v>370</v>
      </c>
      <c r="AL365" s="54">
        <v>366.25</v>
      </c>
      <c r="AM365" s="55">
        <v>368.5</v>
      </c>
      <c r="AN365" s="56" t="s">
        <v>180</v>
      </c>
      <c r="AO365" s="54" t="s">
        <v>180</v>
      </c>
      <c r="AP365" s="55" t="s">
        <v>180</v>
      </c>
      <c r="AQ365" s="56" t="s">
        <v>180</v>
      </c>
      <c r="AR365" s="54" t="s">
        <v>180</v>
      </c>
      <c r="AS365" s="55" t="s">
        <v>180</v>
      </c>
      <c r="AT365" s="56" t="s">
        <v>180</v>
      </c>
      <c r="AU365" s="54" t="s">
        <v>180</v>
      </c>
      <c r="AV365" s="55" t="s">
        <v>180</v>
      </c>
      <c r="AW365" s="56">
        <v>380.75</v>
      </c>
      <c r="AX365" s="54">
        <v>352.5</v>
      </c>
      <c r="AY365" s="55">
        <v>366.75</v>
      </c>
      <c r="AZ365" s="56">
        <v>390.75</v>
      </c>
      <c r="BA365" s="54">
        <v>368.75</v>
      </c>
      <c r="BB365" s="55">
        <v>380</v>
      </c>
      <c r="BC365" s="56">
        <v>385</v>
      </c>
      <c r="BD365" s="54">
        <v>368.75</v>
      </c>
      <c r="BE365" s="55">
        <v>377.25</v>
      </c>
      <c r="BF365" s="56">
        <v>390.75</v>
      </c>
      <c r="BG365" s="54">
        <v>371.25</v>
      </c>
      <c r="BH365" s="55">
        <v>381</v>
      </c>
      <c r="BI365" s="56">
        <v>366</v>
      </c>
      <c r="BJ365" s="54">
        <v>362.5</v>
      </c>
      <c r="BK365" s="55">
        <v>364.75</v>
      </c>
      <c r="BL365" s="56">
        <v>374.25</v>
      </c>
      <c r="BM365" s="54">
        <v>363.5</v>
      </c>
      <c r="BN365" s="55">
        <v>369</v>
      </c>
      <c r="BO365" s="56">
        <v>350</v>
      </c>
      <c r="BP365" s="54">
        <v>330</v>
      </c>
      <c r="BQ365" s="55">
        <v>340</v>
      </c>
      <c r="BR365" s="56">
        <v>363.75</v>
      </c>
      <c r="BS365" s="54">
        <v>355.75</v>
      </c>
      <c r="BT365" s="55">
        <v>360</v>
      </c>
      <c r="BU365" s="56">
        <v>372.5</v>
      </c>
      <c r="BV365" s="54">
        <v>364.5</v>
      </c>
      <c r="BW365" s="55">
        <v>368.75</v>
      </c>
      <c r="BX365" s="56">
        <v>376</v>
      </c>
      <c r="BY365" s="54">
        <v>373</v>
      </c>
      <c r="BZ365" s="55">
        <v>374.75</v>
      </c>
      <c r="CA365" s="56" t="s">
        <v>180</v>
      </c>
      <c r="CB365" s="54" t="s">
        <v>180</v>
      </c>
      <c r="CC365" s="55" t="s">
        <v>180</v>
      </c>
      <c r="CD365" s="56" t="s">
        <v>180</v>
      </c>
      <c r="CE365" s="54" t="s">
        <v>180</v>
      </c>
      <c r="CF365" s="55" t="s">
        <v>180</v>
      </c>
      <c r="CG365" s="56">
        <v>385</v>
      </c>
      <c r="CH365" s="54">
        <v>382</v>
      </c>
      <c r="CI365" s="55">
        <v>383.75</v>
      </c>
      <c r="CJ365" s="56">
        <v>2675</v>
      </c>
      <c r="CK365" s="54">
        <v>2537.5</v>
      </c>
      <c r="CL365" s="55">
        <v>2606.25</v>
      </c>
      <c r="CM365" s="56">
        <v>2362.5</v>
      </c>
      <c r="CN365" s="54">
        <v>2262.5</v>
      </c>
      <c r="CO365" s="55">
        <v>2312.5</v>
      </c>
      <c r="CP365" s="56">
        <v>406.25</v>
      </c>
      <c r="CQ365" s="54">
        <v>403.75</v>
      </c>
      <c r="CR365" s="55">
        <v>405.25</v>
      </c>
      <c r="CS365" s="56">
        <v>500</v>
      </c>
      <c r="CT365" s="54">
        <v>480</v>
      </c>
      <c r="CU365" s="55">
        <v>490</v>
      </c>
      <c r="CV365" s="56">
        <v>460</v>
      </c>
      <c r="CW365" s="54">
        <v>450</v>
      </c>
      <c r="CX365" s="55">
        <v>455</v>
      </c>
      <c r="CY365" s="54">
        <v>361.25</v>
      </c>
      <c r="CZ365" s="54">
        <v>353.75</v>
      </c>
      <c r="DA365" s="55">
        <v>357.75</v>
      </c>
      <c r="DB365" s="54">
        <v>322.5</v>
      </c>
      <c r="DC365" s="54">
        <v>316.75</v>
      </c>
      <c r="DD365" s="55">
        <v>319.75</v>
      </c>
      <c r="DE365" s="54" t="s">
        <v>180</v>
      </c>
      <c r="DF365" s="54" t="s">
        <v>180</v>
      </c>
      <c r="DG365" s="55" t="s">
        <v>180</v>
      </c>
      <c r="DH365" s="54" t="s">
        <v>180</v>
      </c>
      <c r="DI365" s="54" t="s">
        <v>180</v>
      </c>
      <c r="DJ365" s="55" t="s">
        <v>180</v>
      </c>
      <c r="DK365" s="56" t="s">
        <v>180</v>
      </c>
      <c r="DL365" s="54" t="s">
        <v>180</v>
      </c>
      <c r="DM365" s="55" t="s">
        <v>180</v>
      </c>
      <c r="DN365" s="54" t="s">
        <v>180</v>
      </c>
      <c r="DO365" s="54" t="s">
        <v>180</v>
      </c>
      <c r="DP365" s="55" t="s">
        <v>180</v>
      </c>
      <c r="DQ365" s="54" t="s">
        <v>180</v>
      </c>
      <c r="DR365" s="54" t="s">
        <v>180</v>
      </c>
      <c r="DS365" s="55" t="s">
        <v>180</v>
      </c>
      <c r="DT365" s="54" t="s">
        <v>180</v>
      </c>
      <c r="DU365" s="54" t="s">
        <v>180</v>
      </c>
      <c r="DV365" s="55" t="s">
        <v>180</v>
      </c>
      <c r="DW365" s="56">
        <v>367.5</v>
      </c>
      <c r="DX365" s="54">
        <v>366.25</v>
      </c>
      <c r="DY365" s="55">
        <v>367</v>
      </c>
      <c r="DZ365" s="56" t="s">
        <v>180</v>
      </c>
      <c r="EA365" s="54" t="s">
        <v>180</v>
      </c>
      <c r="EB365" s="55" t="s">
        <v>180</v>
      </c>
      <c r="EC365" s="56">
        <v>383.75</v>
      </c>
      <c r="ED365" s="54">
        <v>371.25</v>
      </c>
      <c r="EE365" s="55">
        <v>378</v>
      </c>
      <c r="EF365" s="56">
        <v>370</v>
      </c>
      <c r="EG365" s="54">
        <v>366.25</v>
      </c>
      <c r="EH365" s="55">
        <v>368.5</v>
      </c>
      <c r="EI365" s="56">
        <v>289</v>
      </c>
      <c r="EJ365" s="54">
        <v>285.5</v>
      </c>
      <c r="EK365" s="55">
        <v>287.5</v>
      </c>
      <c r="EL365" s="56">
        <v>366.25</v>
      </c>
      <c r="EM365" s="54">
        <v>366.25</v>
      </c>
      <c r="EN365" s="55">
        <v>366.25</v>
      </c>
      <c r="EO365" s="56">
        <v>1762.5</v>
      </c>
      <c r="EP365" s="54">
        <v>1662.5</v>
      </c>
      <c r="EQ365" s="55">
        <v>1712.5</v>
      </c>
      <c r="ER365" s="56">
        <v>2012.5</v>
      </c>
      <c r="ES365" s="54">
        <v>1912.5</v>
      </c>
      <c r="ET365" s="55">
        <v>1962.5</v>
      </c>
      <c r="EU365" s="54" t="s">
        <v>180</v>
      </c>
      <c r="EV365" s="54" t="s">
        <v>180</v>
      </c>
      <c r="EW365" s="55" t="s">
        <v>180</v>
      </c>
      <c r="EX365" s="54">
        <v>379.25</v>
      </c>
      <c r="EY365" s="54">
        <v>375.5</v>
      </c>
      <c r="EZ365" s="55">
        <v>377.75</v>
      </c>
      <c r="FA365" s="56">
        <v>316.25</v>
      </c>
      <c r="FB365" s="54">
        <v>312.5</v>
      </c>
      <c r="FC365" s="55">
        <v>314.75</v>
      </c>
      <c r="FD365" s="56" t="s">
        <v>180</v>
      </c>
      <c r="FE365" s="54" t="s">
        <v>180</v>
      </c>
      <c r="FF365" s="55" t="s">
        <v>180</v>
      </c>
      <c r="FG365" s="56">
        <v>281.25</v>
      </c>
      <c r="FH365" s="54">
        <v>271.25</v>
      </c>
      <c r="FI365" s="55">
        <v>276.25</v>
      </c>
      <c r="FJ365" s="56">
        <v>282.5</v>
      </c>
      <c r="FK365" s="54">
        <v>272.5</v>
      </c>
      <c r="FL365" s="55">
        <v>277.5</v>
      </c>
      <c r="FM365" s="56">
        <v>297.5</v>
      </c>
      <c r="FN365" s="54">
        <v>296.25</v>
      </c>
      <c r="FO365" s="55">
        <v>297</v>
      </c>
      <c r="FP365" s="56" t="s">
        <v>180</v>
      </c>
      <c r="FQ365" s="54" t="s">
        <v>180</v>
      </c>
      <c r="FR365" s="55" t="s">
        <v>180</v>
      </c>
      <c r="FS365" s="56" t="s">
        <v>180</v>
      </c>
      <c r="FT365" s="54" t="s">
        <v>180</v>
      </c>
      <c r="FU365" s="55" t="s">
        <v>180</v>
      </c>
      <c r="FV365" s="56">
        <v>248.25</v>
      </c>
      <c r="FW365" s="54">
        <v>242.5</v>
      </c>
      <c r="FX365" s="55">
        <v>245.75</v>
      </c>
      <c r="FY365" s="56">
        <v>287.5</v>
      </c>
      <c r="FZ365" s="54">
        <v>282.5</v>
      </c>
      <c r="GA365" s="55">
        <v>285.5</v>
      </c>
      <c r="GB365" s="56">
        <v>740</v>
      </c>
      <c r="GC365" s="54">
        <v>515</v>
      </c>
      <c r="GD365" s="55">
        <v>628</v>
      </c>
      <c r="GE365" s="56">
        <v>590</v>
      </c>
      <c r="GF365" s="54">
        <v>570</v>
      </c>
      <c r="GG365" s="55">
        <v>580</v>
      </c>
      <c r="GH365" s="56">
        <v>790</v>
      </c>
      <c r="GI365" s="54">
        <v>665</v>
      </c>
      <c r="GJ365" s="55">
        <v>728</v>
      </c>
      <c r="GK365" s="56" t="s">
        <v>180</v>
      </c>
      <c r="GL365" s="54" t="s">
        <v>180</v>
      </c>
      <c r="GM365" s="55" t="s">
        <v>180</v>
      </c>
      <c r="GN365" s="56" t="s">
        <v>180</v>
      </c>
      <c r="GO365" s="54" t="s">
        <v>180</v>
      </c>
      <c r="GP365" s="55" t="s">
        <v>180</v>
      </c>
      <c r="GQ365" s="56" t="s">
        <v>180</v>
      </c>
      <c r="GR365" s="54" t="s">
        <v>180</v>
      </c>
      <c r="GS365" s="55" t="s">
        <v>180</v>
      </c>
      <c r="GT365" s="56">
        <v>725</v>
      </c>
      <c r="GU365" s="54">
        <v>680</v>
      </c>
      <c r="GV365" s="55">
        <v>702.5</v>
      </c>
      <c r="GW365" s="56" t="s">
        <v>180</v>
      </c>
      <c r="GX365" s="54" t="s">
        <v>180</v>
      </c>
      <c r="GY365" s="55" t="s">
        <v>180</v>
      </c>
      <c r="GZ365" s="56">
        <v>112.5</v>
      </c>
      <c r="HA365" s="54">
        <v>80</v>
      </c>
      <c r="HB365" s="55">
        <v>96.75</v>
      </c>
      <c r="HC365" s="56">
        <v>122</v>
      </c>
      <c r="HD365" s="54">
        <v>118</v>
      </c>
      <c r="HE365" s="55">
        <v>120</v>
      </c>
      <c r="HF365" s="54" t="s">
        <v>180</v>
      </c>
      <c r="HG365" s="54" t="s">
        <v>180</v>
      </c>
      <c r="HH365" s="55" t="s">
        <v>180</v>
      </c>
      <c r="HI365" s="54">
        <v>100</v>
      </c>
      <c r="HJ365" s="54">
        <v>57.75</v>
      </c>
      <c r="HK365" s="55">
        <v>79.25</v>
      </c>
      <c r="HL365" s="56">
        <v>68.75</v>
      </c>
      <c r="HM365" s="54">
        <v>48.75</v>
      </c>
      <c r="HN365" s="55">
        <v>58.75</v>
      </c>
      <c r="HO365" s="56">
        <v>90</v>
      </c>
      <c r="HP365" s="54">
        <v>84</v>
      </c>
      <c r="HQ365" s="55">
        <v>87</v>
      </c>
      <c r="HR365" s="56">
        <v>115</v>
      </c>
      <c r="HS365" s="54">
        <v>106</v>
      </c>
      <c r="HT365" s="55">
        <v>111</v>
      </c>
      <c r="HU365" s="56" t="s">
        <v>180</v>
      </c>
      <c r="HV365" s="54" t="s">
        <v>180</v>
      </c>
      <c r="HW365" s="55" t="s">
        <v>180</v>
      </c>
      <c r="HX365" s="56">
        <v>72</v>
      </c>
      <c r="HY365" s="54">
        <v>63</v>
      </c>
      <c r="HZ365" s="55">
        <v>68</v>
      </c>
      <c r="IA365" s="56">
        <v>63</v>
      </c>
      <c r="IB365" s="54">
        <v>57</v>
      </c>
      <c r="IC365" s="55">
        <v>60</v>
      </c>
    </row>
    <row r="366" spans="1:237">
      <c r="A366" s="20">
        <v>2017</v>
      </c>
      <c r="B366" s="20">
        <v>2</v>
      </c>
      <c r="C366" s="20">
        <v>5</v>
      </c>
      <c r="D366" s="54">
        <v>357.5</v>
      </c>
      <c r="E366" s="54">
        <v>356.25</v>
      </c>
      <c r="F366" s="55">
        <v>357</v>
      </c>
      <c r="G366" s="56">
        <v>330</v>
      </c>
      <c r="H366" s="54">
        <v>330</v>
      </c>
      <c r="I366" s="55">
        <v>330</v>
      </c>
      <c r="J366" s="56">
        <v>315</v>
      </c>
      <c r="K366" s="54">
        <v>301.25</v>
      </c>
      <c r="L366" s="55">
        <v>308.5</v>
      </c>
      <c r="M366" s="56">
        <v>350</v>
      </c>
      <c r="N366" s="54">
        <v>341.25</v>
      </c>
      <c r="O366" s="55">
        <v>345.75</v>
      </c>
      <c r="P366" s="56">
        <v>348.75</v>
      </c>
      <c r="Q366" s="54">
        <v>341.25</v>
      </c>
      <c r="R366" s="55">
        <v>345.25</v>
      </c>
      <c r="S366" s="56">
        <v>350</v>
      </c>
      <c r="T366" s="54">
        <v>341.25</v>
      </c>
      <c r="U366" s="55">
        <v>345.75</v>
      </c>
      <c r="V366" s="54">
        <v>347.5</v>
      </c>
      <c r="W366" s="54">
        <v>341.25</v>
      </c>
      <c r="X366" s="55">
        <v>344.75</v>
      </c>
      <c r="Y366" s="54">
        <v>347.5</v>
      </c>
      <c r="Z366" s="54">
        <v>347.5</v>
      </c>
      <c r="AA366" s="55">
        <v>347.5</v>
      </c>
      <c r="AB366" s="54" t="s">
        <v>180</v>
      </c>
      <c r="AC366" s="54" t="s">
        <v>180</v>
      </c>
      <c r="AD366" s="55" t="s">
        <v>180</v>
      </c>
      <c r="AE366" s="54" t="s">
        <v>180</v>
      </c>
      <c r="AF366" s="54" t="s">
        <v>180</v>
      </c>
      <c r="AG366" s="55" t="s">
        <v>180</v>
      </c>
      <c r="AH366" s="56" t="s">
        <v>180</v>
      </c>
      <c r="AI366" s="54" t="s">
        <v>180</v>
      </c>
      <c r="AJ366" s="55" t="s">
        <v>180</v>
      </c>
      <c r="AK366" s="56">
        <v>361.25</v>
      </c>
      <c r="AL366" s="54">
        <v>356.25</v>
      </c>
      <c r="AM366" s="55">
        <v>359.25</v>
      </c>
      <c r="AN366" s="56" t="s">
        <v>180</v>
      </c>
      <c r="AO366" s="54" t="s">
        <v>180</v>
      </c>
      <c r="AP366" s="55" t="s">
        <v>180</v>
      </c>
      <c r="AQ366" s="56" t="s">
        <v>180</v>
      </c>
      <c r="AR366" s="54" t="s">
        <v>180</v>
      </c>
      <c r="AS366" s="55" t="s">
        <v>180</v>
      </c>
      <c r="AT366" s="56" t="s">
        <v>180</v>
      </c>
      <c r="AU366" s="54" t="s">
        <v>180</v>
      </c>
      <c r="AV366" s="55" t="s">
        <v>180</v>
      </c>
      <c r="AW366" s="56">
        <v>357</v>
      </c>
      <c r="AX366" s="54">
        <v>340</v>
      </c>
      <c r="AY366" s="55">
        <v>348.75</v>
      </c>
      <c r="AZ366" s="56">
        <v>376.25</v>
      </c>
      <c r="BA366" s="54">
        <v>368.5</v>
      </c>
      <c r="BB366" s="55">
        <v>372.5</v>
      </c>
      <c r="BC366" s="56">
        <v>375.5</v>
      </c>
      <c r="BD366" s="54">
        <v>368.5</v>
      </c>
      <c r="BE366" s="55">
        <v>372.25</v>
      </c>
      <c r="BF366" s="56">
        <v>376.25</v>
      </c>
      <c r="BG366" s="54">
        <v>373</v>
      </c>
      <c r="BH366" s="55">
        <v>375</v>
      </c>
      <c r="BI366" s="56">
        <v>354.25</v>
      </c>
      <c r="BJ366" s="54">
        <v>351.75</v>
      </c>
      <c r="BK366" s="55">
        <v>353.5</v>
      </c>
      <c r="BL366" s="56">
        <v>362.75</v>
      </c>
      <c r="BM366" s="54">
        <v>359</v>
      </c>
      <c r="BN366" s="55">
        <v>361</v>
      </c>
      <c r="BO366" s="56">
        <v>353.75</v>
      </c>
      <c r="BP366" s="54">
        <v>348.75</v>
      </c>
      <c r="BQ366" s="55">
        <v>351.25</v>
      </c>
      <c r="BR366" s="56">
        <v>352</v>
      </c>
      <c r="BS366" s="54">
        <v>347.25</v>
      </c>
      <c r="BT366" s="55">
        <v>350</v>
      </c>
      <c r="BU366" s="56">
        <v>364.75</v>
      </c>
      <c r="BV366" s="54">
        <v>362</v>
      </c>
      <c r="BW366" s="55">
        <v>363.5</v>
      </c>
      <c r="BX366" s="56">
        <v>366.25</v>
      </c>
      <c r="BY366" s="54">
        <v>364</v>
      </c>
      <c r="BZ366" s="55">
        <v>365.25</v>
      </c>
      <c r="CA366" s="56" t="s">
        <v>180</v>
      </c>
      <c r="CB366" s="54" t="s">
        <v>180</v>
      </c>
      <c r="CC366" s="55" t="s">
        <v>180</v>
      </c>
      <c r="CD366" s="56" t="s">
        <v>180</v>
      </c>
      <c r="CE366" s="54" t="s">
        <v>180</v>
      </c>
      <c r="CF366" s="55" t="s">
        <v>180</v>
      </c>
      <c r="CG366" s="56">
        <v>372.5</v>
      </c>
      <c r="CH366" s="54">
        <v>370.75</v>
      </c>
      <c r="CI366" s="55">
        <v>371.75</v>
      </c>
      <c r="CJ366" s="56">
        <v>2487.5</v>
      </c>
      <c r="CK366" s="54">
        <v>2375</v>
      </c>
      <c r="CL366" s="55">
        <v>2431.25</v>
      </c>
      <c r="CM366" s="56">
        <v>2350</v>
      </c>
      <c r="CN366" s="54">
        <v>2250</v>
      </c>
      <c r="CO366" s="55">
        <v>2300</v>
      </c>
      <c r="CP366" s="56">
        <v>395</v>
      </c>
      <c r="CQ366" s="54">
        <v>388.75</v>
      </c>
      <c r="CR366" s="55">
        <v>392</v>
      </c>
      <c r="CS366" s="56">
        <v>500</v>
      </c>
      <c r="CT366" s="54">
        <v>480</v>
      </c>
      <c r="CU366" s="55">
        <v>490</v>
      </c>
      <c r="CV366" s="56">
        <v>460</v>
      </c>
      <c r="CW366" s="54">
        <v>450</v>
      </c>
      <c r="CX366" s="55">
        <v>455</v>
      </c>
      <c r="CY366" s="54">
        <v>349.25</v>
      </c>
      <c r="CZ366" s="54">
        <v>346.25</v>
      </c>
      <c r="DA366" s="55">
        <v>348</v>
      </c>
      <c r="DB366" s="54">
        <v>306.25</v>
      </c>
      <c r="DC366" s="54">
        <v>303.75</v>
      </c>
      <c r="DD366" s="55">
        <v>305</v>
      </c>
      <c r="DE366" s="54" t="s">
        <v>180</v>
      </c>
      <c r="DF366" s="54" t="s">
        <v>180</v>
      </c>
      <c r="DG366" s="55" t="s">
        <v>180</v>
      </c>
      <c r="DH366" s="54" t="s">
        <v>180</v>
      </c>
      <c r="DI366" s="54" t="s">
        <v>180</v>
      </c>
      <c r="DJ366" s="55" t="s">
        <v>180</v>
      </c>
      <c r="DK366" s="56" t="s">
        <v>180</v>
      </c>
      <c r="DL366" s="54" t="s">
        <v>180</v>
      </c>
      <c r="DM366" s="55" t="s">
        <v>180</v>
      </c>
      <c r="DN366" s="54" t="s">
        <v>180</v>
      </c>
      <c r="DO366" s="54" t="s">
        <v>180</v>
      </c>
      <c r="DP366" s="55" t="s">
        <v>180</v>
      </c>
      <c r="DQ366" s="54" t="s">
        <v>180</v>
      </c>
      <c r="DR366" s="54" t="s">
        <v>180</v>
      </c>
      <c r="DS366" s="55" t="s">
        <v>180</v>
      </c>
      <c r="DT366" s="54" t="s">
        <v>180</v>
      </c>
      <c r="DU366" s="54" t="s">
        <v>180</v>
      </c>
      <c r="DV366" s="55" t="s">
        <v>180</v>
      </c>
      <c r="DW366" s="56">
        <v>357.5</v>
      </c>
      <c r="DX366" s="54">
        <v>356.25</v>
      </c>
      <c r="DY366" s="55">
        <v>357</v>
      </c>
      <c r="DZ366" s="56" t="s">
        <v>180</v>
      </c>
      <c r="EA366" s="54" t="s">
        <v>180</v>
      </c>
      <c r="EB366" s="55" t="s">
        <v>180</v>
      </c>
      <c r="EC366" s="56">
        <v>375.5</v>
      </c>
      <c r="ED366" s="54">
        <v>371.75</v>
      </c>
      <c r="EE366" s="55">
        <v>373.75</v>
      </c>
      <c r="EF366" s="56">
        <v>361.25</v>
      </c>
      <c r="EG366" s="54">
        <v>356.25</v>
      </c>
      <c r="EH366" s="55">
        <v>359.25</v>
      </c>
      <c r="EI366" s="56">
        <v>280.25</v>
      </c>
      <c r="EJ366" s="54">
        <v>279</v>
      </c>
      <c r="EK366" s="55">
        <v>279.75</v>
      </c>
      <c r="EL366" s="56">
        <v>355</v>
      </c>
      <c r="EM366" s="54">
        <v>355</v>
      </c>
      <c r="EN366" s="55">
        <v>355</v>
      </c>
      <c r="EO366" s="56">
        <v>1792.5</v>
      </c>
      <c r="EP366" s="54">
        <v>1682.5</v>
      </c>
      <c r="EQ366" s="55">
        <v>1737.5</v>
      </c>
      <c r="ER366" s="56">
        <v>2000</v>
      </c>
      <c r="ES366" s="54">
        <v>1900</v>
      </c>
      <c r="ET366" s="55">
        <v>1950</v>
      </c>
      <c r="EU366" s="54" t="s">
        <v>180</v>
      </c>
      <c r="EV366" s="54" t="s">
        <v>180</v>
      </c>
      <c r="EW366" s="55" t="s">
        <v>180</v>
      </c>
      <c r="EX366" s="54">
        <v>369.5</v>
      </c>
      <c r="EY366" s="54">
        <v>366.75</v>
      </c>
      <c r="EZ366" s="55">
        <v>368.5</v>
      </c>
      <c r="FA366" s="56">
        <v>307.75</v>
      </c>
      <c r="FB366" s="54">
        <v>303.75</v>
      </c>
      <c r="FC366" s="55">
        <v>305.75</v>
      </c>
      <c r="FD366" s="56" t="s">
        <v>180</v>
      </c>
      <c r="FE366" s="54" t="s">
        <v>180</v>
      </c>
      <c r="FF366" s="55" t="s">
        <v>180</v>
      </c>
      <c r="FG366" s="56">
        <v>276.25</v>
      </c>
      <c r="FH366" s="54">
        <v>270</v>
      </c>
      <c r="FI366" s="55">
        <v>273.5</v>
      </c>
      <c r="FJ366" s="56">
        <v>276.25</v>
      </c>
      <c r="FK366" s="54">
        <v>270</v>
      </c>
      <c r="FL366" s="55">
        <v>273.5</v>
      </c>
      <c r="FM366" s="56">
        <v>291.25</v>
      </c>
      <c r="FN366" s="54">
        <v>286.25</v>
      </c>
      <c r="FO366" s="55">
        <v>289.25</v>
      </c>
      <c r="FP366" s="56" t="s">
        <v>180</v>
      </c>
      <c r="FQ366" s="54" t="s">
        <v>180</v>
      </c>
      <c r="FR366" s="55" t="s">
        <v>180</v>
      </c>
      <c r="FS366" s="56" t="s">
        <v>180</v>
      </c>
      <c r="FT366" s="54" t="s">
        <v>180</v>
      </c>
      <c r="FU366" s="55" t="s">
        <v>180</v>
      </c>
      <c r="FV366" s="56">
        <v>267</v>
      </c>
      <c r="FW366" s="54">
        <v>251.25</v>
      </c>
      <c r="FX366" s="55">
        <v>259.25</v>
      </c>
      <c r="FY366" s="56">
        <v>285</v>
      </c>
      <c r="FZ366" s="54">
        <v>278.75</v>
      </c>
      <c r="GA366" s="55">
        <v>282.25</v>
      </c>
      <c r="GB366" s="56">
        <v>740</v>
      </c>
      <c r="GC366" s="54">
        <v>515</v>
      </c>
      <c r="GD366" s="55">
        <v>628</v>
      </c>
      <c r="GE366" s="56">
        <v>590</v>
      </c>
      <c r="GF366" s="54">
        <v>570.5</v>
      </c>
      <c r="GG366" s="55">
        <v>580.25</v>
      </c>
      <c r="GH366" s="56">
        <v>790</v>
      </c>
      <c r="GI366" s="54">
        <v>665</v>
      </c>
      <c r="GJ366" s="55">
        <v>728</v>
      </c>
      <c r="GK366" s="56" t="s">
        <v>180</v>
      </c>
      <c r="GL366" s="54" t="s">
        <v>180</v>
      </c>
      <c r="GM366" s="55" t="s">
        <v>180</v>
      </c>
      <c r="GN366" s="56" t="s">
        <v>180</v>
      </c>
      <c r="GO366" s="54" t="s">
        <v>180</v>
      </c>
      <c r="GP366" s="55" t="s">
        <v>180</v>
      </c>
      <c r="GQ366" s="56" t="s">
        <v>180</v>
      </c>
      <c r="GR366" s="54" t="s">
        <v>180</v>
      </c>
      <c r="GS366" s="55" t="s">
        <v>180</v>
      </c>
      <c r="GT366" s="56">
        <v>680</v>
      </c>
      <c r="GU366" s="54">
        <v>620</v>
      </c>
      <c r="GV366" s="55">
        <v>650</v>
      </c>
      <c r="GW366" s="56" t="s">
        <v>180</v>
      </c>
      <c r="GX366" s="54" t="s">
        <v>180</v>
      </c>
      <c r="GY366" s="55" t="s">
        <v>180</v>
      </c>
      <c r="GZ366" s="56">
        <v>105</v>
      </c>
      <c r="HA366" s="54">
        <v>80</v>
      </c>
      <c r="HB366" s="55">
        <v>93</v>
      </c>
      <c r="HC366" s="56">
        <v>122</v>
      </c>
      <c r="HD366" s="54">
        <v>118</v>
      </c>
      <c r="HE366" s="55">
        <v>120</v>
      </c>
      <c r="HF366" s="54" t="s">
        <v>180</v>
      </c>
      <c r="HG366" s="54" t="s">
        <v>180</v>
      </c>
      <c r="HH366" s="55" t="s">
        <v>180</v>
      </c>
      <c r="HI366" s="54">
        <v>100</v>
      </c>
      <c r="HJ366" s="54">
        <v>60</v>
      </c>
      <c r="HK366" s="55">
        <v>80</v>
      </c>
      <c r="HL366" s="56">
        <v>65</v>
      </c>
      <c r="HM366" s="54">
        <v>45</v>
      </c>
      <c r="HN366" s="55">
        <v>55</v>
      </c>
      <c r="HO366" s="56">
        <v>90</v>
      </c>
      <c r="HP366" s="54">
        <v>84</v>
      </c>
      <c r="HQ366" s="55">
        <v>87</v>
      </c>
      <c r="HR366" s="56">
        <v>115</v>
      </c>
      <c r="HS366" s="54">
        <v>106</v>
      </c>
      <c r="HT366" s="55">
        <v>111</v>
      </c>
      <c r="HU366" s="56" t="s">
        <v>180</v>
      </c>
      <c r="HV366" s="54" t="s">
        <v>180</v>
      </c>
      <c r="HW366" s="55" t="s">
        <v>180</v>
      </c>
      <c r="HX366" s="56">
        <v>72</v>
      </c>
      <c r="HY366" s="54">
        <v>63</v>
      </c>
      <c r="HZ366" s="55">
        <v>68</v>
      </c>
      <c r="IA366" s="56">
        <v>61.666666666666664</v>
      </c>
      <c r="IB366" s="54">
        <v>55.666666666666664</v>
      </c>
      <c r="IC366" s="55">
        <v>58.666666666666664</v>
      </c>
    </row>
    <row r="367" spans="1:237">
      <c r="A367" s="20">
        <v>2017</v>
      </c>
      <c r="B367" s="20">
        <v>2</v>
      </c>
      <c r="C367" s="20">
        <v>6</v>
      </c>
      <c r="D367" s="54">
        <v>351</v>
      </c>
      <c r="E367" s="54">
        <v>348.8</v>
      </c>
      <c r="F367" s="55">
        <v>350.2</v>
      </c>
      <c r="G367" s="56">
        <v>330</v>
      </c>
      <c r="H367" s="54">
        <v>330</v>
      </c>
      <c r="I367" s="55">
        <v>330</v>
      </c>
      <c r="J367" s="56">
        <v>314</v>
      </c>
      <c r="K367" s="54">
        <v>308.39999999999998</v>
      </c>
      <c r="L367" s="55">
        <v>311.39999999999998</v>
      </c>
      <c r="M367" s="56">
        <v>345</v>
      </c>
      <c r="N367" s="54">
        <v>340</v>
      </c>
      <c r="O367" s="55">
        <v>343</v>
      </c>
      <c r="P367" s="56">
        <v>345</v>
      </c>
      <c r="Q367" s="54">
        <v>340</v>
      </c>
      <c r="R367" s="55">
        <v>343</v>
      </c>
      <c r="S367" s="56">
        <v>345</v>
      </c>
      <c r="T367" s="54">
        <v>340</v>
      </c>
      <c r="U367" s="55">
        <v>343</v>
      </c>
      <c r="V367" s="54">
        <v>346</v>
      </c>
      <c r="W367" s="54">
        <v>336</v>
      </c>
      <c r="X367" s="55">
        <v>341</v>
      </c>
      <c r="Y367" s="54">
        <v>346</v>
      </c>
      <c r="Z367" s="54">
        <v>345</v>
      </c>
      <c r="AA367" s="55">
        <v>345.6</v>
      </c>
      <c r="AB367" s="54" t="s">
        <v>180</v>
      </c>
      <c r="AC367" s="54" t="s">
        <v>180</v>
      </c>
      <c r="AD367" s="55" t="s">
        <v>180</v>
      </c>
      <c r="AE367" s="54" t="s">
        <v>180</v>
      </c>
      <c r="AF367" s="54" t="s">
        <v>180</v>
      </c>
      <c r="AG367" s="55" t="s">
        <v>180</v>
      </c>
      <c r="AH367" s="56" t="s">
        <v>180</v>
      </c>
      <c r="AI367" s="54" t="s">
        <v>180</v>
      </c>
      <c r="AJ367" s="55" t="s">
        <v>180</v>
      </c>
      <c r="AK367" s="56">
        <v>352</v>
      </c>
      <c r="AL367" s="54">
        <v>350</v>
      </c>
      <c r="AM367" s="55">
        <v>351.2</v>
      </c>
      <c r="AN367" s="56" t="s">
        <v>180</v>
      </c>
      <c r="AO367" s="54" t="s">
        <v>180</v>
      </c>
      <c r="AP367" s="55" t="s">
        <v>180</v>
      </c>
      <c r="AQ367" s="56" t="s">
        <v>180</v>
      </c>
      <c r="AR367" s="54" t="s">
        <v>180</v>
      </c>
      <c r="AS367" s="55" t="s">
        <v>180</v>
      </c>
      <c r="AT367" s="56" t="s">
        <v>180</v>
      </c>
      <c r="AU367" s="54" t="s">
        <v>180</v>
      </c>
      <c r="AV367" s="55" t="s">
        <v>180</v>
      </c>
      <c r="AW367" s="56">
        <v>349.4</v>
      </c>
      <c r="AX367" s="54">
        <v>332</v>
      </c>
      <c r="AY367" s="55">
        <v>340.8</v>
      </c>
      <c r="AZ367" s="56">
        <v>372.8</v>
      </c>
      <c r="BA367" s="54">
        <v>358.2</v>
      </c>
      <c r="BB367" s="55">
        <v>366</v>
      </c>
      <c r="BC367" s="56">
        <v>364</v>
      </c>
      <c r="BD367" s="54">
        <v>358.2</v>
      </c>
      <c r="BE367" s="55">
        <v>361.6</v>
      </c>
      <c r="BF367" s="56">
        <v>372.8</v>
      </c>
      <c r="BG367" s="54">
        <v>362.4</v>
      </c>
      <c r="BH367" s="55">
        <v>367.6</v>
      </c>
      <c r="BI367" s="56">
        <v>350.2</v>
      </c>
      <c r="BJ367" s="54">
        <v>348.6</v>
      </c>
      <c r="BK367" s="55">
        <v>349.8</v>
      </c>
      <c r="BL367" s="56">
        <v>357.4</v>
      </c>
      <c r="BM367" s="54">
        <v>352.2</v>
      </c>
      <c r="BN367" s="55">
        <v>355.2</v>
      </c>
      <c r="BO367" s="56">
        <v>347.4</v>
      </c>
      <c r="BP367" s="54">
        <v>345</v>
      </c>
      <c r="BQ367" s="55">
        <v>346.4</v>
      </c>
      <c r="BR367" s="56">
        <v>345.6</v>
      </c>
      <c r="BS367" s="54">
        <v>341.4</v>
      </c>
      <c r="BT367" s="55">
        <v>343.8</v>
      </c>
      <c r="BU367" s="56">
        <v>357.6</v>
      </c>
      <c r="BV367" s="54">
        <v>353.4</v>
      </c>
      <c r="BW367" s="55">
        <v>355.8</v>
      </c>
      <c r="BX367" s="56">
        <v>360</v>
      </c>
      <c r="BY367" s="54">
        <v>357.6</v>
      </c>
      <c r="BZ367" s="55">
        <v>359</v>
      </c>
      <c r="CA367" s="56" t="s">
        <v>180</v>
      </c>
      <c r="CB367" s="54" t="s">
        <v>180</v>
      </c>
      <c r="CC367" s="55" t="s">
        <v>180</v>
      </c>
      <c r="CD367" s="56" t="s">
        <v>180</v>
      </c>
      <c r="CE367" s="54" t="s">
        <v>180</v>
      </c>
      <c r="CF367" s="55" t="s">
        <v>180</v>
      </c>
      <c r="CG367" s="56">
        <v>374</v>
      </c>
      <c r="CH367" s="54">
        <v>373</v>
      </c>
      <c r="CI367" s="55">
        <v>373.6</v>
      </c>
      <c r="CJ367" s="56">
        <v>2400</v>
      </c>
      <c r="CK367" s="54">
        <v>2300</v>
      </c>
      <c r="CL367" s="55">
        <v>2350</v>
      </c>
      <c r="CM367" s="56">
        <v>2300</v>
      </c>
      <c r="CN367" s="54">
        <v>2200</v>
      </c>
      <c r="CO367" s="55">
        <v>2250</v>
      </c>
      <c r="CP367" s="56">
        <v>390</v>
      </c>
      <c r="CQ367" s="54">
        <v>385</v>
      </c>
      <c r="CR367" s="55">
        <v>388</v>
      </c>
      <c r="CS367" s="56">
        <v>492</v>
      </c>
      <c r="CT367" s="54">
        <v>480</v>
      </c>
      <c r="CU367" s="55">
        <v>486</v>
      </c>
      <c r="CV367" s="56">
        <v>456</v>
      </c>
      <c r="CW367" s="54">
        <v>450</v>
      </c>
      <c r="CX367" s="55">
        <v>453</v>
      </c>
      <c r="CY367" s="54">
        <v>348.6</v>
      </c>
      <c r="CZ367" s="54">
        <v>345</v>
      </c>
      <c r="DA367" s="55">
        <v>347.2</v>
      </c>
      <c r="DB367" s="54">
        <v>319</v>
      </c>
      <c r="DC367" s="54">
        <v>315.60000000000002</v>
      </c>
      <c r="DD367" s="55">
        <v>317.39999999999998</v>
      </c>
      <c r="DE367" s="54" t="s">
        <v>180</v>
      </c>
      <c r="DF367" s="54" t="s">
        <v>180</v>
      </c>
      <c r="DG367" s="55" t="s">
        <v>180</v>
      </c>
      <c r="DH367" s="54" t="s">
        <v>180</v>
      </c>
      <c r="DI367" s="54" t="s">
        <v>180</v>
      </c>
      <c r="DJ367" s="55" t="s">
        <v>180</v>
      </c>
      <c r="DK367" s="56" t="s">
        <v>180</v>
      </c>
      <c r="DL367" s="54" t="s">
        <v>180</v>
      </c>
      <c r="DM367" s="55" t="s">
        <v>180</v>
      </c>
      <c r="DN367" s="54" t="s">
        <v>180</v>
      </c>
      <c r="DO367" s="54" t="s">
        <v>180</v>
      </c>
      <c r="DP367" s="55" t="s">
        <v>180</v>
      </c>
      <c r="DQ367" s="54" t="s">
        <v>180</v>
      </c>
      <c r="DR367" s="54" t="s">
        <v>180</v>
      </c>
      <c r="DS367" s="55" t="s">
        <v>180</v>
      </c>
      <c r="DT367" s="54" t="s">
        <v>180</v>
      </c>
      <c r="DU367" s="54" t="s">
        <v>180</v>
      </c>
      <c r="DV367" s="55" t="s">
        <v>180</v>
      </c>
      <c r="DW367" s="56">
        <v>351</v>
      </c>
      <c r="DX367" s="54">
        <v>349.2</v>
      </c>
      <c r="DY367" s="55">
        <v>350.4</v>
      </c>
      <c r="DZ367" s="56" t="s">
        <v>180</v>
      </c>
      <c r="EA367" s="54" t="s">
        <v>180</v>
      </c>
      <c r="EB367" s="55" t="s">
        <v>180</v>
      </c>
      <c r="EC367" s="56">
        <v>369</v>
      </c>
      <c r="ED367" s="54">
        <v>358</v>
      </c>
      <c r="EE367" s="55">
        <v>363.6</v>
      </c>
      <c r="EF367" s="56">
        <v>352</v>
      </c>
      <c r="EG367" s="54">
        <v>350</v>
      </c>
      <c r="EH367" s="55">
        <v>351.2</v>
      </c>
      <c r="EI367" s="56">
        <v>277</v>
      </c>
      <c r="EJ367" s="54">
        <v>273</v>
      </c>
      <c r="EK367" s="55">
        <v>275.2</v>
      </c>
      <c r="EL367" s="56">
        <v>351</v>
      </c>
      <c r="EM367" s="54">
        <v>349.4</v>
      </c>
      <c r="EN367" s="55">
        <v>350.2</v>
      </c>
      <c r="EO367" s="56">
        <v>1774</v>
      </c>
      <c r="EP367" s="54">
        <v>1674</v>
      </c>
      <c r="EQ367" s="55">
        <v>1724</v>
      </c>
      <c r="ER367" s="56">
        <v>1970</v>
      </c>
      <c r="ES367" s="54">
        <v>1870</v>
      </c>
      <c r="ET367" s="55">
        <v>1920</v>
      </c>
      <c r="EU367" s="54" t="s">
        <v>180</v>
      </c>
      <c r="EV367" s="54" t="s">
        <v>180</v>
      </c>
      <c r="EW367" s="55" t="s">
        <v>180</v>
      </c>
      <c r="EX367" s="54">
        <v>369</v>
      </c>
      <c r="EY367" s="54">
        <v>366.4</v>
      </c>
      <c r="EZ367" s="55">
        <v>368</v>
      </c>
      <c r="FA367" s="56">
        <v>302</v>
      </c>
      <c r="FB367" s="54">
        <v>299.8</v>
      </c>
      <c r="FC367" s="55">
        <v>301</v>
      </c>
      <c r="FD367" s="56" t="s">
        <v>180</v>
      </c>
      <c r="FE367" s="54" t="s">
        <v>180</v>
      </c>
      <c r="FF367" s="55" t="s">
        <v>180</v>
      </c>
      <c r="FG367" s="56">
        <v>285</v>
      </c>
      <c r="FH367" s="54">
        <v>268</v>
      </c>
      <c r="FI367" s="55">
        <v>276.60000000000002</v>
      </c>
      <c r="FJ367" s="56">
        <v>287</v>
      </c>
      <c r="FK367" s="54">
        <v>265</v>
      </c>
      <c r="FL367" s="55">
        <v>276</v>
      </c>
      <c r="FM367" s="56">
        <v>290</v>
      </c>
      <c r="FN367" s="54">
        <v>285</v>
      </c>
      <c r="FO367" s="55">
        <v>288</v>
      </c>
      <c r="FP367" s="56" t="s">
        <v>180</v>
      </c>
      <c r="FQ367" s="54" t="s">
        <v>180</v>
      </c>
      <c r="FR367" s="55" t="s">
        <v>180</v>
      </c>
      <c r="FS367" s="56" t="s">
        <v>180</v>
      </c>
      <c r="FT367" s="54" t="s">
        <v>180</v>
      </c>
      <c r="FU367" s="55" t="s">
        <v>180</v>
      </c>
      <c r="FV367" s="56">
        <v>270</v>
      </c>
      <c r="FW367" s="54">
        <v>250</v>
      </c>
      <c r="FX367" s="55">
        <v>260</v>
      </c>
      <c r="FY367" s="56">
        <v>285</v>
      </c>
      <c r="FZ367" s="54">
        <v>275</v>
      </c>
      <c r="GA367" s="55">
        <v>280</v>
      </c>
      <c r="GB367" s="56">
        <v>740</v>
      </c>
      <c r="GC367" s="54">
        <v>515</v>
      </c>
      <c r="GD367" s="55">
        <v>628</v>
      </c>
      <c r="GE367" s="56">
        <v>590</v>
      </c>
      <c r="GF367" s="54">
        <v>572</v>
      </c>
      <c r="GG367" s="55">
        <v>581</v>
      </c>
      <c r="GH367" s="56">
        <v>790</v>
      </c>
      <c r="GI367" s="54">
        <v>665</v>
      </c>
      <c r="GJ367" s="55">
        <v>728</v>
      </c>
      <c r="GK367" s="56" t="s">
        <v>180</v>
      </c>
      <c r="GL367" s="54" t="s">
        <v>180</v>
      </c>
      <c r="GM367" s="55" t="s">
        <v>180</v>
      </c>
      <c r="GN367" s="56" t="s">
        <v>180</v>
      </c>
      <c r="GO367" s="54" t="s">
        <v>180</v>
      </c>
      <c r="GP367" s="55" t="s">
        <v>180</v>
      </c>
      <c r="GQ367" s="56" t="s">
        <v>180</v>
      </c>
      <c r="GR367" s="54" t="s">
        <v>180</v>
      </c>
      <c r="GS367" s="55" t="s">
        <v>180</v>
      </c>
      <c r="GT367" s="56">
        <v>680</v>
      </c>
      <c r="GU367" s="54">
        <v>620</v>
      </c>
      <c r="GV367" s="55">
        <v>650</v>
      </c>
      <c r="GW367" s="56" t="s">
        <v>180</v>
      </c>
      <c r="GX367" s="54" t="s">
        <v>180</v>
      </c>
      <c r="GY367" s="55" t="s">
        <v>180</v>
      </c>
      <c r="GZ367" s="56">
        <v>105</v>
      </c>
      <c r="HA367" s="54">
        <v>80</v>
      </c>
      <c r="HB367" s="55">
        <v>93</v>
      </c>
      <c r="HC367" s="56">
        <v>122</v>
      </c>
      <c r="HD367" s="54">
        <v>118</v>
      </c>
      <c r="HE367" s="55">
        <v>120</v>
      </c>
      <c r="HF367" s="54" t="s">
        <v>180</v>
      </c>
      <c r="HG367" s="54" t="s">
        <v>180</v>
      </c>
      <c r="HH367" s="55" t="s">
        <v>180</v>
      </c>
      <c r="HI367" s="54">
        <v>100</v>
      </c>
      <c r="HJ367" s="54">
        <v>60</v>
      </c>
      <c r="HK367" s="55">
        <v>80</v>
      </c>
      <c r="HL367" s="56">
        <v>65</v>
      </c>
      <c r="HM367" s="54">
        <v>45</v>
      </c>
      <c r="HN367" s="55">
        <v>55</v>
      </c>
      <c r="HO367" s="56">
        <v>90</v>
      </c>
      <c r="HP367" s="54">
        <v>84</v>
      </c>
      <c r="HQ367" s="55">
        <v>87</v>
      </c>
      <c r="HR367" s="56">
        <v>115</v>
      </c>
      <c r="HS367" s="54">
        <v>106</v>
      </c>
      <c r="HT367" s="55">
        <v>111</v>
      </c>
      <c r="HU367" s="56" t="s">
        <v>180</v>
      </c>
      <c r="HV367" s="54" t="s">
        <v>180</v>
      </c>
      <c r="HW367" s="55" t="s">
        <v>180</v>
      </c>
      <c r="HX367" s="56">
        <v>72</v>
      </c>
      <c r="HY367" s="54">
        <v>63</v>
      </c>
      <c r="HZ367" s="55">
        <v>68</v>
      </c>
      <c r="IA367" s="56">
        <v>61</v>
      </c>
      <c r="IB367" s="54">
        <v>55</v>
      </c>
      <c r="IC367" s="55">
        <v>58</v>
      </c>
    </row>
    <row r="368" spans="1:237">
      <c r="A368" s="20">
        <v>2017</v>
      </c>
      <c r="B368" s="20">
        <v>3</v>
      </c>
      <c r="C368" s="20">
        <v>7</v>
      </c>
      <c r="D368" s="54">
        <v>344</v>
      </c>
      <c r="E368" s="54">
        <v>342</v>
      </c>
      <c r="F368" s="55">
        <v>343</v>
      </c>
      <c r="G368" s="56">
        <v>326.25</v>
      </c>
      <c r="H368" s="54">
        <v>326.25</v>
      </c>
      <c r="I368" s="55">
        <v>326.25</v>
      </c>
      <c r="J368" s="56">
        <v>317.75</v>
      </c>
      <c r="K368" s="54">
        <v>309.5</v>
      </c>
      <c r="L368" s="55">
        <v>314</v>
      </c>
      <c r="M368" s="56">
        <v>345</v>
      </c>
      <c r="N368" s="54">
        <v>340</v>
      </c>
      <c r="O368" s="55">
        <v>343</v>
      </c>
      <c r="P368" s="56">
        <v>345</v>
      </c>
      <c r="Q368" s="54">
        <v>340</v>
      </c>
      <c r="R368" s="55">
        <v>343</v>
      </c>
      <c r="S368" s="56">
        <v>345</v>
      </c>
      <c r="T368" s="54">
        <v>340</v>
      </c>
      <c r="U368" s="55">
        <v>343</v>
      </c>
      <c r="V368" s="54">
        <v>345</v>
      </c>
      <c r="W368" s="54">
        <v>335</v>
      </c>
      <c r="X368" s="55">
        <v>340</v>
      </c>
      <c r="Y368" s="54">
        <v>345</v>
      </c>
      <c r="Z368" s="54">
        <v>345</v>
      </c>
      <c r="AA368" s="55">
        <v>345</v>
      </c>
      <c r="AB368" s="54" t="s">
        <v>180</v>
      </c>
      <c r="AC368" s="54" t="s">
        <v>180</v>
      </c>
      <c r="AD368" s="55" t="s">
        <v>180</v>
      </c>
      <c r="AE368" s="54" t="s">
        <v>180</v>
      </c>
      <c r="AF368" s="54" t="s">
        <v>180</v>
      </c>
      <c r="AG368" s="55" t="s">
        <v>180</v>
      </c>
      <c r="AH368" s="56" t="s">
        <v>180</v>
      </c>
      <c r="AI368" s="54" t="s">
        <v>180</v>
      </c>
      <c r="AJ368" s="55" t="s">
        <v>180</v>
      </c>
      <c r="AK368" s="56">
        <v>342.5</v>
      </c>
      <c r="AL368" s="54">
        <v>338.75</v>
      </c>
      <c r="AM368" s="55">
        <v>341</v>
      </c>
      <c r="AN368" s="56" t="s">
        <v>180</v>
      </c>
      <c r="AO368" s="54" t="s">
        <v>180</v>
      </c>
      <c r="AP368" s="55" t="s">
        <v>180</v>
      </c>
      <c r="AQ368" s="56" t="s">
        <v>180</v>
      </c>
      <c r="AR368" s="54" t="s">
        <v>180</v>
      </c>
      <c r="AS368" s="55" t="s">
        <v>180</v>
      </c>
      <c r="AT368" s="56" t="s">
        <v>180</v>
      </c>
      <c r="AU368" s="54" t="s">
        <v>180</v>
      </c>
      <c r="AV368" s="55" t="s">
        <v>180</v>
      </c>
      <c r="AW368" s="56">
        <v>342.5</v>
      </c>
      <c r="AX368" s="54">
        <v>330</v>
      </c>
      <c r="AY368" s="55">
        <v>336.5</v>
      </c>
      <c r="AZ368" s="56">
        <v>366.25</v>
      </c>
      <c r="BA368" s="54">
        <v>344.25</v>
      </c>
      <c r="BB368" s="55">
        <v>355.5</v>
      </c>
      <c r="BC368" s="56">
        <v>357</v>
      </c>
      <c r="BD368" s="54">
        <v>350.5</v>
      </c>
      <c r="BE368" s="55">
        <v>354.25</v>
      </c>
      <c r="BF368" s="56">
        <v>366.25</v>
      </c>
      <c r="BG368" s="54">
        <v>349</v>
      </c>
      <c r="BH368" s="55">
        <v>357.75</v>
      </c>
      <c r="BI368" s="56">
        <v>344.25</v>
      </c>
      <c r="BJ368" s="54">
        <v>343.75</v>
      </c>
      <c r="BK368" s="55">
        <v>344</v>
      </c>
      <c r="BL368" s="56">
        <v>350.75</v>
      </c>
      <c r="BM368" s="54">
        <v>345.25</v>
      </c>
      <c r="BN368" s="55">
        <v>348.5</v>
      </c>
      <c r="BO368" s="56">
        <v>341.25</v>
      </c>
      <c r="BP368" s="54">
        <v>340.75</v>
      </c>
      <c r="BQ368" s="55">
        <v>341</v>
      </c>
      <c r="BR368" s="56">
        <v>340</v>
      </c>
      <c r="BS368" s="54">
        <v>337</v>
      </c>
      <c r="BT368" s="55">
        <v>338.75</v>
      </c>
      <c r="BU368" s="56">
        <v>352</v>
      </c>
      <c r="BV368" s="54">
        <v>348.5</v>
      </c>
      <c r="BW368" s="55">
        <v>350.5</v>
      </c>
      <c r="BX368" s="56">
        <v>353.25</v>
      </c>
      <c r="BY368" s="54">
        <v>352</v>
      </c>
      <c r="BZ368" s="55">
        <v>353</v>
      </c>
      <c r="CA368" s="56" t="s">
        <v>180</v>
      </c>
      <c r="CB368" s="54" t="s">
        <v>180</v>
      </c>
      <c r="CC368" s="55" t="s">
        <v>180</v>
      </c>
      <c r="CD368" s="56" t="s">
        <v>180</v>
      </c>
      <c r="CE368" s="54" t="s">
        <v>180</v>
      </c>
      <c r="CF368" s="55" t="s">
        <v>180</v>
      </c>
      <c r="CG368" s="56">
        <v>364</v>
      </c>
      <c r="CH368" s="54">
        <v>361.25</v>
      </c>
      <c r="CI368" s="55">
        <v>363</v>
      </c>
      <c r="CJ368" s="56">
        <v>2400</v>
      </c>
      <c r="CK368" s="54">
        <v>2300</v>
      </c>
      <c r="CL368" s="55">
        <v>2350</v>
      </c>
      <c r="CM368" s="56">
        <v>2300</v>
      </c>
      <c r="CN368" s="54">
        <v>2200</v>
      </c>
      <c r="CO368" s="55">
        <v>2250</v>
      </c>
      <c r="CP368" s="56">
        <v>382.75</v>
      </c>
      <c r="CQ368" s="54">
        <v>381.25</v>
      </c>
      <c r="CR368" s="55">
        <v>382.25</v>
      </c>
      <c r="CS368" s="56">
        <v>480</v>
      </c>
      <c r="CT368" s="54">
        <v>440</v>
      </c>
      <c r="CU368" s="55">
        <v>460</v>
      </c>
      <c r="CV368" s="56">
        <v>450</v>
      </c>
      <c r="CW368" s="54">
        <v>450</v>
      </c>
      <c r="CX368" s="55">
        <v>450</v>
      </c>
      <c r="CY368" s="54">
        <v>342</v>
      </c>
      <c r="CZ368" s="54">
        <v>335.75</v>
      </c>
      <c r="DA368" s="55">
        <v>339.25</v>
      </c>
      <c r="DB368" s="54">
        <v>322.25</v>
      </c>
      <c r="DC368" s="54">
        <v>322</v>
      </c>
      <c r="DD368" s="55">
        <v>322.25</v>
      </c>
      <c r="DE368" s="54" t="s">
        <v>180</v>
      </c>
      <c r="DF368" s="54" t="s">
        <v>180</v>
      </c>
      <c r="DG368" s="55" t="s">
        <v>180</v>
      </c>
      <c r="DH368" s="54" t="s">
        <v>180</v>
      </c>
      <c r="DI368" s="54" t="s">
        <v>180</v>
      </c>
      <c r="DJ368" s="55" t="s">
        <v>180</v>
      </c>
      <c r="DK368" s="56" t="s">
        <v>180</v>
      </c>
      <c r="DL368" s="54" t="s">
        <v>180</v>
      </c>
      <c r="DM368" s="55" t="s">
        <v>180</v>
      </c>
      <c r="DN368" s="54" t="s">
        <v>180</v>
      </c>
      <c r="DO368" s="54" t="s">
        <v>180</v>
      </c>
      <c r="DP368" s="55" t="s">
        <v>180</v>
      </c>
      <c r="DQ368" s="54" t="s">
        <v>180</v>
      </c>
      <c r="DR368" s="54" t="s">
        <v>180</v>
      </c>
      <c r="DS368" s="55" t="s">
        <v>180</v>
      </c>
      <c r="DT368" s="54" t="s">
        <v>180</v>
      </c>
      <c r="DU368" s="54" t="s">
        <v>180</v>
      </c>
      <c r="DV368" s="55" t="s">
        <v>180</v>
      </c>
      <c r="DW368" s="56">
        <v>344</v>
      </c>
      <c r="DX368" s="54">
        <v>342</v>
      </c>
      <c r="DY368" s="55">
        <v>343</v>
      </c>
      <c r="DZ368" s="56" t="s">
        <v>180</v>
      </c>
      <c r="EA368" s="54" t="s">
        <v>180</v>
      </c>
      <c r="EB368" s="55" t="s">
        <v>180</v>
      </c>
      <c r="EC368" s="56">
        <v>361.75</v>
      </c>
      <c r="ED368" s="54">
        <v>348.5</v>
      </c>
      <c r="EE368" s="55">
        <v>355.25</v>
      </c>
      <c r="EF368" s="56">
        <v>342.5</v>
      </c>
      <c r="EG368" s="54">
        <v>338.75</v>
      </c>
      <c r="EH368" s="55">
        <v>341</v>
      </c>
      <c r="EI368" s="56">
        <v>270.5</v>
      </c>
      <c r="EJ368" s="54">
        <v>270</v>
      </c>
      <c r="EK368" s="55">
        <v>270.25</v>
      </c>
      <c r="EL368" s="56">
        <v>342.5</v>
      </c>
      <c r="EM368" s="54">
        <v>337.5</v>
      </c>
      <c r="EN368" s="55">
        <v>340.5</v>
      </c>
      <c r="EO368" s="56">
        <v>1827.5</v>
      </c>
      <c r="EP368" s="54">
        <v>1727.5</v>
      </c>
      <c r="EQ368" s="55">
        <v>1777.5</v>
      </c>
      <c r="ER368" s="56">
        <v>2005</v>
      </c>
      <c r="ES368" s="54">
        <v>1905</v>
      </c>
      <c r="ET368" s="55">
        <v>1955</v>
      </c>
      <c r="EU368" s="54" t="s">
        <v>180</v>
      </c>
      <c r="EV368" s="54" t="s">
        <v>180</v>
      </c>
      <c r="EW368" s="55" t="s">
        <v>180</v>
      </c>
      <c r="EX368" s="54">
        <v>354.5</v>
      </c>
      <c r="EY368" s="54">
        <v>353.25</v>
      </c>
      <c r="EZ368" s="55">
        <v>354</v>
      </c>
      <c r="FA368" s="56">
        <v>295</v>
      </c>
      <c r="FB368" s="54">
        <v>292.5</v>
      </c>
      <c r="FC368" s="55">
        <v>294</v>
      </c>
      <c r="FD368" s="56" t="s">
        <v>180</v>
      </c>
      <c r="FE368" s="54" t="s">
        <v>180</v>
      </c>
      <c r="FF368" s="55" t="s">
        <v>180</v>
      </c>
      <c r="FG368" s="56">
        <v>280</v>
      </c>
      <c r="FH368" s="54">
        <v>280</v>
      </c>
      <c r="FI368" s="55">
        <v>280</v>
      </c>
      <c r="FJ368" s="56">
        <v>285</v>
      </c>
      <c r="FK368" s="54">
        <v>264</v>
      </c>
      <c r="FL368" s="55">
        <v>274.5</v>
      </c>
      <c r="FM368" s="56">
        <v>290</v>
      </c>
      <c r="FN368" s="54">
        <v>285</v>
      </c>
      <c r="FO368" s="55">
        <v>288</v>
      </c>
      <c r="FP368" s="56" t="s">
        <v>180</v>
      </c>
      <c r="FQ368" s="54" t="s">
        <v>180</v>
      </c>
      <c r="FR368" s="55" t="s">
        <v>180</v>
      </c>
      <c r="FS368" s="56" t="s">
        <v>180</v>
      </c>
      <c r="FT368" s="54" t="s">
        <v>180</v>
      </c>
      <c r="FU368" s="55" t="s">
        <v>180</v>
      </c>
      <c r="FV368" s="56">
        <v>270</v>
      </c>
      <c r="FW368" s="54">
        <v>250</v>
      </c>
      <c r="FX368" s="55">
        <v>260</v>
      </c>
      <c r="FY368" s="56">
        <v>277.5</v>
      </c>
      <c r="FZ368" s="54">
        <v>275</v>
      </c>
      <c r="GA368" s="55">
        <v>276.5</v>
      </c>
      <c r="GB368" s="56">
        <v>700</v>
      </c>
      <c r="GC368" s="54">
        <v>492</v>
      </c>
      <c r="GD368" s="55">
        <v>596</v>
      </c>
      <c r="GE368" s="56">
        <v>567</v>
      </c>
      <c r="GF368" s="54">
        <v>567</v>
      </c>
      <c r="GG368" s="55">
        <v>567</v>
      </c>
      <c r="GH368" s="56">
        <v>750</v>
      </c>
      <c r="GI368" s="54">
        <v>645</v>
      </c>
      <c r="GJ368" s="55">
        <v>698</v>
      </c>
      <c r="GK368" s="56" t="s">
        <v>180</v>
      </c>
      <c r="GL368" s="54" t="s">
        <v>180</v>
      </c>
      <c r="GM368" s="55" t="s">
        <v>180</v>
      </c>
      <c r="GN368" s="56" t="s">
        <v>180</v>
      </c>
      <c r="GO368" s="54" t="s">
        <v>180</v>
      </c>
      <c r="GP368" s="55" t="s">
        <v>180</v>
      </c>
      <c r="GQ368" s="56" t="s">
        <v>180</v>
      </c>
      <c r="GR368" s="54" t="s">
        <v>180</v>
      </c>
      <c r="GS368" s="55" t="s">
        <v>180</v>
      </c>
      <c r="GT368" s="56">
        <v>680</v>
      </c>
      <c r="GU368" s="54">
        <v>620</v>
      </c>
      <c r="GV368" s="55">
        <v>650</v>
      </c>
      <c r="GW368" s="56" t="s">
        <v>180</v>
      </c>
      <c r="GX368" s="54" t="s">
        <v>180</v>
      </c>
      <c r="GY368" s="55" t="s">
        <v>180</v>
      </c>
      <c r="GZ368" s="56">
        <v>100</v>
      </c>
      <c r="HA368" s="54">
        <v>75</v>
      </c>
      <c r="HB368" s="55">
        <v>88</v>
      </c>
      <c r="HC368" s="56">
        <v>121</v>
      </c>
      <c r="HD368" s="54">
        <v>116.5</v>
      </c>
      <c r="HE368" s="55">
        <v>119</v>
      </c>
      <c r="HF368" s="54" t="s">
        <v>180</v>
      </c>
      <c r="HG368" s="54" t="s">
        <v>180</v>
      </c>
      <c r="HH368" s="55" t="s">
        <v>180</v>
      </c>
      <c r="HI368" s="54">
        <v>98.5</v>
      </c>
      <c r="HJ368" s="54">
        <v>57.5</v>
      </c>
      <c r="HK368" s="55">
        <v>78</v>
      </c>
      <c r="HL368" s="56">
        <v>62.5</v>
      </c>
      <c r="HM368" s="54">
        <v>42.5</v>
      </c>
      <c r="HN368" s="55">
        <v>52.5</v>
      </c>
      <c r="HO368" s="56">
        <v>90</v>
      </c>
      <c r="HP368" s="54">
        <v>84</v>
      </c>
      <c r="HQ368" s="55">
        <v>87</v>
      </c>
      <c r="HR368" s="56">
        <v>115</v>
      </c>
      <c r="HS368" s="54">
        <v>106</v>
      </c>
      <c r="HT368" s="55">
        <v>111</v>
      </c>
      <c r="HU368" s="56" t="s">
        <v>180</v>
      </c>
      <c r="HV368" s="54" t="s">
        <v>180</v>
      </c>
      <c r="HW368" s="55" t="s">
        <v>180</v>
      </c>
      <c r="HX368" s="56">
        <v>70</v>
      </c>
      <c r="HY368" s="54">
        <v>60</v>
      </c>
      <c r="HZ368" s="55">
        <v>65</v>
      </c>
      <c r="IA368" s="56">
        <v>58.75</v>
      </c>
      <c r="IB368" s="54">
        <v>54.25</v>
      </c>
      <c r="IC368" s="55">
        <v>56.5</v>
      </c>
    </row>
    <row r="369" spans="1:237">
      <c r="A369" s="20">
        <v>2017</v>
      </c>
      <c r="B369" s="20">
        <v>3</v>
      </c>
      <c r="C369" s="20">
        <v>8</v>
      </c>
      <c r="D369" s="54">
        <v>337.6</v>
      </c>
      <c r="E369" s="54">
        <v>337.6</v>
      </c>
      <c r="F369" s="55">
        <v>337.6</v>
      </c>
      <c r="G369" s="56">
        <v>330</v>
      </c>
      <c r="H369" s="54">
        <v>330</v>
      </c>
      <c r="I369" s="55">
        <v>330</v>
      </c>
      <c r="J369" s="56">
        <v>324</v>
      </c>
      <c r="K369" s="54">
        <v>315.8</v>
      </c>
      <c r="L369" s="55">
        <v>320</v>
      </c>
      <c r="M369" s="56">
        <v>345</v>
      </c>
      <c r="N369" s="54">
        <v>340</v>
      </c>
      <c r="O369" s="55">
        <v>343</v>
      </c>
      <c r="P369" s="56">
        <v>345</v>
      </c>
      <c r="Q369" s="54">
        <v>340</v>
      </c>
      <c r="R369" s="55">
        <v>343</v>
      </c>
      <c r="S369" s="56">
        <v>345</v>
      </c>
      <c r="T369" s="54">
        <v>340</v>
      </c>
      <c r="U369" s="55">
        <v>343</v>
      </c>
      <c r="V369" s="54">
        <v>349</v>
      </c>
      <c r="W369" s="54">
        <v>346</v>
      </c>
      <c r="X369" s="55">
        <v>347.8</v>
      </c>
      <c r="Y369" s="54">
        <v>345</v>
      </c>
      <c r="Z369" s="54">
        <v>343</v>
      </c>
      <c r="AA369" s="55">
        <v>344.2</v>
      </c>
      <c r="AB369" s="54" t="s">
        <v>180</v>
      </c>
      <c r="AC369" s="54" t="s">
        <v>180</v>
      </c>
      <c r="AD369" s="55" t="s">
        <v>180</v>
      </c>
      <c r="AE369" s="54" t="s">
        <v>180</v>
      </c>
      <c r="AF369" s="54" t="s">
        <v>180</v>
      </c>
      <c r="AG369" s="55" t="s">
        <v>180</v>
      </c>
      <c r="AH369" s="56" t="s">
        <v>180</v>
      </c>
      <c r="AI369" s="54" t="s">
        <v>180</v>
      </c>
      <c r="AJ369" s="55" t="s">
        <v>180</v>
      </c>
      <c r="AK369" s="56">
        <v>337</v>
      </c>
      <c r="AL369" s="54">
        <v>332</v>
      </c>
      <c r="AM369" s="55">
        <v>335</v>
      </c>
      <c r="AN369" s="56" t="s">
        <v>180</v>
      </c>
      <c r="AO369" s="54" t="s">
        <v>180</v>
      </c>
      <c r="AP369" s="55" t="s">
        <v>180</v>
      </c>
      <c r="AQ369" s="56" t="s">
        <v>180</v>
      </c>
      <c r="AR369" s="54" t="s">
        <v>180</v>
      </c>
      <c r="AS369" s="55" t="s">
        <v>180</v>
      </c>
      <c r="AT369" s="56" t="s">
        <v>180</v>
      </c>
      <c r="AU369" s="54" t="s">
        <v>180</v>
      </c>
      <c r="AV369" s="55" t="s">
        <v>180</v>
      </c>
      <c r="AW369" s="56">
        <v>337</v>
      </c>
      <c r="AX369" s="54">
        <v>330</v>
      </c>
      <c r="AY369" s="55">
        <v>333.8</v>
      </c>
      <c r="AZ369" s="56">
        <v>357</v>
      </c>
      <c r="BA369" s="54">
        <v>343</v>
      </c>
      <c r="BB369" s="55">
        <v>350.2</v>
      </c>
      <c r="BC369" s="56">
        <v>352.6</v>
      </c>
      <c r="BD369" s="54">
        <v>350</v>
      </c>
      <c r="BE369" s="55">
        <v>351.8</v>
      </c>
      <c r="BF369" s="56">
        <v>357</v>
      </c>
      <c r="BG369" s="54">
        <v>343</v>
      </c>
      <c r="BH369" s="55">
        <v>350.2</v>
      </c>
      <c r="BI369" s="56">
        <v>343</v>
      </c>
      <c r="BJ369" s="54">
        <v>341</v>
      </c>
      <c r="BK369" s="55">
        <v>342</v>
      </c>
      <c r="BL369" s="56">
        <v>348.4</v>
      </c>
      <c r="BM369" s="54">
        <v>346.4</v>
      </c>
      <c r="BN369" s="55">
        <v>347.6</v>
      </c>
      <c r="BO369" s="56">
        <v>341</v>
      </c>
      <c r="BP369" s="54">
        <v>341</v>
      </c>
      <c r="BQ369" s="55">
        <v>341</v>
      </c>
      <c r="BR369" s="56">
        <v>342.6</v>
      </c>
      <c r="BS369" s="54">
        <v>340</v>
      </c>
      <c r="BT369" s="55">
        <v>341.4</v>
      </c>
      <c r="BU369" s="56">
        <v>355.4</v>
      </c>
      <c r="BV369" s="54">
        <v>353.2</v>
      </c>
      <c r="BW369" s="55">
        <v>354.8</v>
      </c>
      <c r="BX369" s="56">
        <v>355.6</v>
      </c>
      <c r="BY369" s="54">
        <v>353.4</v>
      </c>
      <c r="BZ369" s="55">
        <v>354.8</v>
      </c>
      <c r="CA369" s="56" t="s">
        <v>180</v>
      </c>
      <c r="CB369" s="54" t="s">
        <v>180</v>
      </c>
      <c r="CC369" s="55" t="s">
        <v>180</v>
      </c>
      <c r="CD369" s="56" t="s">
        <v>180</v>
      </c>
      <c r="CE369" s="54" t="s">
        <v>180</v>
      </c>
      <c r="CF369" s="55" t="s">
        <v>180</v>
      </c>
      <c r="CG369" s="56">
        <v>357</v>
      </c>
      <c r="CH369" s="54">
        <v>352.6</v>
      </c>
      <c r="CI369" s="55">
        <v>355.2</v>
      </c>
      <c r="CJ369" s="56">
        <v>2500</v>
      </c>
      <c r="CK369" s="54">
        <v>2400</v>
      </c>
      <c r="CL369" s="55">
        <v>2450</v>
      </c>
      <c r="CM369" s="56">
        <v>2350</v>
      </c>
      <c r="CN369" s="54">
        <v>2250</v>
      </c>
      <c r="CO369" s="55">
        <v>2300</v>
      </c>
      <c r="CP369" s="56">
        <v>377</v>
      </c>
      <c r="CQ369" s="54">
        <v>372</v>
      </c>
      <c r="CR369" s="55">
        <v>375</v>
      </c>
      <c r="CS369" s="56">
        <v>480</v>
      </c>
      <c r="CT369" s="54">
        <v>440</v>
      </c>
      <c r="CU369" s="55">
        <v>460</v>
      </c>
      <c r="CV369" s="56">
        <v>450</v>
      </c>
      <c r="CW369" s="54">
        <v>450</v>
      </c>
      <c r="CX369" s="55">
        <v>450</v>
      </c>
      <c r="CY369" s="54">
        <v>334</v>
      </c>
      <c r="CZ369" s="54">
        <v>327</v>
      </c>
      <c r="DA369" s="55">
        <v>330.8</v>
      </c>
      <c r="DB369" s="54">
        <v>325</v>
      </c>
      <c r="DC369" s="54">
        <v>324</v>
      </c>
      <c r="DD369" s="55">
        <v>324.60000000000002</v>
      </c>
      <c r="DE369" s="54" t="s">
        <v>180</v>
      </c>
      <c r="DF369" s="54" t="s">
        <v>180</v>
      </c>
      <c r="DG369" s="55" t="s">
        <v>180</v>
      </c>
      <c r="DH369" s="54" t="s">
        <v>180</v>
      </c>
      <c r="DI369" s="54" t="s">
        <v>180</v>
      </c>
      <c r="DJ369" s="55" t="s">
        <v>180</v>
      </c>
      <c r="DK369" s="56" t="s">
        <v>180</v>
      </c>
      <c r="DL369" s="54" t="s">
        <v>180</v>
      </c>
      <c r="DM369" s="55" t="s">
        <v>180</v>
      </c>
      <c r="DN369" s="54" t="s">
        <v>180</v>
      </c>
      <c r="DO369" s="54" t="s">
        <v>180</v>
      </c>
      <c r="DP369" s="55" t="s">
        <v>180</v>
      </c>
      <c r="DQ369" s="54" t="s">
        <v>180</v>
      </c>
      <c r="DR369" s="54" t="s">
        <v>180</v>
      </c>
      <c r="DS369" s="55" t="s">
        <v>180</v>
      </c>
      <c r="DT369" s="54" t="s">
        <v>180</v>
      </c>
      <c r="DU369" s="54" t="s">
        <v>180</v>
      </c>
      <c r="DV369" s="55" t="s">
        <v>180</v>
      </c>
      <c r="DW369" s="56">
        <v>337.6</v>
      </c>
      <c r="DX369" s="54">
        <v>333.6</v>
      </c>
      <c r="DY369" s="55">
        <v>336</v>
      </c>
      <c r="DZ369" s="56" t="s">
        <v>180</v>
      </c>
      <c r="EA369" s="54" t="s">
        <v>180</v>
      </c>
      <c r="EB369" s="55" t="s">
        <v>180</v>
      </c>
      <c r="EC369" s="56">
        <v>352</v>
      </c>
      <c r="ED369" s="54">
        <v>337</v>
      </c>
      <c r="EE369" s="55">
        <v>345</v>
      </c>
      <c r="EF369" s="56">
        <v>337</v>
      </c>
      <c r="EG369" s="54">
        <v>332</v>
      </c>
      <c r="EH369" s="55">
        <v>335</v>
      </c>
      <c r="EI369" s="56">
        <v>270</v>
      </c>
      <c r="EJ369" s="54">
        <v>268.8</v>
      </c>
      <c r="EK369" s="55">
        <v>269.39999999999998</v>
      </c>
      <c r="EL369" s="56">
        <v>327</v>
      </c>
      <c r="EM369" s="54">
        <v>327</v>
      </c>
      <c r="EN369" s="55">
        <v>327</v>
      </c>
      <c r="EO369" s="56">
        <v>1832</v>
      </c>
      <c r="EP369" s="54">
        <v>1732</v>
      </c>
      <c r="EQ369" s="55">
        <v>1782</v>
      </c>
      <c r="ER369" s="56">
        <v>2004</v>
      </c>
      <c r="ES369" s="54">
        <v>1904</v>
      </c>
      <c r="ET369" s="55">
        <v>1954</v>
      </c>
      <c r="EU369" s="54" t="s">
        <v>180</v>
      </c>
      <c r="EV369" s="54" t="s">
        <v>180</v>
      </c>
      <c r="EW369" s="55" t="s">
        <v>180</v>
      </c>
      <c r="EX369" s="54">
        <v>346</v>
      </c>
      <c r="EY369" s="54">
        <v>342.4</v>
      </c>
      <c r="EZ369" s="55">
        <v>344.4</v>
      </c>
      <c r="FA369" s="56">
        <v>290</v>
      </c>
      <c r="FB369" s="54">
        <v>286</v>
      </c>
      <c r="FC369" s="55">
        <v>288</v>
      </c>
      <c r="FD369" s="56" t="s">
        <v>180</v>
      </c>
      <c r="FE369" s="54" t="s">
        <v>180</v>
      </c>
      <c r="FF369" s="55" t="s">
        <v>180</v>
      </c>
      <c r="FG369" s="56">
        <v>280</v>
      </c>
      <c r="FH369" s="54">
        <v>280</v>
      </c>
      <c r="FI369" s="55">
        <v>280</v>
      </c>
      <c r="FJ369" s="56">
        <v>277</v>
      </c>
      <c r="FK369" s="54">
        <v>263</v>
      </c>
      <c r="FL369" s="55">
        <v>270</v>
      </c>
      <c r="FM369" s="56">
        <v>290</v>
      </c>
      <c r="FN369" s="54">
        <v>285</v>
      </c>
      <c r="FO369" s="55">
        <v>288</v>
      </c>
      <c r="FP369" s="56" t="s">
        <v>180</v>
      </c>
      <c r="FQ369" s="54" t="s">
        <v>180</v>
      </c>
      <c r="FR369" s="55" t="s">
        <v>180</v>
      </c>
      <c r="FS369" s="56" t="s">
        <v>180</v>
      </c>
      <c r="FT369" s="54" t="s">
        <v>180</v>
      </c>
      <c r="FU369" s="55" t="s">
        <v>180</v>
      </c>
      <c r="FV369" s="56">
        <v>270</v>
      </c>
      <c r="FW369" s="54">
        <v>250</v>
      </c>
      <c r="FX369" s="55">
        <v>260</v>
      </c>
      <c r="FY369" s="56">
        <v>275</v>
      </c>
      <c r="FZ369" s="54">
        <v>275</v>
      </c>
      <c r="GA369" s="55">
        <v>275</v>
      </c>
      <c r="GB369" s="56">
        <v>700</v>
      </c>
      <c r="GC369" s="54">
        <v>492</v>
      </c>
      <c r="GD369" s="55">
        <v>596</v>
      </c>
      <c r="GE369" s="56">
        <v>572</v>
      </c>
      <c r="GF369" s="54">
        <v>567</v>
      </c>
      <c r="GG369" s="55">
        <v>570</v>
      </c>
      <c r="GH369" s="56">
        <v>750</v>
      </c>
      <c r="GI369" s="54">
        <v>645</v>
      </c>
      <c r="GJ369" s="55">
        <v>698</v>
      </c>
      <c r="GK369" s="56" t="s">
        <v>180</v>
      </c>
      <c r="GL369" s="54" t="s">
        <v>180</v>
      </c>
      <c r="GM369" s="55" t="s">
        <v>180</v>
      </c>
      <c r="GN369" s="56" t="s">
        <v>180</v>
      </c>
      <c r="GO369" s="54" t="s">
        <v>180</v>
      </c>
      <c r="GP369" s="55" t="s">
        <v>180</v>
      </c>
      <c r="GQ369" s="56" t="s">
        <v>180</v>
      </c>
      <c r="GR369" s="54" t="s">
        <v>180</v>
      </c>
      <c r="GS369" s="55" t="s">
        <v>180</v>
      </c>
      <c r="GT369" s="56">
        <v>662</v>
      </c>
      <c r="GU369" s="54">
        <v>608</v>
      </c>
      <c r="GV369" s="55">
        <v>635</v>
      </c>
      <c r="GW369" s="56" t="s">
        <v>180</v>
      </c>
      <c r="GX369" s="54" t="s">
        <v>180</v>
      </c>
      <c r="GY369" s="55" t="s">
        <v>180</v>
      </c>
      <c r="GZ369" s="56">
        <v>98</v>
      </c>
      <c r="HA369" s="54">
        <v>75</v>
      </c>
      <c r="HB369" s="55">
        <v>86.8</v>
      </c>
      <c r="HC369" s="56">
        <v>120</v>
      </c>
      <c r="HD369" s="54">
        <v>115</v>
      </c>
      <c r="HE369" s="55">
        <v>118</v>
      </c>
      <c r="HF369" s="54" t="s">
        <v>180</v>
      </c>
      <c r="HG369" s="54" t="s">
        <v>180</v>
      </c>
      <c r="HH369" s="55" t="s">
        <v>180</v>
      </c>
      <c r="HI369" s="54">
        <v>97</v>
      </c>
      <c r="HJ369" s="54">
        <v>55</v>
      </c>
      <c r="HK369" s="55">
        <v>76</v>
      </c>
      <c r="HL369" s="56">
        <v>60</v>
      </c>
      <c r="HM369" s="54">
        <v>40</v>
      </c>
      <c r="HN369" s="55">
        <v>50</v>
      </c>
      <c r="HO369" s="56">
        <v>92</v>
      </c>
      <c r="HP369" s="54">
        <v>80</v>
      </c>
      <c r="HQ369" s="55">
        <v>86.2</v>
      </c>
      <c r="HR369" s="56">
        <v>113.2</v>
      </c>
      <c r="HS369" s="54">
        <v>105.4</v>
      </c>
      <c r="HT369" s="55">
        <v>109.8</v>
      </c>
      <c r="HU369" s="56" t="s">
        <v>180</v>
      </c>
      <c r="HV369" s="54" t="s">
        <v>180</v>
      </c>
      <c r="HW369" s="55" t="s">
        <v>180</v>
      </c>
      <c r="HX369" s="56">
        <v>70</v>
      </c>
      <c r="HY369" s="54">
        <v>60</v>
      </c>
      <c r="HZ369" s="55">
        <v>65</v>
      </c>
      <c r="IA369" s="56">
        <v>58</v>
      </c>
      <c r="IB369" s="54">
        <v>54</v>
      </c>
      <c r="IC369" s="55">
        <v>56</v>
      </c>
    </row>
    <row r="370" spans="1:237">
      <c r="A370" s="20">
        <v>2017</v>
      </c>
      <c r="B370" s="20">
        <v>3</v>
      </c>
      <c r="C370" s="20">
        <v>9</v>
      </c>
      <c r="D370" s="54">
        <v>341</v>
      </c>
      <c r="E370" s="54">
        <v>337.75</v>
      </c>
      <c r="F370" s="55">
        <v>339.5</v>
      </c>
      <c r="G370" s="56">
        <v>342.5</v>
      </c>
      <c r="H370" s="54">
        <v>342.5</v>
      </c>
      <c r="I370" s="55">
        <v>342.5</v>
      </c>
      <c r="J370" s="56">
        <v>332.5</v>
      </c>
      <c r="K370" s="54">
        <v>323.5</v>
      </c>
      <c r="L370" s="55">
        <v>328.25</v>
      </c>
      <c r="M370" s="56">
        <v>355</v>
      </c>
      <c r="N370" s="54">
        <v>352.5</v>
      </c>
      <c r="O370" s="55">
        <v>354</v>
      </c>
      <c r="P370" s="56">
        <v>355</v>
      </c>
      <c r="Q370" s="54">
        <v>350</v>
      </c>
      <c r="R370" s="55">
        <v>352.5</v>
      </c>
      <c r="S370" s="56">
        <v>355</v>
      </c>
      <c r="T370" s="54">
        <v>352.5</v>
      </c>
      <c r="U370" s="55">
        <v>354</v>
      </c>
      <c r="V370" s="54">
        <v>360</v>
      </c>
      <c r="W370" s="54">
        <v>355</v>
      </c>
      <c r="X370" s="55">
        <v>357.5</v>
      </c>
      <c r="Y370" s="54">
        <v>355</v>
      </c>
      <c r="Z370" s="54">
        <v>350</v>
      </c>
      <c r="AA370" s="55">
        <v>352.75</v>
      </c>
      <c r="AB370" s="54" t="s">
        <v>180</v>
      </c>
      <c r="AC370" s="54" t="s">
        <v>180</v>
      </c>
      <c r="AD370" s="55" t="s">
        <v>180</v>
      </c>
      <c r="AE370" s="54" t="s">
        <v>180</v>
      </c>
      <c r="AF370" s="54" t="s">
        <v>180</v>
      </c>
      <c r="AG370" s="55" t="s">
        <v>180</v>
      </c>
      <c r="AH370" s="56" t="s">
        <v>180</v>
      </c>
      <c r="AI370" s="54" t="s">
        <v>180</v>
      </c>
      <c r="AJ370" s="55" t="s">
        <v>180</v>
      </c>
      <c r="AK370" s="56">
        <v>336</v>
      </c>
      <c r="AL370" s="54">
        <v>332.5</v>
      </c>
      <c r="AM370" s="55">
        <v>334.5</v>
      </c>
      <c r="AN370" s="56" t="s">
        <v>180</v>
      </c>
      <c r="AO370" s="54" t="s">
        <v>180</v>
      </c>
      <c r="AP370" s="55" t="s">
        <v>180</v>
      </c>
      <c r="AQ370" s="56" t="s">
        <v>180</v>
      </c>
      <c r="AR370" s="54" t="s">
        <v>180</v>
      </c>
      <c r="AS370" s="55" t="s">
        <v>180</v>
      </c>
      <c r="AT370" s="56" t="s">
        <v>180</v>
      </c>
      <c r="AU370" s="54" t="s">
        <v>180</v>
      </c>
      <c r="AV370" s="55" t="s">
        <v>180</v>
      </c>
      <c r="AW370" s="56">
        <v>342.75</v>
      </c>
      <c r="AX370" s="54">
        <v>339.75</v>
      </c>
      <c r="AY370" s="55">
        <v>341.25</v>
      </c>
      <c r="AZ370" s="56">
        <v>362</v>
      </c>
      <c r="BA370" s="54">
        <v>337.5</v>
      </c>
      <c r="BB370" s="55">
        <v>349.75</v>
      </c>
      <c r="BC370" s="56">
        <v>355</v>
      </c>
      <c r="BD370" s="54">
        <v>351</v>
      </c>
      <c r="BE370" s="55">
        <v>353</v>
      </c>
      <c r="BF370" s="56">
        <v>362</v>
      </c>
      <c r="BG370" s="54">
        <v>337.5</v>
      </c>
      <c r="BH370" s="55">
        <v>349.75</v>
      </c>
      <c r="BI370" s="56">
        <v>350.5</v>
      </c>
      <c r="BJ370" s="54">
        <v>347.75</v>
      </c>
      <c r="BK370" s="55">
        <v>349.25</v>
      </c>
      <c r="BL370" s="56">
        <v>358.75</v>
      </c>
      <c r="BM370" s="54">
        <v>356</v>
      </c>
      <c r="BN370" s="55">
        <v>357.75</v>
      </c>
      <c r="BO370" s="56">
        <v>351.25</v>
      </c>
      <c r="BP370" s="54">
        <v>350.75</v>
      </c>
      <c r="BQ370" s="55">
        <v>351</v>
      </c>
      <c r="BR370" s="56">
        <v>352.75</v>
      </c>
      <c r="BS370" s="54">
        <v>350.25</v>
      </c>
      <c r="BT370" s="55">
        <v>351.75</v>
      </c>
      <c r="BU370" s="56">
        <v>366</v>
      </c>
      <c r="BV370" s="54">
        <v>363.5</v>
      </c>
      <c r="BW370" s="55">
        <v>365</v>
      </c>
      <c r="BX370" s="56">
        <v>366.75</v>
      </c>
      <c r="BY370" s="54">
        <v>365.5</v>
      </c>
      <c r="BZ370" s="55">
        <v>366.25</v>
      </c>
      <c r="CA370" s="56" t="s">
        <v>180</v>
      </c>
      <c r="CB370" s="54" t="s">
        <v>180</v>
      </c>
      <c r="CC370" s="55" t="s">
        <v>180</v>
      </c>
      <c r="CD370" s="56" t="s">
        <v>180</v>
      </c>
      <c r="CE370" s="54" t="s">
        <v>180</v>
      </c>
      <c r="CF370" s="55" t="s">
        <v>180</v>
      </c>
      <c r="CG370" s="56">
        <v>358.75</v>
      </c>
      <c r="CH370" s="54">
        <v>355.25</v>
      </c>
      <c r="CI370" s="55">
        <v>357.25</v>
      </c>
      <c r="CJ370" s="56">
        <v>2537.5</v>
      </c>
      <c r="CK370" s="54">
        <v>2437.5</v>
      </c>
      <c r="CL370" s="55">
        <v>2487.5</v>
      </c>
      <c r="CM370" s="56">
        <v>2350</v>
      </c>
      <c r="CN370" s="54">
        <v>2250</v>
      </c>
      <c r="CO370" s="55">
        <v>2300</v>
      </c>
      <c r="CP370" s="56">
        <v>381.25</v>
      </c>
      <c r="CQ370" s="54">
        <v>377.5</v>
      </c>
      <c r="CR370" s="55">
        <v>379.75</v>
      </c>
      <c r="CS370" s="56">
        <v>480</v>
      </c>
      <c r="CT370" s="54">
        <v>440</v>
      </c>
      <c r="CU370" s="55">
        <v>460</v>
      </c>
      <c r="CV370" s="56">
        <v>450</v>
      </c>
      <c r="CW370" s="54">
        <v>450</v>
      </c>
      <c r="CX370" s="55">
        <v>450</v>
      </c>
      <c r="CY370" s="54">
        <v>333.75</v>
      </c>
      <c r="CZ370" s="54">
        <v>330.75</v>
      </c>
      <c r="DA370" s="55">
        <v>332.5</v>
      </c>
      <c r="DB370" s="54">
        <v>338.75</v>
      </c>
      <c r="DC370" s="54">
        <v>328.5</v>
      </c>
      <c r="DD370" s="55">
        <v>333.75</v>
      </c>
      <c r="DE370" s="54" t="s">
        <v>180</v>
      </c>
      <c r="DF370" s="54" t="s">
        <v>180</v>
      </c>
      <c r="DG370" s="55" t="s">
        <v>180</v>
      </c>
      <c r="DH370" s="54" t="s">
        <v>180</v>
      </c>
      <c r="DI370" s="54" t="s">
        <v>180</v>
      </c>
      <c r="DJ370" s="55" t="s">
        <v>180</v>
      </c>
      <c r="DK370" s="56" t="s">
        <v>180</v>
      </c>
      <c r="DL370" s="54" t="s">
        <v>180</v>
      </c>
      <c r="DM370" s="55" t="s">
        <v>180</v>
      </c>
      <c r="DN370" s="54" t="s">
        <v>180</v>
      </c>
      <c r="DO370" s="54" t="s">
        <v>180</v>
      </c>
      <c r="DP370" s="55" t="s">
        <v>180</v>
      </c>
      <c r="DQ370" s="54" t="s">
        <v>180</v>
      </c>
      <c r="DR370" s="54" t="s">
        <v>180</v>
      </c>
      <c r="DS370" s="55" t="s">
        <v>180</v>
      </c>
      <c r="DT370" s="54" t="s">
        <v>180</v>
      </c>
      <c r="DU370" s="54" t="s">
        <v>180</v>
      </c>
      <c r="DV370" s="55" t="s">
        <v>180</v>
      </c>
      <c r="DW370" s="56">
        <v>341</v>
      </c>
      <c r="DX370" s="54">
        <v>337.75</v>
      </c>
      <c r="DY370" s="55">
        <v>339.5</v>
      </c>
      <c r="DZ370" s="56" t="s">
        <v>180</v>
      </c>
      <c r="EA370" s="54" t="s">
        <v>180</v>
      </c>
      <c r="EB370" s="55" t="s">
        <v>180</v>
      </c>
      <c r="EC370" s="56">
        <v>352.5</v>
      </c>
      <c r="ED370" s="54">
        <v>340.75</v>
      </c>
      <c r="EE370" s="55">
        <v>347</v>
      </c>
      <c r="EF370" s="56">
        <v>336</v>
      </c>
      <c r="EG370" s="54">
        <v>332.5</v>
      </c>
      <c r="EH370" s="55">
        <v>334.5</v>
      </c>
      <c r="EI370" s="56">
        <v>270</v>
      </c>
      <c r="EJ370" s="54">
        <v>268</v>
      </c>
      <c r="EK370" s="55">
        <v>269</v>
      </c>
      <c r="EL370" s="56">
        <v>329</v>
      </c>
      <c r="EM370" s="54">
        <v>329</v>
      </c>
      <c r="EN370" s="55">
        <v>329</v>
      </c>
      <c r="EO370" s="56">
        <v>1812.5</v>
      </c>
      <c r="EP370" s="54">
        <v>1712.5</v>
      </c>
      <c r="EQ370" s="55">
        <v>1762.5</v>
      </c>
      <c r="ER370" s="56">
        <v>1985</v>
      </c>
      <c r="ES370" s="54">
        <v>1885</v>
      </c>
      <c r="ET370" s="55">
        <v>1935</v>
      </c>
      <c r="EU370" s="54" t="s">
        <v>180</v>
      </c>
      <c r="EV370" s="54" t="s">
        <v>180</v>
      </c>
      <c r="EW370" s="55" t="s">
        <v>180</v>
      </c>
      <c r="EX370" s="54">
        <v>355</v>
      </c>
      <c r="EY370" s="54">
        <v>349.75</v>
      </c>
      <c r="EZ370" s="55">
        <v>352.5</v>
      </c>
      <c r="FA370" s="56">
        <v>292.5</v>
      </c>
      <c r="FB370" s="54">
        <v>288.25</v>
      </c>
      <c r="FC370" s="55">
        <v>290.5</v>
      </c>
      <c r="FD370" s="56" t="s">
        <v>180</v>
      </c>
      <c r="FE370" s="54" t="s">
        <v>180</v>
      </c>
      <c r="FF370" s="55" t="s">
        <v>180</v>
      </c>
      <c r="FG370" s="56">
        <v>280</v>
      </c>
      <c r="FH370" s="54">
        <v>280</v>
      </c>
      <c r="FI370" s="55">
        <v>280</v>
      </c>
      <c r="FJ370" s="56">
        <v>275</v>
      </c>
      <c r="FK370" s="54">
        <v>263</v>
      </c>
      <c r="FL370" s="55">
        <v>269</v>
      </c>
      <c r="FM370" s="56">
        <v>302.5</v>
      </c>
      <c r="FN370" s="54">
        <v>297.5</v>
      </c>
      <c r="FO370" s="55">
        <v>300.5</v>
      </c>
      <c r="FP370" s="56" t="s">
        <v>180</v>
      </c>
      <c r="FQ370" s="54" t="s">
        <v>180</v>
      </c>
      <c r="FR370" s="55" t="s">
        <v>180</v>
      </c>
      <c r="FS370" s="56" t="s">
        <v>180</v>
      </c>
      <c r="FT370" s="54" t="s">
        <v>180</v>
      </c>
      <c r="FU370" s="55" t="s">
        <v>180</v>
      </c>
      <c r="FV370" s="56">
        <v>270</v>
      </c>
      <c r="FW370" s="54">
        <v>250</v>
      </c>
      <c r="FX370" s="55">
        <v>260</v>
      </c>
      <c r="FY370" s="56">
        <v>275</v>
      </c>
      <c r="FZ370" s="54">
        <v>275</v>
      </c>
      <c r="GA370" s="55">
        <v>275</v>
      </c>
      <c r="GB370" s="56">
        <v>700</v>
      </c>
      <c r="GC370" s="54">
        <v>492</v>
      </c>
      <c r="GD370" s="55">
        <v>596</v>
      </c>
      <c r="GE370" s="56">
        <v>572</v>
      </c>
      <c r="GF370" s="54">
        <v>567</v>
      </c>
      <c r="GG370" s="55">
        <v>570</v>
      </c>
      <c r="GH370" s="56">
        <v>750</v>
      </c>
      <c r="GI370" s="54">
        <v>645</v>
      </c>
      <c r="GJ370" s="55">
        <v>698</v>
      </c>
      <c r="GK370" s="56" t="s">
        <v>180</v>
      </c>
      <c r="GL370" s="54" t="s">
        <v>180</v>
      </c>
      <c r="GM370" s="55" t="s">
        <v>180</v>
      </c>
      <c r="GN370" s="56" t="s">
        <v>180</v>
      </c>
      <c r="GO370" s="54" t="s">
        <v>180</v>
      </c>
      <c r="GP370" s="55" t="s">
        <v>180</v>
      </c>
      <c r="GQ370" s="56" t="s">
        <v>180</v>
      </c>
      <c r="GR370" s="54" t="s">
        <v>180</v>
      </c>
      <c r="GS370" s="55" t="s">
        <v>180</v>
      </c>
      <c r="GT370" s="56">
        <v>650</v>
      </c>
      <c r="GU370" s="54">
        <v>600</v>
      </c>
      <c r="GV370" s="55">
        <v>625</v>
      </c>
      <c r="GW370" s="56" t="s">
        <v>180</v>
      </c>
      <c r="GX370" s="54" t="s">
        <v>180</v>
      </c>
      <c r="GY370" s="55" t="s">
        <v>180</v>
      </c>
      <c r="GZ370" s="56">
        <v>93.75</v>
      </c>
      <c r="HA370" s="54">
        <v>73.75</v>
      </c>
      <c r="HB370" s="55">
        <v>83.75</v>
      </c>
      <c r="HC370" s="56">
        <v>120</v>
      </c>
      <c r="HD370" s="54">
        <v>115</v>
      </c>
      <c r="HE370" s="55">
        <v>118</v>
      </c>
      <c r="HF370" s="54" t="s">
        <v>180</v>
      </c>
      <c r="HG370" s="54" t="s">
        <v>180</v>
      </c>
      <c r="HH370" s="55" t="s">
        <v>180</v>
      </c>
      <c r="HI370" s="54">
        <v>97</v>
      </c>
      <c r="HJ370" s="54">
        <v>55</v>
      </c>
      <c r="HK370" s="55">
        <v>76</v>
      </c>
      <c r="HL370" s="56">
        <v>57.5</v>
      </c>
      <c r="HM370" s="54">
        <v>37</v>
      </c>
      <c r="HN370" s="55">
        <v>47.5</v>
      </c>
      <c r="HO370" s="56">
        <v>95</v>
      </c>
      <c r="HP370" s="54">
        <v>80</v>
      </c>
      <c r="HQ370" s="55">
        <v>88</v>
      </c>
      <c r="HR370" s="56">
        <v>112</v>
      </c>
      <c r="HS370" s="54">
        <v>105</v>
      </c>
      <c r="HT370" s="55">
        <v>109</v>
      </c>
      <c r="HU370" s="56" t="s">
        <v>180</v>
      </c>
      <c r="HV370" s="54" t="s">
        <v>180</v>
      </c>
      <c r="HW370" s="55" t="s">
        <v>180</v>
      </c>
      <c r="HX370" s="56">
        <v>70</v>
      </c>
      <c r="HY370" s="54">
        <v>57</v>
      </c>
      <c r="HZ370" s="55">
        <v>63.5</v>
      </c>
      <c r="IA370" s="56">
        <v>57.75</v>
      </c>
      <c r="IB370" s="54">
        <v>53.25</v>
      </c>
      <c r="IC370" s="55">
        <v>55.5</v>
      </c>
    </row>
    <row r="371" spans="1:237">
      <c r="A371" s="20">
        <v>2017</v>
      </c>
      <c r="B371" s="20">
        <v>4</v>
      </c>
      <c r="C371" s="20">
        <v>10</v>
      </c>
      <c r="D371" s="54">
        <v>345.5</v>
      </c>
      <c r="E371" s="54">
        <v>342.5</v>
      </c>
      <c r="F371" s="55">
        <v>344</v>
      </c>
      <c r="G371" s="56">
        <v>355</v>
      </c>
      <c r="H371" s="54">
        <v>350</v>
      </c>
      <c r="I371" s="55">
        <v>352.5</v>
      </c>
      <c r="J371" s="56">
        <v>325.5</v>
      </c>
      <c r="K371" s="54">
        <v>318.25</v>
      </c>
      <c r="L371" s="55">
        <v>322.25</v>
      </c>
      <c r="M371" s="56">
        <v>360</v>
      </c>
      <c r="N371" s="54">
        <v>356.25</v>
      </c>
      <c r="O371" s="55">
        <v>358.5</v>
      </c>
      <c r="P371" s="56">
        <v>360</v>
      </c>
      <c r="Q371" s="54">
        <v>356.25</v>
      </c>
      <c r="R371" s="55">
        <v>358.5</v>
      </c>
      <c r="S371" s="56">
        <v>360</v>
      </c>
      <c r="T371" s="54">
        <v>356.25</v>
      </c>
      <c r="U371" s="55">
        <v>358.5</v>
      </c>
      <c r="V371" s="54">
        <v>360</v>
      </c>
      <c r="W371" s="54">
        <v>352.5</v>
      </c>
      <c r="X371" s="55">
        <v>356.5</v>
      </c>
      <c r="Y371" s="54">
        <v>360</v>
      </c>
      <c r="Z371" s="54">
        <v>350</v>
      </c>
      <c r="AA371" s="55">
        <v>355</v>
      </c>
      <c r="AB371" s="54">
        <v>360</v>
      </c>
      <c r="AC371" s="54">
        <v>356.66666666666669</v>
      </c>
      <c r="AD371" s="55">
        <v>358.66666666666669</v>
      </c>
      <c r="AE371" s="54">
        <v>360</v>
      </c>
      <c r="AF371" s="54">
        <v>356.66666666666669</v>
      </c>
      <c r="AG371" s="55">
        <v>358.66666666666669</v>
      </c>
      <c r="AH371" s="56">
        <v>360</v>
      </c>
      <c r="AI371" s="54">
        <v>355</v>
      </c>
      <c r="AJ371" s="55">
        <v>358</v>
      </c>
      <c r="AK371" s="56">
        <v>341.5</v>
      </c>
      <c r="AL371" s="54">
        <v>338.75</v>
      </c>
      <c r="AM371" s="55">
        <v>340.5</v>
      </c>
      <c r="AN371" s="56" t="s">
        <v>180</v>
      </c>
      <c r="AO371" s="54" t="s">
        <v>180</v>
      </c>
      <c r="AP371" s="55" t="s">
        <v>180</v>
      </c>
      <c r="AQ371" s="56" t="s">
        <v>180</v>
      </c>
      <c r="AR371" s="54" t="s">
        <v>180</v>
      </c>
      <c r="AS371" s="55" t="s">
        <v>180</v>
      </c>
      <c r="AT371" s="56" t="s">
        <v>180</v>
      </c>
      <c r="AU371" s="54" t="s">
        <v>180</v>
      </c>
      <c r="AV371" s="55" t="s">
        <v>180</v>
      </c>
      <c r="AW371" s="56">
        <v>364.75</v>
      </c>
      <c r="AX371" s="54">
        <v>353.75</v>
      </c>
      <c r="AY371" s="55">
        <v>359.25</v>
      </c>
      <c r="AZ371" s="56">
        <v>374.5</v>
      </c>
      <c r="BA371" s="54">
        <v>353.75</v>
      </c>
      <c r="BB371" s="55">
        <v>364.25</v>
      </c>
      <c r="BC371" s="56">
        <v>368</v>
      </c>
      <c r="BD371" s="54">
        <v>360.5</v>
      </c>
      <c r="BE371" s="55">
        <v>364.5</v>
      </c>
      <c r="BF371" s="56">
        <v>374.5</v>
      </c>
      <c r="BG371" s="54">
        <v>353.75</v>
      </c>
      <c r="BH371" s="55">
        <v>364.25</v>
      </c>
      <c r="BI371" s="56">
        <v>358.75</v>
      </c>
      <c r="BJ371" s="54">
        <v>353.75</v>
      </c>
      <c r="BK371" s="55">
        <v>356.75</v>
      </c>
      <c r="BL371" s="56">
        <v>368.25</v>
      </c>
      <c r="BM371" s="54">
        <v>362</v>
      </c>
      <c r="BN371" s="55">
        <v>365.5</v>
      </c>
      <c r="BO371" s="56">
        <v>361.25</v>
      </c>
      <c r="BP371" s="54">
        <v>360</v>
      </c>
      <c r="BQ371" s="55">
        <v>360.75</v>
      </c>
      <c r="BR371" s="56">
        <v>363.75</v>
      </c>
      <c r="BS371" s="54">
        <v>359</v>
      </c>
      <c r="BT371" s="55">
        <v>361.75</v>
      </c>
      <c r="BU371" s="56">
        <v>375.5</v>
      </c>
      <c r="BV371" s="54">
        <v>372.25</v>
      </c>
      <c r="BW371" s="55">
        <v>374</v>
      </c>
      <c r="BX371" s="56">
        <v>379</v>
      </c>
      <c r="BY371" s="54">
        <v>377</v>
      </c>
      <c r="BZ371" s="55">
        <v>378.25</v>
      </c>
      <c r="CA371" s="56" t="s">
        <v>180</v>
      </c>
      <c r="CB371" s="54" t="s">
        <v>180</v>
      </c>
      <c r="CC371" s="55" t="s">
        <v>180</v>
      </c>
      <c r="CD371" s="56" t="s">
        <v>180</v>
      </c>
      <c r="CE371" s="54" t="s">
        <v>180</v>
      </c>
      <c r="CF371" s="55" t="s">
        <v>180</v>
      </c>
      <c r="CG371" s="56">
        <v>369.5</v>
      </c>
      <c r="CH371" s="54">
        <v>367</v>
      </c>
      <c r="CI371" s="55">
        <v>368.5</v>
      </c>
      <c r="CJ371" s="56">
        <v>2587.5</v>
      </c>
      <c r="CK371" s="54">
        <v>2500</v>
      </c>
      <c r="CL371" s="55">
        <v>2543.75</v>
      </c>
      <c r="CM371" s="56">
        <v>2387.5</v>
      </c>
      <c r="CN371" s="54">
        <v>2287.5</v>
      </c>
      <c r="CO371" s="55">
        <v>2337.5</v>
      </c>
      <c r="CP371" s="56">
        <v>397.5</v>
      </c>
      <c r="CQ371" s="54">
        <v>395</v>
      </c>
      <c r="CR371" s="55">
        <v>396.5</v>
      </c>
      <c r="CS371" s="56">
        <v>480</v>
      </c>
      <c r="CT371" s="54">
        <v>440</v>
      </c>
      <c r="CU371" s="55">
        <v>460</v>
      </c>
      <c r="CV371" s="56">
        <v>450</v>
      </c>
      <c r="CW371" s="54">
        <v>450</v>
      </c>
      <c r="CX371" s="55">
        <v>450</v>
      </c>
      <c r="CY371" s="54">
        <v>344.5</v>
      </c>
      <c r="CZ371" s="54">
        <v>341.75</v>
      </c>
      <c r="DA371" s="55">
        <v>343.25</v>
      </c>
      <c r="DB371" s="54">
        <v>330.75</v>
      </c>
      <c r="DC371" s="54">
        <v>326.25</v>
      </c>
      <c r="DD371" s="55">
        <v>329</v>
      </c>
      <c r="DE371" s="54">
        <v>370</v>
      </c>
      <c r="DF371" s="54">
        <v>363.33333333333331</v>
      </c>
      <c r="DG371" s="55">
        <v>367</v>
      </c>
      <c r="DH371" s="54">
        <v>365</v>
      </c>
      <c r="DI371" s="54">
        <v>360</v>
      </c>
      <c r="DJ371" s="55">
        <v>363</v>
      </c>
      <c r="DK371" s="56">
        <v>370</v>
      </c>
      <c r="DL371" s="54">
        <v>365</v>
      </c>
      <c r="DM371" s="55">
        <v>368</v>
      </c>
      <c r="DN371" s="54" t="s">
        <v>180</v>
      </c>
      <c r="DO371" s="54" t="s">
        <v>180</v>
      </c>
      <c r="DP371" s="55" t="s">
        <v>180</v>
      </c>
      <c r="DQ371" s="54" t="s">
        <v>180</v>
      </c>
      <c r="DR371" s="54" t="s">
        <v>180</v>
      </c>
      <c r="DS371" s="55" t="s">
        <v>180</v>
      </c>
      <c r="DT371" s="54" t="s">
        <v>180</v>
      </c>
      <c r="DU371" s="54" t="s">
        <v>180</v>
      </c>
      <c r="DV371" s="55" t="s">
        <v>180</v>
      </c>
      <c r="DW371" s="56">
        <v>345.75</v>
      </c>
      <c r="DX371" s="54">
        <v>345.75</v>
      </c>
      <c r="DY371" s="55">
        <v>345.75</v>
      </c>
      <c r="DZ371" s="56" t="s">
        <v>180</v>
      </c>
      <c r="EA371" s="54" t="s">
        <v>180</v>
      </c>
      <c r="EB371" s="55" t="s">
        <v>180</v>
      </c>
      <c r="EC371" s="56">
        <v>358.75</v>
      </c>
      <c r="ED371" s="54">
        <v>355</v>
      </c>
      <c r="EE371" s="55">
        <v>357.25</v>
      </c>
      <c r="EF371" s="56">
        <v>341.5</v>
      </c>
      <c r="EG371" s="54">
        <v>338.75</v>
      </c>
      <c r="EH371" s="55">
        <v>340.5</v>
      </c>
      <c r="EI371" s="56">
        <v>277.5</v>
      </c>
      <c r="EJ371" s="54">
        <v>274.5</v>
      </c>
      <c r="EK371" s="55">
        <v>276</v>
      </c>
      <c r="EL371" s="56">
        <v>343.75</v>
      </c>
      <c r="EM371" s="54">
        <v>343.75</v>
      </c>
      <c r="EN371" s="55">
        <v>343.75</v>
      </c>
      <c r="EO371" s="56">
        <v>2025</v>
      </c>
      <c r="EP371" s="54">
        <v>1950</v>
      </c>
      <c r="EQ371" s="55">
        <v>1987.5</v>
      </c>
      <c r="ER371" s="56">
        <v>2125</v>
      </c>
      <c r="ES371" s="54">
        <v>2025</v>
      </c>
      <c r="ET371" s="55">
        <v>2075</v>
      </c>
      <c r="EU371" s="54" t="s">
        <v>180</v>
      </c>
      <c r="EV371" s="54" t="s">
        <v>180</v>
      </c>
      <c r="EW371" s="55" t="s">
        <v>180</v>
      </c>
      <c r="EX371" s="54">
        <v>367.25</v>
      </c>
      <c r="EY371" s="54">
        <v>363.75</v>
      </c>
      <c r="EZ371" s="55">
        <v>366</v>
      </c>
      <c r="FA371" s="56">
        <v>307.5</v>
      </c>
      <c r="FB371" s="54">
        <v>307.5</v>
      </c>
      <c r="FC371" s="55">
        <v>307.5</v>
      </c>
      <c r="FD371" s="56" t="s">
        <v>180</v>
      </c>
      <c r="FE371" s="54" t="s">
        <v>180</v>
      </c>
      <c r="FF371" s="55" t="s">
        <v>180</v>
      </c>
      <c r="FG371" s="56">
        <v>277.5</v>
      </c>
      <c r="FH371" s="54">
        <v>275</v>
      </c>
      <c r="FI371" s="55">
        <v>276.5</v>
      </c>
      <c r="FJ371" s="56">
        <v>277.5</v>
      </c>
      <c r="FK371" s="54">
        <v>263</v>
      </c>
      <c r="FL371" s="55">
        <v>270.5</v>
      </c>
      <c r="FM371" s="56">
        <v>307.5</v>
      </c>
      <c r="FN371" s="54">
        <v>302.5</v>
      </c>
      <c r="FO371" s="55">
        <v>305.5</v>
      </c>
      <c r="FP371" s="56" t="s">
        <v>180</v>
      </c>
      <c r="FQ371" s="54" t="s">
        <v>180</v>
      </c>
      <c r="FR371" s="55" t="s">
        <v>180</v>
      </c>
      <c r="FS371" s="56" t="s">
        <v>180</v>
      </c>
      <c r="FT371" s="54" t="s">
        <v>180</v>
      </c>
      <c r="FU371" s="55" t="s">
        <v>180</v>
      </c>
      <c r="FV371" s="56">
        <v>270</v>
      </c>
      <c r="FW371" s="54">
        <v>250</v>
      </c>
      <c r="FX371" s="55">
        <v>260</v>
      </c>
      <c r="FY371" s="56">
        <v>277.5</v>
      </c>
      <c r="FZ371" s="54">
        <v>275</v>
      </c>
      <c r="GA371" s="55">
        <v>276.5</v>
      </c>
      <c r="GB371" s="56">
        <v>700</v>
      </c>
      <c r="GC371" s="54">
        <v>492</v>
      </c>
      <c r="GD371" s="55">
        <v>596</v>
      </c>
      <c r="GE371" s="56">
        <v>572</v>
      </c>
      <c r="GF371" s="54">
        <v>567</v>
      </c>
      <c r="GG371" s="55">
        <v>570</v>
      </c>
      <c r="GH371" s="56">
        <v>750</v>
      </c>
      <c r="GI371" s="54">
        <v>637.5</v>
      </c>
      <c r="GJ371" s="55">
        <v>694</v>
      </c>
      <c r="GK371" s="56" t="s">
        <v>180</v>
      </c>
      <c r="GL371" s="54" t="s">
        <v>180</v>
      </c>
      <c r="GM371" s="55" t="s">
        <v>180</v>
      </c>
      <c r="GN371" s="56" t="s">
        <v>180</v>
      </c>
      <c r="GO371" s="54" t="s">
        <v>180</v>
      </c>
      <c r="GP371" s="55" t="s">
        <v>180</v>
      </c>
      <c r="GQ371" s="56" t="s">
        <v>180</v>
      </c>
      <c r="GR371" s="54" t="s">
        <v>180</v>
      </c>
      <c r="GS371" s="55" t="s">
        <v>180</v>
      </c>
      <c r="GT371" s="56">
        <v>650</v>
      </c>
      <c r="GU371" s="54">
        <v>600</v>
      </c>
      <c r="GV371" s="55">
        <v>625</v>
      </c>
      <c r="GW371" s="56" t="s">
        <v>180</v>
      </c>
      <c r="GX371" s="54" t="s">
        <v>180</v>
      </c>
      <c r="GY371" s="55" t="s">
        <v>180</v>
      </c>
      <c r="GZ371" s="56">
        <v>90</v>
      </c>
      <c r="HA371" s="54">
        <v>70</v>
      </c>
      <c r="HB371" s="55">
        <v>80</v>
      </c>
      <c r="HC371" s="56">
        <v>120</v>
      </c>
      <c r="HD371" s="54">
        <v>115</v>
      </c>
      <c r="HE371" s="55">
        <v>118</v>
      </c>
      <c r="HF371" s="54" t="s">
        <v>180</v>
      </c>
      <c r="HG371" s="54" t="s">
        <v>180</v>
      </c>
      <c r="HH371" s="55" t="s">
        <v>180</v>
      </c>
      <c r="HI371" s="54">
        <v>97</v>
      </c>
      <c r="HJ371" s="54">
        <v>55</v>
      </c>
      <c r="HK371" s="55">
        <v>76</v>
      </c>
      <c r="HL371" s="56">
        <v>53.75</v>
      </c>
      <c r="HM371" s="54">
        <v>36</v>
      </c>
      <c r="HN371" s="55">
        <v>45.25</v>
      </c>
      <c r="HO371" s="56">
        <v>95</v>
      </c>
      <c r="HP371" s="54">
        <v>80</v>
      </c>
      <c r="HQ371" s="55">
        <v>88</v>
      </c>
      <c r="HR371" s="56">
        <v>112</v>
      </c>
      <c r="HS371" s="54">
        <v>105</v>
      </c>
      <c r="HT371" s="55">
        <v>109</v>
      </c>
      <c r="HU371" s="56" t="s">
        <v>180</v>
      </c>
      <c r="HV371" s="54" t="s">
        <v>180</v>
      </c>
      <c r="HW371" s="55" t="s">
        <v>180</v>
      </c>
      <c r="HX371" s="56">
        <v>70</v>
      </c>
      <c r="HY371" s="54">
        <v>55.75</v>
      </c>
      <c r="HZ371" s="55">
        <v>63</v>
      </c>
      <c r="IA371" s="56">
        <v>56.5</v>
      </c>
      <c r="IB371" s="54">
        <v>50</v>
      </c>
      <c r="IC371" s="55">
        <v>53.25</v>
      </c>
    </row>
    <row r="372" spans="1:237">
      <c r="A372" s="20">
        <v>2017</v>
      </c>
      <c r="B372" s="20">
        <v>4</v>
      </c>
      <c r="C372" s="20">
        <v>11</v>
      </c>
      <c r="D372" s="54">
        <v>370.2</v>
      </c>
      <c r="E372" s="54">
        <v>369.2</v>
      </c>
      <c r="F372" s="55">
        <v>369.8</v>
      </c>
      <c r="G372" s="56">
        <v>358</v>
      </c>
      <c r="H372" s="54">
        <v>358</v>
      </c>
      <c r="I372" s="55">
        <v>358</v>
      </c>
      <c r="J372" s="56">
        <v>351.4</v>
      </c>
      <c r="K372" s="54">
        <v>340.4</v>
      </c>
      <c r="L372" s="55">
        <v>346.4</v>
      </c>
      <c r="M372" s="56">
        <v>384</v>
      </c>
      <c r="N372" s="54">
        <v>368</v>
      </c>
      <c r="O372" s="55">
        <v>376.4</v>
      </c>
      <c r="P372" s="56">
        <v>382</v>
      </c>
      <c r="Q372" s="54">
        <v>369</v>
      </c>
      <c r="R372" s="55">
        <v>375.8</v>
      </c>
      <c r="S372" s="56">
        <v>381</v>
      </c>
      <c r="T372" s="54">
        <v>369</v>
      </c>
      <c r="U372" s="55">
        <v>375.4</v>
      </c>
      <c r="V372" s="54">
        <v>379</v>
      </c>
      <c r="W372" s="54">
        <v>367</v>
      </c>
      <c r="X372" s="55">
        <v>373</v>
      </c>
      <c r="Y372" s="54">
        <v>380</v>
      </c>
      <c r="Z372" s="54">
        <v>369</v>
      </c>
      <c r="AA372" s="55">
        <v>374.8</v>
      </c>
      <c r="AB372" s="54">
        <v>384</v>
      </c>
      <c r="AC372" s="54">
        <v>375</v>
      </c>
      <c r="AD372" s="55">
        <v>379.6</v>
      </c>
      <c r="AE372" s="54">
        <v>379</v>
      </c>
      <c r="AF372" s="54">
        <v>369</v>
      </c>
      <c r="AG372" s="55">
        <v>374.2</v>
      </c>
      <c r="AH372" s="56">
        <v>380</v>
      </c>
      <c r="AI372" s="54">
        <v>371</v>
      </c>
      <c r="AJ372" s="55">
        <v>376</v>
      </c>
      <c r="AK372" s="56">
        <v>366</v>
      </c>
      <c r="AL372" s="54">
        <v>361</v>
      </c>
      <c r="AM372" s="55">
        <v>363.6</v>
      </c>
      <c r="AN372" s="56" t="s">
        <v>180</v>
      </c>
      <c r="AO372" s="54" t="s">
        <v>180</v>
      </c>
      <c r="AP372" s="55" t="s">
        <v>180</v>
      </c>
      <c r="AQ372" s="56" t="s">
        <v>180</v>
      </c>
      <c r="AR372" s="54" t="s">
        <v>180</v>
      </c>
      <c r="AS372" s="55" t="s">
        <v>180</v>
      </c>
      <c r="AT372" s="56" t="s">
        <v>180</v>
      </c>
      <c r="AU372" s="54" t="s">
        <v>180</v>
      </c>
      <c r="AV372" s="55" t="s">
        <v>180</v>
      </c>
      <c r="AW372" s="56">
        <v>380</v>
      </c>
      <c r="AX372" s="54">
        <v>371</v>
      </c>
      <c r="AY372" s="55">
        <v>375.8</v>
      </c>
      <c r="AZ372" s="56">
        <v>396</v>
      </c>
      <c r="BA372" s="54">
        <v>373</v>
      </c>
      <c r="BB372" s="55">
        <v>384.6</v>
      </c>
      <c r="BC372" s="56">
        <v>386.2</v>
      </c>
      <c r="BD372" s="54">
        <v>378</v>
      </c>
      <c r="BE372" s="55">
        <v>382.2</v>
      </c>
      <c r="BF372" s="56">
        <v>396</v>
      </c>
      <c r="BG372" s="54">
        <v>375</v>
      </c>
      <c r="BH372" s="55">
        <v>385.6</v>
      </c>
      <c r="BI372" s="56">
        <v>372</v>
      </c>
      <c r="BJ372" s="54">
        <v>365</v>
      </c>
      <c r="BK372" s="55">
        <v>368.8</v>
      </c>
      <c r="BL372" s="56">
        <v>394.2</v>
      </c>
      <c r="BM372" s="54">
        <v>383.2</v>
      </c>
      <c r="BN372" s="55">
        <v>388.8</v>
      </c>
      <c r="BO372" s="56">
        <v>385</v>
      </c>
      <c r="BP372" s="54">
        <v>379.4</v>
      </c>
      <c r="BQ372" s="55">
        <v>382.4</v>
      </c>
      <c r="BR372" s="56">
        <v>388.6</v>
      </c>
      <c r="BS372" s="54">
        <v>378.6</v>
      </c>
      <c r="BT372" s="55">
        <v>383.6</v>
      </c>
      <c r="BU372" s="56">
        <v>388.6</v>
      </c>
      <c r="BV372" s="54">
        <v>387</v>
      </c>
      <c r="BW372" s="55">
        <v>388</v>
      </c>
      <c r="BX372" s="56">
        <v>403.6</v>
      </c>
      <c r="BY372" s="54">
        <v>398.6</v>
      </c>
      <c r="BZ372" s="55">
        <v>401.4</v>
      </c>
      <c r="CA372" s="56" t="s">
        <v>180</v>
      </c>
      <c r="CB372" s="54" t="s">
        <v>180</v>
      </c>
      <c r="CC372" s="55" t="s">
        <v>180</v>
      </c>
      <c r="CD372" s="56" t="s">
        <v>180</v>
      </c>
      <c r="CE372" s="54" t="s">
        <v>180</v>
      </c>
      <c r="CF372" s="55" t="s">
        <v>180</v>
      </c>
      <c r="CG372" s="56">
        <v>396</v>
      </c>
      <c r="CH372" s="54">
        <v>392</v>
      </c>
      <c r="CI372" s="55">
        <v>394.4</v>
      </c>
      <c r="CJ372" s="56">
        <v>2840</v>
      </c>
      <c r="CK372" s="54">
        <v>2760</v>
      </c>
      <c r="CL372" s="55">
        <v>2800</v>
      </c>
      <c r="CM372" s="56">
        <v>2600</v>
      </c>
      <c r="CN372" s="54">
        <v>2500</v>
      </c>
      <c r="CO372" s="55">
        <v>2550</v>
      </c>
      <c r="CP372" s="56">
        <v>421</v>
      </c>
      <c r="CQ372" s="54">
        <v>413</v>
      </c>
      <c r="CR372" s="55">
        <v>417.2</v>
      </c>
      <c r="CS372" s="56">
        <v>480</v>
      </c>
      <c r="CT372" s="54">
        <v>440</v>
      </c>
      <c r="CU372" s="55">
        <v>460</v>
      </c>
      <c r="CV372" s="56">
        <v>450</v>
      </c>
      <c r="CW372" s="54">
        <v>450</v>
      </c>
      <c r="CX372" s="55">
        <v>450</v>
      </c>
      <c r="CY372" s="54">
        <v>369.6</v>
      </c>
      <c r="CZ372" s="54">
        <v>367</v>
      </c>
      <c r="DA372" s="55">
        <v>368.6</v>
      </c>
      <c r="DB372" s="54">
        <v>367.6</v>
      </c>
      <c r="DC372" s="54">
        <v>356</v>
      </c>
      <c r="DD372" s="55">
        <v>362</v>
      </c>
      <c r="DE372" s="54">
        <v>395</v>
      </c>
      <c r="DF372" s="54">
        <v>388</v>
      </c>
      <c r="DG372" s="55">
        <v>391.8</v>
      </c>
      <c r="DH372" s="54">
        <v>391</v>
      </c>
      <c r="DI372" s="54">
        <v>388</v>
      </c>
      <c r="DJ372" s="55">
        <v>389.8</v>
      </c>
      <c r="DK372" s="56">
        <v>392</v>
      </c>
      <c r="DL372" s="54">
        <v>388</v>
      </c>
      <c r="DM372" s="55">
        <v>390.4</v>
      </c>
      <c r="DN372" s="54" t="s">
        <v>180</v>
      </c>
      <c r="DO372" s="54" t="s">
        <v>180</v>
      </c>
      <c r="DP372" s="55" t="s">
        <v>180</v>
      </c>
      <c r="DQ372" s="54" t="s">
        <v>180</v>
      </c>
      <c r="DR372" s="54" t="s">
        <v>180</v>
      </c>
      <c r="DS372" s="55" t="s">
        <v>180</v>
      </c>
      <c r="DT372" s="54" t="s">
        <v>180</v>
      </c>
      <c r="DU372" s="54" t="s">
        <v>180</v>
      </c>
      <c r="DV372" s="55" t="s">
        <v>180</v>
      </c>
      <c r="DW372" s="56">
        <v>374.2</v>
      </c>
      <c r="DX372" s="54">
        <v>368</v>
      </c>
      <c r="DY372" s="55">
        <v>371.2</v>
      </c>
      <c r="DZ372" s="56" t="s">
        <v>180</v>
      </c>
      <c r="EA372" s="54" t="s">
        <v>180</v>
      </c>
      <c r="EB372" s="55" t="s">
        <v>180</v>
      </c>
      <c r="EC372" s="56">
        <v>378</v>
      </c>
      <c r="ED372" s="54">
        <v>374</v>
      </c>
      <c r="EE372" s="55">
        <v>376.4</v>
      </c>
      <c r="EF372" s="56">
        <v>366</v>
      </c>
      <c r="EG372" s="54">
        <v>361</v>
      </c>
      <c r="EH372" s="55">
        <v>363.6</v>
      </c>
      <c r="EI372" s="56">
        <v>326</v>
      </c>
      <c r="EJ372" s="54">
        <v>322</v>
      </c>
      <c r="EK372" s="55">
        <v>324</v>
      </c>
      <c r="EL372" s="56">
        <v>395</v>
      </c>
      <c r="EM372" s="54">
        <v>367</v>
      </c>
      <c r="EN372" s="55">
        <v>381.2</v>
      </c>
      <c r="EO372" s="56">
        <v>2330</v>
      </c>
      <c r="EP372" s="54">
        <v>2250</v>
      </c>
      <c r="EQ372" s="55">
        <v>2290</v>
      </c>
      <c r="ER372" s="56">
        <v>2420</v>
      </c>
      <c r="ES372" s="54">
        <v>2320</v>
      </c>
      <c r="ET372" s="55">
        <v>2370</v>
      </c>
      <c r="EU372" s="54" t="s">
        <v>180</v>
      </c>
      <c r="EV372" s="54" t="s">
        <v>180</v>
      </c>
      <c r="EW372" s="55" t="s">
        <v>180</v>
      </c>
      <c r="EX372" s="54">
        <v>392</v>
      </c>
      <c r="EY372" s="54">
        <v>389</v>
      </c>
      <c r="EZ372" s="55">
        <v>390.6</v>
      </c>
      <c r="FA372" s="56">
        <v>322</v>
      </c>
      <c r="FB372" s="54">
        <v>318</v>
      </c>
      <c r="FC372" s="55">
        <v>320</v>
      </c>
      <c r="FD372" s="56" t="s">
        <v>180</v>
      </c>
      <c r="FE372" s="54" t="s">
        <v>180</v>
      </c>
      <c r="FF372" s="55" t="s">
        <v>180</v>
      </c>
      <c r="FG372" s="56">
        <v>280</v>
      </c>
      <c r="FH372" s="54">
        <v>275</v>
      </c>
      <c r="FI372" s="55">
        <v>278</v>
      </c>
      <c r="FJ372" s="56">
        <v>300</v>
      </c>
      <c r="FK372" s="54">
        <v>276.60000000000002</v>
      </c>
      <c r="FL372" s="55">
        <v>288.8</v>
      </c>
      <c r="FM372" s="56">
        <v>328</v>
      </c>
      <c r="FN372" s="54">
        <v>321</v>
      </c>
      <c r="FO372" s="55">
        <v>324.8</v>
      </c>
      <c r="FP372" s="56" t="s">
        <v>180</v>
      </c>
      <c r="FQ372" s="54" t="s">
        <v>180</v>
      </c>
      <c r="FR372" s="55" t="s">
        <v>180</v>
      </c>
      <c r="FS372" s="56" t="s">
        <v>180</v>
      </c>
      <c r="FT372" s="54" t="s">
        <v>180</v>
      </c>
      <c r="FU372" s="55" t="s">
        <v>180</v>
      </c>
      <c r="FV372" s="56">
        <v>288</v>
      </c>
      <c r="FW372" s="54">
        <v>262</v>
      </c>
      <c r="FX372" s="55">
        <v>275</v>
      </c>
      <c r="FY372" s="56">
        <v>292</v>
      </c>
      <c r="FZ372" s="54">
        <v>291</v>
      </c>
      <c r="GA372" s="55">
        <v>291.60000000000002</v>
      </c>
      <c r="GB372" s="56">
        <v>700</v>
      </c>
      <c r="GC372" s="54">
        <v>492</v>
      </c>
      <c r="GD372" s="55">
        <v>596</v>
      </c>
      <c r="GE372" s="56">
        <v>572</v>
      </c>
      <c r="GF372" s="54">
        <v>567</v>
      </c>
      <c r="GG372" s="55">
        <v>570</v>
      </c>
      <c r="GH372" s="56">
        <v>750</v>
      </c>
      <c r="GI372" s="54">
        <v>630</v>
      </c>
      <c r="GJ372" s="55">
        <v>690</v>
      </c>
      <c r="GK372" s="56" t="s">
        <v>180</v>
      </c>
      <c r="GL372" s="54" t="s">
        <v>180</v>
      </c>
      <c r="GM372" s="55" t="s">
        <v>180</v>
      </c>
      <c r="GN372" s="56" t="s">
        <v>180</v>
      </c>
      <c r="GO372" s="54" t="s">
        <v>180</v>
      </c>
      <c r="GP372" s="55" t="s">
        <v>180</v>
      </c>
      <c r="GQ372" s="56" t="s">
        <v>180</v>
      </c>
      <c r="GR372" s="54" t="s">
        <v>180</v>
      </c>
      <c r="GS372" s="55" t="s">
        <v>180</v>
      </c>
      <c r="GT372" s="56">
        <v>650</v>
      </c>
      <c r="GU372" s="54">
        <v>600</v>
      </c>
      <c r="GV372" s="55">
        <v>625</v>
      </c>
      <c r="GW372" s="56" t="s">
        <v>180</v>
      </c>
      <c r="GX372" s="54" t="s">
        <v>180</v>
      </c>
      <c r="GY372" s="55" t="s">
        <v>180</v>
      </c>
      <c r="GZ372" s="56">
        <v>90</v>
      </c>
      <c r="HA372" s="54">
        <v>70</v>
      </c>
      <c r="HB372" s="55">
        <v>80</v>
      </c>
      <c r="HC372" s="56">
        <v>115</v>
      </c>
      <c r="HD372" s="54">
        <v>105</v>
      </c>
      <c r="HE372" s="55">
        <v>110</v>
      </c>
      <c r="HF372" s="54" t="s">
        <v>180</v>
      </c>
      <c r="HG372" s="54" t="s">
        <v>180</v>
      </c>
      <c r="HH372" s="55" t="s">
        <v>180</v>
      </c>
      <c r="HI372" s="54">
        <v>97</v>
      </c>
      <c r="HJ372" s="54">
        <v>59</v>
      </c>
      <c r="HK372" s="55">
        <v>78.400000000000006</v>
      </c>
      <c r="HL372" s="56">
        <v>50</v>
      </c>
      <c r="HM372" s="54">
        <v>36</v>
      </c>
      <c r="HN372" s="55">
        <v>43</v>
      </c>
      <c r="HO372" s="56">
        <v>95</v>
      </c>
      <c r="HP372" s="54">
        <v>70</v>
      </c>
      <c r="HQ372" s="55">
        <v>83</v>
      </c>
      <c r="HR372" s="56">
        <v>105</v>
      </c>
      <c r="HS372" s="54">
        <v>95</v>
      </c>
      <c r="HT372" s="55">
        <v>100</v>
      </c>
      <c r="HU372" s="56" t="s">
        <v>180</v>
      </c>
      <c r="HV372" s="54" t="s">
        <v>180</v>
      </c>
      <c r="HW372" s="55" t="s">
        <v>180</v>
      </c>
      <c r="HX372" s="56">
        <v>70</v>
      </c>
      <c r="HY372" s="54">
        <v>55</v>
      </c>
      <c r="HZ372" s="55">
        <v>63</v>
      </c>
      <c r="IA372" s="56">
        <v>55</v>
      </c>
      <c r="IB372" s="54">
        <v>47</v>
      </c>
      <c r="IC372" s="55">
        <v>51</v>
      </c>
    </row>
    <row r="373" spans="1:237">
      <c r="A373" s="20">
        <v>2017</v>
      </c>
      <c r="B373" s="20">
        <v>4</v>
      </c>
      <c r="C373" s="20">
        <v>12</v>
      </c>
      <c r="D373" s="54">
        <v>385</v>
      </c>
      <c r="E373" s="54">
        <v>385</v>
      </c>
      <c r="F373" s="55">
        <v>385</v>
      </c>
      <c r="G373" s="56">
        <v>361.66666666666669</v>
      </c>
      <c r="H373" s="54">
        <v>361.66666666666669</v>
      </c>
      <c r="I373" s="55">
        <v>361.66666666666669</v>
      </c>
      <c r="J373" s="56">
        <v>361.66666666666669</v>
      </c>
      <c r="K373" s="54">
        <v>356.66666666666669</v>
      </c>
      <c r="L373" s="55">
        <v>359.66666666666669</v>
      </c>
      <c r="M373" s="56">
        <v>393.33333333333331</v>
      </c>
      <c r="N373" s="54">
        <v>383.33333333333331</v>
      </c>
      <c r="O373" s="55">
        <v>388.33333333333331</v>
      </c>
      <c r="P373" s="56">
        <v>393.33333333333331</v>
      </c>
      <c r="Q373" s="54">
        <v>383.33333333333331</v>
      </c>
      <c r="R373" s="55">
        <v>388.33333333333331</v>
      </c>
      <c r="S373" s="56">
        <v>393.33333333333331</v>
      </c>
      <c r="T373" s="54">
        <v>383.33333333333331</v>
      </c>
      <c r="U373" s="55">
        <v>388.33333333333331</v>
      </c>
      <c r="V373" s="54">
        <v>388.33333333333331</v>
      </c>
      <c r="W373" s="54">
        <v>383.33333333333331</v>
      </c>
      <c r="X373" s="55">
        <v>386.33333333333331</v>
      </c>
      <c r="Y373" s="54">
        <v>386.66666666666669</v>
      </c>
      <c r="Z373" s="54">
        <v>383.33333333333331</v>
      </c>
      <c r="AA373" s="55">
        <v>385.33333333333331</v>
      </c>
      <c r="AB373" s="54">
        <v>393.33333333333331</v>
      </c>
      <c r="AC373" s="54">
        <v>386.66666666666669</v>
      </c>
      <c r="AD373" s="55">
        <v>390.33333333333331</v>
      </c>
      <c r="AE373" s="54">
        <v>388.33333333333331</v>
      </c>
      <c r="AF373" s="54">
        <v>383.33333333333331</v>
      </c>
      <c r="AG373" s="55">
        <v>386.33333333333331</v>
      </c>
      <c r="AH373" s="56">
        <v>393.33333333333331</v>
      </c>
      <c r="AI373" s="54">
        <v>385</v>
      </c>
      <c r="AJ373" s="55">
        <v>389.33333333333331</v>
      </c>
      <c r="AK373" s="56">
        <v>391.66666666666669</v>
      </c>
      <c r="AL373" s="54">
        <v>381.66666666666669</v>
      </c>
      <c r="AM373" s="55">
        <v>386.66666666666669</v>
      </c>
      <c r="AN373" s="56" t="s">
        <v>180</v>
      </c>
      <c r="AO373" s="54" t="s">
        <v>180</v>
      </c>
      <c r="AP373" s="55" t="s">
        <v>180</v>
      </c>
      <c r="AQ373" s="56" t="s">
        <v>180</v>
      </c>
      <c r="AR373" s="54" t="s">
        <v>180</v>
      </c>
      <c r="AS373" s="55" t="s">
        <v>180</v>
      </c>
      <c r="AT373" s="56" t="s">
        <v>180</v>
      </c>
      <c r="AU373" s="54" t="s">
        <v>180</v>
      </c>
      <c r="AV373" s="55" t="s">
        <v>180</v>
      </c>
      <c r="AW373" s="56">
        <v>385</v>
      </c>
      <c r="AX373" s="54">
        <v>380</v>
      </c>
      <c r="AY373" s="55">
        <v>383</v>
      </c>
      <c r="AZ373" s="56">
        <v>410</v>
      </c>
      <c r="BA373" s="54">
        <v>390</v>
      </c>
      <c r="BB373" s="55">
        <v>400</v>
      </c>
      <c r="BC373" s="56">
        <v>410</v>
      </c>
      <c r="BD373" s="54">
        <v>400</v>
      </c>
      <c r="BE373" s="55">
        <v>405</v>
      </c>
      <c r="BF373" s="56">
        <v>410</v>
      </c>
      <c r="BG373" s="54">
        <v>390</v>
      </c>
      <c r="BH373" s="55">
        <v>400</v>
      </c>
      <c r="BI373" s="56">
        <v>390</v>
      </c>
      <c r="BJ373" s="54">
        <v>385</v>
      </c>
      <c r="BK373" s="55">
        <v>388</v>
      </c>
      <c r="BL373" s="56">
        <v>416.66666666666669</v>
      </c>
      <c r="BM373" s="54">
        <v>391.66666666666669</v>
      </c>
      <c r="BN373" s="55">
        <v>404.33333333333331</v>
      </c>
      <c r="BO373" s="56">
        <v>403</v>
      </c>
      <c r="BP373" s="54">
        <v>400</v>
      </c>
      <c r="BQ373" s="55">
        <v>402</v>
      </c>
      <c r="BR373" s="56">
        <v>403.33333333333331</v>
      </c>
      <c r="BS373" s="54">
        <v>401.66666666666669</v>
      </c>
      <c r="BT373" s="55">
        <v>402.66666666666669</v>
      </c>
      <c r="BU373" s="56">
        <v>400</v>
      </c>
      <c r="BV373" s="54">
        <v>393.33333333333331</v>
      </c>
      <c r="BW373" s="55">
        <v>397</v>
      </c>
      <c r="BX373" s="56">
        <v>425</v>
      </c>
      <c r="BY373" s="54">
        <v>421</v>
      </c>
      <c r="BZ373" s="55">
        <v>423.33333333333331</v>
      </c>
      <c r="CA373" s="56" t="s">
        <v>180</v>
      </c>
      <c r="CB373" s="54" t="s">
        <v>180</v>
      </c>
      <c r="CC373" s="55" t="s">
        <v>180</v>
      </c>
      <c r="CD373" s="56" t="s">
        <v>180</v>
      </c>
      <c r="CE373" s="54" t="s">
        <v>180</v>
      </c>
      <c r="CF373" s="55" t="s">
        <v>180</v>
      </c>
      <c r="CG373" s="56">
        <v>406.66666666666669</v>
      </c>
      <c r="CH373" s="54">
        <v>401.66666666666669</v>
      </c>
      <c r="CI373" s="55">
        <v>404.66666666666669</v>
      </c>
      <c r="CJ373" s="56">
        <v>2933.3333333333335</v>
      </c>
      <c r="CK373" s="54">
        <v>2850</v>
      </c>
      <c r="CL373" s="55">
        <v>2891.6666666666665</v>
      </c>
      <c r="CM373" s="56">
        <v>2650</v>
      </c>
      <c r="CN373" s="54">
        <v>2550</v>
      </c>
      <c r="CO373" s="55">
        <v>2600</v>
      </c>
      <c r="CP373" s="56">
        <v>430</v>
      </c>
      <c r="CQ373" s="54">
        <v>426.66666666666669</v>
      </c>
      <c r="CR373" s="55">
        <v>428.66666666666669</v>
      </c>
      <c r="CS373" s="56">
        <v>480</v>
      </c>
      <c r="CT373" s="54">
        <v>440</v>
      </c>
      <c r="CU373" s="55">
        <v>460</v>
      </c>
      <c r="CV373" s="56">
        <v>450</v>
      </c>
      <c r="CW373" s="54">
        <v>450</v>
      </c>
      <c r="CX373" s="55">
        <v>450</v>
      </c>
      <c r="CY373" s="54">
        <v>380</v>
      </c>
      <c r="CZ373" s="54">
        <v>375</v>
      </c>
      <c r="DA373" s="55">
        <v>378</v>
      </c>
      <c r="DB373" s="54">
        <v>385.66666666666669</v>
      </c>
      <c r="DC373" s="54">
        <v>380.66666666666669</v>
      </c>
      <c r="DD373" s="55">
        <v>383.33333333333331</v>
      </c>
      <c r="DE373" s="54">
        <v>423.33333333333331</v>
      </c>
      <c r="DF373" s="54">
        <v>416.66666666666669</v>
      </c>
      <c r="DG373" s="55">
        <v>420</v>
      </c>
      <c r="DH373" s="54">
        <v>416.66666666666669</v>
      </c>
      <c r="DI373" s="54">
        <v>411.66666666666669</v>
      </c>
      <c r="DJ373" s="55">
        <v>414.66666666666669</v>
      </c>
      <c r="DK373" s="56">
        <v>425</v>
      </c>
      <c r="DL373" s="54">
        <v>416.66666666666669</v>
      </c>
      <c r="DM373" s="55">
        <v>421</v>
      </c>
      <c r="DN373" s="54" t="s">
        <v>180</v>
      </c>
      <c r="DO373" s="54" t="s">
        <v>180</v>
      </c>
      <c r="DP373" s="55" t="s">
        <v>180</v>
      </c>
      <c r="DQ373" s="54" t="s">
        <v>180</v>
      </c>
      <c r="DR373" s="54" t="s">
        <v>180</v>
      </c>
      <c r="DS373" s="55" t="s">
        <v>180</v>
      </c>
      <c r="DT373" s="54" t="s">
        <v>180</v>
      </c>
      <c r="DU373" s="54" t="s">
        <v>180</v>
      </c>
      <c r="DV373" s="55" t="s">
        <v>180</v>
      </c>
      <c r="DW373" s="56">
        <v>385</v>
      </c>
      <c r="DX373" s="54">
        <v>385</v>
      </c>
      <c r="DY373" s="55">
        <v>385</v>
      </c>
      <c r="DZ373" s="56" t="s">
        <v>180</v>
      </c>
      <c r="EA373" s="54" t="s">
        <v>180</v>
      </c>
      <c r="EB373" s="55" t="s">
        <v>180</v>
      </c>
      <c r="EC373" s="56">
        <v>390</v>
      </c>
      <c r="ED373" s="54">
        <v>390</v>
      </c>
      <c r="EE373" s="55">
        <v>390</v>
      </c>
      <c r="EF373" s="56">
        <v>391.66666666666669</v>
      </c>
      <c r="EG373" s="54">
        <v>381.66666666666669</v>
      </c>
      <c r="EH373" s="55">
        <v>386.66666666666669</v>
      </c>
      <c r="EI373" s="56">
        <v>333.33333333333331</v>
      </c>
      <c r="EJ373" s="54">
        <v>331.66666666666669</v>
      </c>
      <c r="EK373" s="55">
        <v>332.66666666666669</v>
      </c>
      <c r="EL373" s="56">
        <v>410</v>
      </c>
      <c r="EM373" s="54">
        <v>380</v>
      </c>
      <c r="EN373" s="55">
        <v>395</v>
      </c>
      <c r="EO373" s="56">
        <v>2400</v>
      </c>
      <c r="EP373" s="54">
        <v>2233.3333333333335</v>
      </c>
      <c r="EQ373" s="55">
        <v>2316.6666666666665</v>
      </c>
      <c r="ER373" s="56">
        <v>2500</v>
      </c>
      <c r="ES373" s="54">
        <v>2400</v>
      </c>
      <c r="ET373" s="55">
        <v>2450</v>
      </c>
      <c r="EU373" s="54" t="s">
        <v>180</v>
      </c>
      <c r="EV373" s="54" t="s">
        <v>180</v>
      </c>
      <c r="EW373" s="55" t="s">
        <v>180</v>
      </c>
      <c r="EX373" s="54">
        <v>401.66666666666669</v>
      </c>
      <c r="EY373" s="54">
        <v>396.66666666666669</v>
      </c>
      <c r="EZ373" s="55">
        <v>399.66666666666669</v>
      </c>
      <c r="FA373" s="56">
        <v>340</v>
      </c>
      <c r="FB373" s="54">
        <v>330</v>
      </c>
      <c r="FC373" s="55">
        <v>335</v>
      </c>
      <c r="FD373" s="56" t="s">
        <v>180</v>
      </c>
      <c r="FE373" s="54" t="s">
        <v>180</v>
      </c>
      <c r="FF373" s="55" t="s">
        <v>180</v>
      </c>
      <c r="FG373" s="56">
        <v>280</v>
      </c>
      <c r="FH373" s="54">
        <v>275</v>
      </c>
      <c r="FI373" s="55">
        <v>278</v>
      </c>
      <c r="FJ373" s="56">
        <v>313.33333333333331</v>
      </c>
      <c r="FK373" s="54">
        <v>295</v>
      </c>
      <c r="FL373" s="55">
        <v>304.33333333333331</v>
      </c>
      <c r="FM373" s="56">
        <v>350</v>
      </c>
      <c r="FN373" s="54">
        <v>346.66666666666669</v>
      </c>
      <c r="FO373" s="55">
        <v>348.33333333333331</v>
      </c>
      <c r="FP373" s="56" t="s">
        <v>180</v>
      </c>
      <c r="FQ373" s="54" t="s">
        <v>180</v>
      </c>
      <c r="FR373" s="55" t="s">
        <v>180</v>
      </c>
      <c r="FS373" s="56" t="s">
        <v>180</v>
      </c>
      <c r="FT373" s="54" t="s">
        <v>180</v>
      </c>
      <c r="FU373" s="55" t="s">
        <v>180</v>
      </c>
      <c r="FV373" s="56">
        <v>300</v>
      </c>
      <c r="FW373" s="54">
        <v>270</v>
      </c>
      <c r="FX373" s="55">
        <v>285</v>
      </c>
      <c r="FY373" s="56">
        <v>315</v>
      </c>
      <c r="FZ373" s="54">
        <v>310</v>
      </c>
      <c r="GA373" s="55">
        <v>313</v>
      </c>
      <c r="GB373" s="56">
        <v>700</v>
      </c>
      <c r="GC373" s="54">
        <v>492</v>
      </c>
      <c r="GD373" s="55">
        <v>596</v>
      </c>
      <c r="GE373" s="56">
        <v>572</v>
      </c>
      <c r="GF373" s="54">
        <v>567</v>
      </c>
      <c r="GG373" s="55">
        <v>570</v>
      </c>
      <c r="GH373" s="56">
        <v>750</v>
      </c>
      <c r="GI373" s="54">
        <v>630</v>
      </c>
      <c r="GJ373" s="55">
        <v>690</v>
      </c>
      <c r="GK373" s="56" t="s">
        <v>180</v>
      </c>
      <c r="GL373" s="54" t="s">
        <v>180</v>
      </c>
      <c r="GM373" s="55" t="s">
        <v>180</v>
      </c>
      <c r="GN373" s="56" t="s">
        <v>180</v>
      </c>
      <c r="GO373" s="54" t="s">
        <v>180</v>
      </c>
      <c r="GP373" s="55" t="s">
        <v>180</v>
      </c>
      <c r="GQ373" s="56" t="s">
        <v>180</v>
      </c>
      <c r="GR373" s="54" t="s">
        <v>180</v>
      </c>
      <c r="GS373" s="55" t="s">
        <v>180</v>
      </c>
      <c r="GT373" s="56">
        <v>650</v>
      </c>
      <c r="GU373" s="54">
        <v>600</v>
      </c>
      <c r="GV373" s="55">
        <v>625</v>
      </c>
      <c r="GW373" s="56" t="s">
        <v>180</v>
      </c>
      <c r="GX373" s="54" t="s">
        <v>180</v>
      </c>
      <c r="GY373" s="55" t="s">
        <v>180</v>
      </c>
      <c r="GZ373" s="56">
        <v>90</v>
      </c>
      <c r="HA373" s="54">
        <v>70</v>
      </c>
      <c r="HB373" s="55">
        <v>80</v>
      </c>
      <c r="HC373" s="56">
        <v>115</v>
      </c>
      <c r="HD373" s="54">
        <v>105</v>
      </c>
      <c r="HE373" s="55">
        <v>110</v>
      </c>
      <c r="HF373" s="54" t="s">
        <v>180</v>
      </c>
      <c r="HG373" s="54" t="s">
        <v>180</v>
      </c>
      <c r="HH373" s="55" t="s">
        <v>180</v>
      </c>
      <c r="HI373" s="54">
        <v>97</v>
      </c>
      <c r="HJ373" s="54">
        <v>60</v>
      </c>
      <c r="HK373" s="55">
        <v>79</v>
      </c>
      <c r="HL373" s="56">
        <v>50</v>
      </c>
      <c r="HM373" s="54">
        <v>36</v>
      </c>
      <c r="HN373" s="55">
        <v>43</v>
      </c>
      <c r="HO373" s="56">
        <v>95</v>
      </c>
      <c r="HP373" s="54">
        <v>70</v>
      </c>
      <c r="HQ373" s="55">
        <v>83</v>
      </c>
      <c r="HR373" s="56">
        <v>105</v>
      </c>
      <c r="HS373" s="54">
        <v>95</v>
      </c>
      <c r="HT373" s="55">
        <v>100</v>
      </c>
      <c r="HU373" s="56" t="s">
        <v>180</v>
      </c>
      <c r="HV373" s="54" t="s">
        <v>180</v>
      </c>
      <c r="HW373" s="55" t="s">
        <v>180</v>
      </c>
      <c r="HX373" s="56">
        <v>70</v>
      </c>
      <c r="HY373" s="54">
        <v>55</v>
      </c>
      <c r="HZ373" s="55">
        <v>63</v>
      </c>
      <c r="IA373" s="56">
        <v>55</v>
      </c>
      <c r="IB373" s="54">
        <v>47</v>
      </c>
      <c r="IC373" s="55">
        <v>51</v>
      </c>
    </row>
    <row r="374" spans="1:237">
      <c r="A374" s="20">
        <v>2018</v>
      </c>
      <c r="B374" s="20">
        <v>1</v>
      </c>
      <c r="C374" s="20">
        <v>1</v>
      </c>
      <c r="D374" s="54">
        <v>395</v>
      </c>
      <c r="E374" s="54">
        <v>395</v>
      </c>
      <c r="F374" s="55">
        <v>395</v>
      </c>
      <c r="G374" s="56">
        <v>370</v>
      </c>
      <c r="H374" s="54">
        <v>370</v>
      </c>
      <c r="I374" s="55">
        <v>370</v>
      </c>
      <c r="J374" s="56">
        <v>364</v>
      </c>
      <c r="K374" s="54">
        <v>355.75</v>
      </c>
      <c r="L374" s="55">
        <v>360.25</v>
      </c>
      <c r="M374" s="56">
        <v>402.5</v>
      </c>
      <c r="N374" s="54">
        <v>391.25</v>
      </c>
      <c r="O374" s="55">
        <v>397.25</v>
      </c>
      <c r="P374" s="56">
        <v>401.25</v>
      </c>
      <c r="Q374" s="54">
        <v>391.25</v>
      </c>
      <c r="R374" s="55">
        <v>396.75</v>
      </c>
      <c r="S374" s="56">
        <v>401.25</v>
      </c>
      <c r="T374" s="54">
        <v>391.25</v>
      </c>
      <c r="U374" s="55">
        <v>396.75</v>
      </c>
      <c r="V374" s="54">
        <v>395</v>
      </c>
      <c r="W374" s="54">
        <v>388.75</v>
      </c>
      <c r="X374" s="55">
        <v>392.25</v>
      </c>
      <c r="Y374" s="54">
        <v>390</v>
      </c>
      <c r="Z374" s="54">
        <v>385</v>
      </c>
      <c r="AA374" s="55">
        <v>388</v>
      </c>
      <c r="AB374" s="54">
        <v>403.75</v>
      </c>
      <c r="AC374" s="54">
        <v>393.75</v>
      </c>
      <c r="AD374" s="55">
        <v>399</v>
      </c>
      <c r="AE374" s="54">
        <v>395</v>
      </c>
      <c r="AF374" s="54">
        <v>388.75</v>
      </c>
      <c r="AG374" s="55">
        <v>392.25</v>
      </c>
      <c r="AH374" s="56">
        <v>397.5</v>
      </c>
      <c r="AI374" s="54">
        <v>391.25</v>
      </c>
      <c r="AJ374" s="55">
        <v>394.75</v>
      </c>
      <c r="AK374" s="56">
        <v>396.25</v>
      </c>
      <c r="AL374" s="54">
        <v>390</v>
      </c>
      <c r="AM374" s="55">
        <v>393.5</v>
      </c>
      <c r="AN374" s="56" t="s">
        <v>180</v>
      </c>
      <c r="AO374" s="54" t="s">
        <v>180</v>
      </c>
      <c r="AP374" s="55" t="s">
        <v>180</v>
      </c>
      <c r="AQ374" s="56" t="s">
        <v>180</v>
      </c>
      <c r="AR374" s="54" t="s">
        <v>180</v>
      </c>
      <c r="AS374" s="55" t="s">
        <v>180</v>
      </c>
      <c r="AT374" s="56" t="s">
        <v>180</v>
      </c>
      <c r="AU374" s="54" t="s">
        <v>180</v>
      </c>
      <c r="AV374" s="55" t="s">
        <v>180</v>
      </c>
      <c r="AW374" s="56">
        <v>397</v>
      </c>
      <c r="AX374" s="54">
        <v>388.25</v>
      </c>
      <c r="AY374" s="55">
        <v>392.75</v>
      </c>
      <c r="AZ374" s="56">
        <v>413.75</v>
      </c>
      <c r="BA374" s="54">
        <v>395</v>
      </c>
      <c r="BB374" s="55">
        <v>404.5</v>
      </c>
      <c r="BC374" s="56">
        <v>410</v>
      </c>
      <c r="BD374" s="54">
        <v>400</v>
      </c>
      <c r="BE374" s="55">
        <v>405</v>
      </c>
      <c r="BF374" s="56">
        <v>413.75</v>
      </c>
      <c r="BG374" s="54">
        <v>395</v>
      </c>
      <c r="BH374" s="55">
        <v>404.5</v>
      </c>
      <c r="BI374" s="56">
        <v>390.75</v>
      </c>
      <c r="BJ374" s="54">
        <v>386.75</v>
      </c>
      <c r="BK374" s="55">
        <v>389</v>
      </c>
      <c r="BL374" s="56">
        <v>419.75</v>
      </c>
      <c r="BM374" s="54">
        <v>392.5</v>
      </c>
      <c r="BN374" s="55">
        <v>406.25</v>
      </c>
      <c r="BO374" s="56">
        <v>407</v>
      </c>
      <c r="BP374" s="54">
        <v>405</v>
      </c>
      <c r="BQ374" s="55">
        <v>406</v>
      </c>
      <c r="BR374" s="56">
        <v>409.25</v>
      </c>
      <c r="BS374" s="54">
        <v>405</v>
      </c>
      <c r="BT374" s="55">
        <v>407.5</v>
      </c>
      <c r="BU374" s="56">
        <v>403.75</v>
      </c>
      <c r="BV374" s="54">
        <v>398.75</v>
      </c>
      <c r="BW374" s="55">
        <v>401.75</v>
      </c>
      <c r="BX374" s="56">
        <v>428</v>
      </c>
      <c r="BY374" s="54">
        <v>423</v>
      </c>
      <c r="BZ374" s="55">
        <v>425.5</v>
      </c>
      <c r="CA374" s="56" t="s">
        <v>180</v>
      </c>
      <c r="CB374" s="54" t="s">
        <v>180</v>
      </c>
      <c r="CC374" s="55" t="s">
        <v>180</v>
      </c>
      <c r="CD374" s="56" t="s">
        <v>180</v>
      </c>
      <c r="CE374" s="54" t="s">
        <v>180</v>
      </c>
      <c r="CF374" s="55" t="s">
        <v>180</v>
      </c>
      <c r="CG374" s="56">
        <v>411.75</v>
      </c>
      <c r="CH374" s="54">
        <v>410</v>
      </c>
      <c r="CI374" s="55">
        <v>411</v>
      </c>
      <c r="CJ374" s="56">
        <v>2975</v>
      </c>
      <c r="CK374" s="54">
        <v>2850</v>
      </c>
      <c r="CL374" s="55">
        <v>2912.5</v>
      </c>
      <c r="CM374" s="56">
        <v>2675</v>
      </c>
      <c r="CN374" s="54">
        <v>2575</v>
      </c>
      <c r="CO374" s="55">
        <v>2625</v>
      </c>
      <c r="CP374" s="56">
        <v>438.75</v>
      </c>
      <c r="CQ374" s="54">
        <v>435</v>
      </c>
      <c r="CR374" s="55">
        <v>437.25</v>
      </c>
      <c r="CS374" s="56">
        <v>480</v>
      </c>
      <c r="CT374" s="54">
        <v>440</v>
      </c>
      <c r="CU374" s="55">
        <v>460</v>
      </c>
      <c r="CV374" s="56">
        <v>450</v>
      </c>
      <c r="CW374" s="54">
        <v>450</v>
      </c>
      <c r="CX374" s="55">
        <v>450</v>
      </c>
      <c r="CY374" s="54">
        <v>388.25</v>
      </c>
      <c r="CZ374" s="54">
        <v>382.5</v>
      </c>
      <c r="DA374" s="55">
        <v>385.75</v>
      </c>
      <c r="DB374" s="54">
        <v>390</v>
      </c>
      <c r="DC374" s="54">
        <v>384</v>
      </c>
      <c r="DD374" s="55">
        <v>387.5</v>
      </c>
      <c r="DE374" s="54">
        <v>426.25</v>
      </c>
      <c r="DF374" s="54">
        <v>417.5</v>
      </c>
      <c r="DG374" s="55">
        <v>422</v>
      </c>
      <c r="DH374" s="54">
        <v>423.75</v>
      </c>
      <c r="DI374" s="54">
        <v>413.75</v>
      </c>
      <c r="DJ374" s="55">
        <v>418.75</v>
      </c>
      <c r="DK374" s="56">
        <v>426.25</v>
      </c>
      <c r="DL374" s="54">
        <v>415</v>
      </c>
      <c r="DM374" s="55">
        <v>420.75</v>
      </c>
      <c r="DN374" s="54" t="s">
        <v>180</v>
      </c>
      <c r="DO374" s="54" t="s">
        <v>180</v>
      </c>
      <c r="DP374" s="55" t="s">
        <v>180</v>
      </c>
      <c r="DQ374" s="54" t="s">
        <v>180</v>
      </c>
      <c r="DR374" s="54" t="s">
        <v>180</v>
      </c>
      <c r="DS374" s="55" t="s">
        <v>180</v>
      </c>
      <c r="DT374" s="54" t="s">
        <v>180</v>
      </c>
      <c r="DU374" s="54" t="s">
        <v>180</v>
      </c>
      <c r="DV374" s="55" t="s">
        <v>180</v>
      </c>
      <c r="DW374" s="56">
        <v>395</v>
      </c>
      <c r="DX374" s="54">
        <v>390</v>
      </c>
      <c r="DY374" s="55">
        <v>392.5</v>
      </c>
      <c r="DZ374" s="56" t="s">
        <v>180</v>
      </c>
      <c r="EA374" s="54" t="s">
        <v>180</v>
      </c>
      <c r="EB374" s="55" t="s">
        <v>180</v>
      </c>
      <c r="EC374" s="56">
        <v>405</v>
      </c>
      <c r="ED374" s="54">
        <v>393.75</v>
      </c>
      <c r="EE374" s="55">
        <v>399.5</v>
      </c>
      <c r="EF374" s="56">
        <v>396.25</v>
      </c>
      <c r="EG374" s="54">
        <v>390</v>
      </c>
      <c r="EH374" s="55">
        <v>393.5</v>
      </c>
      <c r="EI374" s="56">
        <v>330</v>
      </c>
      <c r="EJ374" s="54">
        <v>321.25</v>
      </c>
      <c r="EK374" s="55">
        <v>326</v>
      </c>
      <c r="EL374" s="56">
        <v>410</v>
      </c>
      <c r="EM374" s="54">
        <v>383.75</v>
      </c>
      <c r="EN374" s="55">
        <v>397</v>
      </c>
      <c r="EO374" s="56">
        <v>2375</v>
      </c>
      <c r="EP374" s="54">
        <v>2200</v>
      </c>
      <c r="EQ374" s="55">
        <v>2287.5</v>
      </c>
      <c r="ER374" s="56">
        <v>2500</v>
      </c>
      <c r="ES374" s="54">
        <v>2400</v>
      </c>
      <c r="ET374" s="55">
        <v>2450</v>
      </c>
      <c r="EU374" s="54" t="s">
        <v>180</v>
      </c>
      <c r="EV374" s="54" t="s">
        <v>180</v>
      </c>
      <c r="EW374" s="55" t="s">
        <v>180</v>
      </c>
      <c r="EX374" s="54">
        <v>409.5</v>
      </c>
      <c r="EY374" s="54">
        <v>406.25</v>
      </c>
      <c r="EZ374" s="55">
        <v>408</v>
      </c>
      <c r="FA374" s="56">
        <v>342.5</v>
      </c>
      <c r="FB374" s="54">
        <v>335</v>
      </c>
      <c r="FC374" s="55">
        <v>338.75</v>
      </c>
      <c r="FD374" s="56" t="s">
        <v>180</v>
      </c>
      <c r="FE374" s="54" t="s">
        <v>180</v>
      </c>
      <c r="FF374" s="55" t="s">
        <v>180</v>
      </c>
      <c r="FG374" s="56">
        <v>280</v>
      </c>
      <c r="FH374" s="54">
        <v>275</v>
      </c>
      <c r="FI374" s="55">
        <v>278</v>
      </c>
      <c r="FJ374" s="56">
        <v>316.25</v>
      </c>
      <c r="FK374" s="54">
        <v>300</v>
      </c>
      <c r="FL374" s="55">
        <v>308.25</v>
      </c>
      <c r="FM374" s="56">
        <v>350</v>
      </c>
      <c r="FN374" s="54">
        <v>350</v>
      </c>
      <c r="FO374" s="55">
        <v>350</v>
      </c>
      <c r="FP374" s="56" t="s">
        <v>180</v>
      </c>
      <c r="FQ374" s="54" t="s">
        <v>180</v>
      </c>
      <c r="FR374" s="55" t="s">
        <v>180</v>
      </c>
      <c r="FS374" s="56" t="s">
        <v>180</v>
      </c>
      <c r="FT374" s="54" t="s">
        <v>180</v>
      </c>
      <c r="FU374" s="55" t="s">
        <v>180</v>
      </c>
      <c r="FV374" s="56">
        <v>300</v>
      </c>
      <c r="FW374" s="54">
        <v>270</v>
      </c>
      <c r="FX374" s="55">
        <v>285</v>
      </c>
      <c r="FY374" s="56">
        <v>318.75</v>
      </c>
      <c r="FZ374" s="54">
        <v>315</v>
      </c>
      <c r="GA374" s="55">
        <v>317.25</v>
      </c>
      <c r="GB374" s="56">
        <v>810</v>
      </c>
      <c r="GC374" s="54">
        <v>600</v>
      </c>
      <c r="GD374" s="55">
        <v>705</v>
      </c>
      <c r="GE374" s="56">
        <v>678</v>
      </c>
      <c r="GF374" s="54">
        <v>678</v>
      </c>
      <c r="GG374" s="55">
        <v>678</v>
      </c>
      <c r="GH374" s="56">
        <v>860</v>
      </c>
      <c r="GI374" s="54">
        <v>710</v>
      </c>
      <c r="GJ374" s="55">
        <v>785</v>
      </c>
      <c r="GK374" s="56" t="s">
        <v>180</v>
      </c>
      <c r="GL374" s="54" t="s">
        <v>180</v>
      </c>
      <c r="GM374" s="55" t="s">
        <v>180</v>
      </c>
      <c r="GN374" s="56" t="s">
        <v>180</v>
      </c>
      <c r="GO374" s="54" t="s">
        <v>180</v>
      </c>
      <c r="GP374" s="55" t="s">
        <v>180</v>
      </c>
      <c r="GQ374" s="56" t="s">
        <v>180</v>
      </c>
      <c r="GR374" s="54" t="s">
        <v>180</v>
      </c>
      <c r="GS374" s="55" t="s">
        <v>180</v>
      </c>
      <c r="GT374" s="56">
        <v>677.5</v>
      </c>
      <c r="GU374" s="54">
        <v>627.5</v>
      </c>
      <c r="GV374" s="55">
        <v>652.5</v>
      </c>
      <c r="GW374" s="56" t="s">
        <v>180</v>
      </c>
      <c r="GX374" s="54" t="s">
        <v>180</v>
      </c>
      <c r="GY374" s="55" t="s">
        <v>180</v>
      </c>
      <c r="GZ374" s="56">
        <v>92</v>
      </c>
      <c r="HA374" s="54">
        <v>70.75</v>
      </c>
      <c r="HB374" s="55">
        <v>81.5</v>
      </c>
      <c r="HC374" s="56">
        <v>115</v>
      </c>
      <c r="HD374" s="54">
        <v>105</v>
      </c>
      <c r="HE374" s="55">
        <v>110</v>
      </c>
      <c r="HF374" s="54" t="s">
        <v>180</v>
      </c>
      <c r="HG374" s="54" t="s">
        <v>180</v>
      </c>
      <c r="HH374" s="55" t="s">
        <v>180</v>
      </c>
      <c r="HI374" s="54">
        <v>97</v>
      </c>
      <c r="HJ374" s="54">
        <v>60</v>
      </c>
      <c r="HK374" s="55">
        <v>79</v>
      </c>
      <c r="HL374" s="56">
        <v>50</v>
      </c>
      <c r="HM374" s="54">
        <v>36</v>
      </c>
      <c r="HN374" s="55">
        <v>43</v>
      </c>
      <c r="HO374" s="56">
        <v>95</v>
      </c>
      <c r="HP374" s="54">
        <v>70</v>
      </c>
      <c r="HQ374" s="55">
        <v>83</v>
      </c>
      <c r="HR374" s="56">
        <v>105</v>
      </c>
      <c r="HS374" s="54">
        <v>95</v>
      </c>
      <c r="HT374" s="55">
        <v>100</v>
      </c>
      <c r="HU374" s="56" t="s">
        <v>180</v>
      </c>
      <c r="HV374" s="54" t="s">
        <v>180</v>
      </c>
      <c r="HW374" s="55" t="s">
        <v>180</v>
      </c>
      <c r="HX374" s="56">
        <v>70</v>
      </c>
      <c r="HY374" s="54">
        <v>55</v>
      </c>
      <c r="HZ374" s="55">
        <v>63</v>
      </c>
      <c r="IA374" s="56">
        <v>53.5</v>
      </c>
      <c r="IB374" s="54">
        <v>44</v>
      </c>
      <c r="IC374" s="55">
        <v>48.75</v>
      </c>
    </row>
    <row r="375" spans="1:237">
      <c r="A375" s="20">
        <v>2018</v>
      </c>
      <c r="B375" s="20">
        <v>1</v>
      </c>
      <c r="C375" s="20">
        <v>2</v>
      </c>
      <c r="D375" s="54">
        <v>404.75</v>
      </c>
      <c r="E375" s="54">
        <v>402.25</v>
      </c>
      <c r="F375" s="55">
        <v>403.75</v>
      </c>
      <c r="G375" s="56">
        <v>382.5</v>
      </c>
      <c r="H375" s="54">
        <v>382.5</v>
      </c>
      <c r="I375" s="55">
        <v>382.5</v>
      </c>
      <c r="J375" s="56">
        <v>375.25</v>
      </c>
      <c r="K375" s="54">
        <v>366.25</v>
      </c>
      <c r="L375" s="55">
        <v>371</v>
      </c>
      <c r="M375" s="56">
        <v>406.25</v>
      </c>
      <c r="N375" s="54">
        <v>396.25</v>
      </c>
      <c r="O375" s="55">
        <v>401.5</v>
      </c>
      <c r="P375" s="56">
        <v>406.25</v>
      </c>
      <c r="Q375" s="54">
        <v>396.25</v>
      </c>
      <c r="R375" s="55">
        <v>401.5</v>
      </c>
      <c r="S375" s="56">
        <v>406.25</v>
      </c>
      <c r="T375" s="54">
        <v>396.25</v>
      </c>
      <c r="U375" s="55">
        <v>401.5</v>
      </c>
      <c r="V375" s="54">
        <v>402.5</v>
      </c>
      <c r="W375" s="54">
        <v>395</v>
      </c>
      <c r="X375" s="55">
        <v>399</v>
      </c>
      <c r="Y375" s="54">
        <v>398.75</v>
      </c>
      <c r="Z375" s="54">
        <v>397.5</v>
      </c>
      <c r="AA375" s="55">
        <v>398.25</v>
      </c>
      <c r="AB375" s="54">
        <v>405</v>
      </c>
      <c r="AC375" s="54">
        <v>400</v>
      </c>
      <c r="AD375" s="55">
        <v>403</v>
      </c>
      <c r="AE375" s="54">
        <v>402.5</v>
      </c>
      <c r="AF375" s="54">
        <v>395</v>
      </c>
      <c r="AG375" s="55">
        <v>399</v>
      </c>
      <c r="AH375" s="56">
        <v>406.25</v>
      </c>
      <c r="AI375" s="54">
        <v>397.5</v>
      </c>
      <c r="AJ375" s="55">
        <v>402.25</v>
      </c>
      <c r="AK375" s="56">
        <v>407.5</v>
      </c>
      <c r="AL375" s="54">
        <v>402.5</v>
      </c>
      <c r="AM375" s="55">
        <v>405.5</v>
      </c>
      <c r="AN375" s="56" t="s">
        <v>180</v>
      </c>
      <c r="AO375" s="54" t="s">
        <v>180</v>
      </c>
      <c r="AP375" s="55" t="s">
        <v>180</v>
      </c>
      <c r="AQ375" s="56" t="s">
        <v>180</v>
      </c>
      <c r="AR375" s="54" t="s">
        <v>180</v>
      </c>
      <c r="AS375" s="55" t="s">
        <v>180</v>
      </c>
      <c r="AT375" s="56" t="s">
        <v>180</v>
      </c>
      <c r="AU375" s="54" t="s">
        <v>180</v>
      </c>
      <c r="AV375" s="55" t="s">
        <v>180</v>
      </c>
      <c r="AW375" s="56">
        <v>415</v>
      </c>
      <c r="AX375" s="54">
        <v>401.25</v>
      </c>
      <c r="AY375" s="55">
        <v>408.5</v>
      </c>
      <c r="AZ375" s="56">
        <v>426.5</v>
      </c>
      <c r="BA375" s="54">
        <v>403.5</v>
      </c>
      <c r="BB375" s="55">
        <v>415.25</v>
      </c>
      <c r="BC375" s="56">
        <v>411.5</v>
      </c>
      <c r="BD375" s="54">
        <v>409</v>
      </c>
      <c r="BE375" s="55">
        <v>410.5</v>
      </c>
      <c r="BF375" s="56">
        <v>426.5</v>
      </c>
      <c r="BG375" s="54">
        <v>403.5</v>
      </c>
      <c r="BH375" s="55">
        <v>415.25</v>
      </c>
      <c r="BI375" s="56">
        <v>394</v>
      </c>
      <c r="BJ375" s="54">
        <v>388.5</v>
      </c>
      <c r="BK375" s="55">
        <v>391.5</v>
      </c>
      <c r="BL375" s="56">
        <v>419</v>
      </c>
      <c r="BM375" s="54">
        <v>402.5</v>
      </c>
      <c r="BN375" s="55">
        <v>411.25</v>
      </c>
      <c r="BO375" s="56">
        <v>408.5</v>
      </c>
      <c r="BP375" s="54">
        <v>407.5</v>
      </c>
      <c r="BQ375" s="55">
        <v>408</v>
      </c>
      <c r="BR375" s="56">
        <v>413.75</v>
      </c>
      <c r="BS375" s="54">
        <v>405</v>
      </c>
      <c r="BT375" s="55">
        <v>409.5</v>
      </c>
      <c r="BU375" s="56">
        <v>412</v>
      </c>
      <c r="BV375" s="54">
        <v>407.5</v>
      </c>
      <c r="BW375" s="55">
        <v>410.25</v>
      </c>
      <c r="BX375" s="56">
        <v>429</v>
      </c>
      <c r="BY375" s="54">
        <v>423</v>
      </c>
      <c r="BZ375" s="55">
        <v>426</v>
      </c>
      <c r="CA375" s="56" t="s">
        <v>180</v>
      </c>
      <c r="CB375" s="54" t="s">
        <v>180</v>
      </c>
      <c r="CC375" s="55" t="s">
        <v>180</v>
      </c>
      <c r="CD375" s="56" t="s">
        <v>180</v>
      </c>
      <c r="CE375" s="54" t="s">
        <v>180</v>
      </c>
      <c r="CF375" s="55" t="s">
        <v>180</v>
      </c>
      <c r="CG375" s="56">
        <v>433.25</v>
      </c>
      <c r="CH375" s="54">
        <v>431.25</v>
      </c>
      <c r="CI375" s="55">
        <v>432.5</v>
      </c>
      <c r="CJ375" s="56">
        <v>3037.5</v>
      </c>
      <c r="CK375" s="54">
        <v>2850</v>
      </c>
      <c r="CL375" s="55">
        <v>2943.75</v>
      </c>
      <c r="CM375" s="56">
        <v>2700</v>
      </c>
      <c r="CN375" s="54">
        <v>2600</v>
      </c>
      <c r="CO375" s="55">
        <v>2650</v>
      </c>
      <c r="CP375" s="56">
        <v>450</v>
      </c>
      <c r="CQ375" s="54">
        <v>446.25</v>
      </c>
      <c r="CR375" s="55">
        <v>448.5</v>
      </c>
      <c r="CS375" s="56">
        <v>480</v>
      </c>
      <c r="CT375" s="54">
        <v>480</v>
      </c>
      <c r="CU375" s="55">
        <v>480</v>
      </c>
      <c r="CV375" s="56">
        <v>450</v>
      </c>
      <c r="CW375" s="54">
        <v>450</v>
      </c>
      <c r="CX375" s="55">
        <v>450</v>
      </c>
      <c r="CY375" s="54">
        <v>406.75</v>
      </c>
      <c r="CZ375" s="54">
        <v>399.5</v>
      </c>
      <c r="DA375" s="55">
        <v>403.25</v>
      </c>
      <c r="DB375" s="54">
        <v>391.25</v>
      </c>
      <c r="DC375" s="54">
        <v>387.5</v>
      </c>
      <c r="DD375" s="55">
        <v>389.5</v>
      </c>
      <c r="DE375" s="54">
        <v>422.5</v>
      </c>
      <c r="DF375" s="54">
        <v>418.75</v>
      </c>
      <c r="DG375" s="55">
        <v>421</v>
      </c>
      <c r="DH375" s="54">
        <v>425</v>
      </c>
      <c r="DI375" s="54">
        <v>416.25</v>
      </c>
      <c r="DJ375" s="55">
        <v>420.75</v>
      </c>
      <c r="DK375" s="56">
        <v>422.5</v>
      </c>
      <c r="DL375" s="54">
        <v>417.5</v>
      </c>
      <c r="DM375" s="55">
        <v>420.5</v>
      </c>
      <c r="DN375" s="54" t="s">
        <v>180</v>
      </c>
      <c r="DO375" s="54" t="s">
        <v>180</v>
      </c>
      <c r="DP375" s="55" t="s">
        <v>180</v>
      </c>
      <c r="DQ375" s="54" t="s">
        <v>180</v>
      </c>
      <c r="DR375" s="54" t="s">
        <v>180</v>
      </c>
      <c r="DS375" s="55" t="s">
        <v>180</v>
      </c>
      <c r="DT375" s="54" t="s">
        <v>180</v>
      </c>
      <c r="DU375" s="54" t="s">
        <v>180</v>
      </c>
      <c r="DV375" s="55" t="s">
        <v>180</v>
      </c>
      <c r="DW375" s="56">
        <v>404.75</v>
      </c>
      <c r="DX375" s="54">
        <v>402.25</v>
      </c>
      <c r="DY375" s="55">
        <v>403.75</v>
      </c>
      <c r="DZ375" s="56" t="s">
        <v>180</v>
      </c>
      <c r="EA375" s="54" t="s">
        <v>180</v>
      </c>
      <c r="EB375" s="55" t="s">
        <v>180</v>
      </c>
      <c r="EC375" s="56">
        <v>413.75</v>
      </c>
      <c r="ED375" s="54">
        <v>402.25</v>
      </c>
      <c r="EE375" s="55">
        <v>408</v>
      </c>
      <c r="EF375" s="56">
        <v>407.5</v>
      </c>
      <c r="EG375" s="54">
        <v>402.5</v>
      </c>
      <c r="EH375" s="55">
        <v>405.5</v>
      </c>
      <c r="EI375" s="56">
        <v>362.5</v>
      </c>
      <c r="EJ375" s="54">
        <v>340</v>
      </c>
      <c r="EK375" s="55">
        <v>351.25</v>
      </c>
      <c r="EL375" s="56">
        <v>410</v>
      </c>
      <c r="EM375" s="54">
        <v>397.5</v>
      </c>
      <c r="EN375" s="55">
        <v>403.75</v>
      </c>
      <c r="EO375" s="56">
        <v>2250</v>
      </c>
      <c r="EP375" s="54">
        <v>2162.5</v>
      </c>
      <c r="EQ375" s="55">
        <v>2206.25</v>
      </c>
      <c r="ER375" s="56">
        <v>2450</v>
      </c>
      <c r="ES375" s="54">
        <v>2400</v>
      </c>
      <c r="ET375" s="55">
        <v>2425</v>
      </c>
      <c r="EU375" s="54" t="s">
        <v>180</v>
      </c>
      <c r="EV375" s="54" t="s">
        <v>180</v>
      </c>
      <c r="EW375" s="55" t="s">
        <v>180</v>
      </c>
      <c r="EX375" s="54">
        <v>427.5</v>
      </c>
      <c r="EY375" s="54">
        <v>423.75</v>
      </c>
      <c r="EZ375" s="55">
        <v>426</v>
      </c>
      <c r="FA375" s="56">
        <v>350</v>
      </c>
      <c r="FB375" s="54">
        <v>350</v>
      </c>
      <c r="FC375" s="55">
        <v>350</v>
      </c>
      <c r="FD375" s="56" t="s">
        <v>180</v>
      </c>
      <c r="FE375" s="54" t="s">
        <v>180</v>
      </c>
      <c r="FF375" s="55" t="s">
        <v>180</v>
      </c>
      <c r="FG375" s="56">
        <v>280</v>
      </c>
      <c r="FH375" s="54">
        <v>275</v>
      </c>
      <c r="FI375" s="55">
        <v>278</v>
      </c>
      <c r="FJ375" s="56">
        <v>322.5</v>
      </c>
      <c r="FK375" s="54">
        <v>315</v>
      </c>
      <c r="FL375" s="55">
        <v>319</v>
      </c>
      <c r="FM375" s="56">
        <v>352.5</v>
      </c>
      <c r="FN375" s="54">
        <v>350</v>
      </c>
      <c r="FO375" s="55">
        <v>351.5</v>
      </c>
      <c r="FP375" s="56" t="s">
        <v>180</v>
      </c>
      <c r="FQ375" s="54" t="s">
        <v>180</v>
      </c>
      <c r="FR375" s="55" t="s">
        <v>180</v>
      </c>
      <c r="FS375" s="56" t="s">
        <v>180</v>
      </c>
      <c r="FT375" s="54" t="s">
        <v>180</v>
      </c>
      <c r="FU375" s="55" t="s">
        <v>180</v>
      </c>
      <c r="FV375" s="56">
        <v>296.25</v>
      </c>
      <c r="FW375" s="54">
        <v>271.25</v>
      </c>
      <c r="FX375" s="55">
        <v>283.75</v>
      </c>
      <c r="FY375" s="56">
        <v>330</v>
      </c>
      <c r="FZ375" s="54">
        <v>330</v>
      </c>
      <c r="GA375" s="55">
        <v>330</v>
      </c>
      <c r="GB375" s="56">
        <v>810</v>
      </c>
      <c r="GC375" s="54">
        <v>600</v>
      </c>
      <c r="GD375" s="55">
        <v>705</v>
      </c>
      <c r="GE375" s="56">
        <v>678</v>
      </c>
      <c r="GF375" s="54">
        <v>678</v>
      </c>
      <c r="GG375" s="55">
        <v>678</v>
      </c>
      <c r="GH375" s="56">
        <v>860</v>
      </c>
      <c r="GI375" s="54">
        <v>710</v>
      </c>
      <c r="GJ375" s="55">
        <v>785</v>
      </c>
      <c r="GK375" s="56" t="s">
        <v>180</v>
      </c>
      <c r="GL375" s="54" t="s">
        <v>180</v>
      </c>
      <c r="GM375" s="55" t="s">
        <v>180</v>
      </c>
      <c r="GN375" s="56" t="s">
        <v>180</v>
      </c>
      <c r="GO375" s="54" t="s">
        <v>180</v>
      </c>
      <c r="GP375" s="55" t="s">
        <v>180</v>
      </c>
      <c r="GQ375" s="56" t="s">
        <v>180</v>
      </c>
      <c r="GR375" s="54" t="s">
        <v>180</v>
      </c>
      <c r="GS375" s="55" t="s">
        <v>180</v>
      </c>
      <c r="GT375" s="56">
        <v>760</v>
      </c>
      <c r="GU375" s="54">
        <v>710</v>
      </c>
      <c r="GV375" s="55">
        <v>735</v>
      </c>
      <c r="GW375" s="56" t="s">
        <v>180</v>
      </c>
      <c r="GX375" s="54" t="s">
        <v>180</v>
      </c>
      <c r="GY375" s="55" t="s">
        <v>180</v>
      </c>
      <c r="GZ375" s="56">
        <v>98</v>
      </c>
      <c r="HA375" s="54">
        <v>73</v>
      </c>
      <c r="HB375" s="55">
        <v>86</v>
      </c>
      <c r="HC375" s="56">
        <v>118.75</v>
      </c>
      <c r="HD375" s="54">
        <v>107.25</v>
      </c>
      <c r="HE375" s="55">
        <v>113</v>
      </c>
      <c r="HF375" s="54" t="s">
        <v>180</v>
      </c>
      <c r="HG375" s="54" t="s">
        <v>180</v>
      </c>
      <c r="HH375" s="55" t="s">
        <v>180</v>
      </c>
      <c r="HI375" s="54">
        <v>99.25</v>
      </c>
      <c r="HJ375" s="54">
        <v>62.75</v>
      </c>
      <c r="HK375" s="55">
        <v>81.5</v>
      </c>
      <c r="HL375" s="56">
        <v>50</v>
      </c>
      <c r="HM375" s="54">
        <v>36</v>
      </c>
      <c r="HN375" s="55">
        <v>43</v>
      </c>
      <c r="HO375" s="56">
        <v>95</v>
      </c>
      <c r="HP375" s="54">
        <v>70</v>
      </c>
      <c r="HQ375" s="55">
        <v>83</v>
      </c>
      <c r="HR375" s="56">
        <v>105</v>
      </c>
      <c r="HS375" s="54">
        <v>95</v>
      </c>
      <c r="HT375" s="55">
        <v>100</v>
      </c>
      <c r="HU375" s="56" t="s">
        <v>180</v>
      </c>
      <c r="HV375" s="54" t="s">
        <v>180</v>
      </c>
      <c r="HW375" s="55" t="s">
        <v>180</v>
      </c>
      <c r="HX375" s="56">
        <v>70</v>
      </c>
      <c r="HY375" s="54">
        <v>57.5</v>
      </c>
      <c r="HZ375" s="55">
        <v>64.25</v>
      </c>
      <c r="IA375" s="56">
        <v>53</v>
      </c>
      <c r="IB375" s="54">
        <v>43</v>
      </c>
      <c r="IC375" s="55">
        <v>48</v>
      </c>
    </row>
    <row r="376" spans="1:237">
      <c r="A376" s="20">
        <v>2018</v>
      </c>
      <c r="B376" s="20">
        <v>1</v>
      </c>
      <c r="C376" s="20">
        <v>3</v>
      </c>
      <c r="D376" s="54">
        <v>413.2</v>
      </c>
      <c r="E376" s="54">
        <v>411.4</v>
      </c>
      <c r="F376" s="55">
        <v>412.4</v>
      </c>
      <c r="G376" s="56">
        <v>387</v>
      </c>
      <c r="H376" s="54">
        <v>387</v>
      </c>
      <c r="I376" s="55">
        <v>387</v>
      </c>
      <c r="J376" s="56">
        <v>381.8</v>
      </c>
      <c r="K376" s="54">
        <v>376</v>
      </c>
      <c r="L376" s="55">
        <v>379.2</v>
      </c>
      <c r="M376" s="56">
        <v>405</v>
      </c>
      <c r="N376" s="54">
        <v>401</v>
      </c>
      <c r="O376" s="55">
        <v>403.4</v>
      </c>
      <c r="P376" s="56">
        <v>407</v>
      </c>
      <c r="Q376" s="54">
        <v>403</v>
      </c>
      <c r="R376" s="55">
        <v>405.2</v>
      </c>
      <c r="S376" s="56">
        <v>407</v>
      </c>
      <c r="T376" s="54">
        <v>403</v>
      </c>
      <c r="U376" s="55">
        <v>405.2</v>
      </c>
      <c r="V376" s="54">
        <v>407</v>
      </c>
      <c r="W376" s="54">
        <v>402</v>
      </c>
      <c r="X376" s="55">
        <v>405</v>
      </c>
      <c r="Y376" s="54">
        <v>407</v>
      </c>
      <c r="Z376" s="54">
        <v>407</v>
      </c>
      <c r="AA376" s="55">
        <v>407</v>
      </c>
      <c r="AB376" s="54">
        <v>405</v>
      </c>
      <c r="AC376" s="54">
        <v>405</v>
      </c>
      <c r="AD376" s="55">
        <v>405</v>
      </c>
      <c r="AE376" s="54">
        <v>407</v>
      </c>
      <c r="AF376" s="54">
        <v>402</v>
      </c>
      <c r="AG376" s="55">
        <v>405</v>
      </c>
      <c r="AH376" s="56">
        <v>407</v>
      </c>
      <c r="AI376" s="54">
        <v>405</v>
      </c>
      <c r="AJ376" s="55">
        <v>406</v>
      </c>
      <c r="AK376" s="56">
        <v>414</v>
      </c>
      <c r="AL376" s="54">
        <v>410</v>
      </c>
      <c r="AM376" s="55">
        <v>412.4</v>
      </c>
      <c r="AN376" s="56" t="s">
        <v>180</v>
      </c>
      <c r="AO376" s="54" t="s">
        <v>180</v>
      </c>
      <c r="AP376" s="55" t="s">
        <v>180</v>
      </c>
      <c r="AQ376" s="56" t="s">
        <v>180</v>
      </c>
      <c r="AR376" s="54" t="s">
        <v>180</v>
      </c>
      <c r="AS376" s="55" t="s">
        <v>180</v>
      </c>
      <c r="AT376" s="56" t="s">
        <v>180</v>
      </c>
      <c r="AU376" s="54" t="s">
        <v>180</v>
      </c>
      <c r="AV376" s="55" t="s">
        <v>180</v>
      </c>
      <c r="AW376" s="56">
        <v>425</v>
      </c>
      <c r="AX376" s="54">
        <v>412.4</v>
      </c>
      <c r="AY376" s="55">
        <v>418.8</v>
      </c>
      <c r="AZ376" s="56">
        <v>437</v>
      </c>
      <c r="BA376" s="54">
        <v>410</v>
      </c>
      <c r="BB376" s="55">
        <v>423.8</v>
      </c>
      <c r="BC376" s="56">
        <v>423.2</v>
      </c>
      <c r="BD376" s="54">
        <v>414</v>
      </c>
      <c r="BE376" s="55">
        <v>418.6</v>
      </c>
      <c r="BF376" s="56">
        <v>436</v>
      </c>
      <c r="BG376" s="54">
        <v>410</v>
      </c>
      <c r="BH376" s="55">
        <v>423.4</v>
      </c>
      <c r="BI376" s="56">
        <v>410</v>
      </c>
      <c r="BJ376" s="54">
        <v>408</v>
      </c>
      <c r="BK376" s="55">
        <v>409.2</v>
      </c>
      <c r="BL376" s="56">
        <v>422</v>
      </c>
      <c r="BM376" s="54">
        <v>411.2</v>
      </c>
      <c r="BN376" s="55">
        <v>416.6</v>
      </c>
      <c r="BO376" s="56">
        <v>410</v>
      </c>
      <c r="BP376" s="54">
        <v>410</v>
      </c>
      <c r="BQ376" s="55">
        <v>410</v>
      </c>
      <c r="BR376" s="56">
        <v>416.8</v>
      </c>
      <c r="BS376" s="54">
        <v>411.2</v>
      </c>
      <c r="BT376" s="55">
        <v>414.2</v>
      </c>
      <c r="BU376" s="56">
        <v>422</v>
      </c>
      <c r="BV376" s="54">
        <v>418</v>
      </c>
      <c r="BW376" s="55">
        <v>420.4</v>
      </c>
      <c r="BX376" s="56">
        <v>429</v>
      </c>
      <c r="BY376" s="54">
        <v>423</v>
      </c>
      <c r="BZ376" s="55">
        <v>426</v>
      </c>
      <c r="CA376" s="56" t="s">
        <v>180</v>
      </c>
      <c r="CB376" s="54" t="s">
        <v>180</v>
      </c>
      <c r="CC376" s="55" t="s">
        <v>180</v>
      </c>
      <c r="CD376" s="56" t="s">
        <v>180</v>
      </c>
      <c r="CE376" s="54" t="s">
        <v>180</v>
      </c>
      <c r="CF376" s="55" t="s">
        <v>180</v>
      </c>
      <c r="CG376" s="56">
        <v>436.4</v>
      </c>
      <c r="CH376" s="54">
        <v>432.2</v>
      </c>
      <c r="CI376" s="55">
        <v>434.8</v>
      </c>
      <c r="CJ376" s="56">
        <v>3060</v>
      </c>
      <c r="CK376" s="54">
        <v>2900</v>
      </c>
      <c r="CL376" s="55">
        <v>2980</v>
      </c>
      <c r="CM376" s="56">
        <v>2800</v>
      </c>
      <c r="CN376" s="54">
        <v>2700</v>
      </c>
      <c r="CO376" s="55">
        <v>2750</v>
      </c>
      <c r="CP376" s="56">
        <v>464</v>
      </c>
      <c r="CQ376" s="54">
        <v>461</v>
      </c>
      <c r="CR376" s="55">
        <v>462.6</v>
      </c>
      <c r="CS376" s="56">
        <v>480</v>
      </c>
      <c r="CT376" s="54">
        <v>480</v>
      </c>
      <c r="CU376" s="55">
        <v>480</v>
      </c>
      <c r="CV376" s="56">
        <v>450</v>
      </c>
      <c r="CW376" s="54">
        <v>450</v>
      </c>
      <c r="CX376" s="55">
        <v>450</v>
      </c>
      <c r="CY376" s="54">
        <v>402.6</v>
      </c>
      <c r="CZ376" s="54">
        <v>399.8</v>
      </c>
      <c r="DA376" s="55">
        <v>401.6</v>
      </c>
      <c r="DB376" s="54">
        <v>391</v>
      </c>
      <c r="DC376" s="54">
        <v>386</v>
      </c>
      <c r="DD376" s="55">
        <v>389</v>
      </c>
      <c r="DE376" s="54">
        <v>425</v>
      </c>
      <c r="DF376" s="54">
        <v>422</v>
      </c>
      <c r="DG376" s="55">
        <v>423.8</v>
      </c>
      <c r="DH376" s="54">
        <v>428</v>
      </c>
      <c r="DI376" s="54">
        <v>420</v>
      </c>
      <c r="DJ376" s="55">
        <v>424.2</v>
      </c>
      <c r="DK376" s="56">
        <v>425</v>
      </c>
      <c r="DL376" s="54">
        <v>422</v>
      </c>
      <c r="DM376" s="55">
        <v>423.8</v>
      </c>
      <c r="DN376" s="54" t="s">
        <v>180</v>
      </c>
      <c r="DO376" s="54" t="s">
        <v>180</v>
      </c>
      <c r="DP376" s="55" t="s">
        <v>180</v>
      </c>
      <c r="DQ376" s="54" t="s">
        <v>180</v>
      </c>
      <c r="DR376" s="54" t="s">
        <v>180</v>
      </c>
      <c r="DS376" s="55" t="s">
        <v>180</v>
      </c>
      <c r="DT376" s="54" t="s">
        <v>180</v>
      </c>
      <c r="DU376" s="54" t="s">
        <v>180</v>
      </c>
      <c r="DV376" s="55" t="s">
        <v>180</v>
      </c>
      <c r="DW376" s="56">
        <v>413.2</v>
      </c>
      <c r="DX376" s="54">
        <v>411.4</v>
      </c>
      <c r="DY376" s="55">
        <v>412.4</v>
      </c>
      <c r="DZ376" s="56" t="s">
        <v>180</v>
      </c>
      <c r="EA376" s="54" t="s">
        <v>180</v>
      </c>
      <c r="EB376" s="55" t="s">
        <v>180</v>
      </c>
      <c r="EC376" s="56">
        <v>420</v>
      </c>
      <c r="ED376" s="54">
        <v>410</v>
      </c>
      <c r="EE376" s="55">
        <v>415</v>
      </c>
      <c r="EF376" s="56">
        <v>414</v>
      </c>
      <c r="EG376" s="54">
        <v>410</v>
      </c>
      <c r="EH376" s="55">
        <v>412.4</v>
      </c>
      <c r="EI376" s="56">
        <v>350.6</v>
      </c>
      <c r="EJ376" s="54">
        <v>344.6</v>
      </c>
      <c r="EK376" s="55">
        <v>348</v>
      </c>
      <c r="EL376" s="56">
        <v>407</v>
      </c>
      <c r="EM376" s="54">
        <v>405</v>
      </c>
      <c r="EN376" s="55">
        <v>406</v>
      </c>
      <c r="EO376" s="56">
        <v>2220</v>
      </c>
      <c r="EP376" s="54">
        <v>2090</v>
      </c>
      <c r="EQ376" s="55">
        <v>2155</v>
      </c>
      <c r="ER376" s="56">
        <v>2390</v>
      </c>
      <c r="ES376" s="54">
        <v>2340</v>
      </c>
      <c r="ET376" s="55">
        <v>2365</v>
      </c>
      <c r="EU376" s="54" t="s">
        <v>180</v>
      </c>
      <c r="EV376" s="54" t="s">
        <v>180</v>
      </c>
      <c r="EW376" s="55" t="s">
        <v>180</v>
      </c>
      <c r="EX376" s="54">
        <v>431.8</v>
      </c>
      <c r="EY376" s="54">
        <v>429.4</v>
      </c>
      <c r="EZ376" s="55">
        <v>430.8</v>
      </c>
      <c r="FA376" s="56">
        <v>375</v>
      </c>
      <c r="FB376" s="54">
        <v>369</v>
      </c>
      <c r="FC376" s="55">
        <v>372.2</v>
      </c>
      <c r="FD376" s="56" t="s">
        <v>180</v>
      </c>
      <c r="FE376" s="54" t="s">
        <v>180</v>
      </c>
      <c r="FF376" s="55" t="s">
        <v>180</v>
      </c>
      <c r="FG376" s="56">
        <v>296</v>
      </c>
      <c r="FH376" s="54">
        <v>277</v>
      </c>
      <c r="FI376" s="55">
        <v>286.8</v>
      </c>
      <c r="FJ376" s="56">
        <v>325</v>
      </c>
      <c r="FK376" s="54">
        <v>315.39999999999998</v>
      </c>
      <c r="FL376" s="55">
        <v>320.2</v>
      </c>
      <c r="FM376" s="56">
        <v>355</v>
      </c>
      <c r="FN376" s="54">
        <v>350</v>
      </c>
      <c r="FO376" s="55">
        <v>353</v>
      </c>
      <c r="FP376" s="56" t="s">
        <v>180</v>
      </c>
      <c r="FQ376" s="54" t="s">
        <v>180</v>
      </c>
      <c r="FR376" s="55" t="s">
        <v>180</v>
      </c>
      <c r="FS376" s="56" t="s">
        <v>180</v>
      </c>
      <c r="FT376" s="54" t="s">
        <v>180</v>
      </c>
      <c r="FU376" s="55" t="s">
        <v>180</v>
      </c>
      <c r="FV376" s="56">
        <v>285</v>
      </c>
      <c r="FW376" s="54">
        <v>275</v>
      </c>
      <c r="FX376" s="55">
        <v>280</v>
      </c>
      <c r="FY376" s="56">
        <v>331</v>
      </c>
      <c r="FZ376" s="54">
        <v>330</v>
      </c>
      <c r="GA376" s="55">
        <v>330.6</v>
      </c>
      <c r="GB376" s="56">
        <v>810</v>
      </c>
      <c r="GC376" s="54">
        <v>600</v>
      </c>
      <c r="GD376" s="55">
        <v>705</v>
      </c>
      <c r="GE376" s="56">
        <v>678</v>
      </c>
      <c r="GF376" s="54">
        <v>678</v>
      </c>
      <c r="GG376" s="55">
        <v>678</v>
      </c>
      <c r="GH376" s="56">
        <v>860</v>
      </c>
      <c r="GI376" s="54">
        <v>722</v>
      </c>
      <c r="GJ376" s="55">
        <v>791</v>
      </c>
      <c r="GK376" s="56" t="s">
        <v>180</v>
      </c>
      <c r="GL376" s="54" t="s">
        <v>180</v>
      </c>
      <c r="GM376" s="55" t="s">
        <v>180</v>
      </c>
      <c r="GN376" s="56" t="s">
        <v>180</v>
      </c>
      <c r="GO376" s="54" t="s">
        <v>180</v>
      </c>
      <c r="GP376" s="55" t="s">
        <v>180</v>
      </c>
      <c r="GQ376" s="56" t="s">
        <v>180</v>
      </c>
      <c r="GR376" s="54" t="s">
        <v>180</v>
      </c>
      <c r="GS376" s="55" t="s">
        <v>180</v>
      </c>
      <c r="GT376" s="56">
        <v>760</v>
      </c>
      <c r="GU376" s="54">
        <v>710</v>
      </c>
      <c r="GV376" s="55">
        <v>735</v>
      </c>
      <c r="GW376" s="56" t="s">
        <v>180</v>
      </c>
      <c r="GX376" s="54" t="s">
        <v>180</v>
      </c>
      <c r="GY376" s="55" t="s">
        <v>180</v>
      </c>
      <c r="GZ376" s="56">
        <v>98</v>
      </c>
      <c r="HA376" s="54">
        <v>73</v>
      </c>
      <c r="HB376" s="55">
        <v>86</v>
      </c>
      <c r="HC376" s="56">
        <v>125</v>
      </c>
      <c r="HD376" s="54">
        <v>115</v>
      </c>
      <c r="HE376" s="55">
        <v>120</v>
      </c>
      <c r="HF376" s="54" t="s">
        <v>180</v>
      </c>
      <c r="HG376" s="54" t="s">
        <v>180</v>
      </c>
      <c r="HH376" s="55" t="s">
        <v>180</v>
      </c>
      <c r="HI376" s="54">
        <v>112</v>
      </c>
      <c r="HJ376" s="54">
        <v>65</v>
      </c>
      <c r="HK376" s="55">
        <v>89</v>
      </c>
      <c r="HL376" s="56">
        <v>50</v>
      </c>
      <c r="HM376" s="54">
        <v>38.4</v>
      </c>
      <c r="HN376" s="55">
        <v>44.2</v>
      </c>
      <c r="HO376" s="56">
        <v>100</v>
      </c>
      <c r="HP376" s="54">
        <v>78</v>
      </c>
      <c r="HQ376" s="55">
        <v>89</v>
      </c>
      <c r="HR376" s="56">
        <v>110</v>
      </c>
      <c r="HS376" s="54">
        <v>103</v>
      </c>
      <c r="HT376" s="55">
        <v>107</v>
      </c>
      <c r="HU376" s="56" t="s">
        <v>180</v>
      </c>
      <c r="HV376" s="54" t="s">
        <v>180</v>
      </c>
      <c r="HW376" s="55" t="s">
        <v>180</v>
      </c>
      <c r="HX376" s="56">
        <v>70</v>
      </c>
      <c r="HY376" s="54">
        <v>65</v>
      </c>
      <c r="HZ376" s="55">
        <v>68</v>
      </c>
      <c r="IA376" s="56">
        <v>53</v>
      </c>
      <c r="IB376" s="54">
        <v>43</v>
      </c>
      <c r="IC376" s="55">
        <v>48</v>
      </c>
    </row>
    <row r="377" spans="1:237">
      <c r="A377" s="20">
        <v>2018</v>
      </c>
      <c r="B377" s="20">
        <v>2</v>
      </c>
      <c r="C377" s="20">
        <v>4</v>
      </c>
      <c r="D377" s="54">
        <v>411</v>
      </c>
      <c r="E377" s="54">
        <v>409</v>
      </c>
      <c r="F377" s="55">
        <v>410</v>
      </c>
      <c r="G377" s="56">
        <v>395</v>
      </c>
      <c r="H377" s="54">
        <v>395</v>
      </c>
      <c r="I377" s="55">
        <v>395</v>
      </c>
      <c r="J377" s="56">
        <v>387.5</v>
      </c>
      <c r="K377" s="54">
        <v>383</v>
      </c>
      <c r="L377" s="55">
        <v>385.75</v>
      </c>
      <c r="M377" s="56">
        <v>412.5</v>
      </c>
      <c r="N377" s="54">
        <v>407.5</v>
      </c>
      <c r="O377" s="55">
        <v>410.5</v>
      </c>
      <c r="P377" s="56">
        <v>412.5</v>
      </c>
      <c r="Q377" s="54">
        <v>407.5</v>
      </c>
      <c r="R377" s="55">
        <v>410.5</v>
      </c>
      <c r="S377" s="56">
        <v>410</v>
      </c>
      <c r="T377" s="54">
        <v>407.5</v>
      </c>
      <c r="U377" s="55">
        <v>409</v>
      </c>
      <c r="V377" s="54">
        <v>417.5</v>
      </c>
      <c r="W377" s="54">
        <v>412.5</v>
      </c>
      <c r="X377" s="55">
        <v>415.25</v>
      </c>
      <c r="Y377" s="54">
        <v>417.5</v>
      </c>
      <c r="Z377" s="54">
        <v>415</v>
      </c>
      <c r="AA377" s="55">
        <v>416.25</v>
      </c>
      <c r="AB377" s="54">
        <v>412.5</v>
      </c>
      <c r="AC377" s="54">
        <v>410</v>
      </c>
      <c r="AD377" s="55">
        <v>411.5</v>
      </c>
      <c r="AE377" s="54">
        <v>417.5</v>
      </c>
      <c r="AF377" s="54">
        <v>412.5</v>
      </c>
      <c r="AG377" s="55">
        <v>415.25</v>
      </c>
      <c r="AH377" s="56">
        <v>412.5</v>
      </c>
      <c r="AI377" s="54">
        <v>410</v>
      </c>
      <c r="AJ377" s="55">
        <v>411.5</v>
      </c>
      <c r="AK377" s="56">
        <v>411.25</v>
      </c>
      <c r="AL377" s="54">
        <v>406.25</v>
      </c>
      <c r="AM377" s="55">
        <v>409.25</v>
      </c>
      <c r="AN377" s="56" t="s">
        <v>180</v>
      </c>
      <c r="AO377" s="54" t="s">
        <v>180</v>
      </c>
      <c r="AP377" s="55" t="s">
        <v>180</v>
      </c>
      <c r="AQ377" s="56" t="s">
        <v>180</v>
      </c>
      <c r="AR377" s="54" t="s">
        <v>180</v>
      </c>
      <c r="AS377" s="55" t="s">
        <v>180</v>
      </c>
      <c r="AT377" s="56" t="s">
        <v>180</v>
      </c>
      <c r="AU377" s="54" t="s">
        <v>180</v>
      </c>
      <c r="AV377" s="55" t="s">
        <v>180</v>
      </c>
      <c r="AW377" s="56">
        <v>418.5</v>
      </c>
      <c r="AX377" s="54">
        <v>395</v>
      </c>
      <c r="AY377" s="55">
        <v>407</v>
      </c>
      <c r="AZ377" s="56">
        <v>435</v>
      </c>
      <c r="BA377" s="54">
        <v>405.25</v>
      </c>
      <c r="BB377" s="55">
        <v>420.25</v>
      </c>
      <c r="BC377" s="56">
        <v>435</v>
      </c>
      <c r="BD377" s="54">
        <v>425</v>
      </c>
      <c r="BE377" s="55">
        <v>430</v>
      </c>
      <c r="BF377" s="56">
        <v>433.75</v>
      </c>
      <c r="BG377" s="54">
        <v>405.25</v>
      </c>
      <c r="BH377" s="55">
        <v>419.75</v>
      </c>
      <c r="BI377" s="56">
        <v>417.5</v>
      </c>
      <c r="BJ377" s="54">
        <v>411.25</v>
      </c>
      <c r="BK377" s="55">
        <v>414.5</v>
      </c>
      <c r="BL377" s="56">
        <v>421.5</v>
      </c>
      <c r="BM377" s="54">
        <v>412.75</v>
      </c>
      <c r="BN377" s="55">
        <v>417.25</v>
      </c>
      <c r="BO377" s="56">
        <v>410</v>
      </c>
      <c r="BP377" s="54">
        <v>410</v>
      </c>
      <c r="BQ377" s="55">
        <v>410</v>
      </c>
      <c r="BR377" s="56">
        <v>410.5</v>
      </c>
      <c r="BS377" s="54">
        <v>408</v>
      </c>
      <c r="BT377" s="55">
        <v>409.25</v>
      </c>
      <c r="BU377" s="56">
        <v>426.5</v>
      </c>
      <c r="BV377" s="54">
        <v>422</v>
      </c>
      <c r="BW377" s="55">
        <v>424.5</v>
      </c>
      <c r="BX377" s="56">
        <v>428</v>
      </c>
      <c r="BY377" s="54">
        <v>425</v>
      </c>
      <c r="BZ377" s="55">
        <v>427</v>
      </c>
      <c r="CA377" s="56" t="s">
        <v>180</v>
      </c>
      <c r="CB377" s="54" t="s">
        <v>180</v>
      </c>
      <c r="CC377" s="55" t="s">
        <v>180</v>
      </c>
      <c r="CD377" s="56" t="s">
        <v>180</v>
      </c>
      <c r="CE377" s="54" t="s">
        <v>180</v>
      </c>
      <c r="CF377" s="55" t="s">
        <v>180</v>
      </c>
      <c r="CG377" s="56">
        <v>433.75</v>
      </c>
      <c r="CH377" s="54">
        <v>429</v>
      </c>
      <c r="CI377" s="55">
        <v>431.5</v>
      </c>
      <c r="CJ377" s="56">
        <v>2887.5</v>
      </c>
      <c r="CK377" s="54">
        <v>2787.5</v>
      </c>
      <c r="CL377" s="55">
        <v>2837.5</v>
      </c>
      <c r="CM377" s="56">
        <v>2650</v>
      </c>
      <c r="CN377" s="54">
        <v>2550</v>
      </c>
      <c r="CO377" s="55">
        <v>2600</v>
      </c>
      <c r="CP377" s="56">
        <v>461.25</v>
      </c>
      <c r="CQ377" s="54">
        <v>458.75</v>
      </c>
      <c r="CR377" s="55">
        <v>460.25</v>
      </c>
      <c r="CS377" s="56">
        <v>480</v>
      </c>
      <c r="CT377" s="54">
        <v>480</v>
      </c>
      <c r="CU377" s="55">
        <v>480</v>
      </c>
      <c r="CV377" s="56">
        <v>450</v>
      </c>
      <c r="CW377" s="54">
        <v>447.5</v>
      </c>
      <c r="CX377" s="55">
        <v>448.75</v>
      </c>
      <c r="CY377" s="54">
        <v>399.25</v>
      </c>
      <c r="CZ377" s="54">
        <v>395.75</v>
      </c>
      <c r="DA377" s="55">
        <v>398</v>
      </c>
      <c r="DB377" s="54">
        <v>387.5</v>
      </c>
      <c r="DC377" s="54">
        <v>380</v>
      </c>
      <c r="DD377" s="55">
        <v>384</v>
      </c>
      <c r="DE377" s="54">
        <v>420</v>
      </c>
      <c r="DF377" s="54">
        <v>417.5</v>
      </c>
      <c r="DG377" s="55">
        <v>419</v>
      </c>
      <c r="DH377" s="54">
        <v>421.25</v>
      </c>
      <c r="DI377" s="54">
        <v>415</v>
      </c>
      <c r="DJ377" s="55">
        <v>418.5</v>
      </c>
      <c r="DK377" s="56">
        <v>420</v>
      </c>
      <c r="DL377" s="54">
        <v>415</v>
      </c>
      <c r="DM377" s="55">
        <v>418</v>
      </c>
      <c r="DN377" s="54" t="s">
        <v>180</v>
      </c>
      <c r="DO377" s="54" t="s">
        <v>180</v>
      </c>
      <c r="DP377" s="55" t="s">
        <v>180</v>
      </c>
      <c r="DQ377" s="54" t="s">
        <v>180</v>
      </c>
      <c r="DR377" s="54" t="s">
        <v>180</v>
      </c>
      <c r="DS377" s="55" t="s">
        <v>180</v>
      </c>
      <c r="DT377" s="54" t="s">
        <v>180</v>
      </c>
      <c r="DU377" s="54" t="s">
        <v>180</v>
      </c>
      <c r="DV377" s="55" t="s">
        <v>180</v>
      </c>
      <c r="DW377" s="56">
        <v>408</v>
      </c>
      <c r="DX377" s="54">
        <v>406</v>
      </c>
      <c r="DY377" s="55">
        <v>407</v>
      </c>
      <c r="DZ377" s="56" t="s">
        <v>180</v>
      </c>
      <c r="EA377" s="54" t="s">
        <v>180</v>
      </c>
      <c r="EB377" s="55" t="s">
        <v>180</v>
      </c>
      <c r="EC377" s="56">
        <v>420</v>
      </c>
      <c r="ED377" s="54">
        <v>410</v>
      </c>
      <c r="EE377" s="55">
        <v>415</v>
      </c>
      <c r="EF377" s="56">
        <v>411.25</v>
      </c>
      <c r="EG377" s="54">
        <v>406.25</v>
      </c>
      <c r="EH377" s="55">
        <v>409.25</v>
      </c>
      <c r="EI377" s="56">
        <v>340</v>
      </c>
      <c r="EJ377" s="54">
        <v>335.75</v>
      </c>
      <c r="EK377" s="55">
        <v>338.25</v>
      </c>
      <c r="EL377" s="56">
        <v>400</v>
      </c>
      <c r="EM377" s="54">
        <v>396.25</v>
      </c>
      <c r="EN377" s="55">
        <v>398.5</v>
      </c>
      <c r="EO377" s="56">
        <v>2100</v>
      </c>
      <c r="EP377" s="54">
        <v>1975</v>
      </c>
      <c r="EQ377" s="55">
        <v>2037.5</v>
      </c>
      <c r="ER377" s="56">
        <v>2275</v>
      </c>
      <c r="ES377" s="54">
        <v>2225</v>
      </c>
      <c r="ET377" s="55">
        <v>2250</v>
      </c>
      <c r="EU377" s="54" t="s">
        <v>180</v>
      </c>
      <c r="EV377" s="54" t="s">
        <v>180</v>
      </c>
      <c r="EW377" s="55" t="s">
        <v>180</v>
      </c>
      <c r="EX377" s="54">
        <v>423.5</v>
      </c>
      <c r="EY377" s="54">
        <v>420.75</v>
      </c>
      <c r="EZ377" s="55">
        <v>422.5</v>
      </c>
      <c r="FA377" s="56">
        <v>365</v>
      </c>
      <c r="FB377" s="54">
        <v>361.25</v>
      </c>
      <c r="FC377" s="55">
        <v>363.5</v>
      </c>
      <c r="FD377" s="56" t="s">
        <v>180</v>
      </c>
      <c r="FE377" s="54" t="s">
        <v>180</v>
      </c>
      <c r="FF377" s="55" t="s">
        <v>180</v>
      </c>
      <c r="FG377" s="56">
        <v>318.75</v>
      </c>
      <c r="FH377" s="54">
        <v>288.75</v>
      </c>
      <c r="FI377" s="55">
        <v>303.75</v>
      </c>
      <c r="FJ377" s="56">
        <v>323.75</v>
      </c>
      <c r="FK377" s="54">
        <v>316.5</v>
      </c>
      <c r="FL377" s="55">
        <v>320.25</v>
      </c>
      <c r="FM377" s="56">
        <v>355</v>
      </c>
      <c r="FN377" s="54">
        <v>350</v>
      </c>
      <c r="FO377" s="55">
        <v>353</v>
      </c>
      <c r="FP377" s="56" t="s">
        <v>180</v>
      </c>
      <c r="FQ377" s="54" t="s">
        <v>180</v>
      </c>
      <c r="FR377" s="55" t="s">
        <v>180</v>
      </c>
      <c r="FS377" s="56" t="s">
        <v>180</v>
      </c>
      <c r="FT377" s="54" t="s">
        <v>180</v>
      </c>
      <c r="FU377" s="55" t="s">
        <v>180</v>
      </c>
      <c r="FV377" s="56">
        <v>287.5</v>
      </c>
      <c r="FW377" s="54">
        <v>275</v>
      </c>
      <c r="FX377" s="55">
        <v>281.25</v>
      </c>
      <c r="FY377" s="56">
        <v>335</v>
      </c>
      <c r="FZ377" s="54">
        <v>330</v>
      </c>
      <c r="GA377" s="55">
        <v>333</v>
      </c>
      <c r="GB377" s="56">
        <v>860</v>
      </c>
      <c r="GC377" s="54">
        <v>655</v>
      </c>
      <c r="GD377" s="55">
        <v>758</v>
      </c>
      <c r="GE377" s="56">
        <v>730</v>
      </c>
      <c r="GF377" s="54">
        <v>730</v>
      </c>
      <c r="GG377" s="55">
        <v>730</v>
      </c>
      <c r="GH377" s="56">
        <v>910</v>
      </c>
      <c r="GI377" s="54">
        <v>780</v>
      </c>
      <c r="GJ377" s="55">
        <v>845</v>
      </c>
      <c r="GK377" s="56" t="s">
        <v>180</v>
      </c>
      <c r="GL377" s="54" t="s">
        <v>180</v>
      </c>
      <c r="GM377" s="55" t="s">
        <v>180</v>
      </c>
      <c r="GN377" s="56" t="s">
        <v>180</v>
      </c>
      <c r="GO377" s="54" t="s">
        <v>180</v>
      </c>
      <c r="GP377" s="55" t="s">
        <v>180</v>
      </c>
      <c r="GQ377" s="56" t="s">
        <v>180</v>
      </c>
      <c r="GR377" s="54" t="s">
        <v>180</v>
      </c>
      <c r="GS377" s="55" t="s">
        <v>180</v>
      </c>
      <c r="GT377" s="56">
        <v>810</v>
      </c>
      <c r="GU377" s="54">
        <v>760</v>
      </c>
      <c r="GV377" s="55">
        <v>785</v>
      </c>
      <c r="GW377" s="56" t="s">
        <v>180</v>
      </c>
      <c r="GX377" s="54" t="s">
        <v>180</v>
      </c>
      <c r="GY377" s="55" t="s">
        <v>180</v>
      </c>
      <c r="GZ377" s="56">
        <v>99.25</v>
      </c>
      <c r="HA377" s="54">
        <v>74.25</v>
      </c>
      <c r="HB377" s="55">
        <v>87.25</v>
      </c>
      <c r="HC377" s="56">
        <v>125</v>
      </c>
      <c r="HD377" s="54">
        <v>115</v>
      </c>
      <c r="HE377" s="55">
        <v>120</v>
      </c>
      <c r="HF377" s="54" t="s">
        <v>180</v>
      </c>
      <c r="HG377" s="54" t="s">
        <v>180</v>
      </c>
      <c r="HH377" s="55" t="s">
        <v>180</v>
      </c>
      <c r="HI377" s="54">
        <v>112</v>
      </c>
      <c r="HJ377" s="54">
        <v>65</v>
      </c>
      <c r="HK377" s="55">
        <v>89</v>
      </c>
      <c r="HL377" s="56">
        <v>50</v>
      </c>
      <c r="HM377" s="54">
        <v>40</v>
      </c>
      <c r="HN377" s="55">
        <v>45</v>
      </c>
      <c r="HO377" s="56">
        <v>100</v>
      </c>
      <c r="HP377" s="54">
        <v>78</v>
      </c>
      <c r="HQ377" s="55">
        <v>89</v>
      </c>
      <c r="HR377" s="56">
        <v>110</v>
      </c>
      <c r="HS377" s="54">
        <v>103</v>
      </c>
      <c r="HT377" s="55">
        <v>107</v>
      </c>
      <c r="HU377" s="56" t="s">
        <v>180</v>
      </c>
      <c r="HV377" s="54" t="s">
        <v>180</v>
      </c>
      <c r="HW377" s="55" t="s">
        <v>180</v>
      </c>
      <c r="HX377" s="56">
        <v>70</v>
      </c>
      <c r="HY377" s="54">
        <v>65</v>
      </c>
      <c r="HZ377" s="55">
        <v>68</v>
      </c>
      <c r="IA377" s="56">
        <v>55.25</v>
      </c>
      <c r="IB377" s="54">
        <v>43</v>
      </c>
      <c r="IC377" s="55">
        <v>49.5</v>
      </c>
    </row>
    <row r="378" spans="1:237">
      <c r="A378" s="20">
        <v>2018</v>
      </c>
      <c r="B378" s="20">
        <v>2</v>
      </c>
      <c r="C378" s="20">
        <v>5</v>
      </c>
      <c r="D378" s="54">
        <v>408.4</v>
      </c>
      <c r="E378" s="54">
        <v>407.6</v>
      </c>
      <c r="F378" s="55">
        <v>408</v>
      </c>
      <c r="G378" s="56">
        <v>389</v>
      </c>
      <c r="H378" s="54">
        <v>389</v>
      </c>
      <c r="I378" s="55">
        <v>389</v>
      </c>
      <c r="J378" s="56">
        <v>388.2</v>
      </c>
      <c r="K378" s="54">
        <v>380</v>
      </c>
      <c r="L378" s="55">
        <v>384.4</v>
      </c>
      <c r="M378" s="56">
        <v>418</v>
      </c>
      <c r="N378" s="54">
        <v>410</v>
      </c>
      <c r="O378" s="55">
        <v>414.2</v>
      </c>
      <c r="P378" s="56">
        <v>418</v>
      </c>
      <c r="Q378" s="54">
        <v>414</v>
      </c>
      <c r="R378" s="55">
        <v>416.2</v>
      </c>
      <c r="S378" s="56">
        <v>415</v>
      </c>
      <c r="T378" s="54">
        <v>410</v>
      </c>
      <c r="U378" s="55">
        <v>413</v>
      </c>
      <c r="V378" s="54">
        <v>415</v>
      </c>
      <c r="W378" s="54">
        <v>411</v>
      </c>
      <c r="X378" s="55">
        <v>413</v>
      </c>
      <c r="Y378" s="54">
        <v>415</v>
      </c>
      <c r="Z378" s="54">
        <v>413</v>
      </c>
      <c r="AA378" s="55">
        <v>414.2</v>
      </c>
      <c r="AB378" s="54">
        <v>415</v>
      </c>
      <c r="AC378" s="54">
        <v>413</v>
      </c>
      <c r="AD378" s="55">
        <v>414.2</v>
      </c>
      <c r="AE378" s="54">
        <v>414</v>
      </c>
      <c r="AF378" s="54">
        <v>411</v>
      </c>
      <c r="AG378" s="55">
        <v>412.6</v>
      </c>
      <c r="AH378" s="56">
        <v>418</v>
      </c>
      <c r="AI378" s="54">
        <v>415</v>
      </c>
      <c r="AJ378" s="55">
        <v>416.8</v>
      </c>
      <c r="AK378" s="56">
        <v>410</v>
      </c>
      <c r="AL378" s="54">
        <v>410</v>
      </c>
      <c r="AM378" s="55">
        <v>410</v>
      </c>
      <c r="AN378" s="56" t="s">
        <v>180</v>
      </c>
      <c r="AO378" s="54" t="s">
        <v>180</v>
      </c>
      <c r="AP378" s="55" t="s">
        <v>180</v>
      </c>
      <c r="AQ378" s="56" t="s">
        <v>180</v>
      </c>
      <c r="AR378" s="54" t="s">
        <v>180</v>
      </c>
      <c r="AS378" s="55" t="s">
        <v>180</v>
      </c>
      <c r="AT378" s="56" t="s">
        <v>180</v>
      </c>
      <c r="AU378" s="54" t="s">
        <v>180</v>
      </c>
      <c r="AV378" s="55" t="s">
        <v>180</v>
      </c>
      <c r="AW378" s="56">
        <v>413.2</v>
      </c>
      <c r="AX378" s="54">
        <v>395</v>
      </c>
      <c r="AY378" s="55">
        <v>404.4</v>
      </c>
      <c r="AZ378" s="56">
        <v>430</v>
      </c>
      <c r="BA378" s="54">
        <v>402.4</v>
      </c>
      <c r="BB378" s="55">
        <v>416.2</v>
      </c>
      <c r="BC378" s="56">
        <v>430</v>
      </c>
      <c r="BD378" s="54">
        <v>430</v>
      </c>
      <c r="BE378" s="55">
        <v>430</v>
      </c>
      <c r="BF378" s="56">
        <v>429</v>
      </c>
      <c r="BG378" s="54">
        <v>402.4</v>
      </c>
      <c r="BH378" s="55">
        <v>415.8</v>
      </c>
      <c r="BI378" s="56">
        <v>422.4</v>
      </c>
      <c r="BJ378" s="54">
        <v>412.4</v>
      </c>
      <c r="BK378" s="55">
        <v>417.4</v>
      </c>
      <c r="BL378" s="56">
        <v>421.6</v>
      </c>
      <c r="BM378" s="54">
        <v>417.4</v>
      </c>
      <c r="BN378" s="55">
        <v>419.6</v>
      </c>
      <c r="BO378" s="56">
        <v>411</v>
      </c>
      <c r="BP378" s="54">
        <v>410</v>
      </c>
      <c r="BQ378" s="55">
        <v>410.6</v>
      </c>
      <c r="BR378" s="56">
        <v>413</v>
      </c>
      <c r="BS378" s="54">
        <v>411.2</v>
      </c>
      <c r="BT378" s="55">
        <v>412.4</v>
      </c>
      <c r="BU378" s="56">
        <v>430.2</v>
      </c>
      <c r="BV378" s="54">
        <v>426.6</v>
      </c>
      <c r="BW378" s="55">
        <v>428.6</v>
      </c>
      <c r="BX378" s="56">
        <v>430</v>
      </c>
      <c r="BY378" s="54">
        <v>427.2</v>
      </c>
      <c r="BZ378" s="55">
        <v>428.8</v>
      </c>
      <c r="CA378" s="56" t="s">
        <v>180</v>
      </c>
      <c r="CB378" s="54" t="s">
        <v>180</v>
      </c>
      <c r="CC378" s="55" t="s">
        <v>180</v>
      </c>
      <c r="CD378" s="56" t="s">
        <v>180</v>
      </c>
      <c r="CE378" s="54" t="s">
        <v>180</v>
      </c>
      <c r="CF378" s="55" t="s">
        <v>180</v>
      </c>
      <c r="CG378" s="56">
        <v>435</v>
      </c>
      <c r="CH378" s="54">
        <v>433</v>
      </c>
      <c r="CI378" s="55">
        <v>434.2</v>
      </c>
      <c r="CJ378" s="56">
        <v>2810</v>
      </c>
      <c r="CK378" s="54">
        <v>2710</v>
      </c>
      <c r="CL378" s="55">
        <v>2760</v>
      </c>
      <c r="CM378" s="56">
        <v>2600</v>
      </c>
      <c r="CN378" s="54">
        <v>2500</v>
      </c>
      <c r="CO378" s="55">
        <v>2550</v>
      </c>
      <c r="CP378" s="56">
        <v>457</v>
      </c>
      <c r="CQ378" s="54">
        <v>453</v>
      </c>
      <c r="CR378" s="55">
        <v>455.4</v>
      </c>
      <c r="CS378" s="56">
        <v>480</v>
      </c>
      <c r="CT378" s="54">
        <v>480</v>
      </c>
      <c r="CU378" s="55">
        <v>480</v>
      </c>
      <c r="CV378" s="56">
        <v>450</v>
      </c>
      <c r="CW378" s="54">
        <v>440</v>
      </c>
      <c r="CX378" s="55">
        <v>445</v>
      </c>
      <c r="CY378" s="54">
        <v>403.8</v>
      </c>
      <c r="CZ378" s="54">
        <v>401.6</v>
      </c>
      <c r="DA378" s="55">
        <v>402.8</v>
      </c>
      <c r="DB378" s="54">
        <v>380</v>
      </c>
      <c r="DC378" s="54">
        <v>380</v>
      </c>
      <c r="DD378" s="55">
        <v>380</v>
      </c>
      <c r="DE378" s="54">
        <v>418</v>
      </c>
      <c r="DF378" s="54">
        <v>410</v>
      </c>
      <c r="DG378" s="55">
        <v>414.2</v>
      </c>
      <c r="DH378" s="54">
        <v>413</v>
      </c>
      <c r="DI378" s="54">
        <v>408</v>
      </c>
      <c r="DJ378" s="55">
        <v>411</v>
      </c>
      <c r="DK378" s="56">
        <v>414</v>
      </c>
      <c r="DL378" s="54">
        <v>410</v>
      </c>
      <c r="DM378" s="55">
        <v>412.2</v>
      </c>
      <c r="DN378" s="54" t="s">
        <v>180</v>
      </c>
      <c r="DO378" s="54" t="s">
        <v>180</v>
      </c>
      <c r="DP378" s="55" t="s">
        <v>180</v>
      </c>
      <c r="DQ378" s="54" t="s">
        <v>180</v>
      </c>
      <c r="DR378" s="54" t="s">
        <v>180</v>
      </c>
      <c r="DS378" s="55" t="s">
        <v>180</v>
      </c>
      <c r="DT378" s="54" t="s">
        <v>180</v>
      </c>
      <c r="DU378" s="54" t="s">
        <v>180</v>
      </c>
      <c r="DV378" s="55" t="s">
        <v>180</v>
      </c>
      <c r="DW378" s="56">
        <v>408.4</v>
      </c>
      <c r="DX378" s="54">
        <v>407.6</v>
      </c>
      <c r="DY378" s="55">
        <v>408</v>
      </c>
      <c r="DZ378" s="56" t="s">
        <v>180</v>
      </c>
      <c r="EA378" s="54" t="s">
        <v>180</v>
      </c>
      <c r="EB378" s="55" t="s">
        <v>180</v>
      </c>
      <c r="EC378" s="56">
        <v>428</v>
      </c>
      <c r="ED378" s="54">
        <v>410</v>
      </c>
      <c r="EE378" s="55">
        <v>419</v>
      </c>
      <c r="EF378" s="56">
        <v>410</v>
      </c>
      <c r="EG378" s="54">
        <v>405</v>
      </c>
      <c r="EH378" s="55">
        <v>408</v>
      </c>
      <c r="EI378" s="56">
        <v>340</v>
      </c>
      <c r="EJ378" s="54">
        <v>336</v>
      </c>
      <c r="EK378" s="55">
        <v>338.4</v>
      </c>
      <c r="EL378" s="56">
        <v>403</v>
      </c>
      <c r="EM378" s="54">
        <v>400</v>
      </c>
      <c r="EN378" s="55">
        <v>401.6</v>
      </c>
      <c r="EO378" s="56">
        <v>2120</v>
      </c>
      <c r="EP378" s="54">
        <v>2050</v>
      </c>
      <c r="EQ378" s="55">
        <v>2085</v>
      </c>
      <c r="ER378" s="56">
        <v>2300</v>
      </c>
      <c r="ES378" s="54">
        <v>2200</v>
      </c>
      <c r="ET378" s="55">
        <v>2250</v>
      </c>
      <c r="EU378" s="54" t="s">
        <v>180</v>
      </c>
      <c r="EV378" s="54" t="s">
        <v>180</v>
      </c>
      <c r="EW378" s="55" t="s">
        <v>180</v>
      </c>
      <c r="EX378" s="54">
        <v>430.4</v>
      </c>
      <c r="EY378" s="54">
        <v>427</v>
      </c>
      <c r="EZ378" s="55">
        <v>429</v>
      </c>
      <c r="FA378" s="56">
        <v>365</v>
      </c>
      <c r="FB378" s="54">
        <v>364</v>
      </c>
      <c r="FC378" s="55">
        <v>364.6</v>
      </c>
      <c r="FD378" s="56" t="s">
        <v>180</v>
      </c>
      <c r="FE378" s="54" t="s">
        <v>180</v>
      </c>
      <c r="FF378" s="55" t="s">
        <v>180</v>
      </c>
      <c r="FG378" s="56">
        <v>317.8</v>
      </c>
      <c r="FH378" s="54">
        <v>317</v>
      </c>
      <c r="FI378" s="55">
        <v>317.39999999999998</v>
      </c>
      <c r="FJ378" s="56">
        <v>321</v>
      </c>
      <c r="FK378" s="54">
        <v>319</v>
      </c>
      <c r="FL378" s="55">
        <v>320.2</v>
      </c>
      <c r="FM378" s="56">
        <v>351</v>
      </c>
      <c r="FN378" s="54">
        <v>347</v>
      </c>
      <c r="FO378" s="55">
        <v>349.4</v>
      </c>
      <c r="FP378" s="56" t="s">
        <v>180</v>
      </c>
      <c r="FQ378" s="54" t="s">
        <v>180</v>
      </c>
      <c r="FR378" s="55" t="s">
        <v>180</v>
      </c>
      <c r="FS378" s="56" t="s">
        <v>180</v>
      </c>
      <c r="FT378" s="54" t="s">
        <v>180</v>
      </c>
      <c r="FU378" s="55" t="s">
        <v>180</v>
      </c>
      <c r="FV378" s="56">
        <v>295</v>
      </c>
      <c r="FW378" s="54">
        <v>275</v>
      </c>
      <c r="FX378" s="55">
        <v>285</v>
      </c>
      <c r="FY378" s="56">
        <v>336</v>
      </c>
      <c r="FZ378" s="54">
        <v>334</v>
      </c>
      <c r="GA378" s="55">
        <v>335.2</v>
      </c>
      <c r="GB378" s="56">
        <v>860</v>
      </c>
      <c r="GC378" s="54">
        <v>655</v>
      </c>
      <c r="GD378" s="55">
        <v>758</v>
      </c>
      <c r="GE378" s="56">
        <v>730</v>
      </c>
      <c r="GF378" s="54">
        <v>730</v>
      </c>
      <c r="GG378" s="55">
        <v>730</v>
      </c>
      <c r="GH378" s="56">
        <v>910</v>
      </c>
      <c r="GI378" s="54">
        <v>780</v>
      </c>
      <c r="GJ378" s="55">
        <v>845</v>
      </c>
      <c r="GK378" s="56" t="s">
        <v>180</v>
      </c>
      <c r="GL378" s="54" t="s">
        <v>180</v>
      </c>
      <c r="GM378" s="55" t="s">
        <v>180</v>
      </c>
      <c r="GN378" s="56" t="s">
        <v>180</v>
      </c>
      <c r="GO378" s="54" t="s">
        <v>180</v>
      </c>
      <c r="GP378" s="55" t="s">
        <v>180</v>
      </c>
      <c r="GQ378" s="56" t="s">
        <v>180</v>
      </c>
      <c r="GR378" s="54" t="s">
        <v>180</v>
      </c>
      <c r="GS378" s="55" t="s">
        <v>180</v>
      </c>
      <c r="GT378" s="56">
        <v>810</v>
      </c>
      <c r="GU378" s="54">
        <v>760</v>
      </c>
      <c r="GV378" s="55">
        <v>785</v>
      </c>
      <c r="GW378" s="56" t="s">
        <v>180</v>
      </c>
      <c r="GX378" s="54" t="s">
        <v>180</v>
      </c>
      <c r="GY378" s="55" t="s">
        <v>180</v>
      </c>
      <c r="GZ378" s="56">
        <v>103</v>
      </c>
      <c r="HA378" s="54">
        <v>78</v>
      </c>
      <c r="HB378" s="55">
        <v>91</v>
      </c>
      <c r="HC378" s="56">
        <v>126</v>
      </c>
      <c r="HD378" s="54">
        <v>116</v>
      </c>
      <c r="HE378" s="55">
        <v>121</v>
      </c>
      <c r="HF378" s="54" t="s">
        <v>180</v>
      </c>
      <c r="HG378" s="54" t="s">
        <v>180</v>
      </c>
      <c r="HH378" s="55" t="s">
        <v>180</v>
      </c>
      <c r="HI378" s="54">
        <v>112.6</v>
      </c>
      <c r="HJ378" s="54">
        <v>65</v>
      </c>
      <c r="HK378" s="55">
        <v>89.2</v>
      </c>
      <c r="HL378" s="56">
        <v>50</v>
      </c>
      <c r="HM378" s="54">
        <v>40</v>
      </c>
      <c r="HN378" s="55">
        <v>45</v>
      </c>
      <c r="HO378" s="56">
        <v>100</v>
      </c>
      <c r="HP378" s="54">
        <v>78</v>
      </c>
      <c r="HQ378" s="55">
        <v>89</v>
      </c>
      <c r="HR378" s="56">
        <v>110</v>
      </c>
      <c r="HS378" s="54">
        <v>103</v>
      </c>
      <c r="HT378" s="55">
        <v>107</v>
      </c>
      <c r="HU378" s="56" t="s">
        <v>180</v>
      </c>
      <c r="HV378" s="54" t="s">
        <v>180</v>
      </c>
      <c r="HW378" s="55" t="s">
        <v>180</v>
      </c>
      <c r="HX378" s="56">
        <v>70</v>
      </c>
      <c r="HY378" s="54">
        <v>65</v>
      </c>
      <c r="HZ378" s="55">
        <v>68</v>
      </c>
      <c r="IA378" s="56">
        <v>56</v>
      </c>
      <c r="IB378" s="54">
        <v>43</v>
      </c>
      <c r="IC378" s="55">
        <v>50</v>
      </c>
    </row>
    <row r="379" spans="1:237">
      <c r="A379" s="20">
        <v>2018</v>
      </c>
      <c r="B379" s="20">
        <v>2</v>
      </c>
      <c r="C379" s="20">
        <v>6</v>
      </c>
      <c r="D379" s="54">
        <v>414</v>
      </c>
      <c r="E379" s="54">
        <v>413.75</v>
      </c>
      <c r="F379" s="55">
        <v>414</v>
      </c>
      <c r="G379" s="56">
        <v>395</v>
      </c>
      <c r="H379" s="54">
        <v>395</v>
      </c>
      <c r="I379" s="55">
        <v>395</v>
      </c>
      <c r="J379" s="56">
        <v>400.5</v>
      </c>
      <c r="K379" s="54">
        <v>393</v>
      </c>
      <c r="L379" s="55">
        <v>397</v>
      </c>
      <c r="M379" s="56">
        <v>428.75</v>
      </c>
      <c r="N379" s="54">
        <v>425</v>
      </c>
      <c r="O379" s="55">
        <v>427.25</v>
      </c>
      <c r="P379" s="56">
        <v>428.75</v>
      </c>
      <c r="Q379" s="54">
        <v>423.75</v>
      </c>
      <c r="R379" s="55">
        <v>426.75</v>
      </c>
      <c r="S379" s="56">
        <v>428.75</v>
      </c>
      <c r="T379" s="54">
        <v>423.75</v>
      </c>
      <c r="U379" s="55">
        <v>426.75</v>
      </c>
      <c r="V379" s="54">
        <v>430</v>
      </c>
      <c r="W379" s="54">
        <v>428.75</v>
      </c>
      <c r="X379" s="55">
        <v>429.5</v>
      </c>
      <c r="Y379" s="54">
        <v>415</v>
      </c>
      <c r="Z379" s="54">
        <v>410</v>
      </c>
      <c r="AA379" s="55">
        <v>413</v>
      </c>
      <c r="AB379" s="54">
        <v>428.75</v>
      </c>
      <c r="AC379" s="54">
        <v>423.75</v>
      </c>
      <c r="AD379" s="55">
        <v>426.75</v>
      </c>
      <c r="AE379" s="54">
        <v>430</v>
      </c>
      <c r="AF379" s="54">
        <v>426.25</v>
      </c>
      <c r="AG379" s="55">
        <v>428.5</v>
      </c>
      <c r="AH379" s="56">
        <v>428.75</v>
      </c>
      <c r="AI379" s="54">
        <v>423.75</v>
      </c>
      <c r="AJ379" s="55">
        <v>426.75</v>
      </c>
      <c r="AK379" s="56">
        <v>416.25</v>
      </c>
      <c r="AL379" s="54">
        <v>411.25</v>
      </c>
      <c r="AM379" s="55">
        <v>414.25</v>
      </c>
      <c r="AN379" s="56" t="s">
        <v>180</v>
      </c>
      <c r="AO379" s="54" t="s">
        <v>180</v>
      </c>
      <c r="AP379" s="55" t="s">
        <v>180</v>
      </c>
      <c r="AQ379" s="56" t="s">
        <v>180</v>
      </c>
      <c r="AR379" s="54" t="s">
        <v>180</v>
      </c>
      <c r="AS379" s="55" t="s">
        <v>180</v>
      </c>
      <c r="AT379" s="56" t="s">
        <v>180</v>
      </c>
      <c r="AU379" s="54" t="s">
        <v>180</v>
      </c>
      <c r="AV379" s="55" t="s">
        <v>180</v>
      </c>
      <c r="AW379" s="56">
        <v>418.75</v>
      </c>
      <c r="AX379" s="54">
        <v>401.25</v>
      </c>
      <c r="AY379" s="55">
        <v>410.25</v>
      </c>
      <c r="AZ379" s="56">
        <v>433.5</v>
      </c>
      <c r="BA379" s="54">
        <v>409.75</v>
      </c>
      <c r="BB379" s="55">
        <v>422</v>
      </c>
      <c r="BC379" s="56">
        <v>432.25</v>
      </c>
      <c r="BD379" s="54">
        <v>427.5</v>
      </c>
      <c r="BE379" s="55">
        <v>430</v>
      </c>
      <c r="BF379" s="56">
        <v>433.5</v>
      </c>
      <c r="BG379" s="54">
        <v>409.75</v>
      </c>
      <c r="BH379" s="55">
        <v>422</v>
      </c>
      <c r="BI379" s="56">
        <v>420</v>
      </c>
      <c r="BJ379" s="54">
        <v>413</v>
      </c>
      <c r="BK379" s="55">
        <v>417</v>
      </c>
      <c r="BL379" s="56">
        <v>422</v>
      </c>
      <c r="BM379" s="54">
        <v>419</v>
      </c>
      <c r="BN379" s="55">
        <v>420.5</v>
      </c>
      <c r="BO379" s="56">
        <v>415</v>
      </c>
      <c r="BP379" s="54">
        <v>412</v>
      </c>
      <c r="BQ379" s="55">
        <v>414</v>
      </c>
      <c r="BR379" s="56">
        <v>415.25</v>
      </c>
      <c r="BS379" s="54">
        <v>413.75</v>
      </c>
      <c r="BT379" s="55">
        <v>414.5</v>
      </c>
      <c r="BU379" s="56">
        <v>431.5</v>
      </c>
      <c r="BV379" s="54">
        <v>428.5</v>
      </c>
      <c r="BW379" s="55">
        <v>430</v>
      </c>
      <c r="BX379" s="56">
        <v>432</v>
      </c>
      <c r="BY379" s="54">
        <v>431</v>
      </c>
      <c r="BZ379" s="55">
        <v>431.5</v>
      </c>
      <c r="CA379" s="56" t="s">
        <v>180</v>
      </c>
      <c r="CB379" s="54" t="s">
        <v>180</v>
      </c>
      <c r="CC379" s="55" t="s">
        <v>180</v>
      </c>
      <c r="CD379" s="56" t="s">
        <v>180</v>
      </c>
      <c r="CE379" s="54" t="s">
        <v>180</v>
      </c>
      <c r="CF379" s="55" t="s">
        <v>180</v>
      </c>
      <c r="CG379" s="56">
        <v>439.25</v>
      </c>
      <c r="CH379" s="54">
        <v>438</v>
      </c>
      <c r="CI379" s="55">
        <v>438.75</v>
      </c>
      <c r="CJ379" s="56">
        <v>2775</v>
      </c>
      <c r="CK379" s="54">
        <v>2675</v>
      </c>
      <c r="CL379" s="55">
        <v>2725</v>
      </c>
      <c r="CM379" s="56">
        <v>2550</v>
      </c>
      <c r="CN379" s="54">
        <v>2475</v>
      </c>
      <c r="CO379" s="55">
        <v>2512.5</v>
      </c>
      <c r="CP379" s="56">
        <v>458.75</v>
      </c>
      <c r="CQ379" s="54">
        <v>457.5</v>
      </c>
      <c r="CR379" s="55">
        <v>458.25</v>
      </c>
      <c r="CS379" s="56">
        <v>480</v>
      </c>
      <c r="CT379" s="54">
        <v>480</v>
      </c>
      <c r="CU379" s="55">
        <v>480</v>
      </c>
      <c r="CV379" s="56">
        <v>450</v>
      </c>
      <c r="CW379" s="54">
        <v>440</v>
      </c>
      <c r="CX379" s="55">
        <v>445</v>
      </c>
      <c r="CY379" s="54">
        <v>417.75</v>
      </c>
      <c r="CZ379" s="54">
        <v>408.5</v>
      </c>
      <c r="DA379" s="55">
        <v>413.25</v>
      </c>
      <c r="DB379" s="54">
        <v>402.75</v>
      </c>
      <c r="DC379" s="54">
        <v>397.25</v>
      </c>
      <c r="DD379" s="55">
        <v>400.25</v>
      </c>
      <c r="DE379" s="54">
        <v>432.5</v>
      </c>
      <c r="DF379" s="54">
        <v>428.75</v>
      </c>
      <c r="DG379" s="55">
        <v>431</v>
      </c>
      <c r="DH379" s="54">
        <v>432.5</v>
      </c>
      <c r="DI379" s="54">
        <v>430</v>
      </c>
      <c r="DJ379" s="55">
        <v>431.5</v>
      </c>
      <c r="DK379" s="56">
        <v>432.5</v>
      </c>
      <c r="DL379" s="54">
        <v>428.75</v>
      </c>
      <c r="DM379" s="55">
        <v>431</v>
      </c>
      <c r="DN379" s="54" t="s">
        <v>180</v>
      </c>
      <c r="DO379" s="54" t="s">
        <v>180</v>
      </c>
      <c r="DP379" s="55" t="s">
        <v>180</v>
      </c>
      <c r="DQ379" s="54" t="s">
        <v>180</v>
      </c>
      <c r="DR379" s="54" t="s">
        <v>180</v>
      </c>
      <c r="DS379" s="55" t="s">
        <v>180</v>
      </c>
      <c r="DT379" s="54" t="s">
        <v>180</v>
      </c>
      <c r="DU379" s="54" t="s">
        <v>180</v>
      </c>
      <c r="DV379" s="55" t="s">
        <v>180</v>
      </c>
      <c r="DW379" s="56">
        <v>414.5</v>
      </c>
      <c r="DX379" s="54">
        <v>412.5</v>
      </c>
      <c r="DY379" s="55">
        <v>413.75</v>
      </c>
      <c r="DZ379" s="56" t="s">
        <v>180</v>
      </c>
      <c r="EA379" s="54" t="s">
        <v>180</v>
      </c>
      <c r="EB379" s="55" t="s">
        <v>180</v>
      </c>
      <c r="EC379" s="56">
        <v>427.5</v>
      </c>
      <c r="ED379" s="54">
        <v>417.5</v>
      </c>
      <c r="EE379" s="55">
        <v>422.75</v>
      </c>
      <c r="EF379" s="56">
        <v>416.25</v>
      </c>
      <c r="EG379" s="54">
        <v>411.25</v>
      </c>
      <c r="EH379" s="55">
        <v>414.25</v>
      </c>
      <c r="EI379" s="56">
        <v>341.5</v>
      </c>
      <c r="EJ379" s="54">
        <v>340</v>
      </c>
      <c r="EK379" s="55">
        <v>340.75</v>
      </c>
      <c r="EL379" s="56">
        <v>412.5</v>
      </c>
      <c r="EM379" s="54">
        <v>405</v>
      </c>
      <c r="EN379" s="55">
        <v>409</v>
      </c>
      <c r="EO379" s="56">
        <v>2150</v>
      </c>
      <c r="EP379" s="54">
        <v>2100</v>
      </c>
      <c r="EQ379" s="55">
        <v>2125</v>
      </c>
      <c r="ER379" s="56">
        <v>2350</v>
      </c>
      <c r="ES379" s="54">
        <v>2250</v>
      </c>
      <c r="ET379" s="55">
        <v>2300</v>
      </c>
      <c r="EU379" s="54" t="s">
        <v>180</v>
      </c>
      <c r="EV379" s="54" t="s">
        <v>180</v>
      </c>
      <c r="EW379" s="55" t="s">
        <v>180</v>
      </c>
      <c r="EX379" s="54">
        <v>436.25</v>
      </c>
      <c r="EY379" s="54">
        <v>432.5</v>
      </c>
      <c r="EZ379" s="55">
        <v>434.75</v>
      </c>
      <c r="FA379" s="56">
        <v>365.5</v>
      </c>
      <c r="FB379" s="54">
        <v>365</v>
      </c>
      <c r="FC379" s="55">
        <v>365.5</v>
      </c>
      <c r="FD379" s="56" t="s">
        <v>180</v>
      </c>
      <c r="FE379" s="54" t="s">
        <v>180</v>
      </c>
      <c r="FF379" s="55" t="s">
        <v>180</v>
      </c>
      <c r="FG379" s="56">
        <v>329.75</v>
      </c>
      <c r="FH379" s="54">
        <v>324.25</v>
      </c>
      <c r="FI379" s="55">
        <v>327.25</v>
      </c>
      <c r="FJ379" s="56">
        <v>333.75</v>
      </c>
      <c r="FK379" s="54">
        <v>325.25</v>
      </c>
      <c r="FL379" s="55">
        <v>330</v>
      </c>
      <c r="FM379" s="56">
        <v>361.25</v>
      </c>
      <c r="FN379" s="54">
        <v>356.25</v>
      </c>
      <c r="FO379" s="55">
        <v>359.25</v>
      </c>
      <c r="FP379" s="56" t="s">
        <v>180</v>
      </c>
      <c r="FQ379" s="54" t="s">
        <v>180</v>
      </c>
      <c r="FR379" s="55" t="s">
        <v>180</v>
      </c>
      <c r="FS379" s="56" t="s">
        <v>180</v>
      </c>
      <c r="FT379" s="54" t="s">
        <v>180</v>
      </c>
      <c r="FU379" s="55" t="s">
        <v>180</v>
      </c>
      <c r="FV379" s="56">
        <v>295</v>
      </c>
      <c r="FW379" s="54">
        <v>275</v>
      </c>
      <c r="FX379" s="55">
        <v>285</v>
      </c>
      <c r="FY379" s="56">
        <v>342.25</v>
      </c>
      <c r="FZ379" s="54">
        <v>338.75</v>
      </c>
      <c r="GA379" s="55">
        <v>341</v>
      </c>
      <c r="GB379" s="56">
        <v>860</v>
      </c>
      <c r="GC379" s="54">
        <v>655</v>
      </c>
      <c r="GD379" s="55">
        <v>758</v>
      </c>
      <c r="GE379" s="56">
        <v>730</v>
      </c>
      <c r="GF379" s="54">
        <v>730</v>
      </c>
      <c r="GG379" s="55">
        <v>730</v>
      </c>
      <c r="GH379" s="56">
        <v>910</v>
      </c>
      <c r="GI379" s="54">
        <v>780</v>
      </c>
      <c r="GJ379" s="55">
        <v>845</v>
      </c>
      <c r="GK379" s="56" t="s">
        <v>180</v>
      </c>
      <c r="GL379" s="54" t="s">
        <v>180</v>
      </c>
      <c r="GM379" s="55" t="s">
        <v>180</v>
      </c>
      <c r="GN379" s="56" t="s">
        <v>180</v>
      </c>
      <c r="GO379" s="54" t="s">
        <v>180</v>
      </c>
      <c r="GP379" s="55" t="s">
        <v>180</v>
      </c>
      <c r="GQ379" s="56" t="s">
        <v>180</v>
      </c>
      <c r="GR379" s="54" t="s">
        <v>180</v>
      </c>
      <c r="GS379" s="55" t="s">
        <v>180</v>
      </c>
      <c r="GT379" s="56">
        <v>810</v>
      </c>
      <c r="GU379" s="54">
        <v>760</v>
      </c>
      <c r="GV379" s="55">
        <v>785</v>
      </c>
      <c r="GW379" s="56" t="s">
        <v>180</v>
      </c>
      <c r="GX379" s="54" t="s">
        <v>180</v>
      </c>
      <c r="GY379" s="55" t="s">
        <v>180</v>
      </c>
      <c r="GZ379" s="56">
        <v>103</v>
      </c>
      <c r="HA379" s="54">
        <v>78</v>
      </c>
      <c r="HB379" s="55">
        <v>91</v>
      </c>
      <c r="HC379" s="56">
        <v>130</v>
      </c>
      <c r="HD379" s="54">
        <v>120</v>
      </c>
      <c r="HE379" s="55">
        <v>125</v>
      </c>
      <c r="HF379" s="54" t="s">
        <v>180</v>
      </c>
      <c r="HG379" s="54" t="s">
        <v>180</v>
      </c>
      <c r="HH379" s="55" t="s">
        <v>180</v>
      </c>
      <c r="HI379" s="54">
        <v>115</v>
      </c>
      <c r="HJ379" s="54">
        <v>65</v>
      </c>
      <c r="HK379" s="55">
        <v>90</v>
      </c>
      <c r="HL379" s="56">
        <v>53</v>
      </c>
      <c r="HM379" s="54">
        <v>40</v>
      </c>
      <c r="HN379" s="55">
        <v>46.5</v>
      </c>
      <c r="HO379" s="56">
        <v>105</v>
      </c>
      <c r="HP379" s="54">
        <v>83</v>
      </c>
      <c r="HQ379" s="55">
        <v>94</v>
      </c>
      <c r="HR379" s="56">
        <v>115</v>
      </c>
      <c r="HS379" s="54">
        <v>108</v>
      </c>
      <c r="HT379" s="55">
        <v>112</v>
      </c>
      <c r="HU379" s="56" t="s">
        <v>180</v>
      </c>
      <c r="HV379" s="54" t="s">
        <v>180</v>
      </c>
      <c r="HW379" s="55" t="s">
        <v>180</v>
      </c>
      <c r="HX379" s="56">
        <v>75</v>
      </c>
      <c r="HY379" s="54">
        <v>65</v>
      </c>
      <c r="HZ379" s="55">
        <v>70</v>
      </c>
      <c r="IA379" s="56">
        <v>58</v>
      </c>
      <c r="IB379" s="54">
        <v>43</v>
      </c>
      <c r="IC379" s="55">
        <v>51</v>
      </c>
    </row>
    <row r="380" spans="1:237">
      <c r="A380" s="20">
        <v>2018</v>
      </c>
      <c r="B380" s="20">
        <v>3</v>
      </c>
      <c r="C380" s="20">
        <v>7</v>
      </c>
      <c r="D380" s="54">
        <v>427</v>
      </c>
      <c r="E380" s="54">
        <v>426.75</v>
      </c>
      <c r="F380" s="55">
        <v>427</v>
      </c>
      <c r="G380" s="56">
        <v>395</v>
      </c>
      <c r="H380" s="54">
        <v>395</v>
      </c>
      <c r="I380" s="55">
        <v>395</v>
      </c>
      <c r="J380" s="56">
        <v>403.75</v>
      </c>
      <c r="K380" s="54">
        <v>396.25</v>
      </c>
      <c r="L380" s="55">
        <v>400.25</v>
      </c>
      <c r="M380" s="56">
        <v>431.25</v>
      </c>
      <c r="N380" s="54">
        <v>425</v>
      </c>
      <c r="O380" s="55">
        <v>428.5</v>
      </c>
      <c r="P380" s="56">
        <v>431.25</v>
      </c>
      <c r="Q380" s="54">
        <v>426.25</v>
      </c>
      <c r="R380" s="55">
        <v>429.25</v>
      </c>
      <c r="S380" s="56">
        <v>430</v>
      </c>
      <c r="T380" s="54">
        <v>425</v>
      </c>
      <c r="U380" s="55">
        <v>428</v>
      </c>
      <c r="V380" s="54">
        <v>435</v>
      </c>
      <c r="W380" s="54">
        <v>430</v>
      </c>
      <c r="X380" s="55">
        <v>433</v>
      </c>
      <c r="Y380" s="54">
        <v>415</v>
      </c>
      <c r="Z380" s="54">
        <v>412.5</v>
      </c>
      <c r="AA380" s="55">
        <v>414</v>
      </c>
      <c r="AB380" s="54">
        <v>430</v>
      </c>
      <c r="AC380" s="54">
        <v>425</v>
      </c>
      <c r="AD380" s="55">
        <v>428</v>
      </c>
      <c r="AE380" s="54">
        <v>435</v>
      </c>
      <c r="AF380" s="54">
        <v>430</v>
      </c>
      <c r="AG380" s="55">
        <v>433</v>
      </c>
      <c r="AH380" s="56">
        <v>430</v>
      </c>
      <c r="AI380" s="54">
        <v>425</v>
      </c>
      <c r="AJ380" s="55">
        <v>428</v>
      </c>
      <c r="AK380" s="56">
        <v>425</v>
      </c>
      <c r="AL380" s="54">
        <v>422.25</v>
      </c>
      <c r="AM380" s="55">
        <v>424</v>
      </c>
      <c r="AN380" s="56" t="s">
        <v>180</v>
      </c>
      <c r="AO380" s="54" t="s">
        <v>180</v>
      </c>
      <c r="AP380" s="55" t="s">
        <v>180</v>
      </c>
      <c r="AQ380" s="56" t="s">
        <v>180</v>
      </c>
      <c r="AR380" s="54" t="s">
        <v>180</v>
      </c>
      <c r="AS380" s="55" t="s">
        <v>180</v>
      </c>
      <c r="AT380" s="56" t="s">
        <v>180</v>
      </c>
      <c r="AU380" s="54" t="s">
        <v>180</v>
      </c>
      <c r="AV380" s="55" t="s">
        <v>180</v>
      </c>
      <c r="AW380" s="56">
        <v>431.5</v>
      </c>
      <c r="AX380" s="54">
        <v>413.75</v>
      </c>
      <c r="AY380" s="55">
        <v>422.75</v>
      </c>
      <c r="AZ380" s="56">
        <v>448.75</v>
      </c>
      <c r="BA380" s="54">
        <v>425</v>
      </c>
      <c r="BB380" s="55">
        <v>437.25</v>
      </c>
      <c r="BC380" s="56">
        <v>446.25</v>
      </c>
      <c r="BD380" s="54">
        <v>436.25</v>
      </c>
      <c r="BE380" s="55">
        <v>441.75</v>
      </c>
      <c r="BF380" s="56">
        <v>448.75</v>
      </c>
      <c r="BG380" s="54">
        <v>425</v>
      </c>
      <c r="BH380" s="55">
        <v>437.25</v>
      </c>
      <c r="BI380" s="56">
        <v>420</v>
      </c>
      <c r="BJ380" s="54">
        <v>414.5</v>
      </c>
      <c r="BK380" s="55">
        <v>417.75</v>
      </c>
      <c r="BL380" s="56">
        <v>425.5</v>
      </c>
      <c r="BM380" s="54">
        <v>422</v>
      </c>
      <c r="BN380" s="55">
        <v>424.25</v>
      </c>
      <c r="BO380" s="56">
        <v>419.25</v>
      </c>
      <c r="BP380" s="54">
        <v>418.75</v>
      </c>
      <c r="BQ380" s="55">
        <v>419</v>
      </c>
      <c r="BR380" s="56">
        <v>417</v>
      </c>
      <c r="BS380" s="54">
        <v>415.75</v>
      </c>
      <c r="BT380" s="55">
        <v>416.75</v>
      </c>
      <c r="BU380" s="56">
        <v>432</v>
      </c>
      <c r="BV380" s="54">
        <v>431.25</v>
      </c>
      <c r="BW380" s="55">
        <v>432</v>
      </c>
      <c r="BX380" s="56">
        <v>436.5</v>
      </c>
      <c r="BY380" s="54">
        <v>433.5</v>
      </c>
      <c r="BZ380" s="55">
        <v>435</v>
      </c>
      <c r="CA380" s="56" t="s">
        <v>180</v>
      </c>
      <c r="CB380" s="54" t="s">
        <v>180</v>
      </c>
      <c r="CC380" s="55" t="s">
        <v>180</v>
      </c>
      <c r="CD380" s="56" t="s">
        <v>180</v>
      </c>
      <c r="CE380" s="54" t="s">
        <v>180</v>
      </c>
      <c r="CF380" s="55" t="s">
        <v>180</v>
      </c>
      <c r="CG380" s="56">
        <v>453.25</v>
      </c>
      <c r="CH380" s="54">
        <v>449.5</v>
      </c>
      <c r="CI380" s="55">
        <v>451.75</v>
      </c>
      <c r="CJ380" s="56">
        <v>2825</v>
      </c>
      <c r="CK380" s="54">
        <v>2700</v>
      </c>
      <c r="CL380" s="55">
        <v>2762.5</v>
      </c>
      <c r="CM380" s="56">
        <v>2600</v>
      </c>
      <c r="CN380" s="54">
        <v>2500</v>
      </c>
      <c r="CO380" s="55">
        <v>2550</v>
      </c>
      <c r="CP380" s="56">
        <v>472.5</v>
      </c>
      <c r="CQ380" s="54">
        <v>470</v>
      </c>
      <c r="CR380" s="55">
        <v>471.5</v>
      </c>
      <c r="CS380" s="56">
        <v>480</v>
      </c>
      <c r="CT380" s="54">
        <v>480</v>
      </c>
      <c r="CU380" s="55">
        <v>480</v>
      </c>
      <c r="CV380" s="56">
        <v>450</v>
      </c>
      <c r="CW380" s="54">
        <v>440</v>
      </c>
      <c r="CX380" s="55">
        <v>445</v>
      </c>
      <c r="CY380" s="54">
        <v>425.75</v>
      </c>
      <c r="CZ380" s="54">
        <v>418.75</v>
      </c>
      <c r="DA380" s="55">
        <v>422.75</v>
      </c>
      <c r="DB380" s="54">
        <v>406.75</v>
      </c>
      <c r="DC380" s="54">
        <v>404.25</v>
      </c>
      <c r="DD380" s="55">
        <v>405.75</v>
      </c>
      <c r="DE380" s="54">
        <v>435</v>
      </c>
      <c r="DF380" s="54">
        <v>430</v>
      </c>
      <c r="DG380" s="55">
        <v>433</v>
      </c>
      <c r="DH380" s="54">
        <v>436.25</v>
      </c>
      <c r="DI380" s="54">
        <v>431.25</v>
      </c>
      <c r="DJ380" s="55">
        <v>434.25</v>
      </c>
      <c r="DK380" s="56">
        <v>435</v>
      </c>
      <c r="DL380" s="54">
        <v>430</v>
      </c>
      <c r="DM380" s="55">
        <v>433</v>
      </c>
      <c r="DN380" s="54" t="s">
        <v>180</v>
      </c>
      <c r="DO380" s="54" t="s">
        <v>180</v>
      </c>
      <c r="DP380" s="55" t="s">
        <v>180</v>
      </c>
      <c r="DQ380" s="54" t="s">
        <v>180</v>
      </c>
      <c r="DR380" s="54" t="s">
        <v>180</v>
      </c>
      <c r="DS380" s="55" t="s">
        <v>180</v>
      </c>
      <c r="DT380" s="54" t="s">
        <v>180</v>
      </c>
      <c r="DU380" s="54" t="s">
        <v>180</v>
      </c>
      <c r="DV380" s="55" t="s">
        <v>180</v>
      </c>
      <c r="DW380" s="56">
        <v>426</v>
      </c>
      <c r="DX380" s="54">
        <v>426</v>
      </c>
      <c r="DY380" s="55">
        <v>426</v>
      </c>
      <c r="DZ380" s="56" t="s">
        <v>180</v>
      </c>
      <c r="EA380" s="54" t="s">
        <v>180</v>
      </c>
      <c r="EB380" s="55" t="s">
        <v>180</v>
      </c>
      <c r="EC380" s="56">
        <v>435.75</v>
      </c>
      <c r="ED380" s="54">
        <v>433.75</v>
      </c>
      <c r="EE380" s="55">
        <v>435</v>
      </c>
      <c r="EF380" s="56">
        <v>425</v>
      </c>
      <c r="EG380" s="54">
        <v>422.25</v>
      </c>
      <c r="EH380" s="55">
        <v>424</v>
      </c>
      <c r="EI380" s="56">
        <v>344</v>
      </c>
      <c r="EJ380" s="54">
        <v>342</v>
      </c>
      <c r="EK380" s="55">
        <v>343.5</v>
      </c>
      <c r="EL380" s="56">
        <v>418.5</v>
      </c>
      <c r="EM380" s="54">
        <v>416.75</v>
      </c>
      <c r="EN380" s="55">
        <v>417.75</v>
      </c>
      <c r="EO380" s="56">
        <v>2175</v>
      </c>
      <c r="EP380" s="54">
        <v>2100</v>
      </c>
      <c r="EQ380" s="55">
        <v>2137.5</v>
      </c>
      <c r="ER380" s="56">
        <v>2375</v>
      </c>
      <c r="ES380" s="54">
        <v>2275</v>
      </c>
      <c r="ET380" s="55">
        <v>2325</v>
      </c>
      <c r="EU380" s="54" t="s">
        <v>180</v>
      </c>
      <c r="EV380" s="54" t="s">
        <v>180</v>
      </c>
      <c r="EW380" s="55" t="s">
        <v>180</v>
      </c>
      <c r="EX380" s="54">
        <v>448</v>
      </c>
      <c r="EY380" s="54">
        <v>444.25</v>
      </c>
      <c r="EZ380" s="55">
        <v>446.5</v>
      </c>
      <c r="FA380" s="56">
        <v>367</v>
      </c>
      <c r="FB380" s="54">
        <v>366.5</v>
      </c>
      <c r="FC380" s="55">
        <v>367</v>
      </c>
      <c r="FD380" s="56" t="s">
        <v>180</v>
      </c>
      <c r="FE380" s="54" t="s">
        <v>180</v>
      </c>
      <c r="FF380" s="55" t="s">
        <v>180</v>
      </c>
      <c r="FG380" s="56">
        <v>343.75</v>
      </c>
      <c r="FH380" s="54">
        <v>338.75</v>
      </c>
      <c r="FI380" s="55">
        <v>341.75</v>
      </c>
      <c r="FJ380" s="56">
        <v>355</v>
      </c>
      <c r="FK380" s="54">
        <v>343</v>
      </c>
      <c r="FL380" s="55">
        <v>349</v>
      </c>
      <c r="FM380" s="56">
        <v>377.5</v>
      </c>
      <c r="FN380" s="54">
        <v>373.75</v>
      </c>
      <c r="FO380" s="55">
        <v>376</v>
      </c>
      <c r="FP380" s="56" t="s">
        <v>180</v>
      </c>
      <c r="FQ380" s="54" t="s">
        <v>180</v>
      </c>
      <c r="FR380" s="55" t="s">
        <v>180</v>
      </c>
      <c r="FS380" s="56" t="s">
        <v>180</v>
      </c>
      <c r="FT380" s="54" t="s">
        <v>180</v>
      </c>
      <c r="FU380" s="55" t="s">
        <v>180</v>
      </c>
      <c r="FV380" s="56">
        <v>295</v>
      </c>
      <c r="FW380" s="54">
        <v>286.25</v>
      </c>
      <c r="FX380" s="55">
        <v>291</v>
      </c>
      <c r="FY380" s="56">
        <v>358</v>
      </c>
      <c r="FZ380" s="54">
        <v>355</v>
      </c>
      <c r="GA380" s="55">
        <v>357</v>
      </c>
      <c r="GB380" s="56">
        <v>900</v>
      </c>
      <c r="GC380" s="54">
        <v>683</v>
      </c>
      <c r="GD380" s="55">
        <v>792</v>
      </c>
      <c r="GE380" s="56">
        <v>758</v>
      </c>
      <c r="GF380" s="54">
        <v>758</v>
      </c>
      <c r="GG380" s="55">
        <v>758</v>
      </c>
      <c r="GH380" s="56">
        <v>950</v>
      </c>
      <c r="GI380" s="54">
        <v>827.5</v>
      </c>
      <c r="GJ380" s="55">
        <v>888.75</v>
      </c>
      <c r="GK380" s="56" t="s">
        <v>180</v>
      </c>
      <c r="GL380" s="54" t="s">
        <v>180</v>
      </c>
      <c r="GM380" s="55" t="s">
        <v>180</v>
      </c>
      <c r="GN380" s="56" t="s">
        <v>180</v>
      </c>
      <c r="GO380" s="54" t="s">
        <v>180</v>
      </c>
      <c r="GP380" s="55" t="s">
        <v>180</v>
      </c>
      <c r="GQ380" s="56" t="s">
        <v>180</v>
      </c>
      <c r="GR380" s="54" t="s">
        <v>180</v>
      </c>
      <c r="GS380" s="55" t="s">
        <v>180</v>
      </c>
      <c r="GT380" s="56">
        <v>831</v>
      </c>
      <c r="GU380" s="54">
        <v>781</v>
      </c>
      <c r="GV380" s="55">
        <v>806</v>
      </c>
      <c r="GW380" s="56" t="s">
        <v>180</v>
      </c>
      <c r="GX380" s="54" t="s">
        <v>180</v>
      </c>
      <c r="GY380" s="55" t="s">
        <v>180</v>
      </c>
      <c r="GZ380" s="56">
        <v>108</v>
      </c>
      <c r="HA380" s="54">
        <v>83</v>
      </c>
      <c r="HB380" s="55">
        <v>96</v>
      </c>
      <c r="HC380" s="56">
        <v>131.25</v>
      </c>
      <c r="HD380" s="54">
        <v>121.25</v>
      </c>
      <c r="HE380" s="55">
        <v>126.25</v>
      </c>
      <c r="HF380" s="54" t="s">
        <v>180</v>
      </c>
      <c r="HG380" s="54" t="s">
        <v>180</v>
      </c>
      <c r="HH380" s="55" t="s">
        <v>180</v>
      </c>
      <c r="HI380" s="54">
        <v>116.25</v>
      </c>
      <c r="HJ380" s="54">
        <v>65</v>
      </c>
      <c r="HK380" s="55">
        <v>90.75</v>
      </c>
      <c r="HL380" s="56">
        <v>54</v>
      </c>
      <c r="HM380" s="54">
        <v>40</v>
      </c>
      <c r="HN380" s="55">
        <v>47</v>
      </c>
      <c r="HO380" s="56">
        <v>105</v>
      </c>
      <c r="HP380" s="54">
        <v>83</v>
      </c>
      <c r="HQ380" s="55">
        <v>94</v>
      </c>
      <c r="HR380" s="56">
        <v>115</v>
      </c>
      <c r="HS380" s="54">
        <v>108</v>
      </c>
      <c r="HT380" s="55">
        <v>112</v>
      </c>
      <c r="HU380" s="56" t="s">
        <v>180</v>
      </c>
      <c r="HV380" s="54" t="s">
        <v>180</v>
      </c>
      <c r="HW380" s="55" t="s">
        <v>180</v>
      </c>
      <c r="HX380" s="56">
        <v>75</v>
      </c>
      <c r="HY380" s="54">
        <v>65</v>
      </c>
      <c r="HZ380" s="55">
        <v>70</v>
      </c>
      <c r="IA380" s="56">
        <v>59</v>
      </c>
      <c r="IB380" s="54">
        <v>45.5</v>
      </c>
      <c r="IC380" s="55">
        <v>52.5</v>
      </c>
    </row>
    <row r="381" spans="1:237">
      <c r="A381" s="20">
        <v>2018</v>
      </c>
      <c r="B381" s="20">
        <v>3</v>
      </c>
      <c r="C381" s="20">
        <v>8</v>
      </c>
      <c r="D381" s="54">
        <v>435.8</v>
      </c>
      <c r="E381" s="54">
        <v>435</v>
      </c>
      <c r="F381" s="55">
        <v>435.8</v>
      </c>
      <c r="G381" s="56">
        <v>401</v>
      </c>
      <c r="H381" s="54">
        <v>401</v>
      </c>
      <c r="I381" s="55">
        <v>401</v>
      </c>
      <c r="J381" s="56">
        <v>411</v>
      </c>
      <c r="K381" s="54">
        <v>409</v>
      </c>
      <c r="L381" s="55">
        <v>410.4</v>
      </c>
      <c r="M381" s="56">
        <v>445</v>
      </c>
      <c r="N381" s="54">
        <v>438</v>
      </c>
      <c r="O381" s="55">
        <v>441.8</v>
      </c>
      <c r="P381" s="56">
        <v>445</v>
      </c>
      <c r="Q381" s="54">
        <v>438</v>
      </c>
      <c r="R381" s="55">
        <v>441.8</v>
      </c>
      <c r="S381" s="56">
        <v>445</v>
      </c>
      <c r="T381" s="54">
        <v>438</v>
      </c>
      <c r="U381" s="55">
        <v>441.8</v>
      </c>
      <c r="V381" s="54">
        <v>442</v>
      </c>
      <c r="W381" s="54">
        <v>435</v>
      </c>
      <c r="X381" s="55">
        <v>438.8</v>
      </c>
      <c r="Y381" s="54">
        <v>435</v>
      </c>
      <c r="Z381" s="54">
        <v>431</v>
      </c>
      <c r="AA381" s="55">
        <v>433</v>
      </c>
      <c r="AB381" s="54">
        <v>445</v>
      </c>
      <c r="AC381" s="54">
        <v>441</v>
      </c>
      <c r="AD381" s="55">
        <v>443.2</v>
      </c>
      <c r="AE381" s="54">
        <v>441</v>
      </c>
      <c r="AF381" s="54">
        <v>436</v>
      </c>
      <c r="AG381" s="55">
        <v>439</v>
      </c>
      <c r="AH381" s="56">
        <v>445</v>
      </c>
      <c r="AI381" s="54">
        <v>438</v>
      </c>
      <c r="AJ381" s="55">
        <v>441.8</v>
      </c>
      <c r="AK381" s="56">
        <v>433.6</v>
      </c>
      <c r="AL381" s="54">
        <v>431</v>
      </c>
      <c r="AM381" s="55">
        <v>432.6</v>
      </c>
      <c r="AN381" s="56" t="s">
        <v>180</v>
      </c>
      <c r="AO381" s="54" t="s">
        <v>180</v>
      </c>
      <c r="AP381" s="55" t="s">
        <v>180</v>
      </c>
      <c r="AQ381" s="56" t="s">
        <v>180</v>
      </c>
      <c r="AR381" s="54" t="s">
        <v>180</v>
      </c>
      <c r="AS381" s="55" t="s">
        <v>180</v>
      </c>
      <c r="AT381" s="56" t="s">
        <v>180</v>
      </c>
      <c r="AU381" s="54" t="s">
        <v>180</v>
      </c>
      <c r="AV381" s="55" t="s">
        <v>180</v>
      </c>
      <c r="AW381" s="56">
        <v>443</v>
      </c>
      <c r="AX381" s="54">
        <v>418.8</v>
      </c>
      <c r="AY381" s="55">
        <v>431.4</v>
      </c>
      <c r="AZ381" s="56">
        <v>455</v>
      </c>
      <c r="BA381" s="54">
        <v>430</v>
      </c>
      <c r="BB381" s="55">
        <v>443</v>
      </c>
      <c r="BC381" s="56">
        <v>455</v>
      </c>
      <c r="BD381" s="54">
        <v>442</v>
      </c>
      <c r="BE381" s="55">
        <v>449</v>
      </c>
      <c r="BF381" s="56">
        <v>455</v>
      </c>
      <c r="BG381" s="54">
        <v>430</v>
      </c>
      <c r="BH381" s="55">
        <v>443</v>
      </c>
      <c r="BI381" s="56">
        <v>420</v>
      </c>
      <c r="BJ381" s="54">
        <v>414</v>
      </c>
      <c r="BK381" s="55">
        <v>417.4</v>
      </c>
      <c r="BL381" s="56">
        <v>428.8</v>
      </c>
      <c r="BM381" s="54">
        <v>420.8</v>
      </c>
      <c r="BN381" s="55">
        <v>425</v>
      </c>
      <c r="BO381" s="56">
        <v>420</v>
      </c>
      <c r="BP381" s="54">
        <v>410</v>
      </c>
      <c r="BQ381" s="55">
        <v>415.4</v>
      </c>
      <c r="BR381" s="56">
        <v>417.4</v>
      </c>
      <c r="BS381" s="54">
        <v>415.4</v>
      </c>
      <c r="BT381" s="55">
        <v>416.8</v>
      </c>
      <c r="BU381" s="56">
        <v>429.8</v>
      </c>
      <c r="BV381" s="54">
        <v>428.8</v>
      </c>
      <c r="BW381" s="55">
        <v>429.8</v>
      </c>
      <c r="BX381" s="56">
        <v>436</v>
      </c>
      <c r="BY381" s="54">
        <v>434</v>
      </c>
      <c r="BZ381" s="55">
        <v>435</v>
      </c>
      <c r="CA381" s="56" t="s">
        <v>180</v>
      </c>
      <c r="CB381" s="54" t="s">
        <v>180</v>
      </c>
      <c r="CC381" s="55" t="s">
        <v>180</v>
      </c>
      <c r="CD381" s="56" t="s">
        <v>180</v>
      </c>
      <c r="CE381" s="54" t="s">
        <v>180</v>
      </c>
      <c r="CF381" s="55" t="s">
        <v>180</v>
      </c>
      <c r="CG381" s="56">
        <v>460.6</v>
      </c>
      <c r="CH381" s="54">
        <v>457</v>
      </c>
      <c r="CI381" s="55">
        <v>459.2</v>
      </c>
      <c r="CJ381" s="56">
        <v>2862</v>
      </c>
      <c r="CK381" s="54">
        <v>2712</v>
      </c>
      <c r="CL381" s="55">
        <v>2787</v>
      </c>
      <c r="CM381" s="56">
        <v>2612</v>
      </c>
      <c r="CN381" s="54">
        <v>2512</v>
      </c>
      <c r="CO381" s="55">
        <v>2562</v>
      </c>
      <c r="CP381" s="56">
        <v>478</v>
      </c>
      <c r="CQ381" s="54">
        <v>476</v>
      </c>
      <c r="CR381" s="55">
        <v>477.2</v>
      </c>
      <c r="CS381" s="56">
        <v>480</v>
      </c>
      <c r="CT381" s="54">
        <v>480</v>
      </c>
      <c r="CU381" s="55">
        <v>480</v>
      </c>
      <c r="CV381" s="56">
        <v>450</v>
      </c>
      <c r="CW381" s="54">
        <v>440</v>
      </c>
      <c r="CX381" s="55">
        <v>445</v>
      </c>
      <c r="CY381" s="54">
        <v>428</v>
      </c>
      <c r="CZ381" s="54">
        <v>423</v>
      </c>
      <c r="DA381" s="55">
        <v>426</v>
      </c>
      <c r="DB381" s="54">
        <v>419.6</v>
      </c>
      <c r="DC381" s="54">
        <v>416.4</v>
      </c>
      <c r="DD381" s="55">
        <v>418.2</v>
      </c>
      <c r="DE381" s="54">
        <v>454</v>
      </c>
      <c r="DF381" s="54">
        <v>451</v>
      </c>
      <c r="DG381" s="55">
        <v>452.8</v>
      </c>
      <c r="DH381" s="54">
        <v>451</v>
      </c>
      <c r="DI381" s="54">
        <v>446</v>
      </c>
      <c r="DJ381" s="55">
        <v>449</v>
      </c>
      <c r="DK381" s="56">
        <v>451</v>
      </c>
      <c r="DL381" s="54">
        <v>448</v>
      </c>
      <c r="DM381" s="55">
        <v>449.8</v>
      </c>
      <c r="DN381" s="54" t="s">
        <v>180</v>
      </c>
      <c r="DO381" s="54" t="s">
        <v>180</v>
      </c>
      <c r="DP381" s="55" t="s">
        <v>180</v>
      </c>
      <c r="DQ381" s="54" t="s">
        <v>180</v>
      </c>
      <c r="DR381" s="54" t="s">
        <v>180</v>
      </c>
      <c r="DS381" s="55" t="s">
        <v>180</v>
      </c>
      <c r="DT381" s="54" t="s">
        <v>180</v>
      </c>
      <c r="DU381" s="54" t="s">
        <v>180</v>
      </c>
      <c r="DV381" s="55" t="s">
        <v>180</v>
      </c>
      <c r="DW381" s="56">
        <v>433.4</v>
      </c>
      <c r="DX381" s="54">
        <v>433.2</v>
      </c>
      <c r="DY381" s="55">
        <v>433.4</v>
      </c>
      <c r="DZ381" s="56" t="s">
        <v>180</v>
      </c>
      <c r="EA381" s="54" t="s">
        <v>180</v>
      </c>
      <c r="EB381" s="55" t="s">
        <v>180</v>
      </c>
      <c r="EC381" s="56">
        <v>445.2</v>
      </c>
      <c r="ED381" s="54">
        <v>438.4</v>
      </c>
      <c r="EE381" s="55">
        <v>442</v>
      </c>
      <c r="EF381" s="56">
        <v>434</v>
      </c>
      <c r="EG381" s="54">
        <v>431</v>
      </c>
      <c r="EH381" s="55">
        <v>432.8</v>
      </c>
      <c r="EI381" s="56">
        <v>340.4</v>
      </c>
      <c r="EJ381" s="54">
        <v>340</v>
      </c>
      <c r="EK381" s="55">
        <v>340.4</v>
      </c>
      <c r="EL381" s="56">
        <v>422</v>
      </c>
      <c r="EM381" s="54">
        <v>420</v>
      </c>
      <c r="EN381" s="55">
        <v>421</v>
      </c>
      <c r="EO381" s="56">
        <v>2200</v>
      </c>
      <c r="EP381" s="54">
        <v>2100</v>
      </c>
      <c r="EQ381" s="55">
        <v>2150</v>
      </c>
      <c r="ER381" s="56">
        <v>2400</v>
      </c>
      <c r="ES381" s="54">
        <v>2300</v>
      </c>
      <c r="ET381" s="55">
        <v>2350</v>
      </c>
      <c r="EU381" s="54" t="s">
        <v>180</v>
      </c>
      <c r="EV381" s="54" t="s">
        <v>180</v>
      </c>
      <c r="EW381" s="55" t="s">
        <v>180</v>
      </c>
      <c r="EX381" s="54">
        <v>455.4</v>
      </c>
      <c r="EY381" s="54">
        <v>452</v>
      </c>
      <c r="EZ381" s="55">
        <v>454</v>
      </c>
      <c r="FA381" s="56">
        <v>370.6</v>
      </c>
      <c r="FB381" s="54">
        <v>370.4</v>
      </c>
      <c r="FC381" s="55">
        <v>370.6</v>
      </c>
      <c r="FD381" s="56" t="s">
        <v>180</v>
      </c>
      <c r="FE381" s="54" t="s">
        <v>180</v>
      </c>
      <c r="FF381" s="55" t="s">
        <v>180</v>
      </c>
      <c r="FG381" s="56">
        <v>358</v>
      </c>
      <c r="FH381" s="54">
        <v>353</v>
      </c>
      <c r="FI381" s="55">
        <v>355.8</v>
      </c>
      <c r="FJ381" s="56">
        <v>359</v>
      </c>
      <c r="FK381" s="54">
        <v>352</v>
      </c>
      <c r="FL381" s="55">
        <v>355.8</v>
      </c>
      <c r="FM381" s="56">
        <v>392</v>
      </c>
      <c r="FN381" s="54">
        <v>387</v>
      </c>
      <c r="FO381" s="55">
        <v>390</v>
      </c>
      <c r="FP381" s="56" t="s">
        <v>180</v>
      </c>
      <c r="FQ381" s="54" t="s">
        <v>180</v>
      </c>
      <c r="FR381" s="55" t="s">
        <v>180</v>
      </c>
      <c r="FS381" s="56" t="s">
        <v>180</v>
      </c>
      <c r="FT381" s="54" t="s">
        <v>180</v>
      </c>
      <c r="FU381" s="55" t="s">
        <v>180</v>
      </c>
      <c r="FV381" s="56">
        <v>295</v>
      </c>
      <c r="FW381" s="54">
        <v>290</v>
      </c>
      <c r="FX381" s="55">
        <v>293</v>
      </c>
      <c r="FY381" s="56">
        <v>372</v>
      </c>
      <c r="FZ381" s="54">
        <v>367</v>
      </c>
      <c r="GA381" s="55">
        <v>370</v>
      </c>
      <c r="GB381" s="56">
        <v>900</v>
      </c>
      <c r="GC381" s="54">
        <v>683</v>
      </c>
      <c r="GD381" s="55">
        <v>792</v>
      </c>
      <c r="GE381" s="56">
        <v>758</v>
      </c>
      <c r="GF381" s="54">
        <v>758</v>
      </c>
      <c r="GG381" s="55">
        <v>758</v>
      </c>
      <c r="GH381" s="56">
        <v>950</v>
      </c>
      <c r="GI381" s="54">
        <v>830</v>
      </c>
      <c r="GJ381" s="55">
        <v>890</v>
      </c>
      <c r="GK381" s="56" t="s">
        <v>180</v>
      </c>
      <c r="GL381" s="54" t="s">
        <v>180</v>
      </c>
      <c r="GM381" s="55" t="s">
        <v>180</v>
      </c>
      <c r="GN381" s="56" t="s">
        <v>180</v>
      </c>
      <c r="GO381" s="54" t="s">
        <v>180</v>
      </c>
      <c r="GP381" s="55" t="s">
        <v>180</v>
      </c>
      <c r="GQ381" s="56" t="s">
        <v>180</v>
      </c>
      <c r="GR381" s="54" t="s">
        <v>180</v>
      </c>
      <c r="GS381" s="55" t="s">
        <v>180</v>
      </c>
      <c r="GT381" s="56">
        <v>838</v>
      </c>
      <c r="GU381" s="54">
        <v>788</v>
      </c>
      <c r="GV381" s="55">
        <v>813</v>
      </c>
      <c r="GW381" s="56" t="s">
        <v>180</v>
      </c>
      <c r="GX381" s="54" t="s">
        <v>180</v>
      </c>
      <c r="GY381" s="55" t="s">
        <v>180</v>
      </c>
      <c r="GZ381" s="56">
        <v>108</v>
      </c>
      <c r="HA381" s="54">
        <v>83</v>
      </c>
      <c r="HB381" s="55">
        <v>96</v>
      </c>
      <c r="HC381" s="56">
        <v>135</v>
      </c>
      <c r="HD381" s="54">
        <v>125</v>
      </c>
      <c r="HE381" s="55">
        <v>130</v>
      </c>
      <c r="HF381" s="54" t="s">
        <v>180</v>
      </c>
      <c r="HG381" s="54" t="s">
        <v>180</v>
      </c>
      <c r="HH381" s="55" t="s">
        <v>180</v>
      </c>
      <c r="HI381" s="54">
        <v>120</v>
      </c>
      <c r="HJ381" s="54">
        <v>65</v>
      </c>
      <c r="HK381" s="55">
        <v>93</v>
      </c>
      <c r="HL381" s="56">
        <v>55.2</v>
      </c>
      <c r="HM381" s="54">
        <v>40</v>
      </c>
      <c r="HN381" s="55">
        <v>47.6</v>
      </c>
      <c r="HO381" s="56">
        <v>110</v>
      </c>
      <c r="HP381" s="54">
        <v>85</v>
      </c>
      <c r="HQ381" s="55">
        <v>98</v>
      </c>
      <c r="HR381" s="56">
        <v>120</v>
      </c>
      <c r="HS381" s="54">
        <v>112</v>
      </c>
      <c r="HT381" s="55">
        <v>116</v>
      </c>
      <c r="HU381" s="56" t="s">
        <v>180</v>
      </c>
      <c r="HV381" s="54" t="s">
        <v>180</v>
      </c>
      <c r="HW381" s="55" t="s">
        <v>180</v>
      </c>
      <c r="HX381" s="56">
        <v>80</v>
      </c>
      <c r="HY381" s="54">
        <v>70</v>
      </c>
      <c r="HZ381" s="55">
        <v>75</v>
      </c>
      <c r="IA381" s="56">
        <v>60</v>
      </c>
      <c r="IB381" s="54">
        <v>48</v>
      </c>
      <c r="IC381" s="55">
        <v>54</v>
      </c>
    </row>
    <row r="382" spans="1:237">
      <c r="A382" s="20">
        <v>2018</v>
      </c>
      <c r="B382" s="20">
        <v>3</v>
      </c>
      <c r="C382" s="20">
        <v>9</v>
      </c>
      <c r="D382" s="54">
        <v>439</v>
      </c>
      <c r="E382" s="54">
        <v>438</v>
      </c>
      <c r="F382" s="55">
        <v>439</v>
      </c>
      <c r="G382" s="56">
        <v>421.25</v>
      </c>
      <c r="H382" s="54">
        <v>421.25</v>
      </c>
      <c r="I382" s="55">
        <v>421.25</v>
      </c>
      <c r="J382" s="56">
        <v>424.5</v>
      </c>
      <c r="K382" s="54">
        <v>420.25</v>
      </c>
      <c r="L382" s="55">
        <v>422.75</v>
      </c>
      <c r="M382" s="56">
        <v>460</v>
      </c>
      <c r="N382" s="54">
        <v>450</v>
      </c>
      <c r="O382" s="55">
        <v>455</v>
      </c>
      <c r="P382" s="56">
        <v>456.25</v>
      </c>
      <c r="Q382" s="54">
        <v>450</v>
      </c>
      <c r="R382" s="55">
        <v>453.5</v>
      </c>
      <c r="S382" s="56">
        <v>455</v>
      </c>
      <c r="T382" s="54">
        <v>450</v>
      </c>
      <c r="U382" s="55">
        <v>452.75</v>
      </c>
      <c r="V382" s="54">
        <v>455</v>
      </c>
      <c r="W382" s="54">
        <v>450</v>
      </c>
      <c r="X382" s="55">
        <v>453</v>
      </c>
      <c r="Y382" s="54">
        <v>451.25</v>
      </c>
      <c r="Z382" s="54">
        <v>450</v>
      </c>
      <c r="AA382" s="55">
        <v>450.75</v>
      </c>
      <c r="AB382" s="54">
        <v>456.25</v>
      </c>
      <c r="AC382" s="54">
        <v>453.75</v>
      </c>
      <c r="AD382" s="55">
        <v>455.25</v>
      </c>
      <c r="AE382" s="54">
        <v>455</v>
      </c>
      <c r="AF382" s="54">
        <v>450</v>
      </c>
      <c r="AG382" s="55">
        <v>453</v>
      </c>
      <c r="AH382" s="56">
        <v>455</v>
      </c>
      <c r="AI382" s="54">
        <v>452.5</v>
      </c>
      <c r="AJ382" s="55">
        <v>453.75</v>
      </c>
      <c r="AK382" s="56">
        <v>438.5</v>
      </c>
      <c r="AL382" s="54">
        <v>436.25</v>
      </c>
      <c r="AM382" s="55">
        <v>437.75</v>
      </c>
      <c r="AN382" s="56" t="s">
        <v>180</v>
      </c>
      <c r="AO382" s="54" t="s">
        <v>180</v>
      </c>
      <c r="AP382" s="55" t="s">
        <v>180</v>
      </c>
      <c r="AQ382" s="56" t="s">
        <v>180</v>
      </c>
      <c r="AR382" s="54" t="s">
        <v>180</v>
      </c>
      <c r="AS382" s="55" t="s">
        <v>180</v>
      </c>
      <c r="AT382" s="56" t="s">
        <v>180</v>
      </c>
      <c r="AU382" s="54" t="s">
        <v>180</v>
      </c>
      <c r="AV382" s="55" t="s">
        <v>180</v>
      </c>
      <c r="AW382" s="56">
        <v>445</v>
      </c>
      <c r="AX382" s="54">
        <v>425</v>
      </c>
      <c r="AY382" s="55">
        <v>435.25</v>
      </c>
      <c r="AZ382" s="56">
        <v>455.75</v>
      </c>
      <c r="BA382" s="54">
        <v>428</v>
      </c>
      <c r="BB382" s="55">
        <v>442</v>
      </c>
      <c r="BC382" s="56">
        <v>455</v>
      </c>
      <c r="BD382" s="54">
        <v>450</v>
      </c>
      <c r="BE382" s="55">
        <v>453</v>
      </c>
      <c r="BF382" s="56">
        <v>455.75</v>
      </c>
      <c r="BG382" s="54">
        <v>428</v>
      </c>
      <c r="BH382" s="55">
        <v>442</v>
      </c>
      <c r="BI382" s="56">
        <v>420</v>
      </c>
      <c r="BJ382" s="54">
        <v>418.75</v>
      </c>
      <c r="BK382" s="55">
        <v>419.5</v>
      </c>
      <c r="BL382" s="56">
        <v>425</v>
      </c>
      <c r="BM382" s="54">
        <v>418.75</v>
      </c>
      <c r="BN382" s="55">
        <v>422.25</v>
      </c>
      <c r="BO382" s="56">
        <v>421.75</v>
      </c>
      <c r="BP382" s="54">
        <v>410</v>
      </c>
      <c r="BQ382" s="55">
        <v>416.25</v>
      </c>
      <c r="BR382" s="56">
        <v>415</v>
      </c>
      <c r="BS382" s="54">
        <v>413.5</v>
      </c>
      <c r="BT382" s="55">
        <v>414.5</v>
      </c>
      <c r="BU382" s="56">
        <v>428.75</v>
      </c>
      <c r="BV382" s="54">
        <v>427</v>
      </c>
      <c r="BW382" s="55">
        <v>428.25</v>
      </c>
      <c r="BX382" s="56">
        <v>434</v>
      </c>
      <c r="BY382" s="54">
        <v>432.5</v>
      </c>
      <c r="BZ382" s="55">
        <v>433.5</v>
      </c>
      <c r="CA382" s="56" t="s">
        <v>180</v>
      </c>
      <c r="CB382" s="54" t="s">
        <v>180</v>
      </c>
      <c r="CC382" s="55" t="s">
        <v>180</v>
      </c>
      <c r="CD382" s="56" t="s">
        <v>180</v>
      </c>
      <c r="CE382" s="54" t="s">
        <v>180</v>
      </c>
      <c r="CF382" s="55" t="s">
        <v>180</v>
      </c>
      <c r="CG382" s="56">
        <v>463</v>
      </c>
      <c r="CH382" s="54">
        <v>460</v>
      </c>
      <c r="CI382" s="55">
        <v>462</v>
      </c>
      <c r="CJ382" s="56">
        <v>2895</v>
      </c>
      <c r="CK382" s="54">
        <v>2792.5</v>
      </c>
      <c r="CL382" s="55">
        <v>2843.75</v>
      </c>
      <c r="CM382" s="56">
        <v>2672.5</v>
      </c>
      <c r="CN382" s="54">
        <v>2550</v>
      </c>
      <c r="CO382" s="55">
        <v>2611.25</v>
      </c>
      <c r="CP382" s="56">
        <v>480</v>
      </c>
      <c r="CQ382" s="54">
        <v>480</v>
      </c>
      <c r="CR382" s="55">
        <v>480</v>
      </c>
      <c r="CS382" s="56">
        <v>480</v>
      </c>
      <c r="CT382" s="54">
        <v>480</v>
      </c>
      <c r="CU382" s="55">
        <v>480</v>
      </c>
      <c r="CV382" s="56">
        <v>450</v>
      </c>
      <c r="CW382" s="54">
        <v>440</v>
      </c>
      <c r="CX382" s="55">
        <v>445</v>
      </c>
      <c r="CY382" s="54">
        <v>432.5</v>
      </c>
      <c r="CZ382" s="54">
        <v>425.5</v>
      </c>
      <c r="DA382" s="55">
        <v>429.25</v>
      </c>
      <c r="DB382" s="54">
        <v>431</v>
      </c>
      <c r="DC382" s="54">
        <v>428.75</v>
      </c>
      <c r="DD382" s="55">
        <v>430</v>
      </c>
      <c r="DE382" s="54">
        <v>463.75</v>
      </c>
      <c r="DF382" s="54">
        <v>460</v>
      </c>
      <c r="DG382" s="55">
        <v>462.25</v>
      </c>
      <c r="DH382" s="54">
        <v>463.75</v>
      </c>
      <c r="DI382" s="54">
        <v>460</v>
      </c>
      <c r="DJ382" s="55">
        <v>462.25</v>
      </c>
      <c r="DK382" s="56">
        <v>463.75</v>
      </c>
      <c r="DL382" s="54">
        <v>460</v>
      </c>
      <c r="DM382" s="55">
        <v>462.25</v>
      </c>
      <c r="DN382" s="54" t="s">
        <v>180</v>
      </c>
      <c r="DO382" s="54" t="s">
        <v>180</v>
      </c>
      <c r="DP382" s="55" t="s">
        <v>180</v>
      </c>
      <c r="DQ382" s="54" t="s">
        <v>180</v>
      </c>
      <c r="DR382" s="54" t="s">
        <v>180</v>
      </c>
      <c r="DS382" s="55" t="s">
        <v>180</v>
      </c>
      <c r="DT382" s="54" t="s">
        <v>180</v>
      </c>
      <c r="DU382" s="54" t="s">
        <v>180</v>
      </c>
      <c r="DV382" s="55" t="s">
        <v>180</v>
      </c>
      <c r="DW382" s="56">
        <v>438</v>
      </c>
      <c r="DX382" s="54">
        <v>438</v>
      </c>
      <c r="DY382" s="55">
        <v>438</v>
      </c>
      <c r="DZ382" s="56" t="s">
        <v>180</v>
      </c>
      <c r="EA382" s="54" t="s">
        <v>180</v>
      </c>
      <c r="EB382" s="55" t="s">
        <v>180</v>
      </c>
      <c r="EC382" s="56">
        <v>450</v>
      </c>
      <c r="ED382" s="54">
        <v>442</v>
      </c>
      <c r="EE382" s="55">
        <v>446</v>
      </c>
      <c r="EF382" s="56">
        <v>441.25</v>
      </c>
      <c r="EG382" s="54">
        <v>436.25</v>
      </c>
      <c r="EH382" s="55">
        <v>439.25</v>
      </c>
      <c r="EI382" s="56">
        <v>339.25</v>
      </c>
      <c r="EJ382" s="54">
        <v>337.75</v>
      </c>
      <c r="EK382" s="55">
        <v>338.5</v>
      </c>
      <c r="EL382" s="56">
        <v>425</v>
      </c>
      <c r="EM382" s="54">
        <v>425</v>
      </c>
      <c r="EN382" s="55">
        <v>425</v>
      </c>
      <c r="EO382" s="56">
        <v>2277.5</v>
      </c>
      <c r="EP382" s="54">
        <v>2157.5</v>
      </c>
      <c r="EQ382" s="55">
        <v>2217.5</v>
      </c>
      <c r="ER382" s="56">
        <v>2400</v>
      </c>
      <c r="ES382" s="54">
        <v>2322.5</v>
      </c>
      <c r="ET382" s="55">
        <v>2361.25</v>
      </c>
      <c r="EU382" s="54" t="s">
        <v>180</v>
      </c>
      <c r="EV382" s="54" t="s">
        <v>180</v>
      </c>
      <c r="EW382" s="55" t="s">
        <v>180</v>
      </c>
      <c r="EX382" s="54">
        <v>460</v>
      </c>
      <c r="EY382" s="54">
        <v>455</v>
      </c>
      <c r="EZ382" s="55">
        <v>458</v>
      </c>
      <c r="FA382" s="56">
        <v>372.75</v>
      </c>
      <c r="FB382" s="54">
        <v>371.25</v>
      </c>
      <c r="FC382" s="55">
        <v>372.5</v>
      </c>
      <c r="FD382" s="56" t="s">
        <v>180</v>
      </c>
      <c r="FE382" s="54" t="s">
        <v>180</v>
      </c>
      <c r="FF382" s="55" t="s">
        <v>180</v>
      </c>
      <c r="FG382" s="56">
        <v>363.75</v>
      </c>
      <c r="FH382" s="54">
        <v>360</v>
      </c>
      <c r="FI382" s="55">
        <v>362.25</v>
      </c>
      <c r="FJ382" s="56">
        <v>360</v>
      </c>
      <c r="FK382" s="54">
        <v>352.5</v>
      </c>
      <c r="FL382" s="55">
        <v>356.25</v>
      </c>
      <c r="FM382" s="56">
        <v>400</v>
      </c>
      <c r="FN382" s="54">
        <v>390</v>
      </c>
      <c r="FO382" s="55">
        <v>395</v>
      </c>
      <c r="FP382" s="56" t="s">
        <v>180</v>
      </c>
      <c r="FQ382" s="54" t="s">
        <v>180</v>
      </c>
      <c r="FR382" s="55" t="s">
        <v>180</v>
      </c>
      <c r="FS382" s="56" t="s">
        <v>180</v>
      </c>
      <c r="FT382" s="54" t="s">
        <v>180</v>
      </c>
      <c r="FU382" s="55" t="s">
        <v>180</v>
      </c>
      <c r="FV382" s="56">
        <v>300</v>
      </c>
      <c r="FW382" s="54">
        <v>292.5</v>
      </c>
      <c r="FX382" s="55">
        <v>296.5</v>
      </c>
      <c r="FY382" s="56">
        <v>375</v>
      </c>
      <c r="FZ382" s="54">
        <v>371.25</v>
      </c>
      <c r="GA382" s="55">
        <v>373.5</v>
      </c>
      <c r="GB382" s="56">
        <v>900</v>
      </c>
      <c r="GC382" s="54">
        <v>683</v>
      </c>
      <c r="GD382" s="55">
        <v>792</v>
      </c>
      <c r="GE382" s="56">
        <v>758</v>
      </c>
      <c r="GF382" s="54">
        <v>758</v>
      </c>
      <c r="GG382" s="55">
        <v>758</v>
      </c>
      <c r="GH382" s="56">
        <v>950</v>
      </c>
      <c r="GI382" s="54">
        <v>830</v>
      </c>
      <c r="GJ382" s="55">
        <v>890</v>
      </c>
      <c r="GK382" s="56" t="s">
        <v>180</v>
      </c>
      <c r="GL382" s="54" t="s">
        <v>180</v>
      </c>
      <c r="GM382" s="55" t="s">
        <v>180</v>
      </c>
      <c r="GN382" s="56" t="s">
        <v>180</v>
      </c>
      <c r="GO382" s="54" t="s">
        <v>180</v>
      </c>
      <c r="GP382" s="55" t="s">
        <v>180</v>
      </c>
      <c r="GQ382" s="56" t="s">
        <v>180</v>
      </c>
      <c r="GR382" s="54" t="s">
        <v>180</v>
      </c>
      <c r="GS382" s="55" t="s">
        <v>180</v>
      </c>
      <c r="GT382" s="56">
        <v>838</v>
      </c>
      <c r="GU382" s="54">
        <v>788</v>
      </c>
      <c r="GV382" s="55">
        <v>813</v>
      </c>
      <c r="GW382" s="56" t="s">
        <v>180</v>
      </c>
      <c r="GX382" s="54" t="s">
        <v>180</v>
      </c>
      <c r="GY382" s="55" t="s">
        <v>180</v>
      </c>
      <c r="GZ382" s="56">
        <v>108</v>
      </c>
      <c r="HA382" s="54">
        <v>83</v>
      </c>
      <c r="HB382" s="55">
        <v>96</v>
      </c>
      <c r="HC382" s="56">
        <v>135</v>
      </c>
      <c r="HD382" s="54">
        <v>125</v>
      </c>
      <c r="HE382" s="55">
        <v>130</v>
      </c>
      <c r="HF382" s="54" t="s">
        <v>180</v>
      </c>
      <c r="HG382" s="54" t="s">
        <v>180</v>
      </c>
      <c r="HH382" s="55" t="s">
        <v>180</v>
      </c>
      <c r="HI382" s="54">
        <v>120</v>
      </c>
      <c r="HJ382" s="54">
        <v>65</v>
      </c>
      <c r="HK382" s="55">
        <v>93</v>
      </c>
      <c r="HL382" s="56">
        <v>56</v>
      </c>
      <c r="HM382" s="54">
        <v>40</v>
      </c>
      <c r="HN382" s="55">
        <v>48</v>
      </c>
      <c r="HO382" s="56">
        <v>110</v>
      </c>
      <c r="HP382" s="54">
        <v>85</v>
      </c>
      <c r="HQ382" s="55">
        <v>98</v>
      </c>
      <c r="HR382" s="56">
        <v>120</v>
      </c>
      <c r="HS382" s="54">
        <v>112</v>
      </c>
      <c r="HT382" s="55">
        <v>116</v>
      </c>
      <c r="HU382" s="56" t="s">
        <v>180</v>
      </c>
      <c r="HV382" s="54" t="s">
        <v>180</v>
      </c>
      <c r="HW382" s="55" t="s">
        <v>180</v>
      </c>
      <c r="HX382" s="56">
        <v>80</v>
      </c>
      <c r="HY382" s="54">
        <v>70</v>
      </c>
      <c r="HZ382" s="55">
        <v>75</v>
      </c>
      <c r="IA382" s="56">
        <v>60</v>
      </c>
      <c r="IB382" s="54">
        <v>48</v>
      </c>
      <c r="IC382" s="55">
        <v>54</v>
      </c>
    </row>
    <row r="383" spans="1:237">
      <c r="A383" s="20">
        <v>2018</v>
      </c>
      <c r="B383" s="20">
        <v>4</v>
      </c>
      <c r="C383" s="20">
        <v>10</v>
      </c>
      <c r="D383" s="54">
        <v>434.5</v>
      </c>
      <c r="E383" s="54">
        <v>433</v>
      </c>
      <c r="F383" s="55">
        <v>433.75</v>
      </c>
      <c r="G383" s="56">
        <v>425</v>
      </c>
      <c r="H383" s="54">
        <v>425</v>
      </c>
      <c r="I383" s="55">
        <v>425</v>
      </c>
      <c r="J383" s="56">
        <v>423.75</v>
      </c>
      <c r="K383" s="54">
        <v>419.5</v>
      </c>
      <c r="L383" s="55">
        <v>422</v>
      </c>
      <c r="M383" s="56">
        <v>457.5</v>
      </c>
      <c r="N383" s="54">
        <v>452.5</v>
      </c>
      <c r="O383" s="55">
        <v>455.5</v>
      </c>
      <c r="P383" s="56">
        <v>457.5</v>
      </c>
      <c r="Q383" s="54">
        <v>452.5</v>
      </c>
      <c r="R383" s="55">
        <v>455.5</v>
      </c>
      <c r="S383" s="56">
        <v>455</v>
      </c>
      <c r="T383" s="54">
        <v>451.25</v>
      </c>
      <c r="U383" s="55">
        <v>453.5</v>
      </c>
      <c r="V383" s="54">
        <v>456.25</v>
      </c>
      <c r="W383" s="54">
        <v>450</v>
      </c>
      <c r="X383" s="55">
        <v>453.5</v>
      </c>
      <c r="Y383" s="54">
        <v>455</v>
      </c>
      <c r="Z383" s="54">
        <v>450</v>
      </c>
      <c r="AA383" s="55">
        <v>453</v>
      </c>
      <c r="AB383" s="54">
        <v>457.5</v>
      </c>
      <c r="AC383" s="54">
        <v>455</v>
      </c>
      <c r="AD383" s="55">
        <v>456.5</v>
      </c>
      <c r="AE383" s="54">
        <v>456.25</v>
      </c>
      <c r="AF383" s="54">
        <v>455</v>
      </c>
      <c r="AG383" s="55">
        <v>455.75</v>
      </c>
      <c r="AH383" s="56">
        <v>455</v>
      </c>
      <c r="AI383" s="54">
        <v>455</v>
      </c>
      <c r="AJ383" s="55">
        <v>455</v>
      </c>
      <c r="AK383" s="56">
        <v>440</v>
      </c>
      <c r="AL383" s="54">
        <v>440</v>
      </c>
      <c r="AM383" s="55">
        <v>440</v>
      </c>
      <c r="AN383" s="56" t="s">
        <v>180</v>
      </c>
      <c r="AO383" s="54" t="s">
        <v>180</v>
      </c>
      <c r="AP383" s="55" t="s">
        <v>180</v>
      </c>
      <c r="AQ383" s="56" t="s">
        <v>180</v>
      </c>
      <c r="AR383" s="54" t="s">
        <v>180</v>
      </c>
      <c r="AS383" s="55" t="s">
        <v>180</v>
      </c>
      <c r="AT383" s="56" t="s">
        <v>180</v>
      </c>
      <c r="AU383" s="54" t="s">
        <v>180</v>
      </c>
      <c r="AV383" s="55" t="s">
        <v>180</v>
      </c>
      <c r="AW383" s="56">
        <v>446.25</v>
      </c>
      <c r="AX383" s="54">
        <v>430</v>
      </c>
      <c r="AY383" s="55">
        <v>438.5</v>
      </c>
      <c r="AZ383" s="56">
        <v>456.5</v>
      </c>
      <c r="BA383" s="54">
        <v>421</v>
      </c>
      <c r="BB383" s="55">
        <v>439</v>
      </c>
      <c r="BC383" s="56">
        <v>455</v>
      </c>
      <c r="BD383" s="54">
        <v>450</v>
      </c>
      <c r="BE383" s="55">
        <v>453</v>
      </c>
      <c r="BF383" s="56">
        <v>456.5</v>
      </c>
      <c r="BG383" s="54">
        <v>421</v>
      </c>
      <c r="BH383" s="55">
        <v>439</v>
      </c>
      <c r="BI383" s="56">
        <v>420</v>
      </c>
      <c r="BJ383" s="54">
        <v>415</v>
      </c>
      <c r="BK383" s="55">
        <v>418</v>
      </c>
      <c r="BL383" s="56">
        <v>427</v>
      </c>
      <c r="BM383" s="54">
        <v>415</v>
      </c>
      <c r="BN383" s="55">
        <v>421</v>
      </c>
      <c r="BO383" s="56">
        <v>411.5</v>
      </c>
      <c r="BP383" s="54">
        <v>409.5</v>
      </c>
      <c r="BQ383" s="55">
        <v>410.5</v>
      </c>
      <c r="BR383" s="56">
        <v>413</v>
      </c>
      <c r="BS383" s="54">
        <v>410</v>
      </c>
      <c r="BT383" s="55">
        <v>412</v>
      </c>
      <c r="BU383" s="56">
        <v>426.75</v>
      </c>
      <c r="BV383" s="54">
        <v>425.25</v>
      </c>
      <c r="BW383" s="55">
        <v>426.25</v>
      </c>
      <c r="BX383" s="56">
        <v>431.25</v>
      </c>
      <c r="BY383" s="54">
        <v>430</v>
      </c>
      <c r="BZ383" s="55">
        <v>431</v>
      </c>
      <c r="CA383" s="56" t="s">
        <v>180</v>
      </c>
      <c r="CB383" s="54" t="s">
        <v>180</v>
      </c>
      <c r="CC383" s="55" t="s">
        <v>180</v>
      </c>
      <c r="CD383" s="56" t="s">
        <v>180</v>
      </c>
      <c r="CE383" s="54" t="s">
        <v>180</v>
      </c>
      <c r="CF383" s="55" t="s">
        <v>180</v>
      </c>
      <c r="CG383" s="56">
        <v>463</v>
      </c>
      <c r="CH383" s="54">
        <v>460</v>
      </c>
      <c r="CI383" s="55">
        <v>462</v>
      </c>
      <c r="CJ383" s="56">
        <v>2900</v>
      </c>
      <c r="CK383" s="54">
        <v>2837.5</v>
      </c>
      <c r="CL383" s="55">
        <v>2868.75</v>
      </c>
      <c r="CM383" s="56">
        <v>2695</v>
      </c>
      <c r="CN383" s="54">
        <v>2587.5</v>
      </c>
      <c r="CO383" s="55">
        <v>2641.25</v>
      </c>
      <c r="CP383" s="56">
        <v>482.5</v>
      </c>
      <c r="CQ383" s="54">
        <v>480</v>
      </c>
      <c r="CR383" s="55">
        <v>481.5</v>
      </c>
      <c r="CS383" s="56">
        <v>480</v>
      </c>
      <c r="CT383" s="54">
        <v>480</v>
      </c>
      <c r="CU383" s="55">
        <v>480</v>
      </c>
      <c r="CV383" s="56">
        <v>450</v>
      </c>
      <c r="CW383" s="54">
        <v>440</v>
      </c>
      <c r="CX383" s="55">
        <v>445</v>
      </c>
      <c r="CY383" s="54">
        <v>437.25</v>
      </c>
      <c r="CZ383" s="54">
        <v>427.75</v>
      </c>
      <c r="DA383" s="55">
        <v>432.5</v>
      </c>
      <c r="DB383" s="54">
        <v>435</v>
      </c>
      <c r="DC383" s="54">
        <v>428.75</v>
      </c>
      <c r="DD383" s="55">
        <v>432</v>
      </c>
      <c r="DE383" s="54">
        <v>465</v>
      </c>
      <c r="DF383" s="54">
        <v>460</v>
      </c>
      <c r="DG383" s="55">
        <v>463</v>
      </c>
      <c r="DH383" s="54">
        <v>465</v>
      </c>
      <c r="DI383" s="54">
        <v>460</v>
      </c>
      <c r="DJ383" s="55">
        <v>463</v>
      </c>
      <c r="DK383" s="56">
        <v>465</v>
      </c>
      <c r="DL383" s="54">
        <v>460</v>
      </c>
      <c r="DM383" s="55">
        <v>463</v>
      </c>
      <c r="DN383" s="54" t="s">
        <v>180</v>
      </c>
      <c r="DO383" s="54" t="s">
        <v>180</v>
      </c>
      <c r="DP383" s="55" t="s">
        <v>180</v>
      </c>
      <c r="DQ383" s="54" t="s">
        <v>180</v>
      </c>
      <c r="DR383" s="54" t="s">
        <v>180</v>
      </c>
      <c r="DS383" s="55" t="s">
        <v>180</v>
      </c>
      <c r="DT383" s="54" t="s">
        <v>180</v>
      </c>
      <c r="DU383" s="54" t="s">
        <v>180</v>
      </c>
      <c r="DV383" s="55" t="s">
        <v>180</v>
      </c>
      <c r="DW383" s="56">
        <v>434.5</v>
      </c>
      <c r="DX383" s="54">
        <v>433</v>
      </c>
      <c r="DY383" s="55">
        <v>433.75</v>
      </c>
      <c r="DZ383" s="56" t="s">
        <v>180</v>
      </c>
      <c r="EA383" s="54" t="s">
        <v>180</v>
      </c>
      <c r="EB383" s="55" t="s">
        <v>180</v>
      </c>
      <c r="EC383" s="56">
        <v>450</v>
      </c>
      <c r="ED383" s="54">
        <v>442</v>
      </c>
      <c r="EE383" s="55">
        <v>446</v>
      </c>
      <c r="EF383" s="56">
        <v>445</v>
      </c>
      <c r="EG383" s="54">
        <v>440</v>
      </c>
      <c r="EH383" s="55">
        <v>443</v>
      </c>
      <c r="EI383" s="56">
        <v>339</v>
      </c>
      <c r="EJ383" s="54">
        <v>337</v>
      </c>
      <c r="EK383" s="55">
        <v>338</v>
      </c>
      <c r="EL383" s="56">
        <v>425</v>
      </c>
      <c r="EM383" s="54">
        <v>425</v>
      </c>
      <c r="EN383" s="55">
        <v>425</v>
      </c>
      <c r="EO383" s="56">
        <v>2327.5</v>
      </c>
      <c r="EP383" s="54">
        <v>2235</v>
      </c>
      <c r="EQ383" s="55">
        <v>2281.25</v>
      </c>
      <c r="ER383" s="56">
        <v>2457.5</v>
      </c>
      <c r="ES383" s="54">
        <v>2387.5</v>
      </c>
      <c r="ET383" s="55">
        <v>2422.5</v>
      </c>
      <c r="EU383" s="54" t="s">
        <v>180</v>
      </c>
      <c r="EV383" s="54" t="s">
        <v>180</v>
      </c>
      <c r="EW383" s="55" t="s">
        <v>180</v>
      </c>
      <c r="EX383" s="54">
        <v>459.5</v>
      </c>
      <c r="EY383" s="54">
        <v>455</v>
      </c>
      <c r="EZ383" s="55">
        <v>457.75</v>
      </c>
      <c r="FA383" s="56">
        <v>372</v>
      </c>
      <c r="FB383" s="54">
        <v>371</v>
      </c>
      <c r="FC383" s="55">
        <v>372</v>
      </c>
      <c r="FD383" s="56" t="s">
        <v>180</v>
      </c>
      <c r="FE383" s="54" t="s">
        <v>180</v>
      </c>
      <c r="FF383" s="55" t="s">
        <v>180</v>
      </c>
      <c r="FG383" s="56">
        <v>365</v>
      </c>
      <c r="FH383" s="54">
        <v>365</v>
      </c>
      <c r="FI383" s="55">
        <v>365</v>
      </c>
      <c r="FJ383" s="56">
        <v>362.5</v>
      </c>
      <c r="FK383" s="54">
        <v>360</v>
      </c>
      <c r="FL383" s="55">
        <v>361.25</v>
      </c>
      <c r="FM383" s="56">
        <v>402.5</v>
      </c>
      <c r="FN383" s="54">
        <v>400</v>
      </c>
      <c r="FO383" s="55">
        <v>401.25</v>
      </c>
      <c r="FP383" s="56" t="s">
        <v>180</v>
      </c>
      <c r="FQ383" s="54" t="s">
        <v>180</v>
      </c>
      <c r="FR383" s="55" t="s">
        <v>180</v>
      </c>
      <c r="FS383" s="56" t="s">
        <v>180</v>
      </c>
      <c r="FT383" s="54" t="s">
        <v>180</v>
      </c>
      <c r="FU383" s="55" t="s">
        <v>180</v>
      </c>
      <c r="FV383" s="56">
        <v>305</v>
      </c>
      <c r="FW383" s="54">
        <v>295</v>
      </c>
      <c r="FX383" s="55">
        <v>300</v>
      </c>
      <c r="FY383" s="56">
        <v>375</v>
      </c>
      <c r="FZ383" s="54">
        <v>375</v>
      </c>
      <c r="GA383" s="55">
        <v>375</v>
      </c>
      <c r="GB383" s="56">
        <v>912.5</v>
      </c>
      <c r="GC383" s="54">
        <v>688</v>
      </c>
      <c r="GD383" s="55">
        <v>800.5</v>
      </c>
      <c r="GE383" s="56">
        <v>763</v>
      </c>
      <c r="GF383" s="54">
        <v>763</v>
      </c>
      <c r="GG383" s="55">
        <v>763</v>
      </c>
      <c r="GH383" s="56">
        <v>968.75</v>
      </c>
      <c r="GI383" s="54">
        <v>830</v>
      </c>
      <c r="GJ383" s="55">
        <v>899.75</v>
      </c>
      <c r="GK383" s="56" t="s">
        <v>180</v>
      </c>
      <c r="GL383" s="54" t="s">
        <v>180</v>
      </c>
      <c r="GM383" s="55" t="s">
        <v>180</v>
      </c>
      <c r="GN383" s="56" t="s">
        <v>180</v>
      </c>
      <c r="GO383" s="54" t="s">
        <v>180</v>
      </c>
      <c r="GP383" s="55" t="s">
        <v>180</v>
      </c>
      <c r="GQ383" s="56" t="s">
        <v>180</v>
      </c>
      <c r="GR383" s="54" t="s">
        <v>180</v>
      </c>
      <c r="GS383" s="55" t="s">
        <v>180</v>
      </c>
      <c r="GT383" s="56">
        <v>843</v>
      </c>
      <c r="GU383" s="54">
        <v>793</v>
      </c>
      <c r="GV383" s="55">
        <v>818</v>
      </c>
      <c r="GW383" s="56" t="s">
        <v>180</v>
      </c>
      <c r="GX383" s="54" t="s">
        <v>180</v>
      </c>
      <c r="GY383" s="55" t="s">
        <v>180</v>
      </c>
      <c r="GZ383" s="56">
        <v>113.25</v>
      </c>
      <c r="HA383" s="54">
        <v>79.25</v>
      </c>
      <c r="HB383" s="55">
        <v>96.75</v>
      </c>
      <c r="HC383" s="56">
        <v>135</v>
      </c>
      <c r="HD383" s="54">
        <v>125</v>
      </c>
      <c r="HE383" s="55">
        <v>130</v>
      </c>
      <c r="HF383" s="54" t="s">
        <v>180</v>
      </c>
      <c r="HG383" s="54" t="s">
        <v>180</v>
      </c>
      <c r="HH383" s="55" t="s">
        <v>180</v>
      </c>
      <c r="HI383" s="54">
        <v>120</v>
      </c>
      <c r="HJ383" s="54">
        <v>66.5</v>
      </c>
      <c r="HK383" s="55">
        <v>93.5</v>
      </c>
      <c r="HL383" s="56">
        <v>56</v>
      </c>
      <c r="HM383" s="54">
        <v>40</v>
      </c>
      <c r="HN383" s="55">
        <v>48</v>
      </c>
      <c r="HO383" s="56">
        <v>110</v>
      </c>
      <c r="HP383" s="54">
        <v>85</v>
      </c>
      <c r="HQ383" s="55">
        <v>98</v>
      </c>
      <c r="HR383" s="56">
        <v>120</v>
      </c>
      <c r="HS383" s="54">
        <v>112</v>
      </c>
      <c r="HT383" s="55">
        <v>116</v>
      </c>
      <c r="HU383" s="56" t="s">
        <v>180</v>
      </c>
      <c r="HV383" s="54" t="s">
        <v>180</v>
      </c>
      <c r="HW383" s="55" t="s">
        <v>180</v>
      </c>
      <c r="HX383" s="56">
        <v>80</v>
      </c>
      <c r="HY383" s="54">
        <v>70</v>
      </c>
      <c r="HZ383" s="55">
        <v>75</v>
      </c>
      <c r="IA383" s="56">
        <v>60</v>
      </c>
      <c r="IB383" s="54">
        <v>48</v>
      </c>
      <c r="IC383" s="55">
        <v>54</v>
      </c>
    </row>
    <row r="384" spans="1:237">
      <c r="A384" s="20">
        <v>2018</v>
      </c>
      <c r="B384" s="20">
        <v>4</v>
      </c>
      <c r="C384" s="20">
        <v>11</v>
      </c>
      <c r="D384" s="54">
        <v>429</v>
      </c>
      <c r="E384" s="54">
        <v>426.8</v>
      </c>
      <c r="F384" s="55">
        <v>428</v>
      </c>
      <c r="G384" s="56">
        <v>425</v>
      </c>
      <c r="H384" s="54">
        <v>425</v>
      </c>
      <c r="I384" s="55">
        <v>425</v>
      </c>
      <c r="J384" s="56">
        <v>411.6</v>
      </c>
      <c r="K384" s="54">
        <v>408.6</v>
      </c>
      <c r="L384" s="55">
        <v>410.4</v>
      </c>
      <c r="M384" s="56">
        <v>455</v>
      </c>
      <c r="N384" s="54">
        <v>448</v>
      </c>
      <c r="O384" s="55">
        <v>452</v>
      </c>
      <c r="P384" s="56">
        <v>454</v>
      </c>
      <c r="Q384" s="54">
        <v>448</v>
      </c>
      <c r="R384" s="55">
        <v>451.4</v>
      </c>
      <c r="S384" s="56">
        <v>455</v>
      </c>
      <c r="T384" s="54">
        <v>448</v>
      </c>
      <c r="U384" s="55">
        <v>452</v>
      </c>
      <c r="V384" s="54">
        <v>454</v>
      </c>
      <c r="W384" s="54">
        <v>448</v>
      </c>
      <c r="X384" s="55">
        <v>451.4</v>
      </c>
      <c r="Y384" s="54">
        <v>454</v>
      </c>
      <c r="Z384" s="54">
        <v>448</v>
      </c>
      <c r="AA384" s="55">
        <v>451.4</v>
      </c>
      <c r="AB384" s="54">
        <v>454</v>
      </c>
      <c r="AC384" s="54">
        <v>452</v>
      </c>
      <c r="AD384" s="55">
        <v>453</v>
      </c>
      <c r="AE384" s="54">
        <v>454</v>
      </c>
      <c r="AF384" s="54">
        <v>452</v>
      </c>
      <c r="AG384" s="55">
        <v>453</v>
      </c>
      <c r="AH384" s="56">
        <v>454</v>
      </c>
      <c r="AI384" s="54">
        <v>452</v>
      </c>
      <c r="AJ384" s="55">
        <v>453</v>
      </c>
      <c r="AK384" s="56">
        <v>432</v>
      </c>
      <c r="AL384" s="54">
        <v>430</v>
      </c>
      <c r="AM384" s="55">
        <v>431.2</v>
      </c>
      <c r="AN384" s="56" t="s">
        <v>180</v>
      </c>
      <c r="AO384" s="54" t="s">
        <v>180</v>
      </c>
      <c r="AP384" s="55" t="s">
        <v>180</v>
      </c>
      <c r="AQ384" s="56" t="s">
        <v>180</v>
      </c>
      <c r="AR384" s="54" t="s">
        <v>180</v>
      </c>
      <c r="AS384" s="55" t="s">
        <v>180</v>
      </c>
      <c r="AT384" s="56" t="s">
        <v>180</v>
      </c>
      <c r="AU384" s="54" t="s">
        <v>180</v>
      </c>
      <c r="AV384" s="55" t="s">
        <v>180</v>
      </c>
      <c r="AW384" s="56">
        <v>447</v>
      </c>
      <c r="AX384" s="54">
        <v>425</v>
      </c>
      <c r="AY384" s="55">
        <v>436.2</v>
      </c>
      <c r="AZ384" s="56">
        <v>454.2</v>
      </c>
      <c r="BA384" s="54">
        <v>433.6</v>
      </c>
      <c r="BB384" s="55">
        <v>444</v>
      </c>
      <c r="BC384" s="56">
        <v>453</v>
      </c>
      <c r="BD384" s="54">
        <v>450</v>
      </c>
      <c r="BE384" s="55">
        <v>451.8</v>
      </c>
      <c r="BF384" s="56">
        <v>454.2</v>
      </c>
      <c r="BG384" s="54">
        <v>433.6</v>
      </c>
      <c r="BH384" s="55">
        <v>444</v>
      </c>
      <c r="BI384" s="56">
        <v>418</v>
      </c>
      <c r="BJ384" s="54">
        <v>408</v>
      </c>
      <c r="BK384" s="55">
        <v>413</v>
      </c>
      <c r="BL384" s="56">
        <v>421</v>
      </c>
      <c r="BM384" s="54">
        <v>414</v>
      </c>
      <c r="BN384" s="55">
        <v>417.6</v>
      </c>
      <c r="BO384" s="56">
        <v>410</v>
      </c>
      <c r="BP384" s="54">
        <v>408</v>
      </c>
      <c r="BQ384" s="55">
        <v>409</v>
      </c>
      <c r="BR384" s="56">
        <v>409.8</v>
      </c>
      <c r="BS384" s="54">
        <v>406.6</v>
      </c>
      <c r="BT384" s="55">
        <v>408.6</v>
      </c>
      <c r="BU384" s="56">
        <v>424.8</v>
      </c>
      <c r="BV384" s="54">
        <v>422.8</v>
      </c>
      <c r="BW384" s="55">
        <v>424</v>
      </c>
      <c r="BX384" s="56">
        <v>428</v>
      </c>
      <c r="BY384" s="54">
        <v>426.6</v>
      </c>
      <c r="BZ384" s="55">
        <v>427.4</v>
      </c>
      <c r="CA384" s="56" t="s">
        <v>180</v>
      </c>
      <c r="CB384" s="54" t="s">
        <v>180</v>
      </c>
      <c r="CC384" s="55" t="s">
        <v>180</v>
      </c>
      <c r="CD384" s="56" t="s">
        <v>180</v>
      </c>
      <c r="CE384" s="54" t="s">
        <v>180</v>
      </c>
      <c r="CF384" s="55" t="s">
        <v>180</v>
      </c>
      <c r="CG384" s="56">
        <v>459</v>
      </c>
      <c r="CH384" s="54">
        <v>458</v>
      </c>
      <c r="CI384" s="55">
        <v>458.6</v>
      </c>
      <c r="CJ384" s="56">
        <v>2910</v>
      </c>
      <c r="CK384" s="54">
        <v>2860</v>
      </c>
      <c r="CL384" s="55">
        <v>2885</v>
      </c>
      <c r="CM384" s="56">
        <v>2710</v>
      </c>
      <c r="CN384" s="54">
        <v>2650</v>
      </c>
      <c r="CO384" s="55">
        <v>2680</v>
      </c>
      <c r="CP384" s="56">
        <v>482.8</v>
      </c>
      <c r="CQ384" s="54">
        <v>479.6</v>
      </c>
      <c r="CR384" s="55">
        <v>481.4</v>
      </c>
      <c r="CS384" s="56">
        <v>480</v>
      </c>
      <c r="CT384" s="54">
        <v>480</v>
      </c>
      <c r="CU384" s="55">
        <v>480</v>
      </c>
      <c r="CV384" s="56">
        <v>450</v>
      </c>
      <c r="CW384" s="54">
        <v>440</v>
      </c>
      <c r="CX384" s="55">
        <v>445</v>
      </c>
      <c r="CY384" s="54">
        <v>429</v>
      </c>
      <c r="CZ384" s="54">
        <v>420.6</v>
      </c>
      <c r="DA384" s="55">
        <v>425</v>
      </c>
      <c r="DB384" s="54">
        <v>419.2</v>
      </c>
      <c r="DC384" s="54">
        <v>417.8</v>
      </c>
      <c r="DD384" s="55">
        <v>418.8</v>
      </c>
      <c r="DE384" s="54">
        <v>463</v>
      </c>
      <c r="DF384" s="54">
        <v>458</v>
      </c>
      <c r="DG384" s="55">
        <v>461</v>
      </c>
      <c r="DH384" s="54">
        <v>463</v>
      </c>
      <c r="DI384" s="54">
        <v>458</v>
      </c>
      <c r="DJ384" s="55">
        <v>461</v>
      </c>
      <c r="DK384" s="56">
        <v>463</v>
      </c>
      <c r="DL384" s="54">
        <v>458</v>
      </c>
      <c r="DM384" s="55">
        <v>461</v>
      </c>
      <c r="DN384" s="54" t="s">
        <v>180</v>
      </c>
      <c r="DO384" s="54" t="s">
        <v>180</v>
      </c>
      <c r="DP384" s="55" t="s">
        <v>180</v>
      </c>
      <c r="DQ384" s="54" t="s">
        <v>180</v>
      </c>
      <c r="DR384" s="54" t="s">
        <v>180</v>
      </c>
      <c r="DS384" s="55" t="s">
        <v>180</v>
      </c>
      <c r="DT384" s="54" t="s">
        <v>180</v>
      </c>
      <c r="DU384" s="54" t="s">
        <v>180</v>
      </c>
      <c r="DV384" s="55" t="s">
        <v>180</v>
      </c>
      <c r="DW384" s="56">
        <v>429</v>
      </c>
      <c r="DX384" s="54">
        <v>426.8</v>
      </c>
      <c r="DY384" s="55">
        <v>428</v>
      </c>
      <c r="DZ384" s="56" t="s">
        <v>180</v>
      </c>
      <c r="EA384" s="54" t="s">
        <v>180</v>
      </c>
      <c r="EB384" s="55" t="s">
        <v>180</v>
      </c>
      <c r="EC384" s="56">
        <v>447</v>
      </c>
      <c r="ED384" s="54">
        <v>436.2</v>
      </c>
      <c r="EE384" s="55">
        <v>441.6</v>
      </c>
      <c r="EF384" s="56">
        <v>432</v>
      </c>
      <c r="EG384" s="54">
        <v>430</v>
      </c>
      <c r="EH384" s="55">
        <v>431.2</v>
      </c>
      <c r="EI384" s="56">
        <v>348</v>
      </c>
      <c r="EJ384" s="54">
        <v>348</v>
      </c>
      <c r="EK384" s="55">
        <v>348</v>
      </c>
      <c r="EL384" s="56">
        <v>424</v>
      </c>
      <c r="EM384" s="54">
        <v>422</v>
      </c>
      <c r="EN384" s="55">
        <v>423.2</v>
      </c>
      <c r="EO384" s="56">
        <v>2420</v>
      </c>
      <c r="EP384" s="54">
        <v>2330</v>
      </c>
      <c r="EQ384" s="55">
        <v>2375</v>
      </c>
      <c r="ER384" s="56">
        <v>2580</v>
      </c>
      <c r="ES384" s="54">
        <v>2530</v>
      </c>
      <c r="ET384" s="55">
        <v>2555</v>
      </c>
      <c r="EU384" s="54" t="s">
        <v>180</v>
      </c>
      <c r="EV384" s="54" t="s">
        <v>180</v>
      </c>
      <c r="EW384" s="55" t="s">
        <v>180</v>
      </c>
      <c r="EX384" s="54">
        <v>453.2</v>
      </c>
      <c r="EY384" s="54">
        <v>450.6</v>
      </c>
      <c r="EZ384" s="55">
        <v>452.2</v>
      </c>
      <c r="FA384" s="56">
        <v>368.4</v>
      </c>
      <c r="FB384" s="54">
        <v>366.2</v>
      </c>
      <c r="FC384" s="55">
        <v>367.6</v>
      </c>
      <c r="FD384" s="56" t="s">
        <v>180</v>
      </c>
      <c r="FE384" s="54" t="s">
        <v>180</v>
      </c>
      <c r="FF384" s="55" t="s">
        <v>180</v>
      </c>
      <c r="FG384" s="56">
        <v>365</v>
      </c>
      <c r="FH384" s="54">
        <v>365</v>
      </c>
      <c r="FI384" s="55">
        <v>365</v>
      </c>
      <c r="FJ384" s="56">
        <v>366</v>
      </c>
      <c r="FK384" s="54">
        <v>356</v>
      </c>
      <c r="FL384" s="55">
        <v>361</v>
      </c>
      <c r="FM384" s="56">
        <v>410</v>
      </c>
      <c r="FN384" s="54">
        <v>400</v>
      </c>
      <c r="FO384" s="55">
        <v>405</v>
      </c>
      <c r="FP384" s="56" t="s">
        <v>180</v>
      </c>
      <c r="FQ384" s="54" t="s">
        <v>180</v>
      </c>
      <c r="FR384" s="55" t="s">
        <v>180</v>
      </c>
      <c r="FS384" s="56" t="s">
        <v>180</v>
      </c>
      <c r="FT384" s="54" t="s">
        <v>180</v>
      </c>
      <c r="FU384" s="55" t="s">
        <v>180</v>
      </c>
      <c r="FV384" s="56">
        <v>305</v>
      </c>
      <c r="FW384" s="54">
        <v>295</v>
      </c>
      <c r="FX384" s="55">
        <v>300</v>
      </c>
      <c r="FY384" s="56">
        <v>371</v>
      </c>
      <c r="FZ384" s="54">
        <v>371</v>
      </c>
      <c r="GA384" s="55">
        <v>371</v>
      </c>
      <c r="GB384" s="56">
        <v>925</v>
      </c>
      <c r="GC384" s="54">
        <v>693</v>
      </c>
      <c r="GD384" s="55">
        <v>809</v>
      </c>
      <c r="GE384" s="56">
        <v>768</v>
      </c>
      <c r="GF384" s="54">
        <v>768</v>
      </c>
      <c r="GG384" s="55">
        <v>768</v>
      </c>
      <c r="GH384" s="56">
        <v>975</v>
      </c>
      <c r="GI384" s="54">
        <v>830</v>
      </c>
      <c r="GJ384" s="55">
        <v>903</v>
      </c>
      <c r="GK384" s="56" t="s">
        <v>180</v>
      </c>
      <c r="GL384" s="54" t="s">
        <v>180</v>
      </c>
      <c r="GM384" s="55" t="s">
        <v>180</v>
      </c>
      <c r="GN384" s="56" t="s">
        <v>180</v>
      </c>
      <c r="GO384" s="54" t="s">
        <v>180</v>
      </c>
      <c r="GP384" s="55" t="s">
        <v>180</v>
      </c>
      <c r="GQ384" s="56" t="s">
        <v>180</v>
      </c>
      <c r="GR384" s="54" t="s">
        <v>180</v>
      </c>
      <c r="GS384" s="55" t="s">
        <v>180</v>
      </c>
      <c r="GT384" s="56">
        <v>848</v>
      </c>
      <c r="GU384" s="54">
        <v>798</v>
      </c>
      <c r="GV384" s="55">
        <v>823</v>
      </c>
      <c r="GW384" s="56" t="s">
        <v>180</v>
      </c>
      <c r="GX384" s="54" t="s">
        <v>180</v>
      </c>
      <c r="GY384" s="55" t="s">
        <v>180</v>
      </c>
      <c r="GZ384" s="56">
        <v>115</v>
      </c>
      <c r="HA384" s="54">
        <v>78</v>
      </c>
      <c r="HB384" s="55">
        <v>97</v>
      </c>
      <c r="HC384" s="56">
        <v>135</v>
      </c>
      <c r="HD384" s="54">
        <v>125</v>
      </c>
      <c r="HE384" s="55">
        <v>130</v>
      </c>
      <c r="HF384" s="54" t="s">
        <v>180</v>
      </c>
      <c r="HG384" s="54" t="s">
        <v>180</v>
      </c>
      <c r="HH384" s="55" t="s">
        <v>180</v>
      </c>
      <c r="HI384" s="54">
        <v>120</v>
      </c>
      <c r="HJ384" s="54">
        <v>68</v>
      </c>
      <c r="HK384" s="55">
        <v>94</v>
      </c>
      <c r="HL384" s="56">
        <v>56</v>
      </c>
      <c r="HM384" s="54">
        <v>40</v>
      </c>
      <c r="HN384" s="55">
        <v>48</v>
      </c>
      <c r="HO384" s="56">
        <v>110</v>
      </c>
      <c r="HP384" s="54">
        <v>85</v>
      </c>
      <c r="HQ384" s="55">
        <v>98</v>
      </c>
      <c r="HR384" s="56">
        <v>120</v>
      </c>
      <c r="HS384" s="54">
        <v>112</v>
      </c>
      <c r="HT384" s="55">
        <v>116</v>
      </c>
      <c r="HU384" s="56" t="s">
        <v>180</v>
      </c>
      <c r="HV384" s="54" t="s">
        <v>180</v>
      </c>
      <c r="HW384" s="55" t="s">
        <v>180</v>
      </c>
      <c r="HX384" s="56">
        <v>80</v>
      </c>
      <c r="HY384" s="54">
        <v>70</v>
      </c>
      <c r="HZ384" s="55">
        <v>75</v>
      </c>
      <c r="IA384" s="56">
        <v>60</v>
      </c>
      <c r="IB384" s="54">
        <v>48</v>
      </c>
      <c r="IC384" s="55">
        <v>54</v>
      </c>
    </row>
    <row r="385" spans="1:237">
      <c r="A385" s="20">
        <v>2018</v>
      </c>
      <c r="B385" s="20">
        <v>4</v>
      </c>
      <c r="C385" s="20">
        <v>12</v>
      </c>
      <c r="D385" s="54">
        <v>421.33333333333331</v>
      </c>
      <c r="E385" s="54">
        <v>420.33333333333331</v>
      </c>
      <c r="F385" s="55">
        <v>421</v>
      </c>
      <c r="G385" s="56">
        <v>415</v>
      </c>
      <c r="H385" s="54">
        <v>415</v>
      </c>
      <c r="I385" s="55">
        <v>415</v>
      </c>
      <c r="J385" s="56">
        <v>394.66666666666669</v>
      </c>
      <c r="K385" s="54">
        <v>384.66666666666669</v>
      </c>
      <c r="L385" s="55">
        <v>389.66666666666669</v>
      </c>
      <c r="M385" s="56">
        <v>450</v>
      </c>
      <c r="N385" s="54">
        <v>440</v>
      </c>
      <c r="O385" s="55">
        <v>445</v>
      </c>
      <c r="P385" s="56">
        <v>450</v>
      </c>
      <c r="Q385" s="54">
        <v>440</v>
      </c>
      <c r="R385" s="55">
        <v>445</v>
      </c>
      <c r="S385" s="56">
        <v>450</v>
      </c>
      <c r="T385" s="54">
        <v>440</v>
      </c>
      <c r="U385" s="55">
        <v>445</v>
      </c>
      <c r="V385" s="54">
        <v>443.33333333333331</v>
      </c>
      <c r="W385" s="54">
        <v>436.66666666666669</v>
      </c>
      <c r="X385" s="55">
        <v>440.33333333333331</v>
      </c>
      <c r="Y385" s="54">
        <v>443.33333333333331</v>
      </c>
      <c r="Z385" s="54">
        <v>441.66666666666669</v>
      </c>
      <c r="AA385" s="55">
        <v>442.66666666666669</v>
      </c>
      <c r="AB385" s="54">
        <v>450</v>
      </c>
      <c r="AC385" s="54">
        <v>445</v>
      </c>
      <c r="AD385" s="55">
        <v>448</v>
      </c>
      <c r="AE385" s="54">
        <v>441.66666666666669</v>
      </c>
      <c r="AF385" s="54">
        <v>436.66666666666669</v>
      </c>
      <c r="AG385" s="55">
        <v>439.66666666666669</v>
      </c>
      <c r="AH385" s="56">
        <v>450</v>
      </c>
      <c r="AI385" s="54">
        <v>440</v>
      </c>
      <c r="AJ385" s="55">
        <v>445</v>
      </c>
      <c r="AK385" s="56">
        <v>423.33333333333331</v>
      </c>
      <c r="AL385" s="54">
        <v>423.33333333333331</v>
      </c>
      <c r="AM385" s="55">
        <v>423.33333333333331</v>
      </c>
      <c r="AN385" s="56" t="s">
        <v>180</v>
      </c>
      <c r="AO385" s="54" t="s">
        <v>180</v>
      </c>
      <c r="AP385" s="55" t="s">
        <v>180</v>
      </c>
      <c r="AQ385" s="56" t="s">
        <v>180</v>
      </c>
      <c r="AR385" s="54" t="s">
        <v>180</v>
      </c>
      <c r="AS385" s="55" t="s">
        <v>180</v>
      </c>
      <c r="AT385" s="56" t="s">
        <v>180</v>
      </c>
      <c r="AU385" s="54" t="s">
        <v>180</v>
      </c>
      <c r="AV385" s="55" t="s">
        <v>180</v>
      </c>
      <c r="AW385" s="56">
        <v>438.33333333333331</v>
      </c>
      <c r="AX385" s="54">
        <v>416.66666666666669</v>
      </c>
      <c r="AY385" s="55">
        <v>427.66666666666669</v>
      </c>
      <c r="AZ385" s="56">
        <v>450</v>
      </c>
      <c r="BA385" s="54">
        <v>430</v>
      </c>
      <c r="BB385" s="55">
        <v>440</v>
      </c>
      <c r="BC385" s="56">
        <v>450</v>
      </c>
      <c r="BD385" s="54">
        <v>445</v>
      </c>
      <c r="BE385" s="55">
        <v>448</v>
      </c>
      <c r="BF385" s="56">
        <v>450</v>
      </c>
      <c r="BG385" s="54">
        <v>430</v>
      </c>
      <c r="BH385" s="55">
        <v>440</v>
      </c>
      <c r="BI385" s="56">
        <v>406.66666666666669</v>
      </c>
      <c r="BJ385" s="54">
        <v>398.33333333333331</v>
      </c>
      <c r="BK385" s="55">
        <v>402.66666666666669</v>
      </c>
      <c r="BL385" s="56">
        <v>419.66666666666669</v>
      </c>
      <c r="BM385" s="54">
        <v>409</v>
      </c>
      <c r="BN385" s="55">
        <v>414.66666666666669</v>
      </c>
      <c r="BO385" s="56">
        <v>410</v>
      </c>
      <c r="BP385" s="54">
        <v>408</v>
      </c>
      <c r="BQ385" s="55">
        <v>409</v>
      </c>
      <c r="BR385" s="56">
        <v>405.66666666666669</v>
      </c>
      <c r="BS385" s="54">
        <v>403.66666666666669</v>
      </c>
      <c r="BT385" s="55">
        <v>404.66666666666669</v>
      </c>
      <c r="BU385" s="56">
        <v>416</v>
      </c>
      <c r="BV385" s="54">
        <v>415</v>
      </c>
      <c r="BW385" s="55">
        <v>415.66666666666669</v>
      </c>
      <c r="BX385" s="56">
        <v>422</v>
      </c>
      <c r="BY385" s="54">
        <v>421.33333333333331</v>
      </c>
      <c r="BZ385" s="55">
        <v>421.66666666666669</v>
      </c>
      <c r="CA385" s="56" t="s">
        <v>180</v>
      </c>
      <c r="CB385" s="54" t="s">
        <v>180</v>
      </c>
      <c r="CC385" s="55" t="s">
        <v>180</v>
      </c>
      <c r="CD385" s="56" t="s">
        <v>180</v>
      </c>
      <c r="CE385" s="54" t="s">
        <v>180</v>
      </c>
      <c r="CF385" s="55" t="s">
        <v>180</v>
      </c>
      <c r="CG385" s="56">
        <v>448.33333333333331</v>
      </c>
      <c r="CH385" s="54">
        <v>446.66666666666669</v>
      </c>
      <c r="CI385" s="55">
        <v>447.66666666666669</v>
      </c>
      <c r="CJ385" s="56">
        <v>2966.6666666666665</v>
      </c>
      <c r="CK385" s="54">
        <v>2900</v>
      </c>
      <c r="CL385" s="55">
        <v>2933.3333333333335</v>
      </c>
      <c r="CM385" s="56">
        <v>2766.6666666666665</v>
      </c>
      <c r="CN385" s="54">
        <v>2700</v>
      </c>
      <c r="CO385" s="55">
        <v>2733.3333333333335</v>
      </c>
      <c r="CP385" s="56">
        <v>475.00000000000006</v>
      </c>
      <c r="CQ385" s="54">
        <v>475.00000000000006</v>
      </c>
      <c r="CR385" s="55">
        <v>475.00000000000006</v>
      </c>
      <c r="CS385" s="56">
        <v>480</v>
      </c>
      <c r="CT385" s="54">
        <v>480</v>
      </c>
      <c r="CU385" s="55">
        <v>480</v>
      </c>
      <c r="CV385" s="56">
        <v>450</v>
      </c>
      <c r="CW385" s="54">
        <v>440</v>
      </c>
      <c r="CX385" s="55">
        <v>445</v>
      </c>
      <c r="CY385" s="54">
        <v>410</v>
      </c>
      <c r="CZ385" s="54">
        <v>405</v>
      </c>
      <c r="DA385" s="55">
        <v>407.66666666666669</v>
      </c>
      <c r="DB385" s="54">
        <v>403.33333333333331</v>
      </c>
      <c r="DC385" s="54">
        <v>400.66666666666669</v>
      </c>
      <c r="DD385" s="55">
        <v>402</v>
      </c>
      <c r="DE385" s="54">
        <v>455</v>
      </c>
      <c r="DF385" s="54">
        <v>450</v>
      </c>
      <c r="DG385" s="55">
        <v>453</v>
      </c>
      <c r="DH385" s="54">
        <v>453.33333333333331</v>
      </c>
      <c r="DI385" s="54">
        <v>446.66666666666669</v>
      </c>
      <c r="DJ385" s="55">
        <v>450.33333333333331</v>
      </c>
      <c r="DK385" s="56">
        <v>455</v>
      </c>
      <c r="DL385" s="54">
        <v>450</v>
      </c>
      <c r="DM385" s="55">
        <v>453</v>
      </c>
      <c r="DN385" s="54" t="s">
        <v>180</v>
      </c>
      <c r="DO385" s="54" t="s">
        <v>180</v>
      </c>
      <c r="DP385" s="55" t="s">
        <v>180</v>
      </c>
      <c r="DQ385" s="54" t="s">
        <v>180</v>
      </c>
      <c r="DR385" s="54" t="s">
        <v>180</v>
      </c>
      <c r="DS385" s="55" t="s">
        <v>180</v>
      </c>
      <c r="DT385" s="54" t="s">
        <v>180</v>
      </c>
      <c r="DU385" s="54" t="s">
        <v>180</v>
      </c>
      <c r="DV385" s="55" t="s">
        <v>180</v>
      </c>
      <c r="DW385" s="56">
        <v>421.33333333333331</v>
      </c>
      <c r="DX385" s="54">
        <v>420.33333333333331</v>
      </c>
      <c r="DY385" s="55">
        <v>421</v>
      </c>
      <c r="DZ385" s="56" t="s">
        <v>180</v>
      </c>
      <c r="EA385" s="54" t="s">
        <v>180</v>
      </c>
      <c r="EB385" s="55" t="s">
        <v>180</v>
      </c>
      <c r="EC385" s="56">
        <v>441.66666666666669</v>
      </c>
      <c r="ED385" s="54">
        <v>431</v>
      </c>
      <c r="EE385" s="55">
        <v>436.33333333333331</v>
      </c>
      <c r="EF385" s="56">
        <v>423.33333333333331</v>
      </c>
      <c r="EG385" s="54">
        <v>423.33333333333331</v>
      </c>
      <c r="EH385" s="55">
        <v>423.33333333333331</v>
      </c>
      <c r="EI385" s="56">
        <v>343.33333333333331</v>
      </c>
      <c r="EJ385" s="54">
        <v>340</v>
      </c>
      <c r="EK385" s="55">
        <v>341.66666666666669</v>
      </c>
      <c r="EL385" s="56">
        <v>420</v>
      </c>
      <c r="EM385" s="54">
        <v>415</v>
      </c>
      <c r="EN385" s="55">
        <v>418</v>
      </c>
      <c r="EO385" s="56">
        <v>2325</v>
      </c>
      <c r="EP385" s="54">
        <v>2225</v>
      </c>
      <c r="EQ385" s="55">
        <v>2275</v>
      </c>
      <c r="ER385" s="56">
        <v>2533.3333333333335</v>
      </c>
      <c r="ES385" s="54">
        <v>2483.3333333333335</v>
      </c>
      <c r="ET385" s="55">
        <v>2508.3333333333335</v>
      </c>
      <c r="EU385" s="54" t="s">
        <v>180</v>
      </c>
      <c r="EV385" s="54" t="s">
        <v>180</v>
      </c>
      <c r="EW385" s="55" t="s">
        <v>180</v>
      </c>
      <c r="EX385" s="54">
        <v>441.66666666666669</v>
      </c>
      <c r="EY385" s="54">
        <v>435</v>
      </c>
      <c r="EZ385" s="55">
        <v>438.66666666666669</v>
      </c>
      <c r="FA385" s="56">
        <v>356.66666666666669</v>
      </c>
      <c r="FB385" s="54">
        <v>356.66666666666669</v>
      </c>
      <c r="FC385" s="55">
        <v>356.66666666666669</v>
      </c>
      <c r="FD385" s="56" t="s">
        <v>180</v>
      </c>
      <c r="FE385" s="54" t="s">
        <v>180</v>
      </c>
      <c r="FF385" s="55" t="s">
        <v>180</v>
      </c>
      <c r="FG385" s="56">
        <v>365</v>
      </c>
      <c r="FH385" s="54">
        <v>363</v>
      </c>
      <c r="FI385" s="55">
        <v>364.33333333333331</v>
      </c>
      <c r="FJ385" s="56">
        <v>365</v>
      </c>
      <c r="FK385" s="54">
        <v>355</v>
      </c>
      <c r="FL385" s="55">
        <v>360</v>
      </c>
      <c r="FM385" s="56">
        <v>406.66666666666669</v>
      </c>
      <c r="FN385" s="54">
        <v>400</v>
      </c>
      <c r="FO385" s="55">
        <v>403.66666666666669</v>
      </c>
      <c r="FP385" s="56" t="s">
        <v>180</v>
      </c>
      <c r="FQ385" s="54" t="s">
        <v>180</v>
      </c>
      <c r="FR385" s="55" t="s">
        <v>180</v>
      </c>
      <c r="FS385" s="56" t="s">
        <v>180</v>
      </c>
      <c r="FT385" s="54" t="s">
        <v>180</v>
      </c>
      <c r="FU385" s="55" t="s">
        <v>180</v>
      </c>
      <c r="FV385" s="56">
        <v>295</v>
      </c>
      <c r="FW385" s="54">
        <v>278.33333333333331</v>
      </c>
      <c r="FX385" s="55">
        <v>286.66666666666669</v>
      </c>
      <c r="FY385" s="56">
        <v>370</v>
      </c>
      <c r="FZ385" s="54">
        <v>370</v>
      </c>
      <c r="GA385" s="55">
        <v>370</v>
      </c>
      <c r="GB385" s="56">
        <v>925</v>
      </c>
      <c r="GC385" s="54">
        <v>693</v>
      </c>
      <c r="GD385" s="55">
        <v>809</v>
      </c>
      <c r="GE385" s="56">
        <v>768</v>
      </c>
      <c r="GF385" s="54">
        <v>768</v>
      </c>
      <c r="GG385" s="55">
        <v>768</v>
      </c>
      <c r="GH385" s="56">
        <v>975</v>
      </c>
      <c r="GI385" s="54">
        <v>830</v>
      </c>
      <c r="GJ385" s="55">
        <v>903</v>
      </c>
      <c r="GK385" s="56" t="s">
        <v>180</v>
      </c>
      <c r="GL385" s="54" t="s">
        <v>180</v>
      </c>
      <c r="GM385" s="55" t="s">
        <v>180</v>
      </c>
      <c r="GN385" s="56" t="s">
        <v>180</v>
      </c>
      <c r="GO385" s="54" t="s">
        <v>180</v>
      </c>
      <c r="GP385" s="55" t="s">
        <v>180</v>
      </c>
      <c r="GQ385" s="56" t="s">
        <v>180</v>
      </c>
      <c r="GR385" s="54" t="s">
        <v>180</v>
      </c>
      <c r="GS385" s="55" t="s">
        <v>180</v>
      </c>
      <c r="GT385" s="56">
        <v>848</v>
      </c>
      <c r="GU385" s="54">
        <v>798</v>
      </c>
      <c r="GV385" s="55">
        <v>823</v>
      </c>
      <c r="GW385" s="56" t="s">
        <v>180</v>
      </c>
      <c r="GX385" s="54" t="s">
        <v>180</v>
      </c>
      <c r="GY385" s="55" t="s">
        <v>180</v>
      </c>
      <c r="GZ385" s="56">
        <v>115</v>
      </c>
      <c r="HA385" s="54">
        <v>78</v>
      </c>
      <c r="HB385" s="55">
        <v>97</v>
      </c>
      <c r="HC385" s="56">
        <v>135</v>
      </c>
      <c r="HD385" s="54">
        <v>125</v>
      </c>
      <c r="HE385" s="55">
        <v>130</v>
      </c>
      <c r="HF385" s="54" t="s">
        <v>180</v>
      </c>
      <c r="HG385" s="54" t="s">
        <v>180</v>
      </c>
      <c r="HH385" s="55" t="s">
        <v>180</v>
      </c>
      <c r="HI385" s="54">
        <v>120</v>
      </c>
      <c r="HJ385" s="54">
        <v>68</v>
      </c>
      <c r="HK385" s="55">
        <v>94</v>
      </c>
      <c r="HL385" s="56">
        <v>56</v>
      </c>
      <c r="HM385" s="54">
        <v>40</v>
      </c>
      <c r="HN385" s="55">
        <v>48</v>
      </c>
      <c r="HO385" s="56">
        <v>110</v>
      </c>
      <c r="HP385" s="54">
        <v>85</v>
      </c>
      <c r="HQ385" s="55">
        <v>98</v>
      </c>
      <c r="HR385" s="56">
        <v>120</v>
      </c>
      <c r="HS385" s="54">
        <v>112</v>
      </c>
      <c r="HT385" s="55">
        <v>116</v>
      </c>
      <c r="HU385" s="56" t="s">
        <v>180</v>
      </c>
      <c r="HV385" s="54" t="s">
        <v>180</v>
      </c>
      <c r="HW385" s="55" t="s">
        <v>180</v>
      </c>
      <c r="HX385" s="56">
        <v>80</v>
      </c>
      <c r="HY385" s="54">
        <v>70</v>
      </c>
      <c r="HZ385" s="55">
        <v>75</v>
      </c>
      <c r="IA385" s="56">
        <v>60</v>
      </c>
      <c r="IB385" s="54">
        <v>48</v>
      </c>
      <c r="IC385" s="55">
        <v>54</v>
      </c>
    </row>
    <row r="386" spans="1:237">
      <c r="A386" s="20">
        <v>2019</v>
      </c>
      <c r="B386" s="20">
        <v>1</v>
      </c>
      <c r="C386" s="20">
        <v>1</v>
      </c>
      <c r="D386" s="54">
        <v>417</v>
      </c>
      <c r="E386" s="54">
        <v>412</v>
      </c>
      <c r="F386" s="55">
        <v>415</v>
      </c>
      <c r="G386" s="56">
        <v>415</v>
      </c>
      <c r="H386" s="54">
        <v>415</v>
      </c>
      <c r="I386" s="55">
        <v>415</v>
      </c>
      <c r="J386" s="56">
        <v>379.6</v>
      </c>
      <c r="K386" s="54">
        <v>375.8</v>
      </c>
      <c r="L386" s="55">
        <v>378</v>
      </c>
      <c r="M386" s="56">
        <v>432</v>
      </c>
      <c r="N386" s="54">
        <v>422</v>
      </c>
      <c r="O386" s="55">
        <v>427</v>
      </c>
      <c r="P386" s="56">
        <v>432</v>
      </c>
      <c r="Q386" s="54">
        <v>422</v>
      </c>
      <c r="R386" s="55">
        <v>427</v>
      </c>
      <c r="S386" s="56">
        <v>432</v>
      </c>
      <c r="T386" s="54">
        <v>422</v>
      </c>
      <c r="U386" s="55">
        <v>427</v>
      </c>
      <c r="V386" s="54">
        <v>424</v>
      </c>
      <c r="W386" s="54">
        <v>419</v>
      </c>
      <c r="X386" s="55">
        <v>422</v>
      </c>
      <c r="Y386" s="54">
        <v>431</v>
      </c>
      <c r="Z386" s="54">
        <v>428</v>
      </c>
      <c r="AA386" s="55">
        <v>429.8</v>
      </c>
      <c r="AB386" s="54">
        <v>433</v>
      </c>
      <c r="AC386" s="54">
        <v>425</v>
      </c>
      <c r="AD386" s="55">
        <v>429.2</v>
      </c>
      <c r="AE386" s="54">
        <v>424</v>
      </c>
      <c r="AF386" s="54">
        <v>419</v>
      </c>
      <c r="AG386" s="55">
        <v>422</v>
      </c>
      <c r="AH386" s="56">
        <v>432</v>
      </c>
      <c r="AI386" s="54">
        <v>422</v>
      </c>
      <c r="AJ386" s="55">
        <v>427</v>
      </c>
      <c r="AK386" s="56">
        <v>420</v>
      </c>
      <c r="AL386" s="54">
        <v>416</v>
      </c>
      <c r="AM386" s="55">
        <v>418.4</v>
      </c>
      <c r="AN386" s="56" t="s">
        <v>180</v>
      </c>
      <c r="AO386" s="54" t="s">
        <v>180</v>
      </c>
      <c r="AP386" s="55" t="s">
        <v>180</v>
      </c>
      <c r="AQ386" s="56" t="s">
        <v>180</v>
      </c>
      <c r="AR386" s="54" t="s">
        <v>180</v>
      </c>
      <c r="AS386" s="55" t="s">
        <v>180</v>
      </c>
      <c r="AT386" s="56" t="s">
        <v>180</v>
      </c>
      <c r="AU386" s="54" t="s">
        <v>180</v>
      </c>
      <c r="AV386" s="55" t="s">
        <v>180</v>
      </c>
      <c r="AW386" s="56">
        <v>434</v>
      </c>
      <c r="AX386" s="54">
        <v>408</v>
      </c>
      <c r="AY386" s="55">
        <v>421.4</v>
      </c>
      <c r="AZ386" s="56">
        <v>445</v>
      </c>
      <c r="BA386" s="54">
        <v>430</v>
      </c>
      <c r="BB386" s="55">
        <v>437.8</v>
      </c>
      <c r="BC386" s="56">
        <v>444.6</v>
      </c>
      <c r="BD386" s="54">
        <v>441.8</v>
      </c>
      <c r="BE386" s="55">
        <v>443.4</v>
      </c>
      <c r="BF386" s="56">
        <v>444</v>
      </c>
      <c r="BG386" s="54">
        <v>430</v>
      </c>
      <c r="BH386" s="55">
        <v>437.4</v>
      </c>
      <c r="BI386" s="56">
        <v>395</v>
      </c>
      <c r="BJ386" s="54">
        <v>392.8</v>
      </c>
      <c r="BK386" s="55">
        <v>394</v>
      </c>
      <c r="BL386" s="56">
        <v>416.4</v>
      </c>
      <c r="BM386" s="54">
        <v>401.4</v>
      </c>
      <c r="BN386" s="55">
        <v>409</v>
      </c>
      <c r="BO386" s="56" t="s">
        <v>180</v>
      </c>
      <c r="BP386" s="54" t="s">
        <v>180</v>
      </c>
      <c r="BQ386" s="55" t="s">
        <v>180</v>
      </c>
      <c r="BR386" s="56">
        <v>400</v>
      </c>
      <c r="BS386" s="54">
        <v>395.6</v>
      </c>
      <c r="BT386" s="55">
        <v>398.2</v>
      </c>
      <c r="BU386" s="56">
        <v>409.2</v>
      </c>
      <c r="BV386" s="54">
        <v>406.6</v>
      </c>
      <c r="BW386" s="55">
        <v>408</v>
      </c>
      <c r="BX386" s="56">
        <v>417</v>
      </c>
      <c r="BY386" s="54">
        <v>415.6</v>
      </c>
      <c r="BZ386" s="55">
        <v>416.4</v>
      </c>
      <c r="CA386" s="56" t="s">
        <v>180</v>
      </c>
      <c r="CB386" s="54" t="s">
        <v>180</v>
      </c>
      <c r="CC386" s="55" t="s">
        <v>180</v>
      </c>
      <c r="CD386" s="56" t="s">
        <v>180</v>
      </c>
      <c r="CE386" s="54" t="s">
        <v>180</v>
      </c>
      <c r="CF386" s="55" t="s">
        <v>180</v>
      </c>
      <c r="CG386" s="56">
        <v>442</v>
      </c>
      <c r="CH386" s="54">
        <v>439</v>
      </c>
      <c r="CI386" s="55">
        <v>440.8</v>
      </c>
      <c r="CJ386" s="56">
        <v>2930</v>
      </c>
      <c r="CK386" s="54">
        <v>2850</v>
      </c>
      <c r="CL386" s="55">
        <v>2890</v>
      </c>
      <c r="CM386" s="56">
        <v>2750</v>
      </c>
      <c r="CN386" s="54">
        <v>2650</v>
      </c>
      <c r="CO386" s="55">
        <v>2700</v>
      </c>
      <c r="CP386" s="56">
        <v>472</v>
      </c>
      <c r="CQ386" s="54">
        <v>468</v>
      </c>
      <c r="CR386" s="55">
        <v>470.4</v>
      </c>
      <c r="CS386" s="56">
        <v>480</v>
      </c>
      <c r="CT386" s="54">
        <v>480</v>
      </c>
      <c r="CU386" s="55">
        <v>480</v>
      </c>
      <c r="CV386" s="56">
        <v>450</v>
      </c>
      <c r="CW386" s="54">
        <v>440</v>
      </c>
      <c r="CX386" s="55">
        <v>445</v>
      </c>
      <c r="CY386" s="54">
        <v>408.6</v>
      </c>
      <c r="CZ386" s="54">
        <v>404.6</v>
      </c>
      <c r="DA386" s="55">
        <v>407</v>
      </c>
      <c r="DB386" s="54">
        <v>388.8</v>
      </c>
      <c r="DC386" s="54">
        <v>386</v>
      </c>
      <c r="DD386" s="55">
        <v>387.6</v>
      </c>
      <c r="DE386" s="54">
        <v>437</v>
      </c>
      <c r="DF386" s="54">
        <v>426</v>
      </c>
      <c r="DG386" s="55">
        <v>431.6</v>
      </c>
      <c r="DH386" s="54">
        <v>429</v>
      </c>
      <c r="DI386" s="54">
        <v>422</v>
      </c>
      <c r="DJ386" s="55">
        <v>426</v>
      </c>
      <c r="DK386" s="56">
        <v>440</v>
      </c>
      <c r="DL386" s="54">
        <v>430</v>
      </c>
      <c r="DM386" s="55">
        <v>435</v>
      </c>
      <c r="DN386" s="54" t="s">
        <v>180</v>
      </c>
      <c r="DO386" s="54" t="s">
        <v>180</v>
      </c>
      <c r="DP386" s="55" t="s">
        <v>180</v>
      </c>
      <c r="DQ386" s="54" t="s">
        <v>180</v>
      </c>
      <c r="DR386" s="54" t="s">
        <v>180</v>
      </c>
      <c r="DS386" s="55" t="s">
        <v>180</v>
      </c>
      <c r="DT386" s="54" t="s">
        <v>180</v>
      </c>
      <c r="DU386" s="54" t="s">
        <v>180</v>
      </c>
      <c r="DV386" s="55" t="s">
        <v>180</v>
      </c>
      <c r="DW386" s="56">
        <v>417</v>
      </c>
      <c r="DX386" s="54">
        <v>412</v>
      </c>
      <c r="DY386" s="55">
        <v>415</v>
      </c>
      <c r="DZ386" s="56" t="s">
        <v>180</v>
      </c>
      <c r="EA386" s="54" t="s">
        <v>180</v>
      </c>
      <c r="EB386" s="55" t="s">
        <v>180</v>
      </c>
      <c r="EC386" s="56">
        <v>438</v>
      </c>
      <c r="ED386" s="54">
        <v>421</v>
      </c>
      <c r="EE386" s="55">
        <v>429.6</v>
      </c>
      <c r="EF386" s="56">
        <v>420</v>
      </c>
      <c r="EG386" s="54">
        <v>416</v>
      </c>
      <c r="EH386" s="55">
        <v>418.4</v>
      </c>
      <c r="EI386" s="56">
        <v>338</v>
      </c>
      <c r="EJ386" s="54">
        <v>333.4</v>
      </c>
      <c r="EK386" s="55">
        <v>335.8</v>
      </c>
      <c r="EL386" s="56">
        <v>413.2</v>
      </c>
      <c r="EM386" s="54">
        <v>404.2</v>
      </c>
      <c r="EN386" s="55">
        <v>408.8</v>
      </c>
      <c r="EO386" s="56">
        <v>2230</v>
      </c>
      <c r="EP386" s="54">
        <v>2118</v>
      </c>
      <c r="EQ386" s="55">
        <v>2174</v>
      </c>
      <c r="ER386" s="56">
        <v>2470</v>
      </c>
      <c r="ES386" s="54">
        <v>2420</v>
      </c>
      <c r="ET386" s="55">
        <v>2445</v>
      </c>
      <c r="EU386" s="54" t="s">
        <v>180</v>
      </c>
      <c r="EV386" s="54" t="s">
        <v>180</v>
      </c>
      <c r="EW386" s="55" t="s">
        <v>180</v>
      </c>
      <c r="EX386" s="54">
        <v>434.6</v>
      </c>
      <c r="EY386" s="54">
        <v>430</v>
      </c>
      <c r="EZ386" s="55">
        <v>432.6</v>
      </c>
      <c r="FA386" s="56">
        <v>350</v>
      </c>
      <c r="FB386" s="54">
        <v>349</v>
      </c>
      <c r="FC386" s="55">
        <v>349.6</v>
      </c>
      <c r="FD386" s="56" t="s">
        <v>180</v>
      </c>
      <c r="FE386" s="54" t="s">
        <v>180</v>
      </c>
      <c r="FF386" s="55" t="s">
        <v>180</v>
      </c>
      <c r="FG386" s="56">
        <v>362</v>
      </c>
      <c r="FH386" s="54">
        <v>360.8</v>
      </c>
      <c r="FI386" s="55">
        <v>361.6</v>
      </c>
      <c r="FJ386" s="56">
        <v>364</v>
      </c>
      <c r="FK386" s="54">
        <v>351</v>
      </c>
      <c r="FL386" s="55">
        <v>357.6</v>
      </c>
      <c r="FM386" s="56">
        <v>399</v>
      </c>
      <c r="FN386" s="54">
        <v>398</v>
      </c>
      <c r="FO386" s="55">
        <v>398.6</v>
      </c>
      <c r="FP386" s="56" t="s">
        <v>180</v>
      </c>
      <c r="FQ386" s="54" t="s">
        <v>180</v>
      </c>
      <c r="FR386" s="55" t="s">
        <v>180</v>
      </c>
      <c r="FS386" s="56" t="s">
        <v>180</v>
      </c>
      <c r="FT386" s="54" t="s">
        <v>180</v>
      </c>
      <c r="FU386" s="55" t="s">
        <v>180</v>
      </c>
      <c r="FV386" s="56">
        <v>290</v>
      </c>
      <c r="FW386" s="54">
        <v>266</v>
      </c>
      <c r="FX386" s="55">
        <v>278</v>
      </c>
      <c r="FY386" s="56">
        <v>366</v>
      </c>
      <c r="FZ386" s="54">
        <v>365</v>
      </c>
      <c r="GA386" s="55">
        <v>365.6</v>
      </c>
      <c r="GB386" s="56">
        <v>920</v>
      </c>
      <c r="GC386" s="54">
        <v>675</v>
      </c>
      <c r="GD386" s="55">
        <v>798</v>
      </c>
      <c r="GE386" s="56">
        <v>750</v>
      </c>
      <c r="GF386" s="54">
        <v>750</v>
      </c>
      <c r="GG386" s="55">
        <v>750</v>
      </c>
      <c r="GH386" s="56">
        <v>970</v>
      </c>
      <c r="GI386" s="54">
        <v>830</v>
      </c>
      <c r="GJ386" s="55">
        <v>900</v>
      </c>
      <c r="GK386" s="56" t="s">
        <v>180</v>
      </c>
      <c r="GL386" s="54" t="s">
        <v>180</v>
      </c>
      <c r="GM386" s="55" t="s">
        <v>180</v>
      </c>
      <c r="GN386" s="56" t="s">
        <v>180</v>
      </c>
      <c r="GO386" s="54" t="s">
        <v>180</v>
      </c>
      <c r="GP386" s="55" t="s">
        <v>180</v>
      </c>
      <c r="GQ386" s="56" t="s">
        <v>180</v>
      </c>
      <c r="GR386" s="54" t="s">
        <v>180</v>
      </c>
      <c r="GS386" s="55" t="s">
        <v>180</v>
      </c>
      <c r="GT386" s="56">
        <v>830</v>
      </c>
      <c r="GU386" s="54">
        <v>780</v>
      </c>
      <c r="GV386" s="55">
        <v>805</v>
      </c>
      <c r="GW386" s="56" t="s">
        <v>180</v>
      </c>
      <c r="GX386" s="54" t="s">
        <v>180</v>
      </c>
      <c r="GY386" s="55" t="s">
        <v>180</v>
      </c>
      <c r="GZ386" s="56">
        <v>116</v>
      </c>
      <c r="HA386" s="54">
        <v>78.400000000000006</v>
      </c>
      <c r="HB386" s="55">
        <v>97.6</v>
      </c>
      <c r="HC386" s="56">
        <v>135</v>
      </c>
      <c r="HD386" s="54">
        <v>125</v>
      </c>
      <c r="HE386" s="55">
        <v>130</v>
      </c>
      <c r="HF386" s="54" t="s">
        <v>180</v>
      </c>
      <c r="HG386" s="54" t="s">
        <v>180</v>
      </c>
      <c r="HH386" s="55" t="s">
        <v>180</v>
      </c>
      <c r="HI386" s="54">
        <v>120</v>
      </c>
      <c r="HJ386" s="54">
        <v>68</v>
      </c>
      <c r="HK386" s="55">
        <v>94</v>
      </c>
      <c r="HL386" s="56">
        <v>56</v>
      </c>
      <c r="HM386" s="54">
        <v>40</v>
      </c>
      <c r="HN386" s="55">
        <v>48</v>
      </c>
      <c r="HO386" s="56">
        <v>110</v>
      </c>
      <c r="HP386" s="54">
        <v>85</v>
      </c>
      <c r="HQ386" s="55">
        <v>98</v>
      </c>
      <c r="HR386" s="56">
        <v>120</v>
      </c>
      <c r="HS386" s="54">
        <v>112</v>
      </c>
      <c r="HT386" s="55">
        <v>116</v>
      </c>
      <c r="HU386" s="56" t="s">
        <v>180</v>
      </c>
      <c r="HV386" s="54" t="s">
        <v>180</v>
      </c>
      <c r="HW386" s="55" t="s">
        <v>180</v>
      </c>
      <c r="HX386" s="56">
        <v>80</v>
      </c>
      <c r="HY386" s="54">
        <v>70</v>
      </c>
      <c r="HZ386" s="55">
        <v>75</v>
      </c>
      <c r="IA386" s="56">
        <v>60</v>
      </c>
      <c r="IB386" s="54">
        <v>48</v>
      </c>
      <c r="IC386" s="55">
        <v>54</v>
      </c>
    </row>
    <row r="387" spans="1:237">
      <c r="A387" s="20">
        <v>2019</v>
      </c>
      <c r="B387" s="20">
        <v>1</v>
      </c>
      <c r="C387" s="20">
        <v>2</v>
      </c>
      <c r="D387" s="54">
        <v>403.75</v>
      </c>
      <c r="E387" s="54">
        <v>390.75</v>
      </c>
      <c r="F387" s="55">
        <v>397.75</v>
      </c>
      <c r="G387" s="56">
        <v>415</v>
      </c>
      <c r="H387" s="54">
        <v>415</v>
      </c>
      <c r="I387" s="55">
        <v>415</v>
      </c>
      <c r="J387" s="56">
        <v>353.5</v>
      </c>
      <c r="K387" s="54">
        <v>348.5</v>
      </c>
      <c r="L387" s="55">
        <v>351.25</v>
      </c>
      <c r="M387" s="56">
        <v>417.5</v>
      </c>
      <c r="N387" s="54">
        <v>406.25</v>
      </c>
      <c r="O387" s="55">
        <v>412</v>
      </c>
      <c r="P387" s="56">
        <v>416.25</v>
      </c>
      <c r="Q387" s="54">
        <v>406.25</v>
      </c>
      <c r="R387" s="55">
        <v>411.5</v>
      </c>
      <c r="S387" s="56">
        <v>416.25</v>
      </c>
      <c r="T387" s="54">
        <v>407.5</v>
      </c>
      <c r="U387" s="55">
        <v>412</v>
      </c>
      <c r="V387" s="54">
        <v>408.75</v>
      </c>
      <c r="W387" s="54">
        <v>400</v>
      </c>
      <c r="X387" s="55">
        <v>404.5</v>
      </c>
      <c r="Y387" s="54">
        <v>418.75</v>
      </c>
      <c r="Z387" s="54">
        <v>417.5</v>
      </c>
      <c r="AA387" s="55">
        <v>418.25</v>
      </c>
      <c r="AB387" s="54">
        <v>417.5</v>
      </c>
      <c r="AC387" s="54">
        <v>411.25</v>
      </c>
      <c r="AD387" s="55">
        <v>414.75</v>
      </c>
      <c r="AE387" s="54">
        <v>408.75</v>
      </c>
      <c r="AF387" s="54">
        <v>400</v>
      </c>
      <c r="AG387" s="55">
        <v>404.5</v>
      </c>
      <c r="AH387" s="56">
        <v>416.25</v>
      </c>
      <c r="AI387" s="54">
        <v>412.5</v>
      </c>
      <c r="AJ387" s="55">
        <v>414.5</v>
      </c>
      <c r="AK387" s="56">
        <v>395</v>
      </c>
      <c r="AL387" s="54">
        <v>390</v>
      </c>
      <c r="AM387" s="55">
        <v>392.5</v>
      </c>
      <c r="AN387" s="56" t="s">
        <v>180</v>
      </c>
      <c r="AO387" s="54" t="s">
        <v>180</v>
      </c>
      <c r="AP387" s="55" t="s">
        <v>180</v>
      </c>
      <c r="AQ387" s="56" t="s">
        <v>180</v>
      </c>
      <c r="AR387" s="54" t="s">
        <v>180</v>
      </c>
      <c r="AS387" s="55" t="s">
        <v>180</v>
      </c>
      <c r="AT387" s="56" t="s">
        <v>180</v>
      </c>
      <c r="AU387" s="54" t="s">
        <v>180</v>
      </c>
      <c r="AV387" s="55" t="s">
        <v>180</v>
      </c>
      <c r="AW387" s="56">
        <v>427.75</v>
      </c>
      <c r="AX387" s="54">
        <v>388.75</v>
      </c>
      <c r="AY387" s="55">
        <v>408.5</v>
      </c>
      <c r="AZ387" s="56">
        <v>435</v>
      </c>
      <c r="BA387" s="54">
        <v>390</v>
      </c>
      <c r="BB387" s="55">
        <v>412.75</v>
      </c>
      <c r="BC387" s="56">
        <v>435</v>
      </c>
      <c r="BD387" s="54">
        <v>433.75</v>
      </c>
      <c r="BE387" s="55">
        <v>434.5</v>
      </c>
      <c r="BF387" s="56">
        <v>433.25</v>
      </c>
      <c r="BG387" s="54">
        <v>390</v>
      </c>
      <c r="BH387" s="55">
        <v>412</v>
      </c>
      <c r="BI387" s="56">
        <v>390</v>
      </c>
      <c r="BJ387" s="54">
        <v>386.25</v>
      </c>
      <c r="BK387" s="55">
        <v>388.5</v>
      </c>
      <c r="BL387" s="56">
        <v>418.75</v>
      </c>
      <c r="BM387" s="54">
        <v>394.5</v>
      </c>
      <c r="BN387" s="55">
        <v>407</v>
      </c>
      <c r="BO387" s="56" t="s">
        <v>180</v>
      </c>
      <c r="BP387" s="54" t="s">
        <v>180</v>
      </c>
      <c r="BQ387" s="55" t="s">
        <v>180</v>
      </c>
      <c r="BR387" s="56">
        <v>395.5</v>
      </c>
      <c r="BS387" s="54">
        <v>390</v>
      </c>
      <c r="BT387" s="55">
        <v>393</v>
      </c>
      <c r="BU387" s="56">
        <v>404.75</v>
      </c>
      <c r="BV387" s="54">
        <v>402.5</v>
      </c>
      <c r="BW387" s="55">
        <v>403.75</v>
      </c>
      <c r="BX387" s="56">
        <v>409.5</v>
      </c>
      <c r="BY387" s="54">
        <v>407.75</v>
      </c>
      <c r="BZ387" s="55">
        <v>408.75</v>
      </c>
      <c r="CA387" s="56" t="s">
        <v>180</v>
      </c>
      <c r="CB387" s="54" t="s">
        <v>180</v>
      </c>
      <c r="CC387" s="55" t="s">
        <v>180</v>
      </c>
      <c r="CD387" s="56" t="s">
        <v>180</v>
      </c>
      <c r="CE387" s="54" t="s">
        <v>180</v>
      </c>
      <c r="CF387" s="55" t="s">
        <v>180</v>
      </c>
      <c r="CG387" s="56">
        <v>431.25</v>
      </c>
      <c r="CH387" s="54">
        <v>428.75</v>
      </c>
      <c r="CI387" s="55">
        <v>430.25</v>
      </c>
      <c r="CJ387" s="56">
        <v>2900</v>
      </c>
      <c r="CK387" s="54">
        <v>2850</v>
      </c>
      <c r="CL387" s="55">
        <v>2875</v>
      </c>
      <c r="CM387" s="56">
        <v>2725</v>
      </c>
      <c r="CN387" s="54">
        <v>2650</v>
      </c>
      <c r="CO387" s="55">
        <v>2687.5</v>
      </c>
      <c r="CP387" s="56">
        <v>465.75</v>
      </c>
      <c r="CQ387" s="54">
        <v>461.5</v>
      </c>
      <c r="CR387" s="55">
        <v>464</v>
      </c>
      <c r="CS387" s="56">
        <v>480</v>
      </c>
      <c r="CT387" s="54">
        <v>480</v>
      </c>
      <c r="CU387" s="55">
        <v>480</v>
      </c>
      <c r="CV387" s="56">
        <v>450</v>
      </c>
      <c r="CW387" s="54">
        <v>440</v>
      </c>
      <c r="CX387" s="55">
        <v>445</v>
      </c>
      <c r="CY387" s="54">
        <v>402</v>
      </c>
      <c r="CZ387" s="54">
        <v>388.75</v>
      </c>
      <c r="DA387" s="55">
        <v>395.5</v>
      </c>
      <c r="DB387" s="54">
        <v>355.25</v>
      </c>
      <c r="DC387" s="54">
        <v>353.5</v>
      </c>
      <c r="DD387" s="55">
        <v>354.5</v>
      </c>
      <c r="DE387" s="54">
        <v>417.5</v>
      </c>
      <c r="DF387" s="54">
        <v>413.75</v>
      </c>
      <c r="DG387" s="55">
        <v>415.75</v>
      </c>
      <c r="DH387" s="54">
        <v>408.75</v>
      </c>
      <c r="DI387" s="54">
        <v>406.25</v>
      </c>
      <c r="DJ387" s="55">
        <v>407.5</v>
      </c>
      <c r="DK387" s="56">
        <v>420</v>
      </c>
      <c r="DL387" s="54">
        <v>415</v>
      </c>
      <c r="DM387" s="55">
        <v>417.5</v>
      </c>
      <c r="DN387" s="54" t="s">
        <v>180</v>
      </c>
      <c r="DO387" s="54" t="s">
        <v>180</v>
      </c>
      <c r="DP387" s="55" t="s">
        <v>180</v>
      </c>
      <c r="DQ387" s="54" t="s">
        <v>180</v>
      </c>
      <c r="DR387" s="54" t="s">
        <v>180</v>
      </c>
      <c r="DS387" s="55" t="s">
        <v>180</v>
      </c>
      <c r="DT387" s="54" t="s">
        <v>180</v>
      </c>
      <c r="DU387" s="54" t="s">
        <v>180</v>
      </c>
      <c r="DV387" s="55" t="s">
        <v>180</v>
      </c>
      <c r="DW387" s="56">
        <v>403.75</v>
      </c>
      <c r="DX387" s="54">
        <v>390.75</v>
      </c>
      <c r="DY387" s="55">
        <v>397.75</v>
      </c>
      <c r="DZ387" s="56" t="s">
        <v>180</v>
      </c>
      <c r="EA387" s="54" t="s">
        <v>180</v>
      </c>
      <c r="EB387" s="55" t="s">
        <v>180</v>
      </c>
      <c r="EC387" s="56">
        <v>430</v>
      </c>
      <c r="ED387" s="54">
        <v>412.5</v>
      </c>
      <c r="EE387" s="55">
        <v>421.25</v>
      </c>
      <c r="EF387" s="56">
        <v>395</v>
      </c>
      <c r="EG387" s="54">
        <v>390</v>
      </c>
      <c r="EH387" s="55">
        <v>392.5</v>
      </c>
      <c r="EI387" s="56">
        <v>325</v>
      </c>
      <c r="EJ387" s="54">
        <v>322.5</v>
      </c>
      <c r="EK387" s="55">
        <v>324</v>
      </c>
      <c r="EL387" s="56">
        <v>403.75</v>
      </c>
      <c r="EM387" s="54">
        <v>393.75</v>
      </c>
      <c r="EN387" s="55">
        <v>398.75</v>
      </c>
      <c r="EO387" s="56">
        <v>2175</v>
      </c>
      <c r="EP387" s="54">
        <v>2035</v>
      </c>
      <c r="EQ387" s="55">
        <v>2105</v>
      </c>
      <c r="ER387" s="56">
        <v>2425</v>
      </c>
      <c r="ES387" s="54">
        <v>2375</v>
      </c>
      <c r="ET387" s="55">
        <v>2400</v>
      </c>
      <c r="EU387" s="54" t="s">
        <v>180</v>
      </c>
      <c r="EV387" s="54" t="s">
        <v>180</v>
      </c>
      <c r="EW387" s="55" t="s">
        <v>180</v>
      </c>
      <c r="EX387" s="54">
        <v>425</v>
      </c>
      <c r="EY387" s="54">
        <v>410</v>
      </c>
      <c r="EZ387" s="55">
        <v>417.75</v>
      </c>
      <c r="FA387" s="56">
        <v>341.25</v>
      </c>
      <c r="FB387" s="54">
        <v>341.25</v>
      </c>
      <c r="FC387" s="55">
        <v>341.25</v>
      </c>
      <c r="FD387" s="56" t="s">
        <v>180</v>
      </c>
      <c r="FE387" s="54" t="s">
        <v>180</v>
      </c>
      <c r="FF387" s="55" t="s">
        <v>180</v>
      </c>
      <c r="FG387" s="56">
        <v>356.5</v>
      </c>
      <c r="FH387" s="54">
        <v>356.5</v>
      </c>
      <c r="FI387" s="55">
        <v>356.5</v>
      </c>
      <c r="FJ387" s="56">
        <v>356.5</v>
      </c>
      <c r="FK387" s="54">
        <v>332.5</v>
      </c>
      <c r="FL387" s="55">
        <v>345</v>
      </c>
      <c r="FM387" s="56">
        <v>390</v>
      </c>
      <c r="FN387" s="54">
        <v>387.5</v>
      </c>
      <c r="FO387" s="55">
        <v>389</v>
      </c>
      <c r="FP387" s="56" t="s">
        <v>180</v>
      </c>
      <c r="FQ387" s="54" t="s">
        <v>180</v>
      </c>
      <c r="FR387" s="55" t="s">
        <v>180</v>
      </c>
      <c r="FS387" s="56" t="s">
        <v>180</v>
      </c>
      <c r="FT387" s="54" t="s">
        <v>180</v>
      </c>
      <c r="FU387" s="55" t="s">
        <v>180</v>
      </c>
      <c r="FV387" s="56">
        <v>290</v>
      </c>
      <c r="FW387" s="54">
        <v>260</v>
      </c>
      <c r="FX387" s="55">
        <v>275</v>
      </c>
      <c r="FY387" s="56">
        <v>346.25</v>
      </c>
      <c r="FZ387" s="54">
        <v>333.75</v>
      </c>
      <c r="GA387" s="55">
        <v>340.5</v>
      </c>
      <c r="GB387" s="56">
        <v>920</v>
      </c>
      <c r="GC387" s="54">
        <v>675</v>
      </c>
      <c r="GD387" s="55">
        <v>798</v>
      </c>
      <c r="GE387" s="56">
        <v>750</v>
      </c>
      <c r="GF387" s="54">
        <v>750</v>
      </c>
      <c r="GG387" s="55">
        <v>750</v>
      </c>
      <c r="GH387" s="56">
        <v>970</v>
      </c>
      <c r="GI387" s="54">
        <v>830</v>
      </c>
      <c r="GJ387" s="55">
        <v>900</v>
      </c>
      <c r="GK387" s="56" t="s">
        <v>180</v>
      </c>
      <c r="GL387" s="54" t="s">
        <v>180</v>
      </c>
      <c r="GM387" s="55" t="s">
        <v>180</v>
      </c>
      <c r="GN387" s="56" t="s">
        <v>180</v>
      </c>
      <c r="GO387" s="54" t="s">
        <v>180</v>
      </c>
      <c r="GP387" s="55" t="s">
        <v>180</v>
      </c>
      <c r="GQ387" s="56" t="s">
        <v>180</v>
      </c>
      <c r="GR387" s="54" t="s">
        <v>180</v>
      </c>
      <c r="GS387" s="55" t="s">
        <v>180</v>
      </c>
      <c r="GT387" s="56">
        <v>830</v>
      </c>
      <c r="GU387" s="54">
        <v>780</v>
      </c>
      <c r="GV387" s="55">
        <v>805</v>
      </c>
      <c r="GW387" s="56" t="s">
        <v>180</v>
      </c>
      <c r="GX387" s="54" t="s">
        <v>180</v>
      </c>
      <c r="GY387" s="55" t="s">
        <v>180</v>
      </c>
      <c r="GZ387" s="56">
        <v>120</v>
      </c>
      <c r="HA387" s="54">
        <v>80</v>
      </c>
      <c r="HB387" s="55">
        <v>100</v>
      </c>
      <c r="HC387" s="56">
        <v>135</v>
      </c>
      <c r="HD387" s="54">
        <v>125</v>
      </c>
      <c r="HE387" s="55">
        <v>130</v>
      </c>
      <c r="HF387" s="54" t="s">
        <v>180</v>
      </c>
      <c r="HG387" s="54" t="s">
        <v>180</v>
      </c>
      <c r="HH387" s="55" t="s">
        <v>180</v>
      </c>
      <c r="HI387" s="54">
        <v>120</v>
      </c>
      <c r="HJ387" s="54">
        <v>68</v>
      </c>
      <c r="HK387" s="55">
        <v>94</v>
      </c>
      <c r="HL387" s="56">
        <v>56</v>
      </c>
      <c r="HM387" s="54">
        <v>40</v>
      </c>
      <c r="HN387" s="55">
        <v>48</v>
      </c>
      <c r="HO387" s="56">
        <v>110</v>
      </c>
      <c r="HP387" s="54">
        <v>85</v>
      </c>
      <c r="HQ387" s="55">
        <v>98</v>
      </c>
      <c r="HR387" s="56">
        <v>120</v>
      </c>
      <c r="HS387" s="54">
        <v>112</v>
      </c>
      <c r="HT387" s="55">
        <v>116</v>
      </c>
      <c r="HU387" s="56" t="s">
        <v>180</v>
      </c>
      <c r="HV387" s="54" t="s">
        <v>180</v>
      </c>
      <c r="HW387" s="55" t="s">
        <v>180</v>
      </c>
      <c r="HX387" s="56">
        <v>80</v>
      </c>
      <c r="HY387" s="54">
        <v>70</v>
      </c>
      <c r="HZ387" s="55">
        <v>75</v>
      </c>
      <c r="IA387" s="56">
        <v>61</v>
      </c>
      <c r="IB387" s="54">
        <v>48</v>
      </c>
      <c r="IC387" s="55">
        <v>54.5</v>
      </c>
    </row>
    <row r="388" spans="1:237">
      <c r="A388" s="20">
        <v>2019</v>
      </c>
      <c r="B388" s="20">
        <v>1</v>
      </c>
      <c r="C388" s="20">
        <v>3</v>
      </c>
      <c r="D388" s="54">
        <v>386.75</v>
      </c>
      <c r="E388" s="54">
        <v>385.5</v>
      </c>
      <c r="F388" s="55">
        <v>386.25</v>
      </c>
      <c r="G388" s="56">
        <v>375</v>
      </c>
      <c r="H388" s="54">
        <v>375</v>
      </c>
      <c r="I388" s="55">
        <v>375</v>
      </c>
      <c r="J388" s="56">
        <v>338.5</v>
      </c>
      <c r="K388" s="54">
        <v>331</v>
      </c>
      <c r="L388" s="55">
        <v>335</v>
      </c>
      <c r="M388" s="56">
        <v>410</v>
      </c>
      <c r="N388" s="54">
        <v>400</v>
      </c>
      <c r="O388" s="55">
        <v>405</v>
      </c>
      <c r="P388" s="56">
        <v>405</v>
      </c>
      <c r="Q388" s="54">
        <v>400</v>
      </c>
      <c r="R388" s="55">
        <v>403</v>
      </c>
      <c r="S388" s="56">
        <v>405</v>
      </c>
      <c r="T388" s="54">
        <v>400</v>
      </c>
      <c r="U388" s="55">
        <v>403</v>
      </c>
      <c r="V388" s="54">
        <v>380</v>
      </c>
      <c r="W388" s="54">
        <v>372.5</v>
      </c>
      <c r="X388" s="55">
        <v>376.5</v>
      </c>
      <c r="Y388" s="54">
        <v>382.5</v>
      </c>
      <c r="Z388" s="54">
        <v>380</v>
      </c>
      <c r="AA388" s="55">
        <v>381.5</v>
      </c>
      <c r="AB388" s="54">
        <v>410</v>
      </c>
      <c r="AC388" s="54">
        <v>400</v>
      </c>
      <c r="AD388" s="55">
        <v>405</v>
      </c>
      <c r="AE388" s="54">
        <v>380</v>
      </c>
      <c r="AF388" s="54">
        <v>372.5</v>
      </c>
      <c r="AG388" s="55">
        <v>376.5</v>
      </c>
      <c r="AH388" s="56">
        <v>405</v>
      </c>
      <c r="AI388" s="54">
        <v>400</v>
      </c>
      <c r="AJ388" s="55">
        <v>403</v>
      </c>
      <c r="AK388" s="56">
        <v>387.5</v>
      </c>
      <c r="AL388" s="54">
        <v>377.5</v>
      </c>
      <c r="AM388" s="55">
        <v>382.5</v>
      </c>
      <c r="AN388" s="56" t="s">
        <v>180</v>
      </c>
      <c r="AO388" s="54" t="s">
        <v>180</v>
      </c>
      <c r="AP388" s="55" t="s">
        <v>180</v>
      </c>
      <c r="AQ388" s="56" t="s">
        <v>180</v>
      </c>
      <c r="AR388" s="54" t="s">
        <v>180</v>
      </c>
      <c r="AS388" s="55" t="s">
        <v>180</v>
      </c>
      <c r="AT388" s="56" t="s">
        <v>180</v>
      </c>
      <c r="AU388" s="54" t="s">
        <v>180</v>
      </c>
      <c r="AV388" s="55" t="s">
        <v>180</v>
      </c>
      <c r="AW388" s="56">
        <v>422</v>
      </c>
      <c r="AX388" s="54">
        <v>361.25</v>
      </c>
      <c r="AY388" s="55">
        <v>391.75</v>
      </c>
      <c r="AZ388" s="56">
        <v>427.5</v>
      </c>
      <c r="BA388" s="54">
        <v>389</v>
      </c>
      <c r="BB388" s="55">
        <v>408.5</v>
      </c>
      <c r="BC388" s="56">
        <v>427.5</v>
      </c>
      <c r="BD388" s="54">
        <v>427.5</v>
      </c>
      <c r="BE388" s="55">
        <v>427.5</v>
      </c>
      <c r="BF388" s="56">
        <v>426.25</v>
      </c>
      <c r="BG388" s="54">
        <v>389</v>
      </c>
      <c r="BH388" s="55">
        <v>407.75</v>
      </c>
      <c r="BI388" s="56">
        <v>390</v>
      </c>
      <c r="BJ388" s="54">
        <v>385</v>
      </c>
      <c r="BK388" s="55">
        <v>388</v>
      </c>
      <c r="BL388" s="56">
        <v>422.5</v>
      </c>
      <c r="BM388" s="54">
        <v>390</v>
      </c>
      <c r="BN388" s="55">
        <v>406.5</v>
      </c>
      <c r="BO388" s="56" t="s">
        <v>180</v>
      </c>
      <c r="BP388" s="54" t="s">
        <v>180</v>
      </c>
      <c r="BQ388" s="55" t="s">
        <v>180</v>
      </c>
      <c r="BR388" s="56">
        <v>387.5</v>
      </c>
      <c r="BS388" s="54">
        <v>382</v>
      </c>
      <c r="BT388" s="55">
        <v>385</v>
      </c>
      <c r="BU388" s="56">
        <v>400.25</v>
      </c>
      <c r="BV388" s="54">
        <v>397</v>
      </c>
      <c r="BW388" s="55">
        <v>399</v>
      </c>
      <c r="BX388" s="56">
        <v>406</v>
      </c>
      <c r="BY388" s="54">
        <v>404.5</v>
      </c>
      <c r="BZ388" s="55">
        <v>405.25</v>
      </c>
      <c r="CA388" s="56" t="s">
        <v>180</v>
      </c>
      <c r="CB388" s="54" t="s">
        <v>180</v>
      </c>
      <c r="CC388" s="55" t="s">
        <v>180</v>
      </c>
      <c r="CD388" s="56" t="s">
        <v>180</v>
      </c>
      <c r="CE388" s="54" t="s">
        <v>180</v>
      </c>
      <c r="CF388" s="55" t="s">
        <v>180</v>
      </c>
      <c r="CG388" s="56">
        <v>412.5</v>
      </c>
      <c r="CH388" s="54">
        <v>412.5</v>
      </c>
      <c r="CI388" s="55">
        <v>412.5</v>
      </c>
      <c r="CJ388" s="56">
        <v>2900</v>
      </c>
      <c r="CK388" s="54">
        <v>2825</v>
      </c>
      <c r="CL388" s="55">
        <v>2862.5</v>
      </c>
      <c r="CM388" s="56">
        <v>2700</v>
      </c>
      <c r="CN388" s="54">
        <v>2650</v>
      </c>
      <c r="CO388" s="55">
        <v>2675</v>
      </c>
      <c r="CP388" s="56">
        <v>461.25</v>
      </c>
      <c r="CQ388" s="54">
        <v>457.5</v>
      </c>
      <c r="CR388" s="55">
        <v>459.75</v>
      </c>
      <c r="CS388" s="56">
        <v>480</v>
      </c>
      <c r="CT388" s="54">
        <v>480</v>
      </c>
      <c r="CU388" s="55">
        <v>480</v>
      </c>
      <c r="CV388" s="56">
        <v>450</v>
      </c>
      <c r="CW388" s="54">
        <v>440</v>
      </c>
      <c r="CX388" s="55">
        <v>445</v>
      </c>
      <c r="CY388" s="54">
        <v>385</v>
      </c>
      <c r="CZ388" s="54">
        <v>380</v>
      </c>
      <c r="DA388" s="55">
        <v>382.5</v>
      </c>
      <c r="DB388" s="54">
        <v>332</v>
      </c>
      <c r="DC388" s="54">
        <v>331.75</v>
      </c>
      <c r="DD388" s="55">
        <v>332</v>
      </c>
      <c r="DE388" s="54">
        <v>410</v>
      </c>
      <c r="DF388" s="54">
        <v>405</v>
      </c>
      <c r="DG388" s="55">
        <v>408</v>
      </c>
      <c r="DH388" s="54">
        <v>382.5</v>
      </c>
      <c r="DI388" s="54">
        <v>380</v>
      </c>
      <c r="DJ388" s="55">
        <v>381.5</v>
      </c>
      <c r="DK388" s="56">
        <v>415</v>
      </c>
      <c r="DL388" s="54">
        <v>407.5</v>
      </c>
      <c r="DM388" s="55">
        <v>411.5</v>
      </c>
      <c r="DN388" s="54" t="s">
        <v>180</v>
      </c>
      <c r="DO388" s="54" t="s">
        <v>180</v>
      </c>
      <c r="DP388" s="55" t="s">
        <v>180</v>
      </c>
      <c r="DQ388" s="54" t="s">
        <v>180</v>
      </c>
      <c r="DR388" s="54" t="s">
        <v>180</v>
      </c>
      <c r="DS388" s="55" t="s">
        <v>180</v>
      </c>
      <c r="DT388" s="54" t="s">
        <v>180</v>
      </c>
      <c r="DU388" s="54" t="s">
        <v>180</v>
      </c>
      <c r="DV388" s="55" t="s">
        <v>180</v>
      </c>
      <c r="DW388" s="56">
        <v>386</v>
      </c>
      <c r="DX388" s="54">
        <v>385.5</v>
      </c>
      <c r="DY388" s="55">
        <v>385.75</v>
      </c>
      <c r="DZ388" s="56" t="s">
        <v>180</v>
      </c>
      <c r="EA388" s="54" t="s">
        <v>180</v>
      </c>
      <c r="EB388" s="55" t="s">
        <v>180</v>
      </c>
      <c r="EC388" s="56">
        <v>425</v>
      </c>
      <c r="ED388" s="54">
        <v>400</v>
      </c>
      <c r="EE388" s="55">
        <v>412.5</v>
      </c>
      <c r="EF388" s="56">
        <v>387.5</v>
      </c>
      <c r="EG388" s="54">
        <v>377.5</v>
      </c>
      <c r="EH388" s="55">
        <v>382.5</v>
      </c>
      <c r="EI388" s="56">
        <v>322.5</v>
      </c>
      <c r="EJ388" s="54">
        <v>317.5</v>
      </c>
      <c r="EK388" s="55">
        <v>320.5</v>
      </c>
      <c r="EL388" s="56">
        <v>388.75</v>
      </c>
      <c r="EM388" s="54">
        <v>381.25</v>
      </c>
      <c r="EN388" s="55">
        <v>385.25</v>
      </c>
      <c r="EO388" s="56">
        <v>2075</v>
      </c>
      <c r="EP388" s="54">
        <v>1972.5</v>
      </c>
      <c r="EQ388" s="55">
        <v>2023.75</v>
      </c>
      <c r="ER388" s="56">
        <v>2325</v>
      </c>
      <c r="ES388" s="54">
        <v>2262.5</v>
      </c>
      <c r="ET388" s="55">
        <v>2293.75</v>
      </c>
      <c r="EU388" s="54" t="s">
        <v>180</v>
      </c>
      <c r="EV388" s="54" t="s">
        <v>180</v>
      </c>
      <c r="EW388" s="55" t="s">
        <v>180</v>
      </c>
      <c r="EX388" s="54">
        <v>410</v>
      </c>
      <c r="EY388" s="54">
        <v>402.5</v>
      </c>
      <c r="EZ388" s="55">
        <v>406.5</v>
      </c>
      <c r="FA388" s="56">
        <v>340</v>
      </c>
      <c r="FB388" s="54">
        <v>339</v>
      </c>
      <c r="FC388" s="55">
        <v>339.5</v>
      </c>
      <c r="FD388" s="56" t="s">
        <v>180</v>
      </c>
      <c r="FE388" s="54" t="s">
        <v>180</v>
      </c>
      <c r="FF388" s="55" t="s">
        <v>180</v>
      </c>
      <c r="FG388" s="56">
        <v>349</v>
      </c>
      <c r="FH388" s="54">
        <v>349</v>
      </c>
      <c r="FI388" s="55">
        <v>349</v>
      </c>
      <c r="FJ388" s="56">
        <v>349</v>
      </c>
      <c r="FK388" s="54">
        <v>325</v>
      </c>
      <c r="FL388" s="55">
        <v>337.5</v>
      </c>
      <c r="FM388" s="56">
        <v>380</v>
      </c>
      <c r="FN388" s="54">
        <v>380</v>
      </c>
      <c r="FO388" s="55">
        <v>380</v>
      </c>
      <c r="FP388" s="56" t="s">
        <v>180</v>
      </c>
      <c r="FQ388" s="54" t="s">
        <v>180</v>
      </c>
      <c r="FR388" s="55" t="s">
        <v>180</v>
      </c>
      <c r="FS388" s="56" t="s">
        <v>180</v>
      </c>
      <c r="FT388" s="54" t="s">
        <v>180</v>
      </c>
      <c r="FU388" s="55" t="s">
        <v>180</v>
      </c>
      <c r="FV388" s="56">
        <v>290</v>
      </c>
      <c r="FW388" s="54">
        <v>260</v>
      </c>
      <c r="FX388" s="55">
        <v>275</v>
      </c>
      <c r="FY388" s="56">
        <v>340</v>
      </c>
      <c r="FZ388" s="54">
        <v>330</v>
      </c>
      <c r="GA388" s="55">
        <v>335.5</v>
      </c>
      <c r="GB388" s="56">
        <v>920</v>
      </c>
      <c r="GC388" s="54">
        <v>675</v>
      </c>
      <c r="GD388" s="55">
        <v>798</v>
      </c>
      <c r="GE388" s="56">
        <v>750</v>
      </c>
      <c r="GF388" s="54">
        <v>750</v>
      </c>
      <c r="GG388" s="55">
        <v>750</v>
      </c>
      <c r="GH388" s="56">
        <v>970</v>
      </c>
      <c r="GI388" s="54">
        <v>830</v>
      </c>
      <c r="GJ388" s="55">
        <v>900</v>
      </c>
      <c r="GK388" s="56" t="s">
        <v>180</v>
      </c>
      <c r="GL388" s="54" t="s">
        <v>180</v>
      </c>
      <c r="GM388" s="55" t="s">
        <v>180</v>
      </c>
      <c r="GN388" s="56" t="s">
        <v>180</v>
      </c>
      <c r="GO388" s="54" t="s">
        <v>180</v>
      </c>
      <c r="GP388" s="55" t="s">
        <v>180</v>
      </c>
      <c r="GQ388" s="56" t="s">
        <v>180</v>
      </c>
      <c r="GR388" s="54" t="s">
        <v>180</v>
      </c>
      <c r="GS388" s="55" t="s">
        <v>180</v>
      </c>
      <c r="GT388" s="56">
        <v>830</v>
      </c>
      <c r="GU388" s="54">
        <v>780</v>
      </c>
      <c r="GV388" s="55">
        <v>805</v>
      </c>
      <c r="GW388" s="56" t="s">
        <v>180</v>
      </c>
      <c r="GX388" s="54" t="s">
        <v>180</v>
      </c>
      <c r="GY388" s="55" t="s">
        <v>180</v>
      </c>
      <c r="GZ388" s="56">
        <v>120</v>
      </c>
      <c r="HA388" s="54">
        <v>80</v>
      </c>
      <c r="HB388" s="55">
        <v>100</v>
      </c>
      <c r="HC388" s="56">
        <v>135</v>
      </c>
      <c r="HD388" s="54">
        <v>125</v>
      </c>
      <c r="HE388" s="55">
        <v>130</v>
      </c>
      <c r="HF388" s="54" t="s">
        <v>180</v>
      </c>
      <c r="HG388" s="54" t="s">
        <v>180</v>
      </c>
      <c r="HH388" s="55" t="s">
        <v>180</v>
      </c>
      <c r="HI388" s="54">
        <v>120</v>
      </c>
      <c r="HJ388" s="54">
        <v>68</v>
      </c>
      <c r="HK388" s="55">
        <v>94</v>
      </c>
      <c r="HL388" s="56">
        <v>56</v>
      </c>
      <c r="HM388" s="54">
        <v>40</v>
      </c>
      <c r="HN388" s="55">
        <v>48</v>
      </c>
      <c r="HO388" s="56">
        <v>110</v>
      </c>
      <c r="HP388" s="54">
        <v>85</v>
      </c>
      <c r="HQ388" s="55">
        <v>98</v>
      </c>
      <c r="HR388" s="56">
        <v>120</v>
      </c>
      <c r="HS388" s="54">
        <v>112</v>
      </c>
      <c r="HT388" s="55">
        <v>116</v>
      </c>
      <c r="HU388" s="56" t="s">
        <v>180</v>
      </c>
      <c r="HV388" s="54" t="s">
        <v>180</v>
      </c>
      <c r="HW388" s="55" t="s">
        <v>180</v>
      </c>
      <c r="HX388" s="56">
        <v>80</v>
      </c>
      <c r="HY388" s="54">
        <v>70</v>
      </c>
      <c r="HZ388" s="55">
        <v>75</v>
      </c>
      <c r="IA388" s="56">
        <v>64</v>
      </c>
      <c r="IB388" s="54">
        <v>48</v>
      </c>
      <c r="IC388" s="55">
        <v>56</v>
      </c>
    </row>
    <row r="389" spans="1:237">
      <c r="A389" s="20">
        <v>2019</v>
      </c>
      <c r="B389" s="20">
        <v>2</v>
      </c>
      <c r="C389" s="20">
        <v>4</v>
      </c>
      <c r="D389" s="54">
        <v>380.25</v>
      </c>
      <c r="E389" s="54">
        <v>378.5</v>
      </c>
      <c r="F389" s="55">
        <v>379.5</v>
      </c>
      <c r="G389" s="56">
        <v>375</v>
      </c>
      <c r="H389" s="54">
        <v>375</v>
      </c>
      <c r="I389" s="55">
        <v>375</v>
      </c>
      <c r="J389" s="56">
        <v>331</v>
      </c>
      <c r="K389" s="54">
        <v>324.5</v>
      </c>
      <c r="L389" s="55">
        <v>328</v>
      </c>
      <c r="M389" s="56">
        <v>410</v>
      </c>
      <c r="N389" s="54">
        <v>390</v>
      </c>
      <c r="O389" s="55">
        <v>400.25</v>
      </c>
      <c r="P389" s="56">
        <v>406.25</v>
      </c>
      <c r="Q389" s="54">
        <v>390</v>
      </c>
      <c r="R389" s="55">
        <v>398.25</v>
      </c>
      <c r="S389" s="56">
        <v>412.5</v>
      </c>
      <c r="T389" s="54">
        <v>395</v>
      </c>
      <c r="U389" s="55">
        <v>404</v>
      </c>
      <c r="V389" s="54">
        <v>378.75</v>
      </c>
      <c r="W389" s="54">
        <v>367.5</v>
      </c>
      <c r="X389" s="55">
        <v>373.25</v>
      </c>
      <c r="Y389" s="54">
        <v>378.75</v>
      </c>
      <c r="Z389" s="54">
        <v>375</v>
      </c>
      <c r="AA389" s="55">
        <v>377.25</v>
      </c>
      <c r="AB389" s="54">
        <v>407.5</v>
      </c>
      <c r="AC389" s="54">
        <v>393.75</v>
      </c>
      <c r="AD389" s="55">
        <v>401</v>
      </c>
      <c r="AE389" s="54">
        <v>378.75</v>
      </c>
      <c r="AF389" s="54">
        <v>367.5</v>
      </c>
      <c r="AG389" s="55">
        <v>373.25</v>
      </c>
      <c r="AH389" s="56">
        <v>406.25</v>
      </c>
      <c r="AI389" s="54">
        <v>391.25</v>
      </c>
      <c r="AJ389" s="55">
        <v>399</v>
      </c>
      <c r="AK389" s="56">
        <v>381.25</v>
      </c>
      <c r="AL389" s="54">
        <v>373.75</v>
      </c>
      <c r="AM389" s="55">
        <v>377.75</v>
      </c>
      <c r="AN389" s="56" t="s">
        <v>180</v>
      </c>
      <c r="AO389" s="54" t="s">
        <v>180</v>
      </c>
      <c r="AP389" s="55" t="s">
        <v>180</v>
      </c>
      <c r="AQ389" s="56" t="s">
        <v>180</v>
      </c>
      <c r="AR389" s="54" t="s">
        <v>180</v>
      </c>
      <c r="AS389" s="55" t="s">
        <v>180</v>
      </c>
      <c r="AT389" s="56" t="s">
        <v>180</v>
      </c>
      <c r="AU389" s="54" t="s">
        <v>180</v>
      </c>
      <c r="AV389" s="55" t="s">
        <v>180</v>
      </c>
      <c r="AW389" s="56">
        <v>418.75</v>
      </c>
      <c r="AX389" s="54">
        <v>365</v>
      </c>
      <c r="AY389" s="55">
        <v>392.25</v>
      </c>
      <c r="AZ389" s="56">
        <v>418.75</v>
      </c>
      <c r="BA389" s="54">
        <v>388</v>
      </c>
      <c r="BB389" s="55">
        <v>403.5</v>
      </c>
      <c r="BC389" s="56">
        <v>418.75</v>
      </c>
      <c r="BD389" s="54">
        <v>418.75</v>
      </c>
      <c r="BE389" s="55">
        <v>418.75</v>
      </c>
      <c r="BF389" s="56">
        <v>417.5</v>
      </c>
      <c r="BG389" s="54">
        <v>388</v>
      </c>
      <c r="BH389" s="55">
        <v>403</v>
      </c>
      <c r="BI389" s="56">
        <v>383</v>
      </c>
      <c r="BJ389" s="54">
        <v>382.75</v>
      </c>
      <c r="BK389" s="55">
        <v>383</v>
      </c>
      <c r="BL389" s="56">
        <v>411.25</v>
      </c>
      <c r="BM389" s="54">
        <v>386.25</v>
      </c>
      <c r="BN389" s="55">
        <v>399</v>
      </c>
      <c r="BO389" s="56">
        <v>380</v>
      </c>
      <c r="BP389" s="54">
        <v>378</v>
      </c>
      <c r="BQ389" s="55">
        <v>379</v>
      </c>
      <c r="BR389" s="56">
        <v>382</v>
      </c>
      <c r="BS389" s="54">
        <v>379</v>
      </c>
      <c r="BT389" s="55">
        <v>380.5</v>
      </c>
      <c r="BU389" s="56">
        <v>395</v>
      </c>
      <c r="BV389" s="54">
        <v>392.75</v>
      </c>
      <c r="BW389" s="55">
        <v>394</v>
      </c>
      <c r="BX389" s="56">
        <v>400</v>
      </c>
      <c r="BY389" s="54">
        <v>398.5</v>
      </c>
      <c r="BZ389" s="55">
        <v>399.25</v>
      </c>
      <c r="CA389" s="56" t="s">
        <v>180</v>
      </c>
      <c r="CB389" s="54" t="s">
        <v>180</v>
      </c>
      <c r="CC389" s="55" t="s">
        <v>180</v>
      </c>
      <c r="CD389" s="56" t="s">
        <v>180</v>
      </c>
      <c r="CE389" s="54" t="s">
        <v>180</v>
      </c>
      <c r="CF389" s="55" t="s">
        <v>180</v>
      </c>
      <c r="CG389" s="56">
        <v>401.75</v>
      </c>
      <c r="CH389" s="54">
        <v>400</v>
      </c>
      <c r="CI389" s="55">
        <v>401</v>
      </c>
      <c r="CJ389" s="56">
        <v>2885</v>
      </c>
      <c r="CK389" s="54">
        <v>2770</v>
      </c>
      <c r="CL389" s="55">
        <v>2827.5</v>
      </c>
      <c r="CM389" s="56">
        <v>2700</v>
      </c>
      <c r="CN389" s="54">
        <v>2600</v>
      </c>
      <c r="CO389" s="55">
        <v>2650</v>
      </c>
      <c r="CP389" s="56">
        <v>452.5</v>
      </c>
      <c r="CQ389" s="54">
        <v>447.5</v>
      </c>
      <c r="CR389" s="55">
        <v>450.5</v>
      </c>
      <c r="CS389" s="56">
        <v>480</v>
      </c>
      <c r="CT389" s="54">
        <v>480</v>
      </c>
      <c r="CU389" s="55">
        <v>480</v>
      </c>
      <c r="CV389" s="56">
        <v>450</v>
      </c>
      <c r="CW389" s="54">
        <v>440</v>
      </c>
      <c r="CX389" s="55">
        <v>445</v>
      </c>
      <c r="CY389" s="54">
        <v>373.25</v>
      </c>
      <c r="CZ389" s="54">
        <v>371.25</v>
      </c>
      <c r="DA389" s="55">
        <v>372.5</v>
      </c>
      <c r="DB389" s="54">
        <v>323.5</v>
      </c>
      <c r="DC389" s="54">
        <v>322.5</v>
      </c>
      <c r="DD389" s="55">
        <v>323</v>
      </c>
      <c r="DE389" s="54">
        <v>410</v>
      </c>
      <c r="DF389" s="54">
        <v>397.5</v>
      </c>
      <c r="DG389" s="55">
        <v>404</v>
      </c>
      <c r="DH389" s="54">
        <v>375</v>
      </c>
      <c r="DI389" s="54">
        <v>367.5</v>
      </c>
      <c r="DJ389" s="55">
        <v>371.5</v>
      </c>
      <c r="DK389" s="56">
        <v>406.25</v>
      </c>
      <c r="DL389" s="54">
        <v>397.5</v>
      </c>
      <c r="DM389" s="55">
        <v>402.25</v>
      </c>
      <c r="DN389" s="54" t="s">
        <v>180</v>
      </c>
      <c r="DO389" s="54" t="s">
        <v>180</v>
      </c>
      <c r="DP389" s="55" t="s">
        <v>180</v>
      </c>
      <c r="DQ389" s="54" t="s">
        <v>180</v>
      </c>
      <c r="DR389" s="54" t="s">
        <v>180</v>
      </c>
      <c r="DS389" s="55" t="s">
        <v>180</v>
      </c>
      <c r="DT389" s="54" t="s">
        <v>180</v>
      </c>
      <c r="DU389" s="54" t="s">
        <v>180</v>
      </c>
      <c r="DV389" s="55" t="s">
        <v>180</v>
      </c>
      <c r="DW389" s="56">
        <v>380.25</v>
      </c>
      <c r="DX389" s="54">
        <v>378.5</v>
      </c>
      <c r="DY389" s="55">
        <v>379.5</v>
      </c>
      <c r="DZ389" s="56" t="s">
        <v>180</v>
      </c>
      <c r="EA389" s="54" t="s">
        <v>180</v>
      </c>
      <c r="EB389" s="55" t="s">
        <v>180</v>
      </c>
      <c r="EC389" s="56">
        <v>417.5</v>
      </c>
      <c r="ED389" s="54">
        <v>386.25</v>
      </c>
      <c r="EE389" s="55">
        <v>402</v>
      </c>
      <c r="EF389" s="56">
        <v>381.25</v>
      </c>
      <c r="EG389" s="54">
        <v>373.75</v>
      </c>
      <c r="EH389" s="55">
        <v>377.75</v>
      </c>
      <c r="EI389" s="56">
        <v>315</v>
      </c>
      <c r="EJ389" s="54">
        <v>315</v>
      </c>
      <c r="EK389" s="55">
        <v>315</v>
      </c>
      <c r="EL389" s="56">
        <v>381.75</v>
      </c>
      <c r="EM389" s="54">
        <v>371.25</v>
      </c>
      <c r="EN389" s="55">
        <v>376.75</v>
      </c>
      <c r="EO389" s="56">
        <v>2050</v>
      </c>
      <c r="EP389" s="54">
        <v>1972.5</v>
      </c>
      <c r="EQ389" s="55">
        <v>2011.25</v>
      </c>
      <c r="ER389" s="56">
        <v>2300</v>
      </c>
      <c r="ES389" s="54">
        <v>2200</v>
      </c>
      <c r="ET389" s="55">
        <v>2250</v>
      </c>
      <c r="EU389" s="54" t="s">
        <v>180</v>
      </c>
      <c r="EV389" s="54" t="s">
        <v>180</v>
      </c>
      <c r="EW389" s="55" t="s">
        <v>180</v>
      </c>
      <c r="EX389" s="54">
        <v>398.5</v>
      </c>
      <c r="EY389" s="54">
        <v>394.5</v>
      </c>
      <c r="EZ389" s="55">
        <v>396.75</v>
      </c>
      <c r="FA389" s="56">
        <v>340</v>
      </c>
      <c r="FB389" s="54">
        <v>336.25</v>
      </c>
      <c r="FC389" s="55">
        <v>338.5</v>
      </c>
      <c r="FD389" s="56" t="s">
        <v>180</v>
      </c>
      <c r="FE389" s="54" t="s">
        <v>180</v>
      </c>
      <c r="FF389" s="55" t="s">
        <v>180</v>
      </c>
      <c r="FG389" s="56">
        <v>323.75</v>
      </c>
      <c r="FH389" s="54">
        <v>316.25</v>
      </c>
      <c r="FI389" s="55">
        <v>320.5</v>
      </c>
      <c r="FJ389" s="56">
        <v>321.25</v>
      </c>
      <c r="FK389" s="54">
        <v>311.25</v>
      </c>
      <c r="FL389" s="55">
        <v>316.25</v>
      </c>
      <c r="FM389" s="56">
        <v>352.5</v>
      </c>
      <c r="FN389" s="54">
        <v>347.5</v>
      </c>
      <c r="FO389" s="55">
        <v>350.5</v>
      </c>
      <c r="FP389" s="56" t="s">
        <v>180</v>
      </c>
      <c r="FQ389" s="54" t="s">
        <v>180</v>
      </c>
      <c r="FR389" s="55" t="s">
        <v>180</v>
      </c>
      <c r="FS389" s="56" t="s">
        <v>180</v>
      </c>
      <c r="FT389" s="54" t="s">
        <v>180</v>
      </c>
      <c r="FU389" s="55" t="s">
        <v>180</v>
      </c>
      <c r="FV389" s="56">
        <v>280</v>
      </c>
      <c r="FW389" s="54">
        <v>260</v>
      </c>
      <c r="FX389" s="55">
        <v>270</v>
      </c>
      <c r="FY389" s="56">
        <v>325.75</v>
      </c>
      <c r="FZ389" s="54">
        <v>321.25</v>
      </c>
      <c r="GA389" s="55">
        <v>324</v>
      </c>
      <c r="GB389" s="56">
        <v>910</v>
      </c>
      <c r="GC389" s="54">
        <v>653</v>
      </c>
      <c r="GD389" s="55">
        <v>782</v>
      </c>
      <c r="GE389" s="56">
        <v>728</v>
      </c>
      <c r="GF389" s="54">
        <v>728</v>
      </c>
      <c r="GG389" s="55">
        <v>728</v>
      </c>
      <c r="GH389" s="56">
        <v>960</v>
      </c>
      <c r="GI389" s="54">
        <v>820</v>
      </c>
      <c r="GJ389" s="55">
        <v>890</v>
      </c>
      <c r="GK389" s="56" t="s">
        <v>180</v>
      </c>
      <c r="GL389" s="54" t="s">
        <v>180</v>
      </c>
      <c r="GM389" s="55" t="s">
        <v>180</v>
      </c>
      <c r="GN389" s="56" t="s">
        <v>180</v>
      </c>
      <c r="GO389" s="54" t="s">
        <v>180</v>
      </c>
      <c r="GP389" s="55" t="s">
        <v>180</v>
      </c>
      <c r="GQ389" s="56" t="s">
        <v>180</v>
      </c>
      <c r="GR389" s="54" t="s">
        <v>180</v>
      </c>
      <c r="GS389" s="55" t="s">
        <v>180</v>
      </c>
      <c r="GT389" s="56">
        <v>808</v>
      </c>
      <c r="GU389" s="54">
        <v>758</v>
      </c>
      <c r="GV389" s="55">
        <v>783</v>
      </c>
      <c r="GW389" s="56" t="s">
        <v>180</v>
      </c>
      <c r="GX389" s="54" t="s">
        <v>180</v>
      </c>
      <c r="GY389" s="55" t="s">
        <v>180</v>
      </c>
      <c r="GZ389" s="56">
        <v>120</v>
      </c>
      <c r="HA389" s="54">
        <v>80</v>
      </c>
      <c r="HB389" s="55">
        <v>100</v>
      </c>
      <c r="HC389" s="56">
        <v>135</v>
      </c>
      <c r="HD389" s="54">
        <v>125</v>
      </c>
      <c r="HE389" s="55">
        <v>130</v>
      </c>
      <c r="HF389" s="54" t="s">
        <v>180</v>
      </c>
      <c r="HG389" s="54" t="s">
        <v>180</v>
      </c>
      <c r="HH389" s="55" t="s">
        <v>180</v>
      </c>
      <c r="HI389" s="54">
        <v>120</v>
      </c>
      <c r="HJ389" s="54">
        <v>68</v>
      </c>
      <c r="HK389" s="55">
        <v>94</v>
      </c>
      <c r="HL389" s="56">
        <v>55.25</v>
      </c>
      <c r="HM389" s="54">
        <v>40</v>
      </c>
      <c r="HN389" s="55">
        <v>48</v>
      </c>
      <c r="HO389" s="56">
        <v>110</v>
      </c>
      <c r="HP389" s="54">
        <v>85</v>
      </c>
      <c r="HQ389" s="55">
        <v>98</v>
      </c>
      <c r="HR389" s="56">
        <v>120</v>
      </c>
      <c r="HS389" s="54">
        <v>112</v>
      </c>
      <c r="HT389" s="55">
        <v>116</v>
      </c>
      <c r="HU389" s="56" t="s">
        <v>180</v>
      </c>
      <c r="HV389" s="54" t="s">
        <v>180</v>
      </c>
      <c r="HW389" s="55" t="s">
        <v>180</v>
      </c>
      <c r="HX389" s="56">
        <v>80</v>
      </c>
      <c r="HY389" s="54">
        <v>70</v>
      </c>
      <c r="HZ389" s="55">
        <v>75</v>
      </c>
      <c r="IA389" s="56">
        <v>64.5</v>
      </c>
      <c r="IB389" s="54">
        <v>51.5</v>
      </c>
      <c r="IC389" s="55">
        <v>58</v>
      </c>
    </row>
    <row r="390" spans="1:237">
      <c r="A390" s="20">
        <v>2019</v>
      </c>
      <c r="B390" s="20">
        <v>2</v>
      </c>
      <c r="C390" s="20">
        <v>5</v>
      </c>
      <c r="D390" s="54">
        <v>367.6</v>
      </c>
      <c r="E390" s="54">
        <v>363</v>
      </c>
      <c r="F390" s="55">
        <v>365.8</v>
      </c>
      <c r="G390" s="56">
        <v>375</v>
      </c>
      <c r="H390" s="54">
        <v>375</v>
      </c>
      <c r="I390" s="55">
        <v>375</v>
      </c>
      <c r="J390" s="56">
        <v>320</v>
      </c>
      <c r="K390" s="54">
        <v>311.60000000000002</v>
      </c>
      <c r="L390" s="55">
        <v>316.2</v>
      </c>
      <c r="M390" s="56">
        <v>420</v>
      </c>
      <c r="N390" s="54">
        <v>394</v>
      </c>
      <c r="O390" s="55">
        <v>407.4</v>
      </c>
      <c r="P390" s="56">
        <v>410</v>
      </c>
      <c r="Q390" s="54">
        <v>394</v>
      </c>
      <c r="R390" s="55">
        <v>402.4</v>
      </c>
      <c r="S390" s="56">
        <v>420</v>
      </c>
      <c r="T390" s="54">
        <v>410</v>
      </c>
      <c r="U390" s="55">
        <v>415</v>
      </c>
      <c r="V390" s="54">
        <v>374</v>
      </c>
      <c r="W390" s="54">
        <v>354</v>
      </c>
      <c r="X390" s="55">
        <v>364.2</v>
      </c>
      <c r="Y390" s="54">
        <v>380</v>
      </c>
      <c r="Z390" s="54">
        <v>380</v>
      </c>
      <c r="AA390" s="55">
        <v>380</v>
      </c>
      <c r="AB390" s="54">
        <v>418</v>
      </c>
      <c r="AC390" s="54">
        <v>399</v>
      </c>
      <c r="AD390" s="55">
        <v>408.6</v>
      </c>
      <c r="AE390" s="54">
        <v>374</v>
      </c>
      <c r="AF390" s="54">
        <v>354</v>
      </c>
      <c r="AG390" s="55">
        <v>364.2</v>
      </c>
      <c r="AH390" s="56">
        <v>410</v>
      </c>
      <c r="AI390" s="54">
        <v>395</v>
      </c>
      <c r="AJ390" s="55">
        <v>403</v>
      </c>
      <c r="AK390" s="56">
        <v>363</v>
      </c>
      <c r="AL390" s="54">
        <v>358.8</v>
      </c>
      <c r="AM390" s="55">
        <v>361.4</v>
      </c>
      <c r="AN390" s="56" t="s">
        <v>180</v>
      </c>
      <c r="AO390" s="54" t="s">
        <v>180</v>
      </c>
      <c r="AP390" s="55" t="s">
        <v>180</v>
      </c>
      <c r="AQ390" s="56" t="s">
        <v>180</v>
      </c>
      <c r="AR390" s="54" t="s">
        <v>180</v>
      </c>
      <c r="AS390" s="55" t="s">
        <v>180</v>
      </c>
      <c r="AT390" s="56" t="s">
        <v>180</v>
      </c>
      <c r="AU390" s="54" t="s">
        <v>180</v>
      </c>
      <c r="AV390" s="55" t="s">
        <v>180</v>
      </c>
      <c r="AW390" s="56">
        <v>407.6</v>
      </c>
      <c r="AX390" s="54">
        <v>358.2</v>
      </c>
      <c r="AY390" s="55">
        <v>383</v>
      </c>
      <c r="AZ390" s="56">
        <v>409</v>
      </c>
      <c r="BA390" s="54">
        <v>363</v>
      </c>
      <c r="BB390" s="55">
        <v>386.4</v>
      </c>
      <c r="BC390" s="56">
        <v>408</v>
      </c>
      <c r="BD390" s="54">
        <v>404</v>
      </c>
      <c r="BE390" s="55">
        <v>406.4</v>
      </c>
      <c r="BF390" s="56">
        <v>409</v>
      </c>
      <c r="BG390" s="54">
        <v>363</v>
      </c>
      <c r="BH390" s="55">
        <v>386.4</v>
      </c>
      <c r="BI390" s="56">
        <v>369.4</v>
      </c>
      <c r="BJ390" s="54">
        <v>366</v>
      </c>
      <c r="BK390" s="55">
        <v>368.2</v>
      </c>
      <c r="BL390" s="56">
        <v>393</v>
      </c>
      <c r="BM390" s="54">
        <v>371.8</v>
      </c>
      <c r="BN390" s="55">
        <v>382.6</v>
      </c>
      <c r="BO390" s="56">
        <v>372</v>
      </c>
      <c r="BP390" s="54">
        <v>370.4</v>
      </c>
      <c r="BQ390" s="55">
        <v>371.2</v>
      </c>
      <c r="BR390" s="56">
        <v>370</v>
      </c>
      <c r="BS390" s="54">
        <v>365.6</v>
      </c>
      <c r="BT390" s="55">
        <v>368.2</v>
      </c>
      <c r="BU390" s="56">
        <v>380</v>
      </c>
      <c r="BV390" s="54">
        <v>377.2</v>
      </c>
      <c r="BW390" s="55">
        <v>378.8</v>
      </c>
      <c r="BX390" s="56">
        <v>385.4</v>
      </c>
      <c r="BY390" s="54">
        <v>383.8</v>
      </c>
      <c r="BZ390" s="55">
        <v>384.6</v>
      </c>
      <c r="CA390" s="56" t="s">
        <v>180</v>
      </c>
      <c r="CB390" s="54" t="s">
        <v>180</v>
      </c>
      <c r="CC390" s="55" t="s">
        <v>180</v>
      </c>
      <c r="CD390" s="56" t="s">
        <v>180</v>
      </c>
      <c r="CE390" s="54" t="s">
        <v>180</v>
      </c>
      <c r="CF390" s="55" t="s">
        <v>180</v>
      </c>
      <c r="CG390" s="56">
        <v>386.2</v>
      </c>
      <c r="CH390" s="54">
        <v>384.2</v>
      </c>
      <c r="CI390" s="55">
        <v>385.4</v>
      </c>
      <c r="CJ390" s="56">
        <v>2834</v>
      </c>
      <c r="CK390" s="54">
        <v>2754</v>
      </c>
      <c r="CL390" s="55">
        <v>2794</v>
      </c>
      <c r="CM390" s="56">
        <v>2640</v>
      </c>
      <c r="CN390" s="54">
        <v>2560</v>
      </c>
      <c r="CO390" s="55">
        <v>2600</v>
      </c>
      <c r="CP390" s="56">
        <v>441</v>
      </c>
      <c r="CQ390" s="54">
        <v>437</v>
      </c>
      <c r="CR390" s="55">
        <v>439.4</v>
      </c>
      <c r="CS390" s="56">
        <v>480</v>
      </c>
      <c r="CT390" s="54">
        <v>480</v>
      </c>
      <c r="CU390" s="55">
        <v>480</v>
      </c>
      <c r="CV390" s="56">
        <v>450</v>
      </c>
      <c r="CW390" s="54">
        <v>440</v>
      </c>
      <c r="CX390" s="55">
        <v>445</v>
      </c>
      <c r="CY390" s="54">
        <v>359</v>
      </c>
      <c r="CZ390" s="54">
        <v>358</v>
      </c>
      <c r="DA390" s="55">
        <v>358.6</v>
      </c>
      <c r="DB390" s="54">
        <v>316.2</v>
      </c>
      <c r="DC390" s="54">
        <v>315</v>
      </c>
      <c r="DD390" s="55">
        <v>315.8</v>
      </c>
      <c r="DE390" s="54">
        <v>420</v>
      </c>
      <c r="DF390" s="54">
        <v>418</v>
      </c>
      <c r="DG390" s="55">
        <v>419</v>
      </c>
      <c r="DH390" s="54">
        <v>365</v>
      </c>
      <c r="DI390" s="54">
        <v>355</v>
      </c>
      <c r="DJ390" s="55">
        <v>360</v>
      </c>
      <c r="DK390" s="56">
        <v>420</v>
      </c>
      <c r="DL390" s="54">
        <v>410</v>
      </c>
      <c r="DM390" s="55">
        <v>415</v>
      </c>
      <c r="DN390" s="54" t="s">
        <v>180</v>
      </c>
      <c r="DO390" s="54" t="s">
        <v>180</v>
      </c>
      <c r="DP390" s="55" t="s">
        <v>180</v>
      </c>
      <c r="DQ390" s="54" t="s">
        <v>180</v>
      </c>
      <c r="DR390" s="54" t="s">
        <v>180</v>
      </c>
      <c r="DS390" s="55" t="s">
        <v>180</v>
      </c>
      <c r="DT390" s="54" t="s">
        <v>180</v>
      </c>
      <c r="DU390" s="54" t="s">
        <v>180</v>
      </c>
      <c r="DV390" s="55" t="s">
        <v>180</v>
      </c>
      <c r="DW390" s="56">
        <v>367.6</v>
      </c>
      <c r="DX390" s="54">
        <v>363</v>
      </c>
      <c r="DY390" s="55">
        <v>365.8</v>
      </c>
      <c r="DZ390" s="56" t="s">
        <v>180</v>
      </c>
      <c r="EA390" s="54" t="s">
        <v>180</v>
      </c>
      <c r="EB390" s="55" t="s">
        <v>180</v>
      </c>
      <c r="EC390" s="56">
        <v>409</v>
      </c>
      <c r="ED390" s="54">
        <v>367.4</v>
      </c>
      <c r="EE390" s="55">
        <v>388.4</v>
      </c>
      <c r="EF390" s="56">
        <v>363</v>
      </c>
      <c r="EG390" s="54">
        <v>358.8</v>
      </c>
      <c r="EH390" s="55">
        <v>361.4</v>
      </c>
      <c r="EI390" s="56">
        <v>312</v>
      </c>
      <c r="EJ390" s="54">
        <v>309</v>
      </c>
      <c r="EK390" s="55">
        <v>310.8</v>
      </c>
      <c r="EL390" s="56">
        <v>373</v>
      </c>
      <c r="EM390" s="54">
        <v>353.6</v>
      </c>
      <c r="EN390" s="55">
        <v>363.6</v>
      </c>
      <c r="EO390" s="56">
        <v>2050</v>
      </c>
      <c r="EP390" s="54">
        <v>1994</v>
      </c>
      <c r="EQ390" s="55">
        <v>2022</v>
      </c>
      <c r="ER390" s="56">
        <v>2294</v>
      </c>
      <c r="ES390" s="54">
        <v>2194</v>
      </c>
      <c r="ET390" s="55">
        <v>2244</v>
      </c>
      <c r="EU390" s="54" t="s">
        <v>180</v>
      </c>
      <c r="EV390" s="54" t="s">
        <v>180</v>
      </c>
      <c r="EW390" s="55" t="s">
        <v>180</v>
      </c>
      <c r="EX390" s="54">
        <v>382.6</v>
      </c>
      <c r="EY390" s="54">
        <v>378.8</v>
      </c>
      <c r="EZ390" s="55">
        <v>381</v>
      </c>
      <c r="FA390" s="56">
        <v>336.66666666666669</v>
      </c>
      <c r="FB390" s="54">
        <v>331.66666666666669</v>
      </c>
      <c r="FC390" s="55">
        <v>334.66666666666669</v>
      </c>
      <c r="FD390" s="56" t="s">
        <v>180</v>
      </c>
      <c r="FE390" s="54" t="s">
        <v>180</v>
      </c>
      <c r="FF390" s="55" t="s">
        <v>180</v>
      </c>
      <c r="FG390" s="56">
        <v>322</v>
      </c>
      <c r="FH390" s="54">
        <v>310</v>
      </c>
      <c r="FI390" s="55">
        <v>316.2</v>
      </c>
      <c r="FJ390" s="56">
        <v>320</v>
      </c>
      <c r="FK390" s="54">
        <v>308</v>
      </c>
      <c r="FL390" s="55">
        <v>314.2</v>
      </c>
      <c r="FM390" s="56">
        <v>347</v>
      </c>
      <c r="FN390" s="54">
        <v>345</v>
      </c>
      <c r="FO390" s="55">
        <v>346.2</v>
      </c>
      <c r="FP390" s="56" t="s">
        <v>180</v>
      </c>
      <c r="FQ390" s="54" t="s">
        <v>180</v>
      </c>
      <c r="FR390" s="55" t="s">
        <v>180</v>
      </c>
      <c r="FS390" s="56" t="s">
        <v>180</v>
      </c>
      <c r="FT390" s="54" t="s">
        <v>180</v>
      </c>
      <c r="FU390" s="55" t="s">
        <v>180</v>
      </c>
      <c r="FV390" s="56">
        <v>280</v>
      </c>
      <c r="FW390" s="54">
        <v>260</v>
      </c>
      <c r="FX390" s="55">
        <v>270</v>
      </c>
      <c r="FY390" s="56">
        <v>323</v>
      </c>
      <c r="FZ390" s="54">
        <v>316</v>
      </c>
      <c r="GA390" s="55">
        <v>319.8</v>
      </c>
      <c r="GB390" s="56">
        <v>910</v>
      </c>
      <c r="GC390" s="54">
        <v>653</v>
      </c>
      <c r="GD390" s="55">
        <v>782</v>
      </c>
      <c r="GE390" s="56">
        <v>728</v>
      </c>
      <c r="GF390" s="54">
        <v>728</v>
      </c>
      <c r="GG390" s="55">
        <v>728</v>
      </c>
      <c r="GH390" s="56">
        <v>960</v>
      </c>
      <c r="GI390" s="54">
        <v>820</v>
      </c>
      <c r="GJ390" s="55">
        <v>890</v>
      </c>
      <c r="GK390" s="56" t="s">
        <v>180</v>
      </c>
      <c r="GL390" s="54" t="s">
        <v>180</v>
      </c>
      <c r="GM390" s="55" t="s">
        <v>180</v>
      </c>
      <c r="GN390" s="56" t="s">
        <v>180</v>
      </c>
      <c r="GO390" s="54" t="s">
        <v>180</v>
      </c>
      <c r="GP390" s="55" t="s">
        <v>180</v>
      </c>
      <c r="GQ390" s="56" t="s">
        <v>180</v>
      </c>
      <c r="GR390" s="54" t="s">
        <v>180</v>
      </c>
      <c r="GS390" s="55" t="s">
        <v>180</v>
      </c>
      <c r="GT390" s="56">
        <v>808</v>
      </c>
      <c r="GU390" s="54">
        <v>758</v>
      </c>
      <c r="GV390" s="55">
        <v>783</v>
      </c>
      <c r="GW390" s="56" t="s">
        <v>180</v>
      </c>
      <c r="GX390" s="54" t="s">
        <v>180</v>
      </c>
      <c r="GY390" s="55" t="s">
        <v>180</v>
      </c>
      <c r="GZ390" s="56">
        <v>120</v>
      </c>
      <c r="HA390" s="54">
        <v>80</v>
      </c>
      <c r="HB390" s="55">
        <v>100</v>
      </c>
      <c r="HC390" s="56">
        <v>135</v>
      </c>
      <c r="HD390" s="54">
        <v>125</v>
      </c>
      <c r="HE390" s="55">
        <v>130</v>
      </c>
      <c r="HF390" s="54" t="s">
        <v>180</v>
      </c>
      <c r="HG390" s="54" t="s">
        <v>180</v>
      </c>
      <c r="HH390" s="55" t="s">
        <v>180</v>
      </c>
      <c r="HI390" s="54">
        <v>120</v>
      </c>
      <c r="HJ390" s="54">
        <v>68</v>
      </c>
      <c r="HK390" s="55">
        <v>94</v>
      </c>
      <c r="HL390" s="56">
        <v>55</v>
      </c>
      <c r="HM390" s="54">
        <v>40</v>
      </c>
      <c r="HN390" s="55">
        <v>48</v>
      </c>
      <c r="HO390" s="56">
        <v>110</v>
      </c>
      <c r="HP390" s="54">
        <v>85</v>
      </c>
      <c r="HQ390" s="55">
        <v>98</v>
      </c>
      <c r="HR390" s="56">
        <v>120</v>
      </c>
      <c r="HS390" s="54">
        <v>112</v>
      </c>
      <c r="HT390" s="55">
        <v>116</v>
      </c>
      <c r="HU390" s="56" t="s">
        <v>180</v>
      </c>
      <c r="HV390" s="54" t="s">
        <v>180</v>
      </c>
      <c r="HW390" s="55" t="s">
        <v>180</v>
      </c>
      <c r="HX390" s="56">
        <v>80</v>
      </c>
      <c r="HY390" s="54">
        <v>70</v>
      </c>
      <c r="HZ390" s="55">
        <v>75</v>
      </c>
      <c r="IA390" s="56">
        <v>65</v>
      </c>
      <c r="IB390" s="54">
        <v>55</v>
      </c>
      <c r="IC390" s="55">
        <v>60</v>
      </c>
    </row>
    <row r="391" spans="1:237">
      <c r="A391" s="20">
        <v>2019</v>
      </c>
      <c r="B391" s="20">
        <v>2</v>
      </c>
      <c r="C391" s="20">
        <v>6</v>
      </c>
      <c r="D391" s="54">
        <v>352.75</v>
      </c>
      <c r="E391" s="54">
        <v>346.25</v>
      </c>
      <c r="F391" s="55">
        <v>349.75</v>
      </c>
      <c r="G391" s="56">
        <v>375</v>
      </c>
      <c r="H391" s="54">
        <v>375</v>
      </c>
      <c r="I391" s="55">
        <v>375</v>
      </c>
      <c r="J391" s="56">
        <v>318.75</v>
      </c>
      <c r="K391" s="54">
        <v>312.75</v>
      </c>
      <c r="L391" s="55">
        <v>316</v>
      </c>
      <c r="M391" s="56">
        <v>385</v>
      </c>
      <c r="N391" s="54">
        <v>360</v>
      </c>
      <c r="O391" s="55">
        <v>372.75</v>
      </c>
      <c r="P391" s="56">
        <v>370</v>
      </c>
      <c r="Q391" s="54">
        <v>350</v>
      </c>
      <c r="R391" s="55">
        <v>360</v>
      </c>
      <c r="S391" s="56">
        <v>400</v>
      </c>
      <c r="T391" s="54">
        <v>355</v>
      </c>
      <c r="U391" s="55">
        <v>378</v>
      </c>
      <c r="V391" s="54">
        <v>362.5</v>
      </c>
      <c r="W391" s="54">
        <v>351.25</v>
      </c>
      <c r="X391" s="55">
        <v>357</v>
      </c>
      <c r="Y391" s="54">
        <v>355</v>
      </c>
      <c r="Z391" s="54">
        <v>350</v>
      </c>
      <c r="AA391" s="55">
        <v>353</v>
      </c>
      <c r="AB391" s="54">
        <v>388.75</v>
      </c>
      <c r="AC391" s="54">
        <v>385</v>
      </c>
      <c r="AD391" s="55">
        <v>387</v>
      </c>
      <c r="AE391" s="54">
        <v>362.5</v>
      </c>
      <c r="AF391" s="54">
        <v>351.25</v>
      </c>
      <c r="AG391" s="55">
        <v>357</v>
      </c>
      <c r="AH391" s="56">
        <v>355</v>
      </c>
      <c r="AI391" s="54">
        <v>350</v>
      </c>
      <c r="AJ391" s="55">
        <v>353</v>
      </c>
      <c r="AK391" s="56">
        <v>346.25</v>
      </c>
      <c r="AL391" s="54">
        <v>345</v>
      </c>
      <c r="AM391" s="55">
        <v>345.75</v>
      </c>
      <c r="AN391" s="56" t="s">
        <v>180</v>
      </c>
      <c r="AO391" s="54" t="s">
        <v>180</v>
      </c>
      <c r="AP391" s="55" t="s">
        <v>180</v>
      </c>
      <c r="AQ391" s="56" t="s">
        <v>180</v>
      </c>
      <c r="AR391" s="54" t="s">
        <v>180</v>
      </c>
      <c r="AS391" s="55" t="s">
        <v>180</v>
      </c>
      <c r="AT391" s="56" t="s">
        <v>180</v>
      </c>
      <c r="AU391" s="54" t="s">
        <v>180</v>
      </c>
      <c r="AV391" s="55" t="s">
        <v>180</v>
      </c>
      <c r="AW391" s="56">
        <v>385</v>
      </c>
      <c r="AX391" s="54">
        <v>344.5</v>
      </c>
      <c r="AY391" s="55">
        <v>365</v>
      </c>
      <c r="AZ391" s="56">
        <v>388.75</v>
      </c>
      <c r="BA391" s="54">
        <v>347.25</v>
      </c>
      <c r="BB391" s="55">
        <v>368.25</v>
      </c>
      <c r="BC391" s="56">
        <v>388.75</v>
      </c>
      <c r="BD391" s="54">
        <v>385</v>
      </c>
      <c r="BE391" s="55">
        <v>387.25</v>
      </c>
      <c r="BF391" s="56">
        <v>388.25</v>
      </c>
      <c r="BG391" s="54">
        <v>347.25</v>
      </c>
      <c r="BH391" s="55">
        <v>368</v>
      </c>
      <c r="BI391" s="56">
        <v>357.5</v>
      </c>
      <c r="BJ391" s="54">
        <v>348.75</v>
      </c>
      <c r="BK391" s="55">
        <v>353.25</v>
      </c>
      <c r="BL391" s="56">
        <v>375.75</v>
      </c>
      <c r="BM391" s="54">
        <v>346.25</v>
      </c>
      <c r="BN391" s="55">
        <v>361.25</v>
      </c>
      <c r="BO391" s="56">
        <v>352.5</v>
      </c>
      <c r="BP391" s="54">
        <v>352.5</v>
      </c>
      <c r="BQ391" s="55">
        <v>352.5</v>
      </c>
      <c r="BR391" s="56">
        <v>346.5</v>
      </c>
      <c r="BS391" s="54">
        <v>340.75</v>
      </c>
      <c r="BT391" s="55">
        <v>344</v>
      </c>
      <c r="BU391" s="56">
        <v>355.5</v>
      </c>
      <c r="BV391" s="54">
        <v>352</v>
      </c>
      <c r="BW391" s="55">
        <v>354.25</v>
      </c>
      <c r="BX391" s="56">
        <v>360.75</v>
      </c>
      <c r="BY391" s="54">
        <v>358.5</v>
      </c>
      <c r="BZ391" s="55">
        <v>360</v>
      </c>
      <c r="CA391" s="56" t="s">
        <v>180</v>
      </c>
      <c r="CB391" s="54" t="s">
        <v>180</v>
      </c>
      <c r="CC391" s="55" t="s">
        <v>180</v>
      </c>
      <c r="CD391" s="56" t="s">
        <v>180</v>
      </c>
      <c r="CE391" s="54" t="s">
        <v>180</v>
      </c>
      <c r="CF391" s="55" t="s">
        <v>180</v>
      </c>
      <c r="CG391" s="56">
        <v>371.25</v>
      </c>
      <c r="CH391" s="54">
        <v>369.25</v>
      </c>
      <c r="CI391" s="55">
        <v>370.25</v>
      </c>
      <c r="CJ391" s="56">
        <v>2737.5</v>
      </c>
      <c r="CK391" s="54">
        <v>2687.5</v>
      </c>
      <c r="CL391" s="55">
        <v>2712.5</v>
      </c>
      <c r="CM391" s="56">
        <v>2537.5</v>
      </c>
      <c r="CN391" s="54">
        <v>2475</v>
      </c>
      <c r="CO391" s="55">
        <v>2506.25</v>
      </c>
      <c r="CP391" s="56">
        <v>412.5</v>
      </c>
      <c r="CQ391" s="54">
        <v>407.5</v>
      </c>
      <c r="CR391" s="55">
        <v>410</v>
      </c>
      <c r="CS391" s="56">
        <v>480</v>
      </c>
      <c r="CT391" s="54">
        <v>480</v>
      </c>
      <c r="CU391" s="55">
        <v>480</v>
      </c>
      <c r="CV391" s="56">
        <v>450</v>
      </c>
      <c r="CW391" s="54">
        <v>440</v>
      </c>
      <c r="CX391" s="55">
        <v>445</v>
      </c>
      <c r="CY391" s="54">
        <v>340.5</v>
      </c>
      <c r="CZ391" s="54">
        <v>338.25</v>
      </c>
      <c r="DA391" s="55">
        <v>339.5</v>
      </c>
      <c r="DB391" s="54">
        <v>316.5</v>
      </c>
      <c r="DC391" s="54">
        <v>316.5</v>
      </c>
      <c r="DD391" s="55">
        <v>316.5</v>
      </c>
      <c r="DE391" s="54">
        <v>400</v>
      </c>
      <c r="DF391" s="54">
        <v>400</v>
      </c>
      <c r="DG391" s="55">
        <v>400</v>
      </c>
      <c r="DH391" s="54">
        <v>365</v>
      </c>
      <c r="DI391" s="54">
        <v>355</v>
      </c>
      <c r="DJ391" s="55">
        <v>360</v>
      </c>
      <c r="DK391" s="56">
        <v>370</v>
      </c>
      <c r="DL391" s="54">
        <v>355</v>
      </c>
      <c r="DM391" s="55">
        <v>363</v>
      </c>
      <c r="DN391" s="54" t="s">
        <v>180</v>
      </c>
      <c r="DO391" s="54" t="s">
        <v>180</v>
      </c>
      <c r="DP391" s="55" t="s">
        <v>180</v>
      </c>
      <c r="DQ391" s="54" t="s">
        <v>180</v>
      </c>
      <c r="DR391" s="54" t="s">
        <v>180</v>
      </c>
      <c r="DS391" s="55" t="s">
        <v>180</v>
      </c>
      <c r="DT391" s="54" t="s">
        <v>180</v>
      </c>
      <c r="DU391" s="54" t="s">
        <v>180</v>
      </c>
      <c r="DV391" s="55" t="s">
        <v>180</v>
      </c>
      <c r="DW391" s="56">
        <v>352.75</v>
      </c>
      <c r="DX391" s="54">
        <v>346.25</v>
      </c>
      <c r="DY391" s="55">
        <v>349.75</v>
      </c>
      <c r="DZ391" s="56" t="s">
        <v>180</v>
      </c>
      <c r="EA391" s="54" t="s">
        <v>180</v>
      </c>
      <c r="EB391" s="55" t="s">
        <v>180</v>
      </c>
      <c r="EC391" s="56">
        <v>382.5</v>
      </c>
      <c r="ED391" s="54">
        <v>349.25</v>
      </c>
      <c r="EE391" s="55">
        <v>366.25</v>
      </c>
      <c r="EF391" s="56">
        <v>346.25</v>
      </c>
      <c r="EG391" s="54">
        <v>345</v>
      </c>
      <c r="EH391" s="55">
        <v>345.75</v>
      </c>
      <c r="EI391" s="56">
        <v>305</v>
      </c>
      <c r="EJ391" s="54">
        <v>301.25</v>
      </c>
      <c r="EK391" s="55">
        <v>303.5</v>
      </c>
      <c r="EL391" s="56">
        <v>340</v>
      </c>
      <c r="EM391" s="54">
        <v>338.75</v>
      </c>
      <c r="EN391" s="55">
        <v>339.5</v>
      </c>
      <c r="EO391" s="56">
        <v>2050</v>
      </c>
      <c r="EP391" s="54">
        <v>1955</v>
      </c>
      <c r="EQ391" s="55">
        <v>2002.5</v>
      </c>
      <c r="ER391" s="56">
        <v>2270</v>
      </c>
      <c r="ES391" s="54">
        <v>2170</v>
      </c>
      <c r="ET391" s="55">
        <v>2220</v>
      </c>
      <c r="EU391" s="54" t="s">
        <v>180</v>
      </c>
      <c r="EV391" s="54" t="s">
        <v>180</v>
      </c>
      <c r="EW391" s="55" t="s">
        <v>180</v>
      </c>
      <c r="EX391" s="54">
        <v>364.75</v>
      </c>
      <c r="EY391" s="54">
        <v>360.25</v>
      </c>
      <c r="EZ391" s="55">
        <v>362.75</v>
      </c>
      <c r="FA391" s="56" t="s">
        <v>180</v>
      </c>
      <c r="FB391" s="54" t="s">
        <v>180</v>
      </c>
      <c r="FC391" s="55" t="s">
        <v>180</v>
      </c>
      <c r="FD391" s="56" t="s">
        <v>180</v>
      </c>
      <c r="FE391" s="54" t="s">
        <v>180</v>
      </c>
      <c r="FF391" s="55" t="s">
        <v>180</v>
      </c>
      <c r="FG391" s="56">
        <v>315</v>
      </c>
      <c r="FH391" s="54">
        <v>310</v>
      </c>
      <c r="FI391" s="55">
        <v>313</v>
      </c>
      <c r="FJ391" s="56">
        <v>315</v>
      </c>
      <c r="FK391" s="54">
        <v>301.25</v>
      </c>
      <c r="FL391" s="55">
        <v>308.5</v>
      </c>
      <c r="FM391" s="56">
        <v>345</v>
      </c>
      <c r="FN391" s="54">
        <v>340</v>
      </c>
      <c r="FO391" s="55">
        <v>343</v>
      </c>
      <c r="FP391" s="56" t="s">
        <v>180</v>
      </c>
      <c r="FQ391" s="54" t="s">
        <v>180</v>
      </c>
      <c r="FR391" s="55" t="s">
        <v>180</v>
      </c>
      <c r="FS391" s="56" t="s">
        <v>180</v>
      </c>
      <c r="FT391" s="54" t="s">
        <v>180</v>
      </c>
      <c r="FU391" s="55" t="s">
        <v>180</v>
      </c>
      <c r="FV391" s="56">
        <v>280</v>
      </c>
      <c r="FW391" s="54">
        <v>260</v>
      </c>
      <c r="FX391" s="55">
        <v>270</v>
      </c>
      <c r="FY391" s="56">
        <v>316.25</v>
      </c>
      <c r="FZ391" s="54">
        <v>306.25</v>
      </c>
      <c r="GA391" s="55">
        <v>311.25</v>
      </c>
      <c r="GB391" s="56">
        <v>910</v>
      </c>
      <c r="GC391" s="54">
        <v>653</v>
      </c>
      <c r="GD391" s="55">
        <v>782</v>
      </c>
      <c r="GE391" s="56">
        <v>728</v>
      </c>
      <c r="GF391" s="54">
        <v>728</v>
      </c>
      <c r="GG391" s="55">
        <v>728</v>
      </c>
      <c r="GH391" s="56">
        <v>960</v>
      </c>
      <c r="GI391" s="54">
        <v>820</v>
      </c>
      <c r="GJ391" s="55">
        <v>890</v>
      </c>
      <c r="GK391" s="56" t="s">
        <v>180</v>
      </c>
      <c r="GL391" s="54" t="s">
        <v>180</v>
      </c>
      <c r="GM391" s="55" t="s">
        <v>180</v>
      </c>
      <c r="GN391" s="56" t="s">
        <v>180</v>
      </c>
      <c r="GO391" s="54" t="s">
        <v>180</v>
      </c>
      <c r="GP391" s="55" t="s">
        <v>180</v>
      </c>
      <c r="GQ391" s="56" t="s">
        <v>180</v>
      </c>
      <c r="GR391" s="54" t="s">
        <v>180</v>
      </c>
      <c r="GS391" s="55" t="s">
        <v>180</v>
      </c>
      <c r="GT391" s="56">
        <v>808</v>
      </c>
      <c r="GU391" s="54">
        <v>758</v>
      </c>
      <c r="GV391" s="55">
        <v>783</v>
      </c>
      <c r="GW391" s="56" t="s">
        <v>180</v>
      </c>
      <c r="GX391" s="54" t="s">
        <v>180</v>
      </c>
      <c r="GY391" s="55" t="s">
        <v>180</v>
      </c>
      <c r="GZ391" s="56">
        <v>120</v>
      </c>
      <c r="HA391" s="54">
        <v>80</v>
      </c>
      <c r="HB391" s="55">
        <v>100</v>
      </c>
      <c r="HC391" s="56">
        <v>135</v>
      </c>
      <c r="HD391" s="54">
        <v>125</v>
      </c>
      <c r="HE391" s="55">
        <v>130</v>
      </c>
      <c r="HF391" s="54" t="s">
        <v>180</v>
      </c>
      <c r="HG391" s="54" t="s">
        <v>180</v>
      </c>
      <c r="HH391" s="55" t="s">
        <v>180</v>
      </c>
      <c r="HI391" s="54">
        <v>120</v>
      </c>
      <c r="HJ391" s="54">
        <v>68</v>
      </c>
      <c r="HK391" s="55">
        <v>94</v>
      </c>
      <c r="HL391" s="56">
        <v>55</v>
      </c>
      <c r="HM391" s="54">
        <v>40</v>
      </c>
      <c r="HN391" s="55">
        <v>48</v>
      </c>
      <c r="HO391" s="56">
        <v>110</v>
      </c>
      <c r="HP391" s="54">
        <v>85</v>
      </c>
      <c r="HQ391" s="55">
        <v>98</v>
      </c>
      <c r="HR391" s="56">
        <v>120</v>
      </c>
      <c r="HS391" s="54">
        <v>112</v>
      </c>
      <c r="HT391" s="55">
        <v>116</v>
      </c>
      <c r="HU391" s="56" t="s">
        <v>180</v>
      </c>
      <c r="HV391" s="54" t="s">
        <v>180</v>
      </c>
      <c r="HW391" s="55" t="s">
        <v>180</v>
      </c>
      <c r="HX391" s="56">
        <v>80</v>
      </c>
      <c r="HY391" s="54">
        <v>70</v>
      </c>
      <c r="HZ391" s="55">
        <v>75</v>
      </c>
      <c r="IA391" s="56">
        <v>65</v>
      </c>
      <c r="IB391" s="54">
        <v>48.25</v>
      </c>
      <c r="IC391" s="55">
        <v>57</v>
      </c>
    </row>
    <row r="392" spans="1:237">
      <c r="A392" s="20">
        <v>2019</v>
      </c>
      <c r="B392" s="20">
        <v>3</v>
      </c>
      <c r="C392" s="20">
        <v>7</v>
      </c>
      <c r="D392" s="54">
        <v>341</v>
      </c>
      <c r="E392" s="54">
        <v>339</v>
      </c>
      <c r="F392" s="55">
        <v>340</v>
      </c>
      <c r="G392" s="56">
        <v>375</v>
      </c>
      <c r="H392" s="54">
        <v>375</v>
      </c>
      <c r="I392" s="55">
        <v>375</v>
      </c>
      <c r="J392" s="56">
        <v>309.25</v>
      </c>
      <c r="K392" s="54">
        <v>306</v>
      </c>
      <c r="L392" s="55">
        <v>308</v>
      </c>
      <c r="M392" s="56">
        <v>365</v>
      </c>
      <c r="N392" s="54">
        <v>353.75</v>
      </c>
      <c r="O392" s="55">
        <v>359.75</v>
      </c>
      <c r="P392" s="56">
        <v>370</v>
      </c>
      <c r="Q392" s="54">
        <v>355</v>
      </c>
      <c r="R392" s="55">
        <v>363</v>
      </c>
      <c r="S392" s="56">
        <v>370</v>
      </c>
      <c r="T392" s="54">
        <v>355</v>
      </c>
      <c r="U392" s="55">
        <v>363</v>
      </c>
      <c r="V392" s="54">
        <v>365</v>
      </c>
      <c r="W392" s="54">
        <v>355</v>
      </c>
      <c r="X392" s="55">
        <v>360</v>
      </c>
      <c r="Y392" s="54">
        <v>355</v>
      </c>
      <c r="Z392" s="54">
        <v>350</v>
      </c>
      <c r="AA392" s="55">
        <v>353</v>
      </c>
      <c r="AB392" s="54">
        <v>370</v>
      </c>
      <c r="AC392" s="54">
        <v>363.75</v>
      </c>
      <c r="AD392" s="55">
        <v>367.25</v>
      </c>
      <c r="AE392" s="54">
        <v>365</v>
      </c>
      <c r="AF392" s="54">
        <v>355</v>
      </c>
      <c r="AG392" s="55">
        <v>360</v>
      </c>
      <c r="AH392" s="56">
        <v>355</v>
      </c>
      <c r="AI392" s="54">
        <v>353.75</v>
      </c>
      <c r="AJ392" s="55">
        <v>354.5</v>
      </c>
      <c r="AK392" s="56">
        <v>338.75</v>
      </c>
      <c r="AL392" s="54">
        <v>336.25</v>
      </c>
      <c r="AM392" s="55">
        <v>337.75</v>
      </c>
      <c r="AN392" s="56" t="s">
        <v>180</v>
      </c>
      <c r="AO392" s="54" t="s">
        <v>180</v>
      </c>
      <c r="AP392" s="55" t="s">
        <v>180</v>
      </c>
      <c r="AQ392" s="56" t="s">
        <v>180</v>
      </c>
      <c r="AR392" s="54" t="s">
        <v>180</v>
      </c>
      <c r="AS392" s="55" t="s">
        <v>180</v>
      </c>
      <c r="AT392" s="56" t="s">
        <v>180</v>
      </c>
      <c r="AU392" s="54" t="s">
        <v>180</v>
      </c>
      <c r="AV392" s="55" t="s">
        <v>180</v>
      </c>
      <c r="AW392" s="56">
        <v>357</v>
      </c>
      <c r="AX392" s="54">
        <v>333.75</v>
      </c>
      <c r="AY392" s="55">
        <v>345.75</v>
      </c>
      <c r="AZ392" s="56">
        <v>369.5</v>
      </c>
      <c r="BA392" s="54">
        <v>330.75</v>
      </c>
      <c r="BB392" s="55">
        <v>350.5</v>
      </c>
      <c r="BC392" s="56">
        <v>365</v>
      </c>
      <c r="BD392" s="54">
        <v>358.75</v>
      </c>
      <c r="BE392" s="55">
        <v>362.25</v>
      </c>
      <c r="BF392" s="56">
        <v>368.25</v>
      </c>
      <c r="BG392" s="54">
        <v>330.75</v>
      </c>
      <c r="BH392" s="55">
        <v>349.75</v>
      </c>
      <c r="BI392" s="56">
        <v>342.5</v>
      </c>
      <c r="BJ392" s="54">
        <v>335</v>
      </c>
      <c r="BK392" s="55">
        <v>338.75</v>
      </c>
      <c r="BL392" s="56">
        <v>356</v>
      </c>
      <c r="BM392" s="54">
        <v>340</v>
      </c>
      <c r="BN392" s="55">
        <v>348</v>
      </c>
      <c r="BO392" s="56">
        <v>342.5</v>
      </c>
      <c r="BP392" s="54">
        <v>342.5</v>
      </c>
      <c r="BQ392" s="55">
        <v>342.5</v>
      </c>
      <c r="BR392" s="56">
        <v>338</v>
      </c>
      <c r="BS392" s="54">
        <v>334.5</v>
      </c>
      <c r="BT392" s="55">
        <v>336.5</v>
      </c>
      <c r="BU392" s="56">
        <v>350</v>
      </c>
      <c r="BV392" s="54">
        <v>346</v>
      </c>
      <c r="BW392" s="55">
        <v>348.5</v>
      </c>
      <c r="BX392" s="56">
        <v>353</v>
      </c>
      <c r="BY392" s="54">
        <v>350</v>
      </c>
      <c r="BZ392" s="55">
        <v>352</v>
      </c>
      <c r="CA392" s="56" t="s">
        <v>180</v>
      </c>
      <c r="CB392" s="54" t="s">
        <v>180</v>
      </c>
      <c r="CC392" s="55" t="s">
        <v>180</v>
      </c>
      <c r="CD392" s="56" t="s">
        <v>180</v>
      </c>
      <c r="CE392" s="54" t="s">
        <v>180</v>
      </c>
      <c r="CF392" s="55" t="s">
        <v>180</v>
      </c>
      <c r="CG392" s="56">
        <v>363.25</v>
      </c>
      <c r="CH392" s="54">
        <v>360.75</v>
      </c>
      <c r="CI392" s="55">
        <v>362.25</v>
      </c>
      <c r="CJ392" s="56">
        <v>2627.5</v>
      </c>
      <c r="CK392" s="54">
        <v>2577.5</v>
      </c>
      <c r="CL392" s="55">
        <v>2602.5</v>
      </c>
      <c r="CM392" s="56">
        <v>2450</v>
      </c>
      <c r="CN392" s="54">
        <v>2400</v>
      </c>
      <c r="CO392" s="55">
        <v>2425</v>
      </c>
      <c r="CP392" s="56">
        <v>388.75</v>
      </c>
      <c r="CQ392" s="54">
        <v>383.75</v>
      </c>
      <c r="CR392" s="55">
        <v>386.75</v>
      </c>
      <c r="CS392" s="56">
        <v>480</v>
      </c>
      <c r="CT392" s="54">
        <v>480</v>
      </c>
      <c r="CU392" s="55">
        <v>480</v>
      </c>
      <c r="CV392" s="56">
        <v>450</v>
      </c>
      <c r="CW392" s="54">
        <v>440</v>
      </c>
      <c r="CX392" s="55">
        <v>445</v>
      </c>
      <c r="CY392" s="54">
        <v>328.75</v>
      </c>
      <c r="CZ392" s="54">
        <v>326.5</v>
      </c>
      <c r="DA392" s="55">
        <v>328</v>
      </c>
      <c r="DB392" s="54">
        <v>310.5</v>
      </c>
      <c r="DC392" s="54">
        <v>305.25</v>
      </c>
      <c r="DD392" s="55">
        <v>308.25</v>
      </c>
      <c r="DE392" s="54">
        <v>373.75</v>
      </c>
      <c r="DF392" s="54">
        <v>370</v>
      </c>
      <c r="DG392" s="55">
        <v>372</v>
      </c>
      <c r="DH392" s="54">
        <v>361.25</v>
      </c>
      <c r="DI392" s="54">
        <v>355</v>
      </c>
      <c r="DJ392" s="55">
        <v>358.5</v>
      </c>
      <c r="DK392" s="56">
        <v>365</v>
      </c>
      <c r="DL392" s="54">
        <v>355</v>
      </c>
      <c r="DM392" s="55">
        <v>360</v>
      </c>
      <c r="DN392" s="54" t="s">
        <v>180</v>
      </c>
      <c r="DO392" s="54" t="s">
        <v>180</v>
      </c>
      <c r="DP392" s="55" t="s">
        <v>180</v>
      </c>
      <c r="DQ392" s="54" t="s">
        <v>180</v>
      </c>
      <c r="DR392" s="54" t="s">
        <v>180</v>
      </c>
      <c r="DS392" s="55" t="s">
        <v>180</v>
      </c>
      <c r="DT392" s="54" t="s">
        <v>180</v>
      </c>
      <c r="DU392" s="54" t="s">
        <v>180</v>
      </c>
      <c r="DV392" s="55" t="s">
        <v>180</v>
      </c>
      <c r="DW392" s="56">
        <v>341</v>
      </c>
      <c r="DX392" s="54">
        <v>339</v>
      </c>
      <c r="DY392" s="55">
        <v>340</v>
      </c>
      <c r="DZ392" s="56" t="s">
        <v>180</v>
      </c>
      <c r="EA392" s="54" t="s">
        <v>180</v>
      </c>
      <c r="EB392" s="55" t="s">
        <v>180</v>
      </c>
      <c r="EC392" s="56">
        <v>367.5</v>
      </c>
      <c r="ED392" s="54">
        <v>339.5</v>
      </c>
      <c r="EE392" s="55">
        <v>353.5</v>
      </c>
      <c r="EF392" s="56">
        <v>338.75</v>
      </c>
      <c r="EG392" s="54">
        <v>336.25</v>
      </c>
      <c r="EH392" s="55">
        <v>337.75</v>
      </c>
      <c r="EI392" s="56">
        <v>300</v>
      </c>
      <c r="EJ392" s="54">
        <v>300</v>
      </c>
      <c r="EK392" s="55">
        <v>300</v>
      </c>
      <c r="EL392" s="56">
        <v>344.75</v>
      </c>
      <c r="EM392" s="54">
        <v>328.75</v>
      </c>
      <c r="EN392" s="55">
        <v>337</v>
      </c>
      <c r="EO392" s="56">
        <v>2050</v>
      </c>
      <c r="EP392" s="54">
        <v>1950</v>
      </c>
      <c r="EQ392" s="55">
        <v>2000</v>
      </c>
      <c r="ER392" s="56">
        <v>2270</v>
      </c>
      <c r="ES392" s="54">
        <v>2170</v>
      </c>
      <c r="ET392" s="55">
        <v>2220</v>
      </c>
      <c r="EU392" s="54" t="s">
        <v>180</v>
      </c>
      <c r="EV392" s="54" t="s">
        <v>180</v>
      </c>
      <c r="EW392" s="55" t="s">
        <v>180</v>
      </c>
      <c r="EX392" s="54">
        <v>356</v>
      </c>
      <c r="EY392" s="54">
        <v>352</v>
      </c>
      <c r="EZ392" s="55">
        <v>354.25</v>
      </c>
      <c r="FA392" s="56">
        <v>305</v>
      </c>
      <c r="FB392" s="54">
        <v>300</v>
      </c>
      <c r="FC392" s="55">
        <v>303</v>
      </c>
      <c r="FD392" s="56" t="s">
        <v>180</v>
      </c>
      <c r="FE392" s="54" t="s">
        <v>180</v>
      </c>
      <c r="FF392" s="55" t="s">
        <v>180</v>
      </c>
      <c r="FG392" s="56">
        <v>315</v>
      </c>
      <c r="FH392" s="54">
        <v>310</v>
      </c>
      <c r="FI392" s="55">
        <v>313</v>
      </c>
      <c r="FJ392" s="56">
        <v>315</v>
      </c>
      <c r="FK392" s="54">
        <v>300</v>
      </c>
      <c r="FL392" s="55">
        <v>308</v>
      </c>
      <c r="FM392" s="56">
        <v>345</v>
      </c>
      <c r="FN392" s="54">
        <v>340</v>
      </c>
      <c r="FO392" s="55">
        <v>343</v>
      </c>
      <c r="FP392" s="56" t="s">
        <v>180</v>
      </c>
      <c r="FQ392" s="54" t="s">
        <v>180</v>
      </c>
      <c r="FR392" s="55" t="s">
        <v>180</v>
      </c>
      <c r="FS392" s="56" t="s">
        <v>180</v>
      </c>
      <c r="FT392" s="54" t="s">
        <v>180</v>
      </c>
      <c r="FU392" s="55" t="s">
        <v>180</v>
      </c>
      <c r="FV392" s="56">
        <v>280</v>
      </c>
      <c r="FW392" s="54">
        <v>260</v>
      </c>
      <c r="FX392" s="55">
        <v>270</v>
      </c>
      <c r="FY392" s="56">
        <v>315</v>
      </c>
      <c r="FZ392" s="54">
        <v>305</v>
      </c>
      <c r="GA392" s="55">
        <v>310</v>
      </c>
      <c r="GB392" s="56">
        <v>840</v>
      </c>
      <c r="GC392" s="54">
        <v>580</v>
      </c>
      <c r="GD392" s="55">
        <v>710</v>
      </c>
      <c r="GE392" s="56">
        <v>655</v>
      </c>
      <c r="GF392" s="54">
        <v>655</v>
      </c>
      <c r="GG392" s="55">
        <v>655</v>
      </c>
      <c r="GH392" s="56">
        <v>890</v>
      </c>
      <c r="GI392" s="54">
        <v>750</v>
      </c>
      <c r="GJ392" s="55">
        <v>820</v>
      </c>
      <c r="GK392" s="56" t="s">
        <v>180</v>
      </c>
      <c r="GL392" s="54" t="s">
        <v>180</v>
      </c>
      <c r="GM392" s="55" t="s">
        <v>180</v>
      </c>
      <c r="GN392" s="56" t="s">
        <v>180</v>
      </c>
      <c r="GO392" s="54" t="s">
        <v>180</v>
      </c>
      <c r="GP392" s="55" t="s">
        <v>180</v>
      </c>
      <c r="GQ392" s="56" t="s">
        <v>180</v>
      </c>
      <c r="GR392" s="54" t="s">
        <v>180</v>
      </c>
      <c r="GS392" s="55" t="s">
        <v>180</v>
      </c>
      <c r="GT392" s="56">
        <v>735</v>
      </c>
      <c r="GU392" s="54">
        <v>685</v>
      </c>
      <c r="GV392" s="55">
        <v>710</v>
      </c>
      <c r="GW392" s="56" t="s">
        <v>180</v>
      </c>
      <c r="GX392" s="54" t="s">
        <v>180</v>
      </c>
      <c r="GY392" s="55" t="s">
        <v>180</v>
      </c>
      <c r="GZ392" s="56">
        <v>110</v>
      </c>
      <c r="HA392" s="54">
        <v>75</v>
      </c>
      <c r="HB392" s="55">
        <v>93</v>
      </c>
      <c r="HC392" s="56">
        <v>127.5</v>
      </c>
      <c r="HD392" s="54">
        <v>121.25</v>
      </c>
      <c r="HE392" s="55">
        <v>124.75</v>
      </c>
      <c r="HF392" s="54" t="s">
        <v>180</v>
      </c>
      <c r="HG392" s="54" t="s">
        <v>180</v>
      </c>
      <c r="HH392" s="55" t="s">
        <v>180</v>
      </c>
      <c r="HI392" s="54">
        <v>112.5</v>
      </c>
      <c r="HJ392" s="54">
        <v>65.75</v>
      </c>
      <c r="HK392" s="55">
        <v>89.5</v>
      </c>
      <c r="HL392" s="56">
        <v>55</v>
      </c>
      <c r="HM392" s="54">
        <v>40</v>
      </c>
      <c r="HN392" s="55">
        <v>48</v>
      </c>
      <c r="HO392" s="56">
        <v>106.25</v>
      </c>
      <c r="HP392" s="54">
        <v>81.25</v>
      </c>
      <c r="HQ392" s="55">
        <v>94.25</v>
      </c>
      <c r="HR392" s="56">
        <v>116.25</v>
      </c>
      <c r="HS392" s="54">
        <v>106.75</v>
      </c>
      <c r="HT392" s="55">
        <v>111.5</v>
      </c>
      <c r="HU392" s="56" t="s">
        <v>180</v>
      </c>
      <c r="HV392" s="54" t="s">
        <v>180</v>
      </c>
      <c r="HW392" s="55" t="s">
        <v>180</v>
      </c>
      <c r="HX392" s="56">
        <v>80</v>
      </c>
      <c r="HY392" s="54">
        <v>70</v>
      </c>
      <c r="HZ392" s="55">
        <v>75</v>
      </c>
      <c r="IA392" s="56">
        <v>63.5</v>
      </c>
      <c r="IB392" s="54">
        <v>46</v>
      </c>
      <c r="IC392" s="55">
        <v>55</v>
      </c>
    </row>
    <row r="393" spans="1:237">
      <c r="A393" s="20">
        <v>2019</v>
      </c>
      <c r="B393" s="20">
        <v>3</v>
      </c>
      <c r="C393" s="20">
        <v>8</v>
      </c>
      <c r="D393" s="54">
        <v>328.2</v>
      </c>
      <c r="E393" s="54">
        <v>326.60000000000002</v>
      </c>
      <c r="F393" s="55">
        <v>327.39999999999998</v>
      </c>
      <c r="G393" s="56">
        <v>375</v>
      </c>
      <c r="H393" s="54">
        <v>375</v>
      </c>
      <c r="I393" s="55">
        <v>375</v>
      </c>
      <c r="J393" s="56">
        <v>293.8</v>
      </c>
      <c r="K393" s="54">
        <v>290.60000000000002</v>
      </c>
      <c r="L393" s="55">
        <v>292.39999999999998</v>
      </c>
      <c r="M393" s="56">
        <v>343</v>
      </c>
      <c r="N393" s="54">
        <v>331</v>
      </c>
      <c r="O393" s="55">
        <v>337.2</v>
      </c>
      <c r="P393" s="56">
        <v>353</v>
      </c>
      <c r="Q393" s="54">
        <v>334</v>
      </c>
      <c r="R393" s="55">
        <v>343.8</v>
      </c>
      <c r="S393" s="56">
        <v>351</v>
      </c>
      <c r="T393" s="54">
        <v>332</v>
      </c>
      <c r="U393" s="55">
        <v>341.8</v>
      </c>
      <c r="V393" s="54">
        <v>365</v>
      </c>
      <c r="W393" s="54">
        <v>344</v>
      </c>
      <c r="X393" s="55">
        <v>354.8</v>
      </c>
      <c r="Y393" s="54">
        <v>347</v>
      </c>
      <c r="Z393" s="54">
        <v>343</v>
      </c>
      <c r="AA393" s="55">
        <v>345.4</v>
      </c>
      <c r="AB393" s="54">
        <v>346</v>
      </c>
      <c r="AC393" s="54">
        <v>336</v>
      </c>
      <c r="AD393" s="55">
        <v>341.2</v>
      </c>
      <c r="AE393" s="54">
        <v>365</v>
      </c>
      <c r="AF393" s="54">
        <v>344</v>
      </c>
      <c r="AG393" s="55">
        <v>354.8</v>
      </c>
      <c r="AH393" s="56">
        <v>343</v>
      </c>
      <c r="AI393" s="54">
        <v>335</v>
      </c>
      <c r="AJ393" s="55">
        <v>339.2</v>
      </c>
      <c r="AK393" s="56">
        <v>332</v>
      </c>
      <c r="AL393" s="54">
        <v>329</v>
      </c>
      <c r="AM393" s="55">
        <v>330.8</v>
      </c>
      <c r="AN393" s="56" t="s">
        <v>180</v>
      </c>
      <c r="AO393" s="54" t="s">
        <v>180</v>
      </c>
      <c r="AP393" s="55" t="s">
        <v>180</v>
      </c>
      <c r="AQ393" s="56" t="s">
        <v>180</v>
      </c>
      <c r="AR393" s="54" t="s">
        <v>180</v>
      </c>
      <c r="AS393" s="55" t="s">
        <v>180</v>
      </c>
      <c r="AT393" s="56" t="s">
        <v>180</v>
      </c>
      <c r="AU393" s="54" t="s">
        <v>180</v>
      </c>
      <c r="AV393" s="55" t="s">
        <v>180</v>
      </c>
      <c r="AW393" s="56">
        <v>341</v>
      </c>
      <c r="AX393" s="54">
        <v>315.60000000000002</v>
      </c>
      <c r="AY393" s="55">
        <v>328.4</v>
      </c>
      <c r="AZ393" s="56">
        <v>356</v>
      </c>
      <c r="BA393" s="54">
        <v>327</v>
      </c>
      <c r="BB393" s="55">
        <v>341.6</v>
      </c>
      <c r="BC393" s="56">
        <v>355.6</v>
      </c>
      <c r="BD393" s="54">
        <v>354</v>
      </c>
      <c r="BE393" s="55">
        <v>355</v>
      </c>
      <c r="BF393" s="56">
        <v>356</v>
      </c>
      <c r="BG393" s="54">
        <v>327</v>
      </c>
      <c r="BH393" s="55">
        <v>341.6</v>
      </c>
      <c r="BI393" s="56">
        <v>333.2</v>
      </c>
      <c r="BJ393" s="54">
        <v>332</v>
      </c>
      <c r="BK393" s="55">
        <v>332.6</v>
      </c>
      <c r="BL393" s="56">
        <v>343</v>
      </c>
      <c r="BM393" s="54">
        <v>336</v>
      </c>
      <c r="BN393" s="55">
        <v>339.8</v>
      </c>
      <c r="BO393" s="56">
        <v>336.8</v>
      </c>
      <c r="BP393" s="54">
        <v>333</v>
      </c>
      <c r="BQ393" s="55">
        <v>335.4</v>
      </c>
      <c r="BR393" s="56">
        <v>334.2</v>
      </c>
      <c r="BS393" s="54">
        <v>330.2</v>
      </c>
      <c r="BT393" s="55">
        <v>332.4</v>
      </c>
      <c r="BU393" s="56">
        <v>346.4</v>
      </c>
      <c r="BV393" s="54">
        <v>343.6</v>
      </c>
      <c r="BW393" s="55">
        <v>345.2</v>
      </c>
      <c r="BX393" s="56">
        <v>349.4</v>
      </c>
      <c r="BY393" s="54">
        <v>347.6</v>
      </c>
      <c r="BZ393" s="55">
        <v>348.8</v>
      </c>
      <c r="CA393" s="56" t="s">
        <v>180</v>
      </c>
      <c r="CB393" s="54" t="s">
        <v>180</v>
      </c>
      <c r="CC393" s="55" t="s">
        <v>180</v>
      </c>
      <c r="CD393" s="56" t="s">
        <v>180</v>
      </c>
      <c r="CE393" s="54" t="s">
        <v>180</v>
      </c>
      <c r="CF393" s="55" t="s">
        <v>180</v>
      </c>
      <c r="CG393" s="56">
        <v>354.6</v>
      </c>
      <c r="CH393" s="54">
        <v>351.8</v>
      </c>
      <c r="CI393" s="55">
        <v>353.4</v>
      </c>
      <c r="CJ393" s="56">
        <v>2570</v>
      </c>
      <c r="CK393" s="54">
        <v>2514</v>
      </c>
      <c r="CL393" s="55">
        <v>2542</v>
      </c>
      <c r="CM393" s="56">
        <v>2370</v>
      </c>
      <c r="CN393" s="54">
        <v>2314</v>
      </c>
      <c r="CO393" s="55">
        <v>2342</v>
      </c>
      <c r="CP393" s="56">
        <v>369</v>
      </c>
      <c r="CQ393" s="54">
        <v>367.6</v>
      </c>
      <c r="CR393" s="55">
        <v>368.4</v>
      </c>
      <c r="CS393" s="56">
        <v>480</v>
      </c>
      <c r="CT393" s="54">
        <v>480</v>
      </c>
      <c r="CU393" s="55">
        <v>480</v>
      </c>
      <c r="CV393" s="56">
        <v>450</v>
      </c>
      <c r="CW393" s="54">
        <v>440</v>
      </c>
      <c r="CX393" s="55">
        <v>445</v>
      </c>
      <c r="CY393" s="54">
        <v>316.60000000000002</v>
      </c>
      <c r="CZ393" s="54">
        <v>313.8</v>
      </c>
      <c r="DA393" s="55">
        <v>315.39999999999998</v>
      </c>
      <c r="DB393" s="54">
        <v>293.8</v>
      </c>
      <c r="DC393" s="54">
        <v>291</v>
      </c>
      <c r="DD393" s="55">
        <v>292.60000000000002</v>
      </c>
      <c r="DE393" s="54">
        <v>353</v>
      </c>
      <c r="DF393" s="54">
        <v>342</v>
      </c>
      <c r="DG393" s="55">
        <v>347.8</v>
      </c>
      <c r="DH393" s="54">
        <v>360</v>
      </c>
      <c r="DI393" s="54">
        <v>343</v>
      </c>
      <c r="DJ393" s="55">
        <v>351.6</v>
      </c>
      <c r="DK393" s="56">
        <v>353</v>
      </c>
      <c r="DL393" s="54">
        <v>341</v>
      </c>
      <c r="DM393" s="55">
        <v>347.2</v>
      </c>
      <c r="DN393" s="54" t="s">
        <v>180</v>
      </c>
      <c r="DO393" s="54" t="s">
        <v>180</v>
      </c>
      <c r="DP393" s="55" t="s">
        <v>180</v>
      </c>
      <c r="DQ393" s="54" t="s">
        <v>180</v>
      </c>
      <c r="DR393" s="54" t="s">
        <v>180</v>
      </c>
      <c r="DS393" s="55" t="s">
        <v>180</v>
      </c>
      <c r="DT393" s="54" t="s">
        <v>180</v>
      </c>
      <c r="DU393" s="54" t="s">
        <v>180</v>
      </c>
      <c r="DV393" s="55" t="s">
        <v>180</v>
      </c>
      <c r="DW393" s="56">
        <v>328.2</v>
      </c>
      <c r="DX393" s="54">
        <v>326.60000000000002</v>
      </c>
      <c r="DY393" s="55">
        <v>327.39999999999998</v>
      </c>
      <c r="DZ393" s="56" t="s">
        <v>180</v>
      </c>
      <c r="EA393" s="54" t="s">
        <v>180</v>
      </c>
      <c r="EB393" s="55" t="s">
        <v>180</v>
      </c>
      <c r="EC393" s="56">
        <v>356</v>
      </c>
      <c r="ED393" s="54">
        <v>328.4</v>
      </c>
      <c r="EE393" s="55">
        <v>342.4</v>
      </c>
      <c r="EF393" s="56">
        <v>332</v>
      </c>
      <c r="EG393" s="54">
        <v>329</v>
      </c>
      <c r="EH393" s="55">
        <v>330.8</v>
      </c>
      <c r="EI393" s="56">
        <v>295</v>
      </c>
      <c r="EJ393" s="54">
        <v>290</v>
      </c>
      <c r="EK393" s="55">
        <v>293</v>
      </c>
      <c r="EL393" s="56">
        <v>321.39999999999998</v>
      </c>
      <c r="EM393" s="54">
        <v>315.2</v>
      </c>
      <c r="EN393" s="55">
        <v>318.39999999999998</v>
      </c>
      <c r="EO393" s="56">
        <v>1970</v>
      </c>
      <c r="EP393" s="54">
        <v>1904</v>
      </c>
      <c r="EQ393" s="55">
        <v>1937</v>
      </c>
      <c r="ER393" s="56">
        <v>2190</v>
      </c>
      <c r="ES393" s="54">
        <v>2130</v>
      </c>
      <c r="ET393" s="55">
        <v>2160</v>
      </c>
      <c r="EU393" s="54" t="s">
        <v>180</v>
      </c>
      <c r="EV393" s="54" t="s">
        <v>180</v>
      </c>
      <c r="EW393" s="55" t="s">
        <v>180</v>
      </c>
      <c r="EX393" s="54">
        <v>343.8</v>
      </c>
      <c r="EY393" s="54">
        <v>339.8</v>
      </c>
      <c r="EZ393" s="55">
        <v>342.2</v>
      </c>
      <c r="FA393" s="56">
        <v>305</v>
      </c>
      <c r="FB393" s="54">
        <v>300</v>
      </c>
      <c r="FC393" s="55">
        <v>303</v>
      </c>
      <c r="FD393" s="56" t="s">
        <v>180</v>
      </c>
      <c r="FE393" s="54" t="s">
        <v>180</v>
      </c>
      <c r="FF393" s="55" t="s">
        <v>180</v>
      </c>
      <c r="FG393" s="56">
        <v>315</v>
      </c>
      <c r="FH393" s="54">
        <v>310</v>
      </c>
      <c r="FI393" s="55">
        <v>313</v>
      </c>
      <c r="FJ393" s="56">
        <v>315</v>
      </c>
      <c r="FK393" s="54">
        <v>300</v>
      </c>
      <c r="FL393" s="55">
        <v>308</v>
      </c>
      <c r="FM393" s="56">
        <v>345</v>
      </c>
      <c r="FN393" s="54">
        <v>340</v>
      </c>
      <c r="FO393" s="55">
        <v>343</v>
      </c>
      <c r="FP393" s="56" t="s">
        <v>180</v>
      </c>
      <c r="FQ393" s="54" t="s">
        <v>180</v>
      </c>
      <c r="FR393" s="55" t="s">
        <v>180</v>
      </c>
      <c r="FS393" s="56" t="s">
        <v>180</v>
      </c>
      <c r="FT393" s="54" t="s">
        <v>180</v>
      </c>
      <c r="FU393" s="55" t="s">
        <v>180</v>
      </c>
      <c r="FV393" s="56">
        <v>276</v>
      </c>
      <c r="FW393" s="54">
        <v>260</v>
      </c>
      <c r="FX393" s="55">
        <v>268</v>
      </c>
      <c r="FY393" s="56">
        <v>315</v>
      </c>
      <c r="FZ393" s="54">
        <v>301</v>
      </c>
      <c r="GA393" s="55">
        <v>308</v>
      </c>
      <c r="GB393" s="56">
        <v>840</v>
      </c>
      <c r="GC393" s="54">
        <v>580</v>
      </c>
      <c r="GD393" s="55">
        <v>710</v>
      </c>
      <c r="GE393" s="56">
        <v>655</v>
      </c>
      <c r="GF393" s="54">
        <v>655</v>
      </c>
      <c r="GG393" s="55">
        <v>655</v>
      </c>
      <c r="GH393" s="56">
        <v>890</v>
      </c>
      <c r="GI393" s="54">
        <v>750</v>
      </c>
      <c r="GJ393" s="55">
        <v>820</v>
      </c>
      <c r="GK393" s="56" t="s">
        <v>180</v>
      </c>
      <c r="GL393" s="54" t="s">
        <v>180</v>
      </c>
      <c r="GM393" s="55" t="s">
        <v>180</v>
      </c>
      <c r="GN393" s="56" t="s">
        <v>180</v>
      </c>
      <c r="GO393" s="54" t="s">
        <v>180</v>
      </c>
      <c r="GP393" s="55" t="s">
        <v>180</v>
      </c>
      <c r="GQ393" s="56" t="s">
        <v>180</v>
      </c>
      <c r="GR393" s="54" t="s">
        <v>180</v>
      </c>
      <c r="GS393" s="55" t="s">
        <v>180</v>
      </c>
      <c r="GT393" s="56">
        <v>735</v>
      </c>
      <c r="GU393" s="54">
        <v>685</v>
      </c>
      <c r="GV393" s="55">
        <v>710</v>
      </c>
      <c r="GW393" s="56" t="s">
        <v>180</v>
      </c>
      <c r="GX393" s="54" t="s">
        <v>180</v>
      </c>
      <c r="GY393" s="55" t="s">
        <v>180</v>
      </c>
      <c r="GZ393" s="56">
        <v>110</v>
      </c>
      <c r="HA393" s="54">
        <v>75</v>
      </c>
      <c r="HB393" s="55">
        <v>93</v>
      </c>
      <c r="HC393" s="56">
        <v>125</v>
      </c>
      <c r="HD393" s="54">
        <v>120</v>
      </c>
      <c r="HE393" s="55">
        <v>123</v>
      </c>
      <c r="HF393" s="54" t="s">
        <v>180</v>
      </c>
      <c r="HG393" s="54" t="s">
        <v>180</v>
      </c>
      <c r="HH393" s="55" t="s">
        <v>180</v>
      </c>
      <c r="HI393" s="54">
        <v>113</v>
      </c>
      <c r="HJ393" s="54">
        <v>65</v>
      </c>
      <c r="HK393" s="55">
        <v>89.2</v>
      </c>
      <c r="HL393" s="56">
        <v>55</v>
      </c>
      <c r="HM393" s="54">
        <v>40</v>
      </c>
      <c r="HN393" s="55">
        <v>48</v>
      </c>
      <c r="HO393" s="56">
        <v>101</v>
      </c>
      <c r="HP393" s="54">
        <v>57.6</v>
      </c>
      <c r="HQ393" s="55">
        <v>79.400000000000006</v>
      </c>
      <c r="HR393" s="56">
        <v>111</v>
      </c>
      <c r="HS393" s="54">
        <v>105</v>
      </c>
      <c r="HT393" s="55">
        <v>108.4</v>
      </c>
      <c r="HU393" s="56" t="s">
        <v>180</v>
      </c>
      <c r="HV393" s="54" t="s">
        <v>180</v>
      </c>
      <c r="HW393" s="55" t="s">
        <v>180</v>
      </c>
      <c r="HX393" s="56">
        <v>80</v>
      </c>
      <c r="HY393" s="54">
        <v>70</v>
      </c>
      <c r="HZ393" s="55">
        <v>75</v>
      </c>
      <c r="IA393" s="56">
        <v>62</v>
      </c>
      <c r="IB393" s="54">
        <v>46</v>
      </c>
      <c r="IC393" s="55">
        <v>54</v>
      </c>
    </row>
    <row r="394" spans="1:237">
      <c r="A394" s="20">
        <v>2019</v>
      </c>
      <c r="B394" s="20">
        <v>3</v>
      </c>
      <c r="C394" s="20">
        <v>9</v>
      </c>
      <c r="D394" s="54">
        <v>313.75</v>
      </c>
      <c r="E394" s="54">
        <v>311.25</v>
      </c>
      <c r="F394" s="55">
        <v>312.75</v>
      </c>
      <c r="G394" s="56" t="s">
        <v>180</v>
      </c>
      <c r="H394" s="54" t="s">
        <v>180</v>
      </c>
      <c r="I394" s="55" t="s">
        <v>180</v>
      </c>
      <c r="J394" s="56">
        <v>289.5</v>
      </c>
      <c r="K394" s="54">
        <v>282.5</v>
      </c>
      <c r="L394" s="55">
        <v>286.5</v>
      </c>
      <c r="M394" s="56">
        <v>330</v>
      </c>
      <c r="N394" s="54">
        <v>321.25</v>
      </c>
      <c r="O394" s="55">
        <v>326</v>
      </c>
      <c r="P394" s="56">
        <v>330</v>
      </c>
      <c r="Q394" s="54">
        <v>323.75</v>
      </c>
      <c r="R394" s="55">
        <v>327.25</v>
      </c>
      <c r="S394" s="56">
        <v>330</v>
      </c>
      <c r="T394" s="54">
        <v>321.25</v>
      </c>
      <c r="U394" s="55">
        <v>326</v>
      </c>
      <c r="V394" s="54">
        <v>343.75</v>
      </c>
      <c r="W394" s="54">
        <v>322.5</v>
      </c>
      <c r="X394" s="55">
        <v>333.5</v>
      </c>
      <c r="Y394" s="54">
        <v>340</v>
      </c>
      <c r="Z394" s="54">
        <v>336.25</v>
      </c>
      <c r="AA394" s="55">
        <v>338.5</v>
      </c>
      <c r="AB394" s="54">
        <v>333.75</v>
      </c>
      <c r="AC394" s="54">
        <v>328.75</v>
      </c>
      <c r="AD394" s="55">
        <v>331.5</v>
      </c>
      <c r="AE394" s="54">
        <v>343.75</v>
      </c>
      <c r="AF394" s="54">
        <v>331.25</v>
      </c>
      <c r="AG394" s="55">
        <v>337.75</v>
      </c>
      <c r="AH394" s="56">
        <v>330</v>
      </c>
      <c r="AI394" s="54">
        <v>328.75</v>
      </c>
      <c r="AJ394" s="55">
        <v>329.5</v>
      </c>
      <c r="AK394" s="56">
        <v>315</v>
      </c>
      <c r="AL394" s="54">
        <v>310</v>
      </c>
      <c r="AM394" s="55">
        <v>313</v>
      </c>
      <c r="AN394" s="56" t="s">
        <v>180</v>
      </c>
      <c r="AO394" s="54" t="s">
        <v>180</v>
      </c>
      <c r="AP394" s="55" t="s">
        <v>180</v>
      </c>
      <c r="AQ394" s="56" t="s">
        <v>180</v>
      </c>
      <c r="AR394" s="54" t="s">
        <v>180</v>
      </c>
      <c r="AS394" s="55" t="s">
        <v>180</v>
      </c>
      <c r="AT394" s="56" t="s">
        <v>180</v>
      </c>
      <c r="AU394" s="54" t="s">
        <v>180</v>
      </c>
      <c r="AV394" s="55" t="s">
        <v>180</v>
      </c>
      <c r="AW394" s="56">
        <v>332</v>
      </c>
      <c r="AX394" s="54">
        <v>300.5</v>
      </c>
      <c r="AY394" s="55">
        <v>316.5</v>
      </c>
      <c r="AZ394" s="56">
        <v>338.75</v>
      </c>
      <c r="BA394" s="54">
        <v>313.75</v>
      </c>
      <c r="BB394" s="55">
        <v>326.5</v>
      </c>
      <c r="BC394" s="56">
        <v>338.75</v>
      </c>
      <c r="BD394" s="54">
        <v>338.75</v>
      </c>
      <c r="BE394" s="55">
        <v>338.75</v>
      </c>
      <c r="BF394" s="56">
        <v>337.5</v>
      </c>
      <c r="BG394" s="54">
        <v>313.75</v>
      </c>
      <c r="BH394" s="55">
        <v>325.75</v>
      </c>
      <c r="BI394" s="56">
        <v>327.5</v>
      </c>
      <c r="BJ394" s="54">
        <v>320</v>
      </c>
      <c r="BK394" s="55">
        <v>324</v>
      </c>
      <c r="BL394" s="56">
        <v>330</v>
      </c>
      <c r="BM394" s="54">
        <v>323.75</v>
      </c>
      <c r="BN394" s="55">
        <v>327</v>
      </c>
      <c r="BO394" s="56">
        <v>323.25</v>
      </c>
      <c r="BP394" s="54">
        <v>323</v>
      </c>
      <c r="BQ394" s="55">
        <v>323.25</v>
      </c>
      <c r="BR394" s="56">
        <v>319</v>
      </c>
      <c r="BS394" s="54">
        <v>316.5</v>
      </c>
      <c r="BT394" s="55">
        <v>318</v>
      </c>
      <c r="BU394" s="56">
        <v>334.75</v>
      </c>
      <c r="BV394" s="54">
        <v>331.5</v>
      </c>
      <c r="BW394" s="55">
        <v>333.25</v>
      </c>
      <c r="BX394" s="56">
        <v>339</v>
      </c>
      <c r="BY394" s="54">
        <v>337.25</v>
      </c>
      <c r="BZ394" s="55">
        <v>338.5</v>
      </c>
      <c r="CA394" s="56" t="s">
        <v>180</v>
      </c>
      <c r="CB394" s="54" t="s">
        <v>180</v>
      </c>
      <c r="CC394" s="55" t="s">
        <v>180</v>
      </c>
      <c r="CD394" s="56" t="s">
        <v>180</v>
      </c>
      <c r="CE394" s="54" t="s">
        <v>180</v>
      </c>
      <c r="CF394" s="55" t="s">
        <v>180</v>
      </c>
      <c r="CG394" s="56">
        <v>338</v>
      </c>
      <c r="CH394" s="54">
        <v>335</v>
      </c>
      <c r="CI394" s="55">
        <v>336.75</v>
      </c>
      <c r="CJ394" s="56">
        <v>2500</v>
      </c>
      <c r="CK394" s="54">
        <v>2425</v>
      </c>
      <c r="CL394" s="55">
        <v>2462.5</v>
      </c>
      <c r="CM394" s="56">
        <v>2300</v>
      </c>
      <c r="CN394" s="54">
        <v>2225</v>
      </c>
      <c r="CO394" s="55">
        <v>2262.5</v>
      </c>
      <c r="CP394" s="56">
        <v>360.75</v>
      </c>
      <c r="CQ394" s="54">
        <v>358.25</v>
      </c>
      <c r="CR394" s="55">
        <v>359.75</v>
      </c>
      <c r="CS394" s="56">
        <v>480</v>
      </c>
      <c r="CT394" s="54">
        <v>480</v>
      </c>
      <c r="CU394" s="55">
        <v>480</v>
      </c>
      <c r="CV394" s="56">
        <v>450</v>
      </c>
      <c r="CW394" s="54">
        <v>440</v>
      </c>
      <c r="CX394" s="55">
        <v>445</v>
      </c>
      <c r="CY394" s="54">
        <v>298.5</v>
      </c>
      <c r="CZ394" s="54">
        <v>298</v>
      </c>
      <c r="DA394" s="55">
        <v>298.25</v>
      </c>
      <c r="DB394" s="54">
        <v>289.5</v>
      </c>
      <c r="DC394" s="54">
        <v>282.5</v>
      </c>
      <c r="DD394" s="55">
        <v>286.5</v>
      </c>
      <c r="DE394" s="54">
        <v>332.5</v>
      </c>
      <c r="DF394" s="54">
        <v>330</v>
      </c>
      <c r="DG394" s="55">
        <v>331.5</v>
      </c>
      <c r="DH394" s="54">
        <v>345</v>
      </c>
      <c r="DI394" s="54">
        <v>328.75</v>
      </c>
      <c r="DJ394" s="55">
        <v>337.25</v>
      </c>
      <c r="DK394" s="56">
        <v>338.75</v>
      </c>
      <c r="DL394" s="54">
        <v>333.75</v>
      </c>
      <c r="DM394" s="55">
        <v>336.75</v>
      </c>
      <c r="DN394" s="54" t="s">
        <v>180</v>
      </c>
      <c r="DO394" s="54" t="s">
        <v>180</v>
      </c>
      <c r="DP394" s="55" t="s">
        <v>180</v>
      </c>
      <c r="DQ394" s="54" t="s">
        <v>180</v>
      </c>
      <c r="DR394" s="54" t="s">
        <v>180</v>
      </c>
      <c r="DS394" s="55" t="s">
        <v>180</v>
      </c>
      <c r="DT394" s="54" t="s">
        <v>180</v>
      </c>
      <c r="DU394" s="54" t="s">
        <v>180</v>
      </c>
      <c r="DV394" s="55" t="s">
        <v>180</v>
      </c>
      <c r="DW394" s="56">
        <v>313.75</v>
      </c>
      <c r="DX394" s="54">
        <v>311.25</v>
      </c>
      <c r="DY394" s="55">
        <v>312.75</v>
      </c>
      <c r="DZ394" s="56" t="s">
        <v>180</v>
      </c>
      <c r="EA394" s="54" t="s">
        <v>180</v>
      </c>
      <c r="EB394" s="55" t="s">
        <v>180</v>
      </c>
      <c r="EC394" s="56">
        <v>336.25</v>
      </c>
      <c r="ED394" s="54">
        <v>311</v>
      </c>
      <c r="EE394" s="55">
        <v>324</v>
      </c>
      <c r="EF394" s="56">
        <v>315</v>
      </c>
      <c r="EG394" s="54">
        <v>310</v>
      </c>
      <c r="EH394" s="55">
        <v>313</v>
      </c>
      <c r="EI394" s="56" t="s">
        <v>180</v>
      </c>
      <c r="EJ394" s="54" t="s">
        <v>180</v>
      </c>
      <c r="EK394" s="55" t="s">
        <v>180</v>
      </c>
      <c r="EL394" s="56">
        <v>314</v>
      </c>
      <c r="EM394" s="54">
        <v>301.5</v>
      </c>
      <c r="EN394" s="55">
        <v>308</v>
      </c>
      <c r="EO394" s="56">
        <v>1912.5</v>
      </c>
      <c r="EP394" s="54">
        <v>1840</v>
      </c>
      <c r="EQ394" s="55">
        <v>1876.25</v>
      </c>
      <c r="ER394" s="56">
        <v>2155</v>
      </c>
      <c r="ES394" s="54">
        <v>2105</v>
      </c>
      <c r="ET394" s="55">
        <v>2130</v>
      </c>
      <c r="EU394" s="54" t="s">
        <v>180</v>
      </c>
      <c r="EV394" s="54" t="s">
        <v>180</v>
      </c>
      <c r="EW394" s="55" t="s">
        <v>180</v>
      </c>
      <c r="EX394" s="54">
        <v>327.25</v>
      </c>
      <c r="EY394" s="54">
        <v>324.5</v>
      </c>
      <c r="EZ394" s="55">
        <v>326</v>
      </c>
      <c r="FA394" s="56" t="s">
        <v>180</v>
      </c>
      <c r="FB394" s="54" t="s">
        <v>180</v>
      </c>
      <c r="FC394" s="55" t="s">
        <v>180</v>
      </c>
      <c r="FD394" s="56" t="s">
        <v>180</v>
      </c>
      <c r="FE394" s="54" t="s">
        <v>180</v>
      </c>
      <c r="FF394" s="55" t="s">
        <v>180</v>
      </c>
      <c r="FG394" s="56">
        <v>315</v>
      </c>
      <c r="FH394" s="54">
        <v>310</v>
      </c>
      <c r="FI394" s="55">
        <v>313</v>
      </c>
      <c r="FJ394" s="56">
        <v>315</v>
      </c>
      <c r="FK394" s="54">
        <v>300</v>
      </c>
      <c r="FL394" s="55">
        <v>308</v>
      </c>
      <c r="FM394" s="56">
        <v>345</v>
      </c>
      <c r="FN394" s="54">
        <v>340</v>
      </c>
      <c r="FO394" s="55">
        <v>343</v>
      </c>
      <c r="FP394" s="56" t="s">
        <v>180</v>
      </c>
      <c r="FQ394" s="54" t="s">
        <v>180</v>
      </c>
      <c r="FR394" s="55" t="s">
        <v>180</v>
      </c>
      <c r="FS394" s="56" t="s">
        <v>180</v>
      </c>
      <c r="FT394" s="54" t="s">
        <v>180</v>
      </c>
      <c r="FU394" s="55" t="s">
        <v>180</v>
      </c>
      <c r="FV394" s="56">
        <v>262.5</v>
      </c>
      <c r="FW394" s="54">
        <v>260</v>
      </c>
      <c r="FX394" s="55">
        <v>261.25</v>
      </c>
      <c r="FY394" s="56">
        <v>307.5</v>
      </c>
      <c r="FZ394" s="54">
        <v>291.25</v>
      </c>
      <c r="GA394" s="55">
        <v>299.75</v>
      </c>
      <c r="GB394" s="56">
        <v>840</v>
      </c>
      <c r="GC394" s="54">
        <v>580</v>
      </c>
      <c r="GD394" s="55">
        <v>710</v>
      </c>
      <c r="GE394" s="56">
        <v>655</v>
      </c>
      <c r="GF394" s="54">
        <v>655</v>
      </c>
      <c r="GG394" s="55">
        <v>655</v>
      </c>
      <c r="GH394" s="56">
        <v>890</v>
      </c>
      <c r="GI394" s="54">
        <v>750</v>
      </c>
      <c r="GJ394" s="55">
        <v>820</v>
      </c>
      <c r="GK394" s="56" t="s">
        <v>180</v>
      </c>
      <c r="GL394" s="54" t="s">
        <v>180</v>
      </c>
      <c r="GM394" s="55" t="s">
        <v>180</v>
      </c>
      <c r="GN394" s="56" t="s">
        <v>180</v>
      </c>
      <c r="GO394" s="54" t="s">
        <v>180</v>
      </c>
      <c r="GP394" s="55" t="s">
        <v>180</v>
      </c>
      <c r="GQ394" s="56" t="s">
        <v>180</v>
      </c>
      <c r="GR394" s="54" t="s">
        <v>180</v>
      </c>
      <c r="GS394" s="55" t="s">
        <v>180</v>
      </c>
      <c r="GT394" s="56">
        <v>735</v>
      </c>
      <c r="GU394" s="54">
        <v>685</v>
      </c>
      <c r="GV394" s="55">
        <v>710</v>
      </c>
      <c r="GW394" s="56" t="s">
        <v>180</v>
      </c>
      <c r="GX394" s="54" t="s">
        <v>180</v>
      </c>
      <c r="GY394" s="55" t="s">
        <v>180</v>
      </c>
      <c r="GZ394" s="56">
        <v>110</v>
      </c>
      <c r="HA394" s="54">
        <v>75</v>
      </c>
      <c r="HB394" s="55">
        <v>93</v>
      </c>
      <c r="HC394" s="56">
        <v>125</v>
      </c>
      <c r="HD394" s="54">
        <v>120</v>
      </c>
      <c r="HE394" s="55">
        <v>123</v>
      </c>
      <c r="HF394" s="54" t="s">
        <v>180</v>
      </c>
      <c r="HG394" s="54" t="s">
        <v>180</v>
      </c>
      <c r="HH394" s="55" t="s">
        <v>180</v>
      </c>
      <c r="HI394" s="54">
        <v>115</v>
      </c>
      <c r="HJ394" s="54">
        <v>65</v>
      </c>
      <c r="HK394" s="55">
        <v>90</v>
      </c>
      <c r="HL394" s="56">
        <v>55</v>
      </c>
      <c r="HM394" s="54">
        <v>40</v>
      </c>
      <c r="HN394" s="55">
        <v>48</v>
      </c>
      <c r="HO394" s="56">
        <v>100</v>
      </c>
      <c r="HP394" s="54">
        <v>52</v>
      </c>
      <c r="HQ394" s="55">
        <v>76</v>
      </c>
      <c r="HR394" s="56">
        <v>110</v>
      </c>
      <c r="HS394" s="54">
        <v>105</v>
      </c>
      <c r="HT394" s="55">
        <v>108</v>
      </c>
      <c r="HU394" s="56" t="s">
        <v>180</v>
      </c>
      <c r="HV394" s="54" t="s">
        <v>180</v>
      </c>
      <c r="HW394" s="55" t="s">
        <v>180</v>
      </c>
      <c r="HX394" s="56">
        <v>80</v>
      </c>
      <c r="HY394" s="54">
        <v>70</v>
      </c>
      <c r="HZ394" s="55">
        <v>75</v>
      </c>
      <c r="IA394" s="56">
        <v>62</v>
      </c>
      <c r="IB394" s="54">
        <v>46</v>
      </c>
      <c r="IC394" s="55">
        <v>54</v>
      </c>
    </row>
    <row r="395" spans="1:237">
      <c r="A395" s="20">
        <v>2019</v>
      </c>
      <c r="B395" s="20">
        <v>4</v>
      </c>
      <c r="C395" s="20">
        <v>10</v>
      </c>
      <c r="D395" s="54">
        <v>299.60000000000002</v>
      </c>
      <c r="E395" s="54">
        <v>294.60000000000002</v>
      </c>
      <c r="F395" s="55">
        <v>297.60000000000002</v>
      </c>
      <c r="G395" s="56" t="s">
        <v>180</v>
      </c>
      <c r="H395" s="54" t="s">
        <v>180</v>
      </c>
      <c r="I395" s="55" t="s">
        <v>180</v>
      </c>
      <c r="J395" s="56">
        <v>277.60000000000002</v>
      </c>
      <c r="K395" s="54">
        <v>268.60000000000002</v>
      </c>
      <c r="L395" s="55">
        <v>273.39999999999998</v>
      </c>
      <c r="M395" s="56">
        <v>322.2</v>
      </c>
      <c r="N395" s="54">
        <v>316.8</v>
      </c>
      <c r="O395" s="55">
        <v>320</v>
      </c>
      <c r="P395" s="56">
        <v>321.2</v>
      </c>
      <c r="Q395" s="54">
        <v>316.8</v>
      </c>
      <c r="R395" s="55">
        <v>319.39999999999998</v>
      </c>
      <c r="S395" s="56">
        <v>322.2</v>
      </c>
      <c r="T395" s="54">
        <v>316.8</v>
      </c>
      <c r="U395" s="55">
        <v>320</v>
      </c>
      <c r="V395" s="54">
        <v>323</v>
      </c>
      <c r="W395" s="54">
        <v>317</v>
      </c>
      <c r="X395" s="55">
        <v>320.39999999999998</v>
      </c>
      <c r="Y395" s="54">
        <v>325</v>
      </c>
      <c r="Z395" s="54">
        <v>320</v>
      </c>
      <c r="AA395" s="55">
        <v>322.8</v>
      </c>
      <c r="AB395" s="54">
        <v>322.2</v>
      </c>
      <c r="AC395" s="54">
        <v>318</v>
      </c>
      <c r="AD395" s="55">
        <v>320.39999999999998</v>
      </c>
      <c r="AE395" s="54">
        <v>324</v>
      </c>
      <c r="AF395" s="54">
        <v>318</v>
      </c>
      <c r="AG395" s="55">
        <v>321.2</v>
      </c>
      <c r="AH395" s="56">
        <v>321.2</v>
      </c>
      <c r="AI395" s="54">
        <v>316.8</v>
      </c>
      <c r="AJ395" s="55">
        <v>319.39999999999998</v>
      </c>
      <c r="AK395" s="56">
        <v>296</v>
      </c>
      <c r="AL395" s="54">
        <v>292</v>
      </c>
      <c r="AM395" s="55">
        <v>294.39999999999998</v>
      </c>
      <c r="AN395" s="56" t="s">
        <v>180</v>
      </c>
      <c r="AO395" s="54" t="s">
        <v>180</v>
      </c>
      <c r="AP395" s="55" t="s">
        <v>180</v>
      </c>
      <c r="AQ395" s="56" t="s">
        <v>180</v>
      </c>
      <c r="AR395" s="54" t="s">
        <v>180</v>
      </c>
      <c r="AS395" s="55" t="s">
        <v>180</v>
      </c>
      <c r="AT395" s="56" t="s">
        <v>180</v>
      </c>
      <c r="AU395" s="54" t="s">
        <v>180</v>
      </c>
      <c r="AV395" s="55" t="s">
        <v>180</v>
      </c>
      <c r="AW395" s="56">
        <v>324</v>
      </c>
      <c r="AX395" s="54">
        <v>287.60000000000002</v>
      </c>
      <c r="AY395" s="55">
        <v>306</v>
      </c>
      <c r="AZ395" s="56">
        <v>328.6</v>
      </c>
      <c r="BA395" s="54">
        <v>301.60000000000002</v>
      </c>
      <c r="BB395" s="55">
        <v>315.39999999999998</v>
      </c>
      <c r="BC395" s="56">
        <v>328.6</v>
      </c>
      <c r="BD395" s="54">
        <v>325</v>
      </c>
      <c r="BE395" s="55">
        <v>327.2</v>
      </c>
      <c r="BF395" s="56">
        <v>324.2</v>
      </c>
      <c r="BG395" s="54">
        <v>301.60000000000002</v>
      </c>
      <c r="BH395" s="55">
        <v>313.2</v>
      </c>
      <c r="BI395" s="56">
        <v>316</v>
      </c>
      <c r="BJ395" s="54">
        <v>309.2</v>
      </c>
      <c r="BK395" s="55">
        <v>312.8</v>
      </c>
      <c r="BL395" s="56">
        <v>320.8</v>
      </c>
      <c r="BM395" s="54">
        <v>317.2</v>
      </c>
      <c r="BN395" s="55">
        <v>319.2</v>
      </c>
      <c r="BO395" s="56">
        <v>316.2</v>
      </c>
      <c r="BP395" s="54">
        <v>314.60000000000002</v>
      </c>
      <c r="BQ395" s="55">
        <v>315.60000000000002</v>
      </c>
      <c r="BR395" s="56">
        <v>313.39999999999998</v>
      </c>
      <c r="BS395" s="54">
        <v>309.8</v>
      </c>
      <c r="BT395" s="55">
        <v>311.8</v>
      </c>
      <c r="BU395" s="56">
        <v>328.8</v>
      </c>
      <c r="BV395" s="54">
        <v>326.2</v>
      </c>
      <c r="BW395" s="55">
        <v>327.60000000000002</v>
      </c>
      <c r="BX395" s="56">
        <v>331.8</v>
      </c>
      <c r="BY395" s="54">
        <v>330</v>
      </c>
      <c r="BZ395" s="55">
        <v>331.2</v>
      </c>
      <c r="CA395" s="56" t="s">
        <v>180</v>
      </c>
      <c r="CB395" s="54" t="s">
        <v>180</v>
      </c>
      <c r="CC395" s="55" t="s">
        <v>180</v>
      </c>
      <c r="CD395" s="56" t="s">
        <v>180</v>
      </c>
      <c r="CE395" s="54" t="s">
        <v>180</v>
      </c>
      <c r="CF395" s="55" t="s">
        <v>180</v>
      </c>
      <c r="CG395" s="56">
        <v>318</v>
      </c>
      <c r="CH395" s="54">
        <v>316</v>
      </c>
      <c r="CI395" s="55">
        <v>317.2</v>
      </c>
      <c r="CJ395" s="56">
        <v>2500</v>
      </c>
      <c r="CK395" s="54">
        <v>2400</v>
      </c>
      <c r="CL395" s="55">
        <v>2450</v>
      </c>
      <c r="CM395" s="56">
        <v>2300</v>
      </c>
      <c r="CN395" s="54">
        <v>2200</v>
      </c>
      <c r="CO395" s="55">
        <v>2250</v>
      </c>
      <c r="CP395" s="56">
        <v>351</v>
      </c>
      <c r="CQ395" s="54">
        <v>348</v>
      </c>
      <c r="CR395" s="55">
        <v>349.8</v>
      </c>
      <c r="CS395" s="56">
        <v>424</v>
      </c>
      <c r="CT395" s="54">
        <v>408</v>
      </c>
      <c r="CU395" s="55">
        <v>416</v>
      </c>
      <c r="CV395" s="56">
        <v>442</v>
      </c>
      <c r="CW395" s="54">
        <v>416</v>
      </c>
      <c r="CX395" s="55">
        <v>429</v>
      </c>
      <c r="CY395" s="54">
        <v>284</v>
      </c>
      <c r="CZ395" s="54">
        <v>281.39999999999998</v>
      </c>
      <c r="DA395" s="55">
        <v>283</v>
      </c>
      <c r="DB395" s="54">
        <v>277.39999999999998</v>
      </c>
      <c r="DC395" s="54">
        <v>270.8</v>
      </c>
      <c r="DD395" s="55">
        <v>274.2</v>
      </c>
      <c r="DE395" s="54">
        <v>323</v>
      </c>
      <c r="DF395" s="54">
        <v>320</v>
      </c>
      <c r="DG395" s="55">
        <v>321.8</v>
      </c>
      <c r="DH395" s="54">
        <v>325</v>
      </c>
      <c r="DI395" s="54">
        <v>319</v>
      </c>
      <c r="DJ395" s="55">
        <v>322.2</v>
      </c>
      <c r="DK395" s="56">
        <v>325</v>
      </c>
      <c r="DL395" s="54">
        <v>320</v>
      </c>
      <c r="DM395" s="55">
        <v>323</v>
      </c>
      <c r="DN395" s="54" t="s">
        <v>180</v>
      </c>
      <c r="DO395" s="54" t="s">
        <v>180</v>
      </c>
      <c r="DP395" s="55" t="s">
        <v>180</v>
      </c>
      <c r="DQ395" s="54" t="s">
        <v>180</v>
      </c>
      <c r="DR395" s="54" t="s">
        <v>180</v>
      </c>
      <c r="DS395" s="55" t="s">
        <v>180</v>
      </c>
      <c r="DT395" s="54" t="s">
        <v>180</v>
      </c>
      <c r="DU395" s="54" t="s">
        <v>180</v>
      </c>
      <c r="DV395" s="55" t="s">
        <v>180</v>
      </c>
      <c r="DW395" s="56">
        <v>299.60000000000002</v>
      </c>
      <c r="DX395" s="54">
        <v>294.60000000000002</v>
      </c>
      <c r="DY395" s="55">
        <v>297.60000000000002</v>
      </c>
      <c r="DZ395" s="56" t="s">
        <v>180</v>
      </c>
      <c r="EA395" s="54" t="s">
        <v>180</v>
      </c>
      <c r="EB395" s="55" t="s">
        <v>180</v>
      </c>
      <c r="EC395" s="56">
        <v>320</v>
      </c>
      <c r="ED395" s="54">
        <v>297</v>
      </c>
      <c r="EE395" s="55">
        <v>308.8</v>
      </c>
      <c r="EF395" s="56">
        <v>296</v>
      </c>
      <c r="EG395" s="54">
        <v>292</v>
      </c>
      <c r="EH395" s="55">
        <v>294.39999999999998</v>
      </c>
      <c r="EI395" s="56" t="s">
        <v>180</v>
      </c>
      <c r="EJ395" s="54" t="s">
        <v>180</v>
      </c>
      <c r="EK395" s="55" t="s">
        <v>180</v>
      </c>
      <c r="EL395" s="56">
        <v>285</v>
      </c>
      <c r="EM395" s="54">
        <v>280</v>
      </c>
      <c r="EN395" s="55">
        <v>282.8</v>
      </c>
      <c r="EO395" s="56">
        <v>1890</v>
      </c>
      <c r="EP395" s="54">
        <v>1804</v>
      </c>
      <c r="EQ395" s="55">
        <v>1847</v>
      </c>
      <c r="ER395" s="56">
        <v>2100</v>
      </c>
      <c r="ES395" s="54">
        <v>2050</v>
      </c>
      <c r="ET395" s="55">
        <v>2075</v>
      </c>
      <c r="EU395" s="54" t="s">
        <v>180</v>
      </c>
      <c r="EV395" s="54" t="s">
        <v>180</v>
      </c>
      <c r="EW395" s="55" t="s">
        <v>180</v>
      </c>
      <c r="EX395" s="54">
        <v>310</v>
      </c>
      <c r="EY395" s="54">
        <v>305.60000000000002</v>
      </c>
      <c r="EZ395" s="55">
        <v>308.2</v>
      </c>
      <c r="FA395" s="56" t="s">
        <v>180</v>
      </c>
      <c r="FB395" s="54" t="s">
        <v>180</v>
      </c>
      <c r="FC395" s="55" t="s">
        <v>180</v>
      </c>
      <c r="FD395" s="56" t="s">
        <v>180</v>
      </c>
      <c r="FE395" s="54" t="s">
        <v>180</v>
      </c>
      <c r="FF395" s="55" t="s">
        <v>180</v>
      </c>
      <c r="FG395" s="56">
        <v>307</v>
      </c>
      <c r="FH395" s="54">
        <v>302</v>
      </c>
      <c r="FI395" s="55">
        <v>305</v>
      </c>
      <c r="FJ395" s="56">
        <v>307</v>
      </c>
      <c r="FK395" s="54">
        <v>280</v>
      </c>
      <c r="FL395" s="55">
        <v>293.60000000000002</v>
      </c>
      <c r="FM395" s="56">
        <v>333</v>
      </c>
      <c r="FN395" s="54">
        <v>332</v>
      </c>
      <c r="FO395" s="55">
        <v>332.6</v>
      </c>
      <c r="FP395" s="56" t="s">
        <v>180</v>
      </c>
      <c r="FQ395" s="54" t="s">
        <v>180</v>
      </c>
      <c r="FR395" s="55" t="s">
        <v>180</v>
      </c>
      <c r="FS395" s="56" t="s">
        <v>180</v>
      </c>
      <c r="FT395" s="54" t="s">
        <v>180</v>
      </c>
      <c r="FU395" s="55" t="s">
        <v>180</v>
      </c>
      <c r="FV395" s="56">
        <v>256</v>
      </c>
      <c r="FW395" s="54">
        <v>244</v>
      </c>
      <c r="FX395" s="55">
        <v>250</v>
      </c>
      <c r="FY395" s="56">
        <v>293</v>
      </c>
      <c r="FZ395" s="54">
        <v>276</v>
      </c>
      <c r="GA395" s="55">
        <v>284.8</v>
      </c>
      <c r="GB395" s="56">
        <v>816</v>
      </c>
      <c r="GC395" s="54">
        <v>560</v>
      </c>
      <c r="GD395" s="55">
        <v>688.4</v>
      </c>
      <c r="GE395" s="56">
        <v>625</v>
      </c>
      <c r="GF395" s="54">
        <v>625</v>
      </c>
      <c r="GG395" s="55">
        <v>625</v>
      </c>
      <c r="GH395" s="56">
        <v>866</v>
      </c>
      <c r="GI395" s="54">
        <v>734</v>
      </c>
      <c r="GJ395" s="55">
        <v>800</v>
      </c>
      <c r="GK395" s="56" t="s">
        <v>180</v>
      </c>
      <c r="GL395" s="54" t="s">
        <v>180</v>
      </c>
      <c r="GM395" s="55" t="s">
        <v>180</v>
      </c>
      <c r="GN395" s="56" t="s">
        <v>180</v>
      </c>
      <c r="GO395" s="54" t="s">
        <v>180</v>
      </c>
      <c r="GP395" s="55" t="s">
        <v>180</v>
      </c>
      <c r="GQ395" s="56" t="s">
        <v>180</v>
      </c>
      <c r="GR395" s="54" t="s">
        <v>180</v>
      </c>
      <c r="GS395" s="55" t="s">
        <v>180</v>
      </c>
      <c r="GT395" s="56">
        <v>711</v>
      </c>
      <c r="GU395" s="54">
        <v>661</v>
      </c>
      <c r="GV395" s="55">
        <v>686</v>
      </c>
      <c r="GW395" s="56" t="s">
        <v>180</v>
      </c>
      <c r="GX395" s="54" t="s">
        <v>180</v>
      </c>
      <c r="GY395" s="55" t="s">
        <v>180</v>
      </c>
      <c r="GZ395" s="56">
        <v>106</v>
      </c>
      <c r="HA395" s="54">
        <v>72.599999999999994</v>
      </c>
      <c r="HB395" s="55">
        <v>89.8</v>
      </c>
      <c r="HC395" s="56">
        <v>125</v>
      </c>
      <c r="HD395" s="54">
        <v>120</v>
      </c>
      <c r="HE395" s="55">
        <v>123</v>
      </c>
      <c r="HF395" s="54" t="s">
        <v>180</v>
      </c>
      <c r="HG395" s="54" t="s">
        <v>180</v>
      </c>
      <c r="HH395" s="55" t="s">
        <v>180</v>
      </c>
      <c r="HI395" s="54">
        <v>115</v>
      </c>
      <c r="HJ395" s="54">
        <v>65</v>
      </c>
      <c r="HK395" s="55">
        <v>90</v>
      </c>
      <c r="HL395" s="56">
        <v>55</v>
      </c>
      <c r="HM395" s="54">
        <v>38</v>
      </c>
      <c r="HN395" s="55">
        <v>46.8</v>
      </c>
      <c r="HO395" s="56">
        <v>100</v>
      </c>
      <c r="HP395" s="54">
        <v>52</v>
      </c>
      <c r="HQ395" s="55">
        <v>76</v>
      </c>
      <c r="HR395" s="56">
        <v>110</v>
      </c>
      <c r="HS395" s="54">
        <v>105</v>
      </c>
      <c r="HT395" s="55">
        <v>108</v>
      </c>
      <c r="HU395" s="56" t="s">
        <v>180</v>
      </c>
      <c r="HV395" s="54" t="s">
        <v>180</v>
      </c>
      <c r="HW395" s="55" t="s">
        <v>180</v>
      </c>
      <c r="HX395" s="56">
        <v>80</v>
      </c>
      <c r="HY395" s="54">
        <v>70</v>
      </c>
      <c r="HZ395" s="55">
        <v>75</v>
      </c>
      <c r="IA395" s="56">
        <v>60</v>
      </c>
      <c r="IB395" s="54">
        <v>44</v>
      </c>
      <c r="IC395" s="55">
        <v>52</v>
      </c>
    </row>
    <row r="396" spans="1:237">
      <c r="A396" s="20">
        <v>2019</v>
      </c>
      <c r="B396" s="20">
        <v>4</v>
      </c>
      <c r="C396" s="20">
        <v>11</v>
      </c>
      <c r="D396" s="54">
        <v>281.25</v>
      </c>
      <c r="E396" s="54">
        <v>278.75</v>
      </c>
      <c r="F396" s="55">
        <v>280.25</v>
      </c>
      <c r="G396" s="56" t="s">
        <v>180</v>
      </c>
      <c r="H396" s="54" t="s">
        <v>180</v>
      </c>
      <c r="I396" s="55" t="s">
        <v>180</v>
      </c>
      <c r="J396" s="56">
        <v>249.75</v>
      </c>
      <c r="K396" s="54">
        <v>242</v>
      </c>
      <c r="L396" s="55">
        <v>246</v>
      </c>
      <c r="M396" s="56">
        <v>327.5</v>
      </c>
      <c r="N396" s="54">
        <v>310</v>
      </c>
      <c r="O396" s="55">
        <v>318.75</v>
      </c>
      <c r="P396" s="56">
        <v>327.5</v>
      </c>
      <c r="Q396" s="54">
        <v>310</v>
      </c>
      <c r="R396" s="55">
        <v>318.75</v>
      </c>
      <c r="S396" s="56">
        <v>327.5</v>
      </c>
      <c r="T396" s="54">
        <v>310</v>
      </c>
      <c r="U396" s="55">
        <v>318.75</v>
      </c>
      <c r="V396" s="54">
        <v>301.25</v>
      </c>
      <c r="W396" s="54">
        <v>293.75</v>
      </c>
      <c r="X396" s="55">
        <v>297.75</v>
      </c>
      <c r="Y396" s="54">
        <v>311.25</v>
      </c>
      <c r="Z396" s="54">
        <v>311.25</v>
      </c>
      <c r="AA396" s="55">
        <v>311.25</v>
      </c>
      <c r="AB396" s="54">
        <v>327.5</v>
      </c>
      <c r="AC396" s="54">
        <v>310</v>
      </c>
      <c r="AD396" s="55">
        <v>318.75</v>
      </c>
      <c r="AE396" s="54">
        <v>301.25</v>
      </c>
      <c r="AF396" s="54">
        <v>293.75</v>
      </c>
      <c r="AG396" s="55">
        <v>297.75</v>
      </c>
      <c r="AH396" s="56">
        <v>327.5</v>
      </c>
      <c r="AI396" s="54">
        <v>310</v>
      </c>
      <c r="AJ396" s="55">
        <v>318.75</v>
      </c>
      <c r="AK396" s="56">
        <v>278.75</v>
      </c>
      <c r="AL396" s="54">
        <v>278.75</v>
      </c>
      <c r="AM396" s="55">
        <v>278.75</v>
      </c>
      <c r="AN396" s="56" t="s">
        <v>180</v>
      </c>
      <c r="AO396" s="54" t="s">
        <v>180</v>
      </c>
      <c r="AP396" s="55" t="s">
        <v>180</v>
      </c>
      <c r="AQ396" s="56" t="s">
        <v>180</v>
      </c>
      <c r="AR396" s="54" t="s">
        <v>180</v>
      </c>
      <c r="AS396" s="55" t="s">
        <v>180</v>
      </c>
      <c r="AT396" s="56" t="s">
        <v>180</v>
      </c>
      <c r="AU396" s="54" t="s">
        <v>180</v>
      </c>
      <c r="AV396" s="55" t="s">
        <v>180</v>
      </c>
      <c r="AW396" s="56">
        <v>310</v>
      </c>
      <c r="AX396" s="54">
        <v>266.25</v>
      </c>
      <c r="AY396" s="55">
        <v>288.25</v>
      </c>
      <c r="AZ396" s="56">
        <v>312.5</v>
      </c>
      <c r="BA396" s="54">
        <v>289.5</v>
      </c>
      <c r="BB396" s="55">
        <v>301.25</v>
      </c>
      <c r="BC396" s="56">
        <v>312.5</v>
      </c>
      <c r="BD396" s="54">
        <v>310</v>
      </c>
      <c r="BE396" s="55">
        <v>311.5</v>
      </c>
      <c r="BF396" s="56">
        <v>305</v>
      </c>
      <c r="BG396" s="54">
        <v>289.5</v>
      </c>
      <c r="BH396" s="55">
        <v>297.5</v>
      </c>
      <c r="BI396" s="56">
        <v>305</v>
      </c>
      <c r="BJ396" s="54">
        <v>302.75</v>
      </c>
      <c r="BK396" s="55">
        <v>304</v>
      </c>
      <c r="BL396" s="56">
        <v>312.5</v>
      </c>
      <c r="BM396" s="54">
        <v>310</v>
      </c>
      <c r="BN396" s="55">
        <v>311.5</v>
      </c>
      <c r="BO396" s="56">
        <v>308.25</v>
      </c>
      <c r="BP396" s="54">
        <v>307.25</v>
      </c>
      <c r="BQ396" s="55">
        <v>308</v>
      </c>
      <c r="BR396" s="56">
        <v>305</v>
      </c>
      <c r="BS396" s="54">
        <v>302.5</v>
      </c>
      <c r="BT396" s="55">
        <v>303.75</v>
      </c>
      <c r="BU396" s="56">
        <v>320.75</v>
      </c>
      <c r="BV396" s="54">
        <v>318.75</v>
      </c>
      <c r="BW396" s="55">
        <v>320</v>
      </c>
      <c r="BX396" s="56">
        <v>325.75</v>
      </c>
      <c r="BY396" s="54">
        <v>324</v>
      </c>
      <c r="BZ396" s="55">
        <v>325</v>
      </c>
      <c r="CA396" s="56" t="s">
        <v>180</v>
      </c>
      <c r="CB396" s="54" t="s">
        <v>180</v>
      </c>
      <c r="CC396" s="55" t="s">
        <v>180</v>
      </c>
      <c r="CD396" s="56" t="s">
        <v>180</v>
      </c>
      <c r="CE396" s="54" t="s">
        <v>180</v>
      </c>
      <c r="CF396" s="55" t="s">
        <v>180</v>
      </c>
      <c r="CG396" s="56">
        <v>303.25</v>
      </c>
      <c r="CH396" s="54">
        <v>300</v>
      </c>
      <c r="CI396" s="55">
        <v>302</v>
      </c>
      <c r="CJ396" s="56">
        <v>2442.5</v>
      </c>
      <c r="CK396" s="54">
        <v>2375</v>
      </c>
      <c r="CL396" s="55">
        <v>2408.75</v>
      </c>
      <c r="CM396" s="56">
        <v>2267.5</v>
      </c>
      <c r="CN396" s="54">
        <v>2175</v>
      </c>
      <c r="CO396" s="55">
        <v>2221.25</v>
      </c>
      <c r="CP396" s="56">
        <v>335</v>
      </c>
      <c r="CQ396" s="54">
        <v>333.75</v>
      </c>
      <c r="CR396" s="55">
        <v>334.5</v>
      </c>
      <c r="CS396" s="56">
        <v>410</v>
      </c>
      <c r="CT396" s="54">
        <v>390</v>
      </c>
      <c r="CU396" s="55">
        <v>400</v>
      </c>
      <c r="CV396" s="56">
        <v>440</v>
      </c>
      <c r="CW396" s="54">
        <v>410</v>
      </c>
      <c r="CX396" s="55">
        <v>425</v>
      </c>
      <c r="CY396" s="54">
        <v>276.25</v>
      </c>
      <c r="CZ396" s="54">
        <v>261.25</v>
      </c>
      <c r="DA396" s="55">
        <v>269.25</v>
      </c>
      <c r="DB396" s="54">
        <v>252.25</v>
      </c>
      <c r="DC396" s="54">
        <v>247.5</v>
      </c>
      <c r="DD396" s="55">
        <v>250.25</v>
      </c>
      <c r="DE396" s="54">
        <v>328.75</v>
      </c>
      <c r="DF396" s="54">
        <v>318.75</v>
      </c>
      <c r="DG396" s="55">
        <v>324.25</v>
      </c>
      <c r="DH396" s="54">
        <v>305</v>
      </c>
      <c r="DI396" s="54">
        <v>302.5</v>
      </c>
      <c r="DJ396" s="55">
        <v>304</v>
      </c>
      <c r="DK396" s="56">
        <v>328.75</v>
      </c>
      <c r="DL396" s="54">
        <v>320</v>
      </c>
      <c r="DM396" s="55">
        <v>324.75</v>
      </c>
      <c r="DN396" s="54" t="s">
        <v>180</v>
      </c>
      <c r="DO396" s="54" t="s">
        <v>180</v>
      </c>
      <c r="DP396" s="55" t="s">
        <v>180</v>
      </c>
      <c r="DQ396" s="54" t="s">
        <v>180</v>
      </c>
      <c r="DR396" s="54" t="s">
        <v>180</v>
      </c>
      <c r="DS396" s="55" t="s">
        <v>180</v>
      </c>
      <c r="DT396" s="54" t="s">
        <v>180</v>
      </c>
      <c r="DU396" s="54" t="s">
        <v>180</v>
      </c>
      <c r="DV396" s="55" t="s">
        <v>180</v>
      </c>
      <c r="DW396" s="56">
        <v>281.25</v>
      </c>
      <c r="DX396" s="54">
        <v>278.75</v>
      </c>
      <c r="DY396" s="55">
        <v>280.25</v>
      </c>
      <c r="DZ396" s="56" t="s">
        <v>180</v>
      </c>
      <c r="EA396" s="54" t="s">
        <v>180</v>
      </c>
      <c r="EB396" s="55" t="s">
        <v>180</v>
      </c>
      <c r="EC396" s="56">
        <v>303.75</v>
      </c>
      <c r="ED396" s="54">
        <v>285</v>
      </c>
      <c r="EE396" s="55">
        <v>294.5</v>
      </c>
      <c r="EF396" s="56">
        <v>278.75</v>
      </c>
      <c r="EG396" s="54">
        <v>278.75</v>
      </c>
      <c r="EH396" s="55">
        <v>278.75</v>
      </c>
      <c r="EI396" s="56" t="s">
        <v>180</v>
      </c>
      <c r="EJ396" s="54" t="s">
        <v>180</v>
      </c>
      <c r="EK396" s="55" t="s">
        <v>180</v>
      </c>
      <c r="EL396" s="56">
        <v>268.75</v>
      </c>
      <c r="EM396" s="54">
        <v>266.25</v>
      </c>
      <c r="EN396" s="55">
        <v>267.75</v>
      </c>
      <c r="EO396" s="56">
        <v>1825</v>
      </c>
      <c r="EP396" s="54">
        <v>1742.5</v>
      </c>
      <c r="EQ396" s="55">
        <v>1783.75</v>
      </c>
      <c r="ER396" s="56">
        <v>2025</v>
      </c>
      <c r="ES396" s="54">
        <v>1950</v>
      </c>
      <c r="ET396" s="55">
        <v>1987.5</v>
      </c>
      <c r="EU396" s="54" t="s">
        <v>180</v>
      </c>
      <c r="EV396" s="54" t="s">
        <v>180</v>
      </c>
      <c r="EW396" s="55" t="s">
        <v>180</v>
      </c>
      <c r="EX396" s="54">
        <v>295.5</v>
      </c>
      <c r="EY396" s="54">
        <v>291.75</v>
      </c>
      <c r="EZ396" s="55">
        <v>293.75</v>
      </c>
      <c r="FA396" s="56" t="s">
        <v>180</v>
      </c>
      <c r="FB396" s="54" t="s">
        <v>180</v>
      </c>
      <c r="FC396" s="55" t="s">
        <v>180</v>
      </c>
      <c r="FD396" s="56" t="s">
        <v>180</v>
      </c>
      <c r="FE396" s="54" t="s">
        <v>180</v>
      </c>
      <c r="FF396" s="55" t="s">
        <v>180</v>
      </c>
      <c r="FG396" s="56">
        <v>297.5</v>
      </c>
      <c r="FH396" s="54">
        <v>292.5</v>
      </c>
      <c r="FI396" s="55">
        <v>295.5</v>
      </c>
      <c r="FJ396" s="56">
        <v>293.75</v>
      </c>
      <c r="FK396" s="54">
        <v>263.75</v>
      </c>
      <c r="FL396" s="55">
        <v>278.75</v>
      </c>
      <c r="FM396" s="56">
        <v>322.5</v>
      </c>
      <c r="FN396" s="54">
        <v>322.5</v>
      </c>
      <c r="FO396" s="55">
        <v>322.5</v>
      </c>
      <c r="FP396" s="56" t="s">
        <v>180</v>
      </c>
      <c r="FQ396" s="54" t="s">
        <v>180</v>
      </c>
      <c r="FR396" s="55" t="s">
        <v>180</v>
      </c>
      <c r="FS396" s="56" t="s">
        <v>180</v>
      </c>
      <c r="FT396" s="54" t="s">
        <v>180</v>
      </c>
      <c r="FU396" s="55" t="s">
        <v>180</v>
      </c>
      <c r="FV396" s="56">
        <v>232.5</v>
      </c>
      <c r="FW396" s="54">
        <v>220</v>
      </c>
      <c r="FX396" s="55">
        <v>226.25</v>
      </c>
      <c r="FY396" s="56">
        <v>276.25</v>
      </c>
      <c r="FZ396" s="54">
        <v>252.5</v>
      </c>
      <c r="GA396" s="55">
        <v>264.75</v>
      </c>
      <c r="GB396" s="56">
        <v>810</v>
      </c>
      <c r="GC396" s="54">
        <v>555</v>
      </c>
      <c r="GD396" s="55">
        <v>683</v>
      </c>
      <c r="GE396" s="56">
        <v>625</v>
      </c>
      <c r="GF396" s="54">
        <v>625</v>
      </c>
      <c r="GG396" s="55">
        <v>625</v>
      </c>
      <c r="GH396" s="56">
        <v>860</v>
      </c>
      <c r="GI396" s="54">
        <v>725</v>
      </c>
      <c r="GJ396" s="55">
        <v>792.5</v>
      </c>
      <c r="GK396" s="56" t="s">
        <v>180</v>
      </c>
      <c r="GL396" s="54" t="s">
        <v>180</v>
      </c>
      <c r="GM396" s="55" t="s">
        <v>180</v>
      </c>
      <c r="GN396" s="56" t="s">
        <v>180</v>
      </c>
      <c r="GO396" s="54" t="s">
        <v>180</v>
      </c>
      <c r="GP396" s="55" t="s">
        <v>180</v>
      </c>
      <c r="GQ396" s="56" t="s">
        <v>180</v>
      </c>
      <c r="GR396" s="54" t="s">
        <v>180</v>
      </c>
      <c r="GS396" s="55" t="s">
        <v>180</v>
      </c>
      <c r="GT396" s="56">
        <v>705</v>
      </c>
      <c r="GU396" s="54">
        <v>655</v>
      </c>
      <c r="GV396" s="55">
        <v>680</v>
      </c>
      <c r="GW396" s="56" t="s">
        <v>180</v>
      </c>
      <c r="GX396" s="54" t="s">
        <v>180</v>
      </c>
      <c r="GY396" s="55" t="s">
        <v>180</v>
      </c>
      <c r="GZ396" s="56">
        <v>105</v>
      </c>
      <c r="HA396" s="54">
        <v>72</v>
      </c>
      <c r="HB396" s="55">
        <v>89</v>
      </c>
      <c r="HC396" s="56">
        <v>125</v>
      </c>
      <c r="HD396" s="54">
        <v>115</v>
      </c>
      <c r="HE396" s="55">
        <v>120</v>
      </c>
      <c r="HF396" s="54" t="s">
        <v>180</v>
      </c>
      <c r="HG396" s="54" t="s">
        <v>180</v>
      </c>
      <c r="HH396" s="55" t="s">
        <v>180</v>
      </c>
      <c r="HI396" s="54">
        <v>110</v>
      </c>
      <c r="HJ396" s="54">
        <v>65</v>
      </c>
      <c r="HK396" s="55">
        <v>88</v>
      </c>
      <c r="HL396" s="56">
        <v>55</v>
      </c>
      <c r="HM396" s="54">
        <v>35</v>
      </c>
      <c r="HN396" s="55">
        <v>45</v>
      </c>
      <c r="HO396" s="56">
        <v>96.25</v>
      </c>
      <c r="HP396" s="54">
        <v>52</v>
      </c>
      <c r="HQ396" s="55">
        <v>74.5</v>
      </c>
      <c r="HR396" s="56">
        <v>106.25</v>
      </c>
      <c r="HS396" s="54">
        <v>103.5</v>
      </c>
      <c r="HT396" s="55">
        <v>105</v>
      </c>
      <c r="HU396" s="56" t="s">
        <v>180</v>
      </c>
      <c r="HV396" s="54" t="s">
        <v>180</v>
      </c>
      <c r="HW396" s="55" t="s">
        <v>180</v>
      </c>
      <c r="HX396" s="56">
        <v>80</v>
      </c>
      <c r="HY396" s="54">
        <v>70</v>
      </c>
      <c r="HZ396" s="55">
        <v>75</v>
      </c>
      <c r="IA396" s="56">
        <v>60</v>
      </c>
      <c r="IB396" s="54">
        <v>44</v>
      </c>
      <c r="IC396" s="55">
        <v>52</v>
      </c>
    </row>
    <row r="397" spans="1:237">
      <c r="A397" s="20">
        <v>2019</v>
      </c>
      <c r="B397" s="20">
        <v>4</v>
      </c>
      <c r="C397" s="20">
        <v>12</v>
      </c>
      <c r="D397" s="54">
        <v>271</v>
      </c>
      <c r="E397" s="54">
        <v>266.66666666666669</v>
      </c>
      <c r="F397" s="55">
        <v>269</v>
      </c>
      <c r="G397" s="56" t="s">
        <v>180</v>
      </c>
      <c r="H397" s="54" t="s">
        <v>180</v>
      </c>
      <c r="I397" s="55" t="s">
        <v>180</v>
      </c>
      <c r="J397" s="56">
        <v>240.66666666666666</v>
      </c>
      <c r="K397" s="54">
        <v>235.66666666666666</v>
      </c>
      <c r="L397" s="55">
        <v>238.33333333333334</v>
      </c>
      <c r="M397" s="56">
        <v>293.33333333333331</v>
      </c>
      <c r="N397" s="54">
        <v>276.66666666666669</v>
      </c>
      <c r="O397" s="55">
        <v>285</v>
      </c>
      <c r="P397" s="56">
        <v>293.33333333333331</v>
      </c>
      <c r="Q397" s="54">
        <v>276.66666666666669</v>
      </c>
      <c r="R397" s="55">
        <v>285</v>
      </c>
      <c r="S397" s="56">
        <v>293.33333333333331</v>
      </c>
      <c r="T397" s="54">
        <v>276.66666666666669</v>
      </c>
      <c r="U397" s="55">
        <v>285</v>
      </c>
      <c r="V397" s="54">
        <v>283.33333333333331</v>
      </c>
      <c r="W397" s="54">
        <v>273.33333333333331</v>
      </c>
      <c r="X397" s="55">
        <v>278.33333333333331</v>
      </c>
      <c r="Y397" s="54">
        <v>283.33333333333331</v>
      </c>
      <c r="Z397" s="54">
        <v>276.66666666666669</v>
      </c>
      <c r="AA397" s="55">
        <v>280</v>
      </c>
      <c r="AB397" s="54">
        <v>293.33333333333331</v>
      </c>
      <c r="AC397" s="54">
        <v>281.66666666666669</v>
      </c>
      <c r="AD397" s="55">
        <v>287.66666666666669</v>
      </c>
      <c r="AE397" s="54">
        <v>283.33333333333331</v>
      </c>
      <c r="AF397" s="54">
        <v>273.33333333333331</v>
      </c>
      <c r="AG397" s="55">
        <v>278.33333333333331</v>
      </c>
      <c r="AH397" s="56">
        <v>293.33333333333331</v>
      </c>
      <c r="AI397" s="54">
        <v>276.66666666666669</v>
      </c>
      <c r="AJ397" s="55">
        <v>285</v>
      </c>
      <c r="AK397" s="56">
        <v>268.33333333333331</v>
      </c>
      <c r="AL397" s="54">
        <v>263.33333333333331</v>
      </c>
      <c r="AM397" s="55">
        <v>266.33333333333331</v>
      </c>
      <c r="AN397" s="56" t="s">
        <v>180</v>
      </c>
      <c r="AO397" s="54" t="s">
        <v>180</v>
      </c>
      <c r="AP397" s="55" t="s">
        <v>180</v>
      </c>
      <c r="AQ397" s="56" t="s">
        <v>180</v>
      </c>
      <c r="AR397" s="54" t="s">
        <v>180</v>
      </c>
      <c r="AS397" s="55" t="s">
        <v>180</v>
      </c>
      <c r="AT397" s="56" t="s">
        <v>180</v>
      </c>
      <c r="AU397" s="54" t="s">
        <v>180</v>
      </c>
      <c r="AV397" s="55" t="s">
        <v>180</v>
      </c>
      <c r="AW397" s="56">
        <v>295</v>
      </c>
      <c r="AX397" s="54">
        <v>245</v>
      </c>
      <c r="AY397" s="55">
        <v>270</v>
      </c>
      <c r="AZ397" s="56">
        <v>298.33333333333331</v>
      </c>
      <c r="BA397" s="54">
        <v>278.33333333333331</v>
      </c>
      <c r="BB397" s="55">
        <v>288.33333333333331</v>
      </c>
      <c r="BC397" s="56">
        <v>298.33333333333331</v>
      </c>
      <c r="BD397" s="54">
        <v>296.66666666666669</v>
      </c>
      <c r="BE397" s="55">
        <v>297.66666666666669</v>
      </c>
      <c r="BF397" s="56">
        <v>295</v>
      </c>
      <c r="BG397" s="54">
        <v>278.33333333333331</v>
      </c>
      <c r="BH397" s="55">
        <v>287</v>
      </c>
      <c r="BI397" s="56">
        <v>286.66666666666669</v>
      </c>
      <c r="BJ397" s="54">
        <v>285.33333333333331</v>
      </c>
      <c r="BK397" s="55">
        <v>286</v>
      </c>
      <c r="BL397" s="56">
        <v>303.33333333333331</v>
      </c>
      <c r="BM397" s="54">
        <v>293.33333333333331</v>
      </c>
      <c r="BN397" s="55">
        <v>298.66666666666669</v>
      </c>
      <c r="BO397" s="56">
        <v>304</v>
      </c>
      <c r="BP397" s="54">
        <v>303</v>
      </c>
      <c r="BQ397" s="55">
        <v>304</v>
      </c>
      <c r="BR397" s="56">
        <v>297.66666666666669</v>
      </c>
      <c r="BS397" s="54">
        <v>293</v>
      </c>
      <c r="BT397" s="55">
        <v>295.66666666666669</v>
      </c>
      <c r="BU397" s="56">
        <v>303</v>
      </c>
      <c r="BV397" s="54">
        <v>299.66666666666669</v>
      </c>
      <c r="BW397" s="55">
        <v>301.66666666666669</v>
      </c>
      <c r="BX397" s="56">
        <v>310.66666666666669</v>
      </c>
      <c r="BY397" s="54">
        <v>308.66666666666669</v>
      </c>
      <c r="BZ397" s="55">
        <v>309.66666666666669</v>
      </c>
      <c r="CA397" s="56" t="s">
        <v>180</v>
      </c>
      <c r="CB397" s="54" t="s">
        <v>180</v>
      </c>
      <c r="CC397" s="55" t="s">
        <v>180</v>
      </c>
      <c r="CD397" s="56" t="s">
        <v>180</v>
      </c>
      <c r="CE397" s="54" t="s">
        <v>180</v>
      </c>
      <c r="CF397" s="55" t="s">
        <v>180</v>
      </c>
      <c r="CG397" s="56">
        <v>290.66666666666669</v>
      </c>
      <c r="CH397" s="54">
        <v>289.33333333333331</v>
      </c>
      <c r="CI397" s="55">
        <v>290</v>
      </c>
      <c r="CJ397" s="56">
        <v>2390</v>
      </c>
      <c r="CK397" s="54">
        <v>2290</v>
      </c>
      <c r="CL397" s="55">
        <v>2340</v>
      </c>
      <c r="CM397" s="56">
        <v>2200</v>
      </c>
      <c r="CN397" s="54">
        <v>2133.3333333333335</v>
      </c>
      <c r="CO397" s="55">
        <v>2166.6666666666665</v>
      </c>
      <c r="CP397" s="56">
        <v>325</v>
      </c>
      <c r="CQ397" s="54">
        <v>321.66666666666669</v>
      </c>
      <c r="CR397" s="55">
        <v>323.66666666666669</v>
      </c>
      <c r="CS397" s="56">
        <v>410</v>
      </c>
      <c r="CT397" s="54">
        <v>390</v>
      </c>
      <c r="CU397" s="55">
        <v>400</v>
      </c>
      <c r="CV397" s="56">
        <v>440</v>
      </c>
      <c r="CW397" s="54">
        <v>410</v>
      </c>
      <c r="CX397" s="55">
        <v>425</v>
      </c>
      <c r="CY397" s="54">
        <v>275</v>
      </c>
      <c r="CZ397" s="54">
        <v>250</v>
      </c>
      <c r="DA397" s="55">
        <v>262.66666666666669</v>
      </c>
      <c r="DB397" s="54">
        <v>241.66666666666666</v>
      </c>
      <c r="DC397" s="54">
        <v>238.66666666666666</v>
      </c>
      <c r="DD397" s="55">
        <v>240.33333333333334</v>
      </c>
      <c r="DE397" s="54">
        <v>293.33333333333331</v>
      </c>
      <c r="DF397" s="54">
        <v>286.66666666666669</v>
      </c>
      <c r="DG397" s="55">
        <v>290</v>
      </c>
      <c r="DH397" s="54">
        <v>288.33333333333331</v>
      </c>
      <c r="DI397" s="54">
        <v>286.66666666666669</v>
      </c>
      <c r="DJ397" s="55">
        <v>287.66666666666669</v>
      </c>
      <c r="DK397" s="56">
        <v>293.33333333333331</v>
      </c>
      <c r="DL397" s="54">
        <v>286.66666666666669</v>
      </c>
      <c r="DM397" s="55">
        <v>290</v>
      </c>
      <c r="DN397" s="54" t="s">
        <v>180</v>
      </c>
      <c r="DO397" s="54" t="s">
        <v>180</v>
      </c>
      <c r="DP397" s="55" t="s">
        <v>180</v>
      </c>
      <c r="DQ397" s="54" t="s">
        <v>180</v>
      </c>
      <c r="DR397" s="54" t="s">
        <v>180</v>
      </c>
      <c r="DS397" s="55" t="s">
        <v>180</v>
      </c>
      <c r="DT397" s="54" t="s">
        <v>180</v>
      </c>
      <c r="DU397" s="54" t="s">
        <v>180</v>
      </c>
      <c r="DV397" s="55" t="s">
        <v>180</v>
      </c>
      <c r="DW397" s="56">
        <v>271</v>
      </c>
      <c r="DX397" s="54">
        <v>266.66666666666669</v>
      </c>
      <c r="DY397" s="55">
        <v>269</v>
      </c>
      <c r="DZ397" s="56" t="s">
        <v>180</v>
      </c>
      <c r="EA397" s="54" t="s">
        <v>180</v>
      </c>
      <c r="EB397" s="55" t="s">
        <v>180</v>
      </c>
      <c r="EC397" s="56">
        <v>293.33333333333331</v>
      </c>
      <c r="ED397" s="54">
        <v>273.33333333333331</v>
      </c>
      <c r="EE397" s="55">
        <v>283.33333333333331</v>
      </c>
      <c r="EF397" s="56">
        <v>268.33333333333331</v>
      </c>
      <c r="EG397" s="54">
        <v>263.33333333333331</v>
      </c>
      <c r="EH397" s="55">
        <v>266.33333333333331</v>
      </c>
      <c r="EI397" s="56" t="s">
        <v>180</v>
      </c>
      <c r="EJ397" s="54" t="s">
        <v>180</v>
      </c>
      <c r="EK397" s="55" t="s">
        <v>180</v>
      </c>
      <c r="EL397" s="56">
        <v>258.33333333333331</v>
      </c>
      <c r="EM397" s="54">
        <v>258.33333333333331</v>
      </c>
      <c r="EN397" s="55">
        <v>258.33333333333331</v>
      </c>
      <c r="EO397" s="56">
        <v>1780</v>
      </c>
      <c r="EP397" s="54">
        <v>1680</v>
      </c>
      <c r="EQ397" s="55">
        <v>1730</v>
      </c>
      <c r="ER397" s="56">
        <v>2000</v>
      </c>
      <c r="ES397" s="54">
        <v>1900</v>
      </c>
      <c r="ET397" s="55">
        <v>1950</v>
      </c>
      <c r="EU397" s="54" t="s">
        <v>180</v>
      </c>
      <c r="EV397" s="54" t="s">
        <v>180</v>
      </c>
      <c r="EW397" s="55" t="s">
        <v>180</v>
      </c>
      <c r="EX397" s="54">
        <v>283.33333333333331</v>
      </c>
      <c r="EY397" s="54">
        <v>280</v>
      </c>
      <c r="EZ397" s="55">
        <v>282</v>
      </c>
      <c r="FA397" s="56" t="s">
        <v>180</v>
      </c>
      <c r="FB397" s="54" t="s">
        <v>180</v>
      </c>
      <c r="FC397" s="55" t="s">
        <v>180</v>
      </c>
      <c r="FD397" s="56" t="s">
        <v>180</v>
      </c>
      <c r="FE397" s="54" t="s">
        <v>180</v>
      </c>
      <c r="FF397" s="55" t="s">
        <v>180</v>
      </c>
      <c r="FG397" s="56">
        <v>280</v>
      </c>
      <c r="FH397" s="54">
        <v>280</v>
      </c>
      <c r="FI397" s="55">
        <v>280</v>
      </c>
      <c r="FJ397" s="56">
        <v>280</v>
      </c>
      <c r="FK397" s="54">
        <v>255</v>
      </c>
      <c r="FL397" s="55">
        <v>267.66666666666669</v>
      </c>
      <c r="FM397" s="56">
        <v>310</v>
      </c>
      <c r="FN397" s="54">
        <v>300</v>
      </c>
      <c r="FO397" s="55">
        <v>305</v>
      </c>
      <c r="FP397" s="56" t="s">
        <v>180</v>
      </c>
      <c r="FQ397" s="54" t="s">
        <v>180</v>
      </c>
      <c r="FR397" s="55" t="s">
        <v>180</v>
      </c>
      <c r="FS397" s="56" t="s">
        <v>180</v>
      </c>
      <c r="FT397" s="54" t="s">
        <v>180</v>
      </c>
      <c r="FU397" s="55" t="s">
        <v>180</v>
      </c>
      <c r="FV397" s="56">
        <v>220</v>
      </c>
      <c r="FW397" s="54">
        <v>220</v>
      </c>
      <c r="FX397" s="55">
        <v>220</v>
      </c>
      <c r="FY397" s="56">
        <v>260</v>
      </c>
      <c r="FZ397" s="54">
        <v>245</v>
      </c>
      <c r="GA397" s="55">
        <v>253</v>
      </c>
      <c r="GB397" s="56">
        <v>810</v>
      </c>
      <c r="GC397" s="54">
        <v>555</v>
      </c>
      <c r="GD397" s="55">
        <v>683</v>
      </c>
      <c r="GE397" s="56">
        <v>625</v>
      </c>
      <c r="GF397" s="54">
        <v>625</v>
      </c>
      <c r="GG397" s="55">
        <v>625</v>
      </c>
      <c r="GH397" s="56">
        <v>860</v>
      </c>
      <c r="GI397" s="54">
        <v>710</v>
      </c>
      <c r="GJ397" s="55">
        <v>785</v>
      </c>
      <c r="GK397" s="56" t="s">
        <v>180</v>
      </c>
      <c r="GL397" s="54" t="s">
        <v>180</v>
      </c>
      <c r="GM397" s="55" t="s">
        <v>180</v>
      </c>
      <c r="GN397" s="56" t="s">
        <v>180</v>
      </c>
      <c r="GO397" s="54" t="s">
        <v>180</v>
      </c>
      <c r="GP397" s="55" t="s">
        <v>180</v>
      </c>
      <c r="GQ397" s="56" t="s">
        <v>180</v>
      </c>
      <c r="GR397" s="54" t="s">
        <v>180</v>
      </c>
      <c r="GS397" s="55" t="s">
        <v>180</v>
      </c>
      <c r="GT397" s="56">
        <v>705</v>
      </c>
      <c r="GU397" s="54">
        <v>655</v>
      </c>
      <c r="GV397" s="55">
        <v>680</v>
      </c>
      <c r="GW397" s="56" t="s">
        <v>180</v>
      </c>
      <c r="GX397" s="54" t="s">
        <v>180</v>
      </c>
      <c r="GY397" s="55" t="s">
        <v>180</v>
      </c>
      <c r="GZ397" s="56">
        <v>105</v>
      </c>
      <c r="HA397" s="54">
        <v>72</v>
      </c>
      <c r="HB397" s="55">
        <v>89</v>
      </c>
      <c r="HC397" s="56">
        <v>125</v>
      </c>
      <c r="HD397" s="54">
        <v>115</v>
      </c>
      <c r="HE397" s="55">
        <v>120</v>
      </c>
      <c r="HF397" s="54" t="s">
        <v>180</v>
      </c>
      <c r="HG397" s="54" t="s">
        <v>180</v>
      </c>
      <c r="HH397" s="55" t="s">
        <v>180</v>
      </c>
      <c r="HI397" s="54">
        <v>110</v>
      </c>
      <c r="HJ397" s="54">
        <v>65</v>
      </c>
      <c r="HK397" s="55">
        <v>88</v>
      </c>
      <c r="HL397" s="56">
        <v>55</v>
      </c>
      <c r="HM397" s="54">
        <v>35</v>
      </c>
      <c r="HN397" s="55">
        <v>45</v>
      </c>
      <c r="HO397" s="56">
        <v>95</v>
      </c>
      <c r="HP397" s="54">
        <v>52</v>
      </c>
      <c r="HQ397" s="55">
        <v>74</v>
      </c>
      <c r="HR397" s="56">
        <v>105</v>
      </c>
      <c r="HS397" s="54">
        <v>103</v>
      </c>
      <c r="HT397" s="55">
        <v>104</v>
      </c>
      <c r="HU397" s="56" t="s">
        <v>180</v>
      </c>
      <c r="HV397" s="54" t="s">
        <v>180</v>
      </c>
      <c r="HW397" s="55" t="s">
        <v>180</v>
      </c>
      <c r="HX397" s="56">
        <v>80</v>
      </c>
      <c r="HY397" s="54">
        <v>63.333333333333336</v>
      </c>
      <c r="HZ397" s="55">
        <v>71.666666666666671</v>
      </c>
      <c r="IA397" s="56">
        <v>60</v>
      </c>
      <c r="IB397" s="54">
        <v>44</v>
      </c>
      <c r="IC397" s="55">
        <v>52</v>
      </c>
    </row>
    <row r="398" spans="1:237">
      <c r="A398" s="20">
        <v>2020</v>
      </c>
      <c r="B398" s="20">
        <v>1</v>
      </c>
      <c r="C398" s="20">
        <v>1</v>
      </c>
      <c r="D398" s="54">
        <v>280</v>
      </c>
      <c r="E398" s="54">
        <v>276.60000000000002</v>
      </c>
      <c r="F398" s="55">
        <v>278.60000000000002</v>
      </c>
      <c r="G398" s="56" t="s">
        <v>180</v>
      </c>
      <c r="H398" s="54" t="s">
        <v>180</v>
      </c>
      <c r="I398" s="55" t="s">
        <v>180</v>
      </c>
      <c r="J398" s="56">
        <v>270.60000000000002</v>
      </c>
      <c r="K398" s="54">
        <v>259.8</v>
      </c>
      <c r="L398" s="55">
        <v>265.39999999999998</v>
      </c>
      <c r="M398" s="56">
        <v>308</v>
      </c>
      <c r="N398" s="54">
        <v>294</v>
      </c>
      <c r="O398" s="55">
        <v>301.2</v>
      </c>
      <c r="P398" s="56">
        <v>308</v>
      </c>
      <c r="Q398" s="54">
        <v>294</v>
      </c>
      <c r="R398" s="55">
        <v>301.2</v>
      </c>
      <c r="S398" s="56">
        <v>308</v>
      </c>
      <c r="T398" s="54">
        <v>296</v>
      </c>
      <c r="U398" s="55">
        <v>302.2</v>
      </c>
      <c r="V398" s="54">
        <v>303</v>
      </c>
      <c r="W398" s="54">
        <v>290</v>
      </c>
      <c r="X398" s="55">
        <v>296.8</v>
      </c>
      <c r="Y398" s="54">
        <v>295</v>
      </c>
      <c r="Z398" s="54">
        <v>290</v>
      </c>
      <c r="AA398" s="55">
        <v>292.60000000000002</v>
      </c>
      <c r="AB398" s="54">
        <v>308</v>
      </c>
      <c r="AC398" s="54">
        <v>301</v>
      </c>
      <c r="AD398" s="55">
        <v>304.8</v>
      </c>
      <c r="AE398" s="54">
        <v>300</v>
      </c>
      <c r="AF398" s="54">
        <v>290</v>
      </c>
      <c r="AG398" s="55">
        <v>295</v>
      </c>
      <c r="AH398" s="56">
        <v>306</v>
      </c>
      <c r="AI398" s="54">
        <v>294</v>
      </c>
      <c r="AJ398" s="55">
        <v>300.2</v>
      </c>
      <c r="AK398" s="56">
        <v>273</v>
      </c>
      <c r="AL398" s="54">
        <v>272</v>
      </c>
      <c r="AM398" s="55">
        <v>272.60000000000002</v>
      </c>
      <c r="AN398" s="56" t="s">
        <v>180</v>
      </c>
      <c r="AO398" s="54" t="s">
        <v>180</v>
      </c>
      <c r="AP398" s="55" t="s">
        <v>180</v>
      </c>
      <c r="AQ398" s="56" t="s">
        <v>180</v>
      </c>
      <c r="AR398" s="54" t="s">
        <v>180</v>
      </c>
      <c r="AS398" s="55" t="s">
        <v>180</v>
      </c>
      <c r="AT398" s="56" t="s">
        <v>180</v>
      </c>
      <c r="AU398" s="54" t="s">
        <v>180</v>
      </c>
      <c r="AV398" s="55" t="s">
        <v>180</v>
      </c>
      <c r="AW398" s="56">
        <v>297.60000000000002</v>
      </c>
      <c r="AX398" s="54">
        <v>272</v>
      </c>
      <c r="AY398" s="55">
        <v>285</v>
      </c>
      <c r="AZ398" s="56">
        <v>301</v>
      </c>
      <c r="BA398" s="54">
        <v>281</v>
      </c>
      <c r="BB398" s="55">
        <v>291</v>
      </c>
      <c r="BC398" s="56">
        <v>298</v>
      </c>
      <c r="BD398" s="54">
        <v>295.60000000000002</v>
      </c>
      <c r="BE398" s="55">
        <v>297</v>
      </c>
      <c r="BF398" s="56">
        <v>300</v>
      </c>
      <c r="BG398" s="54">
        <v>281</v>
      </c>
      <c r="BH398" s="55">
        <v>290.60000000000002</v>
      </c>
      <c r="BI398" s="56">
        <v>284</v>
      </c>
      <c r="BJ398" s="54">
        <v>280.2</v>
      </c>
      <c r="BK398" s="55">
        <v>282.39999999999998</v>
      </c>
      <c r="BL398" s="56">
        <v>294</v>
      </c>
      <c r="BM398" s="54">
        <v>285</v>
      </c>
      <c r="BN398" s="55">
        <v>289.8</v>
      </c>
      <c r="BO398" s="56">
        <v>297.66666666666669</v>
      </c>
      <c r="BP398" s="54">
        <v>296.33333333333331</v>
      </c>
      <c r="BQ398" s="55">
        <v>297.33333333333331</v>
      </c>
      <c r="BR398" s="56">
        <v>290</v>
      </c>
      <c r="BS398" s="54">
        <v>285</v>
      </c>
      <c r="BT398" s="55">
        <v>288</v>
      </c>
      <c r="BU398" s="56">
        <v>295.8</v>
      </c>
      <c r="BV398" s="54">
        <v>292</v>
      </c>
      <c r="BW398" s="55">
        <v>294</v>
      </c>
      <c r="BX398" s="56">
        <v>300</v>
      </c>
      <c r="BY398" s="54">
        <v>292</v>
      </c>
      <c r="BZ398" s="55">
        <v>296</v>
      </c>
      <c r="CA398" s="56" t="s">
        <v>180</v>
      </c>
      <c r="CB398" s="54" t="s">
        <v>180</v>
      </c>
      <c r="CC398" s="55" t="s">
        <v>180</v>
      </c>
      <c r="CD398" s="56" t="s">
        <v>180</v>
      </c>
      <c r="CE398" s="54" t="s">
        <v>180</v>
      </c>
      <c r="CF398" s="55" t="s">
        <v>180</v>
      </c>
      <c r="CG398" s="56">
        <v>300</v>
      </c>
      <c r="CH398" s="54">
        <v>294</v>
      </c>
      <c r="CI398" s="55">
        <v>297.2</v>
      </c>
      <c r="CJ398" s="56">
        <v>2334</v>
      </c>
      <c r="CK398" s="54">
        <v>2234</v>
      </c>
      <c r="CL398" s="55">
        <v>2284</v>
      </c>
      <c r="CM398" s="56">
        <v>2150</v>
      </c>
      <c r="CN398" s="54">
        <v>2060</v>
      </c>
      <c r="CO398" s="55">
        <v>2105</v>
      </c>
      <c r="CP398" s="56">
        <v>326.39999999999998</v>
      </c>
      <c r="CQ398" s="54">
        <v>324</v>
      </c>
      <c r="CR398" s="55">
        <v>325.39999999999998</v>
      </c>
      <c r="CS398" s="56">
        <v>410</v>
      </c>
      <c r="CT398" s="54">
        <v>390</v>
      </c>
      <c r="CU398" s="55">
        <v>400</v>
      </c>
      <c r="CV398" s="56">
        <v>440</v>
      </c>
      <c r="CW398" s="54">
        <v>410</v>
      </c>
      <c r="CX398" s="55">
        <v>425</v>
      </c>
      <c r="CY398" s="54">
        <v>292</v>
      </c>
      <c r="CZ398" s="54">
        <v>271</v>
      </c>
      <c r="DA398" s="55">
        <v>281.8</v>
      </c>
      <c r="DB398" s="54">
        <v>271</v>
      </c>
      <c r="DC398" s="54">
        <v>259</v>
      </c>
      <c r="DD398" s="55">
        <v>265.39999999999998</v>
      </c>
      <c r="DE398" s="54">
        <v>306</v>
      </c>
      <c r="DF398" s="54">
        <v>300</v>
      </c>
      <c r="DG398" s="55">
        <v>303.2</v>
      </c>
      <c r="DH398" s="54">
        <v>301</v>
      </c>
      <c r="DI398" s="54">
        <v>292</v>
      </c>
      <c r="DJ398" s="55">
        <v>296.60000000000002</v>
      </c>
      <c r="DK398" s="56">
        <v>304</v>
      </c>
      <c r="DL398" s="54">
        <v>296</v>
      </c>
      <c r="DM398" s="55">
        <v>300</v>
      </c>
      <c r="DN398" s="54" t="s">
        <v>180</v>
      </c>
      <c r="DO398" s="54" t="s">
        <v>180</v>
      </c>
      <c r="DP398" s="55" t="s">
        <v>180</v>
      </c>
      <c r="DQ398" s="54" t="s">
        <v>180</v>
      </c>
      <c r="DR398" s="54" t="s">
        <v>180</v>
      </c>
      <c r="DS398" s="55" t="s">
        <v>180</v>
      </c>
      <c r="DT398" s="54" t="s">
        <v>180</v>
      </c>
      <c r="DU398" s="54" t="s">
        <v>180</v>
      </c>
      <c r="DV398" s="55" t="s">
        <v>180</v>
      </c>
      <c r="DW398" s="56">
        <v>280</v>
      </c>
      <c r="DX398" s="54">
        <v>276.60000000000002</v>
      </c>
      <c r="DY398" s="55">
        <v>278.60000000000002</v>
      </c>
      <c r="DZ398" s="56" t="s">
        <v>180</v>
      </c>
      <c r="EA398" s="54" t="s">
        <v>180</v>
      </c>
      <c r="EB398" s="55" t="s">
        <v>180</v>
      </c>
      <c r="EC398" s="56">
        <v>299</v>
      </c>
      <c r="ED398" s="54">
        <v>284.60000000000002</v>
      </c>
      <c r="EE398" s="55">
        <v>292</v>
      </c>
      <c r="EF398" s="56">
        <v>273</v>
      </c>
      <c r="EG398" s="54">
        <v>272</v>
      </c>
      <c r="EH398" s="55">
        <v>272.60000000000002</v>
      </c>
      <c r="EI398" s="56">
        <v>230</v>
      </c>
      <c r="EJ398" s="54">
        <v>225</v>
      </c>
      <c r="EK398" s="55">
        <v>228</v>
      </c>
      <c r="EL398" s="56">
        <v>271</v>
      </c>
      <c r="EM398" s="54">
        <v>271</v>
      </c>
      <c r="EN398" s="55">
        <v>271</v>
      </c>
      <c r="EO398" s="56">
        <v>1734</v>
      </c>
      <c r="EP398" s="54">
        <v>1650</v>
      </c>
      <c r="EQ398" s="55">
        <v>1692</v>
      </c>
      <c r="ER398" s="56">
        <v>1960</v>
      </c>
      <c r="ES398" s="54">
        <v>1860</v>
      </c>
      <c r="ET398" s="55">
        <v>1910</v>
      </c>
      <c r="EU398" s="54" t="s">
        <v>180</v>
      </c>
      <c r="EV398" s="54" t="s">
        <v>180</v>
      </c>
      <c r="EW398" s="55" t="s">
        <v>180</v>
      </c>
      <c r="EX398" s="54">
        <v>302.39999999999998</v>
      </c>
      <c r="EY398" s="54">
        <v>296</v>
      </c>
      <c r="EZ398" s="55">
        <v>299.60000000000002</v>
      </c>
      <c r="FA398" s="56">
        <v>255</v>
      </c>
      <c r="FB398" s="54">
        <v>255</v>
      </c>
      <c r="FC398" s="55">
        <v>255</v>
      </c>
      <c r="FD398" s="56" t="s">
        <v>180</v>
      </c>
      <c r="FE398" s="54" t="s">
        <v>180</v>
      </c>
      <c r="FF398" s="55" t="s">
        <v>180</v>
      </c>
      <c r="FG398" s="56">
        <v>280</v>
      </c>
      <c r="FH398" s="54">
        <v>280</v>
      </c>
      <c r="FI398" s="55">
        <v>280</v>
      </c>
      <c r="FJ398" s="56">
        <v>280</v>
      </c>
      <c r="FK398" s="54">
        <v>258</v>
      </c>
      <c r="FL398" s="55">
        <v>269</v>
      </c>
      <c r="FM398" s="56">
        <v>310</v>
      </c>
      <c r="FN398" s="54">
        <v>300</v>
      </c>
      <c r="FO398" s="55">
        <v>305</v>
      </c>
      <c r="FP398" s="56" t="s">
        <v>180</v>
      </c>
      <c r="FQ398" s="54" t="s">
        <v>180</v>
      </c>
      <c r="FR398" s="55" t="s">
        <v>180</v>
      </c>
      <c r="FS398" s="56" t="s">
        <v>180</v>
      </c>
      <c r="FT398" s="54" t="s">
        <v>180</v>
      </c>
      <c r="FU398" s="55" t="s">
        <v>180</v>
      </c>
      <c r="FV398" s="56">
        <v>223</v>
      </c>
      <c r="FW398" s="54">
        <v>217</v>
      </c>
      <c r="FX398" s="55">
        <v>220</v>
      </c>
      <c r="FY398" s="56">
        <v>260</v>
      </c>
      <c r="FZ398" s="54">
        <v>245</v>
      </c>
      <c r="GA398" s="55">
        <v>253</v>
      </c>
      <c r="GB398" s="56">
        <v>775</v>
      </c>
      <c r="GC398" s="54">
        <v>520</v>
      </c>
      <c r="GD398" s="55">
        <v>648</v>
      </c>
      <c r="GE398" s="56">
        <v>590</v>
      </c>
      <c r="GF398" s="54">
        <v>590</v>
      </c>
      <c r="GG398" s="55">
        <v>590</v>
      </c>
      <c r="GH398" s="56">
        <v>825</v>
      </c>
      <c r="GI398" s="54">
        <v>700</v>
      </c>
      <c r="GJ398" s="55">
        <v>763</v>
      </c>
      <c r="GK398" s="56" t="s">
        <v>180</v>
      </c>
      <c r="GL398" s="54" t="s">
        <v>180</v>
      </c>
      <c r="GM398" s="55" t="s">
        <v>180</v>
      </c>
      <c r="GN398" s="56" t="s">
        <v>180</v>
      </c>
      <c r="GO398" s="54" t="s">
        <v>180</v>
      </c>
      <c r="GP398" s="55" t="s">
        <v>180</v>
      </c>
      <c r="GQ398" s="56" t="s">
        <v>180</v>
      </c>
      <c r="GR398" s="54" t="s">
        <v>180</v>
      </c>
      <c r="GS398" s="55" t="s">
        <v>180</v>
      </c>
      <c r="GT398" s="56">
        <v>670</v>
      </c>
      <c r="GU398" s="54">
        <v>620</v>
      </c>
      <c r="GV398" s="55">
        <v>645</v>
      </c>
      <c r="GW398" s="56" t="s">
        <v>180</v>
      </c>
      <c r="GX398" s="54" t="s">
        <v>180</v>
      </c>
      <c r="GY398" s="55" t="s">
        <v>180</v>
      </c>
      <c r="GZ398" s="56">
        <v>101</v>
      </c>
      <c r="HA398" s="54">
        <v>70.400000000000006</v>
      </c>
      <c r="HB398" s="55">
        <v>85.8</v>
      </c>
      <c r="HC398" s="56">
        <v>125</v>
      </c>
      <c r="HD398" s="54">
        <v>115</v>
      </c>
      <c r="HE398" s="55">
        <v>120</v>
      </c>
      <c r="HF398" s="54" t="s">
        <v>180</v>
      </c>
      <c r="HG398" s="54" t="s">
        <v>180</v>
      </c>
      <c r="HH398" s="55" t="s">
        <v>180</v>
      </c>
      <c r="HI398" s="54">
        <v>110</v>
      </c>
      <c r="HJ398" s="54">
        <v>65</v>
      </c>
      <c r="HK398" s="55">
        <v>88</v>
      </c>
      <c r="HL398" s="56">
        <v>55</v>
      </c>
      <c r="HM398" s="54">
        <v>35</v>
      </c>
      <c r="HN398" s="55">
        <v>45</v>
      </c>
      <c r="HO398" s="56">
        <v>95</v>
      </c>
      <c r="HP398" s="54">
        <v>52</v>
      </c>
      <c r="HQ398" s="55">
        <v>74</v>
      </c>
      <c r="HR398" s="56">
        <v>105</v>
      </c>
      <c r="HS398" s="54">
        <v>103</v>
      </c>
      <c r="HT398" s="55">
        <v>104</v>
      </c>
      <c r="HU398" s="56" t="s">
        <v>180</v>
      </c>
      <c r="HV398" s="54" t="s">
        <v>180</v>
      </c>
      <c r="HW398" s="55" t="s">
        <v>180</v>
      </c>
      <c r="HX398" s="56">
        <v>80</v>
      </c>
      <c r="HY398" s="54">
        <v>60</v>
      </c>
      <c r="HZ398" s="55">
        <v>70</v>
      </c>
      <c r="IA398" s="56">
        <v>60</v>
      </c>
      <c r="IB398" s="54">
        <v>44</v>
      </c>
      <c r="IC398" s="55">
        <v>52</v>
      </c>
    </row>
    <row r="399" spans="1:237">
      <c r="A399" s="20">
        <v>2020</v>
      </c>
      <c r="B399" s="20">
        <v>1</v>
      </c>
      <c r="C399" s="20">
        <v>2</v>
      </c>
      <c r="D399" s="54">
        <v>304.25</v>
      </c>
      <c r="E399" s="54">
        <v>304.25</v>
      </c>
      <c r="F399" s="55">
        <v>304.25</v>
      </c>
      <c r="G399" s="56" t="s">
        <v>180</v>
      </c>
      <c r="H399" s="54" t="s">
        <v>180</v>
      </c>
      <c r="I399" s="55" t="s">
        <v>180</v>
      </c>
      <c r="J399" s="56">
        <v>283.25</v>
      </c>
      <c r="K399" s="54">
        <v>276</v>
      </c>
      <c r="L399" s="55">
        <v>280</v>
      </c>
      <c r="M399" s="56">
        <v>316.25</v>
      </c>
      <c r="N399" s="54">
        <v>310</v>
      </c>
      <c r="O399" s="55">
        <v>313.5</v>
      </c>
      <c r="P399" s="56">
        <v>316.25</v>
      </c>
      <c r="Q399" s="54">
        <v>311.25</v>
      </c>
      <c r="R399" s="55">
        <v>314.25</v>
      </c>
      <c r="S399" s="56">
        <v>316.25</v>
      </c>
      <c r="T399" s="54">
        <v>310</v>
      </c>
      <c r="U399" s="55">
        <v>313.5</v>
      </c>
      <c r="V399" s="54">
        <v>315</v>
      </c>
      <c r="W399" s="54">
        <v>310</v>
      </c>
      <c r="X399" s="55">
        <v>313</v>
      </c>
      <c r="Y399" s="54">
        <v>310</v>
      </c>
      <c r="Z399" s="54">
        <v>303.75</v>
      </c>
      <c r="AA399" s="55">
        <v>307.25</v>
      </c>
      <c r="AB399" s="54">
        <v>315</v>
      </c>
      <c r="AC399" s="54">
        <v>310</v>
      </c>
      <c r="AD399" s="55">
        <v>313</v>
      </c>
      <c r="AE399" s="54">
        <v>315</v>
      </c>
      <c r="AF399" s="54">
        <v>310</v>
      </c>
      <c r="AG399" s="55">
        <v>313</v>
      </c>
      <c r="AH399" s="56">
        <v>315</v>
      </c>
      <c r="AI399" s="54">
        <v>310</v>
      </c>
      <c r="AJ399" s="55">
        <v>313</v>
      </c>
      <c r="AK399" s="56">
        <v>296.25</v>
      </c>
      <c r="AL399" s="54">
        <v>296.25</v>
      </c>
      <c r="AM399" s="55">
        <v>296.25</v>
      </c>
      <c r="AN399" s="56" t="s">
        <v>180</v>
      </c>
      <c r="AO399" s="54" t="s">
        <v>180</v>
      </c>
      <c r="AP399" s="55" t="s">
        <v>180</v>
      </c>
      <c r="AQ399" s="56" t="s">
        <v>180</v>
      </c>
      <c r="AR399" s="54" t="s">
        <v>180</v>
      </c>
      <c r="AS399" s="55" t="s">
        <v>180</v>
      </c>
      <c r="AT399" s="56" t="s">
        <v>180</v>
      </c>
      <c r="AU399" s="54" t="s">
        <v>180</v>
      </c>
      <c r="AV399" s="55" t="s">
        <v>180</v>
      </c>
      <c r="AW399" s="56">
        <v>313.25</v>
      </c>
      <c r="AX399" s="54">
        <v>291.25</v>
      </c>
      <c r="AY399" s="55">
        <v>302.5</v>
      </c>
      <c r="AZ399" s="56">
        <v>320</v>
      </c>
      <c r="BA399" s="54">
        <v>296.25</v>
      </c>
      <c r="BB399" s="55">
        <v>308.5</v>
      </c>
      <c r="BC399" s="56">
        <v>308.75</v>
      </c>
      <c r="BD399" s="54">
        <v>300.25</v>
      </c>
      <c r="BE399" s="55">
        <v>305</v>
      </c>
      <c r="BF399" s="56">
        <v>320</v>
      </c>
      <c r="BG399" s="54">
        <v>296.25</v>
      </c>
      <c r="BH399" s="55">
        <v>308.5</v>
      </c>
      <c r="BI399" s="56">
        <v>280</v>
      </c>
      <c r="BJ399" s="54">
        <v>280</v>
      </c>
      <c r="BK399" s="55">
        <v>280</v>
      </c>
      <c r="BL399" s="56">
        <v>293.75</v>
      </c>
      <c r="BM399" s="54">
        <v>292</v>
      </c>
      <c r="BN399" s="55">
        <v>293</v>
      </c>
      <c r="BO399" s="56">
        <v>288.33333333333331</v>
      </c>
      <c r="BP399" s="54">
        <v>286.33333333333331</v>
      </c>
      <c r="BQ399" s="55">
        <v>287.33333333333331</v>
      </c>
      <c r="BR399" s="56">
        <v>294</v>
      </c>
      <c r="BS399" s="54">
        <v>289</v>
      </c>
      <c r="BT399" s="55">
        <v>291.75</v>
      </c>
      <c r="BU399" s="56">
        <v>302.5</v>
      </c>
      <c r="BV399" s="54">
        <v>298.75</v>
      </c>
      <c r="BW399" s="55">
        <v>301</v>
      </c>
      <c r="BX399" s="56">
        <v>305</v>
      </c>
      <c r="BY399" s="54">
        <v>303</v>
      </c>
      <c r="BZ399" s="55">
        <v>304.25</v>
      </c>
      <c r="CA399" s="56" t="s">
        <v>180</v>
      </c>
      <c r="CB399" s="54" t="s">
        <v>180</v>
      </c>
      <c r="CC399" s="55" t="s">
        <v>180</v>
      </c>
      <c r="CD399" s="56" t="s">
        <v>180</v>
      </c>
      <c r="CE399" s="54" t="s">
        <v>180</v>
      </c>
      <c r="CF399" s="55" t="s">
        <v>180</v>
      </c>
      <c r="CG399" s="56">
        <v>326.25</v>
      </c>
      <c r="CH399" s="54">
        <v>320.5</v>
      </c>
      <c r="CI399" s="55">
        <v>323.75</v>
      </c>
      <c r="CJ399" s="56">
        <v>2330</v>
      </c>
      <c r="CK399" s="54">
        <v>2255</v>
      </c>
      <c r="CL399" s="55">
        <v>2292.5</v>
      </c>
      <c r="CM399" s="56">
        <v>2150</v>
      </c>
      <c r="CN399" s="54">
        <v>2075</v>
      </c>
      <c r="CO399" s="55">
        <v>2112.5</v>
      </c>
      <c r="CP399" s="56">
        <v>341.25</v>
      </c>
      <c r="CQ399" s="54">
        <v>338.75</v>
      </c>
      <c r="CR399" s="55">
        <v>340.25</v>
      </c>
      <c r="CS399" s="56">
        <v>410</v>
      </c>
      <c r="CT399" s="54">
        <v>390</v>
      </c>
      <c r="CU399" s="55">
        <v>400</v>
      </c>
      <c r="CV399" s="56">
        <v>440</v>
      </c>
      <c r="CW399" s="54">
        <v>410</v>
      </c>
      <c r="CX399" s="55">
        <v>425</v>
      </c>
      <c r="CY399" s="54">
        <v>310</v>
      </c>
      <c r="CZ399" s="54">
        <v>303.75</v>
      </c>
      <c r="DA399" s="55">
        <v>307.25</v>
      </c>
      <c r="DB399" s="54">
        <v>284</v>
      </c>
      <c r="DC399" s="54">
        <v>281</v>
      </c>
      <c r="DD399" s="55">
        <v>282.5</v>
      </c>
      <c r="DE399" s="54">
        <v>316.25</v>
      </c>
      <c r="DF399" s="54">
        <v>313.75</v>
      </c>
      <c r="DG399" s="55">
        <v>315.25</v>
      </c>
      <c r="DH399" s="54">
        <v>315</v>
      </c>
      <c r="DI399" s="54">
        <v>311.25</v>
      </c>
      <c r="DJ399" s="55">
        <v>313.5</v>
      </c>
      <c r="DK399" s="56">
        <v>313.75</v>
      </c>
      <c r="DL399" s="54">
        <v>312.5</v>
      </c>
      <c r="DM399" s="55">
        <v>313.25</v>
      </c>
      <c r="DN399" s="54" t="s">
        <v>180</v>
      </c>
      <c r="DO399" s="54" t="s">
        <v>180</v>
      </c>
      <c r="DP399" s="55" t="s">
        <v>180</v>
      </c>
      <c r="DQ399" s="54" t="s">
        <v>180</v>
      </c>
      <c r="DR399" s="54" t="s">
        <v>180</v>
      </c>
      <c r="DS399" s="55" t="s">
        <v>180</v>
      </c>
      <c r="DT399" s="54" t="s">
        <v>180</v>
      </c>
      <c r="DU399" s="54" t="s">
        <v>180</v>
      </c>
      <c r="DV399" s="55" t="s">
        <v>180</v>
      </c>
      <c r="DW399" s="56">
        <v>304.25</v>
      </c>
      <c r="DX399" s="54">
        <v>304.25</v>
      </c>
      <c r="DY399" s="55">
        <v>304.25</v>
      </c>
      <c r="DZ399" s="56" t="s">
        <v>180</v>
      </c>
      <c r="EA399" s="54" t="s">
        <v>180</v>
      </c>
      <c r="EB399" s="55" t="s">
        <v>180</v>
      </c>
      <c r="EC399" s="56">
        <v>316.25</v>
      </c>
      <c r="ED399" s="54">
        <v>311.25</v>
      </c>
      <c r="EE399" s="55">
        <v>314.25</v>
      </c>
      <c r="EF399" s="56">
        <v>296.25</v>
      </c>
      <c r="EG399" s="54">
        <v>296.25</v>
      </c>
      <c r="EH399" s="55">
        <v>296.25</v>
      </c>
      <c r="EI399" s="56">
        <v>240</v>
      </c>
      <c r="EJ399" s="54">
        <v>235</v>
      </c>
      <c r="EK399" s="55">
        <v>238</v>
      </c>
      <c r="EL399" s="56">
        <v>298.75</v>
      </c>
      <c r="EM399" s="54">
        <v>297.5</v>
      </c>
      <c r="EN399" s="55">
        <v>298.25</v>
      </c>
      <c r="EO399" s="56">
        <v>1760</v>
      </c>
      <c r="EP399" s="54">
        <v>1687.5</v>
      </c>
      <c r="EQ399" s="55">
        <v>1723.75</v>
      </c>
      <c r="ER399" s="56">
        <v>1975</v>
      </c>
      <c r="ES399" s="54">
        <v>1875</v>
      </c>
      <c r="ET399" s="55">
        <v>1925</v>
      </c>
      <c r="EU399" s="54" t="s">
        <v>180</v>
      </c>
      <c r="EV399" s="54" t="s">
        <v>180</v>
      </c>
      <c r="EW399" s="55" t="s">
        <v>180</v>
      </c>
      <c r="EX399" s="54">
        <v>330</v>
      </c>
      <c r="EY399" s="54">
        <v>321.25</v>
      </c>
      <c r="EZ399" s="55">
        <v>325.75</v>
      </c>
      <c r="FA399" s="56">
        <v>265</v>
      </c>
      <c r="FB399" s="54">
        <v>255</v>
      </c>
      <c r="FC399" s="55">
        <v>260</v>
      </c>
      <c r="FD399" s="56" t="s">
        <v>180</v>
      </c>
      <c r="FE399" s="54" t="s">
        <v>180</v>
      </c>
      <c r="FF399" s="55" t="s">
        <v>180</v>
      </c>
      <c r="FG399" s="56">
        <v>278.75</v>
      </c>
      <c r="FH399" s="54">
        <v>277.5</v>
      </c>
      <c r="FI399" s="55">
        <v>278.25</v>
      </c>
      <c r="FJ399" s="56">
        <v>277.5</v>
      </c>
      <c r="FK399" s="54">
        <v>250</v>
      </c>
      <c r="FL399" s="55">
        <v>263.75</v>
      </c>
      <c r="FM399" s="56">
        <v>307.5</v>
      </c>
      <c r="FN399" s="54">
        <v>297.5</v>
      </c>
      <c r="FO399" s="55">
        <v>302.5</v>
      </c>
      <c r="FP399" s="56" t="s">
        <v>180</v>
      </c>
      <c r="FQ399" s="54" t="s">
        <v>180</v>
      </c>
      <c r="FR399" s="55" t="s">
        <v>180</v>
      </c>
      <c r="FS399" s="56" t="s">
        <v>180</v>
      </c>
      <c r="FT399" s="54" t="s">
        <v>180</v>
      </c>
      <c r="FU399" s="55" t="s">
        <v>180</v>
      </c>
      <c r="FV399" s="56">
        <v>225</v>
      </c>
      <c r="FW399" s="54">
        <v>215</v>
      </c>
      <c r="FX399" s="55">
        <v>220</v>
      </c>
      <c r="FY399" s="56">
        <v>260</v>
      </c>
      <c r="FZ399" s="54">
        <v>245</v>
      </c>
      <c r="GA399" s="55">
        <v>253</v>
      </c>
      <c r="GB399" s="56">
        <v>775</v>
      </c>
      <c r="GC399" s="54">
        <v>520</v>
      </c>
      <c r="GD399" s="55">
        <v>648</v>
      </c>
      <c r="GE399" s="56">
        <v>590</v>
      </c>
      <c r="GF399" s="54">
        <v>590</v>
      </c>
      <c r="GG399" s="55">
        <v>590</v>
      </c>
      <c r="GH399" s="56">
        <v>825</v>
      </c>
      <c r="GI399" s="54">
        <v>700</v>
      </c>
      <c r="GJ399" s="55">
        <v>763</v>
      </c>
      <c r="GK399" s="56" t="s">
        <v>180</v>
      </c>
      <c r="GL399" s="54" t="s">
        <v>180</v>
      </c>
      <c r="GM399" s="55" t="s">
        <v>180</v>
      </c>
      <c r="GN399" s="56" t="s">
        <v>180</v>
      </c>
      <c r="GO399" s="54" t="s">
        <v>180</v>
      </c>
      <c r="GP399" s="55" t="s">
        <v>180</v>
      </c>
      <c r="GQ399" s="56" t="s">
        <v>180</v>
      </c>
      <c r="GR399" s="54" t="s">
        <v>180</v>
      </c>
      <c r="GS399" s="55" t="s">
        <v>180</v>
      </c>
      <c r="GT399" s="56">
        <v>670</v>
      </c>
      <c r="GU399" s="54">
        <v>620</v>
      </c>
      <c r="GV399" s="55">
        <v>645</v>
      </c>
      <c r="GW399" s="56" t="s">
        <v>180</v>
      </c>
      <c r="GX399" s="54" t="s">
        <v>180</v>
      </c>
      <c r="GY399" s="55" t="s">
        <v>180</v>
      </c>
      <c r="GZ399" s="56">
        <v>100</v>
      </c>
      <c r="HA399" s="54">
        <v>70</v>
      </c>
      <c r="HB399" s="55">
        <v>85</v>
      </c>
      <c r="HC399" s="56">
        <v>125</v>
      </c>
      <c r="HD399" s="54">
        <v>115</v>
      </c>
      <c r="HE399" s="55">
        <v>120</v>
      </c>
      <c r="HF399" s="54" t="s">
        <v>180</v>
      </c>
      <c r="HG399" s="54" t="s">
        <v>180</v>
      </c>
      <c r="HH399" s="55" t="s">
        <v>180</v>
      </c>
      <c r="HI399" s="54">
        <v>106.25</v>
      </c>
      <c r="HJ399" s="54">
        <v>64.25</v>
      </c>
      <c r="HK399" s="55">
        <v>85.75</v>
      </c>
      <c r="HL399" s="56">
        <v>55</v>
      </c>
      <c r="HM399" s="54">
        <v>35</v>
      </c>
      <c r="HN399" s="55">
        <v>45</v>
      </c>
      <c r="HO399" s="56">
        <v>95</v>
      </c>
      <c r="HP399" s="54">
        <v>52</v>
      </c>
      <c r="HQ399" s="55">
        <v>74</v>
      </c>
      <c r="HR399" s="56">
        <v>105</v>
      </c>
      <c r="HS399" s="54">
        <v>103</v>
      </c>
      <c r="HT399" s="55">
        <v>104</v>
      </c>
      <c r="HU399" s="56" t="s">
        <v>180</v>
      </c>
      <c r="HV399" s="54" t="s">
        <v>180</v>
      </c>
      <c r="HW399" s="55" t="s">
        <v>180</v>
      </c>
      <c r="HX399" s="56">
        <v>80</v>
      </c>
      <c r="HY399" s="54">
        <v>60</v>
      </c>
      <c r="HZ399" s="55">
        <v>70</v>
      </c>
      <c r="IA399" s="56">
        <v>58</v>
      </c>
      <c r="IB399" s="54">
        <v>42</v>
      </c>
      <c r="IC399" s="55">
        <v>50</v>
      </c>
    </row>
    <row r="400" spans="1:237">
      <c r="A400" s="20">
        <v>2020</v>
      </c>
      <c r="B400" s="20">
        <v>1</v>
      </c>
      <c r="C400" s="20">
        <v>3</v>
      </c>
      <c r="D400" s="54">
        <v>310.5</v>
      </c>
      <c r="E400" s="54">
        <v>310</v>
      </c>
      <c r="F400" s="55">
        <v>310.25</v>
      </c>
      <c r="G400" s="56" t="s">
        <v>180</v>
      </c>
      <c r="H400" s="54" t="s">
        <v>180</v>
      </c>
      <c r="I400" s="55" t="s">
        <v>180</v>
      </c>
      <c r="J400" s="56">
        <v>280.25</v>
      </c>
      <c r="K400" s="54">
        <v>271</v>
      </c>
      <c r="L400" s="55">
        <v>275.75</v>
      </c>
      <c r="M400" s="56">
        <v>317.5</v>
      </c>
      <c r="N400" s="54">
        <v>310</v>
      </c>
      <c r="O400" s="55">
        <v>314</v>
      </c>
      <c r="P400" s="56">
        <v>316.25</v>
      </c>
      <c r="Q400" s="54">
        <v>310</v>
      </c>
      <c r="R400" s="55">
        <v>313.5</v>
      </c>
      <c r="S400" s="56">
        <v>317.5</v>
      </c>
      <c r="T400" s="54">
        <v>313.75</v>
      </c>
      <c r="U400" s="55">
        <v>316</v>
      </c>
      <c r="V400" s="54">
        <v>315</v>
      </c>
      <c r="W400" s="54">
        <v>308.75</v>
      </c>
      <c r="X400" s="55">
        <v>312.25</v>
      </c>
      <c r="Y400" s="54">
        <v>310</v>
      </c>
      <c r="Z400" s="54">
        <v>305</v>
      </c>
      <c r="AA400" s="55">
        <v>308</v>
      </c>
      <c r="AB400" s="54">
        <v>317.5</v>
      </c>
      <c r="AC400" s="54">
        <v>315</v>
      </c>
      <c r="AD400" s="55">
        <v>316.5</v>
      </c>
      <c r="AE400" s="54">
        <v>315</v>
      </c>
      <c r="AF400" s="54">
        <v>313.75</v>
      </c>
      <c r="AG400" s="55">
        <v>314.5</v>
      </c>
      <c r="AH400" s="56">
        <v>313.75</v>
      </c>
      <c r="AI400" s="54">
        <v>310</v>
      </c>
      <c r="AJ400" s="55">
        <v>312.25</v>
      </c>
      <c r="AK400" s="56">
        <v>310</v>
      </c>
      <c r="AL400" s="54">
        <v>305</v>
      </c>
      <c r="AM400" s="55">
        <v>308</v>
      </c>
      <c r="AN400" s="56" t="s">
        <v>180</v>
      </c>
      <c r="AO400" s="54" t="s">
        <v>180</v>
      </c>
      <c r="AP400" s="55" t="s">
        <v>180</v>
      </c>
      <c r="AQ400" s="56" t="s">
        <v>180</v>
      </c>
      <c r="AR400" s="54" t="s">
        <v>180</v>
      </c>
      <c r="AS400" s="55" t="s">
        <v>180</v>
      </c>
      <c r="AT400" s="56" t="s">
        <v>180</v>
      </c>
      <c r="AU400" s="54" t="s">
        <v>180</v>
      </c>
      <c r="AV400" s="55" t="s">
        <v>180</v>
      </c>
      <c r="AW400" s="56">
        <v>315</v>
      </c>
      <c r="AX400" s="54">
        <v>295</v>
      </c>
      <c r="AY400" s="55">
        <v>305</v>
      </c>
      <c r="AZ400" s="56">
        <v>323.75</v>
      </c>
      <c r="BA400" s="54">
        <v>298.75</v>
      </c>
      <c r="BB400" s="55">
        <v>311.75</v>
      </c>
      <c r="BC400" s="56">
        <v>315</v>
      </c>
      <c r="BD400" s="54">
        <v>300</v>
      </c>
      <c r="BE400" s="55">
        <v>308</v>
      </c>
      <c r="BF400" s="56">
        <v>323.75</v>
      </c>
      <c r="BG400" s="54">
        <v>298.75</v>
      </c>
      <c r="BH400" s="55">
        <v>311.75</v>
      </c>
      <c r="BI400" s="56">
        <v>297.5</v>
      </c>
      <c r="BJ400" s="54">
        <v>291.25</v>
      </c>
      <c r="BK400" s="55">
        <v>294.75</v>
      </c>
      <c r="BL400" s="56">
        <v>304</v>
      </c>
      <c r="BM400" s="54">
        <v>301.5</v>
      </c>
      <c r="BN400" s="55">
        <v>302.75</v>
      </c>
      <c r="BO400" s="56" t="s">
        <v>180</v>
      </c>
      <c r="BP400" s="54" t="s">
        <v>180</v>
      </c>
      <c r="BQ400" s="55" t="s">
        <v>180</v>
      </c>
      <c r="BR400" s="56">
        <v>306.25</v>
      </c>
      <c r="BS400" s="54">
        <v>299.75</v>
      </c>
      <c r="BT400" s="55">
        <v>303.5</v>
      </c>
      <c r="BU400" s="56">
        <v>314</v>
      </c>
      <c r="BV400" s="54">
        <v>311</v>
      </c>
      <c r="BW400" s="55">
        <v>312.5</v>
      </c>
      <c r="BX400" s="56">
        <v>316.25</v>
      </c>
      <c r="BY400" s="54">
        <v>312.5</v>
      </c>
      <c r="BZ400" s="55">
        <v>314.75</v>
      </c>
      <c r="CA400" s="56" t="s">
        <v>180</v>
      </c>
      <c r="CB400" s="54" t="s">
        <v>180</v>
      </c>
      <c r="CC400" s="55" t="s">
        <v>180</v>
      </c>
      <c r="CD400" s="56" t="s">
        <v>180</v>
      </c>
      <c r="CE400" s="54" t="s">
        <v>180</v>
      </c>
      <c r="CF400" s="55" t="s">
        <v>180</v>
      </c>
      <c r="CG400" s="56">
        <v>330</v>
      </c>
      <c r="CH400" s="54">
        <v>323.25</v>
      </c>
      <c r="CI400" s="55">
        <v>327</v>
      </c>
      <c r="CJ400" s="56">
        <v>2367.5</v>
      </c>
      <c r="CK400" s="54">
        <v>2280</v>
      </c>
      <c r="CL400" s="55">
        <v>2323.75</v>
      </c>
      <c r="CM400" s="56">
        <v>2187.5</v>
      </c>
      <c r="CN400" s="54">
        <v>2100</v>
      </c>
      <c r="CO400" s="55">
        <v>2143.75</v>
      </c>
      <c r="CP400" s="56">
        <v>345</v>
      </c>
      <c r="CQ400" s="54">
        <v>343.75</v>
      </c>
      <c r="CR400" s="55">
        <v>344.5</v>
      </c>
      <c r="CS400" s="56">
        <v>410</v>
      </c>
      <c r="CT400" s="54">
        <v>390</v>
      </c>
      <c r="CU400" s="55">
        <v>400</v>
      </c>
      <c r="CV400" s="56">
        <v>440</v>
      </c>
      <c r="CW400" s="54">
        <v>410</v>
      </c>
      <c r="CX400" s="55">
        <v>425</v>
      </c>
      <c r="CY400" s="54">
        <v>312.5</v>
      </c>
      <c r="CZ400" s="54">
        <v>307.5</v>
      </c>
      <c r="DA400" s="55">
        <v>310.5</v>
      </c>
      <c r="DB400" s="54">
        <v>283.75</v>
      </c>
      <c r="DC400" s="54">
        <v>279.5</v>
      </c>
      <c r="DD400" s="55">
        <v>281.75</v>
      </c>
      <c r="DE400" s="54">
        <v>322.5</v>
      </c>
      <c r="DF400" s="54">
        <v>322.5</v>
      </c>
      <c r="DG400" s="55">
        <v>322.5</v>
      </c>
      <c r="DH400" s="54">
        <v>315</v>
      </c>
      <c r="DI400" s="54">
        <v>315</v>
      </c>
      <c r="DJ400" s="55">
        <v>315</v>
      </c>
      <c r="DK400" s="56">
        <v>320</v>
      </c>
      <c r="DL400" s="54">
        <v>315</v>
      </c>
      <c r="DM400" s="55">
        <v>318</v>
      </c>
      <c r="DN400" s="54" t="s">
        <v>180</v>
      </c>
      <c r="DO400" s="54" t="s">
        <v>180</v>
      </c>
      <c r="DP400" s="55" t="s">
        <v>180</v>
      </c>
      <c r="DQ400" s="54" t="s">
        <v>180</v>
      </c>
      <c r="DR400" s="54" t="s">
        <v>180</v>
      </c>
      <c r="DS400" s="55" t="s">
        <v>180</v>
      </c>
      <c r="DT400" s="54" t="s">
        <v>180</v>
      </c>
      <c r="DU400" s="54" t="s">
        <v>180</v>
      </c>
      <c r="DV400" s="55" t="s">
        <v>180</v>
      </c>
      <c r="DW400" s="56">
        <v>310.5</v>
      </c>
      <c r="DX400" s="54">
        <v>308.75</v>
      </c>
      <c r="DY400" s="55">
        <v>309.75</v>
      </c>
      <c r="DZ400" s="56" t="s">
        <v>180</v>
      </c>
      <c r="EA400" s="54" t="s">
        <v>180</v>
      </c>
      <c r="EB400" s="55" t="s">
        <v>180</v>
      </c>
      <c r="EC400" s="56">
        <v>317.5</v>
      </c>
      <c r="ED400" s="54">
        <v>313.75</v>
      </c>
      <c r="EE400" s="55">
        <v>316</v>
      </c>
      <c r="EF400" s="56">
        <v>310</v>
      </c>
      <c r="EG400" s="54">
        <v>305</v>
      </c>
      <c r="EH400" s="55">
        <v>308</v>
      </c>
      <c r="EI400" s="56">
        <v>263.75</v>
      </c>
      <c r="EJ400" s="54">
        <v>253.75</v>
      </c>
      <c r="EK400" s="55">
        <v>258.75</v>
      </c>
      <c r="EL400" s="56">
        <v>303.75</v>
      </c>
      <c r="EM400" s="54">
        <v>303.75</v>
      </c>
      <c r="EN400" s="55">
        <v>303.75</v>
      </c>
      <c r="EO400" s="56">
        <v>1845</v>
      </c>
      <c r="EP400" s="54">
        <v>1750</v>
      </c>
      <c r="EQ400" s="55">
        <v>1797.5</v>
      </c>
      <c r="ER400" s="56">
        <v>2050</v>
      </c>
      <c r="ES400" s="54">
        <v>1950</v>
      </c>
      <c r="ET400" s="55">
        <v>2000</v>
      </c>
      <c r="EU400" s="54" t="s">
        <v>180</v>
      </c>
      <c r="EV400" s="54" t="s">
        <v>180</v>
      </c>
      <c r="EW400" s="55" t="s">
        <v>180</v>
      </c>
      <c r="EX400" s="54">
        <v>331.25</v>
      </c>
      <c r="EY400" s="54">
        <v>321.5</v>
      </c>
      <c r="EZ400" s="55">
        <v>326.5</v>
      </c>
      <c r="FA400" s="56">
        <v>265</v>
      </c>
      <c r="FB400" s="54">
        <v>262.5</v>
      </c>
      <c r="FC400" s="55">
        <v>263.75</v>
      </c>
      <c r="FD400" s="56" t="s">
        <v>180</v>
      </c>
      <c r="FE400" s="54" t="s">
        <v>180</v>
      </c>
      <c r="FF400" s="55" t="s">
        <v>180</v>
      </c>
      <c r="FG400" s="56">
        <v>271.25</v>
      </c>
      <c r="FH400" s="54">
        <v>267.5</v>
      </c>
      <c r="FI400" s="55">
        <v>269.75</v>
      </c>
      <c r="FJ400" s="56">
        <v>267.5</v>
      </c>
      <c r="FK400" s="54">
        <v>247.5</v>
      </c>
      <c r="FL400" s="55">
        <v>257.5</v>
      </c>
      <c r="FM400" s="56">
        <v>297.5</v>
      </c>
      <c r="FN400" s="54">
        <v>287.5</v>
      </c>
      <c r="FO400" s="55">
        <v>292.5</v>
      </c>
      <c r="FP400" s="56" t="s">
        <v>180</v>
      </c>
      <c r="FQ400" s="54" t="s">
        <v>180</v>
      </c>
      <c r="FR400" s="55" t="s">
        <v>180</v>
      </c>
      <c r="FS400" s="56" t="s">
        <v>180</v>
      </c>
      <c r="FT400" s="54" t="s">
        <v>180</v>
      </c>
      <c r="FU400" s="55" t="s">
        <v>180</v>
      </c>
      <c r="FV400" s="56">
        <v>225</v>
      </c>
      <c r="FW400" s="54">
        <v>215</v>
      </c>
      <c r="FX400" s="55">
        <v>220</v>
      </c>
      <c r="FY400" s="56">
        <v>258.75</v>
      </c>
      <c r="FZ400" s="54">
        <v>245</v>
      </c>
      <c r="GA400" s="55">
        <v>252.25</v>
      </c>
      <c r="GB400" s="56">
        <v>775</v>
      </c>
      <c r="GC400" s="54">
        <v>520</v>
      </c>
      <c r="GD400" s="55">
        <v>648</v>
      </c>
      <c r="GE400" s="56">
        <v>590</v>
      </c>
      <c r="GF400" s="54">
        <v>590</v>
      </c>
      <c r="GG400" s="55">
        <v>590</v>
      </c>
      <c r="GH400" s="56">
        <v>825</v>
      </c>
      <c r="GI400" s="54">
        <v>700</v>
      </c>
      <c r="GJ400" s="55">
        <v>763</v>
      </c>
      <c r="GK400" s="56" t="s">
        <v>180</v>
      </c>
      <c r="GL400" s="54" t="s">
        <v>180</v>
      </c>
      <c r="GM400" s="55" t="s">
        <v>180</v>
      </c>
      <c r="GN400" s="56" t="s">
        <v>180</v>
      </c>
      <c r="GO400" s="54" t="s">
        <v>180</v>
      </c>
      <c r="GP400" s="55" t="s">
        <v>180</v>
      </c>
      <c r="GQ400" s="56" t="s">
        <v>180</v>
      </c>
      <c r="GR400" s="54" t="s">
        <v>180</v>
      </c>
      <c r="GS400" s="55" t="s">
        <v>180</v>
      </c>
      <c r="GT400" s="56">
        <v>670</v>
      </c>
      <c r="GU400" s="54">
        <v>620</v>
      </c>
      <c r="GV400" s="55">
        <v>645</v>
      </c>
      <c r="GW400" s="56" t="s">
        <v>180</v>
      </c>
      <c r="GX400" s="54" t="s">
        <v>180</v>
      </c>
      <c r="GY400" s="55" t="s">
        <v>180</v>
      </c>
      <c r="GZ400" s="56">
        <v>100</v>
      </c>
      <c r="HA400" s="54">
        <v>70</v>
      </c>
      <c r="HB400" s="55">
        <v>85</v>
      </c>
      <c r="HC400" s="56">
        <v>122</v>
      </c>
      <c r="HD400" s="54">
        <v>112</v>
      </c>
      <c r="HE400" s="55">
        <v>117</v>
      </c>
      <c r="HF400" s="54" t="s">
        <v>180</v>
      </c>
      <c r="HG400" s="54" t="s">
        <v>180</v>
      </c>
      <c r="HH400" s="55" t="s">
        <v>180</v>
      </c>
      <c r="HI400" s="54">
        <v>105</v>
      </c>
      <c r="HJ400" s="54">
        <v>64</v>
      </c>
      <c r="HK400" s="55">
        <v>85</v>
      </c>
      <c r="HL400" s="56">
        <v>55</v>
      </c>
      <c r="HM400" s="54">
        <v>35</v>
      </c>
      <c r="HN400" s="55">
        <v>45</v>
      </c>
      <c r="HO400" s="56">
        <v>95</v>
      </c>
      <c r="HP400" s="54">
        <v>52</v>
      </c>
      <c r="HQ400" s="55">
        <v>74</v>
      </c>
      <c r="HR400" s="56">
        <v>105</v>
      </c>
      <c r="HS400" s="54">
        <v>100</v>
      </c>
      <c r="HT400" s="55">
        <v>103</v>
      </c>
      <c r="HU400" s="56" t="s">
        <v>180</v>
      </c>
      <c r="HV400" s="54" t="s">
        <v>180</v>
      </c>
      <c r="HW400" s="55" t="s">
        <v>180</v>
      </c>
      <c r="HX400" s="56">
        <v>80</v>
      </c>
      <c r="HY400" s="54">
        <v>60</v>
      </c>
      <c r="HZ400" s="55">
        <v>70</v>
      </c>
      <c r="IA400" s="56">
        <v>58</v>
      </c>
      <c r="IB400" s="54">
        <v>42</v>
      </c>
      <c r="IC400" s="55">
        <v>50</v>
      </c>
    </row>
    <row r="401" spans="1:237">
      <c r="A401" s="20">
        <v>2020</v>
      </c>
      <c r="B401" s="20">
        <v>2</v>
      </c>
      <c r="C401" s="20">
        <v>4</v>
      </c>
      <c r="D401" s="54">
        <v>305</v>
      </c>
      <c r="E401" s="54">
        <v>302</v>
      </c>
      <c r="F401" s="55">
        <v>303.8</v>
      </c>
      <c r="G401" s="56" t="s">
        <v>180</v>
      </c>
      <c r="H401" s="54" t="s">
        <v>180</v>
      </c>
      <c r="I401" s="55" t="s">
        <v>180</v>
      </c>
      <c r="J401" s="56">
        <v>285.39999999999998</v>
      </c>
      <c r="K401" s="54">
        <v>274.60000000000002</v>
      </c>
      <c r="L401" s="55">
        <v>280.39999999999998</v>
      </c>
      <c r="M401" s="56">
        <v>319</v>
      </c>
      <c r="N401" s="54">
        <v>313</v>
      </c>
      <c r="O401" s="55">
        <v>316.39999999999998</v>
      </c>
      <c r="P401" s="56">
        <v>318</v>
      </c>
      <c r="Q401" s="54">
        <v>313</v>
      </c>
      <c r="R401" s="55">
        <v>316</v>
      </c>
      <c r="S401" s="56">
        <v>319</v>
      </c>
      <c r="T401" s="54">
        <v>314</v>
      </c>
      <c r="U401" s="55">
        <v>317</v>
      </c>
      <c r="V401" s="54">
        <v>318</v>
      </c>
      <c r="W401" s="54">
        <v>310</v>
      </c>
      <c r="X401" s="55">
        <v>314.2</v>
      </c>
      <c r="Y401" s="54">
        <v>316</v>
      </c>
      <c r="Z401" s="54">
        <v>311</v>
      </c>
      <c r="AA401" s="55">
        <v>314</v>
      </c>
      <c r="AB401" s="54">
        <v>319</v>
      </c>
      <c r="AC401" s="54">
        <v>317</v>
      </c>
      <c r="AD401" s="55">
        <v>318.2</v>
      </c>
      <c r="AE401" s="54">
        <v>316</v>
      </c>
      <c r="AF401" s="54">
        <v>312</v>
      </c>
      <c r="AG401" s="55">
        <v>314.39999999999998</v>
      </c>
      <c r="AH401" s="56">
        <v>318</v>
      </c>
      <c r="AI401" s="54">
        <v>313</v>
      </c>
      <c r="AJ401" s="55">
        <v>316</v>
      </c>
      <c r="AK401" s="56">
        <v>297</v>
      </c>
      <c r="AL401" s="54">
        <v>297</v>
      </c>
      <c r="AM401" s="55">
        <v>297</v>
      </c>
      <c r="AN401" s="56" t="s">
        <v>180</v>
      </c>
      <c r="AO401" s="54" t="s">
        <v>180</v>
      </c>
      <c r="AP401" s="55" t="s">
        <v>180</v>
      </c>
      <c r="AQ401" s="56" t="s">
        <v>180</v>
      </c>
      <c r="AR401" s="54" t="s">
        <v>180</v>
      </c>
      <c r="AS401" s="55" t="s">
        <v>180</v>
      </c>
      <c r="AT401" s="56" t="s">
        <v>180</v>
      </c>
      <c r="AU401" s="54" t="s">
        <v>180</v>
      </c>
      <c r="AV401" s="55" t="s">
        <v>180</v>
      </c>
      <c r="AW401" s="56">
        <v>306</v>
      </c>
      <c r="AX401" s="54">
        <v>281</v>
      </c>
      <c r="AY401" s="55">
        <v>293.8</v>
      </c>
      <c r="AZ401" s="56">
        <v>313</v>
      </c>
      <c r="BA401" s="54">
        <v>295</v>
      </c>
      <c r="BB401" s="55">
        <v>304.2</v>
      </c>
      <c r="BC401" s="56">
        <v>312</v>
      </c>
      <c r="BD401" s="54">
        <v>298</v>
      </c>
      <c r="BE401" s="55">
        <v>305.39999999999998</v>
      </c>
      <c r="BF401" s="56">
        <v>313</v>
      </c>
      <c r="BG401" s="54">
        <v>295</v>
      </c>
      <c r="BH401" s="55">
        <v>304.2</v>
      </c>
      <c r="BI401" s="56">
        <v>302</v>
      </c>
      <c r="BJ401" s="54">
        <v>298</v>
      </c>
      <c r="BK401" s="55">
        <v>300</v>
      </c>
      <c r="BL401" s="56">
        <v>309.2</v>
      </c>
      <c r="BM401" s="54">
        <v>308.39999999999998</v>
      </c>
      <c r="BN401" s="55">
        <v>308.8</v>
      </c>
      <c r="BO401" s="56">
        <v>310</v>
      </c>
      <c r="BP401" s="54">
        <v>305</v>
      </c>
      <c r="BQ401" s="55">
        <v>308</v>
      </c>
      <c r="BR401" s="56">
        <v>308.8</v>
      </c>
      <c r="BS401" s="54">
        <v>304.60000000000002</v>
      </c>
      <c r="BT401" s="55">
        <v>307</v>
      </c>
      <c r="BU401" s="56">
        <v>318</v>
      </c>
      <c r="BV401" s="54">
        <v>314.2</v>
      </c>
      <c r="BW401" s="55">
        <v>316.39999999999998</v>
      </c>
      <c r="BX401" s="56">
        <v>320</v>
      </c>
      <c r="BY401" s="54">
        <v>315</v>
      </c>
      <c r="BZ401" s="55">
        <v>318</v>
      </c>
      <c r="CA401" s="56" t="s">
        <v>180</v>
      </c>
      <c r="CB401" s="54" t="s">
        <v>180</v>
      </c>
      <c r="CC401" s="55" t="s">
        <v>180</v>
      </c>
      <c r="CD401" s="56" t="s">
        <v>180</v>
      </c>
      <c r="CE401" s="54" t="s">
        <v>180</v>
      </c>
      <c r="CF401" s="55" t="s">
        <v>180</v>
      </c>
      <c r="CG401" s="56">
        <v>318</v>
      </c>
      <c r="CH401" s="54">
        <v>315</v>
      </c>
      <c r="CI401" s="55">
        <v>316.8</v>
      </c>
      <c r="CJ401" s="56">
        <v>2332</v>
      </c>
      <c r="CK401" s="54">
        <v>2264</v>
      </c>
      <c r="CL401" s="55">
        <v>2298</v>
      </c>
      <c r="CM401" s="56">
        <v>2176</v>
      </c>
      <c r="CN401" s="54">
        <v>2080</v>
      </c>
      <c r="CO401" s="55">
        <v>2128</v>
      </c>
      <c r="CP401" s="56">
        <v>338</v>
      </c>
      <c r="CQ401" s="54">
        <v>337</v>
      </c>
      <c r="CR401" s="55">
        <v>337.6</v>
      </c>
      <c r="CS401" s="56">
        <v>410</v>
      </c>
      <c r="CT401" s="54">
        <v>390</v>
      </c>
      <c r="CU401" s="55">
        <v>400</v>
      </c>
      <c r="CV401" s="56">
        <v>440</v>
      </c>
      <c r="CW401" s="54">
        <v>410</v>
      </c>
      <c r="CX401" s="55">
        <v>425</v>
      </c>
      <c r="CY401" s="54">
        <v>298</v>
      </c>
      <c r="CZ401" s="54">
        <v>291.8</v>
      </c>
      <c r="DA401" s="55">
        <v>295.2</v>
      </c>
      <c r="DB401" s="54">
        <v>287</v>
      </c>
      <c r="DC401" s="54">
        <v>280</v>
      </c>
      <c r="DD401" s="55">
        <v>284</v>
      </c>
      <c r="DE401" s="54">
        <v>320</v>
      </c>
      <c r="DF401" s="54">
        <v>318</v>
      </c>
      <c r="DG401" s="55">
        <v>319.2</v>
      </c>
      <c r="DH401" s="54">
        <v>315</v>
      </c>
      <c r="DI401" s="54">
        <v>315</v>
      </c>
      <c r="DJ401" s="55">
        <v>315</v>
      </c>
      <c r="DK401" s="56">
        <v>320</v>
      </c>
      <c r="DL401" s="54">
        <v>315</v>
      </c>
      <c r="DM401" s="55">
        <v>318</v>
      </c>
      <c r="DN401" s="54" t="s">
        <v>180</v>
      </c>
      <c r="DO401" s="54" t="s">
        <v>180</v>
      </c>
      <c r="DP401" s="55" t="s">
        <v>180</v>
      </c>
      <c r="DQ401" s="54" t="s">
        <v>180</v>
      </c>
      <c r="DR401" s="54" t="s">
        <v>180</v>
      </c>
      <c r="DS401" s="55" t="s">
        <v>180</v>
      </c>
      <c r="DT401" s="54" t="s">
        <v>180</v>
      </c>
      <c r="DU401" s="54" t="s">
        <v>180</v>
      </c>
      <c r="DV401" s="55" t="s">
        <v>180</v>
      </c>
      <c r="DW401" s="56">
        <v>305</v>
      </c>
      <c r="DX401" s="54">
        <v>302</v>
      </c>
      <c r="DY401" s="55">
        <v>303.8</v>
      </c>
      <c r="DZ401" s="56" t="s">
        <v>180</v>
      </c>
      <c r="EA401" s="54" t="s">
        <v>180</v>
      </c>
      <c r="EB401" s="55" t="s">
        <v>180</v>
      </c>
      <c r="EC401" s="56">
        <v>303</v>
      </c>
      <c r="ED401" s="54">
        <v>298</v>
      </c>
      <c r="EE401" s="55">
        <v>301</v>
      </c>
      <c r="EF401" s="56">
        <v>297</v>
      </c>
      <c r="EG401" s="54">
        <v>297</v>
      </c>
      <c r="EH401" s="55">
        <v>297</v>
      </c>
      <c r="EI401" s="56" t="s">
        <v>180</v>
      </c>
      <c r="EJ401" s="54" t="s">
        <v>180</v>
      </c>
      <c r="EK401" s="55" t="s">
        <v>180</v>
      </c>
      <c r="EL401" s="56">
        <v>291</v>
      </c>
      <c r="EM401" s="54">
        <v>290</v>
      </c>
      <c r="EN401" s="55">
        <v>290.60000000000002</v>
      </c>
      <c r="EO401" s="56">
        <v>1810</v>
      </c>
      <c r="EP401" s="54">
        <v>1684</v>
      </c>
      <c r="EQ401" s="55">
        <v>1747</v>
      </c>
      <c r="ER401" s="56">
        <v>2026</v>
      </c>
      <c r="ES401" s="54">
        <v>1910</v>
      </c>
      <c r="ET401" s="55">
        <v>1968</v>
      </c>
      <c r="EU401" s="54" t="s">
        <v>180</v>
      </c>
      <c r="EV401" s="54" t="s">
        <v>180</v>
      </c>
      <c r="EW401" s="55" t="s">
        <v>180</v>
      </c>
      <c r="EX401" s="54">
        <v>313.39999999999998</v>
      </c>
      <c r="EY401" s="54">
        <v>308.2</v>
      </c>
      <c r="EZ401" s="55">
        <v>311</v>
      </c>
      <c r="FA401" s="56" t="s">
        <v>180</v>
      </c>
      <c r="FB401" s="54" t="s">
        <v>180</v>
      </c>
      <c r="FC401" s="55" t="s">
        <v>180</v>
      </c>
      <c r="FD401" s="56" t="s">
        <v>180</v>
      </c>
      <c r="FE401" s="54" t="s">
        <v>180</v>
      </c>
      <c r="FF401" s="55" t="s">
        <v>180</v>
      </c>
      <c r="FG401" s="56">
        <v>256</v>
      </c>
      <c r="FH401" s="54">
        <v>252</v>
      </c>
      <c r="FI401" s="55">
        <v>254</v>
      </c>
      <c r="FJ401" s="56">
        <v>256</v>
      </c>
      <c r="FK401" s="54">
        <v>238</v>
      </c>
      <c r="FL401" s="55">
        <v>247.2</v>
      </c>
      <c r="FM401" s="56">
        <v>284</v>
      </c>
      <c r="FN401" s="54">
        <v>276</v>
      </c>
      <c r="FO401" s="55">
        <v>280.2</v>
      </c>
      <c r="FP401" s="56" t="s">
        <v>180</v>
      </c>
      <c r="FQ401" s="54" t="s">
        <v>180</v>
      </c>
      <c r="FR401" s="55" t="s">
        <v>180</v>
      </c>
      <c r="FS401" s="56" t="s">
        <v>180</v>
      </c>
      <c r="FT401" s="54" t="s">
        <v>180</v>
      </c>
      <c r="FU401" s="55" t="s">
        <v>180</v>
      </c>
      <c r="FV401" s="56">
        <v>221</v>
      </c>
      <c r="FW401" s="54">
        <v>215</v>
      </c>
      <c r="FX401" s="55">
        <v>218</v>
      </c>
      <c r="FY401" s="56">
        <v>253</v>
      </c>
      <c r="FZ401" s="54">
        <v>243</v>
      </c>
      <c r="GA401" s="55">
        <v>248</v>
      </c>
      <c r="GB401" s="56">
        <v>790</v>
      </c>
      <c r="GC401" s="54">
        <v>537</v>
      </c>
      <c r="GD401" s="55">
        <v>664</v>
      </c>
      <c r="GE401" s="56">
        <v>607</v>
      </c>
      <c r="GF401" s="54">
        <v>607</v>
      </c>
      <c r="GG401" s="55">
        <v>607</v>
      </c>
      <c r="GH401" s="56">
        <v>842</v>
      </c>
      <c r="GI401" s="54">
        <v>700</v>
      </c>
      <c r="GJ401" s="55">
        <v>771</v>
      </c>
      <c r="GK401" s="56" t="s">
        <v>180</v>
      </c>
      <c r="GL401" s="54" t="s">
        <v>180</v>
      </c>
      <c r="GM401" s="55" t="s">
        <v>180</v>
      </c>
      <c r="GN401" s="56" t="s">
        <v>180</v>
      </c>
      <c r="GO401" s="54" t="s">
        <v>180</v>
      </c>
      <c r="GP401" s="55" t="s">
        <v>180</v>
      </c>
      <c r="GQ401" s="56" t="s">
        <v>180</v>
      </c>
      <c r="GR401" s="54" t="s">
        <v>180</v>
      </c>
      <c r="GS401" s="55" t="s">
        <v>180</v>
      </c>
      <c r="GT401" s="56">
        <v>687</v>
      </c>
      <c r="GU401" s="54">
        <v>637</v>
      </c>
      <c r="GV401" s="55">
        <v>662</v>
      </c>
      <c r="GW401" s="56" t="s">
        <v>180</v>
      </c>
      <c r="GX401" s="54" t="s">
        <v>180</v>
      </c>
      <c r="GY401" s="55" t="s">
        <v>180</v>
      </c>
      <c r="GZ401" s="56">
        <v>101</v>
      </c>
      <c r="HA401" s="54">
        <v>71</v>
      </c>
      <c r="HB401" s="55">
        <v>86</v>
      </c>
      <c r="HC401" s="56">
        <v>122</v>
      </c>
      <c r="HD401" s="54">
        <v>112</v>
      </c>
      <c r="HE401" s="55">
        <v>117</v>
      </c>
      <c r="HF401" s="54" t="s">
        <v>180</v>
      </c>
      <c r="HG401" s="54" t="s">
        <v>180</v>
      </c>
      <c r="HH401" s="55" t="s">
        <v>180</v>
      </c>
      <c r="HI401" s="54">
        <v>105</v>
      </c>
      <c r="HJ401" s="54">
        <v>64</v>
      </c>
      <c r="HK401" s="55">
        <v>85</v>
      </c>
      <c r="HL401" s="56">
        <v>55</v>
      </c>
      <c r="HM401" s="54">
        <v>35</v>
      </c>
      <c r="HN401" s="55">
        <v>45</v>
      </c>
      <c r="HO401" s="56">
        <v>95</v>
      </c>
      <c r="HP401" s="54">
        <v>52</v>
      </c>
      <c r="HQ401" s="55">
        <v>74</v>
      </c>
      <c r="HR401" s="56">
        <v>105</v>
      </c>
      <c r="HS401" s="54">
        <v>100</v>
      </c>
      <c r="HT401" s="55">
        <v>103</v>
      </c>
      <c r="HU401" s="56" t="s">
        <v>180</v>
      </c>
      <c r="HV401" s="54" t="s">
        <v>180</v>
      </c>
      <c r="HW401" s="55" t="s">
        <v>180</v>
      </c>
      <c r="HX401" s="56">
        <v>80</v>
      </c>
      <c r="HY401" s="54">
        <v>60</v>
      </c>
      <c r="HZ401" s="55">
        <v>70</v>
      </c>
      <c r="IA401" s="56">
        <v>57.4</v>
      </c>
      <c r="IB401" s="54">
        <v>42.6</v>
      </c>
      <c r="IC401" s="55">
        <v>50</v>
      </c>
    </row>
    <row r="402" spans="1:237">
      <c r="A402" s="20">
        <v>2020</v>
      </c>
      <c r="B402" s="20">
        <v>2</v>
      </c>
      <c r="C402" s="20">
        <v>5</v>
      </c>
      <c r="D402" s="54">
        <v>300.5</v>
      </c>
      <c r="E402" s="54">
        <v>295.5</v>
      </c>
      <c r="F402" s="55">
        <v>298</v>
      </c>
      <c r="G402" s="56" t="s">
        <v>180</v>
      </c>
      <c r="H402" s="54" t="s">
        <v>180</v>
      </c>
      <c r="I402" s="55" t="s">
        <v>180</v>
      </c>
      <c r="J402" s="56">
        <v>261</v>
      </c>
      <c r="K402" s="54">
        <v>256.25</v>
      </c>
      <c r="L402" s="55">
        <v>258.75</v>
      </c>
      <c r="M402" s="56">
        <v>312.5</v>
      </c>
      <c r="N402" s="54">
        <v>300</v>
      </c>
      <c r="O402" s="55">
        <v>306.5</v>
      </c>
      <c r="P402" s="56">
        <v>312.5</v>
      </c>
      <c r="Q402" s="54">
        <v>300</v>
      </c>
      <c r="R402" s="55">
        <v>306.5</v>
      </c>
      <c r="S402" s="56">
        <v>312.5</v>
      </c>
      <c r="T402" s="54">
        <v>302.5</v>
      </c>
      <c r="U402" s="55">
        <v>307.5</v>
      </c>
      <c r="V402" s="54">
        <v>306.25</v>
      </c>
      <c r="W402" s="54">
        <v>295</v>
      </c>
      <c r="X402" s="55">
        <v>301</v>
      </c>
      <c r="Y402" s="54">
        <v>311.25</v>
      </c>
      <c r="Z402" s="54">
        <v>305</v>
      </c>
      <c r="AA402" s="55">
        <v>308.5</v>
      </c>
      <c r="AB402" s="54">
        <v>312.5</v>
      </c>
      <c r="AC402" s="54">
        <v>308.75</v>
      </c>
      <c r="AD402" s="55">
        <v>311</v>
      </c>
      <c r="AE402" s="54">
        <v>305</v>
      </c>
      <c r="AF402" s="54">
        <v>297.5</v>
      </c>
      <c r="AG402" s="55">
        <v>301.75</v>
      </c>
      <c r="AH402" s="56">
        <v>305</v>
      </c>
      <c r="AI402" s="54">
        <v>300</v>
      </c>
      <c r="AJ402" s="55">
        <v>303</v>
      </c>
      <c r="AK402" s="56">
        <v>295</v>
      </c>
      <c r="AL402" s="54">
        <v>295</v>
      </c>
      <c r="AM402" s="55">
        <v>295</v>
      </c>
      <c r="AN402" s="56" t="s">
        <v>180</v>
      </c>
      <c r="AO402" s="54" t="s">
        <v>180</v>
      </c>
      <c r="AP402" s="55" t="s">
        <v>180</v>
      </c>
      <c r="AQ402" s="56" t="s">
        <v>180</v>
      </c>
      <c r="AR402" s="54" t="s">
        <v>180</v>
      </c>
      <c r="AS402" s="55" t="s">
        <v>180</v>
      </c>
      <c r="AT402" s="56" t="s">
        <v>180</v>
      </c>
      <c r="AU402" s="54" t="s">
        <v>180</v>
      </c>
      <c r="AV402" s="55" t="s">
        <v>180</v>
      </c>
      <c r="AW402" s="56">
        <v>300</v>
      </c>
      <c r="AX402" s="54">
        <v>285</v>
      </c>
      <c r="AY402" s="55">
        <v>293</v>
      </c>
      <c r="AZ402" s="56">
        <v>306.25</v>
      </c>
      <c r="BA402" s="54">
        <v>288.5</v>
      </c>
      <c r="BB402" s="55">
        <v>297.75</v>
      </c>
      <c r="BC402" s="56">
        <v>301.25</v>
      </c>
      <c r="BD402" s="54">
        <v>288.5</v>
      </c>
      <c r="BE402" s="55">
        <v>295</v>
      </c>
      <c r="BF402" s="56">
        <v>306.25</v>
      </c>
      <c r="BG402" s="54">
        <v>295</v>
      </c>
      <c r="BH402" s="55">
        <v>300.75</v>
      </c>
      <c r="BI402" s="56">
        <v>300</v>
      </c>
      <c r="BJ402" s="54">
        <v>300</v>
      </c>
      <c r="BK402" s="55">
        <v>300</v>
      </c>
      <c r="BL402" s="56">
        <v>308</v>
      </c>
      <c r="BM402" s="54">
        <v>306</v>
      </c>
      <c r="BN402" s="55">
        <v>307</v>
      </c>
      <c r="BO402" s="56">
        <v>307</v>
      </c>
      <c r="BP402" s="54">
        <v>305</v>
      </c>
      <c r="BQ402" s="55">
        <v>306</v>
      </c>
      <c r="BR402" s="56">
        <v>307</v>
      </c>
      <c r="BS402" s="54">
        <v>304</v>
      </c>
      <c r="BT402" s="55">
        <v>305.5</v>
      </c>
      <c r="BU402" s="56">
        <v>315</v>
      </c>
      <c r="BV402" s="54">
        <v>313</v>
      </c>
      <c r="BW402" s="55">
        <v>314</v>
      </c>
      <c r="BX402" s="56">
        <v>317.75</v>
      </c>
      <c r="BY402" s="54">
        <v>316</v>
      </c>
      <c r="BZ402" s="55">
        <v>317.25</v>
      </c>
      <c r="CA402" s="56" t="s">
        <v>180</v>
      </c>
      <c r="CB402" s="54" t="s">
        <v>180</v>
      </c>
      <c r="CC402" s="55" t="s">
        <v>180</v>
      </c>
      <c r="CD402" s="56" t="s">
        <v>180</v>
      </c>
      <c r="CE402" s="54" t="s">
        <v>180</v>
      </c>
      <c r="CF402" s="55" t="s">
        <v>180</v>
      </c>
      <c r="CG402" s="56">
        <v>311.75</v>
      </c>
      <c r="CH402" s="54">
        <v>309.5</v>
      </c>
      <c r="CI402" s="55">
        <v>311</v>
      </c>
      <c r="CJ402" s="56">
        <v>2300</v>
      </c>
      <c r="CK402" s="54">
        <v>2250</v>
      </c>
      <c r="CL402" s="55">
        <v>2275</v>
      </c>
      <c r="CM402" s="56">
        <v>2150</v>
      </c>
      <c r="CN402" s="54">
        <v>2050</v>
      </c>
      <c r="CO402" s="55">
        <v>2100</v>
      </c>
      <c r="CP402" s="56">
        <v>335</v>
      </c>
      <c r="CQ402" s="54">
        <v>331.25</v>
      </c>
      <c r="CR402" s="55">
        <v>333.5</v>
      </c>
      <c r="CS402" s="56">
        <v>410</v>
      </c>
      <c r="CT402" s="54">
        <v>390</v>
      </c>
      <c r="CU402" s="55">
        <v>400</v>
      </c>
      <c r="CV402" s="56">
        <v>440</v>
      </c>
      <c r="CW402" s="54">
        <v>410</v>
      </c>
      <c r="CX402" s="55">
        <v>425</v>
      </c>
      <c r="CY402" s="54">
        <v>295</v>
      </c>
      <c r="CZ402" s="54">
        <v>286.25</v>
      </c>
      <c r="DA402" s="55">
        <v>290.75</v>
      </c>
      <c r="DB402" s="54">
        <v>261</v>
      </c>
      <c r="DC402" s="54">
        <v>256.25</v>
      </c>
      <c r="DD402" s="55">
        <v>258.75</v>
      </c>
      <c r="DE402" s="54">
        <v>315</v>
      </c>
      <c r="DF402" s="54">
        <v>312.5</v>
      </c>
      <c r="DG402" s="55">
        <v>314</v>
      </c>
      <c r="DH402" s="54">
        <v>302.5</v>
      </c>
      <c r="DI402" s="54">
        <v>296.25</v>
      </c>
      <c r="DJ402" s="55">
        <v>299.5</v>
      </c>
      <c r="DK402" s="56">
        <v>311.25</v>
      </c>
      <c r="DL402" s="54">
        <v>308.75</v>
      </c>
      <c r="DM402" s="55">
        <v>310.25</v>
      </c>
      <c r="DN402" s="54" t="s">
        <v>180</v>
      </c>
      <c r="DO402" s="54" t="s">
        <v>180</v>
      </c>
      <c r="DP402" s="55" t="s">
        <v>180</v>
      </c>
      <c r="DQ402" s="54" t="s">
        <v>180</v>
      </c>
      <c r="DR402" s="54" t="s">
        <v>180</v>
      </c>
      <c r="DS402" s="55" t="s">
        <v>180</v>
      </c>
      <c r="DT402" s="54" t="s">
        <v>180</v>
      </c>
      <c r="DU402" s="54" t="s">
        <v>180</v>
      </c>
      <c r="DV402" s="55" t="s">
        <v>180</v>
      </c>
      <c r="DW402" s="56">
        <v>300</v>
      </c>
      <c r="DX402" s="54">
        <v>295</v>
      </c>
      <c r="DY402" s="55">
        <v>297.5</v>
      </c>
      <c r="DZ402" s="56" t="s">
        <v>180</v>
      </c>
      <c r="EA402" s="54" t="s">
        <v>180</v>
      </c>
      <c r="EB402" s="55" t="s">
        <v>180</v>
      </c>
      <c r="EC402" s="56">
        <v>300.5</v>
      </c>
      <c r="ED402" s="54">
        <v>295</v>
      </c>
      <c r="EE402" s="55">
        <v>298.25</v>
      </c>
      <c r="EF402" s="56">
        <v>295</v>
      </c>
      <c r="EG402" s="54">
        <v>295</v>
      </c>
      <c r="EH402" s="55">
        <v>295</v>
      </c>
      <c r="EI402" s="56" t="s">
        <v>180</v>
      </c>
      <c r="EJ402" s="54" t="s">
        <v>180</v>
      </c>
      <c r="EK402" s="55" t="s">
        <v>180</v>
      </c>
      <c r="EL402" s="56">
        <v>285</v>
      </c>
      <c r="EM402" s="54">
        <v>283.5</v>
      </c>
      <c r="EN402" s="55">
        <v>284.25</v>
      </c>
      <c r="EO402" s="56">
        <v>1765</v>
      </c>
      <c r="EP402" s="54">
        <v>1660</v>
      </c>
      <c r="EQ402" s="55">
        <v>1712.5</v>
      </c>
      <c r="ER402" s="56">
        <v>1975</v>
      </c>
      <c r="ES402" s="54">
        <v>1870</v>
      </c>
      <c r="ET402" s="55">
        <v>1922.5</v>
      </c>
      <c r="EU402" s="54" t="s">
        <v>180</v>
      </c>
      <c r="EV402" s="54" t="s">
        <v>180</v>
      </c>
      <c r="EW402" s="55" t="s">
        <v>180</v>
      </c>
      <c r="EX402" s="54">
        <v>307</v>
      </c>
      <c r="EY402" s="54">
        <v>302</v>
      </c>
      <c r="EZ402" s="55">
        <v>304.75</v>
      </c>
      <c r="FA402" s="56" t="s">
        <v>180</v>
      </c>
      <c r="FB402" s="54" t="s">
        <v>180</v>
      </c>
      <c r="FC402" s="55" t="s">
        <v>180</v>
      </c>
      <c r="FD402" s="56" t="s">
        <v>180</v>
      </c>
      <c r="FE402" s="54" t="s">
        <v>180</v>
      </c>
      <c r="FF402" s="55" t="s">
        <v>180</v>
      </c>
      <c r="FG402" s="56">
        <v>245</v>
      </c>
      <c r="FH402" s="54">
        <v>236.5</v>
      </c>
      <c r="FI402" s="55">
        <v>241</v>
      </c>
      <c r="FJ402" s="56">
        <v>245</v>
      </c>
      <c r="FK402" s="54">
        <v>234</v>
      </c>
      <c r="FL402" s="55">
        <v>240</v>
      </c>
      <c r="FM402" s="56">
        <v>272.5</v>
      </c>
      <c r="FN402" s="54">
        <v>267.5</v>
      </c>
      <c r="FO402" s="55">
        <v>270.5</v>
      </c>
      <c r="FP402" s="56" t="s">
        <v>180</v>
      </c>
      <c r="FQ402" s="54" t="s">
        <v>180</v>
      </c>
      <c r="FR402" s="55" t="s">
        <v>180</v>
      </c>
      <c r="FS402" s="56" t="s">
        <v>180</v>
      </c>
      <c r="FT402" s="54" t="s">
        <v>180</v>
      </c>
      <c r="FU402" s="55" t="s">
        <v>180</v>
      </c>
      <c r="FV402" s="56">
        <v>215</v>
      </c>
      <c r="FW402" s="54">
        <v>212.5</v>
      </c>
      <c r="FX402" s="55">
        <v>214</v>
      </c>
      <c r="FY402" s="56">
        <v>247.5</v>
      </c>
      <c r="FZ402" s="54">
        <v>240</v>
      </c>
      <c r="GA402" s="55">
        <v>244</v>
      </c>
      <c r="GB402" s="56">
        <v>790</v>
      </c>
      <c r="GC402" s="54">
        <v>537</v>
      </c>
      <c r="GD402" s="55">
        <v>664</v>
      </c>
      <c r="GE402" s="56">
        <v>607</v>
      </c>
      <c r="GF402" s="54">
        <v>607</v>
      </c>
      <c r="GG402" s="55">
        <v>607</v>
      </c>
      <c r="GH402" s="56">
        <v>842</v>
      </c>
      <c r="GI402" s="54">
        <v>700</v>
      </c>
      <c r="GJ402" s="55">
        <v>771</v>
      </c>
      <c r="GK402" s="56" t="s">
        <v>180</v>
      </c>
      <c r="GL402" s="54" t="s">
        <v>180</v>
      </c>
      <c r="GM402" s="55" t="s">
        <v>180</v>
      </c>
      <c r="GN402" s="56" t="s">
        <v>180</v>
      </c>
      <c r="GO402" s="54" t="s">
        <v>180</v>
      </c>
      <c r="GP402" s="55" t="s">
        <v>180</v>
      </c>
      <c r="GQ402" s="56" t="s">
        <v>180</v>
      </c>
      <c r="GR402" s="54" t="s">
        <v>180</v>
      </c>
      <c r="GS402" s="55" t="s">
        <v>180</v>
      </c>
      <c r="GT402" s="56">
        <v>687</v>
      </c>
      <c r="GU402" s="54">
        <v>637</v>
      </c>
      <c r="GV402" s="55">
        <v>662</v>
      </c>
      <c r="GW402" s="56" t="s">
        <v>180</v>
      </c>
      <c r="GX402" s="54" t="s">
        <v>180</v>
      </c>
      <c r="GY402" s="55" t="s">
        <v>180</v>
      </c>
      <c r="GZ402" s="56">
        <v>105</v>
      </c>
      <c r="HA402" s="54">
        <v>75</v>
      </c>
      <c r="HB402" s="55">
        <v>90</v>
      </c>
      <c r="HC402" s="56">
        <v>120.5</v>
      </c>
      <c r="HD402" s="54">
        <v>110.5</v>
      </c>
      <c r="HE402" s="55">
        <v>115.5</v>
      </c>
      <c r="HF402" s="54" t="s">
        <v>180</v>
      </c>
      <c r="HG402" s="54" t="s">
        <v>180</v>
      </c>
      <c r="HH402" s="55" t="s">
        <v>180</v>
      </c>
      <c r="HI402" s="54">
        <v>105</v>
      </c>
      <c r="HJ402" s="54">
        <v>62.5</v>
      </c>
      <c r="HK402" s="55">
        <v>84.25</v>
      </c>
      <c r="HL402" s="56">
        <v>55</v>
      </c>
      <c r="HM402" s="54">
        <v>35</v>
      </c>
      <c r="HN402" s="55">
        <v>45</v>
      </c>
      <c r="HO402" s="56">
        <v>95</v>
      </c>
      <c r="HP402" s="54">
        <v>53.5</v>
      </c>
      <c r="HQ402" s="55">
        <v>74.5</v>
      </c>
      <c r="HR402" s="56">
        <v>105</v>
      </c>
      <c r="HS402" s="54">
        <v>100</v>
      </c>
      <c r="HT402" s="55">
        <v>103</v>
      </c>
      <c r="HU402" s="56" t="s">
        <v>180</v>
      </c>
      <c r="HV402" s="54" t="s">
        <v>180</v>
      </c>
      <c r="HW402" s="55" t="s">
        <v>180</v>
      </c>
      <c r="HX402" s="56">
        <v>80</v>
      </c>
      <c r="HY402" s="54">
        <v>60</v>
      </c>
      <c r="HZ402" s="55">
        <v>70</v>
      </c>
      <c r="IA402" s="56">
        <v>55</v>
      </c>
      <c r="IB402" s="54">
        <v>45</v>
      </c>
      <c r="IC402" s="55">
        <v>50</v>
      </c>
    </row>
    <row r="403" spans="1:237">
      <c r="A403" s="20">
        <v>2020</v>
      </c>
      <c r="B403" s="20">
        <v>2</v>
      </c>
      <c r="C403" s="20">
        <v>6</v>
      </c>
      <c r="D403" s="54">
        <v>301.5</v>
      </c>
      <c r="E403" s="54">
        <v>298.5</v>
      </c>
      <c r="F403" s="55">
        <v>300.25</v>
      </c>
      <c r="G403" s="56" t="s">
        <v>180</v>
      </c>
      <c r="H403" s="54" t="s">
        <v>180</v>
      </c>
      <c r="I403" s="55" t="s">
        <v>180</v>
      </c>
      <c r="J403" s="56">
        <v>274.25</v>
      </c>
      <c r="K403" s="54">
        <v>269.25</v>
      </c>
      <c r="L403" s="55">
        <v>272</v>
      </c>
      <c r="M403" s="56">
        <v>312.5</v>
      </c>
      <c r="N403" s="54">
        <v>300</v>
      </c>
      <c r="O403" s="55">
        <v>306.5</v>
      </c>
      <c r="P403" s="56">
        <v>311.25</v>
      </c>
      <c r="Q403" s="54">
        <v>300</v>
      </c>
      <c r="R403" s="55">
        <v>305.75</v>
      </c>
      <c r="S403" s="56">
        <v>310</v>
      </c>
      <c r="T403" s="54">
        <v>301.25</v>
      </c>
      <c r="U403" s="55">
        <v>305.75</v>
      </c>
      <c r="V403" s="54">
        <v>301.25</v>
      </c>
      <c r="W403" s="54">
        <v>285</v>
      </c>
      <c r="X403" s="55">
        <v>293.5</v>
      </c>
      <c r="Y403" s="54">
        <v>305</v>
      </c>
      <c r="Z403" s="54">
        <v>290</v>
      </c>
      <c r="AA403" s="55">
        <v>298</v>
      </c>
      <c r="AB403" s="54">
        <v>310</v>
      </c>
      <c r="AC403" s="54">
        <v>305</v>
      </c>
      <c r="AD403" s="55">
        <v>308</v>
      </c>
      <c r="AE403" s="54">
        <v>296.25</v>
      </c>
      <c r="AF403" s="54">
        <v>285</v>
      </c>
      <c r="AG403" s="55">
        <v>291</v>
      </c>
      <c r="AH403" s="56">
        <v>305</v>
      </c>
      <c r="AI403" s="54">
        <v>301.25</v>
      </c>
      <c r="AJ403" s="55">
        <v>303.5</v>
      </c>
      <c r="AK403" s="56">
        <v>295</v>
      </c>
      <c r="AL403" s="54">
        <v>295</v>
      </c>
      <c r="AM403" s="55">
        <v>295</v>
      </c>
      <c r="AN403" s="56" t="s">
        <v>180</v>
      </c>
      <c r="AO403" s="54" t="s">
        <v>180</v>
      </c>
      <c r="AP403" s="55" t="s">
        <v>180</v>
      </c>
      <c r="AQ403" s="56" t="s">
        <v>180</v>
      </c>
      <c r="AR403" s="54" t="s">
        <v>180</v>
      </c>
      <c r="AS403" s="55" t="s">
        <v>180</v>
      </c>
      <c r="AT403" s="56" t="s">
        <v>180</v>
      </c>
      <c r="AU403" s="54" t="s">
        <v>180</v>
      </c>
      <c r="AV403" s="55" t="s">
        <v>180</v>
      </c>
      <c r="AW403" s="56">
        <v>300.75</v>
      </c>
      <c r="AX403" s="54">
        <v>287.5</v>
      </c>
      <c r="AY403" s="55">
        <v>294.5</v>
      </c>
      <c r="AZ403" s="56">
        <v>309.25</v>
      </c>
      <c r="BA403" s="54">
        <v>287.5</v>
      </c>
      <c r="BB403" s="55">
        <v>298.75</v>
      </c>
      <c r="BC403" s="56">
        <v>300</v>
      </c>
      <c r="BD403" s="54">
        <v>287.5</v>
      </c>
      <c r="BE403" s="55">
        <v>294</v>
      </c>
      <c r="BF403" s="56">
        <v>309.25</v>
      </c>
      <c r="BG403" s="54">
        <v>294.25</v>
      </c>
      <c r="BH403" s="55">
        <v>302</v>
      </c>
      <c r="BI403" s="56">
        <v>300</v>
      </c>
      <c r="BJ403" s="54">
        <v>298</v>
      </c>
      <c r="BK403" s="55">
        <v>299</v>
      </c>
      <c r="BL403" s="56">
        <v>308.75</v>
      </c>
      <c r="BM403" s="54">
        <v>306</v>
      </c>
      <c r="BN403" s="55">
        <v>307.5</v>
      </c>
      <c r="BO403" s="56">
        <v>305</v>
      </c>
      <c r="BP403" s="54">
        <v>305</v>
      </c>
      <c r="BQ403" s="55">
        <v>305</v>
      </c>
      <c r="BR403" s="56">
        <v>309</v>
      </c>
      <c r="BS403" s="54">
        <v>304.75</v>
      </c>
      <c r="BT403" s="55">
        <v>307</v>
      </c>
      <c r="BU403" s="56">
        <v>318.5</v>
      </c>
      <c r="BV403" s="54">
        <v>314</v>
      </c>
      <c r="BW403" s="55">
        <v>316.5</v>
      </c>
      <c r="BX403" s="56">
        <v>319.75</v>
      </c>
      <c r="BY403" s="54">
        <v>316.25</v>
      </c>
      <c r="BZ403" s="55">
        <v>318</v>
      </c>
      <c r="CA403" s="56" t="s">
        <v>180</v>
      </c>
      <c r="CB403" s="54" t="s">
        <v>180</v>
      </c>
      <c r="CC403" s="55" t="s">
        <v>180</v>
      </c>
      <c r="CD403" s="56" t="s">
        <v>180</v>
      </c>
      <c r="CE403" s="54" t="s">
        <v>180</v>
      </c>
      <c r="CF403" s="55" t="s">
        <v>180</v>
      </c>
      <c r="CG403" s="56">
        <v>324</v>
      </c>
      <c r="CH403" s="54">
        <v>319.5</v>
      </c>
      <c r="CI403" s="55">
        <v>322</v>
      </c>
      <c r="CJ403" s="56">
        <v>2312.5</v>
      </c>
      <c r="CK403" s="54">
        <v>2250</v>
      </c>
      <c r="CL403" s="55">
        <v>2281.25</v>
      </c>
      <c r="CM403" s="56">
        <v>2162.5</v>
      </c>
      <c r="CN403" s="54">
        <v>2050</v>
      </c>
      <c r="CO403" s="55">
        <v>2106.25</v>
      </c>
      <c r="CP403" s="56">
        <v>336.25</v>
      </c>
      <c r="CQ403" s="54">
        <v>333.75</v>
      </c>
      <c r="CR403" s="55">
        <v>335</v>
      </c>
      <c r="CS403" s="56">
        <v>410</v>
      </c>
      <c r="CT403" s="54">
        <v>390</v>
      </c>
      <c r="CU403" s="55">
        <v>400</v>
      </c>
      <c r="CV403" s="56">
        <v>440</v>
      </c>
      <c r="CW403" s="54">
        <v>410</v>
      </c>
      <c r="CX403" s="55">
        <v>425</v>
      </c>
      <c r="CY403" s="54">
        <v>298.75</v>
      </c>
      <c r="CZ403" s="54">
        <v>297.25</v>
      </c>
      <c r="DA403" s="55">
        <v>298</v>
      </c>
      <c r="DB403" s="54">
        <v>273.5</v>
      </c>
      <c r="DC403" s="54">
        <v>272.25</v>
      </c>
      <c r="DD403" s="55">
        <v>273</v>
      </c>
      <c r="DE403" s="54">
        <v>312.5</v>
      </c>
      <c r="DF403" s="54">
        <v>310</v>
      </c>
      <c r="DG403" s="55">
        <v>311.5</v>
      </c>
      <c r="DH403" s="54">
        <v>303.75</v>
      </c>
      <c r="DI403" s="54">
        <v>285</v>
      </c>
      <c r="DJ403" s="55">
        <v>294.5</v>
      </c>
      <c r="DK403" s="56">
        <v>310</v>
      </c>
      <c r="DL403" s="54">
        <v>305</v>
      </c>
      <c r="DM403" s="55">
        <v>308</v>
      </c>
      <c r="DN403" s="54" t="s">
        <v>180</v>
      </c>
      <c r="DO403" s="54" t="s">
        <v>180</v>
      </c>
      <c r="DP403" s="55" t="s">
        <v>180</v>
      </c>
      <c r="DQ403" s="54" t="s">
        <v>180</v>
      </c>
      <c r="DR403" s="54" t="s">
        <v>180</v>
      </c>
      <c r="DS403" s="55" t="s">
        <v>180</v>
      </c>
      <c r="DT403" s="54" t="s">
        <v>180</v>
      </c>
      <c r="DU403" s="54" t="s">
        <v>180</v>
      </c>
      <c r="DV403" s="55" t="s">
        <v>180</v>
      </c>
      <c r="DW403" s="56">
        <v>301.5</v>
      </c>
      <c r="DX403" s="54">
        <v>298.5</v>
      </c>
      <c r="DY403" s="55">
        <v>300.25</v>
      </c>
      <c r="DZ403" s="56" t="s">
        <v>180</v>
      </c>
      <c r="EA403" s="54" t="s">
        <v>180</v>
      </c>
      <c r="EB403" s="55" t="s">
        <v>180</v>
      </c>
      <c r="EC403" s="56">
        <v>308.25</v>
      </c>
      <c r="ED403" s="54">
        <v>305.25</v>
      </c>
      <c r="EE403" s="55">
        <v>307</v>
      </c>
      <c r="EF403" s="56">
        <v>295</v>
      </c>
      <c r="EG403" s="54">
        <v>295</v>
      </c>
      <c r="EH403" s="55">
        <v>295</v>
      </c>
      <c r="EI403" s="56">
        <v>235</v>
      </c>
      <c r="EJ403" s="54">
        <v>233.75</v>
      </c>
      <c r="EK403" s="55">
        <v>234.5</v>
      </c>
      <c r="EL403" s="56">
        <v>292.5</v>
      </c>
      <c r="EM403" s="54">
        <v>290</v>
      </c>
      <c r="EN403" s="55">
        <v>291.5</v>
      </c>
      <c r="EO403" s="56">
        <v>1785</v>
      </c>
      <c r="EP403" s="54">
        <v>1690</v>
      </c>
      <c r="EQ403" s="55">
        <v>1737.5</v>
      </c>
      <c r="ER403" s="56">
        <v>1970</v>
      </c>
      <c r="ES403" s="54">
        <v>1870</v>
      </c>
      <c r="ET403" s="55">
        <v>1920</v>
      </c>
      <c r="EU403" s="54" t="s">
        <v>180</v>
      </c>
      <c r="EV403" s="54" t="s">
        <v>180</v>
      </c>
      <c r="EW403" s="55" t="s">
        <v>180</v>
      </c>
      <c r="EX403" s="54">
        <v>319.5</v>
      </c>
      <c r="EY403" s="54">
        <v>315.5</v>
      </c>
      <c r="EZ403" s="55">
        <v>318</v>
      </c>
      <c r="FA403" s="56">
        <v>255</v>
      </c>
      <c r="FB403" s="54">
        <v>255</v>
      </c>
      <c r="FC403" s="55">
        <v>255</v>
      </c>
      <c r="FD403" s="56" t="s">
        <v>180</v>
      </c>
      <c r="FE403" s="54" t="s">
        <v>180</v>
      </c>
      <c r="FF403" s="55" t="s">
        <v>180</v>
      </c>
      <c r="FG403" s="56">
        <v>240</v>
      </c>
      <c r="FH403" s="54">
        <v>234.25</v>
      </c>
      <c r="FI403" s="55">
        <v>237.5</v>
      </c>
      <c r="FJ403" s="56">
        <v>240</v>
      </c>
      <c r="FK403" s="54">
        <v>233.5</v>
      </c>
      <c r="FL403" s="55">
        <v>237.25</v>
      </c>
      <c r="FM403" s="56">
        <v>270</v>
      </c>
      <c r="FN403" s="54">
        <v>265</v>
      </c>
      <c r="FO403" s="55">
        <v>268</v>
      </c>
      <c r="FP403" s="56" t="s">
        <v>180</v>
      </c>
      <c r="FQ403" s="54" t="s">
        <v>180</v>
      </c>
      <c r="FR403" s="55" t="s">
        <v>180</v>
      </c>
      <c r="FS403" s="56" t="s">
        <v>180</v>
      </c>
      <c r="FT403" s="54" t="s">
        <v>180</v>
      </c>
      <c r="FU403" s="55" t="s">
        <v>180</v>
      </c>
      <c r="FV403" s="56">
        <v>216.25</v>
      </c>
      <c r="FW403" s="54">
        <v>211.25</v>
      </c>
      <c r="FX403" s="55">
        <v>214.25</v>
      </c>
      <c r="FY403" s="56">
        <v>245</v>
      </c>
      <c r="FZ403" s="54">
        <v>241.25</v>
      </c>
      <c r="GA403" s="55">
        <v>243.5</v>
      </c>
      <c r="GB403" s="56">
        <v>790</v>
      </c>
      <c r="GC403" s="54">
        <v>537</v>
      </c>
      <c r="GD403" s="55">
        <v>664</v>
      </c>
      <c r="GE403" s="56">
        <v>607</v>
      </c>
      <c r="GF403" s="54">
        <v>607</v>
      </c>
      <c r="GG403" s="55">
        <v>607</v>
      </c>
      <c r="GH403" s="56">
        <v>842</v>
      </c>
      <c r="GI403" s="54">
        <v>700</v>
      </c>
      <c r="GJ403" s="55">
        <v>771</v>
      </c>
      <c r="GK403" s="56" t="s">
        <v>180</v>
      </c>
      <c r="GL403" s="54" t="s">
        <v>180</v>
      </c>
      <c r="GM403" s="55" t="s">
        <v>180</v>
      </c>
      <c r="GN403" s="56" t="s">
        <v>180</v>
      </c>
      <c r="GO403" s="54" t="s">
        <v>180</v>
      </c>
      <c r="GP403" s="55" t="s">
        <v>180</v>
      </c>
      <c r="GQ403" s="56" t="s">
        <v>180</v>
      </c>
      <c r="GR403" s="54" t="s">
        <v>180</v>
      </c>
      <c r="GS403" s="55" t="s">
        <v>180</v>
      </c>
      <c r="GT403" s="56">
        <v>687</v>
      </c>
      <c r="GU403" s="54">
        <v>637</v>
      </c>
      <c r="GV403" s="55">
        <v>662</v>
      </c>
      <c r="GW403" s="56" t="s">
        <v>180</v>
      </c>
      <c r="GX403" s="54" t="s">
        <v>180</v>
      </c>
      <c r="GY403" s="55" t="s">
        <v>180</v>
      </c>
      <c r="GZ403" s="56">
        <v>105</v>
      </c>
      <c r="HA403" s="54">
        <v>75</v>
      </c>
      <c r="HB403" s="55">
        <v>90</v>
      </c>
      <c r="HC403" s="56">
        <v>120</v>
      </c>
      <c r="HD403" s="54">
        <v>110</v>
      </c>
      <c r="HE403" s="55">
        <v>115</v>
      </c>
      <c r="HF403" s="54" t="s">
        <v>180</v>
      </c>
      <c r="HG403" s="54" t="s">
        <v>180</v>
      </c>
      <c r="HH403" s="55" t="s">
        <v>180</v>
      </c>
      <c r="HI403" s="54">
        <v>105</v>
      </c>
      <c r="HJ403" s="54">
        <v>62</v>
      </c>
      <c r="HK403" s="55">
        <v>84</v>
      </c>
      <c r="HL403" s="56">
        <v>55</v>
      </c>
      <c r="HM403" s="54">
        <v>35</v>
      </c>
      <c r="HN403" s="55">
        <v>45</v>
      </c>
      <c r="HO403" s="56">
        <v>95</v>
      </c>
      <c r="HP403" s="54">
        <v>55</v>
      </c>
      <c r="HQ403" s="55">
        <v>75</v>
      </c>
      <c r="HR403" s="56">
        <v>105</v>
      </c>
      <c r="HS403" s="54">
        <v>100</v>
      </c>
      <c r="HT403" s="55">
        <v>103</v>
      </c>
      <c r="HU403" s="56" t="s">
        <v>180</v>
      </c>
      <c r="HV403" s="54" t="s">
        <v>180</v>
      </c>
      <c r="HW403" s="55" t="s">
        <v>180</v>
      </c>
      <c r="HX403" s="56">
        <v>80</v>
      </c>
      <c r="HY403" s="54">
        <v>60</v>
      </c>
      <c r="HZ403" s="55">
        <v>70</v>
      </c>
      <c r="IA403" s="56">
        <v>55</v>
      </c>
      <c r="IB403" s="54">
        <v>45</v>
      </c>
      <c r="IC403" s="55">
        <v>50</v>
      </c>
    </row>
    <row r="404" spans="1:237">
      <c r="A404" s="20">
        <v>2020</v>
      </c>
      <c r="B404" s="20">
        <v>3</v>
      </c>
      <c r="C404" s="20">
        <v>7</v>
      </c>
      <c r="D404" s="54">
        <v>315.8</v>
      </c>
      <c r="E404" s="54">
        <v>314.8</v>
      </c>
      <c r="F404" s="55">
        <v>315.39999999999998</v>
      </c>
      <c r="G404" s="56" t="s">
        <v>180</v>
      </c>
      <c r="H404" s="54" t="s">
        <v>180</v>
      </c>
      <c r="I404" s="55" t="s">
        <v>180</v>
      </c>
      <c r="J404" s="56">
        <v>309.60000000000002</v>
      </c>
      <c r="K404" s="54">
        <v>304</v>
      </c>
      <c r="L404" s="55">
        <v>307.2</v>
      </c>
      <c r="M404" s="56">
        <v>335</v>
      </c>
      <c r="N404" s="54">
        <v>326</v>
      </c>
      <c r="O404" s="55">
        <v>330.6</v>
      </c>
      <c r="P404" s="56">
        <v>335</v>
      </c>
      <c r="Q404" s="54">
        <v>326</v>
      </c>
      <c r="R404" s="55">
        <v>330.6</v>
      </c>
      <c r="S404" s="56">
        <v>335</v>
      </c>
      <c r="T404" s="54">
        <v>326</v>
      </c>
      <c r="U404" s="55">
        <v>330.6</v>
      </c>
      <c r="V404" s="54">
        <v>336</v>
      </c>
      <c r="W404" s="54">
        <v>330</v>
      </c>
      <c r="X404" s="55">
        <v>333.2</v>
      </c>
      <c r="Y404" s="54">
        <v>333</v>
      </c>
      <c r="Z404" s="54">
        <v>327</v>
      </c>
      <c r="AA404" s="55">
        <v>330.2</v>
      </c>
      <c r="AB404" s="54">
        <v>335</v>
      </c>
      <c r="AC404" s="54">
        <v>332</v>
      </c>
      <c r="AD404" s="55">
        <v>333.8</v>
      </c>
      <c r="AE404" s="54">
        <v>335</v>
      </c>
      <c r="AF404" s="54">
        <v>330</v>
      </c>
      <c r="AG404" s="55">
        <v>332.8</v>
      </c>
      <c r="AH404" s="56">
        <v>335</v>
      </c>
      <c r="AI404" s="54">
        <v>326</v>
      </c>
      <c r="AJ404" s="55">
        <v>330.6</v>
      </c>
      <c r="AK404" s="56">
        <v>315</v>
      </c>
      <c r="AL404" s="54">
        <v>315</v>
      </c>
      <c r="AM404" s="55">
        <v>315</v>
      </c>
      <c r="AN404" s="56" t="s">
        <v>180</v>
      </c>
      <c r="AO404" s="54" t="s">
        <v>180</v>
      </c>
      <c r="AP404" s="55" t="s">
        <v>180</v>
      </c>
      <c r="AQ404" s="56" t="s">
        <v>180</v>
      </c>
      <c r="AR404" s="54" t="s">
        <v>180</v>
      </c>
      <c r="AS404" s="55" t="s">
        <v>180</v>
      </c>
      <c r="AT404" s="56" t="s">
        <v>180</v>
      </c>
      <c r="AU404" s="54" t="s">
        <v>180</v>
      </c>
      <c r="AV404" s="55" t="s">
        <v>180</v>
      </c>
      <c r="AW404" s="56">
        <v>308.39999999999998</v>
      </c>
      <c r="AX404" s="54">
        <v>295.39999999999998</v>
      </c>
      <c r="AY404" s="55">
        <v>302.2</v>
      </c>
      <c r="AZ404" s="56">
        <v>315.8</v>
      </c>
      <c r="BA404" s="54">
        <v>298.8</v>
      </c>
      <c r="BB404" s="55">
        <v>307.60000000000002</v>
      </c>
      <c r="BC404" s="56">
        <v>308.75</v>
      </c>
      <c r="BD404" s="54">
        <v>306.25</v>
      </c>
      <c r="BE404" s="55">
        <v>307.5</v>
      </c>
      <c r="BF404" s="56">
        <v>315.8</v>
      </c>
      <c r="BG404" s="54">
        <v>300.8</v>
      </c>
      <c r="BH404" s="55">
        <v>308.60000000000002</v>
      </c>
      <c r="BI404" s="56">
        <v>307.60000000000002</v>
      </c>
      <c r="BJ404" s="54">
        <v>305.60000000000002</v>
      </c>
      <c r="BK404" s="55">
        <v>306.60000000000002</v>
      </c>
      <c r="BL404" s="56">
        <v>314.39999999999998</v>
      </c>
      <c r="BM404" s="54">
        <v>312.39999999999998</v>
      </c>
      <c r="BN404" s="55">
        <v>313.39999999999998</v>
      </c>
      <c r="BO404" s="56">
        <v>306</v>
      </c>
      <c r="BP404" s="54">
        <v>302</v>
      </c>
      <c r="BQ404" s="55">
        <v>304</v>
      </c>
      <c r="BR404" s="56">
        <v>313.60000000000002</v>
      </c>
      <c r="BS404" s="54">
        <v>310.2</v>
      </c>
      <c r="BT404" s="55">
        <v>312</v>
      </c>
      <c r="BU404" s="56">
        <v>324.39999999999998</v>
      </c>
      <c r="BV404" s="54">
        <v>322.2</v>
      </c>
      <c r="BW404" s="55">
        <v>323.60000000000002</v>
      </c>
      <c r="BX404" s="56">
        <v>326.60000000000002</v>
      </c>
      <c r="BY404" s="54">
        <v>323.60000000000002</v>
      </c>
      <c r="BZ404" s="55">
        <v>325.2</v>
      </c>
      <c r="CA404" s="56" t="s">
        <v>180</v>
      </c>
      <c r="CB404" s="54" t="s">
        <v>180</v>
      </c>
      <c r="CC404" s="55" t="s">
        <v>180</v>
      </c>
      <c r="CD404" s="56" t="s">
        <v>180</v>
      </c>
      <c r="CE404" s="54" t="s">
        <v>180</v>
      </c>
      <c r="CF404" s="55" t="s">
        <v>180</v>
      </c>
      <c r="CG404" s="56">
        <v>338.6</v>
      </c>
      <c r="CH404" s="54">
        <v>336.2</v>
      </c>
      <c r="CI404" s="55">
        <v>337.6</v>
      </c>
      <c r="CJ404" s="56">
        <v>2380</v>
      </c>
      <c r="CK404" s="54">
        <v>2280</v>
      </c>
      <c r="CL404" s="55">
        <v>2330</v>
      </c>
      <c r="CM404" s="56">
        <v>2200</v>
      </c>
      <c r="CN404" s="54">
        <v>2080</v>
      </c>
      <c r="CO404" s="55">
        <v>2140</v>
      </c>
      <c r="CP404" s="56">
        <v>345</v>
      </c>
      <c r="CQ404" s="54">
        <v>343</v>
      </c>
      <c r="CR404" s="55">
        <v>344.2</v>
      </c>
      <c r="CS404" s="56">
        <v>410</v>
      </c>
      <c r="CT404" s="54">
        <v>390</v>
      </c>
      <c r="CU404" s="55">
        <v>400</v>
      </c>
      <c r="CV404" s="56">
        <v>440</v>
      </c>
      <c r="CW404" s="54">
        <v>410</v>
      </c>
      <c r="CX404" s="55">
        <v>425</v>
      </c>
      <c r="CY404" s="54">
        <v>311.39999999999998</v>
      </c>
      <c r="CZ404" s="54">
        <v>310</v>
      </c>
      <c r="DA404" s="55">
        <v>310.8</v>
      </c>
      <c r="DB404" s="54">
        <v>311.2</v>
      </c>
      <c r="DC404" s="54">
        <v>305.60000000000002</v>
      </c>
      <c r="DD404" s="55">
        <v>308.8</v>
      </c>
      <c r="DE404" s="54">
        <v>335</v>
      </c>
      <c r="DF404" s="54">
        <v>331</v>
      </c>
      <c r="DG404" s="55">
        <v>333.2</v>
      </c>
      <c r="DH404" s="54">
        <v>339</v>
      </c>
      <c r="DI404" s="54">
        <v>330</v>
      </c>
      <c r="DJ404" s="55">
        <v>334.8</v>
      </c>
      <c r="DK404" s="56">
        <v>335</v>
      </c>
      <c r="DL404" s="54">
        <v>329</v>
      </c>
      <c r="DM404" s="55">
        <v>332.4</v>
      </c>
      <c r="DN404" s="54" t="s">
        <v>180</v>
      </c>
      <c r="DO404" s="54" t="s">
        <v>180</v>
      </c>
      <c r="DP404" s="55" t="s">
        <v>180</v>
      </c>
      <c r="DQ404" s="54" t="s">
        <v>180</v>
      </c>
      <c r="DR404" s="54" t="s">
        <v>180</v>
      </c>
      <c r="DS404" s="55" t="s">
        <v>180</v>
      </c>
      <c r="DT404" s="54" t="s">
        <v>180</v>
      </c>
      <c r="DU404" s="54" t="s">
        <v>180</v>
      </c>
      <c r="DV404" s="55" t="s">
        <v>180</v>
      </c>
      <c r="DW404" s="56">
        <v>315.8</v>
      </c>
      <c r="DX404" s="54">
        <v>314.8</v>
      </c>
      <c r="DY404" s="55">
        <v>315.39999999999998</v>
      </c>
      <c r="DZ404" s="56" t="s">
        <v>180</v>
      </c>
      <c r="EA404" s="54" t="s">
        <v>180</v>
      </c>
      <c r="EB404" s="55" t="s">
        <v>180</v>
      </c>
      <c r="EC404" s="56">
        <v>319.39999999999998</v>
      </c>
      <c r="ED404" s="54">
        <v>317.2</v>
      </c>
      <c r="EE404" s="55">
        <v>318.60000000000002</v>
      </c>
      <c r="EF404" s="56">
        <v>315</v>
      </c>
      <c r="EG404" s="54">
        <v>315</v>
      </c>
      <c r="EH404" s="55">
        <v>315</v>
      </c>
      <c r="EI404" s="56">
        <v>254</v>
      </c>
      <c r="EJ404" s="54">
        <v>248</v>
      </c>
      <c r="EK404" s="55">
        <v>251.4</v>
      </c>
      <c r="EL404" s="56">
        <v>308.60000000000002</v>
      </c>
      <c r="EM404" s="54">
        <v>306.2</v>
      </c>
      <c r="EN404" s="55">
        <v>307.60000000000002</v>
      </c>
      <c r="EO404" s="56">
        <v>1850</v>
      </c>
      <c r="EP404" s="54">
        <v>1740</v>
      </c>
      <c r="EQ404" s="55">
        <v>1795</v>
      </c>
      <c r="ER404" s="56">
        <v>2040</v>
      </c>
      <c r="ES404" s="54">
        <v>1940</v>
      </c>
      <c r="ET404" s="55">
        <v>1990</v>
      </c>
      <c r="EU404" s="54" t="s">
        <v>180</v>
      </c>
      <c r="EV404" s="54" t="s">
        <v>180</v>
      </c>
      <c r="EW404" s="55" t="s">
        <v>180</v>
      </c>
      <c r="EX404" s="54">
        <v>333.4</v>
      </c>
      <c r="EY404" s="54">
        <v>331.2</v>
      </c>
      <c r="EZ404" s="55">
        <v>332.6</v>
      </c>
      <c r="FA404" s="56">
        <v>265</v>
      </c>
      <c r="FB404" s="54">
        <v>259</v>
      </c>
      <c r="FC404" s="55">
        <v>262.39999999999998</v>
      </c>
      <c r="FD404" s="56" t="s">
        <v>180</v>
      </c>
      <c r="FE404" s="54" t="s">
        <v>180</v>
      </c>
      <c r="FF404" s="55" t="s">
        <v>180</v>
      </c>
      <c r="FG404" s="56">
        <v>240</v>
      </c>
      <c r="FH404" s="54">
        <v>238</v>
      </c>
      <c r="FI404" s="55">
        <v>239</v>
      </c>
      <c r="FJ404" s="56">
        <v>240</v>
      </c>
      <c r="FK404" s="54">
        <v>235</v>
      </c>
      <c r="FL404" s="55">
        <v>238</v>
      </c>
      <c r="FM404" s="56">
        <v>270</v>
      </c>
      <c r="FN404" s="54">
        <v>265</v>
      </c>
      <c r="FO404" s="55">
        <v>268</v>
      </c>
      <c r="FP404" s="56" t="s">
        <v>180</v>
      </c>
      <c r="FQ404" s="54" t="s">
        <v>180</v>
      </c>
      <c r="FR404" s="55" t="s">
        <v>180</v>
      </c>
      <c r="FS404" s="56" t="s">
        <v>180</v>
      </c>
      <c r="FT404" s="54" t="s">
        <v>180</v>
      </c>
      <c r="FU404" s="55" t="s">
        <v>180</v>
      </c>
      <c r="FV404" s="56">
        <v>220</v>
      </c>
      <c r="FW404" s="54">
        <v>215</v>
      </c>
      <c r="FX404" s="55">
        <v>218</v>
      </c>
      <c r="FY404" s="56">
        <v>247</v>
      </c>
      <c r="FZ404" s="54">
        <v>245</v>
      </c>
      <c r="GA404" s="55">
        <v>246.2</v>
      </c>
      <c r="GB404" s="56">
        <v>812</v>
      </c>
      <c r="GC404" s="54">
        <v>560</v>
      </c>
      <c r="GD404" s="55">
        <v>686</v>
      </c>
      <c r="GE404" s="56">
        <v>625</v>
      </c>
      <c r="GF404" s="54">
        <v>625</v>
      </c>
      <c r="GG404" s="55">
        <v>625</v>
      </c>
      <c r="GH404" s="56">
        <v>860</v>
      </c>
      <c r="GI404" s="54">
        <v>720</v>
      </c>
      <c r="GJ404" s="55">
        <v>790</v>
      </c>
      <c r="GK404" s="56" t="s">
        <v>180</v>
      </c>
      <c r="GL404" s="54" t="s">
        <v>180</v>
      </c>
      <c r="GM404" s="55" t="s">
        <v>180</v>
      </c>
      <c r="GN404" s="56" t="s">
        <v>180</v>
      </c>
      <c r="GO404" s="54" t="s">
        <v>180</v>
      </c>
      <c r="GP404" s="55" t="s">
        <v>180</v>
      </c>
      <c r="GQ404" s="56" t="s">
        <v>180</v>
      </c>
      <c r="GR404" s="54" t="s">
        <v>180</v>
      </c>
      <c r="GS404" s="55" t="s">
        <v>180</v>
      </c>
      <c r="GT404" s="56">
        <v>705</v>
      </c>
      <c r="GU404" s="54">
        <v>655</v>
      </c>
      <c r="GV404" s="55">
        <v>680</v>
      </c>
      <c r="GW404" s="56" t="s">
        <v>180</v>
      </c>
      <c r="GX404" s="54" t="s">
        <v>180</v>
      </c>
      <c r="GY404" s="55" t="s">
        <v>180</v>
      </c>
      <c r="GZ404" s="56">
        <v>106.2</v>
      </c>
      <c r="HA404" s="54">
        <v>76.8</v>
      </c>
      <c r="HB404" s="55">
        <v>91.8</v>
      </c>
      <c r="HC404" s="56">
        <v>121</v>
      </c>
      <c r="HD404" s="54">
        <v>110</v>
      </c>
      <c r="HE404" s="55">
        <v>115.6</v>
      </c>
      <c r="HF404" s="54" t="s">
        <v>180</v>
      </c>
      <c r="HG404" s="54" t="s">
        <v>180</v>
      </c>
      <c r="HH404" s="55" t="s">
        <v>180</v>
      </c>
      <c r="HI404" s="54">
        <v>105</v>
      </c>
      <c r="HJ404" s="54">
        <v>61.6</v>
      </c>
      <c r="HK404" s="55">
        <v>83.8</v>
      </c>
      <c r="HL404" s="56">
        <v>55</v>
      </c>
      <c r="HM404" s="54">
        <v>35</v>
      </c>
      <c r="HN404" s="55">
        <v>45</v>
      </c>
      <c r="HO404" s="56">
        <v>95</v>
      </c>
      <c r="HP404" s="54">
        <v>55</v>
      </c>
      <c r="HQ404" s="55">
        <v>75</v>
      </c>
      <c r="HR404" s="56">
        <v>105</v>
      </c>
      <c r="HS404" s="54">
        <v>100</v>
      </c>
      <c r="HT404" s="55">
        <v>103</v>
      </c>
      <c r="HU404" s="56" t="s">
        <v>180</v>
      </c>
      <c r="HV404" s="54" t="s">
        <v>180</v>
      </c>
      <c r="HW404" s="55" t="s">
        <v>180</v>
      </c>
      <c r="HX404" s="56">
        <v>80</v>
      </c>
      <c r="HY404" s="54">
        <v>60</v>
      </c>
      <c r="HZ404" s="55">
        <v>70</v>
      </c>
      <c r="IA404" s="56">
        <v>55</v>
      </c>
      <c r="IB404" s="54">
        <v>45</v>
      </c>
      <c r="IC404" s="55">
        <v>50</v>
      </c>
    </row>
    <row r="405" spans="1:237">
      <c r="A405" s="20">
        <v>2020</v>
      </c>
      <c r="B405" s="20">
        <v>3</v>
      </c>
      <c r="C405" s="20">
        <v>8</v>
      </c>
      <c r="D405" s="54">
        <v>333.75</v>
      </c>
      <c r="E405" s="54">
        <v>330.75</v>
      </c>
      <c r="F405" s="55">
        <v>332.5</v>
      </c>
      <c r="G405" s="56" t="s">
        <v>180</v>
      </c>
      <c r="H405" s="54" t="s">
        <v>180</v>
      </c>
      <c r="I405" s="55" t="s">
        <v>180</v>
      </c>
      <c r="J405" s="56">
        <v>349.25</v>
      </c>
      <c r="K405" s="54">
        <v>338</v>
      </c>
      <c r="L405" s="55">
        <v>344</v>
      </c>
      <c r="M405" s="56">
        <v>378</v>
      </c>
      <c r="N405" s="54">
        <v>370.5</v>
      </c>
      <c r="O405" s="55">
        <v>374.5</v>
      </c>
      <c r="P405" s="56">
        <v>378</v>
      </c>
      <c r="Q405" s="54">
        <v>370.5</v>
      </c>
      <c r="R405" s="55">
        <v>374.5</v>
      </c>
      <c r="S405" s="56">
        <v>377.5</v>
      </c>
      <c r="T405" s="54">
        <v>370.5</v>
      </c>
      <c r="U405" s="55">
        <v>374.25</v>
      </c>
      <c r="V405" s="54">
        <v>373.75</v>
      </c>
      <c r="W405" s="54">
        <v>370</v>
      </c>
      <c r="X405" s="55">
        <v>372.25</v>
      </c>
      <c r="Y405" s="54">
        <v>373.75</v>
      </c>
      <c r="Z405" s="54">
        <v>372.5</v>
      </c>
      <c r="AA405" s="55">
        <v>373.25</v>
      </c>
      <c r="AB405" s="54">
        <v>378</v>
      </c>
      <c r="AC405" s="54">
        <v>372.5</v>
      </c>
      <c r="AD405" s="55">
        <v>375.5</v>
      </c>
      <c r="AE405" s="54">
        <v>373.75</v>
      </c>
      <c r="AF405" s="54">
        <v>372.5</v>
      </c>
      <c r="AG405" s="55">
        <v>373.25</v>
      </c>
      <c r="AH405" s="56">
        <v>378</v>
      </c>
      <c r="AI405" s="54">
        <v>372.5</v>
      </c>
      <c r="AJ405" s="55">
        <v>375.5</v>
      </c>
      <c r="AK405" s="56">
        <v>345</v>
      </c>
      <c r="AL405" s="54">
        <v>317.5</v>
      </c>
      <c r="AM405" s="55">
        <v>331.25</v>
      </c>
      <c r="AN405" s="56" t="s">
        <v>180</v>
      </c>
      <c r="AO405" s="54" t="s">
        <v>180</v>
      </c>
      <c r="AP405" s="55" t="s">
        <v>180</v>
      </c>
      <c r="AQ405" s="56" t="s">
        <v>180</v>
      </c>
      <c r="AR405" s="54" t="s">
        <v>180</v>
      </c>
      <c r="AS405" s="55" t="s">
        <v>180</v>
      </c>
      <c r="AT405" s="56" t="s">
        <v>180</v>
      </c>
      <c r="AU405" s="54" t="s">
        <v>180</v>
      </c>
      <c r="AV405" s="55" t="s">
        <v>180</v>
      </c>
      <c r="AW405" s="56">
        <v>323.75</v>
      </c>
      <c r="AX405" s="54">
        <v>307.5</v>
      </c>
      <c r="AY405" s="55">
        <v>315.75</v>
      </c>
      <c r="AZ405" s="56">
        <v>328</v>
      </c>
      <c r="BA405" s="54">
        <v>312.25</v>
      </c>
      <c r="BB405" s="55">
        <v>320.5</v>
      </c>
      <c r="BC405" s="56" t="s">
        <v>180</v>
      </c>
      <c r="BD405" s="54" t="s">
        <v>180</v>
      </c>
      <c r="BE405" s="55" t="s">
        <v>180</v>
      </c>
      <c r="BF405" s="56">
        <v>328</v>
      </c>
      <c r="BG405" s="54">
        <v>312.25</v>
      </c>
      <c r="BH405" s="55">
        <v>320.5</v>
      </c>
      <c r="BI405" s="56">
        <v>319.5</v>
      </c>
      <c r="BJ405" s="54">
        <v>317</v>
      </c>
      <c r="BK405" s="55">
        <v>318.5</v>
      </c>
      <c r="BL405" s="56">
        <v>327</v>
      </c>
      <c r="BM405" s="54">
        <v>326</v>
      </c>
      <c r="BN405" s="55">
        <v>326.75</v>
      </c>
      <c r="BO405" s="56">
        <v>335</v>
      </c>
      <c r="BP405" s="54">
        <v>331.25</v>
      </c>
      <c r="BQ405" s="55">
        <v>333.25</v>
      </c>
      <c r="BR405" s="56">
        <v>327.5</v>
      </c>
      <c r="BS405" s="54">
        <v>323.75</v>
      </c>
      <c r="BT405" s="55">
        <v>326</v>
      </c>
      <c r="BU405" s="56">
        <v>336</v>
      </c>
      <c r="BV405" s="54">
        <v>334.5</v>
      </c>
      <c r="BW405" s="55">
        <v>335.5</v>
      </c>
      <c r="BX405" s="56">
        <v>339.5</v>
      </c>
      <c r="BY405" s="54">
        <v>334.25</v>
      </c>
      <c r="BZ405" s="55">
        <v>337.25</v>
      </c>
      <c r="CA405" s="56" t="s">
        <v>180</v>
      </c>
      <c r="CB405" s="54" t="s">
        <v>180</v>
      </c>
      <c r="CC405" s="55" t="s">
        <v>180</v>
      </c>
      <c r="CD405" s="56" t="s">
        <v>180</v>
      </c>
      <c r="CE405" s="54" t="s">
        <v>180</v>
      </c>
      <c r="CF405" s="55" t="s">
        <v>180</v>
      </c>
      <c r="CG405" s="56">
        <v>348.25</v>
      </c>
      <c r="CH405" s="54">
        <v>345.75</v>
      </c>
      <c r="CI405" s="55">
        <v>347.25</v>
      </c>
      <c r="CJ405" s="56">
        <v>2437.5</v>
      </c>
      <c r="CK405" s="54">
        <v>2350</v>
      </c>
      <c r="CL405" s="55">
        <v>2393.75</v>
      </c>
      <c r="CM405" s="56">
        <v>2237.5</v>
      </c>
      <c r="CN405" s="54">
        <v>2150</v>
      </c>
      <c r="CO405" s="55">
        <v>2193.75</v>
      </c>
      <c r="CP405" s="56">
        <v>358.75</v>
      </c>
      <c r="CQ405" s="54">
        <v>352.5</v>
      </c>
      <c r="CR405" s="55">
        <v>356</v>
      </c>
      <c r="CS405" s="56">
        <v>410</v>
      </c>
      <c r="CT405" s="54">
        <v>390</v>
      </c>
      <c r="CU405" s="55">
        <v>400</v>
      </c>
      <c r="CV405" s="56">
        <v>440</v>
      </c>
      <c r="CW405" s="54">
        <v>410</v>
      </c>
      <c r="CX405" s="55">
        <v>425</v>
      </c>
      <c r="CY405" s="54">
        <v>324</v>
      </c>
      <c r="CZ405" s="54">
        <v>321.75</v>
      </c>
      <c r="DA405" s="55">
        <v>323</v>
      </c>
      <c r="DB405" s="54">
        <v>350</v>
      </c>
      <c r="DC405" s="54">
        <v>339.25</v>
      </c>
      <c r="DD405" s="55">
        <v>345</v>
      </c>
      <c r="DE405" s="54">
        <v>378</v>
      </c>
      <c r="DF405" s="54">
        <v>377.5</v>
      </c>
      <c r="DG405" s="55">
        <v>377.75</v>
      </c>
      <c r="DH405" s="54">
        <v>378.75</v>
      </c>
      <c r="DI405" s="54">
        <v>377.5</v>
      </c>
      <c r="DJ405" s="55">
        <v>378.25</v>
      </c>
      <c r="DK405" s="56">
        <v>378</v>
      </c>
      <c r="DL405" s="54">
        <v>376.25</v>
      </c>
      <c r="DM405" s="55">
        <v>377.25</v>
      </c>
      <c r="DN405" s="54" t="s">
        <v>180</v>
      </c>
      <c r="DO405" s="54" t="s">
        <v>180</v>
      </c>
      <c r="DP405" s="55" t="s">
        <v>180</v>
      </c>
      <c r="DQ405" s="54" t="s">
        <v>180</v>
      </c>
      <c r="DR405" s="54" t="s">
        <v>180</v>
      </c>
      <c r="DS405" s="55" t="s">
        <v>180</v>
      </c>
      <c r="DT405" s="54" t="s">
        <v>180</v>
      </c>
      <c r="DU405" s="54" t="s">
        <v>180</v>
      </c>
      <c r="DV405" s="55" t="s">
        <v>180</v>
      </c>
      <c r="DW405" s="56">
        <v>330</v>
      </c>
      <c r="DX405" s="54">
        <v>329.5</v>
      </c>
      <c r="DY405" s="55">
        <v>329.75</v>
      </c>
      <c r="DZ405" s="56" t="s">
        <v>180</v>
      </c>
      <c r="EA405" s="54" t="s">
        <v>180</v>
      </c>
      <c r="EB405" s="55" t="s">
        <v>180</v>
      </c>
      <c r="EC405" s="56">
        <v>329.25</v>
      </c>
      <c r="ED405" s="54">
        <v>327.5</v>
      </c>
      <c r="EE405" s="55">
        <v>328.5</v>
      </c>
      <c r="EF405" s="56">
        <v>345</v>
      </c>
      <c r="EG405" s="54">
        <v>317.5</v>
      </c>
      <c r="EH405" s="55">
        <v>331.25</v>
      </c>
      <c r="EI405" s="56">
        <v>258.75</v>
      </c>
      <c r="EJ405" s="54">
        <v>253.75</v>
      </c>
      <c r="EK405" s="55">
        <v>256.75</v>
      </c>
      <c r="EL405" s="56">
        <v>324.75</v>
      </c>
      <c r="EM405" s="54">
        <v>322.75</v>
      </c>
      <c r="EN405" s="55">
        <v>323.75</v>
      </c>
      <c r="EO405" s="56">
        <v>1840</v>
      </c>
      <c r="EP405" s="54">
        <v>1725</v>
      </c>
      <c r="EQ405" s="55">
        <v>1782.5</v>
      </c>
      <c r="ER405" s="56">
        <v>2040</v>
      </c>
      <c r="ES405" s="54">
        <v>1925</v>
      </c>
      <c r="ET405" s="55">
        <v>1982.5</v>
      </c>
      <c r="EU405" s="54" t="s">
        <v>180</v>
      </c>
      <c r="EV405" s="54" t="s">
        <v>180</v>
      </c>
      <c r="EW405" s="55" t="s">
        <v>180</v>
      </c>
      <c r="EX405" s="54">
        <v>346</v>
      </c>
      <c r="EY405" s="54">
        <v>342.75</v>
      </c>
      <c r="EZ405" s="55">
        <v>344.5</v>
      </c>
      <c r="FA405" s="56">
        <v>271.25</v>
      </c>
      <c r="FB405" s="54">
        <v>265</v>
      </c>
      <c r="FC405" s="55">
        <v>268.5</v>
      </c>
      <c r="FD405" s="56" t="s">
        <v>180</v>
      </c>
      <c r="FE405" s="54" t="s">
        <v>180</v>
      </c>
      <c r="FF405" s="55" t="s">
        <v>180</v>
      </c>
      <c r="FG405" s="56">
        <v>240</v>
      </c>
      <c r="FH405" s="54">
        <v>238</v>
      </c>
      <c r="FI405" s="55">
        <v>239</v>
      </c>
      <c r="FJ405" s="56">
        <v>240</v>
      </c>
      <c r="FK405" s="54">
        <v>232.5</v>
      </c>
      <c r="FL405" s="55">
        <v>236.5</v>
      </c>
      <c r="FM405" s="56">
        <v>270</v>
      </c>
      <c r="FN405" s="54">
        <v>265</v>
      </c>
      <c r="FO405" s="55">
        <v>268</v>
      </c>
      <c r="FP405" s="56" t="s">
        <v>180</v>
      </c>
      <c r="FQ405" s="54" t="s">
        <v>180</v>
      </c>
      <c r="FR405" s="55" t="s">
        <v>180</v>
      </c>
      <c r="FS405" s="56" t="s">
        <v>180</v>
      </c>
      <c r="FT405" s="54" t="s">
        <v>180</v>
      </c>
      <c r="FU405" s="55" t="s">
        <v>180</v>
      </c>
      <c r="FV405" s="56">
        <v>220</v>
      </c>
      <c r="FW405" s="54">
        <v>215</v>
      </c>
      <c r="FX405" s="55">
        <v>218</v>
      </c>
      <c r="FY405" s="56">
        <v>247.5</v>
      </c>
      <c r="FZ405" s="54">
        <v>244</v>
      </c>
      <c r="GA405" s="55">
        <v>246</v>
      </c>
      <c r="GB405" s="56">
        <v>812</v>
      </c>
      <c r="GC405" s="54">
        <v>560</v>
      </c>
      <c r="GD405" s="55">
        <v>686</v>
      </c>
      <c r="GE405" s="56">
        <v>625</v>
      </c>
      <c r="GF405" s="54">
        <v>625</v>
      </c>
      <c r="GG405" s="55">
        <v>625</v>
      </c>
      <c r="GH405" s="56">
        <v>860</v>
      </c>
      <c r="GI405" s="54">
        <v>720</v>
      </c>
      <c r="GJ405" s="55">
        <v>790</v>
      </c>
      <c r="GK405" s="56" t="s">
        <v>180</v>
      </c>
      <c r="GL405" s="54" t="s">
        <v>180</v>
      </c>
      <c r="GM405" s="55" t="s">
        <v>180</v>
      </c>
      <c r="GN405" s="56" t="s">
        <v>180</v>
      </c>
      <c r="GO405" s="54" t="s">
        <v>180</v>
      </c>
      <c r="GP405" s="55" t="s">
        <v>180</v>
      </c>
      <c r="GQ405" s="56" t="s">
        <v>180</v>
      </c>
      <c r="GR405" s="54" t="s">
        <v>180</v>
      </c>
      <c r="GS405" s="55" t="s">
        <v>180</v>
      </c>
      <c r="GT405" s="56">
        <v>705</v>
      </c>
      <c r="GU405" s="54">
        <v>655</v>
      </c>
      <c r="GV405" s="55">
        <v>680</v>
      </c>
      <c r="GW405" s="56" t="s">
        <v>180</v>
      </c>
      <c r="GX405" s="54" t="s">
        <v>180</v>
      </c>
      <c r="GY405" s="55" t="s">
        <v>180</v>
      </c>
      <c r="GZ405" s="56">
        <v>107</v>
      </c>
      <c r="HA405" s="54">
        <v>78</v>
      </c>
      <c r="HB405" s="55">
        <v>93</v>
      </c>
      <c r="HC405" s="56">
        <v>125</v>
      </c>
      <c r="HD405" s="54">
        <v>110</v>
      </c>
      <c r="HE405" s="55">
        <v>118</v>
      </c>
      <c r="HF405" s="54" t="s">
        <v>180</v>
      </c>
      <c r="HG405" s="54" t="s">
        <v>180</v>
      </c>
      <c r="HH405" s="55" t="s">
        <v>180</v>
      </c>
      <c r="HI405" s="54">
        <v>105</v>
      </c>
      <c r="HJ405" s="54">
        <v>60</v>
      </c>
      <c r="HK405" s="55">
        <v>83</v>
      </c>
      <c r="HL405" s="56">
        <v>55</v>
      </c>
      <c r="HM405" s="54">
        <v>35</v>
      </c>
      <c r="HN405" s="55">
        <v>45</v>
      </c>
      <c r="HO405" s="56">
        <v>97.5</v>
      </c>
      <c r="HP405" s="54">
        <v>60</v>
      </c>
      <c r="HQ405" s="55">
        <v>79</v>
      </c>
      <c r="HR405" s="56">
        <v>107.5</v>
      </c>
      <c r="HS405" s="54">
        <v>102.5</v>
      </c>
      <c r="HT405" s="55">
        <v>105.5</v>
      </c>
      <c r="HU405" s="56" t="s">
        <v>180</v>
      </c>
      <c r="HV405" s="54" t="s">
        <v>180</v>
      </c>
      <c r="HW405" s="55" t="s">
        <v>180</v>
      </c>
      <c r="HX405" s="56">
        <v>78.75</v>
      </c>
      <c r="HY405" s="54">
        <v>61.25</v>
      </c>
      <c r="HZ405" s="55">
        <v>70</v>
      </c>
      <c r="IA405" s="56">
        <v>55</v>
      </c>
      <c r="IB405" s="54">
        <v>45</v>
      </c>
      <c r="IC405" s="55">
        <v>50</v>
      </c>
    </row>
    <row r="406" spans="1:237">
      <c r="A406" s="20">
        <v>2020</v>
      </c>
      <c r="B406" s="20">
        <v>3</v>
      </c>
      <c r="C406" s="20">
        <v>9</v>
      </c>
      <c r="D406" s="54">
        <v>345</v>
      </c>
      <c r="E406" s="54">
        <v>341.25</v>
      </c>
      <c r="F406" s="55">
        <v>343.5</v>
      </c>
      <c r="G406" s="56" t="s">
        <v>180</v>
      </c>
      <c r="H406" s="54" t="s">
        <v>180</v>
      </c>
      <c r="I406" s="55" t="s">
        <v>180</v>
      </c>
      <c r="J406" s="56">
        <v>360</v>
      </c>
      <c r="K406" s="54">
        <v>354.25</v>
      </c>
      <c r="L406" s="55">
        <v>357.5</v>
      </c>
      <c r="M406" s="56">
        <v>395</v>
      </c>
      <c r="N406" s="54">
        <v>390</v>
      </c>
      <c r="O406" s="55">
        <v>393</v>
      </c>
      <c r="P406" s="56">
        <v>395</v>
      </c>
      <c r="Q406" s="54">
        <v>390</v>
      </c>
      <c r="R406" s="55">
        <v>393</v>
      </c>
      <c r="S406" s="56">
        <v>395</v>
      </c>
      <c r="T406" s="54">
        <v>390</v>
      </c>
      <c r="U406" s="55">
        <v>393</v>
      </c>
      <c r="V406" s="54">
        <v>391.25</v>
      </c>
      <c r="W406" s="54">
        <v>385</v>
      </c>
      <c r="X406" s="55">
        <v>388.5</v>
      </c>
      <c r="Y406" s="54">
        <v>390</v>
      </c>
      <c r="Z406" s="54">
        <v>390</v>
      </c>
      <c r="AA406" s="55">
        <v>390</v>
      </c>
      <c r="AB406" s="54">
        <v>396.25</v>
      </c>
      <c r="AC406" s="54">
        <v>390</v>
      </c>
      <c r="AD406" s="55">
        <v>393.25</v>
      </c>
      <c r="AE406" s="54">
        <v>391.25</v>
      </c>
      <c r="AF406" s="54">
        <v>385</v>
      </c>
      <c r="AG406" s="55">
        <v>388.5</v>
      </c>
      <c r="AH406" s="56">
        <v>395</v>
      </c>
      <c r="AI406" s="54">
        <v>390</v>
      </c>
      <c r="AJ406" s="55">
        <v>393</v>
      </c>
      <c r="AK406" s="56">
        <v>376.25</v>
      </c>
      <c r="AL406" s="54">
        <v>328.75</v>
      </c>
      <c r="AM406" s="55">
        <v>352.5</v>
      </c>
      <c r="AN406" s="56" t="s">
        <v>180</v>
      </c>
      <c r="AO406" s="54" t="s">
        <v>180</v>
      </c>
      <c r="AP406" s="55" t="s">
        <v>180</v>
      </c>
      <c r="AQ406" s="56" t="s">
        <v>180</v>
      </c>
      <c r="AR406" s="54" t="s">
        <v>180</v>
      </c>
      <c r="AS406" s="55" t="s">
        <v>180</v>
      </c>
      <c r="AT406" s="56" t="s">
        <v>180</v>
      </c>
      <c r="AU406" s="54" t="s">
        <v>180</v>
      </c>
      <c r="AV406" s="55" t="s">
        <v>180</v>
      </c>
      <c r="AW406" s="56">
        <v>343.5</v>
      </c>
      <c r="AX406" s="54">
        <v>327.75</v>
      </c>
      <c r="AY406" s="55">
        <v>335.75</v>
      </c>
      <c r="AZ406" s="56">
        <v>346.25</v>
      </c>
      <c r="BA406" s="54">
        <v>331</v>
      </c>
      <c r="BB406" s="55">
        <v>339</v>
      </c>
      <c r="BC406" s="56">
        <v>342.5</v>
      </c>
      <c r="BD406" s="54">
        <v>332.5</v>
      </c>
      <c r="BE406" s="55">
        <v>337.5</v>
      </c>
      <c r="BF406" s="56">
        <v>346.25</v>
      </c>
      <c r="BG406" s="54">
        <v>331</v>
      </c>
      <c r="BH406" s="55">
        <v>339</v>
      </c>
      <c r="BI406" s="56">
        <v>353.25</v>
      </c>
      <c r="BJ406" s="54">
        <v>337.5</v>
      </c>
      <c r="BK406" s="55">
        <v>345.5</v>
      </c>
      <c r="BL406" s="56">
        <v>352.5</v>
      </c>
      <c r="BM406" s="54">
        <v>349</v>
      </c>
      <c r="BN406" s="55">
        <v>350.75</v>
      </c>
      <c r="BO406" s="56">
        <v>366.25</v>
      </c>
      <c r="BP406" s="54">
        <v>365</v>
      </c>
      <c r="BQ406" s="55">
        <v>365.75</v>
      </c>
      <c r="BR406" s="56">
        <v>351.25</v>
      </c>
      <c r="BS406" s="54">
        <v>345.25</v>
      </c>
      <c r="BT406" s="55">
        <v>348.75</v>
      </c>
      <c r="BU406" s="56">
        <v>360.5</v>
      </c>
      <c r="BV406" s="54">
        <v>356.75</v>
      </c>
      <c r="BW406" s="55">
        <v>359</v>
      </c>
      <c r="BX406" s="56">
        <v>365.25</v>
      </c>
      <c r="BY406" s="54">
        <v>361.25</v>
      </c>
      <c r="BZ406" s="55">
        <v>363.25</v>
      </c>
      <c r="CA406" s="56" t="s">
        <v>180</v>
      </c>
      <c r="CB406" s="54" t="s">
        <v>180</v>
      </c>
      <c r="CC406" s="55" t="s">
        <v>180</v>
      </c>
      <c r="CD406" s="56" t="s">
        <v>180</v>
      </c>
      <c r="CE406" s="54" t="s">
        <v>180</v>
      </c>
      <c r="CF406" s="55" t="s">
        <v>180</v>
      </c>
      <c r="CG406" s="56">
        <v>359.5</v>
      </c>
      <c r="CH406" s="54">
        <v>356.25</v>
      </c>
      <c r="CI406" s="55">
        <v>358.25</v>
      </c>
      <c r="CJ406" s="56">
        <v>2480</v>
      </c>
      <c r="CK406" s="54">
        <v>2400</v>
      </c>
      <c r="CL406" s="55">
        <v>2440</v>
      </c>
      <c r="CM406" s="56">
        <v>2280</v>
      </c>
      <c r="CN406" s="54">
        <v>2200</v>
      </c>
      <c r="CO406" s="55">
        <v>2240</v>
      </c>
      <c r="CP406" s="56">
        <v>371.25</v>
      </c>
      <c r="CQ406" s="54">
        <v>370</v>
      </c>
      <c r="CR406" s="55">
        <v>370.75</v>
      </c>
      <c r="CS406" s="56">
        <v>410</v>
      </c>
      <c r="CT406" s="54">
        <v>390</v>
      </c>
      <c r="CU406" s="55">
        <v>400</v>
      </c>
      <c r="CV406" s="56">
        <v>440</v>
      </c>
      <c r="CW406" s="54">
        <v>410</v>
      </c>
      <c r="CX406" s="55">
        <v>425</v>
      </c>
      <c r="CY406" s="54">
        <v>335.25</v>
      </c>
      <c r="CZ406" s="54">
        <v>334</v>
      </c>
      <c r="DA406" s="55">
        <v>335</v>
      </c>
      <c r="DB406" s="54">
        <v>371.25</v>
      </c>
      <c r="DC406" s="54">
        <v>367.5</v>
      </c>
      <c r="DD406" s="55">
        <v>369.75</v>
      </c>
      <c r="DE406" s="54">
        <v>401.25</v>
      </c>
      <c r="DF406" s="54">
        <v>398.75</v>
      </c>
      <c r="DG406" s="55">
        <v>400.25</v>
      </c>
      <c r="DH406" s="54">
        <v>403.75</v>
      </c>
      <c r="DI406" s="54">
        <v>401.25</v>
      </c>
      <c r="DJ406" s="55">
        <v>402.5</v>
      </c>
      <c r="DK406" s="56">
        <v>401.25</v>
      </c>
      <c r="DL406" s="54">
        <v>398.75</v>
      </c>
      <c r="DM406" s="55">
        <v>400.25</v>
      </c>
      <c r="DN406" s="54" t="s">
        <v>180</v>
      </c>
      <c r="DO406" s="54" t="s">
        <v>180</v>
      </c>
      <c r="DP406" s="55" t="s">
        <v>180</v>
      </c>
      <c r="DQ406" s="54" t="s">
        <v>180</v>
      </c>
      <c r="DR406" s="54" t="s">
        <v>180</v>
      </c>
      <c r="DS406" s="55" t="s">
        <v>180</v>
      </c>
      <c r="DT406" s="54" t="s">
        <v>180</v>
      </c>
      <c r="DU406" s="54" t="s">
        <v>180</v>
      </c>
      <c r="DV406" s="55" t="s">
        <v>180</v>
      </c>
      <c r="DW406" s="56">
        <v>341.25</v>
      </c>
      <c r="DX406" s="54">
        <v>337.5</v>
      </c>
      <c r="DY406" s="55">
        <v>339.75</v>
      </c>
      <c r="DZ406" s="56" t="s">
        <v>180</v>
      </c>
      <c r="EA406" s="54" t="s">
        <v>180</v>
      </c>
      <c r="EB406" s="55" t="s">
        <v>180</v>
      </c>
      <c r="EC406" s="56">
        <v>344</v>
      </c>
      <c r="ED406" s="54">
        <v>340.25</v>
      </c>
      <c r="EE406" s="55">
        <v>342.25</v>
      </c>
      <c r="EF406" s="56">
        <v>376.25</v>
      </c>
      <c r="EG406" s="54">
        <v>328.75</v>
      </c>
      <c r="EH406" s="55">
        <v>352.5</v>
      </c>
      <c r="EI406" s="56">
        <v>272.5</v>
      </c>
      <c r="EJ406" s="54">
        <v>267.5</v>
      </c>
      <c r="EK406" s="55">
        <v>270.5</v>
      </c>
      <c r="EL406" s="56">
        <v>350</v>
      </c>
      <c r="EM406" s="54">
        <v>332.5</v>
      </c>
      <c r="EN406" s="55">
        <v>341.25</v>
      </c>
      <c r="EO406" s="56">
        <v>1830</v>
      </c>
      <c r="EP406" s="54">
        <v>1700</v>
      </c>
      <c r="EQ406" s="55">
        <v>1765</v>
      </c>
      <c r="ER406" s="56">
        <v>2030</v>
      </c>
      <c r="ES406" s="54">
        <v>1900</v>
      </c>
      <c r="ET406" s="55">
        <v>1965</v>
      </c>
      <c r="EU406" s="54" t="s">
        <v>180</v>
      </c>
      <c r="EV406" s="54" t="s">
        <v>180</v>
      </c>
      <c r="EW406" s="55" t="s">
        <v>180</v>
      </c>
      <c r="EX406" s="54">
        <v>360</v>
      </c>
      <c r="EY406" s="54">
        <v>356</v>
      </c>
      <c r="EZ406" s="55">
        <v>358.25</v>
      </c>
      <c r="FA406" s="56">
        <v>297.5</v>
      </c>
      <c r="FB406" s="54">
        <v>288.75</v>
      </c>
      <c r="FC406" s="55">
        <v>293.25</v>
      </c>
      <c r="FD406" s="56" t="s">
        <v>180</v>
      </c>
      <c r="FE406" s="54" t="s">
        <v>180</v>
      </c>
      <c r="FF406" s="55" t="s">
        <v>180</v>
      </c>
      <c r="FG406" s="56" t="s">
        <v>180</v>
      </c>
      <c r="FH406" s="54" t="s">
        <v>180</v>
      </c>
      <c r="FI406" s="55" t="s">
        <v>180</v>
      </c>
      <c r="FJ406" s="56">
        <v>241.25</v>
      </c>
      <c r="FK406" s="54">
        <v>231.25</v>
      </c>
      <c r="FL406" s="55">
        <v>236.25</v>
      </c>
      <c r="FM406" s="56">
        <v>273.75</v>
      </c>
      <c r="FN406" s="54">
        <v>267.5</v>
      </c>
      <c r="FO406" s="55">
        <v>271</v>
      </c>
      <c r="FP406" s="56" t="s">
        <v>180</v>
      </c>
      <c r="FQ406" s="54" t="s">
        <v>180</v>
      </c>
      <c r="FR406" s="55" t="s">
        <v>180</v>
      </c>
      <c r="FS406" s="56" t="s">
        <v>180</v>
      </c>
      <c r="FT406" s="54" t="s">
        <v>180</v>
      </c>
      <c r="FU406" s="55" t="s">
        <v>180</v>
      </c>
      <c r="FV406" s="56">
        <v>220</v>
      </c>
      <c r="FW406" s="54">
        <v>215</v>
      </c>
      <c r="FX406" s="55">
        <v>218</v>
      </c>
      <c r="FY406" s="56">
        <v>247.5</v>
      </c>
      <c r="FZ406" s="54">
        <v>243.5</v>
      </c>
      <c r="GA406" s="55">
        <v>245.5</v>
      </c>
      <c r="GB406" s="56">
        <v>812</v>
      </c>
      <c r="GC406" s="54">
        <v>560</v>
      </c>
      <c r="GD406" s="55">
        <v>686</v>
      </c>
      <c r="GE406" s="56">
        <v>625</v>
      </c>
      <c r="GF406" s="54">
        <v>625</v>
      </c>
      <c r="GG406" s="55">
        <v>625</v>
      </c>
      <c r="GH406" s="56">
        <v>860</v>
      </c>
      <c r="GI406" s="54">
        <v>720</v>
      </c>
      <c r="GJ406" s="55">
        <v>790</v>
      </c>
      <c r="GK406" s="56" t="s">
        <v>180</v>
      </c>
      <c r="GL406" s="54" t="s">
        <v>180</v>
      </c>
      <c r="GM406" s="55" t="s">
        <v>180</v>
      </c>
      <c r="GN406" s="56" t="s">
        <v>180</v>
      </c>
      <c r="GO406" s="54" t="s">
        <v>180</v>
      </c>
      <c r="GP406" s="55" t="s">
        <v>180</v>
      </c>
      <c r="GQ406" s="56" t="s">
        <v>180</v>
      </c>
      <c r="GR406" s="54" t="s">
        <v>180</v>
      </c>
      <c r="GS406" s="55" t="s">
        <v>180</v>
      </c>
      <c r="GT406" s="56">
        <v>705</v>
      </c>
      <c r="GU406" s="54">
        <v>655</v>
      </c>
      <c r="GV406" s="55">
        <v>680</v>
      </c>
      <c r="GW406" s="56" t="s">
        <v>180</v>
      </c>
      <c r="GX406" s="54" t="s">
        <v>180</v>
      </c>
      <c r="GY406" s="55" t="s">
        <v>180</v>
      </c>
      <c r="GZ406" s="56">
        <v>107</v>
      </c>
      <c r="HA406" s="54">
        <v>78</v>
      </c>
      <c r="HB406" s="55">
        <v>93</v>
      </c>
      <c r="HC406" s="56">
        <v>125</v>
      </c>
      <c r="HD406" s="54">
        <v>110</v>
      </c>
      <c r="HE406" s="55">
        <v>118</v>
      </c>
      <c r="HF406" s="54" t="s">
        <v>180</v>
      </c>
      <c r="HG406" s="54" t="s">
        <v>180</v>
      </c>
      <c r="HH406" s="55" t="s">
        <v>180</v>
      </c>
      <c r="HI406" s="54">
        <v>105</v>
      </c>
      <c r="HJ406" s="54">
        <v>60</v>
      </c>
      <c r="HK406" s="55">
        <v>83</v>
      </c>
      <c r="HL406" s="56">
        <v>55</v>
      </c>
      <c r="HM406" s="54">
        <v>35</v>
      </c>
      <c r="HN406" s="55">
        <v>45</v>
      </c>
      <c r="HO406" s="56">
        <v>100</v>
      </c>
      <c r="HP406" s="54">
        <v>65</v>
      </c>
      <c r="HQ406" s="55">
        <v>83</v>
      </c>
      <c r="HR406" s="56">
        <v>110</v>
      </c>
      <c r="HS406" s="54">
        <v>105</v>
      </c>
      <c r="HT406" s="55">
        <v>108</v>
      </c>
      <c r="HU406" s="56" t="s">
        <v>180</v>
      </c>
      <c r="HV406" s="54" t="s">
        <v>180</v>
      </c>
      <c r="HW406" s="55" t="s">
        <v>180</v>
      </c>
      <c r="HX406" s="56">
        <v>75</v>
      </c>
      <c r="HY406" s="54">
        <v>65</v>
      </c>
      <c r="HZ406" s="55">
        <v>70</v>
      </c>
      <c r="IA406" s="56">
        <v>55</v>
      </c>
      <c r="IB406" s="54">
        <v>45</v>
      </c>
      <c r="IC406" s="55">
        <v>50</v>
      </c>
    </row>
    <row r="407" spans="1:237">
      <c r="A407" s="20">
        <v>2020</v>
      </c>
      <c r="B407" s="20">
        <v>4</v>
      </c>
      <c r="C407" s="20">
        <v>10</v>
      </c>
      <c r="D407" s="54">
        <v>356.2</v>
      </c>
      <c r="E407" s="54">
        <v>354</v>
      </c>
      <c r="F407" s="55">
        <v>355.4</v>
      </c>
      <c r="G407" s="56" t="s">
        <v>180</v>
      </c>
      <c r="H407" s="54" t="s">
        <v>180</v>
      </c>
      <c r="I407" s="55" t="s">
        <v>180</v>
      </c>
      <c r="J407" s="56">
        <v>362</v>
      </c>
      <c r="K407" s="54">
        <v>353.6</v>
      </c>
      <c r="L407" s="55">
        <v>358</v>
      </c>
      <c r="M407" s="56">
        <v>395</v>
      </c>
      <c r="N407" s="54">
        <v>388</v>
      </c>
      <c r="O407" s="55">
        <v>391.8</v>
      </c>
      <c r="P407" s="56">
        <v>395</v>
      </c>
      <c r="Q407" s="54">
        <v>390</v>
      </c>
      <c r="R407" s="55">
        <v>393</v>
      </c>
      <c r="S407" s="56">
        <v>395</v>
      </c>
      <c r="T407" s="54">
        <v>388</v>
      </c>
      <c r="U407" s="55">
        <v>391.8</v>
      </c>
      <c r="V407" s="54">
        <v>397</v>
      </c>
      <c r="W407" s="54">
        <v>384</v>
      </c>
      <c r="X407" s="55">
        <v>390.8</v>
      </c>
      <c r="Y407" s="54">
        <v>397</v>
      </c>
      <c r="Z407" s="54">
        <v>395</v>
      </c>
      <c r="AA407" s="55">
        <v>396.2</v>
      </c>
      <c r="AB407" s="54">
        <v>395</v>
      </c>
      <c r="AC407" s="54">
        <v>395</v>
      </c>
      <c r="AD407" s="55">
        <v>395</v>
      </c>
      <c r="AE407" s="54">
        <v>397</v>
      </c>
      <c r="AF407" s="54">
        <v>388</v>
      </c>
      <c r="AG407" s="55">
        <v>392.8</v>
      </c>
      <c r="AH407" s="56">
        <v>395</v>
      </c>
      <c r="AI407" s="54">
        <v>390</v>
      </c>
      <c r="AJ407" s="55">
        <v>393</v>
      </c>
      <c r="AK407" s="56">
        <v>380</v>
      </c>
      <c r="AL407" s="54">
        <v>344</v>
      </c>
      <c r="AM407" s="55">
        <v>362.4</v>
      </c>
      <c r="AN407" s="56" t="s">
        <v>180</v>
      </c>
      <c r="AO407" s="54" t="s">
        <v>180</v>
      </c>
      <c r="AP407" s="55" t="s">
        <v>180</v>
      </c>
      <c r="AQ407" s="56" t="s">
        <v>180</v>
      </c>
      <c r="AR407" s="54" t="s">
        <v>180</v>
      </c>
      <c r="AS407" s="55" t="s">
        <v>180</v>
      </c>
      <c r="AT407" s="56" t="s">
        <v>180</v>
      </c>
      <c r="AU407" s="54" t="s">
        <v>180</v>
      </c>
      <c r="AV407" s="55" t="s">
        <v>180</v>
      </c>
      <c r="AW407" s="56">
        <v>354.6</v>
      </c>
      <c r="AX407" s="54">
        <v>336.6</v>
      </c>
      <c r="AY407" s="55">
        <v>345.8</v>
      </c>
      <c r="AZ407" s="56">
        <v>360.6</v>
      </c>
      <c r="BA407" s="54">
        <v>344</v>
      </c>
      <c r="BB407" s="55">
        <v>352.6</v>
      </c>
      <c r="BC407" s="56">
        <v>356</v>
      </c>
      <c r="BD407" s="54">
        <v>348</v>
      </c>
      <c r="BE407" s="55">
        <v>352</v>
      </c>
      <c r="BF407" s="56">
        <v>360.6</v>
      </c>
      <c r="BG407" s="54">
        <v>344</v>
      </c>
      <c r="BH407" s="55">
        <v>352.6</v>
      </c>
      <c r="BI407" s="56">
        <v>360</v>
      </c>
      <c r="BJ407" s="54">
        <v>352</v>
      </c>
      <c r="BK407" s="55">
        <v>356.2</v>
      </c>
      <c r="BL407" s="56">
        <v>362.4</v>
      </c>
      <c r="BM407" s="54">
        <v>358.2</v>
      </c>
      <c r="BN407" s="55">
        <v>360.6</v>
      </c>
      <c r="BO407" s="56">
        <v>370</v>
      </c>
      <c r="BP407" s="54">
        <v>365</v>
      </c>
      <c r="BQ407" s="55">
        <v>368</v>
      </c>
      <c r="BR407" s="56">
        <v>358.8</v>
      </c>
      <c r="BS407" s="54">
        <v>354.2</v>
      </c>
      <c r="BT407" s="55">
        <v>357</v>
      </c>
      <c r="BU407" s="56">
        <v>372.8</v>
      </c>
      <c r="BV407" s="54">
        <v>368</v>
      </c>
      <c r="BW407" s="55">
        <v>370.8</v>
      </c>
      <c r="BX407" s="56">
        <v>374.2</v>
      </c>
      <c r="BY407" s="54">
        <v>370</v>
      </c>
      <c r="BZ407" s="55">
        <v>372.2</v>
      </c>
      <c r="CA407" s="56" t="s">
        <v>180</v>
      </c>
      <c r="CB407" s="54" t="s">
        <v>180</v>
      </c>
      <c r="CC407" s="55" t="s">
        <v>180</v>
      </c>
      <c r="CD407" s="56" t="s">
        <v>180</v>
      </c>
      <c r="CE407" s="54" t="s">
        <v>180</v>
      </c>
      <c r="CF407" s="55" t="s">
        <v>180</v>
      </c>
      <c r="CG407" s="56">
        <v>382</v>
      </c>
      <c r="CH407" s="54">
        <v>379</v>
      </c>
      <c r="CI407" s="55">
        <v>380.8</v>
      </c>
      <c r="CJ407" s="56">
        <v>2516</v>
      </c>
      <c r="CK407" s="54">
        <v>2410</v>
      </c>
      <c r="CL407" s="55">
        <v>2463</v>
      </c>
      <c r="CM407" s="56">
        <v>2316</v>
      </c>
      <c r="CN407" s="54">
        <v>2210</v>
      </c>
      <c r="CO407" s="55">
        <v>2263</v>
      </c>
      <c r="CP407" s="56">
        <v>382</v>
      </c>
      <c r="CQ407" s="54">
        <v>378</v>
      </c>
      <c r="CR407" s="55">
        <v>380.4</v>
      </c>
      <c r="CS407" s="56">
        <v>410</v>
      </c>
      <c r="CT407" s="54">
        <v>390</v>
      </c>
      <c r="CU407" s="55">
        <v>400</v>
      </c>
      <c r="CV407" s="56">
        <v>440</v>
      </c>
      <c r="CW407" s="54">
        <v>410</v>
      </c>
      <c r="CX407" s="55">
        <v>425</v>
      </c>
      <c r="CY407" s="54">
        <v>343.8</v>
      </c>
      <c r="CZ407" s="54">
        <v>343.2</v>
      </c>
      <c r="DA407" s="55">
        <v>343.8</v>
      </c>
      <c r="DB407" s="54">
        <v>388.2</v>
      </c>
      <c r="DC407" s="54">
        <v>383</v>
      </c>
      <c r="DD407" s="55">
        <v>386</v>
      </c>
      <c r="DE407" s="54">
        <v>416</v>
      </c>
      <c r="DF407" s="54">
        <v>408</v>
      </c>
      <c r="DG407" s="55">
        <v>412.4</v>
      </c>
      <c r="DH407" s="54">
        <v>428</v>
      </c>
      <c r="DI407" s="54">
        <v>417</v>
      </c>
      <c r="DJ407" s="55">
        <v>422.8</v>
      </c>
      <c r="DK407" s="56">
        <v>418</v>
      </c>
      <c r="DL407" s="54">
        <v>411</v>
      </c>
      <c r="DM407" s="55">
        <v>414.8</v>
      </c>
      <c r="DN407" s="54" t="s">
        <v>180</v>
      </c>
      <c r="DO407" s="54" t="s">
        <v>180</v>
      </c>
      <c r="DP407" s="55" t="s">
        <v>180</v>
      </c>
      <c r="DQ407" s="54" t="s">
        <v>180</v>
      </c>
      <c r="DR407" s="54" t="s">
        <v>180</v>
      </c>
      <c r="DS407" s="55" t="s">
        <v>180</v>
      </c>
      <c r="DT407" s="54" t="s">
        <v>180</v>
      </c>
      <c r="DU407" s="54" t="s">
        <v>180</v>
      </c>
      <c r="DV407" s="55" t="s">
        <v>180</v>
      </c>
      <c r="DW407" s="56">
        <v>353.2</v>
      </c>
      <c r="DX407" s="54">
        <v>348</v>
      </c>
      <c r="DY407" s="55">
        <v>351</v>
      </c>
      <c r="DZ407" s="56" t="s">
        <v>180</v>
      </c>
      <c r="EA407" s="54" t="s">
        <v>180</v>
      </c>
      <c r="EB407" s="55" t="s">
        <v>180</v>
      </c>
      <c r="EC407" s="56">
        <v>357</v>
      </c>
      <c r="ED407" s="54">
        <v>351.2</v>
      </c>
      <c r="EE407" s="55">
        <v>354.6</v>
      </c>
      <c r="EF407" s="56">
        <v>380</v>
      </c>
      <c r="EG407" s="54">
        <v>344</v>
      </c>
      <c r="EH407" s="55">
        <v>362.4</v>
      </c>
      <c r="EI407" s="56">
        <v>283</v>
      </c>
      <c r="EJ407" s="54">
        <v>283</v>
      </c>
      <c r="EK407" s="55">
        <v>283</v>
      </c>
      <c r="EL407" s="56">
        <v>350</v>
      </c>
      <c r="EM407" s="54">
        <v>340</v>
      </c>
      <c r="EN407" s="55">
        <v>345</v>
      </c>
      <c r="EO407" s="56">
        <v>1858</v>
      </c>
      <c r="EP407" s="54">
        <v>1730</v>
      </c>
      <c r="EQ407" s="55">
        <v>1794</v>
      </c>
      <c r="ER407" s="56">
        <v>2048</v>
      </c>
      <c r="ES407" s="54">
        <v>1930</v>
      </c>
      <c r="ET407" s="55">
        <v>1989</v>
      </c>
      <c r="EU407" s="54" t="s">
        <v>180</v>
      </c>
      <c r="EV407" s="54" t="s">
        <v>180</v>
      </c>
      <c r="EW407" s="55" t="s">
        <v>180</v>
      </c>
      <c r="EX407" s="54">
        <v>368.2</v>
      </c>
      <c r="EY407" s="54">
        <v>365</v>
      </c>
      <c r="EZ407" s="55">
        <v>366.8</v>
      </c>
      <c r="FA407" s="56">
        <v>306</v>
      </c>
      <c r="FB407" s="54">
        <v>302</v>
      </c>
      <c r="FC407" s="55">
        <v>304.39999999999998</v>
      </c>
      <c r="FD407" s="56" t="s">
        <v>180</v>
      </c>
      <c r="FE407" s="54" t="s">
        <v>180</v>
      </c>
      <c r="FF407" s="55" t="s">
        <v>180</v>
      </c>
      <c r="FG407" s="56" t="s">
        <v>180</v>
      </c>
      <c r="FH407" s="54" t="s">
        <v>180</v>
      </c>
      <c r="FI407" s="55" t="s">
        <v>180</v>
      </c>
      <c r="FJ407" s="56">
        <v>249</v>
      </c>
      <c r="FK407" s="54">
        <v>239</v>
      </c>
      <c r="FL407" s="55">
        <v>244</v>
      </c>
      <c r="FM407" s="56">
        <v>289</v>
      </c>
      <c r="FN407" s="54">
        <v>279</v>
      </c>
      <c r="FO407" s="55">
        <v>284</v>
      </c>
      <c r="FP407" s="56" t="s">
        <v>180</v>
      </c>
      <c r="FQ407" s="54" t="s">
        <v>180</v>
      </c>
      <c r="FR407" s="55" t="s">
        <v>180</v>
      </c>
      <c r="FS407" s="56" t="s">
        <v>180</v>
      </c>
      <c r="FT407" s="54" t="s">
        <v>180</v>
      </c>
      <c r="FU407" s="55" t="s">
        <v>180</v>
      </c>
      <c r="FV407" s="56">
        <v>222</v>
      </c>
      <c r="FW407" s="54">
        <v>215</v>
      </c>
      <c r="FX407" s="55">
        <v>218.8</v>
      </c>
      <c r="FY407" s="56">
        <v>259</v>
      </c>
      <c r="FZ407" s="54">
        <v>249</v>
      </c>
      <c r="GA407" s="55">
        <v>254</v>
      </c>
      <c r="GB407" s="56">
        <v>876</v>
      </c>
      <c r="GC407" s="54">
        <v>624</v>
      </c>
      <c r="GD407" s="55">
        <v>750</v>
      </c>
      <c r="GE407" s="56">
        <v>689</v>
      </c>
      <c r="GF407" s="54">
        <v>689</v>
      </c>
      <c r="GG407" s="55">
        <v>689</v>
      </c>
      <c r="GH407" s="56">
        <v>923</v>
      </c>
      <c r="GI407" s="54">
        <v>778</v>
      </c>
      <c r="GJ407" s="55">
        <v>850.6</v>
      </c>
      <c r="GK407" s="56" t="s">
        <v>180</v>
      </c>
      <c r="GL407" s="54" t="s">
        <v>180</v>
      </c>
      <c r="GM407" s="55" t="s">
        <v>180</v>
      </c>
      <c r="GN407" s="56" t="s">
        <v>180</v>
      </c>
      <c r="GO407" s="54" t="s">
        <v>180</v>
      </c>
      <c r="GP407" s="55" t="s">
        <v>180</v>
      </c>
      <c r="GQ407" s="56" t="s">
        <v>180</v>
      </c>
      <c r="GR407" s="54" t="s">
        <v>180</v>
      </c>
      <c r="GS407" s="55" t="s">
        <v>180</v>
      </c>
      <c r="GT407" s="56">
        <v>769</v>
      </c>
      <c r="GU407" s="54">
        <v>719</v>
      </c>
      <c r="GV407" s="55">
        <v>744</v>
      </c>
      <c r="GW407" s="56" t="s">
        <v>180</v>
      </c>
      <c r="GX407" s="54" t="s">
        <v>180</v>
      </c>
      <c r="GY407" s="55" t="s">
        <v>180</v>
      </c>
      <c r="GZ407" s="56">
        <v>112</v>
      </c>
      <c r="HA407" s="54">
        <v>78</v>
      </c>
      <c r="HB407" s="55">
        <v>95</v>
      </c>
      <c r="HC407" s="56">
        <v>125</v>
      </c>
      <c r="HD407" s="54">
        <v>111</v>
      </c>
      <c r="HE407" s="55">
        <v>118.4</v>
      </c>
      <c r="HF407" s="54" t="s">
        <v>180</v>
      </c>
      <c r="HG407" s="54" t="s">
        <v>180</v>
      </c>
      <c r="HH407" s="55" t="s">
        <v>180</v>
      </c>
      <c r="HI407" s="54">
        <v>105.4</v>
      </c>
      <c r="HJ407" s="54">
        <v>61</v>
      </c>
      <c r="HK407" s="55">
        <v>83.6</v>
      </c>
      <c r="HL407" s="56">
        <v>55.4</v>
      </c>
      <c r="HM407" s="54">
        <v>35.4</v>
      </c>
      <c r="HN407" s="55">
        <v>45.4</v>
      </c>
      <c r="HO407" s="56">
        <v>100</v>
      </c>
      <c r="HP407" s="54">
        <v>65</v>
      </c>
      <c r="HQ407" s="55">
        <v>83</v>
      </c>
      <c r="HR407" s="56">
        <v>110</v>
      </c>
      <c r="HS407" s="54">
        <v>105</v>
      </c>
      <c r="HT407" s="55">
        <v>108</v>
      </c>
      <c r="HU407" s="56" t="s">
        <v>180</v>
      </c>
      <c r="HV407" s="54" t="s">
        <v>180</v>
      </c>
      <c r="HW407" s="55" t="s">
        <v>180</v>
      </c>
      <c r="HX407" s="56">
        <v>75</v>
      </c>
      <c r="HY407" s="54">
        <v>65</v>
      </c>
      <c r="HZ407" s="55">
        <v>70</v>
      </c>
      <c r="IA407" s="56">
        <v>55.4</v>
      </c>
      <c r="IB407" s="54">
        <v>45.4</v>
      </c>
      <c r="IC407" s="55">
        <v>50.4</v>
      </c>
    </row>
    <row r="408" spans="1:237">
      <c r="A408" s="20">
        <v>2020</v>
      </c>
      <c r="B408" s="20">
        <v>4</v>
      </c>
      <c r="C408" s="20">
        <v>11</v>
      </c>
      <c r="D408" s="54">
        <v>361</v>
      </c>
      <c r="E408" s="54">
        <v>360</v>
      </c>
      <c r="F408" s="55">
        <v>361</v>
      </c>
      <c r="G408" s="56" t="s">
        <v>180</v>
      </c>
      <c r="H408" s="54" t="s">
        <v>180</v>
      </c>
      <c r="I408" s="55" t="s">
        <v>180</v>
      </c>
      <c r="J408" s="56">
        <v>367.75</v>
      </c>
      <c r="K408" s="54">
        <v>356</v>
      </c>
      <c r="L408" s="55">
        <v>362.25</v>
      </c>
      <c r="M408" s="56">
        <v>406.25</v>
      </c>
      <c r="N408" s="54">
        <v>393.75</v>
      </c>
      <c r="O408" s="55">
        <v>400.5</v>
      </c>
      <c r="P408" s="56">
        <v>402.5</v>
      </c>
      <c r="Q408" s="54">
        <v>397.5</v>
      </c>
      <c r="R408" s="55">
        <v>400.5</v>
      </c>
      <c r="S408" s="56">
        <v>403.75</v>
      </c>
      <c r="T408" s="54">
        <v>393.75</v>
      </c>
      <c r="U408" s="55">
        <v>399</v>
      </c>
      <c r="V408" s="54">
        <v>401.25</v>
      </c>
      <c r="W408" s="54">
        <v>392.5</v>
      </c>
      <c r="X408" s="55">
        <v>397.25</v>
      </c>
      <c r="Y408" s="54">
        <v>400</v>
      </c>
      <c r="Z408" s="54">
        <v>395</v>
      </c>
      <c r="AA408" s="55">
        <v>398</v>
      </c>
      <c r="AB408" s="54">
        <v>406.25</v>
      </c>
      <c r="AC408" s="54">
        <v>401.25</v>
      </c>
      <c r="AD408" s="55">
        <v>404.25</v>
      </c>
      <c r="AE408" s="54">
        <v>401.25</v>
      </c>
      <c r="AF408" s="54">
        <v>396.25</v>
      </c>
      <c r="AG408" s="55">
        <v>399.25</v>
      </c>
      <c r="AH408" s="56">
        <v>398.75</v>
      </c>
      <c r="AI408" s="54">
        <v>397.5</v>
      </c>
      <c r="AJ408" s="55">
        <v>398.25</v>
      </c>
      <c r="AK408" s="56">
        <v>382.5</v>
      </c>
      <c r="AL408" s="54">
        <v>346.25</v>
      </c>
      <c r="AM408" s="55">
        <v>364.75</v>
      </c>
      <c r="AN408" s="56" t="s">
        <v>180</v>
      </c>
      <c r="AO408" s="54" t="s">
        <v>180</v>
      </c>
      <c r="AP408" s="55" t="s">
        <v>180</v>
      </c>
      <c r="AQ408" s="56" t="s">
        <v>180</v>
      </c>
      <c r="AR408" s="54" t="s">
        <v>180</v>
      </c>
      <c r="AS408" s="55" t="s">
        <v>180</v>
      </c>
      <c r="AT408" s="56" t="s">
        <v>180</v>
      </c>
      <c r="AU408" s="54" t="s">
        <v>180</v>
      </c>
      <c r="AV408" s="55" t="s">
        <v>180</v>
      </c>
      <c r="AW408" s="56">
        <v>365.75</v>
      </c>
      <c r="AX408" s="54">
        <v>343.25</v>
      </c>
      <c r="AY408" s="55">
        <v>354.75</v>
      </c>
      <c r="AZ408" s="56">
        <v>372.5</v>
      </c>
      <c r="BA408" s="54">
        <v>349.5</v>
      </c>
      <c r="BB408" s="55">
        <v>361.25</v>
      </c>
      <c r="BC408" s="56" t="s">
        <v>180</v>
      </c>
      <c r="BD408" s="54" t="s">
        <v>180</v>
      </c>
      <c r="BE408" s="55" t="s">
        <v>180</v>
      </c>
      <c r="BF408" s="56">
        <v>372.5</v>
      </c>
      <c r="BG408" s="54">
        <v>349.5</v>
      </c>
      <c r="BH408" s="55">
        <v>361.25</v>
      </c>
      <c r="BI408" s="56">
        <v>360</v>
      </c>
      <c r="BJ408" s="54">
        <v>355</v>
      </c>
      <c r="BK408" s="55">
        <v>358</v>
      </c>
      <c r="BL408" s="56">
        <v>365</v>
      </c>
      <c r="BM408" s="54">
        <v>358.75</v>
      </c>
      <c r="BN408" s="55">
        <v>362.25</v>
      </c>
      <c r="BO408" s="56">
        <v>370</v>
      </c>
      <c r="BP408" s="54">
        <v>365</v>
      </c>
      <c r="BQ408" s="55">
        <v>368</v>
      </c>
      <c r="BR408" s="56">
        <v>361.5</v>
      </c>
      <c r="BS408" s="54">
        <v>357.75</v>
      </c>
      <c r="BT408" s="55">
        <v>359.75</v>
      </c>
      <c r="BU408" s="56">
        <v>373.25</v>
      </c>
      <c r="BV408" s="54">
        <v>368.75</v>
      </c>
      <c r="BW408" s="55">
        <v>371.5</v>
      </c>
      <c r="BX408" s="56">
        <v>376</v>
      </c>
      <c r="BY408" s="54">
        <v>376</v>
      </c>
      <c r="BZ408" s="55">
        <v>376</v>
      </c>
      <c r="CA408" s="56" t="s">
        <v>180</v>
      </c>
      <c r="CB408" s="54" t="s">
        <v>180</v>
      </c>
      <c r="CC408" s="55" t="s">
        <v>180</v>
      </c>
      <c r="CD408" s="56" t="s">
        <v>180</v>
      </c>
      <c r="CE408" s="54" t="s">
        <v>180</v>
      </c>
      <c r="CF408" s="55" t="s">
        <v>180</v>
      </c>
      <c r="CG408" s="56">
        <v>385</v>
      </c>
      <c r="CH408" s="54">
        <v>382.5</v>
      </c>
      <c r="CI408" s="55">
        <v>384</v>
      </c>
      <c r="CJ408" s="56">
        <v>2595</v>
      </c>
      <c r="CK408" s="54">
        <v>2512.5</v>
      </c>
      <c r="CL408" s="55">
        <v>2553.75</v>
      </c>
      <c r="CM408" s="56">
        <v>2395</v>
      </c>
      <c r="CN408" s="54">
        <v>2312.5</v>
      </c>
      <c r="CO408" s="55">
        <v>2353.75</v>
      </c>
      <c r="CP408" s="56">
        <v>393.75</v>
      </c>
      <c r="CQ408" s="54">
        <v>388.75</v>
      </c>
      <c r="CR408" s="55">
        <v>391.5</v>
      </c>
      <c r="CS408" s="56">
        <v>410</v>
      </c>
      <c r="CT408" s="54">
        <v>405</v>
      </c>
      <c r="CU408" s="55">
        <v>407.5</v>
      </c>
      <c r="CV408" s="56">
        <v>440</v>
      </c>
      <c r="CW408" s="54">
        <v>432.5</v>
      </c>
      <c r="CX408" s="55">
        <v>436.25</v>
      </c>
      <c r="CY408" s="54">
        <v>348.75</v>
      </c>
      <c r="CZ408" s="54">
        <v>347.5</v>
      </c>
      <c r="DA408" s="55">
        <v>348.25</v>
      </c>
      <c r="DB408" s="54">
        <v>390</v>
      </c>
      <c r="DC408" s="54">
        <v>383.75</v>
      </c>
      <c r="DD408" s="55">
        <v>387</v>
      </c>
      <c r="DE408" s="54">
        <v>430</v>
      </c>
      <c r="DF408" s="54">
        <v>425</v>
      </c>
      <c r="DG408" s="55">
        <v>428</v>
      </c>
      <c r="DH408" s="54">
        <v>433.75</v>
      </c>
      <c r="DI408" s="54">
        <v>427.5</v>
      </c>
      <c r="DJ408" s="55">
        <v>431</v>
      </c>
      <c r="DK408" s="56">
        <v>430</v>
      </c>
      <c r="DL408" s="54">
        <v>423.75</v>
      </c>
      <c r="DM408" s="55">
        <v>427.25</v>
      </c>
      <c r="DN408" s="54" t="s">
        <v>180</v>
      </c>
      <c r="DO408" s="54" t="s">
        <v>180</v>
      </c>
      <c r="DP408" s="55" t="s">
        <v>180</v>
      </c>
      <c r="DQ408" s="54" t="s">
        <v>180</v>
      </c>
      <c r="DR408" s="54" t="s">
        <v>180</v>
      </c>
      <c r="DS408" s="55" t="s">
        <v>180</v>
      </c>
      <c r="DT408" s="54" t="s">
        <v>180</v>
      </c>
      <c r="DU408" s="54" t="s">
        <v>180</v>
      </c>
      <c r="DV408" s="55" t="s">
        <v>180</v>
      </c>
      <c r="DW408" s="56">
        <v>361</v>
      </c>
      <c r="DX408" s="54">
        <v>357.5</v>
      </c>
      <c r="DY408" s="55">
        <v>359.5</v>
      </c>
      <c r="DZ408" s="56" t="s">
        <v>180</v>
      </c>
      <c r="EA408" s="54" t="s">
        <v>180</v>
      </c>
      <c r="EB408" s="55" t="s">
        <v>180</v>
      </c>
      <c r="EC408" s="56">
        <v>362.5</v>
      </c>
      <c r="ED408" s="54">
        <v>358.25</v>
      </c>
      <c r="EE408" s="55">
        <v>360.75</v>
      </c>
      <c r="EF408" s="56">
        <v>385</v>
      </c>
      <c r="EG408" s="54">
        <v>346.25</v>
      </c>
      <c r="EH408" s="55">
        <v>366</v>
      </c>
      <c r="EI408" s="56">
        <v>302.5</v>
      </c>
      <c r="EJ408" s="54">
        <v>291.25</v>
      </c>
      <c r="EK408" s="55">
        <v>297</v>
      </c>
      <c r="EL408" s="56">
        <v>350</v>
      </c>
      <c r="EM408" s="54">
        <v>345</v>
      </c>
      <c r="EN408" s="55">
        <v>347.5</v>
      </c>
      <c r="EO408" s="56">
        <v>2037.5</v>
      </c>
      <c r="EP408" s="54">
        <v>1945</v>
      </c>
      <c r="EQ408" s="55">
        <v>1991.25</v>
      </c>
      <c r="ER408" s="56">
        <v>2200</v>
      </c>
      <c r="ES408" s="54">
        <v>2125</v>
      </c>
      <c r="ET408" s="55">
        <v>2162.5</v>
      </c>
      <c r="EU408" s="54" t="s">
        <v>180</v>
      </c>
      <c r="EV408" s="54" t="s">
        <v>180</v>
      </c>
      <c r="EW408" s="55" t="s">
        <v>180</v>
      </c>
      <c r="EX408" s="54">
        <v>373.75</v>
      </c>
      <c r="EY408" s="54">
        <v>368.75</v>
      </c>
      <c r="EZ408" s="55">
        <v>371.75</v>
      </c>
      <c r="FA408" s="56">
        <v>313.75</v>
      </c>
      <c r="FB408" s="54">
        <v>311.25</v>
      </c>
      <c r="FC408" s="55">
        <v>312.75</v>
      </c>
      <c r="FD408" s="56" t="s">
        <v>180</v>
      </c>
      <c r="FE408" s="54" t="s">
        <v>180</v>
      </c>
      <c r="FF408" s="55" t="s">
        <v>180</v>
      </c>
      <c r="FG408" s="56" t="s">
        <v>180</v>
      </c>
      <c r="FH408" s="54" t="s">
        <v>180</v>
      </c>
      <c r="FI408" s="55" t="s">
        <v>180</v>
      </c>
      <c r="FJ408" s="56">
        <v>260</v>
      </c>
      <c r="FK408" s="54">
        <v>250</v>
      </c>
      <c r="FL408" s="55">
        <v>255</v>
      </c>
      <c r="FM408" s="56">
        <v>297.5</v>
      </c>
      <c r="FN408" s="54">
        <v>290</v>
      </c>
      <c r="FO408" s="55">
        <v>294</v>
      </c>
      <c r="FP408" s="56" t="s">
        <v>180</v>
      </c>
      <c r="FQ408" s="54" t="s">
        <v>180</v>
      </c>
      <c r="FR408" s="55" t="s">
        <v>180</v>
      </c>
      <c r="FS408" s="56" t="s">
        <v>180</v>
      </c>
      <c r="FT408" s="54" t="s">
        <v>180</v>
      </c>
      <c r="FU408" s="55" t="s">
        <v>180</v>
      </c>
      <c r="FV408" s="56">
        <v>227.5</v>
      </c>
      <c r="FW408" s="54">
        <v>220</v>
      </c>
      <c r="FX408" s="55">
        <v>224</v>
      </c>
      <c r="FY408" s="56">
        <v>268.5</v>
      </c>
      <c r="FZ408" s="54">
        <v>257.5</v>
      </c>
      <c r="GA408" s="55">
        <v>263</v>
      </c>
      <c r="GB408" s="56">
        <v>876</v>
      </c>
      <c r="GC408" s="54">
        <v>624</v>
      </c>
      <c r="GD408" s="55">
        <v>750</v>
      </c>
      <c r="GE408" s="56">
        <v>689</v>
      </c>
      <c r="GF408" s="54">
        <v>689</v>
      </c>
      <c r="GG408" s="55">
        <v>689</v>
      </c>
      <c r="GH408" s="56">
        <v>923</v>
      </c>
      <c r="GI408" s="54">
        <v>750</v>
      </c>
      <c r="GJ408" s="55">
        <v>837</v>
      </c>
      <c r="GK408" s="56" t="s">
        <v>180</v>
      </c>
      <c r="GL408" s="54" t="s">
        <v>180</v>
      </c>
      <c r="GM408" s="55" t="s">
        <v>180</v>
      </c>
      <c r="GN408" s="56" t="s">
        <v>180</v>
      </c>
      <c r="GO408" s="54" t="s">
        <v>180</v>
      </c>
      <c r="GP408" s="55" t="s">
        <v>180</v>
      </c>
      <c r="GQ408" s="56" t="s">
        <v>180</v>
      </c>
      <c r="GR408" s="54" t="s">
        <v>180</v>
      </c>
      <c r="GS408" s="55" t="s">
        <v>180</v>
      </c>
      <c r="GT408" s="56">
        <v>769</v>
      </c>
      <c r="GU408" s="54">
        <v>719</v>
      </c>
      <c r="GV408" s="55">
        <v>744</v>
      </c>
      <c r="GW408" s="56" t="s">
        <v>180</v>
      </c>
      <c r="GX408" s="54" t="s">
        <v>180</v>
      </c>
      <c r="GY408" s="55" t="s">
        <v>180</v>
      </c>
      <c r="GZ408" s="56">
        <v>112</v>
      </c>
      <c r="HA408" s="54">
        <v>78</v>
      </c>
      <c r="HB408" s="55">
        <v>95</v>
      </c>
      <c r="HC408" s="56">
        <v>125</v>
      </c>
      <c r="HD408" s="54">
        <v>115</v>
      </c>
      <c r="HE408" s="55">
        <v>120</v>
      </c>
      <c r="HF408" s="54" t="s">
        <v>180</v>
      </c>
      <c r="HG408" s="54" t="s">
        <v>180</v>
      </c>
      <c r="HH408" s="55" t="s">
        <v>180</v>
      </c>
      <c r="HI408" s="54">
        <v>107</v>
      </c>
      <c r="HJ408" s="54">
        <v>65</v>
      </c>
      <c r="HK408" s="55">
        <v>86</v>
      </c>
      <c r="HL408" s="56">
        <v>57</v>
      </c>
      <c r="HM408" s="54">
        <v>37</v>
      </c>
      <c r="HN408" s="55">
        <v>47</v>
      </c>
      <c r="HO408" s="56">
        <v>102</v>
      </c>
      <c r="HP408" s="54">
        <v>68</v>
      </c>
      <c r="HQ408" s="55">
        <v>85</v>
      </c>
      <c r="HR408" s="56">
        <v>110</v>
      </c>
      <c r="HS408" s="54">
        <v>105</v>
      </c>
      <c r="HT408" s="55">
        <v>108</v>
      </c>
      <c r="HU408" s="56" t="s">
        <v>180</v>
      </c>
      <c r="HV408" s="54" t="s">
        <v>180</v>
      </c>
      <c r="HW408" s="55" t="s">
        <v>180</v>
      </c>
      <c r="HX408" s="56">
        <v>75</v>
      </c>
      <c r="HY408" s="54">
        <v>65</v>
      </c>
      <c r="HZ408" s="55">
        <v>70</v>
      </c>
      <c r="IA408" s="56">
        <v>57</v>
      </c>
      <c r="IB408" s="54">
        <v>47</v>
      </c>
      <c r="IC408" s="55">
        <v>52</v>
      </c>
    </row>
    <row r="409" spans="1:237">
      <c r="A409" s="20">
        <v>2020</v>
      </c>
      <c r="B409" s="20">
        <v>4</v>
      </c>
      <c r="C409" s="20">
        <v>12</v>
      </c>
      <c r="D409" s="54">
        <v>380</v>
      </c>
      <c r="E409" s="54">
        <v>378.75</v>
      </c>
      <c r="F409" s="55">
        <v>379.5</v>
      </c>
      <c r="G409" s="56" t="s">
        <v>180</v>
      </c>
      <c r="H409" s="54" t="s">
        <v>180</v>
      </c>
      <c r="I409" s="55" t="s">
        <v>180</v>
      </c>
      <c r="J409" s="56">
        <v>392.5</v>
      </c>
      <c r="K409" s="54">
        <v>386.25</v>
      </c>
      <c r="L409" s="55">
        <v>389.75</v>
      </c>
      <c r="M409" s="56">
        <v>440</v>
      </c>
      <c r="N409" s="54">
        <v>422.5</v>
      </c>
      <c r="O409" s="55">
        <v>431.5</v>
      </c>
      <c r="P409" s="56">
        <v>440</v>
      </c>
      <c r="Q409" s="54">
        <v>422.5</v>
      </c>
      <c r="R409" s="55">
        <v>431.5</v>
      </c>
      <c r="S409" s="56">
        <v>440</v>
      </c>
      <c r="T409" s="54">
        <v>422.5</v>
      </c>
      <c r="U409" s="55">
        <v>431.5</v>
      </c>
      <c r="V409" s="54">
        <v>427.5</v>
      </c>
      <c r="W409" s="54">
        <v>420</v>
      </c>
      <c r="X409" s="55">
        <v>424</v>
      </c>
      <c r="Y409" s="54">
        <v>425</v>
      </c>
      <c r="Z409" s="54">
        <v>421.25</v>
      </c>
      <c r="AA409" s="55">
        <v>423.5</v>
      </c>
      <c r="AB409" s="54">
        <v>440</v>
      </c>
      <c r="AC409" s="54">
        <v>428.75</v>
      </c>
      <c r="AD409" s="55">
        <v>434.5</v>
      </c>
      <c r="AE409" s="54">
        <v>427.5</v>
      </c>
      <c r="AF409" s="54">
        <v>420</v>
      </c>
      <c r="AG409" s="55">
        <v>424</v>
      </c>
      <c r="AH409" s="56">
        <v>432.5</v>
      </c>
      <c r="AI409" s="54">
        <v>422.5</v>
      </c>
      <c r="AJ409" s="55">
        <v>427.75</v>
      </c>
      <c r="AK409" s="56">
        <v>402.5</v>
      </c>
      <c r="AL409" s="54">
        <v>362.5</v>
      </c>
      <c r="AM409" s="55">
        <v>382.5</v>
      </c>
      <c r="AN409" s="56" t="s">
        <v>180</v>
      </c>
      <c r="AO409" s="54" t="s">
        <v>180</v>
      </c>
      <c r="AP409" s="55" t="s">
        <v>180</v>
      </c>
      <c r="AQ409" s="56" t="s">
        <v>180</v>
      </c>
      <c r="AR409" s="54" t="s">
        <v>180</v>
      </c>
      <c r="AS409" s="55" t="s">
        <v>180</v>
      </c>
      <c r="AT409" s="56" t="s">
        <v>180</v>
      </c>
      <c r="AU409" s="54" t="s">
        <v>180</v>
      </c>
      <c r="AV409" s="55" t="s">
        <v>180</v>
      </c>
      <c r="AW409" s="56">
        <v>381.5</v>
      </c>
      <c r="AX409" s="54">
        <v>361.5</v>
      </c>
      <c r="AY409" s="55">
        <v>371.5</v>
      </c>
      <c r="AZ409" s="56">
        <v>390</v>
      </c>
      <c r="BA409" s="54">
        <v>362.5</v>
      </c>
      <c r="BB409" s="55">
        <v>376.25</v>
      </c>
      <c r="BC409" s="56" t="s">
        <v>180</v>
      </c>
      <c r="BD409" s="54" t="s">
        <v>180</v>
      </c>
      <c r="BE409" s="55" t="s">
        <v>180</v>
      </c>
      <c r="BF409" s="56">
        <v>390</v>
      </c>
      <c r="BG409" s="54">
        <v>362.5</v>
      </c>
      <c r="BH409" s="55">
        <v>376.25</v>
      </c>
      <c r="BI409" s="56">
        <v>380</v>
      </c>
      <c r="BJ409" s="54">
        <v>350</v>
      </c>
      <c r="BK409" s="55">
        <v>365.5</v>
      </c>
      <c r="BL409" s="56">
        <v>365</v>
      </c>
      <c r="BM409" s="54">
        <v>355</v>
      </c>
      <c r="BN409" s="55">
        <v>360</v>
      </c>
      <c r="BO409" s="56">
        <v>385</v>
      </c>
      <c r="BP409" s="54">
        <v>375</v>
      </c>
      <c r="BQ409" s="55">
        <v>380.5</v>
      </c>
      <c r="BR409" s="56">
        <v>367.75</v>
      </c>
      <c r="BS409" s="54">
        <v>365.75</v>
      </c>
      <c r="BT409" s="55">
        <v>366.75</v>
      </c>
      <c r="BU409" s="56">
        <v>368</v>
      </c>
      <c r="BV409" s="54">
        <v>365</v>
      </c>
      <c r="BW409" s="55">
        <v>367</v>
      </c>
      <c r="BX409" s="56">
        <v>376</v>
      </c>
      <c r="BY409" s="54">
        <v>375.25</v>
      </c>
      <c r="BZ409" s="55">
        <v>376</v>
      </c>
      <c r="CA409" s="56" t="s">
        <v>180</v>
      </c>
      <c r="CB409" s="54" t="s">
        <v>180</v>
      </c>
      <c r="CC409" s="55" t="s">
        <v>180</v>
      </c>
      <c r="CD409" s="56" t="s">
        <v>180</v>
      </c>
      <c r="CE409" s="54" t="s">
        <v>180</v>
      </c>
      <c r="CF409" s="55" t="s">
        <v>180</v>
      </c>
      <c r="CG409" s="56">
        <v>402.5</v>
      </c>
      <c r="CH409" s="54">
        <v>395</v>
      </c>
      <c r="CI409" s="55">
        <v>399</v>
      </c>
      <c r="CJ409" s="56">
        <v>2630</v>
      </c>
      <c r="CK409" s="54">
        <v>2550</v>
      </c>
      <c r="CL409" s="55">
        <v>2590</v>
      </c>
      <c r="CM409" s="56">
        <v>2430</v>
      </c>
      <c r="CN409" s="54">
        <v>2350</v>
      </c>
      <c r="CO409" s="55">
        <v>2390</v>
      </c>
      <c r="CP409" s="56">
        <v>411.25</v>
      </c>
      <c r="CQ409" s="54">
        <v>408.75</v>
      </c>
      <c r="CR409" s="55">
        <v>410.25</v>
      </c>
      <c r="CS409" s="56">
        <v>410</v>
      </c>
      <c r="CT409" s="54">
        <v>410</v>
      </c>
      <c r="CU409" s="55">
        <v>410</v>
      </c>
      <c r="CV409" s="56">
        <v>470</v>
      </c>
      <c r="CW409" s="54">
        <v>470</v>
      </c>
      <c r="CX409" s="55">
        <v>470</v>
      </c>
      <c r="CY409" s="54">
        <v>370.5</v>
      </c>
      <c r="CZ409" s="54">
        <v>367.5</v>
      </c>
      <c r="DA409" s="55">
        <v>369.25</v>
      </c>
      <c r="DB409" s="54">
        <v>422.5</v>
      </c>
      <c r="DC409" s="54">
        <v>415</v>
      </c>
      <c r="DD409" s="55">
        <v>419</v>
      </c>
      <c r="DE409" s="54">
        <v>482.5</v>
      </c>
      <c r="DF409" s="54">
        <v>472.5</v>
      </c>
      <c r="DG409" s="55">
        <v>477.5</v>
      </c>
      <c r="DH409" s="54">
        <v>475</v>
      </c>
      <c r="DI409" s="54">
        <v>468.75</v>
      </c>
      <c r="DJ409" s="55">
        <v>472</v>
      </c>
      <c r="DK409" s="56">
        <v>467.5</v>
      </c>
      <c r="DL409" s="54">
        <v>461.25</v>
      </c>
      <c r="DM409" s="55">
        <v>464.5</v>
      </c>
      <c r="DN409" s="54" t="s">
        <v>180</v>
      </c>
      <c r="DO409" s="54" t="s">
        <v>180</v>
      </c>
      <c r="DP409" s="55" t="s">
        <v>180</v>
      </c>
      <c r="DQ409" s="54" t="s">
        <v>180</v>
      </c>
      <c r="DR409" s="54" t="s">
        <v>180</v>
      </c>
      <c r="DS409" s="55" t="s">
        <v>180</v>
      </c>
      <c r="DT409" s="54" t="s">
        <v>180</v>
      </c>
      <c r="DU409" s="54" t="s">
        <v>180</v>
      </c>
      <c r="DV409" s="55" t="s">
        <v>180</v>
      </c>
      <c r="DW409" s="56">
        <v>380</v>
      </c>
      <c r="DX409" s="54">
        <v>372.5</v>
      </c>
      <c r="DY409" s="55">
        <v>376.5</v>
      </c>
      <c r="DZ409" s="56" t="s">
        <v>180</v>
      </c>
      <c r="EA409" s="54" t="s">
        <v>180</v>
      </c>
      <c r="EB409" s="55" t="s">
        <v>180</v>
      </c>
      <c r="EC409" s="56">
        <v>383.25</v>
      </c>
      <c r="ED409" s="54">
        <v>378.75</v>
      </c>
      <c r="EE409" s="55">
        <v>381.5</v>
      </c>
      <c r="EF409" s="56">
        <v>420</v>
      </c>
      <c r="EG409" s="54">
        <v>362.5</v>
      </c>
      <c r="EH409" s="55">
        <v>391.5</v>
      </c>
      <c r="EI409" s="56">
        <v>322.5</v>
      </c>
      <c r="EJ409" s="54">
        <v>307.5</v>
      </c>
      <c r="EK409" s="55">
        <v>315.5</v>
      </c>
      <c r="EL409" s="56">
        <v>367.5</v>
      </c>
      <c r="EM409" s="54">
        <v>362.5</v>
      </c>
      <c r="EN409" s="55">
        <v>365.25</v>
      </c>
      <c r="EO409" s="56">
        <v>2100</v>
      </c>
      <c r="EP409" s="54">
        <v>2000</v>
      </c>
      <c r="EQ409" s="55">
        <v>2050</v>
      </c>
      <c r="ER409" s="56">
        <v>2250</v>
      </c>
      <c r="ES409" s="54">
        <v>2200</v>
      </c>
      <c r="ET409" s="55">
        <v>2225</v>
      </c>
      <c r="EU409" s="54" t="s">
        <v>180</v>
      </c>
      <c r="EV409" s="54" t="s">
        <v>180</v>
      </c>
      <c r="EW409" s="55" t="s">
        <v>180</v>
      </c>
      <c r="EX409" s="54">
        <v>398</v>
      </c>
      <c r="EY409" s="54">
        <v>392.5</v>
      </c>
      <c r="EZ409" s="55">
        <v>395.5</v>
      </c>
      <c r="FA409" s="56">
        <v>327.5</v>
      </c>
      <c r="FB409" s="54">
        <v>320</v>
      </c>
      <c r="FC409" s="55">
        <v>323.75</v>
      </c>
      <c r="FD409" s="56" t="s">
        <v>180</v>
      </c>
      <c r="FE409" s="54" t="s">
        <v>180</v>
      </c>
      <c r="FF409" s="55" t="s">
        <v>180</v>
      </c>
      <c r="FG409" s="56" t="s">
        <v>180</v>
      </c>
      <c r="FH409" s="54" t="s">
        <v>180</v>
      </c>
      <c r="FI409" s="55" t="s">
        <v>180</v>
      </c>
      <c r="FJ409" s="56">
        <v>270</v>
      </c>
      <c r="FK409" s="54">
        <v>260</v>
      </c>
      <c r="FL409" s="55">
        <v>265</v>
      </c>
      <c r="FM409" s="56">
        <v>305</v>
      </c>
      <c r="FN409" s="54">
        <v>297.5</v>
      </c>
      <c r="FO409" s="55">
        <v>301.5</v>
      </c>
      <c r="FP409" s="56" t="s">
        <v>180</v>
      </c>
      <c r="FQ409" s="54" t="s">
        <v>180</v>
      </c>
      <c r="FR409" s="55" t="s">
        <v>180</v>
      </c>
      <c r="FS409" s="56" t="s">
        <v>180</v>
      </c>
      <c r="FT409" s="54" t="s">
        <v>180</v>
      </c>
      <c r="FU409" s="55" t="s">
        <v>180</v>
      </c>
      <c r="FV409" s="56">
        <v>240</v>
      </c>
      <c r="FW409" s="54">
        <v>232.5</v>
      </c>
      <c r="FX409" s="55">
        <v>236.5</v>
      </c>
      <c r="FY409" s="56">
        <v>276</v>
      </c>
      <c r="FZ409" s="54">
        <v>265</v>
      </c>
      <c r="GA409" s="55">
        <v>270.5</v>
      </c>
      <c r="GB409" s="56">
        <v>876</v>
      </c>
      <c r="GC409" s="54">
        <v>624</v>
      </c>
      <c r="GD409" s="55">
        <v>750</v>
      </c>
      <c r="GE409" s="56">
        <v>689</v>
      </c>
      <c r="GF409" s="54">
        <v>689</v>
      </c>
      <c r="GG409" s="55">
        <v>689</v>
      </c>
      <c r="GH409" s="56">
        <v>923</v>
      </c>
      <c r="GI409" s="54">
        <v>750</v>
      </c>
      <c r="GJ409" s="55">
        <v>837</v>
      </c>
      <c r="GK409" s="56" t="s">
        <v>180</v>
      </c>
      <c r="GL409" s="54" t="s">
        <v>180</v>
      </c>
      <c r="GM409" s="55" t="s">
        <v>180</v>
      </c>
      <c r="GN409" s="56" t="s">
        <v>180</v>
      </c>
      <c r="GO409" s="54" t="s">
        <v>180</v>
      </c>
      <c r="GP409" s="55" t="s">
        <v>180</v>
      </c>
      <c r="GQ409" s="56" t="s">
        <v>180</v>
      </c>
      <c r="GR409" s="54" t="s">
        <v>180</v>
      </c>
      <c r="GS409" s="55" t="s">
        <v>180</v>
      </c>
      <c r="GT409" s="56">
        <v>769</v>
      </c>
      <c r="GU409" s="54">
        <v>719</v>
      </c>
      <c r="GV409" s="55">
        <v>744</v>
      </c>
      <c r="GW409" s="56" t="s">
        <v>180</v>
      </c>
      <c r="GX409" s="54" t="s">
        <v>180</v>
      </c>
      <c r="GY409" s="55" t="s">
        <v>180</v>
      </c>
      <c r="GZ409" s="56">
        <v>112</v>
      </c>
      <c r="HA409" s="54">
        <v>78</v>
      </c>
      <c r="HB409" s="55">
        <v>95</v>
      </c>
      <c r="HC409" s="56">
        <v>125</v>
      </c>
      <c r="HD409" s="54">
        <v>115</v>
      </c>
      <c r="HE409" s="55">
        <v>120</v>
      </c>
      <c r="HF409" s="54" t="s">
        <v>180</v>
      </c>
      <c r="HG409" s="54" t="s">
        <v>180</v>
      </c>
      <c r="HH409" s="55" t="s">
        <v>180</v>
      </c>
      <c r="HI409" s="54">
        <v>107</v>
      </c>
      <c r="HJ409" s="54">
        <v>65</v>
      </c>
      <c r="HK409" s="55">
        <v>86</v>
      </c>
      <c r="HL409" s="56">
        <v>57</v>
      </c>
      <c r="HM409" s="54">
        <v>37</v>
      </c>
      <c r="HN409" s="55">
        <v>47</v>
      </c>
      <c r="HO409" s="56">
        <v>102</v>
      </c>
      <c r="HP409" s="54">
        <v>68</v>
      </c>
      <c r="HQ409" s="55">
        <v>85</v>
      </c>
      <c r="HR409" s="56">
        <v>110</v>
      </c>
      <c r="HS409" s="54">
        <v>105</v>
      </c>
      <c r="HT409" s="55">
        <v>108</v>
      </c>
      <c r="HU409" s="56" t="s">
        <v>180</v>
      </c>
      <c r="HV409" s="54" t="s">
        <v>180</v>
      </c>
      <c r="HW409" s="55" t="s">
        <v>180</v>
      </c>
      <c r="HX409" s="56">
        <v>75</v>
      </c>
      <c r="HY409" s="54">
        <v>65</v>
      </c>
      <c r="HZ409" s="55">
        <v>70</v>
      </c>
      <c r="IA409" s="56">
        <v>57</v>
      </c>
      <c r="IB409" s="54">
        <v>47</v>
      </c>
      <c r="IC409" s="55">
        <v>52</v>
      </c>
    </row>
    <row r="410" spans="1:237">
      <c r="A410" s="20">
        <v>2021</v>
      </c>
      <c r="B410" s="20">
        <v>1</v>
      </c>
      <c r="C410" s="20">
        <v>1</v>
      </c>
      <c r="D410" s="54">
        <v>437.5</v>
      </c>
      <c r="E410" s="54">
        <v>427.5</v>
      </c>
      <c r="F410" s="55">
        <v>432.5</v>
      </c>
      <c r="G410" s="56" t="s">
        <v>180</v>
      </c>
      <c r="H410" s="54" t="s">
        <v>180</v>
      </c>
      <c r="I410" s="55" t="s">
        <v>180</v>
      </c>
      <c r="J410" s="56">
        <v>434.5</v>
      </c>
      <c r="K410" s="54">
        <v>425.25</v>
      </c>
      <c r="L410" s="55">
        <v>430</v>
      </c>
      <c r="M410" s="56">
        <v>462.5</v>
      </c>
      <c r="N410" s="54">
        <v>446.25</v>
      </c>
      <c r="O410" s="55">
        <v>454.5</v>
      </c>
      <c r="P410" s="56">
        <v>462.5</v>
      </c>
      <c r="Q410" s="54">
        <v>446.25</v>
      </c>
      <c r="R410" s="55">
        <v>454.5</v>
      </c>
      <c r="S410" s="56">
        <v>462.5</v>
      </c>
      <c r="T410" s="54">
        <v>446.25</v>
      </c>
      <c r="U410" s="55">
        <v>454.5</v>
      </c>
      <c r="V410" s="54">
        <v>476.25</v>
      </c>
      <c r="W410" s="54">
        <v>460</v>
      </c>
      <c r="X410" s="55">
        <v>468.5</v>
      </c>
      <c r="Y410" s="54">
        <v>467.5</v>
      </c>
      <c r="Z410" s="54">
        <v>460</v>
      </c>
      <c r="AA410" s="55">
        <v>464</v>
      </c>
      <c r="AB410" s="54">
        <v>462.5</v>
      </c>
      <c r="AC410" s="54">
        <v>460</v>
      </c>
      <c r="AD410" s="55">
        <v>461.25</v>
      </c>
      <c r="AE410" s="54">
        <v>468.75</v>
      </c>
      <c r="AF410" s="54">
        <v>460</v>
      </c>
      <c r="AG410" s="55">
        <v>464.5</v>
      </c>
      <c r="AH410" s="56">
        <v>460</v>
      </c>
      <c r="AI410" s="54">
        <v>452.5</v>
      </c>
      <c r="AJ410" s="55">
        <v>456.25</v>
      </c>
      <c r="AK410" s="56">
        <v>420</v>
      </c>
      <c r="AL410" s="54">
        <v>406.66666666666669</v>
      </c>
      <c r="AM410" s="55">
        <v>413.66666666666669</v>
      </c>
      <c r="AN410" s="56" t="s">
        <v>180</v>
      </c>
      <c r="AO410" s="54" t="s">
        <v>180</v>
      </c>
      <c r="AP410" s="55" t="s">
        <v>180</v>
      </c>
      <c r="AQ410" s="56" t="s">
        <v>180</v>
      </c>
      <c r="AR410" s="54" t="s">
        <v>180</v>
      </c>
      <c r="AS410" s="55" t="s">
        <v>180</v>
      </c>
      <c r="AT410" s="56" t="s">
        <v>180</v>
      </c>
      <c r="AU410" s="54" t="s">
        <v>180</v>
      </c>
      <c r="AV410" s="55" t="s">
        <v>180</v>
      </c>
      <c r="AW410" s="56">
        <v>440</v>
      </c>
      <c r="AX410" s="54">
        <v>420</v>
      </c>
      <c r="AY410" s="55">
        <v>430.25</v>
      </c>
      <c r="AZ410" s="56">
        <v>443.75</v>
      </c>
      <c r="BA410" s="54">
        <v>411.25</v>
      </c>
      <c r="BB410" s="55">
        <v>427.5</v>
      </c>
      <c r="BC410" s="56">
        <v>420</v>
      </c>
      <c r="BD410" s="54">
        <v>415</v>
      </c>
      <c r="BE410" s="55">
        <v>418</v>
      </c>
      <c r="BF410" s="56">
        <v>443.75</v>
      </c>
      <c r="BG410" s="54">
        <v>411.25</v>
      </c>
      <c r="BH410" s="55">
        <v>427.5</v>
      </c>
      <c r="BI410" s="56">
        <v>395</v>
      </c>
      <c r="BJ410" s="54">
        <v>386.66666666666669</v>
      </c>
      <c r="BK410" s="55">
        <v>391</v>
      </c>
      <c r="BL410" s="56">
        <v>427.25</v>
      </c>
      <c r="BM410" s="54">
        <v>403.75</v>
      </c>
      <c r="BN410" s="55">
        <v>415.75</v>
      </c>
      <c r="BO410" s="56">
        <v>395</v>
      </c>
      <c r="BP410" s="54">
        <v>390</v>
      </c>
      <c r="BQ410" s="55">
        <v>393</v>
      </c>
      <c r="BR410" s="56">
        <v>427.5</v>
      </c>
      <c r="BS410" s="54">
        <v>415</v>
      </c>
      <c r="BT410" s="55">
        <v>421.5</v>
      </c>
      <c r="BU410" s="56">
        <v>416.25</v>
      </c>
      <c r="BV410" s="54">
        <v>400</v>
      </c>
      <c r="BW410" s="55">
        <v>408.5</v>
      </c>
      <c r="BX410" s="56">
        <v>432.5</v>
      </c>
      <c r="BY410" s="54">
        <v>432.5</v>
      </c>
      <c r="BZ410" s="55">
        <v>432.5</v>
      </c>
      <c r="CA410" s="56" t="s">
        <v>180</v>
      </c>
      <c r="CB410" s="54" t="s">
        <v>180</v>
      </c>
      <c r="CC410" s="55" t="s">
        <v>180</v>
      </c>
      <c r="CD410" s="56" t="s">
        <v>180</v>
      </c>
      <c r="CE410" s="54" t="s">
        <v>180</v>
      </c>
      <c r="CF410" s="55" t="s">
        <v>180</v>
      </c>
      <c r="CG410" s="56">
        <v>463.75</v>
      </c>
      <c r="CH410" s="54">
        <v>457.5</v>
      </c>
      <c r="CI410" s="55">
        <v>461</v>
      </c>
      <c r="CJ410" s="56">
        <v>2737.5</v>
      </c>
      <c r="CK410" s="54">
        <v>2637.5</v>
      </c>
      <c r="CL410" s="55">
        <v>2687.5</v>
      </c>
      <c r="CM410" s="56">
        <v>2537.5</v>
      </c>
      <c r="CN410" s="54">
        <v>2437.5</v>
      </c>
      <c r="CO410" s="55">
        <v>2487.5</v>
      </c>
      <c r="CP410" s="56">
        <v>471.25</v>
      </c>
      <c r="CQ410" s="54">
        <v>462.5</v>
      </c>
      <c r="CR410" s="55">
        <v>467</v>
      </c>
      <c r="CS410" s="56">
        <v>490</v>
      </c>
      <c r="CT410" s="54">
        <v>490</v>
      </c>
      <c r="CU410" s="55">
        <v>490</v>
      </c>
      <c r="CV410" s="56">
        <v>502.5</v>
      </c>
      <c r="CW410" s="54">
        <v>500</v>
      </c>
      <c r="CX410" s="55">
        <v>501.25</v>
      </c>
      <c r="CY410" s="54">
        <v>438</v>
      </c>
      <c r="CZ410" s="54">
        <v>427.5</v>
      </c>
      <c r="DA410" s="55">
        <v>433</v>
      </c>
      <c r="DB410" s="54">
        <v>468.75</v>
      </c>
      <c r="DC410" s="54">
        <v>465</v>
      </c>
      <c r="DD410" s="55">
        <v>467</v>
      </c>
      <c r="DE410" s="54">
        <v>512.5</v>
      </c>
      <c r="DF410" s="54">
        <v>501.25</v>
      </c>
      <c r="DG410" s="55">
        <v>507.25000000000006</v>
      </c>
      <c r="DH410" s="54">
        <v>523.75</v>
      </c>
      <c r="DI410" s="54">
        <v>515</v>
      </c>
      <c r="DJ410" s="55">
        <v>519.5</v>
      </c>
      <c r="DK410" s="56">
        <v>510</v>
      </c>
      <c r="DL410" s="54">
        <v>510</v>
      </c>
      <c r="DM410" s="55">
        <v>510</v>
      </c>
      <c r="DN410" s="54" t="s">
        <v>180</v>
      </c>
      <c r="DO410" s="54" t="s">
        <v>180</v>
      </c>
      <c r="DP410" s="55" t="s">
        <v>180</v>
      </c>
      <c r="DQ410" s="54" t="s">
        <v>180</v>
      </c>
      <c r="DR410" s="54" t="s">
        <v>180</v>
      </c>
      <c r="DS410" s="55" t="s">
        <v>180</v>
      </c>
      <c r="DT410" s="54" t="s">
        <v>180</v>
      </c>
      <c r="DU410" s="54" t="s">
        <v>180</v>
      </c>
      <c r="DV410" s="55" t="s">
        <v>180</v>
      </c>
      <c r="DW410" s="56">
        <v>437.5</v>
      </c>
      <c r="DX410" s="54">
        <v>430</v>
      </c>
      <c r="DY410" s="55">
        <v>433.75</v>
      </c>
      <c r="DZ410" s="56" t="s">
        <v>180</v>
      </c>
      <c r="EA410" s="54" t="s">
        <v>180</v>
      </c>
      <c r="EB410" s="55" t="s">
        <v>180</v>
      </c>
      <c r="EC410" s="56">
        <v>444.5</v>
      </c>
      <c r="ED410" s="54">
        <v>430.75</v>
      </c>
      <c r="EE410" s="55">
        <v>437.75</v>
      </c>
      <c r="EF410" s="56">
        <v>455</v>
      </c>
      <c r="EG410" s="54">
        <v>406.66666666666669</v>
      </c>
      <c r="EH410" s="55">
        <v>431</v>
      </c>
      <c r="EI410" s="56">
        <v>363.75</v>
      </c>
      <c r="EJ410" s="54">
        <v>357.5</v>
      </c>
      <c r="EK410" s="55">
        <v>360.75</v>
      </c>
      <c r="EL410" s="56">
        <v>465</v>
      </c>
      <c r="EM410" s="54">
        <v>420</v>
      </c>
      <c r="EN410" s="55">
        <v>442.5</v>
      </c>
      <c r="EO410" s="56">
        <v>2082.5</v>
      </c>
      <c r="EP410" s="54">
        <v>2000</v>
      </c>
      <c r="EQ410" s="55">
        <v>2041.25</v>
      </c>
      <c r="ER410" s="56">
        <v>2275</v>
      </c>
      <c r="ES410" s="54">
        <v>2225</v>
      </c>
      <c r="ET410" s="55">
        <v>2250</v>
      </c>
      <c r="EU410" s="54" t="s">
        <v>180</v>
      </c>
      <c r="EV410" s="54" t="s">
        <v>180</v>
      </c>
      <c r="EW410" s="55" t="s">
        <v>180</v>
      </c>
      <c r="EX410" s="54">
        <v>461.25</v>
      </c>
      <c r="EY410" s="54">
        <v>446.25</v>
      </c>
      <c r="EZ410" s="55">
        <v>454</v>
      </c>
      <c r="FA410" s="56">
        <v>386.25</v>
      </c>
      <c r="FB410" s="54">
        <v>376.25</v>
      </c>
      <c r="FC410" s="55">
        <v>381.75</v>
      </c>
      <c r="FD410" s="56" t="s">
        <v>180</v>
      </c>
      <c r="FE410" s="54" t="s">
        <v>180</v>
      </c>
      <c r="FF410" s="55" t="s">
        <v>180</v>
      </c>
      <c r="FG410" s="56" t="s">
        <v>180</v>
      </c>
      <c r="FH410" s="54" t="s">
        <v>180</v>
      </c>
      <c r="FI410" s="55" t="s">
        <v>180</v>
      </c>
      <c r="FJ410" s="56">
        <v>310</v>
      </c>
      <c r="FK410" s="54">
        <v>300</v>
      </c>
      <c r="FL410" s="55">
        <v>305</v>
      </c>
      <c r="FM410" s="56">
        <v>335</v>
      </c>
      <c r="FN410" s="54">
        <v>325</v>
      </c>
      <c r="FO410" s="55">
        <v>330.5</v>
      </c>
      <c r="FP410" s="56" t="s">
        <v>180</v>
      </c>
      <c r="FQ410" s="54" t="s">
        <v>180</v>
      </c>
      <c r="FR410" s="55" t="s">
        <v>180</v>
      </c>
      <c r="FS410" s="56" t="s">
        <v>180</v>
      </c>
      <c r="FT410" s="54" t="s">
        <v>180</v>
      </c>
      <c r="FU410" s="55" t="s">
        <v>180</v>
      </c>
      <c r="FV410" s="56">
        <v>272.5</v>
      </c>
      <c r="FW410" s="54">
        <v>262.5</v>
      </c>
      <c r="FX410" s="55">
        <v>267.5</v>
      </c>
      <c r="FY410" s="56">
        <v>325</v>
      </c>
      <c r="FZ410" s="54">
        <v>310</v>
      </c>
      <c r="GA410" s="55">
        <v>318</v>
      </c>
      <c r="GB410" s="56">
        <v>933</v>
      </c>
      <c r="GC410" s="54">
        <v>730</v>
      </c>
      <c r="GD410" s="55">
        <v>832</v>
      </c>
      <c r="GE410" s="56">
        <v>795</v>
      </c>
      <c r="GF410" s="54">
        <v>795</v>
      </c>
      <c r="GG410" s="55">
        <v>795</v>
      </c>
      <c r="GH410" s="56">
        <v>980</v>
      </c>
      <c r="GI410" s="54">
        <v>850</v>
      </c>
      <c r="GJ410" s="55">
        <v>915</v>
      </c>
      <c r="GK410" s="56" t="s">
        <v>180</v>
      </c>
      <c r="GL410" s="54" t="s">
        <v>180</v>
      </c>
      <c r="GM410" s="55" t="s">
        <v>180</v>
      </c>
      <c r="GN410" s="56" t="s">
        <v>180</v>
      </c>
      <c r="GO410" s="54" t="s">
        <v>180</v>
      </c>
      <c r="GP410" s="55" t="s">
        <v>180</v>
      </c>
      <c r="GQ410" s="56" t="s">
        <v>180</v>
      </c>
      <c r="GR410" s="54" t="s">
        <v>180</v>
      </c>
      <c r="GS410" s="55" t="s">
        <v>180</v>
      </c>
      <c r="GT410" s="56">
        <v>875</v>
      </c>
      <c r="GU410" s="54">
        <v>825</v>
      </c>
      <c r="GV410" s="55">
        <v>850</v>
      </c>
      <c r="GW410" s="56" t="s">
        <v>180</v>
      </c>
      <c r="GX410" s="54" t="s">
        <v>180</v>
      </c>
      <c r="GY410" s="55" t="s">
        <v>180</v>
      </c>
      <c r="GZ410" s="56">
        <v>112</v>
      </c>
      <c r="HA410" s="54">
        <v>78</v>
      </c>
      <c r="HB410" s="55">
        <v>95</v>
      </c>
      <c r="HC410" s="56">
        <v>125</v>
      </c>
      <c r="HD410" s="54">
        <v>115</v>
      </c>
      <c r="HE410" s="55">
        <v>120</v>
      </c>
      <c r="HF410" s="54" t="s">
        <v>180</v>
      </c>
      <c r="HG410" s="54" t="s">
        <v>180</v>
      </c>
      <c r="HH410" s="55" t="s">
        <v>180</v>
      </c>
      <c r="HI410" s="54">
        <v>107</v>
      </c>
      <c r="HJ410" s="54">
        <v>65</v>
      </c>
      <c r="HK410" s="55">
        <v>86</v>
      </c>
      <c r="HL410" s="56">
        <v>57</v>
      </c>
      <c r="HM410" s="54">
        <v>37</v>
      </c>
      <c r="HN410" s="55">
        <v>47</v>
      </c>
      <c r="HO410" s="56">
        <v>102</v>
      </c>
      <c r="HP410" s="54">
        <v>68</v>
      </c>
      <c r="HQ410" s="55">
        <v>85</v>
      </c>
      <c r="HR410" s="56">
        <v>110</v>
      </c>
      <c r="HS410" s="54">
        <v>105</v>
      </c>
      <c r="HT410" s="55">
        <v>108</v>
      </c>
      <c r="HU410" s="56" t="s">
        <v>180</v>
      </c>
      <c r="HV410" s="54" t="s">
        <v>180</v>
      </c>
      <c r="HW410" s="55" t="s">
        <v>180</v>
      </c>
      <c r="HX410" s="56">
        <v>75</v>
      </c>
      <c r="HY410" s="54">
        <v>65</v>
      </c>
      <c r="HZ410" s="55">
        <v>70</v>
      </c>
      <c r="IA410" s="56">
        <v>57</v>
      </c>
      <c r="IB410" s="54">
        <v>47</v>
      </c>
      <c r="IC410" s="55">
        <v>52</v>
      </c>
    </row>
    <row r="411" spans="1:237">
      <c r="A411" s="20">
        <v>2021</v>
      </c>
      <c r="B411" s="20">
        <v>1</v>
      </c>
      <c r="C411" s="20">
        <v>2</v>
      </c>
      <c r="D411" s="54">
        <v>543.75</v>
      </c>
      <c r="E411" s="54">
        <v>540.5</v>
      </c>
      <c r="F411" s="55">
        <v>542.25</v>
      </c>
      <c r="G411" s="56" t="s">
        <v>180</v>
      </c>
      <c r="H411" s="54" t="s">
        <v>180</v>
      </c>
      <c r="I411" s="55" t="s">
        <v>180</v>
      </c>
      <c r="J411" s="56">
        <v>532.5</v>
      </c>
      <c r="K411" s="54">
        <v>522.5</v>
      </c>
      <c r="L411" s="55">
        <v>527.75</v>
      </c>
      <c r="M411" s="56">
        <v>570</v>
      </c>
      <c r="N411" s="54">
        <v>560</v>
      </c>
      <c r="O411" s="55">
        <v>565</v>
      </c>
      <c r="P411" s="56">
        <v>570</v>
      </c>
      <c r="Q411" s="54">
        <v>560</v>
      </c>
      <c r="R411" s="55">
        <v>565</v>
      </c>
      <c r="S411" s="56">
        <v>570</v>
      </c>
      <c r="T411" s="54">
        <v>560</v>
      </c>
      <c r="U411" s="55">
        <v>565</v>
      </c>
      <c r="V411" s="54">
        <v>580</v>
      </c>
      <c r="W411" s="54">
        <v>561.25</v>
      </c>
      <c r="X411" s="55">
        <v>571</v>
      </c>
      <c r="Y411" s="54">
        <v>567.5</v>
      </c>
      <c r="Z411" s="54">
        <v>561.25</v>
      </c>
      <c r="AA411" s="55">
        <v>564.75</v>
      </c>
      <c r="AB411" s="54">
        <v>570</v>
      </c>
      <c r="AC411" s="54">
        <v>570</v>
      </c>
      <c r="AD411" s="55">
        <v>570</v>
      </c>
      <c r="AE411" s="54">
        <v>573.75</v>
      </c>
      <c r="AF411" s="54">
        <v>561.25</v>
      </c>
      <c r="AG411" s="55">
        <v>567.75</v>
      </c>
      <c r="AH411" s="56">
        <v>560</v>
      </c>
      <c r="AI411" s="54">
        <v>560</v>
      </c>
      <c r="AJ411" s="55">
        <v>560</v>
      </c>
      <c r="AK411" s="56" t="s">
        <v>180</v>
      </c>
      <c r="AL411" s="54" t="s">
        <v>180</v>
      </c>
      <c r="AM411" s="55" t="s">
        <v>180</v>
      </c>
      <c r="AN411" s="56" t="s">
        <v>180</v>
      </c>
      <c r="AO411" s="54" t="s">
        <v>180</v>
      </c>
      <c r="AP411" s="55" t="s">
        <v>180</v>
      </c>
      <c r="AQ411" s="56" t="s">
        <v>180</v>
      </c>
      <c r="AR411" s="54" t="s">
        <v>180</v>
      </c>
      <c r="AS411" s="55" t="s">
        <v>180</v>
      </c>
      <c r="AT411" s="56" t="s">
        <v>180</v>
      </c>
      <c r="AU411" s="54" t="s">
        <v>180</v>
      </c>
      <c r="AV411" s="55" t="s">
        <v>180</v>
      </c>
      <c r="AW411" s="56">
        <v>542.5</v>
      </c>
      <c r="AX411" s="54">
        <v>516.25</v>
      </c>
      <c r="AY411" s="55">
        <v>529.75</v>
      </c>
      <c r="AZ411" s="56">
        <v>547.5</v>
      </c>
      <c r="BA411" s="54">
        <v>470</v>
      </c>
      <c r="BB411" s="55">
        <v>508.75</v>
      </c>
      <c r="BC411" s="56">
        <v>555</v>
      </c>
      <c r="BD411" s="54">
        <v>545</v>
      </c>
      <c r="BE411" s="55">
        <v>550</v>
      </c>
      <c r="BF411" s="56">
        <v>547.5</v>
      </c>
      <c r="BG411" s="54">
        <v>470</v>
      </c>
      <c r="BH411" s="55">
        <v>508.75</v>
      </c>
      <c r="BI411" s="56" t="s">
        <v>180</v>
      </c>
      <c r="BJ411" s="54" t="s">
        <v>180</v>
      </c>
      <c r="BK411" s="55" t="s">
        <v>180</v>
      </c>
      <c r="BL411" s="56">
        <v>532.5</v>
      </c>
      <c r="BM411" s="54">
        <v>435</v>
      </c>
      <c r="BN411" s="55">
        <v>483.75</v>
      </c>
      <c r="BO411" s="56" t="s">
        <v>180</v>
      </c>
      <c r="BP411" s="54" t="s">
        <v>180</v>
      </c>
      <c r="BQ411" s="55" t="s">
        <v>180</v>
      </c>
      <c r="BR411" s="56">
        <v>525</v>
      </c>
      <c r="BS411" s="54">
        <v>503.75</v>
      </c>
      <c r="BT411" s="55">
        <v>514.5</v>
      </c>
      <c r="BU411" s="56">
        <v>456.25</v>
      </c>
      <c r="BV411" s="54">
        <v>437.5</v>
      </c>
      <c r="BW411" s="55">
        <v>447</v>
      </c>
      <c r="BX411" s="56">
        <v>478.75</v>
      </c>
      <c r="BY411" s="54">
        <v>448.75</v>
      </c>
      <c r="BZ411" s="55">
        <v>464.25</v>
      </c>
      <c r="CA411" s="56" t="s">
        <v>180</v>
      </c>
      <c r="CB411" s="54" t="s">
        <v>180</v>
      </c>
      <c r="CC411" s="55" t="s">
        <v>180</v>
      </c>
      <c r="CD411" s="56" t="s">
        <v>180</v>
      </c>
      <c r="CE411" s="54" t="s">
        <v>180</v>
      </c>
      <c r="CF411" s="55" t="s">
        <v>180</v>
      </c>
      <c r="CG411" s="56">
        <v>586.25</v>
      </c>
      <c r="CH411" s="54">
        <v>568.75</v>
      </c>
      <c r="CI411" s="55">
        <v>577.5</v>
      </c>
      <c r="CJ411" s="56">
        <v>3112.5</v>
      </c>
      <c r="CK411" s="54">
        <v>2987.5</v>
      </c>
      <c r="CL411" s="55">
        <v>3050</v>
      </c>
      <c r="CM411" s="56">
        <v>2912.5</v>
      </c>
      <c r="CN411" s="54">
        <v>2787.5</v>
      </c>
      <c r="CO411" s="55">
        <v>2850</v>
      </c>
      <c r="CP411" s="56">
        <v>568.75</v>
      </c>
      <c r="CQ411" s="54">
        <v>561.25</v>
      </c>
      <c r="CR411" s="55">
        <v>565.25</v>
      </c>
      <c r="CS411" s="56">
        <v>600</v>
      </c>
      <c r="CT411" s="54">
        <v>575</v>
      </c>
      <c r="CU411" s="55">
        <v>588</v>
      </c>
      <c r="CV411" s="56">
        <v>600</v>
      </c>
      <c r="CW411" s="54">
        <v>575</v>
      </c>
      <c r="CX411" s="55">
        <v>588</v>
      </c>
      <c r="CY411" s="54">
        <v>556.75</v>
      </c>
      <c r="CZ411" s="54">
        <v>536.75</v>
      </c>
      <c r="DA411" s="55">
        <v>547</v>
      </c>
      <c r="DB411" s="54">
        <v>555.75</v>
      </c>
      <c r="DC411" s="54">
        <v>552.5</v>
      </c>
      <c r="DD411" s="55">
        <v>554.25</v>
      </c>
      <c r="DE411" s="54">
        <v>625</v>
      </c>
      <c r="DF411" s="54">
        <v>605</v>
      </c>
      <c r="DG411" s="55">
        <v>615</v>
      </c>
      <c r="DH411" s="54">
        <v>600</v>
      </c>
      <c r="DI411" s="54">
        <v>595</v>
      </c>
      <c r="DJ411" s="55">
        <v>598</v>
      </c>
      <c r="DK411" s="56">
        <v>605</v>
      </c>
      <c r="DL411" s="54">
        <v>605</v>
      </c>
      <c r="DM411" s="55">
        <v>605</v>
      </c>
      <c r="DN411" s="54" t="s">
        <v>180</v>
      </c>
      <c r="DO411" s="54" t="s">
        <v>180</v>
      </c>
      <c r="DP411" s="55" t="s">
        <v>180</v>
      </c>
      <c r="DQ411" s="54" t="s">
        <v>180</v>
      </c>
      <c r="DR411" s="54" t="s">
        <v>180</v>
      </c>
      <c r="DS411" s="55" t="s">
        <v>180</v>
      </c>
      <c r="DT411" s="54" t="s">
        <v>180</v>
      </c>
      <c r="DU411" s="54" t="s">
        <v>180</v>
      </c>
      <c r="DV411" s="55" t="s">
        <v>180</v>
      </c>
      <c r="DW411" s="56">
        <v>543.75</v>
      </c>
      <c r="DX411" s="54">
        <v>540.5</v>
      </c>
      <c r="DY411" s="55">
        <v>542.25</v>
      </c>
      <c r="DZ411" s="56" t="s">
        <v>180</v>
      </c>
      <c r="EA411" s="54" t="s">
        <v>180</v>
      </c>
      <c r="EB411" s="55" t="s">
        <v>180</v>
      </c>
      <c r="EC411" s="56">
        <v>560</v>
      </c>
      <c r="ED411" s="54">
        <v>547.5</v>
      </c>
      <c r="EE411" s="55">
        <v>553.75</v>
      </c>
      <c r="EF411" s="56" t="s">
        <v>180</v>
      </c>
      <c r="EG411" s="54" t="s">
        <v>180</v>
      </c>
      <c r="EH411" s="55" t="s">
        <v>180</v>
      </c>
      <c r="EI411" s="56">
        <v>447.5</v>
      </c>
      <c r="EJ411" s="54">
        <v>437.5</v>
      </c>
      <c r="EK411" s="55">
        <v>442.5</v>
      </c>
      <c r="EL411" s="56">
        <v>565</v>
      </c>
      <c r="EM411" s="54">
        <v>533.75</v>
      </c>
      <c r="EN411" s="55">
        <v>549.5</v>
      </c>
      <c r="EO411" s="56">
        <v>2300</v>
      </c>
      <c r="EP411" s="54">
        <v>2175</v>
      </c>
      <c r="EQ411" s="55">
        <v>2237.5</v>
      </c>
      <c r="ER411" s="56">
        <v>2500</v>
      </c>
      <c r="ES411" s="54">
        <v>2375</v>
      </c>
      <c r="ET411" s="55">
        <v>2437.5</v>
      </c>
      <c r="EU411" s="54" t="s">
        <v>180</v>
      </c>
      <c r="EV411" s="54" t="s">
        <v>180</v>
      </c>
      <c r="EW411" s="55" t="s">
        <v>180</v>
      </c>
      <c r="EX411" s="54">
        <v>588.75</v>
      </c>
      <c r="EY411" s="54">
        <v>567.5</v>
      </c>
      <c r="EZ411" s="55">
        <v>578.25</v>
      </c>
      <c r="FA411" s="56">
        <v>500</v>
      </c>
      <c r="FB411" s="54">
        <v>481.25</v>
      </c>
      <c r="FC411" s="55">
        <v>490.75</v>
      </c>
      <c r="FD411" s="56" t="s">
        <v>180</v>
      </c>
      <c r="FE411" s="54" t="s">
        <v>180</v>
      </c>
      <c r="FF411" s="55" t="s">
        <v>180</v>
      </c>
      <c r="FG411" s="56" t="s">
        <v>180</v>
      </c>
      <c r="FH411" s="54" t="s">
        <v>180</v>
      </c>
      <c r="FI411" s="55" t="s">
        <v>180</v>
      </c>
      <c r="FJ411" s="56">
        <v>410</v>
      </c>
      <c r="FK411" s="54">
        <v>395</v>
      </c>
      <c r="FL411" s="55">
        <v>402.5</v>
      </c>
      <c r="FM411" s="56">
        <v>420</v>
      </c>
      <c r="FN411" s="54">
        <v>405</v>
      </c>
      <c r="FO411" s="55">
        <v>412.5</v>
      </c>
      <c r="FP411" s="56" t="s">
        <v>180</v>
      </c>
      <c r="FQ411" s="54" t="s">
        <v>180</v>
      </c>
      <c r="FR411" s="55" t="s">
        <v>180</v>
      </c>
      <c r="FS411" s="56" t="s">
        <v>180</v>
      </c>
      <c r="FT411" s="54" t="s">
        <v>180</v>
      </c>
      <c r="FU411" s="55" t="s">
        <v>180</v>
      </c>
      <c r="FV411" s="56">
        <v>365</v>
      </c>
      <c r="FW411" s="54">
        <v>320</v>
      </c>
      <c r="FX411" s="55">
        <v>342.5</v>
      </c>
      <c r="FY411" s="56">
        <v>430</v>
      </c>
      <c r="FZ411" s="54">
        <v>395</v>
      </c>
      <c r="GA411" s="55">
        <v>412.5</v>
      </c>
      <c r="GB411" s="56">
        <v>933</v>
      </c>
      <c r="GC411" s="54">
        <v>730</v>
      </c>
      <c r="GD411" s="55">
        <v>832</v>
      </c>
      <c r="GE411" s="56">
        <v>795</v>
      </c>
      <c r="GF411" s="54">
        <v>795</v>
      </c>
      <c r="GG411" s="55">
        <v>795</v>
      </c>
      <c r="GH411" s="56">
        <v>980</v>
      </c>
      <c r="GI411" s="54">
        <v>850</v>
      </c>
      <c r="GJ411" s="55">
        <v>915</v>
      </c>
      <c r="GK411" s="56" t="s">
        <v>180</v>
      </c>
      <c r="GL411" s="54" t="s">
        <v>180</v>
      </c>
      <c r="GM411" s="55" t="s">
        <v>180</v>
      </c>
      <c r="GN411" s="56" t="s">
        <v>180</v>
      </c>
      <c r="GO411" s="54" t="s">
        <v>180</v>
      </c>
      <c r="GP411" s="55" t="s">
        <v>180</v>
      </c>
      <c r="GQ411" s="56" t="s">
        <v>180</v>
      </c>
      <c r="GR411" s="54" t="s">
        <v>180</v>
      </c>
      <c r="GS411" s="55" t="s">
        <v>180</v>
      </c>
      <c r="GT411" s="56">
        <v>875</v>
      </c>
      <c r="GU411" s="54">
        <v>825</v>
      </c>
      <c r="GV411" s="55">
        <v>850</v>
      </c>
      <c r="GW411" s="56" t="s">
        <v>180</v>
      </c>
      <c r="GX411" s="54" t="s">
        <v>180</v>
      </c>
      <c r="GY411" s="55" t="s">
        <v>180</v>
      </c>
      <c r="GZ411" s="56">
        <v>125</v>
      </c>
      <c r="HA411" s="54">
        <v>85</v>
      </c>
      <c r="HB411" s="55">
        <v>105</v>
      </c>
      <c r="HC411" s="56">
        <v>130</v>
      </c>
      <c r="HD411" s="54">
        <v>120</v>
      </c>
      <c r="HE411" s="55">
        <v>125</v>
      </c>
      <c r="HF411" s="54" t="s">
        <v>180</v>
      </c>
      <c r="HG411" s="54" t="s">
        <v>180</v>
      </c>
      <c r="HH411" s="55" t="s">
        <v>180</v>
      </c>
      <c r="HI411" s="54">
        <v>111</v>
      </c>
      <c r="HJ411" s="54">
        <v>67.5</v>
      </c>
      <c r="HK411" s="55">
        <v>89.5</v>
      </c>
      <c r="HL411" s="56">
        <v>59.25</v>
      </c>
      <c r="HM411" s="54">
        <v>37.75</v>
      </c>
      <c r="HN411" s="55">
        <v>48.5</v>
      </c>
      <c r="HO411" s="56">
        <v>102</v>
      </c>
      <c r="HP411" s="54">
        <v>68</v>
      </c>
      <c r="HQ411" s="55">
        <v>85</v>
      </c>
      <c r="HR411" s="56">
        <v>110</v>
      </c>
      <c r="HS411" s="54">
        <v>105</v>
      </c>
      <c r="HT411" s="55">
        <v>108</v>
      </c>
      <c r="HU411" s="56" t="s">
        <v>180</v>
      </c>
      <c r="HV411" s="54" t="s">
        <v>180</v>
      </c>
      <c r="HW411" s="55" t="s">
        <v>180</v>
      </c>
      <c r="HX411" s="56">
        <v>75</v>
      </c>
      <c r="HY411" s="54">
        <v>67.5</v>
      </c>
      <c r="HZ411" s="55">
        <v>71.5</v>
      </c>
      <c r="IA411" s="56">
        <v>59.25</v>
      </c>
      <c r="IB411" s="54">
        <v>50.75</v>
      </c>
      <c r="IC411" s="55">
        <v>55</v>
      </c>
    </row>
    <row r="412" spans="1:237">
      <c r="A412" s="20">
        <v>2021</v>
      </c>
      <c r="B412" s="20">
        <v>1</v>
      </c>
      <c r="C412" s="20">
        <v>3</v>
      </c>
      <c r="D412" s="54">
        <v>588.75</v>
      </c>
      <c r="E412" s="54">
        <v>588.75</v>
      </c>
      <c r="F412" s="55">
        <v>588.75</v>
      </c>
      <c r="G412" s="56" t="s">
        <v>180</v>
      </c>
      <c r="H412" s="54" t="s">
        <v>180</v>
      </c>
      <c r="I412" s="55" t="s">
        <v>180</v>
      </c>
      <c r="J412" s="56">
        <v>538.75</v>
      </c>
      <c r="K412" s="54">
        <v>536</v>
      </c>
      <c r="L412" s="55">
        <v>537.75</v>
      </c>
      <c r="M412" s="56">
        <v>572.5</v>
      </c>
      <c r="N412" s="54">
        <v>562.5</v>
      </c>
      <c r="O412" s="55">
        <v>567.5</v>
      </c>
      <c r="P412" s="56">
        <v>572.5</v>
      </c>
      <c r="Q412" s="54">
        <v>562.5</v>
      </c>
      <c r="R412" s="55">
        <v>567.5</v>
      </c>
      <c r="S412" s="56">
        <v>572.5</v>
      </c>
      <c r="T412" s="54">
        <v>562.5</v>
      </c>
      <c r="U412" s="55">
        <v>567.5</v>
      </c>
      <c r="V412" s="54">
        <v>583.75</v>
      </c>
      <c r="W412" s="54">
        <v>572.5</v>
      </c>
      <c r="X412" s="55">
        <v>578.25</v>
      </c>
      <c r="Y412" s="54">
        <v>582.5</v>
      </c>
      <c r="Z412" s="54">
        <v>581.25</v>
      </c>
      <c r="AA412" s="55">
        <v>582</v>
      </c>
      <c r="AB412" s="54">
        <v>572.5</v>
      </c>
      <c r="AC412" s="54">
        <v>572.5</v>
      </c>
      <c r="AD412" s="55">
        <v>572.5</v>
      </c>
      <c r="AE412" s="54">
        <v>582.5</v>
      </c>
      <c r="AF412" s="54">
        <v>572.5</v>
      </c>
      <c r="AG412" s="55">
        <v>577.5</v>
      </c>
      <c r="AH412" s="56">
        <v>567.5</v>
      </c>
      <c r="AI412" s="54">
        <v>562.5</v>
      </c>
      <c r="AJ412" s="55">
        <v>565</v>
      </c>
      <c r="AK412" s="56">
        <v>575</v>
      </c>
      <c r="AL412" s="54">
        <v>570</v>
      </c>
      <c r="AM412" s="55">
        <v>573</v>
      </c>
      <c r="AN412" s="56" t="s">
        <v>180</v>
      </c>
      <c r="AO412" s="54" t="s">
        <v>180</v>
      </c>
      <c r="AP412" s="55" t="s">
        <v>180</v>
      </c>
      <c r="AQ412" s="56" t="s">
        <v>180</v>
      </c>
      <c r="AR412" s="54" t="s">
        <v>180</v>
      </c>
      <c r="AS412" s="55" t="s">
        <v>180</v>
      </c>
      <c r="AT412" s="56" t="s">
        <v>180</v>
      </c>
      <c r="AU412" s="54" t="s">
        <v>180</v>
      </c>
      <c r="AV412" s="55" t="s">
        <v>180</v>
      </c>
      <c r="AW412" s="56">
        <v>577.5</v>
      </c>
      <c r="AX412" s="54">
        <v>547.5</v>
      </c>
      <c r="AY412" s="55">
        <v>562.5</v>
      </c>
      <c r="AZ412" s="56">
        <v>586.25</v>
      </c>
      <c r="BA412" s="54">
        <v>533.75</v>
      </c>
      <c r="BB412" s="55">
        <v>560.5</v>
      </c>
      <c r="BC412" s="56">
        <v>555</v>
      </c>
      <c r="BD412" s="54">
        <v>545</v>
      </c>
      <c r="BE412" s="55">
        <v>550</v>
      </c>
      <c r="BF412" s="56">
        <v>586.25</v>
      </c>
      <c r="BG412" s="54">
        <v>552.5</v>
      </c>
      <c r="BH412" s="55">
        <v>569.5</v>
      </c>
      <c r="BI412" s="56">
        <v>530</v>
      </c>
      <c r="BJ412" s="54">
        <v>530</v>
      </c>
      <c r="BK412" s="55">
        <v>530</v>
      </c>
      <c r="BL412" s="56">
        <v>546.5</v>
      </c>
      <c r="BM412" s="54">
        <v>496.25</v>
      </c>
      <c r="BN412" s="55">
        <v>521.5</v>
      </c>
      <c r="BO412" s="56" t="s">
        <v>180</v>
      </c>
      <c r="BP412" s="54" t="s">
        <v>180</v>
      </c>
      <c r="BQ412" s="55" t="s">
        <v>180</v>
      </c>
      <c r="BR412" s="56">
        <v>562.5</v>
      </c>
      <c r="BS412" s="54">
        <v>550</v>
      </c>
      <c r="BT412" s="55">
        <v>556.25</v>
      </c>
      <c r="BU412" s="56">
        <v>518.75</v>
      </c>
      <c r="BV412" s="54">
        <v>502.5</v>
      </c>
      <c r="BW412" s="55">
        <v>510.75</v>
      </c>
      <c r="BX412" s="56">
        <v>533.75</v>
      </c>
      <c r="BY412" s="54">
        <v>508.75</v>
      </c>
      <c r="BZ412" s="55">
        <v>521.5</v>
      </c>
      <c r="CA412" s="56" t="s">
        <v>180</v>
      </c>
      <c r="CB412" s="54" t="s">
        <v>180</v>
      </c>
      <c r="CC412" s="55" t="s">
        <v>180</v>
      </c>
      <c r="CD412" s="56" t="s">
        <v>180</v>
      </c>
      <c r="CE412" s="54" t="s">
        <v>180</v>
      </c>
      <c r="CF412" s="55" t="s">
        <v>180</v>
      </c>
      <c r="CG412" s="56">
        <v>631.25</v>
      </c>
      <c r="CH412" s="54">
        <v>615</v>
      </c>
      <c r="CI412" s="55">
        <v>623.25</v>
      </c>
      <c r="CJ412" s="56">
        <v>3300</v>
      </c>
      <c r="CK412" s="54">
        <v>3200</v>
      </c>
      <c r="CL412" s="55">
        <v>3250</v>
      </c>
      <c r="CM412" s="56">
        <v>3100</v>
      </c>
      <c r="CN412" s="54">
        <v>3000</v>
      </c>
      <c r="CO412" s="55">
        <v>3050</v>
      </c>
      <c r="CP412" s="56">
        <v>597.5</v>
      </c>
      <c r="CQ412" s="54">
        <v>592.5</v>
      </c>
      <c r="CR412" s="55">
        <v>595.5</v>
      </c>
      <c r="CS412" s="56">
        <v>641.25</v>
      </c>
      <c r="CT412" s="54">
        <v>602.5</v>
      </c>
      <c r="CU412" s="55">
        <v>622.25</v>
      </c>
      <c r="CV412" s="56">
        <v>641.25</v>
      </c>
      <c r="CW412" s="54">
        <v>607.5</v>
      </c>
      <c r="CX412" s="55">
        <v>624.75</v>
      </c>
      <c r="CY412" s="54">
        <v>587.5</v>
      </c>
      <c r="CZ412" s="54">
        <v>582.5</v>
      </c>
      <c r="DA412" s="55">
        <v>585.5</v>
      </c>
      <c r="DB412" s="54">
        <v>581.25</v>
      </c>
      <c r="DC412" s="54">
        <v>567.5</v>
      </c>
      <c r="DD412" s="55">
        <v>574.75</v>
      </c>
      <c r="DE412" s="54">
        <v>633.75</v>
      </c>
      <c r="DF412" s="54">
        <v>626.25</v>
      </c>
      <c r="DG412" s="55">
        <v>630.25</v>
      </c>
      <c r="DH412" s="54">
        <v>637.5</v>
      </c>
      <c r="DI412" s="54">
        <v>618.75</v>
      </c>
      <c r="DJ412" s="55">
        <v>628.5</v>
      </c>
      <c r="DK412" s="56">
        <v>622.5</v>
      </c>
      <c r="DL412" s="54">
        <v>618.75</v>
      </c>
      <c r="DM412" s="55">
        <v>620.75</v>
      </c>
      <c r="DN412" s="54" t="s">
        <v>180</v>
      </c>
      <c r="DO412" s="54" t="s">
        <v>180</v>
      </c>
      <c r="DP412" s="55" t="s">
        <v>180</v>
      </c>
      <c r="DQ412" s="54" t="s">
        <v>180</v>
      </c>
      <c r="DR412" s="54" t="s">
        <v>180</v>
      </c>
      <c r="DS412" s="55" t="s">
        <v>180</v>
      </c>
      <c r="DT412" s="54" t="s">
        <v>180</v>
      </c>
      <c r="DU412" s="54" t="s">
        <v>180</v>
      </c>
      <c r="DV412" s="55" t="s">
        <v>180</v>
      </c>
      <c r="DW412" s="56">
        <v>588.75</v>
      </c>
      <c r="DX412" s="54">
        <v>588.75</v>
      </c>
      <c r="DY412" s="55">
        <v>588.75</v>
      </c>
      <c r="DZ412" s="56" t="s">
        <v>180</v>
      </c>
      <c r="EA412" s="54" t="s">
        <v>180</v>
      </c>
      <c r="EB412" s="55" t="s">
        <v>180</v>
      </c>
      <c r="EC412" s="56">
        <v>600</v>
      </c>
      <c r="ED412" s="54">
        <v>597.5</v>
      </c>
      <c r="EE412" s="55">
        <v>598.75</v>
      </c>
      <c r="EF412" s="56">
        <v>615</v>
      </c>
      <c r="EG412" s="54">
        <v>575</v>
      </c>
      <c r="EH412" s="55">
        <v>595</v>
      </c>
      <c r="EI412" s="56">
        <v>495</v>
      </c>
      <c r="EJ412" s="54">
        <v>480</v>
      </c>
      <c r="EK412" s="55">
        <v>487.5</v>
      </c>
      <c r="EL412" s="56">
        <v>577.5</v>
      </c>
      <c r="EM412" s="54">
        <v>577.5</v>
      </c>
      <c r="EN412" s="55">
        <v>577.5</v>
      </c>
      <c r="EO412" s="56">
        <v>2525</v>
      </c>
      <c r="EP412" s="54">
        <v>2400</v>
      </c>
      <c r="EQ412" s="55">
        <v>2462.5</v>
      </c>
      <c r="ER412" s="56">
        <v>2725</v>
      </c>
      <c r="ES412" s="54">
        <v>2600</v>
      </c>
      <c r="ET412" s="55">
        <v>2662.5</v>
      </c>
      <c r="EU412" s="54" t="s">
        <v>180</v>
      </c>
      <c r="EV412" s="54" t="s">
        <v>180</v>
      </c>
      <c r="EW412" s="55" t="s">
        <v>180</v>
      </c>
      <c r="EX412" s="54">
        <v>631</v>
      </c>
      <c r="EY412" s="54">
        <v>618.75</v>
      </c>
      <c r="EZ412" s="55">
        <v>625</v>
      </c>
      <c r="FA412" s="56">
        <v>523.75</v>
      </c>
      <c r="FB412" s="54">
        <v>522.5</v>
      </c>
      <c r="FC412" s="55">
        <v>523.25</v>
      </c>
      <c r="FD412" s="56" t="s">
        <v>180</v>
      </c>
      <c r="FE412" s="54" t="s">
        <v>180</v>
      </c>
      <c r="FF412" s="55" t="s">
        <v>180</v>
      </c>
      <c r="FG412" s="56" t="s">
        <v>180</v>
      </c>
      <c r="FH412" s="54" t="s">
        <v>180</v>
      </c>
      <c r="FI412" s="55" t="s">
        <v>180</v>
      </c>
      <c r="FJ412" s="56">
        <v>486.25</v>
      </c>
      <c r="FK412" s="54">
        <v>470</v>
      </c>
      <c r="FL412" s="55">
        <v>478.25</v>
      </c>
      <c r="FM412" s="56">
        <v>492.5</v>
      </c>
      <c r="FN412" s="54">
        <v>467.5</v>
      </c>
      <c r="FO412" s="55">
        <v>480</v>
      </c>
      <c r="FP412" s="56" t="s">
        <v>180</v>
      </c>
      <c r="FQ412" s="54" t="s">
        <v>180</v>
      </c>
      <c r="FR412" s="55" t="s">
        <v>180</v>
      </c>
      <c r="FS412" s="56" t="s">
        <v>180</v>
      </c>
      <c r="FT412" s="54" t="s">
        <v>180</v>
      </c>
      <c r="FU412" s="55" t="s">
        <v>180</v>
      </c>
      <c r="FV412" s="56">
        <v>437.5</v>
      </c>
      <c r="FW412" s="54">
        <v>400</v>
      </c>
      <c r="FX412" s="55">
        <v>418.75</v>
      </c>
      <c r="FY412" s="56">
        <v>511.25</v>
      </c>
      <c r="FZ412" s="54">
        <v>473.75</v>
      </c>
      <c r="GA412" s="55">
        <v>492.5</v>
      </c>
      <c r="GB412" s="56">
        <v>933</v>
      </c>
      <c r="GC412" s="54">
        <v>730</v>
      </c>
      <c r="GD412" s="55">
        <v>832</v>
      </c>
      <c r="GE412" s="56">
        <v>795</v>
      </c>
      <c r="GF412" s="54">
        <v>795</v>
      </c>
      <c r="GG412" s="55">
        <v>795</v>
      </c>
      <c r="GH412" s="56">
        <v>980</v>
      </c>
      <c r="GI412" s="54">
        <v>850</v>
      </c>
      <c r="GJ412" s="55">
        <v>915</v>
      </c>
      <c r="GK412" s="56" t="s">
        <v>180</v>
      </c>
      <c r="GL412" s="54" t="s">
        <v>180</v>
      </c>
      <c r="GM412" s="55" t="s">
        <v>180</v>
      </c>
      <c r="GN412" s="56" t="s">
        <v>180</v>
      </c>
      <c r="GO412" s="54" t="s">
        <v>180</v>
      </c>
      <c r="GP412" s="55" t="s">
        <v>180</v>
      </c>
      <c r="GQ412" s="56" t="s">
        <v>180</v>
      </c>
      <c r="GR412" s="54" t="s">
        <v>180</v>
      </c>
      <c r="GS412" s="55" t="s">
        <v>180</v>
      </c>
      <c r="GT412" s="56">
        <v>875</v>
      </c>
      <c r="GU412" s="54">
        <v>825</v>
      </c>
      <c r="GV412" s="55">
        <v>850</v>
      </c>
      <c r="GW412" s="56" t="s">
        <v>180</v>
      </c>
      <c r="GX412" s="54" t="s">
        <v>180</v>
      </c>
      <c r="GY412" s="55" t="s">
        <v>180</v>
      </c>
      <c r="GZ412" s="56">
        <v>125</v>
      </c>
      <c r="HA412" s="54">
        <v>85</v>
      </c>
      <c r="HB412" s="55">
        <v>105</v>
      </c>
      <c r="HC412" s="56">
        <v>135</v>
      </c>
      <c r="HD412" s="54">
        <v>125</v>
      </c>
      <c r="HE412" s="55">
        <v>130</v>
      </c>
      <c r="HF412" s="54" t="s">
        <v>180</v>
      </c>
      <c r="HG412" s="54" t="s">
        <v>180</v>
      </c>
      <c r="HH412" s="55" t="s">
        <v>180</v>
      </c>
      <c r="HI412" s="54">
        <v>115</v>
      </c>
      <c r="HJ412" s="54">
        <v>70</v>
      </c>
      <c r="HK412" s="55">
        <v>93</v>
      </c>
      <c r="HL412" s="56">
        <v>60</v>
      </c>
      <c r="HM412" s="54">
        <v>38</v>
      </c>
      <c r="HN412" s="55">
        <v>49</v>
      </c>
      <c r="HO412" s="56">
        <v>108</v>
      </c>
      <c r="HP412" s="54">
        <v>71.75</v>
      </c>
      <c r="HQ412" s="55">
        <v>90.25</v>
      </c>
      <c r="HR412" s="56">
        <v>117.5</v>
      </c>
      <c r="HS412" s="54">
        <v>112.5</v>
      </c>
      <c r="HT412" s="55">
        <v>115.5</v>
      </c>
      <c r="HU412" s="56" t="s">
        <v>180</v>
      </c>
      <c r="HV412" s="54" t="s">
        <v>180</v>
      </c>
      <c r="HW412" s="55" t="s">
        <v>180</v>
      </c>
      <c r="HX412" s="56">
        <v>75</v>
      </c>
      <c r="HY412" s="54">
        <v>70</v>
      </c>
      <c r="HZ412" s="55">
        <v>73</v>
      </c>
      <c r="IA412" s="56">
        <v>60</v>
      </c>
      <c r="IB412" s="54">
        <v>52</v>
      </c>
      <c r="IC412" s="55">
        <v>56</v>
      </c>
    </row>
    <row r="413" spans="1:237">
      <c r="A413" s="20">
        <v>2021</v>
      </c>
      <c r="B413" s="20">
        <v>2</v>
      </c>
      <c r="C413" s="20">
        <v>4</v>
      </c>
      <c r="D413" s="54">
        <v>585</v>
      </c>
      <c r="E413" s="54">
        <v>585</v>
      </c>
      <c r="F413" s="55">
        <v>585</v>
      </c>
      <c r="G413" s="56" t="s">
        <v>180</v>
      </c>
      <c r="H413" s="54" t="s">
        <v>180</v>
      </c>
      <c r="I413" s="55" t="s">
        <v>180</v>
      </c>
      <c r="J413" s="56">
        <v>541.4</v>
      </c>
      <c r="K413" s="54">
        <v>529</v>
      </c>
      <c r="L413" s="55">
        <v>535.4</v>
      </c>
      <c r="M413" s="56">
        <v>593</v>
      </c>
      <c r="N413" s="54">
        <v>577</v>
      </c>
      <c r="O413" s="55">
        <v>585</v>
      </c>
      <c r="P413" s="56">
        <v>587</v>
      </c>
      <c r="Q413" s="54">
        <v>578</v>
      </c>
      <c r="R413" s="55">
        <v>582.79999999999995</v>
      </c>
      <c r="S413" s="56">
        <v>592</v>
      </c>
      <c r="T413" s="54">
        <v>577</v>
      </c>
      <c r="U413" s="55">
        <v>584.6</v>
      </c>
      <c r="V413" s="54">
        <v>599</v>
      </c>
      <c r="W413" s="54">
        <v>588</v>
      </c>
      <c r="X413" s="55">
        <v>593.79999999999995</v>
      </c>
      <c r="Y413" s="54">
        <v>596</v>
      </c>
      <c r="Z413" s="54">
        <v>590</v>
      </c>
      <c r="AA413" s="55">
        <v>593</v>
      </c>
      <c r="AB413" s="54">
        <v>593</v>
      </c>
      <c r="AC413" s="54">
        <v>588</v>
      </c>
      <c r="AD413" s="55">
        <v>590.79999999999995</v>
      </c>
      <c r="AE413" s="54">
        <v>599</v>
      </c>
      <c r="AF413" s="54">
        <v>588</v>
      </c>
      <c r="AG413" s="55">
        <v>593.79999999999995</v>
      </c>
      <c r="AH413" s="56">
        <v>583</v>
      </c>
      <c r="AI413" s="54">
        <v>578</v>
      </c>
      <c r="AJ413" s="55">
        <v>580.6</v>
      </c>
      <c r="AK413" s="56">
        <v>575</v>
      </c>
      <c r="AL413" s="54">
        <v>570</v>
      </c>
      <c r="AM413" s="55">
        <v>573</v>
      </c>
      <c r="AN413" s="56" t="s">
        <v>180</v>
      </c>
      <c r="AO413" s="54" t="s">
        <v>180</v>
      </c>
      <c r="AP413" s="55" t="s">
        <v>180</v>
      </c>
      <c r="AQ413" s="56" t="s">
        <v>180</v>
      </c>
      <c r="AR413" s="54" t="s">
        <v>180</v>
      </c>
      <c r="AS413" s="55" t="s">
        <v>180</v>
      </c>
      <c r="AT413" s="56" t="s">
        <v>180</v>
      </c>
      <c r="AU413" s="54" t="s">
        <v>180</v>
      </c>
      <c r="AV413" s="55" t="s">
        <v>180</v>
      </c>
      <c r="AW413" s="56">
        <v>574</v>
      </c>
      <c r="AX413" s="54">
        <v>550</v>
      </c>
      <c r="AY413" s="55">
        <v>562</v>
      </c>
      <c r="AZ413" s="56">
        <v>588</v>
      </c>
      <c r="BA413" s="54">
        <v>554</v>
      </c>
      <c r="BB413" s="55">
        <v>571</v>
      </c>
      <c r="BC413" s="56">
        <v>560</v>
      </c>
      <c r="BD413" s="54">
        <v>560</v>
      </c>
      <c r="BE413" s="55">
        <v>560</v>
      </c>
      <c r="BF413" s="56">
        <v>588</v>
      </c>
      <c r="BG413" s="54">
        <v>562</v>
      </c>
      <c r="BH413" s="55">
        <v>575</v>
      </c>
      <c r="BI413" s="56">
        <v>534</v>
      </c>
      <c r="BJ413" s="54">
        <v>532</v>
      </c>
      <c r="BK413" s="55">
        <v>533</v>
      </c>
      <c r="BL413" s="56">
        <v>544</v>
      </c>
      <c r="BM413" s="54">
        <v>541</v>
      </c>
      <c r="BN413" s="55">
        <v>542.79999999999995</v>
      </c>
      <c r="BO413" s="56">
        <v>545</v>
      </c>
      <c r="BP413" s="54">
        <v>540</v>
      </c>
      <c r="BQ413" s="55">
        <v>543</v>
      </c>
      <c r="BR413" s="56">
        <v>540</v>
      </c>
      <c r="BS413" s="54">
        <v>534.6</v>
      </c>
      <c r="BT413" s="55">
        <v>537.6</v>
      </c>
      <c r="BU413" s="56">
        <v>557</v>
      </c>
      <c r="BV413" s="54">
        <v>552.6</v>
      </c>
      <c r="BW413" s="55">
        <v>555</v>
      </c>
      <c r="BX413" s="56">
        <v>566.79999999999995</v>
      </c>
      <c r="BY413" s="54">
        <v>562.79999999999995</v>
      </c>
      <c r="BZ413" s="55">
        <v>565</v>
      </c>
      <c r="CA413" s="56" t="s">
        <v>180</v>
      </c>
      <c r="CB413" s="54" t="s">
        <v>180</v>
      </c>
      <c r="CC413" s="55" t="s">
        <v>180</v>
      </c>
      <c r="CD413" s="56" t="s">
        <v>180</v>
      </c>
      <c r="CE413" s="54" t="s">
        <v>180</v>
      </c>
      <c r="CF413" s="55" t="s">
        <v>180</v>
      </c>
      <c r="CG413" s="56">
        <v>609</v>
      </c>
      <c r="CH413" s="54">
        <v>600</v>
      </c>
      <c r="CI413" s="55">
        <v>604.6</v>
      </c>
      <c r="CJ413" s="56">
        <v>3300</v>
      </c>
      <c r="CK413" s="54">
        <v>3200</v>
      </c>
      <c r="CL413" s="55">
        <v>3250</v>
      </c>
      <c r="CM413" s="56">
        <v>3100</v>
      </c>
      <c r="CN413" s="54">
        <v>3000</v>
      </c>
      <c r="CO413" s="55">
        <v>3050</v>
      </c>
      <c r="CP413" s="56">
        <v>600</v>
      </c>
      <c r="CQ413" s="54">
        <v>595</v>
      </c>
      <c r="CR413" s="55">
        <v>598</v>
      </c>
      <c r="CS413" s="56">
        <v>640</v>
      </c>
      <c r="CT413" s="54">
        <v>632</v>
      </c>
      <c r="CU413" s="55">
        <v>636</v>
      </c>
      <c r="CV413" s="56">
        <v>643</v>
      </c>
      <c r="CW413" s="54">
        <v>637</v>
      </c>
      <c r="CX413" s="55">
        <v>640</v>
      </c>
      <c r="CY413" s="54">
        <v>585</v>
      </c>
      <c r="CZ413" s="54">
        <v>581</v>
      </c>
      <c r="DA413" s="55">
        <v>583.4</v>
      </c>
      <c r="DB413" s="54">
        <v>572.4</v>
      </c>
      <c r="DC413" s="54">
        <v>551</v>
      </c>
      <c r="DD413" s="55">
        <v>561.79999999999995</v>
      </c>
      <c r="DE413" s="54">
        <v>631</v>
      </c>
      <c r="DF413" s="54">
        <v>631</v>
      </c>
      <c r="DG413" s="55">
        <v>631</v>
      </c>
      <c r="DH413" s="54">
        <v>632</v>
      </c>
      <c r="DI413" s="54">
        <v>625</v>
      </c>
      <c r="DJ413" s="55">
        <v>628.79999999999995</v>
      </c>
      <c r="DK413" s="56">
        <v>624</v>
      </c>
      <c r="DL413" s="54">
        <v>620</v>
      </c>
      <c r="DM413" s="55">
        <v>622.4</v>
      </c>
      <c r="DN413" s="54" t="s">
        <v>180</v>
      </c>
      <c r="DO413" s="54" t="s">
        <v>180</v>
      </c>
      <c r="DP413" s="55" t="s">
        <v>180</v>
      </c>
      <c r="DQ413" s="54" t="s">
        <v>180</v>
      </c>
      <c r="DR413" s="54" t="s">
        <v>180</v>
      </c>
      <c r="DS413" s="55" t="s">
        <v>180</v>
      </c>
      <c r="DT413" s="54" t="s">
        <v>180</v>
      </c>
      <c r="DU413" s="54" t="s">
        <v>180</v>
      </c>
      <c r="DV413" s="55" t="s">
        <v>180</v>
      </c>
      <c r="DW413" s="56">
        <v>587</v>
      </c>
      <c r="DX413" s="54">
        <v>587</v>
      </c>
      <c r="DY413" s="55">
        <v>587</v>
      </c>
      <c r="DZ413" s="56" t="s">
        <v>180</v>
      </c>
      <c r="EA413" s="54" t="s">
        <v>180</v>
      </c>
      <c r="EB413" s="55" t="s">
        <v>180</v>
      </c>
      <c r="EC413" s="56">
        <v>595</v>
      </c>
      <c r="ED413" s="54">
        <v>594</v>
      </c>
      <c r="EE413" s="55">
        <v>594.6</v>
      </c>
      <c r="EF413" s="56">
        <v>594</v>
      </c>
      <c r="EG413" s="54">
        <v>575</v>
      </c>
      <c r="EH413" s="55">
        <v>584.79999999999995</v>
      </c>
      <c r="EI413" s="56">
        <v>464</v>
      </c>
      <c r="EJ413" s="54">
        <v>462</v>
      </c>
      <c r="EK413" s="55">
        <v>463</v>
      </c>
      <c r="EL413" s="56">
        <v>572</v>
      </c>
      <c r="EM413" s="54">
        <v>572</v>
      </c>
      <c r="EN413" s="55">
        <v>572</v>
      </c>
      <c r="EO413" s="56">
        <v>2550</v>
      </c>
      <c r="EP413" s="54">
        <v>2420</v>
      </c>
      <c r="EQ413" s="55">
        <v>2485</v>
      </c>
      <c r="ER413" s="56">
        <v>2770</v>
      </c>
      <c r="ES413" s="54">
        <v>2640</v>
      </c>
      <c r="ET413" s="55">
        <v>2705</v>
      </c>
      <c r="EU413" s="54" t="s">
        <v>180</v>
      </c>
      <c r="EV413" s="54" t="s">
        <v>180</v>
      </c>
      <c r="EW413" s="55" t="s">
        <v>180</v>
      </c>
      <c r="EX413" s="54">
        <v>617</v>
      </c>
      <c r="EY413" s="54">
        <v>605</v>
      </c>
      <c r="EZ413" s="55">
        <v>611.20000000000005</v>
      </c>
      <c r="FA413" s="56">
        <v>513</v>
      </c>
      <c r="FB413" s="54">
        <v>513</v>
      </c>
      <c r="FC413" s="55">
        <v>513</v>
      </c>
      <c r="FD413" s="56">
        <v>952.5</v>
      </c>
      <c r="FE413" s="54">
        <v>870</v>
      </c>
      <c r="FF413" s="55">
        <v>911.25</v>
      </c>
      <c r="FG413" s="56" t="s">
        <v>180</v>
      </c>
      <c r="FH413" s="54" t="s">
        <v>180</v>
      </c>
      <c r="FI413" s="55" t="s">
        <v>180</v>
      </c>
      <c r="FJ413" s="56">
        <v>495.00000000000011</v>
      </c>
      <c r="FK413" s="54">
        <v>490</v>
      </c>
      <c r="FL413" s="55">
        <v>492.99999999999989</v>
      </c>
      <c r="FM413" s="56">
        <v>510</v>
      </c>
      <c r="FN413" s="54">
        <v>490</v>
      </c>
      <c r="FO413" s="55">
        <v>500</v>
      </c>
      <c r="FP413" s="56" t="s">
        <v>180</v>
      </c>
      <c r="FQ413" s="54" t="s">
        <v>180</v>
      </c>
      <c r="FR413" s="55" t="s">
        <v>180</v>
      </c>
      <c r="FS413" s="56" t="s">
        <v>180</v>
      </c>
      <c r="FT413" s="54" t="s">
        <v>180</v>
      </c>
      <c r="FU413" s="55" t="s">
        <v>180</v>
      </c>
      <c r="FV413" s="56">
        <v>446</v>
      </c>
      <c r="FW413" s="54">
        <v>416</v>
      </c>
      <c r="FX413" s="55">
        <v>431</v>
      </c>
      <c r="FY413" s="56">
        <v>519</v>
      </c>
      <c r="FZ413" s="54">
        <v>499</v>
      </c>
      <c r="GA413" s="55">
        <v>509</v>
      </c>
      <c r="GB413" s="56">
        <v>1136</v>
      </c>
      <c r="GC413" s="54">
        <v>933</v>
      </c>
      <c r="GD413" s="55">
        <v>1035</v>
      </c>
      <c r="GE413" s="56">
        <v>998</v>
      </c>
      <c r="GF413" s="54">
        <v>998</v>
      </c>
      <c r="GG413" s="55">
        <v>998</v>
      </c>
      <c r="GH413" s="56">
        <v>1183</v>
      </c>
      <c r="GI413" s="54">
        <v>1053</v>
      </c>
      <c r="GJ413" s="55">
        <v>1118</v>
      </c>
      <c r="GK413" s="56">
        <v>1128</v>
      </c>
      <c r="GL413" s="54">
        <v>1053</v>
      </c>
      <c r="GM413" s="55">
        <v>1091</v>
      </c>
      <c r="GN413" s="56" t="s">
        <v>180</v>
      </c>
      <c r="GO413" s="54" t="s">
        <v>180</v>
      </c>
      <c r="GP413" s="55" t="s">
        <v>180</v>
      </c>
      <c r="GQ413" s="56" t="s">
        <v>180</v>
      </c>
      <c r="GR413" s="54" t="s">
        <v>180</v>
      </c>
      <c r="GS413" s="55" t="s">
        <v>180</v>
      </c>
      <c r="GT413" s="56">
        <v>1078</v>
      </c>
      <c r="GU413" s="54">
        <v>1028</v>
      </c>
      <c r="GV413" s="55">
        <v>1053</v>
      </c>
      <c r="GW413" s="56" t="s">
        <v>180</v>
      </c>
      <c r="GX413" s="54" t="s">
        <v>180</v>
      </c>
      <c r="GY413" s="55" t="s">
        <v>180</v>
      </c>
      <c r="GZ413" s="56">
        <v>131</v>
      </c>
      <c r="HA413" s="54">
        <v>89</v>
      </c>
      <c r="HB413" s="55">
        <v>110</v>
      </c>
      <c r="HC413" s="56">
        <v>135</v>
      </c>
      <c r="HD413" s="54">
        <v>125</v>
      </c>
      <c r="HE413" s="55">
        <v>130</v>
      </c>
      <c r="HF413" s="54" t="s">
        <v>180</v>
      </c>
      <c r="HG413" s="54" t="s">
        <v>180</v>
      </c>
      <c r="HH413" s="55" t="s">
        <v>180</v>
      </c>
      <c r="HI413" s="54">
        <v>115</v>
      </c>
      <c r="HJ413" s="54">
        <v>70</v>
      </c>
      <c r="HK413" s="55">
        <v>93</v>
      </c>
      <c r="HL413" s="56">
        <v>60</v>
      </c>
      <c r="HM413" s="54">
        <v>38</v>
      </c>
      <c r="HN413" s="55">
        <v>49</v>
      </c>
      <c r="HO413" s="56">
        <v>110</v>
      </c>
      <c r="HP413" s="54">
        <v>73</v>
      </c>
      <c r="HQ413" s="55">
        <v>92</v>
      </c>
      <c r="HR413" s="56">
        <v>120</v>
      </c>
      <c r="HS413" s="54">
        <v>115</v>
      </c>
      <c r="HT413" s="55">
        <v>118</v>
      </c>
      <c r="HU413" s="56">
        <v>160</v>
      </c>
      <c r="HV413" s="54">
        <v>135</v>
      </c>
      <c r="HW413" s="55">
        <v>148</v>
      </c>
      <c r="HX413" s="56">
        <v>75</v>
      </c>
      <c r="HY413" s="54">
        <v>70</v>
      </c>
      <c r="HZ413" s="55">
        <v>73</v>
      </c>
      <c r="IA413" s="56">
        <v>60.4</v>
      </c>
      <c r="IB413" s="54">
        <v>52.4</v>
      </c>
      <c r="IC413" s="55">
        <v>56.4</v>
      </c>
    </row>
    <row r="414" spans="1:237">
      <c r="A414" s="20">
        <v>2021</v>
      </c>
      <c r="B414" s="20">
        <v>2</v>
      </c>
      <c r="C414" s="20">
        <v>5</v>
      </c>
      <c r="D414" s="54">
        <v>591.25</v>
      </c>
      <c r="E414" s="54">
        <v>588.25</v>
      </c>
      <c r="F414" s="55">
        <v>589.75</v>
      </c>
      <c r="G414" s="56" t="s">
        <v>180</v>
      </c>
      <c r="H414" s="54" t="s">
        <v>180</v>
      </c>
      <c r="I414" s="55" t="s">
        <v>180</v>
      </c>
      <c r="J414" s="56">
        <v>580</v>
      </c>
      <c r="K414" s="54">
        <v>569.25</v>
      </c>
      <c r="L414" s="55">
        <v>574.75</v>
      </c>
      <c r="M414" s="56">
        <v>608.75</v>
      </c>
      <c r="N414" s="54">
        <v>601.25</v>
      </c>
      <c r="O414" s="55">
        <v>605.25</v>
      </c>
      <c r="P414" s="56">
        <v>607.5</v>
      </c>
      <c r="Q414" s="54">
        <v>601.25</v>
      </c>
      <c r="R414" s="55">
        <v>604.75</v>
      </c>
      <c r="S414" s="56">
        <v>608.75</v>
      </c>
      <c r="T414" s="54">
        <v>602.5</v>
      </c>
      <c r="U414" s="55">
        <v>606</v>
      </c>
      <c r="V414" s="54">
        <v>620</v>
      </c>
      <c r="W414" s="54">
        <v>608.75</v>
      </c>
      <c r="X414" s="55">
        <v>614.5</v>
      </c>
      <c r="Y414" s="54">
        <v>618.75</v>
      </c>
      <c r="Z414" s="54">
        <v>611.25</v>
      </c>
      <c r="AA414" s="55">
        <v>615.25</v>
      </c>
      <c r="AB414" s="54">
        <v>608.75</v>
      </c>
      <c r="AC414" s="54">
        <v>608.75</v>
      </c>
      <c r="AD414" s="55">
        <v>608.75</v>
      </c>
      <c r="AE414" s="54">
        <v>620</v>
      </c>
      <c r="AF414" s="54">
        <v>611.25</v>
      </c>
      <c r="AG414" s="55">
        <v>616</v>
      </c>
      <c r="AH414" s="56">
        <v>602.5</v>
      </c>
      <c r="AI414" s="54">
        <v>602.5</v>
      </c>
      <c r="AJ414" s="55">
        <v>602.5</v>
      </c>
      <c r="AK414" s="56">
        <v>588.75</v>
      </c>
      <c r="AL414" s="54">
        <v>580</v>
      </c>
      <c r="AM414" s="55">
        <v>584.75</v>
      </c>
      <c r="AN414" s="56" t="s">
        <v>180</v>
      </c>
      <c r="AO414" s="54" t="s">
        <v>180</v>
      </c>
      <c r="AP414" s="55" t="s">
        <v>180</v>
      </c>
      <c r="AQ414" s="56" t="s">
        <v>180</v>
      </c>
      <c r="AR414" s="54" t="s">
        <v>180</v>
      </c>
      <c r="AS414" s="55" t="s">
        <v>180</v>
      </c>
      <c r="AT414" s="56" t="s">
        <v>180</v>
      </c>
      <c r="AU414" s="54" t="s">
        <v>180</v>
      </c>
      <c r="AV414" s="55" t="s">
        <v>180</v>
      </c>
      <c r="AW414" s="56">
        <v>592.5</v>
      </c>
      <c r="AX414" s="54">
        <v>565</v>
      </c>
      <c r="AY414" s="55">
        <v>579</v>
      </c>
      <c r="AZ414" s="56">
        <v>600</v>
      </c>
      <c r="BA414" s="54">
        <v>536.25</v>
      </c>
      <c r="BB414" s="55">
        <v>568.25</v>
      </c>
      <c r="BC414" s="56">
        <v>582.5</v>
      </c>
      <c r="BD414" s="54">
        <v>580</v>
      </c>
      <c r="BE414" s="55">
        <v>581.25</v>
      </c>
      <c r="BF414" s="56">
        <v>600</v>
      </c>
      <c r="BG414" s="54">
        <v>536.25</v>
      </c>
      <c r="BH414" s="55">
        <v>568.25</v>
      </c>
      <c r="BI414" s="56">
        <v>555</v>
      </c>
      <c r="BJ414" s="54">
        <v>550</v>
      </c>
      <c r="BK414" s="55">
        <v>553</v>
      </c>
      <c r="BL414" s="56">
        <v>558.75</v>
      </c>
      <c r="BM414" s="54">
        <v>553.25</v>
      </c>
      <c r="BN414" s="55">
        <v>556.25</v>
      </c>
      <c r="BO414" s="56">
        <v>545</v>
      </c>
      <c r="BP414" s="54">
        <v>543.75</v>
      </c>
      <c r="BQ414" s="55">
        <v>544.5</v>
      </c>
      <c r="BR414" s="56">
        <v>538.75</v>
      </c>
      <c r="BS414" s="54">
        <v>534.75</v>
      </c>
      <c r="BT414" s="55">
        <v>537</v>
      </c>
      <c r="BU414" s="56">
        <v>567</v>
      </c>
      <c r="BV414" s="54">
        <v>564</v>
      </c>
      <c r="BW414" s="55">
        <v>566</v>
      </c>
      <c r="BX414" s="56">
        <v>572.25</v>
      </c>
      <c r="BY414" s="54">
        <v>571.5</v>
      </c>
      <c r="BZ414" s="55">
        <v>572.25</v>
      </c>
      <c r="CA414" s="56" t="s">
        <v>180</v>
      </c>
      <c r="CB414" s="54" t="s">
        <v>180</v>
      </c>
      <c r="CC414" s="55" t="s">
        <v>180</v>
      </c>
      <c r="CD414" s="56" t="s">
        <v>180</v>
      </c>
      <c r="CE414" s="54" t="s">
        <v>180</v>
      </c>
      <c r="CF414" s="55" t="s">
        <v>180</v>
      </c>
      <c r="CG414" s="56">
        <v>616.25</v>
      </c>
      <c r="CH414" s="54">
        <v>612.5</v>
      </c>
      <c r="CI414" s="55">
        <v>614.75</v>
      </c>
      <c r="CJ414" s="56">
        <v>3312.5</v>
      </c>
      <c r="CK414" s="54">
        <v>3155</v>
      </c>
      <c r="CL414" s="55">
        <v>3233.75</v>
      </c>
      <c r="CM414" s="56">
        <v>3112.5</v>
      </c>
      <c r="CN414" s="54">
        <v>3025</v>
      </c>
      <c r="CO414" s="55">
        <v>3068.75</v>
      </c>
      <c r="CP414" s="56">
        <v>622.5</v>
      </c>
      <c r="CQ414" s="54">
        <v>616.25</v>
      </c>
      <c r="CR414" s="55">
        <v>619.75</v>
      </c>
      <c r="CS414" s="56">
        <v>653.75</v>
      </c>
      <c r="CT414" s="54">
        <v>653.75</v>
      </c>
      <c r="CU414" s="55">
        <v>653.75</v>
      </c>
      <c r="CV414" s="56">
        <v>657.5</v>
      </c>
      <c r="CW414" s="54">
        <v>652.5</v>
      </c>
      <c r="CX414" s="55">
        <v>655.5</v>
      </c>
      <c r="CY414" s="54">
        <v>593.5</v>
      </c>
      <c r="CZ414" s="54">
        <v>590.5</v>
      </c>
      <c r="DA414" s="55">
        <v>592</v>
      </c>
      <c r="DB414" s="54">
        <v>608.75</v>
      </c>
      <c r="DC414" s="54">
        <v>605</v>
      </c>
      <c r="DD414" s="55">
        <v>607</v>
      </c>
      <c r="DE414" s="54">
        <v>632.5</v>
      </c>
      <c r="DF414" s="54">
        <v>632.5</v>
      </c>
      <c r="DG414" s="55">
        <v>632.5</v>
      </c>
      <c r="DH414" s="54">
        <v>637.5</v>
      </c>
      <c r="DI414" s="54">
        <v>637.5</v>
      </c>
      <c r="DJ414" s="55">
        <v>637.5</v>
      </c>
      <c r="DK414" s="56">
        <v>628.75</v>
      </c>
      <c r="DL414" s="54">
        <v>628.75</v>
      </c>
      <c r="DM414" s="55">
        <v>628.75</v>
      </c>
      <c r="DN414" s="54" t="s">
        <v>180</v>
      </c>
      <c r="DO414" s="54" t="s">
        <v>180</v>
      </c>
      <c r="DP414" s="55" t="s">
        <v>180</v>
      </c>
      <c r="DQ414" s="54" t="s">
        <v>180</v>
      </c>
      <c r="DR414" s="54" t="s">
        <v>180</v>
      </c>
      <c r="DS414" s="55" t="s">
        <v>180</v>
      </c>
      <c r="DT414" s="54" t="s">
        <v>180</v>
      </c>
      <c r="DU414" s="54" t="s">
        <v>180</v>
      </c>
      <c r="DV414" s="55" t="s">
        <v>180</v>
      </c>
      <c r="DW414" s="56">
        <v>592.5</v>
      </c>
      <c r="DX414" s="54">
        <v>589.5</v>
      </c>
      <c r="DY414" s="55">
        <v>591</v>
      </c>
      <c r="DZ414" s="56" t="s">
        <v>180</v>
      </c>
      <c r="EA414" s="54" t="s">
        <v>180</v>
      </c>
      <c r="EB414" s="55" t="s">
        <v>180</v>
      </c>
      <c r="EC414" s="56">
        <v>606</v>
      </c>
      <c r="ED414" s="54">
        <v>603.5</v>
      </c>
      <c r="EE414" s="55">
        <v>605</v>
      </c>
      <c r="EF414" s="56">
        <v>606.25</v>
      </c>
      <c r="EG414" s="54">
        <v>582.5</v>
      </c>
      <c r="EH414" s="55">
        <v>594.5</v>
      </c>
      <c r="EI414" s="56">
        <v>465</v>
      </c>
      <c r="EJ414" s="54">
        <v>462.5</v>
      </c>
      <c r="EK414" s="55">
        <v>463.75</v>
      </c>
      <c r="EL414" s="56">
        <v>608.75</v>
      </c>
      <c r="EM414" s="54">
        <v>582.5</v>
      </c>
      <c r="EN414" s="55">
        <v>595.75</v>
      </c>
      <c r="EO414" s="56">
        <v>2575</v>
      </c>
      <c r="EP414" s="54">
        <v>2505</v>
      </c>
      <c r="EQ414" s="55">
        <v>2540</v>
      </c>
      <c r="ER414" s="56">
        <v>2812.5</v>
      </c>
      <c r="ES414" s="54">
        <v>2725</v>
      </c>
      <c r="ET414" s="55">
        <v>2768.75</v>
      </c>
      <c r="EU414" s="54" t="s">
        <v>180</v>
      </c>
      <c r="EV414" s="54" t="s">
        <v>180</v>
      </c>
      <c r="EW414" s="55" t="s">
        <v>180</v>
      </c>
      <c r="EX414" s="54">
        <v>630</v>
      </c>
      <c r="EY414" s="54">
        <v>617.5</v>
      </c>
      <c r="EZ414" s="55">
        <v>623.75</v>
      </c>
      <c r="FA414" s="56">
        <v>531.25</v>
      </c>
      <c r="FB414" s="54">
        <v>523.75</v>
      </c>
      <c r="FC414" s="55">
        <v>527.5</v>
      </c>
      <c r="FD414" s="56">
        <v>930</v>
      </c>
      <c r="FE414" s="54">
        <v>870</v>
      </c>
      <c r="FF414" s="55">
        <v>900</v>
      </c>
      <c r="FG414" s="56" t="s">
        <v>180</v>
      </c>
      <c r="FH414" s="54" t="s">
        <v>180</v>
      </c>
      <c r="FI414" s="55" t="s">
        <v>180</v>
      </c>
      <c r="FJ414" s="56">
        <v>497.5</v>
      </c>
      <c r="FK414" s="54">
        <v>492.5</v>
      </c>
      <c r="FL414" s="55">
        <v>495.5</v>
      </c>
      <c r="FM414" s="56">
        <v>517.5</v>
      </c>
      <c r="FN414" s="54">
        <v>502.5</v>
      </c>
      <c r="FO414" s="55">
        <v>510</v>
      </c>
      <c r="FP414" s="56" t="s">
        <v>180</v>
      </c>
      <c r="FQ414" s="54" t="s">
        <v>180</v>
      </c>
      <c r="FR414" s="55" t="s">
        <v>180</v>
      </c>
      <c r="FS414" s="56" t="s">
        <v>180</v>
      </c>
      <c r="FT414" s="54" t="s">
        <v>180</v>
      </c>
      <c r="FU414" s="55" t="s">
        <v>180</v>
      </c>
      <c r="FV414" s="56">
        <v>445</v>
      </c>
      <c r="FW414" s="54">
        <v>412.5</v>
      </c>
      <c r="FX414" s="55">
        <v>429</v>
      </c>
      <c r="FY414" s="56">
        <v>515</v>
      </c>
      <c r="FZ414" s="54">
        <v>500</v>
      </c>
      <c r="GA414" s="55">
        <v>507.5</v>
      </c>
      <c r="GB414" s="56">
        <v>1136</v>
      </c>
      <c r="GC414" s="54">
        <v>933</v>
      </c>
      <c r="GD414" s="55">
        <v>1035</v>
      </c>
      <c r="GE414" s="56">
        <v>998</v>
      </c>
      <c r="GF414" s="54">
        <v>998</v>
      </c>
      <c r="GG414" s="55">
        <v>998</v>
      </c>
      <c r="GH414" s="56">
        <v>1183</v>
      </c>
      <c r="GI414" s="54">
        <v>1053</v>
      </c>
      <c r="GJ414" s="55">
        <v>1118</v>
      </c>
      <c r="GK414" s="56">
        <v>1128</v>
      </c>
      <c r="GL414" s="54">
        <v>1053</v>
      </c>
      <c r="GM414" s="55">
        <v>1091</v>
      </c>
      <c r="GN414" s="56" t="s">
        <v>180</v>
      </c>
      <c r="GO414" s="54" t="s">
        <v>180</v>
      </c>
      <c r="GP414" s="55" t="s">
        <v>180</v>
      </c>
      <c r="GQ414" s="56" t="s">
        <v>180</v>
      </c>
      <c r="GR414" s="54" t="s">
        <v>180</v>
      </c>
      <c r="GS414" s="55" t="s">
        <v>180</v>
      </c>
      <c r="GT414" s="56">
        <v>1078</v>
      </c>
      <c r="GU414" s="54">
        <v>1028</v>
      </c>
      <c r="GV414" s="55">
        <v>1053</v>
      </c>
      <c r="GW414" s="56" t="s">
        <v>180</v>
      </c>
      <c r="GX414" s="54" t="s">
        <v>180</v>
      </c>
      <c r="GY414" s="55" t="s">
        <v>180</v>
      </c>
      <c r="GZ414" s="56">
        <v>155</v>
      </c>
      <c r="HA414" s="54">
        <v>105</v>
      </c>
      <c r="HB414" s="55">
        <v>130</v>
      </c>
      <c r="HC414" s="56">
        <v>165</v>
      </c>
      <c r="HD414" s="54">
        <v>125</v>
      </c>
      <c r="HE414" s="55">
        <v>145</v>
      </c>
      <c r="HF414" s="54" t="s">
        <v>180</v>
      </c>
      <c r="HG414" s="54" t="s">
        <v>180</v>
      </c>
      <c r="HH414" s="55" t="s">
        <v>180</v>
      </c>
      <c r="HI414" s="54">
        <v>125</v>
      </c>
      <c r="HJ414" s="54">
        <v>85.5</v>
      </c>
      <c r="HK414" s="55">
        <v>105.75</v>
      </c>
      <c r="HL414" s="56">
        <v>61.5</v>
      </c>
      <c r="HM414" s="54">
        <v>42.25</v>
      </c>
      <c r="HN414" s="55">
        <v>52</v>
      </c>
      <c r="HO414" s="56">
        <v>116.25</v>
      </c>
      <c r="HP414" s="54">
        <v>76.75</v>
      </c>
      <c r="HQ414" s="55">
        <v>97</v>
      </c>
      <c r="HR414" s="56">
        <v>127.5</v>
      </c>
      <c r="HS414" s="54">
        <v>121.25</v>
      </c>
      <c r="HT414" s="55">
        <v>124.75</v>
      </c>
      <c r="HU414" s="56">
        <v>185</v>
      </c>
      <c r="HV414" s="54">
        <v>160</v>
      </c>
      <c r="HW414" s="55">
        <v>173</v>
      </c>
      <c r="HX414" s="56">
        <v>75</v>
      </c>
      <c r="HY414" s="54">
        <v>70</v>
      </c>
      <c r="HZ414" s="55">
        <v>73</v>
      </c>
      <c r="IA414" s="56">
        <v>62</v>
      </c>
      <c r="IB414" s="54">
        <v>54</v>
      </c>
      <c r="IC414" s="55">
        <v>58</v>
      </c>
    </row>
    <row r="415" spans="1:237">
      <c r="A415" s="20">
        <v>2021</v>
      </c>
      <c r="B415" s="20">
        <v>2</v>
      </c>
      <c r="C415" s="20">
        <v>6</v>
      </c>
      <c r="D415" s="54">
        <v>653.75</v>
      </c>
      <c r="E415" s="54">
        <v>636.25</v>
      </c>
      <c r="F415" s="55">
        <v>645.25</v>
      </c>
      <c r="G415" s="56" t="s">
        <v>180</v>
      </c>
      <c r="H415" s="54" t="s">
        <v>180</v>
      </c>
      <c r="I415" s="55" t="s">
        <v>180</v>
      </c>
      <c r="J415" s="56">
        <v>608.5</v>
      </c>
      <c r="K415" s="54">
        <v>600</v>
      </c>
      <c r="L415" s="55">
        <v>604.5</v>
      </c>
      <c r="M415" s="56">
        <v>633.75</v>
      </c>
      <c r="N415" s="54">
        <v>626.25</v>
      </c>
      <c r="O415" s="55">
        <v>630.5</v>
      </c>
      <c r="P415" s="56">
        <v>633.75</v>
      </c>
      <c r="Q415" s="54">
        <v>626.25</v>
      </c>
      <c r="R415" s="55">
        <v>630.5</v>
      </c>
      <c r="S415" s="56">
        <v>631.25</v>
      </c>
      <c r="T415" s="54">
        <v>626.25</v>
      </c>
      <c r="U415" s="55">
        <v>629.25</v>
      </c>
      <c r="V415" s="54">
        <v>637.5</v>
      </c>
      <c r="W415" s="54">
        <v>626.25</v>
      </c>
      <c r="X415" s="55">
        <v>632</v>
      </c>
      <c r="Y415" s="54">
        <v>637.5</v>
      </c>
      <c r="Z415" s="54">
        <v>628.75</v>
      </c>
      <c r="AA415" s="55">
        <v>633.25</v>
      </c>
      <c r="AB415" s="54">
        <v>631.25</v>
      </c>
      <c r="AC415" s="54">
        <v>631.25</v>
      </c>
      <c r="AD415" s="55">
        <v>631.25</v>
      </c>
      <c r="AE415" s="54">
        <v>631.25</v>
      </c>
      <c r="AF415" s="54">
        <v>627.5</v>
      </c>
      <c r="AG415" s="55">
        <v>629.5</v>
      </c>
      <c r="AH415" s="56">
        <v>630</v>
      </c>
      <c r="AI415" s="54">
        <v>626.25</v>
      </c>
      <c r="AJ415" s="55">
        <v>628.5</v>
      </c>
      <c r="AK415" s="56">
        <v>633.75</v>
      </c>
      <c r="AL415" s="54">
        <v>625</v>
      </c>
      <c r="AM415" s="55">
        <v>629.75</v>
      </c>
      <c r="AN415" s="56" t="s">
        <v>180</v>
      </c>
      <c r="AO415" s="54" t="s">
        <v>180</v>
      </c>
      <c r="AP415" s="55" t="s">
        <v>180</v>
      </c>
      <c r="AQ415" s="56" t="s">
        <v>180</v>
      </c>
      <c r="AR415" s="54" t="s">
        <v>180</v>
      </c>
      <c r="AS415" s="55" t="s">
        <v>180</v>
      </c>
      <c r="AT415" s="56" t="s">
        <v>180</v>
      </c>
      <c r="AU415" s="54" t="s">
        <v>180</v>
      </c>
      <c r="AV415" s="55" t="s">
        <v>180</v>
      </c>
      <c r="AW415" s="56">
        <v>668.75</v>
      </c>
      <c r="AX415" s="54">
        <v>638.75</v>
      </c>
      <c r="AY415" s="55">
        <v>653.75</v>
      </c>
      <c r="AZ415" s="56">
        <v>670</v>
      </c>
      <c r="BA415" s="54">
        <v>620</v>
      </c>
      <c r="BB415" s="55">
        <v>645.25</v>
      </c>
      <c r="BC415" s="56">
        <v>650</v>
      </c>
      <c r="BD415" s="54">
        <v>647.5</v>
      </c>
      <c r="BE415" s="55">
        <v>648.75</v>
      </c>
      <c r="BF415" s="56">
        <v>670</v>
      </c>
      <c r="BG415" s="54">
        <v>620</v>
      </c>
      <c r="BH415" s="55">
        <v>645.25</v>
      </c>
      <c r="BI415" s="56">
        <v>592.5</v>
      </c>
      <c r="BJ415" s="54">
        <v>587.5</v>
      </c>
      <c r="BK415" s="55">
        <v>590.5</v>
      </c>
      <c r="BL415" s="56">
        <v>575</v>
      </c>
      <c r="BM415" s="54">
        <v>563</v>
      </c>
      <c r="BN415" s="55">
        <v>569</v>
      </c>
      <c r="BO415" s="56">
        <v>585</v>
      </c>
      <c r="BP415" s="54">
        <v>585</v>
      </c>
      <c r="BQ415" s="55">
        <v>585</v>
      </c>
      <c r="BR415" s="56">
        <v>558.75</v>
      </c>
      <c r="BS415" s="54">
        <v>552.5</v>
      </c>
      <c r="BT415" s="55">
        <v>555.75</v>
      </c>
      <c r="BU415" s="56">
        <v>578.5</v>
      </c>
      <c r="BV415" s="54">
        <v>575.75</v>
      </c>
      <c r="BW415" s="55">
        <v>577.25</v>
      </c>
      <c r="BX415" s="56">
        <v>589</v>
      </c>
      <c r="BY415" s="54">
        <v>585.25</v>
      </c>
      <c r="BZ415" s="55">
        <v>587.25</v>
      </c>
      <c r="CA415" s="56" t="s">
        <v>180</v>
      </c>
      <c r="CB415" s="54" t="s">
        <v>180</v>
      </c>
      <c r="CC415" s="55" t="s">
        <v>180</v>
      </c>
      <c r="CD415" s="56" t="s">
        <v>180</v>
      </c>
      <c r="CE415" s="54" t="s">
        <v>180</v>
      </c>
      <c r="CF415" s="55" t="s">
        <v>180</v>
      </c>
      <c r="CG415" s="56">
        <v>697.5</v>
      </c>
      <c r="CH415" s="54">
        <v>690</v>
      </c>
      <c r="CI415" s="55">
        <v>694</v>
      </c>
      <c r="CJ415" s="56">
        <v>3597.5</v>
      </c>
      <c r="CK415" s="54">
        <v>3425</v>
      </c>
      <c r="CL415" s="55">
        <v>3511.25</v>
      </c>
      <c r="CM415" s="56">
        <v>3362.5</v>
      </c>
      <c r="CN415" s="54">
        <v>3275</v>
      </c>
      <c r="CO415" s="55">
        <v>3318.75</v>
      </c>
      <c r="CP415" s="56">
        <v>702.5</v>
      </c>
      <c r="CQ415" s="54">
        <v>697.5</v>
      </c>
      <c r="CR415" s="55">
        <v>700.25</v>
      </c>
      <c r="CS415" s="56">
        <v>660</v>
      </c>
      <c r="CT415" s="54">
        <v>660</v>
      </c>
      <c r="CU415" s="55">
        <v>660</v>
      </c>
      <c r="CV415" s="56">
        <v>670</v>
      </c>
      <c r="CW415" s="54">
        <v>660</v>
      </c>
      <c r="CX415" s="55">
        <v>665</v>
      </c>
      <c r="CY415" s="54">
        <v>688.75</v>
      </c>
      <c r="CZ415" s="54">
        <v>678.75</v>
      </c>
      <c r="DA415" s="55">
        <v>684</v>
      </c>
      <c r="DB415" s="54">
        <v>653.75</v>
      </c>
      <c r="DC415" s="54">
        <v>641.25</v>
      </c>
      <c r="DD415" s="55">
        <v>648</v>
      </c>
      <c r="DE415" s="54">
        <v>681.25</v>
      </c>
      <c r="DF415" s="54">
        <v>680</v>
      </c>
      <c r="DG415" s="55">
        <v>680.75</v>
      </c>
      <c r="DH415" s="54">
        <v>685</v>
      </c>
      <c r="DI415" s="54">
        <v>685</v>
      </c>
      <c r="DJ415" s="55">
        <v>685</v>
      </c>
      <c r="DK415" s="56">
        <v>678.75</v>
      </c>
      <c r="DL415" s="54">
        <v>670</v>
      </c>
      <c r="DM415" s="55">
        <v>674.75</v>
      </c>
      <c r="DN415" s="54" t="s">
        <v>180</v>
      </c>
      <c r="DO415" s="54" t="s">
        <v>180</v>
      </c>
      <c r="DP415" s="55" t="s">
        <v>180</v>
      </c>
      <c r="DQ415" s="54" t="s">
        <v>180</v>
      </c>
      <c r="DR415" s="54" t="s">
        <v>180</v>
      </c>
      <c r="DS415" s="55" t="s">
        <v>180</v>
      </c>
      <c r="DT415" s="54" t="s">
        <v>180</v>
      </c>
      <c r="DU415" s="54" t="s">
        <v>180</v>
      </c>
      <c r="DV415" s="55" t="s">
        <v>180</v>
      </c>
      <c r="DW415" s="56">
        <v>678.33333333333337</v>
      </c>
      <c r="DX415" s="54">
        <v>675</v>
      </c>
      <c r="DY415" s="55">
        <v>676.66666666666663</v>
      </c>
      <c r="DZ415" s="56" t="s">
        <v>180</v>
      </c>
      <c r="EA415" s="54" t="s">
        <v>180</v>
      </c>
      <c r="EB415" s="55" t="s">
        <v>180</v>
      </c>
      <c r="EC415" s="56">
        <v>696.25</v>
      </c>
      <c r="ED415" s="54">
        <v>690</v>
      </c>
      <c r="EE415" s="55">
        <v>693.25</v>
      </c>
      <c r="EF415" s="56">
        <v>658.75</v>
      </c>
      <c r="EG415" s="54">
        <v>637.5</v>
      </c>
      <c r="EH415" s="55">
        <v>648.25</v>
      </c>
      <c r="EI415" s="56">
        <v>510</v>
      </c>
      <c r="EJ415" s="54">
        <v>510</v>
      </c>
      <c r="EK415" s="55">
        <v>510</v>
      </c>
      <c r="EL415" s="56">
        <v>671.25</v>
      </c>
      <c r="EM415" s="54">
        <v>640</v>
      </c>
      <c r="EN415" s="55">
        <v>655.75</v>
      </c>
      <c r="EO415" s="56">
        <v>2987.5</v>
      </c>
      <c r="EP415" s="54">
        <v>2950</v>
      </c>
      <c r="EQ415" s="55">
        <v>2968.75</v>
      </c>
      <c r="ER415" s="56">
        <v>3187.5</v>
      </c>
      <c r="ES415" s="54">
        <v>3125</v>
      </c>
      <c r="ET415" s="55">
        <v>3156.25</v>
      </c>
      <c r="EU415" s="54" t="s">
        <v>180</v>
      </c>
      <c r="EV415" s="54" t="s">
        <v>180</v>
      </c>
      <c r="EW415" s="55" t="s">
        <v>180</v>
      </c>
      <c r="EX415" s="54">
        <v>722.5</v>
      </c>
      <c r="EY415" s="54">
        <v>707.5</v>
      </c>
      <c r="EZ415" s="55">
        <v>715</v>
      </c>
      <c r="FA415" s="56">
        <v>600</v>
      </c>
      <c r="FB415" s="54">
        <v>585</v>
      </c>
      <c r="FC415" s="55">
        <v>592.5</v>
      </c>
      <c r="FD415" s="56">
        <v>930</v>
      </c>
      <c r="FE415" s="54">
        <v>870</v>
      </c>
      <c r="FF415" s="55">
        <v>900</v>
      </c>
      <c r="FG415" s="56">
        <v>600</v>
      </c>
      <c r="FH415" s="54">
        <v>600</v>
      </c>
      <c r="FI415" s="55">
        <v>600</v>
      </c>
      <c r="FJ415" s="56">
        <v>557.5</v>
      </c>
      <c r="FK415" s="54">
        <v>540</v>
      </c>
      <c r="FL415" s="55">
        <v>549</v>
      </c>
      <c r="FM415" s="56">
        <v>571.25</v>
      </c>
      <c r="FN415" s="54">
        <v>553.75</v>
      </c>
      <c r="FO415" s="55">
        <v>562.5</v>
      </c>
      <c r="FP415" s="56" t="s">
        <v>180</v>
      </c>
      <c r="FQ415" s="54" t="s">
        <v>180</v>
      </c>
      <c r="FR415" s="55" t="s">
        <v>180</v>
      </c>
      <c r="FS415" s="56" t="s">
        <v>180</v>
      </c>
      <c r="FT415" s="54" t="s">
        <v>180</v>
      </c>
      <c r="FU415" s="55" t="s">
        <v>180</v>
      </c>
      <c r="FV415" s="56">
        <v>495</v>
      </c>
      <c r="FW415" s="54">
        <v>427.5</v>
      </c>
      <c r="FX415" s="55">
        <v>461.5</v>
      </c>
      <c r="FY415" s="56">
        <v>578.75</v>
      </c>
      <c r="FZ415" s="54">
        <v>556.25</v>
      </c>
      <c r="GA415" s="55">
        <v>567.5</v>
      </c>
      <c r="GB415" s="56">
        <v>1136</v>
      </c>
      <c r="GC415" s="54">
        <v>933</v>
      </c>
      <c r="GD415" s="55">
        <v>1035</v>
      </c>
      <c r="GE415" s="56">
        <v>998</v>
      </c>
      <c r="GF415" s="54">
        <v>998</v>
      </c>
      <c r="GG415" s="55">
        <v>998</v>
      </c>
      <c r="GH415" s="56">
        <v>1183</v>
      </c>
      <c r="GI415" s="54">
        <v>1053</v>
      </c>
      <c r="GJ415" s="55">
        <v>1118</v>
      </c>
      <c r="GK415" s="56">
        <v>1128</v>
      </c>
      <c r="GL415" s="54">
        <v>1053</v>
      </c>
      <c r="GM415" s="55">
        <v>1091</v>
      </c>
      <c r="GN415" s="56" t="s">
        <v>180</v>
      </c>
      <c r="GO415" s="54" t="s">
        <v>180</v>
      </c>
      <c r="GP415" s="55" t="s">
        <v>180</v>
      </c>
      <c r="GQ415" s="56" t="s">
        <v>180</v>
      </c>
      <c r="GR415" s="54" t="s">
        <v>180</v>
      </c>
      <c r="GS415" s="55" t="s">
        <v>180</v>
      </c>
      <c r="GT415" s="56">
        <v>1078</v>
      </c>
      <c r="GU415" s="54">
        <v>1028</v>
      </c>
      <c r="GV415" s="55">
        <v>1053</v>
      </c>
      <c r="GW415" s="56" t="s">
        <v>180</v>
      </c>
      <c r="GX415" s="54" t="s">
        <v>180</v>
      </c>
      <c r="GY415" s="55" t="s">
        <v>180</v>
      </c>
      <c r="GZ415" s="56">
        <v>155</v>
      </c>
      <c r="HA415" s="54">
        <v>105</v>
      </c>
      <c r="HB415" s="55">
        <v>130</v>
      </c>
      <c r="HC415" s="56">
        <v>175</v>
      </c>
      <c r="HD415" s="54">
        <v>125</v>
      </c>
      <c r="HE415" s="55">
        <v>150</v>
      </c>
      <c r="HF415" s="54" t="s">
        <v>180</v>
      </c>
      <c r="HG415" s="54" t="s">
        <v>180</v>
      </c>
      <c r="HH415" s="55" t="s">
        <v>180</v>
      </c>
      <c r="HI415" s="54">
        <v>135</v>
      </c>
      <c r="HJ415" s="54">
        <v>92</v>
      </c>
      <c r="HK415" s="55">
        <v>114</v>
      </c>
      <c r="HL415" s="56">
        <v>62</v>
      </c>
      <c r="HM415" s="54">
        <v>47</v>
      </c>
      <c r="HN415" s="55">
        <v>55</v>
      </c>
      <c r="HO415" s="56">
        <v>135</v>
      </c>
      <c r="HP415" s="54">
        <v>88</v>
      </c>
      <c r="HQ415" s="55">
        <v>112</v>
      </c>
      <c r="HR415" s="56">
        <v>150</v>
      </c>
      <c r="HS415" s="54">
        <v>140</v>
      </c>
      <c r="HT415" s="55">
        <v>145</v>
      </c>
      <c r="HU415" s="56">
        <v>185</v>
      </c>
      <c r="HV415" s="54">
        <v>160</v>
      </c>
      <c r="HW415" s="55">
        <v>173</v>
      </c>
      <c r="HX415" s="56">
        <v>75</v>
      </c>
      <c r="HY415" s="54">
        <v>70</v>
      </c>
      <c r="HZ415" s="55">
        <v>73</v>
      </c>
      <c r="IA415" s="56">
        <v>62</v>
      </c>
      <c r="IB415" s="54">
        <v>54</v>
      </c>
      <c r="IC415" s="55">
        <v>58</v>
      </c>
    </row>
    <row r="416" spans="1:237">
      <c r="A416" s="20">
        <v>2021</v>
      </c>
      <c r="B416" s="20">
        <v>3</v>
      </c>
      <c r="C416" s="20">
        <v>7</v>
      </c>
      <c r="D416" s="54">
        <v>689</v>
      </c>
      <c r="E416" s="54">
        <v>688</v>
      </c>
      <c r="F416" s="55">
        <v>688.6</v>
      </c>
      <c r="G416" s="56" t="s">
        <v>180</v>
      </c>
      <c r="H416" s="54" t="s">
        <v>180</v>
      </c>
      <c r="I416" s="55" t="s">
        <v>180</v>
      </c>
      <c r="J416" s="56">
        <v>616</v>
      </c>
      <c r="K416" s="54">
        <v>601.4</v>
      </c>
      <c r="L416" s="55">
        <v>609</v>
      </c>
      <c r="M416" s="56">
        <v>652</v>
      </c>
      <c r="N416" s="54">
        <v>643</v>
      </c>
      <c r="O416" s="55">
        <v>647.6</v>
      </c>
      <c r="P416" s="56">
        <v>652</v>
      </c>
      <c r="Q416" s="54">
        <v>643</v>
      </c>
      <c r="R416" s="55">
        <v>647.6</v>
      </c>
      <c r="S416" s="56">
        <v>652</v>
      </c>
      <c r="T416" s="54">
        <v>643</v>
      </c>
      <c r="U416" s="55">
        <v>647.6</v>
      </c>
      <c r="V416" s="54">
        <v>653</v>
      </c>
      <c r="W416" s="54">
        <v>641</v>
      </c>
      <c r="X416" s="55">
        <v>647.4</v>
      </c>
      <c r="Y416" s="54">
        <v>650</v>
      </c>
      <c r="Z416" s="54">
        <v>646</v>
      </c>
      <c r="AA416" s="55">
        <v>648.4</v>
      </c>
      <c r="AB416" s="54">
        <v>652</v>
      </c>
      <c r="AC416" s="54">
        <v>652</v>
      </c>
      <c r="AD416" s="55">
        <v>652</v>
      </c>
      <c r="AE416" s="54">
        <v>652</v>
      </c>
      <c r="AF416" s="54">
        <v>647</v>
      </c>
      <c r="AG416" s="55">
        <v>650</v>
      </c>
      <c r="AH416" s="56">
        <v>646</v>
      </c>
      <c r="AI416" s="54">
        <v>643</v>
      </c>
      <c r="AJ416" s="55">
        <v>644.79999999999995</v>
      </c>
      <c r="AK416" s="56">
        <v>664</v>
      </c>
      <c r="AL416" s="54">
        <v>644</v>
      </c>
      <c r="AM416" s="55">
        <v>654.20000000000005</v>
      </c>
      <c r="AN416" s="56" t="s">
        <v>180</v>
      </c>
      <c r="AO416" s="54" t="s">
        <v>180</v>
      </c>
      <c r="AP416" s="55" t="s">
        <v>180</v>
      </c>
      <c r="AQ416" s="56" t="s">
        <v>180</v>
      </c>
      <c r="AR416" s="54" t="s">
        <v>180</v>
      </c>
      <c r="AS416" s="55" t="s">
        <v>180</v>
      </c>
      <c r="AT416" s="56" t="s">
        <v>180</v>
      </c>
      <c r="AU416" s="54" t="s">
        <v>180</v>
      </c>
      <c r="AV416" s="55" t="s">
        <v>180</v>
      </c>
      <c r="AW416" s="56">
        <v>703</v>
      </c>
      <c r="AX416" s="54">
        <v>673</v>
      </c>
      <c r="AY416" s="55">
        <v>688</v>
      </c>
      <c r="AZ416" s="56">
        <v>703</v>
      </c>
      <c r="BA416" s="54">
        <v>672</v>
      </c>
      <c r="BB416" s="55">
        <v>687.8</v>
      </c>
      <c r="BC416" s="56">
        <v>696</v>
      </c>
      <c r="BD416" s="54">
        <v>696</v>
      </c>
      <c r="BE416" s="55">
        <v>696</v>
      </c>
      <c r="BF416" s="56">
        <v>703</v>
      </c>
      <c r="BG416" s="54">
        <v>672</v>
      </c>
      <c r="BH416" s="55">
        <v>687.8</v>
      </c>
      <c r="BI416" s="56">
        <v>652</v>
      </c>
      <c r="BJ416" s="54">
        <v>618</v>
      </c>
      <c r="BK416" s="55">
        <v>635</v>
      </c>
      <c r="BL416" s="56">
        <v>602.6</v>
      </c>
      <c r="BM416" s="54">
        <v>596.4</v>
      </c>
      <c r="BN416" s="55">
        <v>599.79999999999995</v>
      </c>
      <c r="BO416" s="56">
        <v>626</v>
      </c>
      <c r="BP416" s="54">
        <v>608</v>
      </c>
      <c r="BQ416" s="55">
        <v>617</v>
      </c>
      <c r="BR416" s="56">
        <v>574</v>
      </c>
      <c r="BS416" s="54">
        <v>568</v>
      </c>
      <c r="BT416" s="55">
        <v>571.20000000000005</v>
      </c>
      <c r="BU416" s="56">
        <v>617.20000000000005</v>
      </c>
      <c r="BV416" s="54">
        <v>615.20000000000005</v>
      </c>
      <c r="BW416" s="55">
        <v>616.20000000000005</v>
      </c>
      <c r="BX416" s="56">
        <v>614.6</v>
      </c>
      <c r="BY416" s="54">
        <v>606</v>
      </c>
      <c r="BZ416" s="55">
        <v>610.4</v>
      </c>
      <c r="CA416" s="56" t="s">
        <v>180</v>
      </c>
      <c r="CB416" s="54" t="s">
        <v>180</v>
      </c>
      <c r="CC416" s="55" t="s">
        <v>180</v>
      </c>
      <c r="CD416" s="56" t="s">
        <v>180</v>
      </c>
      <c r="CE416" s="54" t="s">
        <v>180</v>
      </c>
      <c r="CF416" s="55" t="s">
        <v>180</v>
      </c>
      <c r="CG416" s="56">
        <v>738</v>
      </c>
      <c r="CH416" s="54">
        <v>736</v>
      </c>
      <c r="CI416" s="55">
        <v>737.2</v>
      </c>
      <c r="CJ416" s="56">
        <v>3586</v>
      </c>
      <c r="CK416" s="54">
        <v>3488</v>
      </c>
      <c r="CL416" s="55">
        <v>3537</v>
      </c>
      <c r="CM416" s="56">
        <v>3430</v>
      </c>
      <c r="CN416" s="54">
        <v>3336</v>
      </c>
      <c r="CO416" s="55">
        <v>3383</v>
      </c>
      <c r="CP416" s="56">
        <v>738</v>
      </c>
      <c r="CQ416" s="54">
        <v>733</v>
      </c>
      <c r="CR416" s="55">
        <v>736</v>
      </c>
      <c r="CS416" s="56">
        <v>660</v>
      </c>
      <c r="CT416" s="54">
        <v>660</v>
      </c>
      <c r="CU416" s="55">
        <v>660</v>
      </c>
      <c r="CV416" s="56">
        <v>670</v>
      </c>
      <c r="CW416" s="54">
        <v>666</v>
      </c>
      <c r="CX416" s="55">
        <v>668</v>
      </c>
      <c r="CY416" s="54">
        <v>719.2</v>
      </c>
      <c r="CZ416" s="54">
        <v>716.8</v>
      </c>
      <c r="DA416" s="55">
        <v>718</v>
      </c>
      <c r="DB416" s="54">
        <v>655</v>
      </c>
      <c r="DC416" s="54">
        <v>649</v>
      </c>
      <c r="DD416" s="55">
        <v>652.4</v>
      </c>
      <c r="DE416" s="54">
        <v>710</v>
      </c>
      <c r="DF416" s="54">
        <v>698</v>
      </c>
      <c r="DG416" s="55">
        <v>704</v>
      </c>
      <c r="DH416" s="54">
        <v>696</v>
      </c>
      <c r="DI416" s="54">
        <v>689</v>
      </c>
      <c r="DJ416" s="55">
        <v>692.8</v>
      </c>
      <c r="DK416" s="56">
        <v>690</v>
      </c>
      <c r="DL416" s="54">
        <v>690</v>
      </c>
      <c r="DM416" s="55">
        <v>690</v>
      </c>
      <c r="DN416" s="54" t="s">
        <v>180</v>
      </c>
      <c r="DO416" s="54" t="s">
        <v>180</v>
      </c>
      <c r="DP416" s="55" t="s">
        <v>180</v>
      </c>
      <c r="DQ416" s="54" t="s">
        <v>180</v>
      </c>
      <c r="DR416" s="54" t="s">
        <v>180</v>
      </c>
      <c r="DS416" s="55" t="s">
        <v>180</v>
      </c>
      <c r="DT416" s="54" t="s">
        <v>180</v>
      </c>
      <c r="DU416" s="54" t="s">
        <v>180</v>
      </c>
      <c r="DV416" s="55" t="s">
        <v>180</v>
      </c>
      <c r="DW416" s="56">
        <v>720</v>
      </c>
      <c r="DX416" s="54">
        <v>720</v>
      </c>
      <c r="DY416" s="55">
        <v>720</v>
      </c>
      <c r="DZ416" s="56" t="s">
        <v>180</v>
      </c>
      <c r="EA416" s="54" t="s">
        <v>180</v>
      </c>
      <c r="EB416" s="55" t="s">
        <v>180</v>
      </c>
      <c r="EC416" s="56">
        <v>764.4</v>
      </c>
      <c r="ED416" s="54">
        <v>731.2</v>
      </c>
      <c r="EE416" s="55">
        <v>747.8</v>
      </c>
      <c r="EF416" s="56">
        <v>688</v>
      </c>
      <c r="EG416" s="54">
        <v>676</v>
      </c>
      <c r="EH416" s="55">
        <v>682</v>
      </c>
      <c r="EI416" s="56">
        <v>544</v>
      </c>
      <c r="EJ416" s="54">
        <v>532</v>
      </c>
      <c r="EK416" s="55">
        <v>538</v>
      </c>
      <c r="EL416" s="56">
        <v>695</v>
      </c>
      <c r="EM416" s="54">
        <v>650</v>
      </c>
      <c r="EN416" s="55">
        <v>673</v>
      </c>
      <c r="EO416" s="56">
        <v>3330</v>
      </c>
      <c r="EP416" s="54">
        <v>3270</v>
      </c>
      <c r="EQ416" s="55">
        <v>3300</v>
      </c>
      <c r="ER416" s="56">
        <v>3500</v>
      </c>
      <c r="ES416" s="54">
        <v>3450</v>
      </c>
      <c r="ET416" s="55">
        <v>3475</v>
      </c>
      <c r="EU416" s="54" t="s">
        <v>180</v>
      </c>
      <c r="EV416" s="54" t="s">
        <v>180</v>
      </c>
      <c r="EW416" s="55" t="s">
        <v>180</v>
      </c>
      <c r="EX416" s="54">
        <v>766</v>
      </c>
      <c r="EY416" s="54">
        <v>753</v>
      </c>
      <c r="EZ416" s="55">
        <v>759.6</v>
      </c>
      <c r="FA416" s="56">
        <v>628</v>
      </c>
      <c r="FB416" s="54">
        <v>622</v>
      </c>
      <c r="FC416" s="55">
        <v>625</v>
      </c>
      <c r="FD416" s="56">
        <v>1000</v>
      </c>
      <c r="FE416" s="54">
        <v>980</v>
      </c>
      <c r="FF416" s="55">
        <v>990</v>
      </c>
      <c r="FG416" s="56">
        <v>616</v>
      </c>
      <c r="FH416" s="54">
        <v>604</v>
      </c>
      <c r="FI416" s="55">
        <v>610</v>
      </c>
      <c r="FJ416" s="56">
        <v>656</v>
      </c>
      <c r="FK416" s="54">
        <v>604</v>
      </c>
      <c r="FL416" s="55">
        <v>630</v>
      </c>
      <c r="FM416" s="56">
        <v>634</v>
      </c>
      <c r="FN416" s="54">
        <v>612</v>
      </c>
      <c r="FO416" s="55">
        <v>623</v>
      </c>
      <c r="FP416" s="56" t="s">
        <v>180</v>
      </c>
      <c r="FQ416" s="54" t="s">
        <v>180</v>
      </c>
      <c r="FR416" s="55" t="s">
        <v>180</v>
      </c>
      <c r="FS416" s="56" t="s">
        <v>180</v>
      </c>
      <c r="FT416" s="54" t="s">
        <v>180</v>
      </c>
      <c r="FU416" s="55" t="s">
        <v>180</v>
      </c>
      <c r="FV416" s="56">
        <v>544</v>
      </c>
      <c r="FW416" s="54">
        <v>444</v>
      </c>
      <c r="FX416" s="55">
        <v>494</v>
      </c>
      <c r="FY416" s="56">
        <v>653</v>
      </c>
      <c r="FZ416" s="54">
        <v>611</v>
      </c>
      <c r="GA416" s="55">
        <v>632.20000000000005</v>
      </c>
      <c r="GB416" s="56">
        <v>1310</v>
      </c>
      <c r="GC416" s="54">
        <v>1100</v>
      </c>
      <c r="GD416" s="55">
        <v>1205</v>
      </c>
      <c r="GE416" s="56">
        <v>1160</v>
      </c>
      <c r="GF416" s="54">
        <v>1160</v>
      </c>
      <c r="GG416" s="55">
        <v>1160</v>
      </c>
      <c r="GH416" s="56">
        <v>1347</v>
      </c>
      <c r="GI416" s="54">
        <v>1212</v>
      </c>
      <c r="GJ416" s="55">
        <v>1280</v>
      </c>
      <c r="GK416" s="56">
        <v>1290</v>
      </c>
      <c r="GL416" s="54">
        <v>1212</v>
      </c>
      <c r="GM416" s="55">
        <v>1251</v>
      </c>
      <c r="GN416" s="56" t="s">
        <v>180</v>
      </c>
      <c r="GO416" s="54" t="s">
        <v>180</v>
      </c>
      <c r="GP416" s="55" t="s">
        <v>180</v>
      </c>
      <c r="GQ416" s="56" t="s">
        <v>180</v>
      </c>
      <c r="GR416" s="54" t="s">
        <v>180</v>
      </c>
      <c r="GS416" s="55" t="s">
        <v>180</v>
      </c>
      <c r="GT416" s="56">
        <v>1240</v>
      </c>
      <c r="GU416" s="54">
        <v>1190</v>
      </c>
      <c r="GV416" s="55">
        <v>1215</v>
      </c>
      <c r="GW416" s="56" t="s">
        <v>180</v>
      </c>
      <c r="GX416" s="54" t="s">
        <v>180</v>
      </c>
      <c r="GY416" s="55" t="s">
        <v>180</v>
      </c>
      <c r="GZ416" s="56">
        <v>169</v>
      </c>
      <c r="HA416" s="54">
        <v>110.2</v>
      </c>
      <c r="HB416" s="55">
        <v>139.6</v>
      </c>
      <c r="HC416" s="56">
        <v>175</v>
      </c>
      <c r="HD416" s="54">
        <v>125</v>
      </c>
      <c r="HE416" s="55">
        <v>150</v>
      </c>
      <c r="HF416" s="54" t="s">
        <v>180</v>
      </c>
      <c r="HG416" s="54" t="s">
        <v>180</v>
      </c>
      <c r="HH416" s="55" t="s">
        <v>180</v>
      </c>
      <c r="HI416" s="54">
        <v>135</v>
      </c>
      <c r="HJ416" s="54">
        <v>92</v>
      </c>
      <c r="HK416" s="55">
        <v>114</v>
      </c>
      <c r="HL416" s="56">
        <v>62</v>
      </c>
      <c r="HM416" s="54">
        <v>47</v>
      </c>
      <c r="HN416" s="55">
        <v>55</v>
      </c>
      <c r="HO416" s="56">
        <v>135</v>
      </c>
      <c r="HP416" s="54">
        <v>88</v>
      </c>
      <c r="HQ416" s="55">
        <v>112</v>
      </c>
      <c r="HR416" s="56">
        <v>150</v>
      </c>
      <c r="HS416" s="54">
        <v>140</v>
      </c>
      <c r="HT416" s="55">
        <v>145</v>
      </c>
      <c r="HU416" s="56">
        <v>192</v>
      </c>
      <c r="HV416" s="54">
        <v>165</v>
      </c>
      <c r="HW416" s="55">
        <v>179</v>
      </c>
      <c r="HX416" s="56">
        <v>75</v>
      </c>
      <c r="HY416" s="54">
        <v>70</v>
      </c>
      <c r="HZ416" s="55">
        <v>73</v>
      </c>
      <c r="IA416" s="56">
        <v>63.2</v>
      </c>
      <c r="IB416" s="54">
        <v>54.8</v>
      </c>
      <c r="IC416" s="55">
        <v>59</v>
      </c>
    </row>
    <row r="417" spans="1:237">
      <c r="A417" s="20">
        <v>2021</v>
      </c>
      <c r="B417" s="20">
        <v>3</v>
      </c>
      <c r="C417" s="20">
        <v>8</v>
      </c>
      <c r="D417" s="54">
        <v>676.25</v>
      </c>
      <c r="E417" s="54">
        <v>676.25</v>
      </c>
      <c r="F417" s="55">
        <v>676.25</v>
      </c>
      <c r="G417" s="56" t="s">
        <v>180</v>
      </c>
      <c r="H417" s="54" t="s">
        <v>180</v>
      </c>
      <c r="I417" s="55" t="s">
        <v>180</v>
      </c>
      <c r="J417" s="56">
        <v>608.75</v>
      </c>
      <c r="K417" s="54">
        <v>598.75</v>
      </c>
      <c r="L417" s="55">
        <v>604</v>
      </c>
      <c r="M417" s="56">
        <v>645</v>
      </c>
      <c r="N417" s="54">
        <v>638.75</v>
      </c>
      <c r="O417" s="55">
        <v>642.25</v>
      </c>
      <c r="P417" s="56">
        <v>645</v>
      </c>
      <c r="Q417" s="54">
        <v>640</v>
      </c>
      <c r="R417" s="55">
        <v>643</v>
      </c>
      <c r="S417" s="56">
        <v>645</v>
      </c>
      <c r="T417" s="54">
        <v>640</v>
      </c>
      <c r="U417" s="55">
        <v>643</v>
      </c>
      <c r="V417" s="54">
        <v>656.25</v>
      </c>
      <c r="W417" s="54">
        <v>638.75</v>
      </c>
      <c r="X417" s="55">
        <v>648</v>
      </c>
      <c r="Y417" s="54">
        <v>650</v>
      </c>
      <c r="Z417" s="54">
        <v>645</v>
      </c>
      <c r="AA417" s="55">
        <v>648</v>
      </c>
      <c r="AB417" s="54">
        <v>645</v>
      </c>
      <c r="AC417" s="54">
        <v>645</v>
      </c>
      <c r="AD417" s="55">
        <v>645</v>
      </c>
      <c r="AE417" s="54">
        <v>652.5</v>
      </c>
      <c r="AF417" s="54">
        <v>643.75</v>
      </c>
      <c r="AG417" s="55">
        <v>648.5</v>
      </c>
      <c r="AH417" s="56">
        <v>640</v>
      </c>
      <c r="AI417" s="54">
        <v>638.75</v>
      </c>
      <c r="AJ417" s="55">
        <v>639.5</v>
      </c>
      <c r="AK417" s="56">
        <v>660</v>
      </c>
      <c r="AL417" s="54">
        <v>635</v>
      </c>
      <c r="AM417" s="55">
        <v>647.5</v>
      </c>
      <c r="AN417" s="56" t="s">
        <v>180</v>
      </c>
      <c r="AO417" s="54" t="s">
        <v>180</v>
      </c>
      <c r="AP417" s="55" t="s">
        <v>180</v>
      </c>
      <c r="AQ417" s="56" t="s">
        <v>180</v>
      </c>
      <c r="AR417" s="54" t="s">
        <v>180</v>
      </c>
      <c r="AS417" s="55" t="s">
        <v>180</v>
      </c>
      <c r="AT417" s="56" t="s">
        <v>180</v>
      </c>
      <c r="AU417" s="54" t="s">
        <v>180</v>
      </c>
      <c r="AV417" s="55" t="s">
        <v>180</v>
      </c>
      <c r="AW417" s="56">
        <v>701.25</v>
      </c>
      <c r="AX417" s="54">
        <v>631.25</v>
      </c>
      <c r="AY417" s="55">
        <v>666.25</v>
      </c>
      <c r="AZ417" s="56">
        <v>705</v>
      </c>
      <c r="BA417" s="54">
        <v>680</v>
      </c>
      <c r="BB417" s="55">
        <v>693</v>
      </c>
      <c r="BC417" s="56">
        <v>695</v>
      </c>
      <c r="BD417" s="54">
        <v>695</v>
      </c>
      <c r="BE417" s="55">
        <v>695</v>
      </c>
      <c r="BF417" s="56">
        <v>705</v>
      </c>
      <c r="BG417" s="54">
        <v>680</v>
      </c>
      <c r="BH417" s="55">
        <v>693</v>
      </c>
      <c r="BI417" s="56">
        <v>645</v>
      </c>
      <c r="BJ417" s="54">
        <v>610</v>
      </c>
      <c r="BK417" s="55">
        <v>627.5</v>
      </c>
      <c r="BL417" s="56">
        <v>631.25</v>
      </c>
      <c r="BM417" s="54">
        <v>629.75</v>
      </c>
      <c r="BN417" s="55">
        <v>630.5</v>
      </c>
      <c r="BO417" s="56">
        <v>628.75</v>
      </c>
      <c r="BP417" s="54">
        <v>613.75</v>
      </c>
      <c r="BQ417" s="55">
        <v>621.25</v>
      </c>
      <c r="BR417" s="56">
        <v>622.25</v>
      </c>
      <c r="BS417" s="54">
        <v>613.75</v>
      </c>
      <c r="BT417" s="55">
        <v>618.25</v>
      </c>
      <c r="BU417" s="56">
        <v>647</v>
      </c>
      <c r="BV417" s="54">
        <v>644.5</v>
      </c>
      <c r="BW417" s="55">
        <v>645.75</v>
      </c>
      <c r="BX417" s="56">
        <v>663.75</v>
      </c>
      <c r="BY417" s="54">
        <v>660</v>
      </c>
      <c r="BZ417" s="55">
        <v>662</v>
      </c>
      <c r="CA417" s="56" t="s">
        <v>180</v>
      </c>
      <c r="CB417" s="54" t="s">
        <v>180</v>
      </c>
      <c r="CC417" s="55" t="s">
        <v>180</v>
      </c>
      <c r="CD417" s="56" t="s">
        <v>180</v>
      </c>
      <c r="CE417" s="54" t="s">
        <v>180</v>
      </c>
      <c r="CF417" s="55" t="s">
        <v>180</v>
      </c>
      <c r="CG417" s="56">
        <v>725</v>
      </c>
      <c r="CH417" s="54">
        <v>720</v>
      </c>
      <c r="CI417" s="55">
        <v>722.5</v>
      </c>
      <c r="CJ417" s="56">
        <v>3662.5</v>
      </c>
      <c r="CK417" s="54">
        <v>3612.5</v>
      </c>
      <c r="CL417" s="55">
        <v>3637.5</v>
      </c>
      <c r="CM417" s="56">
        <v>3550</v>
      </c>
      <c r="CN417" s="54">
        <v>3500</v>
      </c>
      <c r="CO417" s="55">
        <v>3525</v>
      </c>
      <c r="CP417" s="56">
        <v>732.5</v>
      </c>
      <c r="CQ417" s="54">
        <v>728.75</v>
      </c>
      <c r="CR417" s="55">
        <v>730.75</v>
      </c>
      <c r="CS417" s="56">
        <v>670</v>
      </c>
      <c r="CT417" s="54">
        <v>667.5</v>
      </c>
      <c r="CU417" s="55">
        <v>668.75</v>
      </c>
      <c r="CV417" s="56">
        <v>677.5</v>
      </c>
      <c r="CW417" s="54">
        <v>675</v>
      </c>
      <c r="CX417" s="55">
        <v>676.25</v>
      </c>
      <c r="CY417" s="54">
        <v>702.5</v>
      </c>
      <c r="CZ417" s="54">
        <v>698.75</v>
      </c>
      <c r="DA417" s="55">
        <v>701</v>
      </c>
      <c r="DB417" s="54">
        <v>651.25</v>
      </c>
      <c r="DC417" s="54">
        <v>641.25</v>
      </c>
      <c r="DD417" s="55">
        <v>646.25</v>
      </c>
      <c r="DE417" s="54">
        <v>688.75</v>
      </c>
      <c r="DF417" s="54">
        <v>687.5</v>
      </c>
      <c r="DG417" s="55">
        <v>688.25</v>
      </c>
      <c r="DH417" s="54">
        <v>692.5</v>
      </c>
      <c r="DI417" s="54">
        <v>686.25</v>
      </c>
      <c r="DJ417" s="55">
        <v>689.75</v>
      </c>
      <c r="DK417" s="56">
        <v>687.5</v>
      </c>
      <c r="DL417" s="54">
        <v>686</v>
      </c>
      <c r="DM417" s="55">
        <v>687</v>
      </c>
      <c r="DN417" s="54" t="s">
        <v>180</v>
      </c>
      <c r="DO417" s="54" t="s">
        <v>180</v>
      </c>
      <c r="DP417" s="55" t="s">
        <v>180</v>
      </c>
      <c r="DQ417" s="54" t="s">
        <v>180</v>
      </c>
      <c r="DR417" s="54" t="s">
        <v>180</v>
      </c>
      <c r="DS417" s="55" t="s">
        <v>180</v>
      </c>
      <c r="DT417" s="54" t="s">
        <v>180</v>
      </c>
      <c r="DU417" s="54" t="s">
        <v>180</v>
      </c>
      <c r="DV417" s="55" t="s">
        <v>180</v>
      </c>
      <c r="DW417" s="56">
        <v>710</v>
      </c>
      <c r="DX417" s="54">
        <v>708.75</v>
      </c>
      <c r="DY417" s="55">
        <v>709.5</v>
      </c>
      <c r="DZ417" s="56" t="s">
        <v>180</v>
      </c>
      <c r="EA417" s="54" t="s">
        <v>180</v>
      </c>
      <c r="EB417" s="55" t="s">
        <v>180</v>
      </c>
      <c r="EC417" s="56">
        <v>724.5</v>
      </c>
      <c r="ED417" s="54">
        <v>714.5</v>
      </c>
      <c r="EE417" s="55">
        <v>719.5</v>
      </c>
      <c r="EF417" s="56">
        <v>690</v>
      </c>
      <c r="EG417" s="54">
        <v>680</v>
      </c>
      <c r="EH417" s="55">
        <v>685</v>
      </c>
      <c r="EI417" s="56">
        <v>540</v>
      </c>
      <c r="EJ417" s="54">
        <v>525</v>
      </c>
      <c r="EK417" s="55">
        <v>532.5</v>
      </c>
      <c r="EL417" s="56">
        <v>697.5</v>
      </c>
      <c r="EM417" s="54">
        <v>656.25</v>
      </c>
      <c r="EN417" s="55">
        <v>677.25</v>
      </c>
      <c r="EO417" s="56">
        <v>3550</v>
      </c>
      <c r="EP417" s="54">
        <v>3462.5</v>
      </c>
      <c r="EQ417" s="55">
        <v>3506.25</v>
      </c>
      <c r="ER417" s="56">
        <v>3675</v>
      </c>
      <c r="ES417" s="54">
        <v>3612.5</v>
      </c>
      <c r="ET417" s="55">
        <v>3643.75</v>
      </c>
      <c r="EU417" s="54" t="s">
        <v>180</v>
      </c>
      <c r="EV417" s="54" t="s">
        <v>180</v>
      </c>
      <c r="EW417" s="55" t="s">
        <v>180</v>
      </c>
      <c r="EX417" s="54">
        <v>753.75</v>
      </c>
      <c r="EY417" s="54">
        <v>731.25</v>
      </c>
      <c r="EZ417" s="55">
        <v>742.75</v>
      </c>
      <c r="FA417" s="56">
        <v>605</v>
      </c>
      <c r="FB417" s="54">
        <v>600</v>
      </c>
      <c r="FC417" s="55">
        <v>602.5</v>
      </c>
      <c r="FD417" s="56">
        <v>1002.5</v>
      </c>
      <c r="FE417" s="54">
        <v>985</v>
      </c>
      <c r="FF417" s="55">
        <v>994</v>
      </c>
      <c r="FG417" s="56">
        <v>635</v>
      </c>
      <c r="FH417" s="54">
        <v>605</v>
      </c>
      <c r="FI417" s="55">
        <v>620</v>
      </c>
      <c r="FJ417" s="56">
        <v>640</v>
      </c>
      <c r="FK417" s="54">
        <v>605</v>
      </c>
      <c r="FL417" s="55">
        <v>622.5</v>
      </c>
      <c r="FM417" s="56">
        <v>635</v>
      </c>
      <c r="FN417" s="54">
        <v>630</v>
      </c>
      <c r="FO417" s="55">
        <v>632.5</v>
      </c>
      <c r="FP417" s="56" t="s">
        <v>180</v>
      </c>
      <c r="FQ417" s="54" t="s">
        <v>180</v>
      </c>
      <c r="FR417" s="55" t="s">
        <v>180</v>
      </c>
      <c r="FS417" s="56" t="s">
        <v>180</v>
      </c>
      <c r="FT417" s="54" t="s">
        <v>180</v>
      </c>
      <c r="FU417" s="55" t="s">
        <v>180</v>
      </c>
      <c r="FV417" s="56">
        <v>545</v>
      </c>
      <c r="FW417" s="54">
        <v>450</v>
      </c>
      <c r="FX417" s="55">
        <v>497.5</v>
      </c>
      <c r="FY417" s="56">
        <v>657.5</v>
      </c>
      <c r="FZ417" s="54">
        <v>615</v>
      </c>
      <c r="GA417" s="55">
        <v>636.5</v>
      </c>
      <c r="GB417" s="56">
        <v>1310</v>
      </c>
      <c r="GC417" s="54">
        <v>1100</v>
      </c>
      <c r="GD417" s="55">
        <v>1205</v>
      </c>
      <c r="GE417" s="56">
        <v>1160</v>
      </c>
      <c r="GF417" s="54">
        <v>1160</v>
      </c>
      <c r="GG417" s="55">
        <v>1160</v>
      </c>
      <c r="GH417" s="56">
        <v>1347</v>
      </c>
      <c r="GI417" s="54">
        <v>1212</v>
      </c>
      <c r="GJ417" s="55">
        <v>1280</v>
      </c>
      <c r="GK417" s="56">
        <v>1290</v>
      </c>
      <c r="GL417" s="54">
        <v>1212</v>
      </c>
      <c r="GM417" s="55">
        <v>1251</v>
      </c>
      <c r="GN417" s="56" t="s">
        <v>180</v>
      </c>
      <c r="GO417" s="54" t="s">
        <v>180</v>
      </c>
      <c r="GP417" s="55" t="s">
        <v>180</v>
      </c>
      <c r="GQ417" s="56" t="s">
        <v>180</v>
      </c>
      <c r="GR417" s="54" t="s">
        <v>180</v>
      </c>
      <c r="GS417" s="55" t="s">
        <v>180</v>
      </c>
      <c r="GT417" s="56">
        <v>1240</v>
      </c>
      <c r="GU417" s="54">
        <v>1190</v>
      </c>
      <c r="GV417" s="55">
        <v>1215</v>
      </c>
      <c r="GW417" s="56" t="s">
        <v>180</v>
      </c>
      <c r="GX417" s="54" t="s">
        <v>180</v>
      </c>
      <c r="GY417" s="55" t="s">
        <v>180</v>
      </c>
      <c r="GZ417" s="56">
        <v>190</v>
      </c>
      <c r="HA417" s="54">
        <v>118</v>
      </c>
      <c r="HB417" s="55">
        <v>154</v>
      </c>
      <c r="HC417" s="56">
        <v>190</v>
      </c>
      <c r="HD417" s="54">
        <v>147.5</v>
      </c>
      <c r="HE417" s="55">
        <v>168.75</v>
      </c>
      <c r="HF417" s="54" t="s">
        <v>180</v>
      </c>
      <c r="HG417" s="54" t="s">
        <v>180</v>
      </c>
      <c r="HH417" s="55" t="s">
        <v>180</v>
      </c>
      <c r="HI417" s="54">
        <v>146.25</v>
      </c>
      <c r="HJ417" s="54">
        <v>96.5</v>
      </c>
      <c r="HK417" s="55">
        <v>121.5</v>
      </c>
      <c r="HL417" s="56">
        <v>65.75</v>
      </c>
      <c r="HM417" s="54">
        <v>50.75</v>
      </c>
      <c r="HN417" s="55">
        <v>58.75</v>
      </c>
      <c r="HO417" s="56">
        <v>142.5</v>
      </c>
      <c r="HP417" s="54">
        <v>91</v>
      </c>
      <c r="HQ417" s="55">
        <v>117</v>
      </c>
      <c r="HR417" s="56">
        <v>160</v>
      </c>
      <c r="HS417" s="54">
        <v>150</v>
      </c>
      <c r="HT417" s="55">
        <v>155</v>
      </c>
      <c r="HU417" s="56">
        <v>220</v>
      </c>
      <c r="HV417" s="54">
        <v>185</v>
      </c>
      <c r="HW417" s="55">
        <v>203</v>
      </c>
      <c r="HX417" s="56">
        <v>77.5</v>
      </c>
      <c r="HY417" s="54">
        <v>72.5</v>
      </c>
      <c r="HZ417" s="55">
        <v>75.5</v>
      </c>
      <c r="IA417" s="56">
        <v>68</v>
      </c>
      <c r="IB417" s="54">
        <v>58</v>
      </c>
      <c r="IC417" s="55">
        <v>63</v>
      </c>
    </row>
    <row r="418" spans="1:237">
      <c r="A418" s="20">
        <v>2021</v>
      </c>
      <c r="B418" s="20">
        <v>3</v>
      </c>
      <c r="C418" s="20">
        <v>9</v>
      </c>
      <c r="D418" s="54">
        <v>668</v>
      </c>
      <c r="E418" s="54">
        <v>660</v>
      </c>
      <c r="F418" s="55">
        <v>664</v>
      </c>
      <c r="G418" s="56" t="s">
        <v>180</v>
      </c>
      <c r="H418" s="54" t="s">
        <v>180</v>
      </c>
      <c r="I418" s="55" t="s">
        <v>180</v>
      </c>
      <c r="J418" s="56">
        <v>662.2</v>
      </c>
      <c r="K418" s="54">
        <v>638.4</v>
      </c>
      <c r="L418" s="55">
        <v>650.6</v>
      </c>
      <c r="M418" s="56">
        <v>686</v>
      </c>
      <c r="N418" s="54">
        <v>671</v>
      </c>
      <c r="O418" s="55">
        <v>678.6</v>
      </c>
      <c r="P418" s="56">
        <v>686</v>
      </c>
      <c r="Q418" s="54">
        <v>671</v>
      </c>
      <c r="R418" s="55">
        <v>678.6</v>
      </c>
      <c r="S418" s="56">
        <v>686</v>
      </c>
      <c r="T418" s="54">
        <v>671</v>
      </c>
      <c r="U418" s="55">
        <v>678.6</v>
      </c>
      <c r="V418" s="54">
        <v>692</v>
      </c>
      <c r="W418" s="54">
        <v>679</v>
      </c>
      <c r="X418" s="55">
        <v>685.8</v>
      </c>
      <c r="Y418" s="54">
        <v>692</v>
      </c>
      <c r="Z418" s="54">
        <v>682</v>
      </c>
      <c r="AA418" s="55">
        <v>687</v>
      </c>
      <c r="AB418" s="54">
        <v>686</v>
      </c>
      <c r="AC418" s="54">
        <v>680</v>
      </c>
      <c r="AD418" s="55">
        <v>683</v>
      </c>
      <c r="AE418" s="54">
        <v>690</v>
      </c>
      <c r="AF418" s="54">
        <v>679</v>
      </c>
      <c r="AG418" s="55">
        <v>684.8</v>
      </c>
      <c r="AH418" s="56">
        <v>681</v>
      </c>
      <c r="AI418" s="54">
        <v>671</v>
      </c>
      <c r="AJ418" s="55">
        <v>676</v>
      </c>
      <c r="AK418" s="56">
        <v>658</v>
      </c>
      <c r="AL418" s="54">
        <v>646</v>
      </c>
      <c r="AM418" s="55">
        <v>652</v>
      </c>
      <c r="AN418" s="56" t="s">
        <v>180</v>
      </c>
      <c r="AO418" s="54" t="s">
        <v>180</v>
      </c>
      <c r="AP418" s="55" t="s">
        <v>180</v>
      </c>
      <c r="AQ418" s="56" t="s">
        <v>180</v>
      </c>
      <c r="AR418" s="54" t="s">
        <v>180</v>
      </c>
      <c r="AS418" s="55" t="s">
        <v>180</v>
      </c>
      <c r="AT418" s="56" t="s">
        <v>180</v>
      </c>
      <c r="AU418" s="54" t="s">
        <v>180</v>
      </c>
      <c r="AV418" s="55" t="s">
        <v>180</v>
      </c>
      <c r="AW418" s="56">
        <v>692</v>
      </c>
      <c r="AX418" s="54">
        <v>611</v>
      </c>
      <c r="AY418" s="55">
        <v>651.6</v>
      </c>
      <c r="AZ418" s="56">
        <v>696</v>
      </c>
      <c r="BA418" s="54">
        <v>631.6</v>
      </c>
      <c r="BB418" s="55">
        <v>664.2</v>
      </c>
      <c r="BC418" s="56">
        <v>680</v>
      </c>
      <c r="BD418" s="54">
        <v>680</v>
      </c>
      <c r="BE418" s="55">
        <v>680</v>
      </c>
      <c r="BF418" s="56">
        <v>696</v>
      </c>
      <c r="BG418" s="54">
        <v>631.6</v>
      </c>
      <c r="BH418" s="55">
        <v>664.2</v>
      </c>
      <c r="BI418" s="56">
        <v>626</v>
      </c>
      <c r="BJ418" s="54">
        <v>619</v>
      </c>
      <c r="BK418" s="55">
        <v>622.79999999999995</v>
      </c>
      <c r="BL418" s="56">
        <v>652.4</v>
      </c>
      <c r="BM418" s="54">
        <v>650.79999999999995</v>
      </c>
      <c r="BN418" s="55">
        <v>651.6</v>
      </c>
      <c r="BO418" s="56">
        <v>634</v>
      </c>
      <c r="BP418" s="54">
        <v>627</v>
      </c>
      <c r="BQ418" s="55">
        <v>630.79999999999995</v>
      </c>
      <c r="BR418" s="56">
        <v>633.20000000000005</v>
      </c>
      <c r="BS418" s="54">
        <v>628.4</v>
      </c>
      <c r="BT418" s="55">
        <v>630.79999999999995</v>
      </c>
      <c r="BU418" s="56">
        <v>671.6</v>
      </c>
      <c r="BV418" s="54">
        <v>665.8</v>
      </c>
      <c r="BW418" s="55">
        <v>668.8</v>
      </c>
      <c r="BX418" s="56">
        <v>682</v>
      </c>
      <c r="BY418" s="54">
        <v>678</v>
      </c>
      <c r="BZ418" s="55">
        <v>680</v>
      </c>
      <c r="CA418" s="56" t="s">
        <v>180</v>
      </c>
      <c r="CB418" s="54" t="s">
        <v>180</v>
      </c>
      <c r="CC418" s="55" t="s">
        <v>180</v>
      </c>
      <c r="CD418" s="56" t="s">
        <v>180</v>
      </c>
      <c r="CE418" s="54" t="s">
        <v>180</v>
      </c>
      <c r="CF418" s="55" t="s">
        <v>180</v>
      </c>
      <c r="CG418" s="56">
        <v>704</v>
      </c>
      <c r="CH418" s="54">
        <v>700</v>
      </c>
      <c r="CI418" s="55">
        <v>702</v>
      </c>
      <c r="CJ418" s="56">
        <v>3730</v>
      </c>
      <c r="CK418" s="54">
        <v>3650</v>
      </c>
      <c r="CL418" s="55">
        <v>3690</v>
      </c>
      <c r="CM418" s="56">
        <v>3580</v>
      </c>
      <c r="CN418" s="54">
        <v>3500</v>
      </c>
      <c r="CO418" s="55">
        <v>3540</v>
      </c>
      <c r="CP418" s="56">
        <v>721</v>
      </c>
      <c r="CQ418" s="54">
        <v>714</v>
      </c>
      <c r="CR418" s="55">
        <v>717.8</v>
      </c>
      <c r="CS418" s="56">
        <v>716</v>
      </c>
      <c r="CT418" s="54">
        <v>716</v>
      </c>
      <c r="CU418" s="55">
        <v>716</v>
      </c>
      <c r="CV418" s="56">
        <v>716</v>
      </c>
      <c r="CW418" s="54">
        <v>716</v>
      </c>
      <c r="CX418" s="55">
        <v>716</v>
      </c>
      <c r="CY418" s="54">
        <v>667</v>
      </c>
      <c r="CZ418" s="54">
        <v>666</v>
      </c>
      <c r="DA418" s="55">
        <v>666.6</v>
      </c>
      <c r="DB418" s="54">
        <v>702</v>
      </c>
      <c r="DC418" s="54">
        <v>681</v>
      </c>
      <c r="DD418" s="55">
        <v>691.6</v>
      </c>
      <c r="DE418" s="54">
        <v>728</v>
      </c>
      <c r="DF418" s="54">
        <v>722</v>
      </c>
      <c r="DG418" s="55">
        <v>725.2</v>
      </c>
      <c r="DH418" s="54">
        <v>730</v>
      </c>
      <c r="DI418" s="54">
        <v>710</v>
      </c>
      <c r="DJ418" s="55">
        <v>720</v>
      </c>
      <c r="DK418" s="56">
        <v>727</v>
      </c>
      <c r="DL418" s="54">
        <v>714</v>
      </c>
      <c r="DM418" s="55">
        <v>720.6</v>
      </c>
      <c r="DN418" s="54" t="s">
        <v>180</v>
      </c>
      <c r="DO418" s="54" t="s">
        <v>180</v>
      </c>
      <c r="DP418" s="55" t="s">
        <v>180</v>
      </c>
      <c r="DQ418" s="54" t="s">
        <v>180</v>
      </c>
      <c r="DR418" s="54" t="s">
        <v>180</v>
      </c>
      <c r="DS418" s="55" t="s">
        <v>180</v>
      </c>
      <c r="DT418" s="54" t="s">
        <v>180</v>
      </c>
      <c r="DU418" s="54" t="s">
        <v>180</v>
      </c>
      <c r="DV418" s="55" t="s">
        <v>180</v>
      </c>
      <c r="DW418" s="56">
        <v>690</v>
      </c>
      <c r="DX418" s="54">
        <v>686</v>
      </c>
      <c r="DY418" s="55">
        <v>688.4</v>
      </c>
      <c r="DZ418" s="56" t="s">
        <v>180</v>
      </c>
      <c r="EA418" s="54" t="s">
        <v>180</v>
      </c>
      <c r="EB418" s="55" t="s">
        <v>180</v>
      </c>
      <c r="EC418" s="56">
        <v>695</v>
      </c>
      <c r="ED418" s="54">
        <v>685</v>
      </c>
      <c r="EE418" s="55">
        <v>690.4</v>
      </c>
      <c r="EF418" s="56">
        <v>708</v>
      </c>
      <c r="EG418" s="54">
        <v>664</v>
      </c>
      <c r="EH418" s="55">
        <v>686.4</v>
      </c>
      <c r="EI418" s="56">
        <v>500</v>
      </c>
      <c r="EJ418" s="54">
        <v>500</v>
      </c>
      <c r="EK418" s="55">
        <v>500</v>
      </c>
      <c r="EL418" s="56">
        <v>682</v>
      </c>
      <c r="EM418" s="54">
        <v>652</v>
      </c>
      <c r="EN418" s="55">
        <v>667</v>
      </c>
      <c r="EO418" s="56">
        <v>3440</v>
      </c>
      <c r="EP418" s="54">
        <v>3340</v>
      </c>
      <c r="EQ418" s="55">
        <v>3390</v>
      </c>
      <c r="ER418" s="56">
        <v>3640</v>
      </c>
      <c r="ES418" s="54">
        <v>3540</v>
      </c>
      <c r="ET418" s="55">
        <v>3590</v>
      </c>
      <c r="EU418" s="54" t="s">
        <v>180</v>
      </c>
      <c r="EV418" s="54" t="s">
        <v>180</v>
      </c>
      <c r="EW418" s="55" t="s">
        <v>180</v>
      </c>
      <c r="EX418" s="54">
        <v>723</v>
      </c>
      <c r="EY418" s="54">
        <v>713</v>
      </c>
      <c r="EZ418" s="55">
        <v>718</v>
      </c>
      <c r="FA418" s="56">
        <v>570</v>
      </c>
      <c r="FB418" s="54">
        <v>550</v>
      </c>
      <c r="FC418" s="55">
        <v>560</v>
      </c>
      <c r="FD418" s="56">
        <v>1022</v>
      </c>
      <c r="FE418" s="54">
        <v>1002</v>
      </c>
      <c r="FF418" s="55">
        <v>1012.4</v>
      </c>
      <c r="FG418" s="56">
        <v>609</v>
      </c>
      <c r="FH418" s="54">
        <v>594</v>
      </c>
      <c r="FI418" s="55">
        <v>601.79999999999995</v>
      </c>
      <c r="FJ418" s="56">
        <v>609</v>
      </c>
      <c r="FK418" s="54">
        <v>594</v>
      </c>
      <c r="FL418" s="55">
        <v>601.79999999999995</v>
      </c>
      <c r="FM418" s="56">
        <v>624</v>
      </c>
      <c r="FN418" s="54">
        <v>624</v>
      </c>
      <c r="FO418" s="55">
        <v>624</v>
      </c>
      <c r="FP418" s="56" t="s">
        <v>180</v>
      </c>
      <c r="FQ418" s="54" t="s">
        <v>180</v>
      </c>
      <c r="FR418" s="55" t="s">
        <v>180</v>
      </c>
      <c r="FS418" s="56" t="s">
        <v>180</v>
      </c>
      <c r="FT418" s="54" t="s">
        <v>180</v>
      </c>
      <c r="FU418" s="55" t="s">
        <v>180</v>
      </c>
      <c r="FV418" s="56">
        <v>528</v>
      </c>
      <c r="FW418" s="54">
        <v>450</v>
      </c>
      <c r="FX418" s="55">
        <v>489</v>
      </c>
      <c r="FY418" s="56">
        <v>635</v>
      </c>
      <c r="FZ418" s="54">
        <v>604</v>
      </c>
      <c r="GA418" s="55">
        <v>619.79999999999995</v>
      </c>
      <c r="GB418" s="56">
        <v>1310</v>
      </c>
      <c r="GC418" s="54">
        <v>1100</v>
      </c>
      <c r="GD418" s="55">
        <v>1205</v>
      </c>
      <c r="GE418" s="56">
        <v>1160</v>
      </c>
      <c r="GF418" s="54">
        <v>1160</v>
      </c>
      <c r="GG418" s="55">
        <v>1160</v>
      </c>
      <c r="GH418" s="56">
        <v>1347</v>
      </c>
      <c r="GI418" s="54">
        <v>1212</v>
      </c>
      <c r="GJ418" s="55">
        <v>1280</v>
      </c>
      <c r="GK418" s="56">
        <v>1290</v>
      </c>
      <c r="GL418" s="54">
        <v>1212</v>
      </c>
      <c r="GM418" s="55">
        <v>1251</v>
      </c>
      <c r="GN418" s="56" t="s">
        <v>180</v>
      </c>
      <c r="GO418" s="54" t="s">
        <v>180</v>
      </c>
      <c r="GP418" s="55" t="s">
        <v>180</v>
      </c>
      <c r="GQ418" s="56" t="s">
        <v>180</v>
      </c>
      <c r="GR418" s="54" t="s">
        <v>180</v>
      </c>
      <c r="GS418" s="55" t="s">
        <v>180</v>
      </c>
      <c r="GT418" s="56">
        <v>1240</v>
      </c>
      <c r="GU418" s="54">
        <v>1190</v>
      </c>
      <c r="GV418" s="55">
        <v>1215</v>
      </c>
      <c r="GW418" s="56" t="s">
        <v>180</v>
      </c>
      <c r="GX418" s="54" t="s">
        <v>180</v>
      </c>
      <c r="GY418" s="55" t="s">
        <v>180</v>
      </c>
      <c r="GZ418" s="56">
        <v>190</v>
      </c>
      <c r="HA418" s="54">
        <v>118</v>
      </c>
      <c r="HB418" s="55">
        <v>154</v>
      </c>
      <c r="HC418" s="56">
        <v>197</v>
      </c>
      <c r="HD418" s="54">
        <v>155</v>
      </c>
      <c r="HE418" s="55">
        <v>176</v>
      </c>
      <c r="HF418" s="54" t="s">
        <v>180</v>
      </c>
      <c r="HG418" s="54" t="s">
        <v>180</v>
      </c>
      <c r="HH418" s="55" t="s">
        <v>180</v>
      </c>
      <c r="HI418" s="54">
        <v>150</v>
      </c>
      <c r="HJ418" s="54">
        <v>98</v>
      </c>
      <c r="HK418" s="55">
        <v>124</v>
      </c>
      <c r="HL418" s="56">
        <v>67</v>
      </c>
      <c r="HM418" s="54">
        <v>52</v>
      </c>
      <c r="HN418" s="55">
        <v>60</v>
      </c>
      <c r="HO418" s="56">
        <v>150</v>
      </c>
      <c r="HP418" s="54">
        <v>94</v>
      </c>
      <c r="HQ418" s="55">
        <v>122</v>
      </c>
      <c r="HR418" s="56">
        <v>170</v>
      </c>
      <c r="HS418" s="54">
        <v>160</v>
      </c>
      <c r="HT418" s="55">
        <v>165</v>
      </c>
      <c r="HU418" s="56">
        <v>220</v>
      </c>
      <c r="HV418" s="54">
        <v>185</v>
      </c>
      <c r="HW418" s="55">
        <v>203</v>
      </c>
      <c r="HX418" s="56">
        <v>80</v>
      </c>
      <c r="HY418" s="54">
        <v>75</v>
      </c>
      <c r="HZ418" s="55">
        <v>78</v>
      </c>
      <c r="IA418" s="56">
        <v>68</v>
      </c>
      <c r="IB418" s="54">
        <v>58</v>
      </c>
      <c r="IC418" s="55">
        <v>63</v>
      </c>
    </row>
    <row r="419" spans="1:237">
      <c r="A419" s="20">
        <v>2021</v>
      </c>
      <c r="B419" s="20">
        <v>4</v>
      </c>
      <c r="C419" s="20">
        <v>10</v>
      </c>
      <c r="D419" s="54">
        <v>703.75</v>
      </c>
      <c r="E419" s="54">
        <v>698.75</v>
      </c>
      <c r="F419" s="55">
        <v>701.25</v>
      </c>
      <c r="G419" s="56" t="s">
        <v>180</v>
      </c>
      <c r="H419" s="54" t="s">
        <v>180</v>
      </c>
      <c r="I419" s="55" t="s">
        <v>180</v>
      </c>
      <c r="J419" s="56">
        <v>692.5</v>
      </c>
      <c r="K419" s="54">
        <v>670.5</v>
      </c>
      <c r="L419" s="55">
        <v>681.75</v>
      </c>
      <c r="M419" s="56">
        <v>740</v>
      </c>
      <c r="N419" s="54">
        <v>723.75</v>
      </c>
      <c r="O419" s="55">
        <v>732</v>
      </c>
      <c r="P419" s="56">
        <v>740</v>
      </c>
      <c r="Q419" s="54">
        <v>723.75</v>
      </c>
      <c r="R419" s="55">
        <v>732</v>
      </c>
      <c r="S419" s="56">
        <v>740</v>
      </c>
      <c r="T419" s="54">
        <v>720</v>
      </c>
      <c r="U419" s="55">
        <v>730.25</v>
      </c>
      <c r="V419" s="54">
        <v>742.5</v>
      </c>
      <c r="W419" s="54">
        <v>737.5</v>
      </c>
      <c r="X419" s="55">
        <v>740.25</v>
      </c>
      <c r="Y419" s="54">
        <v>743.75</v>
      </c>
      <c r="Z419" s="54">
        <v>733.75</v>
      </c>
      <c r="AA419" s="55">
        <v>739.25</v>
      </c>
      <c r="AB419" s="54">
        <v>740</v>
      </c>
      <c r="AC419" s="54">
        <v>740</v>
      </c>
      <c r="AD419" s="55">
        <v>740</v>
      </c>
      <c r="AE419" s="54">
        <v>740</v>
      </c>
      <c r="AF419" s="54">
        <v>737.5</v>
      </c>
      <c r="AG419" s="55">
        <v>738.75</v>
      </c>
      <c r="AH419" s="56">
        <v>726.25</v>
      </c>
      <c r="AI419" s="54">
        <v>723.75</v>
      </c>
      <c r="AJ419" s="55">
        <v>725</v>
      </c>
      <c r="AK419" s="56">
        <v>696.25</v>
      </c>
      <c r="AL419" s="54">
        <v>673.75</v>
      </c>
      <c r="AM419" s="55">
        <v>685</v>
      </c>
      <c r="AN419" s="56" t="s">
        <v>180</v>
      </c>
      <c r="AO419" s="54" t="s">
        <v>180</v>
      </c>
      <c r="AP419" s="55" t="s">
        <v>180</v>
      </c>
      <c r="AQ419" s="56" t="s">
        <v>180</v>
      </c>
      <c r="AR419" s="54" t="s">
        <v>180</v>
      </c>
      <c r="AS419" s="55" t="s">
        <v>180</v>
      </c>
      <c r="AT419" s="56" t="s">
        <v>180</v>
      </c>
      <c r="AU419" s="54" t="s">
        <v>180</v>
      </c>
      <c r="AV419" s="55" t="s">
        <v>180</v>
      </c>
      <c r="AW419" s="56">
        <v>765</v>
      </c>
      <c r="AX419" s="54">
        <v>707.5</v>
      </c>
      <c r="AY419" s="55">
        <v>736.5</v>
      </c>
      <c r="AZ419" s="56">
        <v>781.25</v>
      </c>
      <c r="BA419" s="54">
        <v>671.25</v>
      </c>
      <c r="BB419" s="55">
        <v>726.25</v>
      </c>
      <c r="BC419" s="56">
        <v>750</v>
      </c>
      <c r="BD419" s="54">
        <v>740</v>
      </c>
      <c r="BE419" s="55">
        <v>745</v>
      </c>
      <c r="BF419" s="56">
        <v>781.25</v>
      </c>
      <c r="BG419" s="54">
        <v>671.25</v>
      </c>
      <c r="BH419" s="55">
        <v>726.25</v>
      </c>
      <c r="BI419" s="56">
        <v>675</v>
      </c>
      <c r="BJ419" s="54">
        <v>650</v>
      </c>
      <c r="BK419" s="55">
        <v>663</v>
      </c>
      <c r="BL419" s="56">
        <v>715</v>
      </c>
      <c r="BM419" s="54">
        <v>677.5</v>
      </c>
      <c r="BN419" s="55">
        <v>696.25</v>
      </c>
      <c r="BO419" s="56">
        <v>650</v>
      </c>
      <c r="BP419" s="54">
        <v>650</v>
      </c>
      <c r="BQ419" s="55">
        <v>650</v>
      </c>
      <c r="BR419" s="56">
        <v>668.5</v>
      </c>
      <c r="BS419" s="54">
        <v>657.5</v>
      </c>
      <c r="BT419" s="55">
        <v>663</v>
      </c>
      <c r="BU419" s="56">
        <v>720</v>
      </c>
      <c r="BV419" s="54">
        <v>708.75</v>
      </c>
      <c r="BW419" s="55">
        <v>714.5</v>
      </c>
      <c r="BX419" s="56">
        <v>726</v>
      </c>
      <c r="BY419" s="54">
        <v>704</v>
      </c>
      <c r="BZ419" s="55">
        <v>715</v>
      </c>
      <c r="CA419" s="56" t="s">
        <v>180</v>
      </c>
      <c r="CB419" s="54" t="s">
        <v>180</v>
      </c>
      <c r="CC419" s="55" t="s">
        <v>180</v>
      </c>
      <c r="CD419" s="56" t="s">
        <v>180</v>
      </c>
      <c r="CE419" s="54" t="s">
        <v>180</v>
      </c>
      <c r="CF419" s="55" t="s">
        <v>180</v>
      </c>
      <c r="CG419" s="56">
        <v>740</v>
      </c>
      <c r="CH419" s="54">
        <v>717.5</v>
      </c>
      <c r="CI419" s="55">
        <v>728.75</v>
      </c>
      <c r="CJ419" s="56">
        <v>3712.5</v>
      </c>
      <c r="CK419" s="54">
        <v>3650</v>
      </c>
      <c r="CL419" s="55">
        <v>3681.25</v>
      </c>
      <c r="CM419" s="56">
        <v>3595</v>
      </c>
      <c r="CN419" s="54">
        <v>3500</v>
      </c>
      <c r="CO419" s="55">
        <v>3547.5</v>
      </c>
      <c r="CP419" s="56">
        <v>795</v>
      </c>
      <c r="CQ419" s="54">
        <v>788.75</v>
      </c>
      <c r="CR419" s="55">
        <v>792</v>
      </c>
      <c r="CS419" s="56">
        <v>790</v>
      </c>
      <c r="CT419" s="54">
        <v>775</v>
      </c>
      <c r="CU419" s="55">
        <v>782.5</v>
      </c>
      <c r="CV419" s="56">
        <v>790</v>
      </c>
      <c r="CW419" s="54">
        <v>775</v>
      </c>
      <c r="CX419" s="55">
        <v>782.5</v>
      </c>
      <c r="CY419" s="54">
        <v>730</v>
      </c>
      <c r="CZ419" s="54">
        <v>716.25</v>
      </c>
      <c r="DA419" s="55">
        <v>723.25</v>
      </c>
      <c r="DB419" s="54">
        <v>735</v>
      </c>
      <c r="DC419" s="54">
        <v>725</v>
      </c>
      <c r="DD419" s="55">
        <v>730.25</v>
      </c>
      <c r="DE419" s="54">
        <v>792.5</v>
      </c>
      <c r="DF419" s="54">
        <v>788.75</v>
      </c>
      <c r="DG419" s="55">
        <v>790.75</v>
      </c>
      <c r="DH419" s="54">
        <v>795</v>
      </c>
      <c r="DI419" s="54">
        <v>790</v>
      </c>
      <c r="DJ419" s="55">
        <v>793</v>
      </c>
      <c r="DK419" s="56">
        <v>781.25</v>
      </c>
      <c r="DL419" s="54">
        <v>772.5</v>
      </c>
      <c r="DM419" s="55">
        <v>777.25</v>
      </c>
      <c r="DN419" s="54" t="s">
        <v>180</v>
      </c>
      <c r="DO419" s="54" t="s">
        <v>180</v>
      </c>
      <c r="DP419" s="55" t="s">
        <v>180</v>
      </c>
      <c r="DQ419" s="54" t="s">
        <v>180</v>
      </c>
      <c r="DR419" s="54" t="s">
        <v>180</v>
      </c>
      <c r="DS419" s="55" t="s">
        <v>180</v>
      </c>
      <c r="DT419" s="54" t="s">
        <v>180</v>
      </c>
      <c r="DU419" s="54" t="s">
        <v>180</v>
      </c>
      <c r="DV419" s="55" t="s">
        <v>180</v>
      </c>
      <c r="DW419" s="56">
        <v>730</v>
      </c>
      <c r="DX419" s="54">
        <v>730</v>
      </c>
      <c r="DY419" s="55">
        <v>730</v>
      </c>
      <c r="DZ419" s="56" t="s">
        <v>180</v>
      </c>
      <c r="EA419" s="54" t="s">
        <v>180</v>
      </c>
      <c r="EB419" s="55" t="s">
        <v>180</v>
      </c>
      <c r="EC419" s="56">
        <v>752.5</v>
      </c>
      <c r="ED419" s="54">
        <v>741.25</v>
      </c>
      <c r="EE419" s="55">
        <v>747</v>
      </c>
      <c r="EF419" s="56">
        <v>762.5</v>
      </c>
      <c r="EG419" s="54">
        <v>710</v>
      </c>
      <c r="EH419" s="55">
        <v>736.25</v>
      </c>
      <c r="EI419" s="56">
        <v>500</v>
      </c>
      <c r="EJ419" s="54">
        <v>500</v>
      </c>
      <c r="EK419" s="55">
        <v>500</v>
      </c>
      <c r="EL419" s="56">
        <v>716.25</v>
      </c>
      <c r="EM419" s="54">
        <v>706.25</v>
      </c>
      <c r="EN419" s="55">
        <v>711.25</v>
      </c>
      <c r="EO419" s="56">
        <v>3387.5</v>
      </c>
      <c r="EP419" s="54">
        <v>3300</v>
      </c>
      <c r="EQ419" s="55">
        <v>3343.75</v>
      </c>
      <c r="ER419" s="56">
        <v>3587.5</v>
      </c>
      <c r="ES419" s="54">
        <v>3500</v>
      </c>
      <c r="ET419" s="55">
        <v>3543.75</v>
      </c>
      <c r="EU419" s="54" t="s">
        <v>180</v>
      </c>
      <c r="EV419" s="54" t="s">
        <v>180</v>
      </c>
      <c r="EW419" s="55" t="s">
        <v>180</v>
      </c>
      <c r="EX419" s="54">
        <v>791.25</v>
      </c>
      <c r="EY419" s="54">
        <v>771.25</v>
      </c>
      <c r="EZ419" s="55">
        <v>781.25</v>
      </c>
      <c r="FA419" s="56">
        <v>632.5</v>
      </c>
      <c r="FB419" s="54">
        <v>617.5</v>
      </c>
      <c r="FC419" s="55">
        <v>625</v>
      </c>
      <c r="FD419" s="56">
        <v>1117.5</v>
      </c>
      <c r="FE419" s="54">
        <v>1060</v>
      </c>
      <c r="FF419" s="55">
        <v>1088.75</v>
      </c>
      <c r="FG419" s="56">
        <v>622.5</v>
      </c>
      <c r="FH419" s="54">
        <v>615</v>
      </c>
      <c r="FI419" s="55">
        <v>619</v>
      </c>
      <c r="FJ419" s="56">
        <v>622.5</v>
      </c>
      <c r="FK419" s="54">
        <v>615</v>
      </c>
      <c r="FL419" s="55">
        <v>619</v>
      </c>
      <c r="FM419" s="56">
        <v>650</v>
      </c>
      <c r="FN419" s="54">
        <v>650</v>
      </c>
      <c r="FO419" s="55">
        <v>650</v>
      </c>
      <c r="FP419" s="56" t="s">
        <v>180</v>
      </c>
      <c r="FQ419" s="54" t="s">
        <v>180</v>
      </c>
      <c r="FR419" s="55" t="s">
        <v>180</v>
      </c>
      <c r="FS419" s="56" t="s">
        <v>180</v>
      </c>
      <c r="FT419" s="54" t="s">
        <v>180</v>
      </c>
      <c r="FU419" s="55" t="s">
        <v>180</v>
      </c>
      <c r="FV419" s="56">
        <v>545</v>
      </c>
      <c r="FW419" s="54">
        <v>460</v>
      </c>
      <c r="FX419" s="55">
        <v>502.5</v>
      </c>
      <c r="FY419" s="56">
        <v>652.5</v>
      </c>
      <c r="FZ419" s="54">
        <v>625</v>
      </c>
      <c r="GA419" s="55">
        <v>639</v>
      </c>
      <c r="GB419" s="56">
        <v>1480</v>
      </c>
      <c r="GC419" s="54">
        <v>1270</v>
      </c>
      <c r="GD419" s="55">
        <v>1375</v>
      </c>
      <c r="GE419" s="56">
        <v>1330</v>
      </c>
      <c r="GF419" s="54">
        <v>1330</v>
      </c>
      <c r="GG419" s="55">
        <v>1330</v>
      </c>
      <c r="GH419" s="56">
        <v>1517</v>
      </c>
      <c r="GI419" s="54">
        <v>1382</v>
      </c>
      <c r="GJ419" s="55">
        <v>1450</v>
      </c>
      <c r="GK419" s="56">
        <v>1460</v>
      </c>
      <c r="GL419" s="54">
        <v>1382</v>
      </c>
      <c r="GM419" s="55">
        <v>1421</v>
      </c>
      <c r="GN419" s="56" t="s">
        <v>180</v>
      </c>
      <c r="GO419" s="54" t="s">
        <v>180</v>
      </c>
      <c r="GP419" s="55" t="s">
        <v>180</v>
      </c>
      <c r="GQ419" s="56" t="s">
        <v>180</v>
      </c>
      <c r="GR419" s="54" t="s">
        <v>180</v>
      </c>
      <c r="GS419" s="55" t="s">
        <v>180</v>
      </c>
      <c r="GT419" s="56">
        <v>1410</v>
      </c>
      <c r="GU419" s="54">
        <v>1360</v>
      </c>
      <c r="GV419" s="55">
        <v>1385</v>
      </c>
      <c r="GW419" s="56" t="s">
        <v>180</v>
      </c>
      <c r="GX419" s="54" t="s">
        <v>180</v>
      </c>
      <c r="GY419" s="55" t="s">
        <v>180</v>
      </c>
      <c r="GZ419" s="56">
        <v>190</v>
      </c>
      <c r="HA419" s="54">
        <v>118</v>
      </c>
      <c r="HB419" s="55">
        <v>154</v>
      </c>
      <c r="HC419" s="56">
        <v>205</v>
      </c>
      <c r="HD419" s="54">
        <v>155</v>
      </c>
      <c r="HE419" s="55">
        <v>180</v>
      </c>
      <c r="HF419" s="54" t="s">
        <v>180</v>
      </c>
      <c r="HG419" s="54" t="s">
        <v>180</v>
      </c>
      <c r="HH419" s="55" t="s">
        <v>180</v>
      </c>
      <c r="HI419" s="54">
        <v>150</v>
      </c>
      <c r="HJ419" s="54">
        <v>98</v>
      </c>
      <c r="HK419" s="55">
        <v>124</v>
      </c>
      <c r="HL419" s="56">
        <v>67</v>
      </c>
      <c r="HM419" s="54">
        <v>52</v>
      </c>
      <c r="HN419" s="55">
        <v>60</v>
      </c>
      <c r="HO419" s="56">
        <v>150</v>
      </c>
      <c r="HP419" s="54">
        <v>94</v>
      </c>
      <c r="HQ419" s="55">
        <v>122</v>
      </c>
      <c r="HR419" s="56">
        <v>170</v>
      </c>
      <c r="HS419" s="54">
        <v>160</v>
      </c>
      <c r="HT419" s="55">
        <v>165</v>
      </c>
      <c r="HU419" s="56">
        <v>220</v>
      </c>
      <c r="HV419" s="54">
        <v>185</v>
      </c>
      <c r="HW419" s="55">
        <v>203</v>
      </c>
      <c r="HX419" s="56">
        <v>80</v>
      </c>
      <c r="HY419" s="54">
        <v>75</v>
      </c>
      <c r="HZ419" s="55">
        <v>78</v>
      </c>
      <c r="IA419" s="56">
        <v>68</v>
      </c>
      <c r="IB419" s="54">
        <v>58</v>
      </c>
      <c r="IC419" s="55">
        <v>63</v>
      </c>
    </row>
    <row r="420" spans="1:237">
      <c r="A420" s="20">
        <v>2021</v>
      </c>
      <c r="B420" s="20">
        <v>4</v>
      </c>
      <c r="C420" s="20">
        <v>11</v>
      </c>
      <c r="D420" s="54">
        <v>766.25</v>
      </c>
      <c r="E420" s="54">
        <v>766.25</v>
      </c>
      <c r="F420" s="55">
        <v>766.25</v>
      </c>
      <c r="G420" s="56" t="s">
        <v>180</v>
      </c>
      <c r="H420" s="54" t="s">
        <v>180</v>
      </c>
      <c r="I420" s="55" t="s">
        <v>180</v>
      </c>
      <c r="J420" s="56">
        <v>745</v>
      </c>
      <c r="K420" s="54">
        <v>720</v>
      </c>
      <c r="L420" s="55">
        <v>732.75</v>
      </c>
      <c r="M420" s="56">
        <v>772.5</v>
      </c>
      <c r="N420" s="54">
        <v>767.5</v>
      </c>
      <c r="O420" s="55">
        <v>770.5</v>
      </c>
      <c r="P420" s="56">
        <v>772.5</v>
      </c>
      <c r="Q420" s="54">
        <v>767.5</v>
      </c>
      <c r="R420" s="55">
        <v>770.5</v>
      </c>
      <c r="S420" s="56">
        <v>772.5</v>
      </c>
      <c r="T420" s="54">
        <v>768.75</v>
      </c>
      <c r="U420" s="55">
        <v>771</v>
      </c>
      <c r="V420" s="54">
        <v>770</v>
      </c>
      <c r="W420" s="54">
        <v>765</v>
      </c>
      <c r="X420" s="55">
        <v>768</v>
      </c>
      <c r="Y420" s="54">
        <v>770</v>
      </c>
      <c r="Z420" s="54">
        <v>765</v>
      </c>
      <c r="AA420" s="55">
        <v>768</v>
      </c>
      <c r="AB420" s="54">
        <v>772.5</v>
      </c>
      <c r="AC420" s="54">
        <v>772.5</v>
      </c>
      <c r="AD420" s="55">
        <v>772.5</v>
      </c>
      <c r="AE420" s="54">
        <v>765</v>
      </c>
      <c r="AF420" s="54">
        <v>765</v>
      </c>
      <c r="AG420" s="55">
        <v>765</v>
      </c>
      <c r="AH420" s="56">
        <v>772.5</v>
      </c>
      <c r="AI420" s="54">
        <v>767.5</v>
      </c>
      <c r="AJ420" s="55">
        <v>770.5</v>
      </c>
      <c r="AK420" s="56">
        <v>773.75</v>
      </c>
      <c r="AL420" s="54">
        <v>748.75</v>
      </c>
      <c r="AM420" s="55">
        <v>761.25</v>
      </c>
      <c r="AN420" s="56" t="s">
        <v>180</v>
      </c>
      <c r="AO420" s="54" t="s">
        <v>180</v>
      </c>
      <c r="AP420" s="55" t="s">
        <v>180</v>
      </c>
      <c r="AQ420" s="56" t="s">
        <v>180</v>
      </c>
      <c r="AR420" s="54" t="s">
        <v>180</v>
      </c>
      <c r="AS420" s="55" t="s">
        <v>180</v>
      </c>
      <c r="AT420" s="56" t="s">
        <v>180</v>
      </c>
      <c r="AU420" s="54" t="s">
        <v>180</v>
      </c>
      <c r="AV420" s="55" t="s">
        <v>180</v>
      </c>
      <c r="AW420" s="56">
        <v>847.5</v>
      </c>
      <c r="AX420" s="54">
        <v>806.25</v>
      </c>
      <c r="AY420" s="55">
        <v>827</v>
      </c>
      <c r="AZ420" s="56">
        <v>881.25</v>
      </c>
      <c r="BA420" s="54">
        <v>818.75</v>
      </c>
      <c r="BB420" s="55">
        <v>850</v>
      </c>
      <c r="BC420" s="56">
        <v>842.5</v>
      </c>
      <c r="BD420" s="54">
        <v>835</v>
      </c>
      <c r="BE420" s="55">
        <v>838.75</v>
      </c>
      <c r="BF420" s="56">
        <v>881.25</v>
      </c>
      <c r="BG420" s="54">
        <v>818.75</v>
      </c>
      <c r="BH420" s="55">
        <v>850</v>
      </c>
      <c r="BI420" s="56">
        <v>813.75</v>
      </c>
      <c r="BJ420" s="54">
        <v>727.5</v>
      </c>
      <c r="BK420" s="55">
        <v>771</v>
      </c>
      <c r="BL420" s="56">
        <v>810.25</v>
      </c>
      <c r="BM420" s="54">
        <v>792.75</v>
      </c>
      <c r="BN420" s="55">
        <v>801.5</v>
      </c>
      <c r="BO420" s="56" t="s">
        <v>180</v>
      </c>
      <c r="BP420" s="54" t="s">
        <v>180</v>
      </c>
      <c r="BQ420" s="55" t="s">
        <v>180</v>
      </c>
      <c r="BR420" s="56">
        <v>760</v>
      </c>
      <c r="BS420" s="54">
        <v>750</v>
      </c>
      <c r="BT420" s="55">
        <v>755</v>
      </c>
      <c r="BU420" s="56">
        <v>828.75</v>
      </c>
      <c r="BV420" s="54">
        <v>809.5</v>
      </c>
      <c r="BW420" s="55">
        <v>819.5</v>
      </c>
      <c r="BX420" s="56">
        <v>857.5</v>
      </c>
      <c r="BY420" s="54">
        <v>857.5</v>
      </c>
      <c r="BZ420" s="55">
        <v>857.5</v>
      </c>
      <c r="CA420" s="56" t="s">
        <v>180</v>
      </c>
      <c r="CB420" s="54" t="s">
        <v>180</v>
      </c>
      <c r="CC420" s="55" t="s">
        <v>180</v>
      </c>
      <c r="CD420" s="56" t="s">
        <v>180</v>
      </c>
      <c r="CE420" s="54" t="s">
        <v>180</v>
      </c>
      <c r="CF420" s="55" t="s">
        <v>180</v>
      </c>
      <c r="CG420" s="56">
        <v>825</v>
      </c>
      <c r="CH420" s="54">
        <v>797.5</v>
      </c>
      <c r="CI420" s="55">
        <v>811.25</v>
      </c>
      <c r="CJ420" s="56">
        <v>3662.5</v>
      </c>
      <c r="CK420" s="54">
        <v>3610</v>
      </c>
      <c r="CL420" s="55">
        <v>3636.25</v>
      </c>
      <c r="CM420" s="56">
        <v>3512.5</v>
      </c>
      <c r="CN420" s="54">
        <v>3460</v>
      </c>
      <c r="CO420" s="55">
        <v>3486.25</v>
      </c>
      <c r="CP420" s="56">
        <v>890</v>
      </c>
      <c r="CQ420" s="54">
        <v>860</v>
      </c>
      <c r="CR420" s="55">
        <v>875</v>
      </c>
      <c r="CS420" s="56">
        <v>830</v>
      </c>
      <c r="CT420" s="54">
        <v>830</v>
      </c>
      <c r="CU420" s="55">
        <v>830</v>
      </c>
      <c r="CV420" s="56">
        <v>840</v>
      </c>
      <c r="CW420" s="54">
        <v>830</v>
      </c>
      <c r="CX420" s="55">
        <v>835</v>
      </c>
      <c r="CY420" s="54">
        <v>777.5</v>
      </c>
      <c r="CZ420" s="54">
        <v>766.25</v>
      </c>
      <c r="DA420" s="55">
        <v>772</v>
      </c>
      <c r="DB420" s="54">
        <v>768.75</v>
      </c>
      <c r="DC420" s="54">
        <v>757.5</v>
      </c>
      <c r="DD420" s="55">
        <v>763.5</v>
      </c>
      <c r="DE420" s="54">
        <v>820</v>
      </c>
      <c r="DF420" s="54">
        <v>808.75</v>
      </c>
      <c r="DG420" s="55">
        <v>814.5</v>
      </c>
      <c r="DH420" s="54">
        <v>823.75</v>
      </c>
      <c r="DI420" s="54">
        <v>813.75</v>
      </c>
      <c r="DJ420" s="55">
        <v>818.75</v>
      </c>
      <c r="DK420" s="56">
        <v>810</v>
      </c>
      <c r="DL420" s="54">
        <v>810</v>
      </c>
      <c r="DM420" s="55">
        <v>810</v>
      </c>
      <c r="DN420" s="54" t="s">
        <v>180</v>
      </c>
      <c r="DO420" s="54" t="s">
        <v>180</v>
      </c>
      <c r="DP420" s="55" t="s">
        <v>180</v>
      </c>
      <c r="DQ420" s="54" t="s">
        <v>180</v>
      </c>
      <c r="DR420" s="54" t="s">
        <v>180</v>
      </c>
      <c r="DS420" s="55" t="s">
        <v>180</v>
      </c>
      <c r="DT420" s="54" t="s">
        <v>180</v>
      </c>
      <c r="DU420" s="54" t="s">
        <v>180</v>
      </c>
      <c r="DV420" s="55" t="s">
        <v>180</v>
      </c>
      <c r="DW420" s="56">
        <v>790</v>
      </c>
      <c r="DX420" s="54">
        <v>782.5</v>
      </c>
      <c r="DY420" s="55">
        <v>786.25</v>
      </c>
      <c r="DZ420" s="56" t="s">
        <v>180</v>
      </c>
      <c r="EA420" s="54" t="s">
        <v>180</v>
      </c>
      <c r="EB420" s="55" t="s">
        <v>180</v>
      </c>
      <c r="EC420" s="56">
        <v>833.75</v>
      </c>
      <c r="ED420" s="54">
        <v>786.25</v>
      </c>
      <c r="EE420" s="55">
        <v>810.25</v>
      </c>
      <c r="EF420" s="56">
        <v>825</v>
      </c>
      <c r="EG420" s="54">
        <v>805</v>
      </c>
      <c r="EH420" s="55">
        <v>815</v>
      </c>
      <c r="EI420" s="56" t="s">
        <v>180</v>
      </c>
      <c r="EJ420" s="54" t="s">
        <v>180</v>
      </c>
      <c r="EK420" s="55" t="s">
        <v>180</v>
      </c>
      <c r="EL420" s="56">
        <v>796.25</v>
      </c>
      <c r="EM420" s="54">
        <v>756.25</v>
      </c>
      <c r="EN420" s="55">
        <v>776.25</v>
      </c>
      <c r="EO420" s="56">
        <v>3250</v>
      </c>
      <c r="EP420" s="54">
        <v>3112.5</v>
      </c>
      <c r="EQ420" s="55">
        <v>3181.25</v>
      </c>
      <c r="ER420" s="56" t="s">
        <v>180</v>
      </c>
      <c r="ES420" s="54" t="s">
        <v>180</v>
      </c>
      <c r="ET420" s="55" t="s">
        <v>180</v>
      </c>
      <c r="EU420" s="54" t="s">
        <v>180</v>
      </c>
      <c r="EV420" s="54" t="s">
        <v>180</v>
      </c>
      <c r="EW420" s="55" t="s">
        <v>180</v>
      </c>
      <c r="EX420" s="54">
        <v>833.75</v>
      </c>
      <c r="EY420" s="54">
        <v>817.5</v>
      </c>
      <c r="EZ420" s="55">
        <v>825.75</v>
      </c>
      <c r="FA420" s="56">
        <v>705</v>
      </c>
      <c r="FB420" s="54">
        <v>685</v>
      </c>
      <c r="FC420" s="55">
        <v>695</v>
      </c>
      <c r="FD420" s="56">
        <v>1200</v>
      </c>
      <c r="FE420" s="54">
        <v>1090</v>
      </c>
      <c r="FF420" s="55">
        <v>1145</v>
      </c>
      <c r="FG420" s="56">
        <v>675</v>
      </c>
      <c r="FH420" s="54">
        <v>660</v>
      </c>
      <c r="FI420" s="55">
        <v>667.5</v>
      </c>
      <c r="FJ420" s="56">
        <v>675</v>
      </c>
      <c r="FK420" s="54">
        <v>660</v>
      </c>
      <c r="FL420" s="55">
        <v>667.5</v>
      </c>
      <c r="FM420" s="56">
        <v>715</v>
      </c>
      <c r="FN420" s="54">
        <v>705</v>
      </c>
      <c r="FO420" s="55">
        <v>710</v>
      </c>
      <c r="FP420" s="56" t="s">
        <v>180</v>
      </c>
      <c r="FQ420" s="54" t="s">
        <v>180</v>
      </c>
      <c r="FR420" s="55" t="s">
        <v>180</v>
      </c>
      <c r="FS420" s="56" t="s">
        <v>180</v>
      </c>
      <c r="FT420" s="54" t="s">
        <v>180</v>
      </c>
      <c r="FU420" s="55" t="s">
        <v>180</v>
      </c>
      <c r="FV420" s="56">
        <v>570</v>
      </c>
      <c r="FW420" s="54">
        <v>470</v>
      </c>
      <c r="FX420" s="55">
        <v>520</v>
      </c>
      <c r="FY420" s="56">
        <v>700</v>
      </c>
      <c r="FZ420" s="54">
        <v>670</v>
      </c>
      <c r="GA420" s="55">
        <v>685</v>
      </c>
      <c r="GB420" s="56">
        <v>1480</v>
      </c>
      <c r="GC420" s="54">
        <v>1270</v>
      </c>
      <c r="GD420" s="55">
        <v>1375</v>
      </c>
      <c r="GE420" s="56">
        <v>1330</v>
      </c>
      <c r="GF420" s="54">
        <v>1330</v>
      </c>
      <c r="GG420" s="55">
        <v>1330</v>
      </c>
      <c r="GH420" s="56">
        <v>1517</v>
      </c>
      <c r="GI420" s="54">
        <v>1382</v>
      </c>
      <c r="GJ420" s="55">
        <v>1450</v>
      </c>
      <c r="GK420" s="56">
        <v>1460</v>
      </c>
      <c r="GL420" s="54">
        <v>1382</v>
      </c>
      <c r="GM420" s="55">
        <v>1421</v>
      </c>
      <c r="GN420" s="56" t="s">
        <v>180</v>
      </c>
      <c r="GO420" s="54" t="s">
        <v>180</v>
      </c>
      <c r="GP420" s="55" t="s">
        <v>180</v>
      </c>
      <c r="GQ420" s="56" t="s">
        <v>180</v>
      </c>
      <c r="GR420" s="54" t="s">
        <v>180</v>
      </c>
      <c r="GS420" s="55" t="s">
        <v>180</v>
      </c>
      <c r="GT420" s="56">
        <v>1410</v>
      </c>
      <c r="GU420" s="54">
        <v>1360</v>
      </c>
      <c r="GV420" s="55">
        <v>1385</v>
      </c>
      <c r="GW420" s="56" t="s">
        <v>180</v>
      </c>
      <c r="GX420" s="54" t="s">
        <v>180</v>
      </c>
      <c r="GY420" s="55" t="s">
        <v>180</v>
      </c>
      <c r="GZ420" s="56">
        <v>216.25</v>
      </c>
      <c r="HA420" s="54">
        <v>134.5</v>
      </c>
      <c r="HB420" s="55">
        <v>175.75</v>
      </c>
      <c r="HC420" s="56">
        <v>211.25</v>
      </c>
      <c r="HD420" s="54">
        <v>158.75</v>
      </c>
      <c r="HE420" s="55">
        <v>185</v>
      </c>
      <c r="HF420" s="54" t="s">
        <v>180</v>
      </c>
      <c r="HG420" s="54" t="s">
        <v>180</v>
      </c>
      <c r="HH420" s="55" t="s">
        <v>180</v>
      </c>
      <c r="HI420" s="54">
        <v>162.5</v>
      </c>
      <c r="HJ420" s="54">
        <v>104.75</v>
      </c>
      <c r="HK420" s="55">
        <v>133.75</v>
      </c>
      <c r="HL420" s="56">
        <v>78.5</v>
      </c>
      <c r="HM420" s="54">
        <v>52</v>
      </c>
      <c r="HN420" s="55">
        <v>65.5</v>
      </c>
      <c r="HO420" s="56">
        <v>153.75</v>
      </c>
      <c r="HP420" s="54">
        <v>99.25</v>
      </c>
      <c r="HQ420" s="55">
        <v>126.5</v>
      </c>
      <c r="HR420" s="56">
        <v>175</v>
      </c>
      <c r="HS420" s="54">
        <v>162.5</v>
      </c>
      <c r="HT420" s="55">
        <v>168.75</v>
      </c>
      <c r="HU420" s="56">
        <v>220</v>
      </c>
      <c r="HV420" s="54">
        <v>185</v>
      </c>
      <c r="HW420" s="55">
        <v>203</v>
      </c>
      <c r="HX420" s="56">
        <v>83.75</v>
      </c>
      <c r="HY420" s="54">
        <v>78.75</v>
      </c>
      <c r="HZ420" s="55">
        <v>81.75</v>
      </c>
      <c r="IA420" s="56">
        <v>71</v>
      </c>
      <c r="IB420" s="54">
        <v>61</v>
      </c>
      <c r="IC420" s="55">
        <v>66</v>
      </c>
    </row>
    <row r="421" spans="1:237">
      <c r="A421" s="20">
        <v>2021</v>
      </c>
      <c r="B421" s="20">
        <v>4</v>
      </c>
      <c r="C421" s="20">
        <v>12</v>
      </c>
      <c r="D421" s="54">
        <v>810</v>
      </c>
      <c r="E421" s="54">
        <v>810</v>
      </c>
      <c r="F421" s="55">
        <v>810</v>
      </c>
      <c r="G421" s="56" t="s">
        <v>180</v>
      </c>
      <c r="H421" s="54" t="s">
        <v>180</v>
      </c>
      <c r="I421" s="55" t="s">
        <v>180</v>
      </c>
      <c r="J421" s="56">
        <v>746.25</v>
      </c>
      <c r="K421" s="54">
        <v>737.5</v>
      </c>
      <c r="L421" s="55">
        <v>742.25</v>
      </c>
      <c r="M421" s="56">
        <v>782.5</v>
      </c>
      <c r="N421" s="54">
        <v>777.5</v>
      </c>
      <c r="O421" s="55">
        <v>780.5</v>
      </c>
      <c r="P421" s="56">
        <v>782.5</v>
      </c>
      <c r="Q421" s="54">
        <v>777.5</v>
      </c>
      <c r="R421" s="55">
        <v>780.5</v>
      </c>
      <c r="S421" s="56">
        <v>782.5</v>
      </c>
      <c r="T421" s="54">
        <v>777.5</v>
      </c>
      <c r="U421" s="55">
        <v>780.5</v>
      </c>
      <c r="V421" s="54">
        <v>782.5</v>
      </c>
      <c r="W421" s="54">
        <v>775</v>
      </c>
      <c r="X421" s="55">
        <v>779</v>
      </c>
      <c r="Y421" s="54">
        <v>782.5</v>
      </c>
      <c r="Z421" s="54">
        <v>777.5</v>
      </c>
      <c r="AA421" s="55">
        <v>780.5</v>
      </c>
      <c r="AB421" s="54">
        <v>782.5</v>
      </c>
      <c r="AC421" s="54">
        <v>781.25</v>
      </c>
      <c r="AD421" s="55">
        <v>782</v>
      </c>
      <c r="AE421" s="54">
        <v>780</v>
      </c>
      <c r="AF421" s="54">
        <v>775</v>
      </c>
      <c r="AG421" s="55">
        <v>778</v>
      </c>
      <c r="AH421" s="56">
        <v>781.25</v>
      </c>
      <c r="AI421" s="54">
        <v>777.5</v>
      </c>
      <c r="AJ421" s="55">
        <v>779.75</v>
      </c>
      <c r="AK421" s="56">
        <v>900</v>
      </c>
      <c r="AL421" s="54">
        <v>800</v>
      </c>
      <c r="AM421" s="55">
        <v>850</v>
      </c>
      <c r="AN421" s="56" t="s">
        <v>180</v>
      </c>
      <c r="AO421" s="54" t="s">
        <v>180</v>
      </c>
      <c r="AP421" s="55" t="s">
        <v>180</v>
      </c>
      <c r="AQ421" s="56" t="s">
        <v>180</v>
      </c>
      <c r="AR421" s="54" t="s">
        <v>180</v>
      </c>
      <c r="AS421" s="55" t="s">
        <v>180</v>
      </c>
      <c r="AT421" s="56" t="s">
        <v>180</v>
      </c>
      <c r="AU421" s="54" t="s">
        <v>180</v>
      </c>
      <c r="AV421" s="55" t="s">
        <v>180</v>
      </c>
      <c r="AW421" s="56">
        <v>890</v>
      </c>
      <c r="AX421" s="54">
        <v>850</v>
      </c>
      <c r="AY421" s="55">
        <v>870</v>
      </c>
      <c r="AZ421" s="56">
        <v>925</v>
      </c>
      <c r="BA421" s="54">
        <v>875</v>
      </c>
      <c r="BB421" s="55">
        <v>900</v>
      </c>
      <c r="BC421" s="56">
        <v>903.75</v>
      </c>
      <c r="BD421" s="54">
        <v>885</v>
      </c>
      <c r="BE421" s="55">
        <v>894.5</v>
      </c>
      <c r="BF421" s="56">
        <v>925</v>
      </c>
      <c r="BG421" s="54">
        <v>875</v>
      </c>
      <c r="BH421" s="55">
        <v>900</v>
      </c>
      <c r="BI421" s="56">
        <v>930</v>
      </c>
      <c r="BJ421" s="54">
        <v>750</v>
      </c>
      <c r="BK421" s="55">
        <v>840</v>
      </c>
      <c r="BL421" s="56">
        <v>910</v>
      </c>
      <c r="BM421" s="54">
        <v>871.5</v>
      </c>
      <c r="BN421" s="55">
        <v>890.75</v>
      </c>
      <c r="BO421" s="56" t="s">
        <v>180</v>
      </c>
      <c r="BP421" s="54" t="s">
        <v>180</v>
      </c>
      <c r="BQ421" s="55" t="s">
        <v>180</v>
      </c>
      <c r="BR421" s="56" t="s">
        <v>180</v>
      </c>
      <c r="BS421" s="54" t="s">
        <v>180</v>
      </c>
      <c r="BT421" s="55" t="s">
        <v>180</v>
      </c>
      <c r="BU421" s="56">
        <v>899.25</v>
      </c>
      <c r="BV421" s="54">
        <v>885.25</v>
      </c>
      <c r="BW421" s="55">
        <v>892.25</v>
      </c>
      <c r="BX421" s="56">
        <v>915</v>
      </c>
      <c r="BY421" s="54">
        <v>915</v>
      </c>
      <c r="BZ421" s="55">
        <v>915</v>
      </c>
      <c r="CA421" s="56" t="s">
        <v>180</v>
      </c>
      <c r="CB421" s="54" t="s">
        <v>180</v>
      </c>
      <c r="CC421" s="55" t="s">
        <v>180</v>
      </c>
      <c r="CD421" s="56" t="s">
        <v>180</v>
      </c>
      <c r="CE421" s="54" t="s">
        <v>180</v>
      </c>
      <c r="CF421" s="55" t="s">
        <v>180</v>
      </c>
      <c r="CG421" s="56">
        <v>846.25</v>
      </c>
      <c r="CH421" s="54">
        <v>806.25</v>
      </c>
      <c r="CI421" s="55">
        <v>826.25</v>
      </c>
      <c r="CJ421" s="56">
        <v>3650</v>
      </c>
      <c r="CK421" s="54">
        <v>3550</v>
      </c>
      <c r="CL421" s="55">
        <v>3600</v>
      </c>
      <c r="CM421" s="56">
        <v>3500</v>
      </c>
      <c r="CN421" s="54">
        <v>3400</v>
      </c>
      <c r="CO421" s="55">
        <v>3450</v>
      </c>
      <c r="CP421" s="56">
        <v>927.5</v>
      </c>
      <c r="CQ421" s="54">
        <v>895</v>
      </c>
      <c r="CR421" s="55">
        <v>911.25</v>
      </c>
      <c r="CS421" s="56">
        <v>830</v>
      </c>
      <c r="CT421" s="54">
        <v>830</v>
      </c>
      <c r="CU421" s="55">
        <v>830</v>
      </c>
      <c r="CV421" s="56">
        <v>845</v>
      </c>
      <c r="CW421" s="54">
        <v>837.5</v>
      </c>
      <c r="CX421" s="55">
        <v>841.5</v>
      </c>
      <c r="CY421" s="54">
        <v>815</v>
      </c>
      <c r="CZ421" s="54">
        <v>795</v>
      </c>
      <c r="DA421" s="55">
        <v>805</v>
      </c>
      <c r="DB421" s="54">
        <v>765</v>
      </c>
      <c r="DC421" s="54">
        <v>752</v>
      </c>
      <c r="DD421" s="55">
        <v>759</v>
      </c>
      <c r="DE421" s="54">
        <v>823.75</v>
      </c>
      <c r="DF421" s="54">
        <v>817.5</v>
      </c>
      <c r="DG421" s="55">
        <v>821</v>
      </c>
      <c r="DH421" s="54">
        <v>823.75</v>
      </c>
      <c r="DI421" s="54">
        <v>811.25</v>
      </c>
      <c r="DJ421" s="55">
        <v>817.75</v>
      </c>
      <c r="DK421" s="56">
        <v>818.75</v>
      </c>
      <c r="DL421" s="54">
        <v>817.5</v>
      </c>
      <c r="DM421" s="55">
        <v>818.25</v>
      </c>
      <c r="DN421" s="54" t="s">
        <v>180</v>
      </c>
      <c r="DO421" s="54" t="s">
        <v>180</v>
      </c>
      <c r="DP421" s="55" t="s">
        <v>180</v>
      </c>
      <c r="DQ421" s="54" t="s">
        <v>180</v>
      </c>
      <c r="DR421" s="54" t="s">
        <v>180</v>
      </c>
      <c r="DS421" s="55" t="s">
        <v>180</v>
      </c>
      <c r="DT421" s="54" t="s">
        <v>180</v>
      </c>
      <c r="DU421" s="54" t="s">
        <v>180</v>
      </c>
      <c r="DV421" s="55" t="s">
        <v>180</v>
      </c>
      <c r="DW421" s="56">
        <v>837.5</v>
      </c>
      <c r="DX421" s="54">
        <v>807.5</v>
      </c>
      <c r="DY421" s="55">
        <v>822.5</v>
      </c>
      <c r="DZ421" s="56" t="s">
        <v>180</v>
      </c>
      <c r="EA421" s="54" t="s">
        <v>180</v>
      </c>
      <c r="EB421" s="55" t="s">
        <v>180</v>
      </c>
      <c r="EC421" s="56">
        <v>955</v>
      </c>
      <c r="ED421" s="54">
        <v>835</v>
      </c>
      <c r="EE421" s="55">
        <v>895.5</v>
      </c>
      <c r="EF421" s="56">
        <v>900</v>
      </c>
      <c r="EG421" s="54">
        <v>820</v>
      </c>
      <c r="EH421" s="55">
        <v>860</v>
      </c>
      <c r="EI421" s="56" t="s">
        <v>180</v>
      </c>
      <c r="EJ421" s="54" t="s">
        <v>180</v>
      </c>
      <c r="EK421" s="55" t="s">
        <v>180</v>
      </c>
      <c r="EL421" s="56">
        <v>910</v>
      </c>
      <c r="EM421" s="54">
        <v>785</v>
      </c>
      <c r="EN421" s="55">
        <v>847.5</v>
      </c>
      <c r="EO421" s="56">
        <v>2897.5</v>
      </c>
      <c r="EP421" s="54">
        <v>2787.5</v>
      </c>
      <c r="EQ421" s="55">
        <v>2842.5</v>
      </c>
      <c r="ER421" s="56" t="s">
        <v>180</v>
      </c>
      <c r="ES421" s="54" t="s">
        <v>180</v>
      </c>
      <c r="ET421" s="55" t="s">
        <v>180</v>
      </c>
      <c r="EU421" s="54" t="s">
        <v>180</v>
      </c>
      <c r="EV421" s="54" t="s">
        <v>180</v>
      </c>
      <c r="EW421" s="55" t="s">
        <v>180</v>
      </c>
      <c r="EX421" s="54">
        <v>865</v>
      </c>
      <c r="EY421" s="54">
        <v>845</v>
      </c>
      <c r="EZ421" s="55">
        <v>855</v>
      </c>
      <c r="FA421" s="56">
        <v>730</v>
      </c>
      <c r="FB421" s="54">
        <v>723.75</v>
      </c>
      <c r="FC421" s="55">
        <v>727.25</v>
      </c>
      <c r="FD421" s="56">
        <v>1200</v>
      </c>
      <c r="FE421" s="54">
        <v>1090</v>
      </c>
      <c r="FF421" s="55">
        <v>1145</v>
      </c>
      <c r="FG421" s="56">
        <v>700</v>
      </c>
      <c r="FH421" s="54">
        <v>690</v>
      </c>
      <c r="FI421" s="55">
        <v>695</v>
      </c>
      <c r="FJ421" s="56">
        <v>725</v>
      </c>
      <c r="FK421" s="54">
        <v>690</v>
      </c>
      <c r="FL421" s="55">
        <v>707.5</v>
      </c>
      <c r="FM421" s="56">
        <v>735</v>
      </c>
      <c r="FN421" s="54">
        <v>710</v>
      </c>
      <c r="FO421" s="55">
        <v>722.5</v>
      </c>
      <c r="FP421" s="56" t="s">
        <v>180</v>
      </c>
      <c r="FQ421" s="54" t="s">
        <v>180</v>
      </c>
      <c r="FR421" s="55" t="s">
        <v>180</v>
      </c>
      <c r="FS421" s="56" t="s">
        <v>180</v>
      </c>
      <c r="FT421" s="54" t="s">
        <v>180</v>
      </c>
      <c r="FU421" s="55" t="s">
        <v>180</v>
      </c>
      <c r="FV421" s="56" t="s">
        <v>180</v>
      </c>
      <c r="FW421" s="54" t="s">
        <v>180</v>
      </c>
      <c r="FX421" s="55" t="s">
        <v>180</v>
      </c>
      <c r="FY421" s="56">
        <v>720</v>
      </c>
      <c r="FZ421" s="54">
        <v>695</v>
      </c>
      <c r="GA421" s="55">
        <v>707.5</v>
      </c>
      <c r="GB421" s="56">
        <v>1480</v>
      </c>
      <c r="GC421" s="54">
        <v>1270</v>
      </c>
      <c r="GD421" s="55">
        <v>1375</v>
      </c>
      <c r="GE421" s="56">
        <v>1330</v>
      </c>
      <c r="GF421" s="54">
        <v>1330</v>
      </c>
      <c r="GG421" s="55">
        <v>1330</v>
      </c>
      <c r="GH421" s="56">
        <v>1517</v>
      </c>
      <c r="GI421" s="54">
        <v>1382</v>
      </c>
      <c r="GJ421" s="55">
        <v>1450</v>
      </c>
      <c r="GK421" s="56">
        <v>1460</v>
      </c>
      <c r="GL421" s="54">
        <v>1382</v>
      </c>
      <c r="GM421" s="55">
        <v>1421</v>
      </c>
      <c r="GN421" s="56" t="s">
        <v>180</v>
      </c>
      <c r="GO421" s="54" t="s">
        <v>180</v>
      </c>
      <c r="GP421" s="55" t="s">
        <v>180</v>
      </c>
      <c r="GQ421" s="56" t="s">
        <v>180</v>
      </c>
      <c r="GR421" s="54" t="s">
        <v>180</v>
      </c>
      <c r="GS421" s="55" t="s">
        <v>180</v>
      </c>
      <c r="GT421" s="56">
        <v>1410</v>
      </c>
      <c r="GU421" s="54">
        <v>1360</v>
      </c>
      <c r="GV421" s="55">
        <v>1385</v>
      </c>
      <c r="GW421" s="56" t="s">
        <v>180</v>
      </c>
      <c r="GX421" s="54" t="s">
        <v>180</v>
      </c>
      <c r="GY421" s="55" t="s">
        <v>180</v>
      </c>
      <c r="GZ421" s="56">
        <v>225</v>
      </c>
      <c r="HA421" s="54">
        <v>140</v>
      </c>
      <c r="HB421" s="55">
        <v>183</v>
      </c>
      <c r="HC421" s="56">
        <v>230</v>
      </c>
      <c r="HD421" s="54">
        <v>170</v>
      </c>
      <c r="HE421" s="55">
        <v>200</v>
      </c>
      <c r="HF421" s="54" t="s">
        <v>180</v>
      </c>
      <c r="HG421" s="54" t="s">
        <v>180</v>
      </c>
      <c r="HH421" s="55" t="s">
        <v>180</v>
      </c>
      <c r="HI421" s="54">
        <v>200</v>
      </c>
      <c r="HJ421" s="54">
        <v>125</v>
      </c>
      <c r="HK421" s="55">
        <v>163</v>
      </c>
      <c r="HL421" s="56">
        <v>90</v>
      </c>
      <c r="HM421" s="54">
        <v>52</v>
      </c>
      <c r="HN421" s="55">
        <v>71</v>
      </c>
      <c r="HO421" s="56">
        <v>165</v>
      </c>
      <c r="HP421" s="54">
        <v>115</v>
      </c>
      <c r="HQ421" s="55">
        <v>140</v>
      </c>
      <c r="HR421" s="56">
        <v>190</v>
      </c>
      <c r="HS421" s="54">
        <v>170</v>
      </c>
      <c r="HT421" s="55">
        <v>180</v>
      </c>
      <c r="HU421" s="56">
        <v>230</v>
      </c>
      <c r="HV421" s="54">
        <v>185</v>
      </c>
      <c r="HW421" s="55">
        <v>208</v>
      </c>
      <c r="HX421" s="56">
        <v>95</v>
      </c>
      <c r="HY421" s="54">
        <v>90</v>
      </c>
      <c r="HZ421" s="55">
        <v>93</v>
      </c>
      <c r="IA421" s="56">
        <v>72</v>
      </c>
      <c r="IB421" s="54">
        <v>62</v>
      </c>
      <c r="IC421" s="55">
        <v>67</v>
      </c>
    </row>
    <row r="422" spans="1:237">
      <c r="A422" s="20">
        <v>2022</v>
      </c>
      <c r="B422" s="20">
        <v>1</v>
      </c>
      <c r="C422" s="20">
        <v>1</v>
      </c>
      <c r="D422" s="54">
        <v>827.5</v>
      </c>
      <c r="E422" s="54">
        <v>818.75</v>
      </c>
      <c r="F422" s="55">
        <v>823.5</v>
      </c>
      <c r="G422" s="56" t="s">
        <v>180</v>
      </c>
      <c r="H422" s="54" t="s">
        <v>180</v>
      </c>
      <c r="I422" s="55" t="s">
        <v>180</v>
      </c>
      <c r="J422" s="56">
        <v>706.25</v>
      </c>
      <c r="K422" s="54">
        <v>690</v>
      </c>
      <c r="L422" s="55">
        <v>698.25</v>
      </c>
      <c r="M422" s="56">
        <v>762.5</v>
      </c>
      <c r="N422" s="54">
        <v>746.25</v>
      </c>
      <c r="O422" s="55">
        <v>754.5</v>
      </c>
      <c r="P422" s="56">
        <v>762.5</v>
      </c>
      <c r="Q422" s="54">
        <v>746.25</v>
      </c>
      <c r="R422" s="55">
        <v>754.5</v>
      </c>
      <c r="S422" s="56">
        <v>762.5</v>
      </c>
      <c r="T422" s="54">
        <v>746.25</v>
      </c>
      <c r="U422" s="55">
        <v>754.5</v>
      </c>
      <c r="V422" s="54">
        <v>761.25</v>
      </c>
      <c r="W422" s="54">
        <v>750</v>
      </c>
      <c r="X422" s="55">
        <v>756</v>
      </c>
      <c r="Y422" s="54">
        <v>761.25</v>
      </c>
      <c r="Z422" s="54">
        <v>758.75</v>
      </c>
      <c r="AA422" s="55">
        <v>760.25</v>
      </c>
      <c r="AB422" s="54">
        <v>762.5</v>
      </c>
      <c r="AC422" s="54">
        <v>758.75</v>
      </c>
      <c r="AD422" s="55">
        <v>761</v>
      </c>
      <c r="AE422" s="54">
        <v>756.25</v>
      </c>
      <c r="AF422" s="54">
        <v>750</v>
      </c>
      <c r="AG422" s="55">
        <v>753.5</v>
      </c>
      <c r="AH422" s="56">
        <v>760</v>
      </c>
      <c r="AI422" s="54">
        <v>746.25</v>
      </c>
      <c r="AJ422" s="55">
        <v>753.25</v>
      </c>
      <c r="AK422" s="56">
        <v>845</v>
      </c>
      <c r="AL422" s="54">
        <v>777.5</v>
      </c>
      <c r="AM422" s="55">
        <v>811.25</v>
      </c>
      <c r="AN422" s="56" t="s">
        <v>180</v>
      </c>
      <c r="AO422" s="54" t="s">
        <v>180</v>
      </c>
      <c r="AP422" s="55" t="s">
        <v>180</v>
      </c>
      <c r="AQ422" s="56" t="s">
        <v>180</v>
      </c>
      <c r="AR422" s="54" t="s">
        <v>180</v>
      </c>
      <c r="AS422" s="55" t="s">
        <v>180</v>
      </c>
      <c r="AT422" s="56" t="s">
        <v>180</v>
      </c>
      <c r="AU422" s="54" t="s">
        <v>180</v>
      </c>
      <c r="AV422" s="55" t="s">
        <v>180</v>
      </c>
      <c r="AW422" s="56">
        <v>890</v>
      </c>
      <c r="AX422" s="54">
        <v>862.5</v>
      </c>
      <c r="AY422" s="55">
        <v>876.5</v>
      </c>
      <c r="AZ422" s="56">
        <v>925</v>
      </c>
      <c r="BA422" s="54">
        <v>875</v>
      </c>
      <c r="BB422" s="55">
        <v>900</v>
      </c>
      <c r="BC422" s="56">
        <v>912.5</v>
      </c>
      <c r="BD422" s="54">
        <v>887.5</v>
      </c>
      <c r="BE422" s="55">
        <v>900.5</v>
      </c>
      <c r="BF422" s="56">
        <v>925</v>
      </c>
      <c r="BG422" s="54">
        <v>880.5</v>
      </c>
      <c r="BH422" s="55">
        <v>902.75</v>
      </c>
      <c r="BI422" s="56">
        <v>890</v>
      </c>
      <c r="BJ422" s="54">
        <v>740</v>
      </c>
      <c r="BK422" s="55">
        <v>815</v>
      </c>
      <c r="BL422" s="56">
        <v>901.5</v>
      </c>
      <c r="BM422" s="54">
        <v>898.25</v>
      </c>
      <c r="BN422" s="55">
        <v>900</v>
      </c>
      <c r="BO422" s="56">
        <v>880</v>
      </c>
      <c r="BP422" s="54">
        <v>880</v>
      </c>
      <c r="BQ422" s="55">
        <v>880</v>
      </c>
      <c r="BR422" s="56" t="s">
        <v>180</v>
      </c>
      <c r="BS422" s="54" t="s">
        <v>180</v>
      </c>
      <c r="BT422" s="55" t="s">
        <v>180</v>
      </c>
      <c r="BU422" s="56">
        <v>921</v>
      </c>
      <c r="BV422" s="54">
        <v>913.75</v>
      </c>
      <c r="BW422" s="55">
        <v>917.5</v>
      </c>
      <c r="BX422" s="56">
        <v>920.25</v>
      </c>
      <c r="BY422" s="54">
        <v>917.75</v>
      </c>
      <c r="BZ422" s="55">
        <v>919</v>
      </c>
      <c r="CA422" s="56" t="s">
        <v>180</v>
      </c>
      <c r="CB422" s="54" t="s">
        <v>180</v>
      </c>
      <c r="CC422" s="55" t="s">
        <v>180</v>
      </c>
      <c r="CD422" s="56" t="s">
        <v>180</v>
      </c>
      <c r="CE422" s="54" t="s">
        <v>180</v>
      </c>
      <c r="CF422" s="55" t="s">
        <v>180</v>
      </c>
      <c r="CG422" s="56">
        <v>880</v>
      </c>
      <c r="CH422" s="54">
        <v>840</v>
      </c>
      <c r="CI422" s="55">
        <v>860</v>
      </c>
      <c r="CJ422" s="56">
        <v>3687.5</v>
      </c>
      <c r="CK422" s="54">
        <v>3647.5</v>
      </c>
      <c r="CL422" s="55">
        <v>3667.5</v>
      </c>
      <c r="CM422" s="56">
        <v>3537.5</v>
      </c>
      <c r="CN422" s="54">
        <v>3497.5</v>
      </c>
      <c r="CO422" s="55">
        <v>3517.5</v>
      </c>
      <c r="CP422" s="56">
        <v>940</v>
      </c>
      <c r="CQ422" s="54">
        <v>920</v>
      </c>
      <c r="CR422" s="55">
        <v>930</v>
      </c>
      <c r="CS422" s="56">
        <v>820</v>
      </c>
      <c r="CT422" s="54">
        <v>812.5</v>
      </c>
      <c r="CU422" s="55">
        <v>816.5</v>
      </c>
      <c r="CV422" s="56">
        <v>830</v>
      </c>
      <c r="CW422" s="54">
        <v>822.5</v>
      </c>
      <c r="CX422" s="55">
        <v>826.5</v>
      </c>
      <c r="CY422" s="54">
        <v>832.5</v>
      </c>
      <c r="CZ422" s="54">
        <v>817.5</v>
      </c>
      <c r="DA422" s="55">
        <v>825</v>
      </c>
      <c r="DB422" s="54">
        <v>737.25</v>
      </c>
      <c r="DC422" s="54">
        <v>725</v>
      </c>
      <c r="DD422" s="55">
        <v>731.25</v>
      </c>
      <c r="DE422" s="54">
        <v>808.75</v>
      </c>
      <c r="DF422" s="54">
        <v>807.5</v>
      </c>
      <c r="DG422" s="55">
        <v>808.25</v>
      </c>
      <c r="DH422" s="54">
        <v>798.75</v>
      </c>
      <c r="DI422" s="54">
        <v>792.5</v>
      </c>
      <c r="DJ422" s="55">
        <v>795.75</v>
      </c>
      <c r="DK422" s="56">
        <v>812.5</v>
      </c>
      <c r="DL422" s="54">
        <v>807.5</v>
      </c>
      <c r="DM422" s="55">
        <v>810</v>
      </c>
      <c r="DN422" s="54" t="s">
        <v>180</v>
      </c>
      <c r="DO422" s="54" t="s">
        <v>180</v>
      </c>
      <c r="DP422" s="55" t="s">
        <v>180</v>
      </c>
      <c r="DQ422" s="54" t="s">
        <v>180</v>
      </c>
      <c r="DR422" s="54" t="s">
        <v>180</v>
      </c>
      <c r="DS422" s="55" t="s">
        <v>180</v>
      </c>
      <c r="DT422" s="54" t="s">
        <v>180</v>
      </c>
      <c r="DU422" s="54" t="s">
        <v>180</v>
      </c>
      <c r="DV422" s="55" t="s">
        <v>180</v>
      </c>
      <c r="DW422" s="56">
        <v>840</v>
      </c>
      <c r="DX422" s="54">
        <v>825</v>
      </c>
      <c r="DY422" s="55">
        <v>832.5</v>
      </c>
      <c r="DZ422" s="56" t="s">
        <v>180</v>
      </c>
      <c r="EA422" s="54" t="s">
        <v>180</v>
      </c>
      <c r="EB422" s="55" t="s">
        <v>180</v>
      </c>
      <c r="EC422" s="56">
        <v>923.75</v>
      </c>
      <c r="ED422" s="54">
        <v>885</v>
      </c>
      <c r="EE422" s="55">
        <v>904.75</v>
      </c>
      <c r="EF422" s="56">
        <v>840</v>
      </c>
      <c r="EG422" s="54">
        <v>805</v>
      </c>
      <c r="EH422" s="55">
        <v>822.5</v>
      </c>
      <c r="EI422" s="56" t="s">
        <v>180</v>
      </c>
      <c r="EJ422" s="54" t="s">
        <v>180</v>
      </c>
      <c r="EK422" s="55" t="s">
        <v>180</v>
      </c>
      <c r="EL422" s="56">
        <v>902.5</v>
      </c>
      <c r="EM422" s="54">
        <v>805</v>
      </c>
      <c r="EN422" s="55">
        <v>853.75</v>
      </c>
      <c r="EO422" s="56">
        <v>2850</v>
      </c>
      <c r="EP422" s="54">
        <v>2770</v>
      </c>
      <c r="EQ422" s="55">
        <v>2810</v>
      </c>
      <c r="ER422" s="56" t="s">
        <v>180</v>
      </c>
      <c r="ES422" s="54" t="s">
        <v>180</v>
      </c>
      <c r="ET422" s="55" t="s">
        <v>180</v>
      </c>
      <c r="EU422" s="54" t="s">
        <v>180</v>
      </c>
      <c r="EV422" s="54" t="s">
        <v>180</v>
      </c>
      <c r="EW422" s="55" t="s">
        <v>180</v>
      </c>
      <c r="EX422" s="54">
        <v>870</v>
      </c>
      <c r="EY422" s="54">
        <v>860</v>
      </c>
      <c r="EZ422" s="55">
        <v>865</v>
      </c>
      <c r="FA422" s="56">
        <v>730</v>
      </c>
      <c r="FB422" s="54">
        <v>725</v>
      </c>
      <c r="FC422" s="55">
        <v>728</v>
      </c>
      <c r="FD422" s="56">
        <v>1227.5</v>
      </c>
      <c r="FE422" s="54">
        <v>1162.5</v>
      </c>
      <c r="FF422" s="55">
        <v>1195</v>
      </c>
      <c r="FG422" s="56">
        <v>700</v>
      </c>
      <c r="FH422" s="54">
        <v>690</v>
      </c>
      <c r="FI422" s="55">
        <v>695</v>
      </c>
      <c r="FJ422" s="56">
        <v>747.5</v>
      </c>
      <c r="FK422" s="54">
        <v>707.5</v>
      </c>
      <c r="FL422" s="55">
        <v>727.5</v>
      </c>
      <c r="FM422" s="56">
        <v>710</v>
      </c>
      <c r="FN422" s="54">
        <v>685</v>
      </c>
      <c r="FO422" s="55">
        <v>697.5</v>
      </c>
      <c r="FP422" s="56" t="s">
        <v>180</v>
      </c>
      <c r="FQ422" s="54" t="s">
        <v>180</v>
      </c>
      <c r="FR422" s="55" t="s">
        <v>180</v>
      </c>
      <c r="FS422" s="56" t="s">
        <v>180</v>
      </c>
      <c r="FT422" s="54" t="s">
        <v>180</v>
      </c>
      <c r="FU422" s="55" t="s">
        <v>180</v>
      </c>
      <c r="FV422" s="56" t="s">
        <v>180</v>
      </c>
      <c r="FW422" s="54" t="s">
        <v>180</v>
      </c>
      <c r="FX422" s="55" t="s">
        <v>180</v>
      </c>
      <c r="FY422" s="56">
        <v>720</v>
      </c>
      <c r="FZ422" s="54">
        <v>700</v>
      </c>
      <c r="GA422" s="55">
        <v>710</v>
      </c>
      <c r="GB422" s="56">
        <v>1750</v>
      </c>
      <c r="GC422" s="54">
        <v>1470</v>
      </c>
      <c r="GD422" s="55">
        <v>1610</v>
      </c>
      <c r="GE422" s="56">
        <v>1530</v>
      </c>
      <c r="GF422" s="54">
        <v>1530</v>
      </c>
      <c r="GG422" s="55">
        <v>1530</v>
      </c>
      <c r="GH422" s="56">
        <v>1800</v>
      </c>
      <c r="GI422" s="54">
        <v>1600</v>
      </c>
      <c r="GJ422" s="55">
        <v>1700</v>
      </c>
      <c r="GK422" s="56">
        <v>1740</v>
      </c>
      <c r="GL422" s="54">
        <v>1600</v>
      </c>
      <c r="GM422" s="55">
        <v>1670</v>
      </c>
      <c r="GN422" s="56" t="s">
        <v>180</v>
      </c>
      <c r="GO422" s="54" t="s">
        <v>180</v>
      </c>
      <c r="GP422" s="55" t="s">
        <v>180</v>
      </c>
      <c r="GQ422" s="56" t="s">
        <v>180</v>
      </c>
      <c r="GR422" s="54" t="s">
        <v>180</v>
      </c>
      <c r="GS422" s="55" t="s">
        <v>180</v>
      </c>
      <c r="GT422" s="56">
        <v>1675</v>
      </c>
      <c r="GU422" s="54">
        <v>1600</v>
      </c>
      <c r="GV422" s="55">
        <v>1638</v>
      </c>
      <c r="GW422" s="56" t="s">
        <v>180</v>
      </c>
      <c r="GX422" s="54" t="s">
        <v>180</v>
      </c>
      <c r="GY422" s="55" t="s">
        <v>180</v>
      </c>
      <c r="GZ422" s="56">
        <v>225</v>
      </c>
      <c r="HA422" s="54">
        <v>140</v>
      </c>
      <c r="HB422" s="55">
        <v>183</v>
      </c>
      <c r="HC422" s="56">
        <v>230</v>
      </c>
      <c r="HD422" s="54">
        <v>170</v>
      </c>
      <c r="HE422" s="55">
        <v>200</v>
      </c>
      <c r="HF422" s="54" t="s">
        <v>180</v>
      </c>
      <c r="HG422" s="54" t="s">
        <v>180</v>
      </c>
      <c r="HH422" s="55" t="s">
        <v>180</v>
      </c>
      <c r="HI422" s="54">
        <v>200</v>
      </c>
      <c r="HJ422" s="54">
        <v>125</v>
      </c>
      <c r="HK422" s="55">
        <v>163</v>
      </c>
      <c r="HL422" s="56">
        <v>90</v>
      </c>
      <c r="HM422" s="54">
        <v>52</v>
      </c>
      <c r="HN422" s="55">
        <v>71</v>
      </c>
      <c r="HO422" s="56">
        <v>165</v>
      </c>
      <c r="HP422" s="54">
        <v>115</v>
      </c>
      <c r="HQ422" s="55">
        <v>140</v>
      </c>
      <c r="HR422" s="56">
        <v>190</v>
      </c>
      <c r="HS422" s="54">
        <v>170</v>
      </c>
      <c r="HT422" s="55">
        <v>180</v>
      </c>
      <c r="HU422" s="56">
        <v>240</v>
      </c>
      <c r="HV422" s="54">
        <v>185</v>
      </c>
      <c r="HW422" s="55">
        <v>213</v>
      </c>
      <c r="HX422" s="56">
        <v>95</v>
      </c>
      <c r="HY422" s="54">
        <v>90</v>
      </c>
      <c r="HZ422" s="55">
        <v>93</v>
      </c>
      <c r="IA422" s="56">
        <v>72</v>
      </c>
      <c r="IB422" s="54">
        <v>62</v>
      </c>
      <c r="IC422" s="55">
        <v>67</v>
      </c>
    </row>
    <row r="423" spans="1:237">
      <c r="A423" s="20">
        <v>2022</v>
      </c>
      <c r="B423" s="20">
        <v>1</v>
      </c>
      <c r="C423" s="20">
        <v>2</v>
      </c>
      <c r="D423" s="54">
        <v>852.5</v>
      </c>
      <c r="E423" s="54">
        <v>835</v>
      </c>
      <c r="F423" s="55">
        <v>843.75</v>
      </c>
      <c r="G423" s="56" t="s">
        <v>180</v>
      </c>
      <c r="H423" s="54" t="s">
        <v>180</v>
      </c>
      <c r="I423" s="55" t="s">
        <v>180</v>
      </c>
      <c r="J423" s="56">
        <v>736.25</v>
      </c>
      <c r="K423" s="54">
        <v>708.75</v>
      </c>
      <c r="L423" s="55">
        <v>722.75</v>
      </c>
      <c r="M423" s="56">
        <v>767.5</v>
      </c>
      <c r="N423" s="54">
        <v>752.5</v>
      </c>
      <c r="O423" s="55">
        <v>760.25</v>
      </c>
      <c r="P423" s="56">
        <v>767.5</v>
      </c>
      <c r="Q423" s="54">
        <v>752.5</v>
      </c>
      <c r="R423" s="55">
        <v>760.25</v>
      </c>
      <c r="S423" s="56">
        <v>767.5</v>
      </c>
      <c r="T423" s="54">
        <v>752.5</v>
      </c>
      <c r="U423" s="55">
        <v>760.25</v>
      </c>
      <c r="V423" s="54">
        <v>768.75</v>
      </c>
      <c r="W423" s="54">
        <v>756.25</v>
      </c>
      <c r="X423" s="55">
        <v>762.75</v>
      </c>
      <c r="Y423" s="54">
        <v>766.25</v>
      </c>
      <c r="Z423" s="54">
        <v>760</v>
      </c>
      <c r="AA423" s="55">
        <v>763.25</v>
      </c>
      <c r="AB423" s="54">
        <v>767.5</v>
      </c>
      <c r="AC423" s="54">
        <v>763.75</v>
      </c>
      <c r="AD423" s="55">
        <v>765.75</v>
      </c>
      <c r="AE423" s="54">
        <v>762.5</v>
      </c>
      <c r="AF423" s="54">
        <v>756.25</v>
      </c>
      <c r="AG423" s="55">
        <v>759.5</v>
      </c>
      <c r="AH423" s="56">
        <v>757.5</v>
      </c>
      <c r="AI423" s="54">
        <v>752.5</v>
      </c>
      <c r="AJ423" s="55">
        <v>755</v>
      </c>
      <c r="AK423" s="56">
        <v>840</v>
      </c>
      <c r="AL423" s="54">
        <v>785</v>
      </c>
      <c r="AM423" s="55">
        <v>812.5</v>
      </c>
      <c r="AN423" s="56" t="s">
        <v>180</v>
      </c>
      <c r="AO423" s="54" t="s">
        <v>180</v>
      </c>
      <c r="AP423" s="55" t="s">
        <v>180</v>
      </c>
      <c r="AQ423" s="56" t="s">
        <v>180</v>
      </c>
      <c r="AR423" s="54" t="s">
        <v>180</v>
      </c>
      <c r="AS423" s="55" t="s">
        <v>180</v>
      </c>
      <c r="AT423" s="56" t="s">
        <v>180</v>
      </c>
      <c r="AU423" s="54" t="s">
        <v>180</v>
      </c>
      <c r="AV423" s="55" t="s">
        <v>180</v>
      </c>
      <c r="AW423" s="56">
        <v>897.5</v>
      </c>
      <c r="AX423" s="54">
        <v>865</v>
      </c>
      <c r="AY423" s="55">
        <v>881.5</v>
      </c>
      <c r="AZ423" s="56">
        <v>917.5</v>
      </c>
      <c r="BA423" s="54">
        <v>875</v>
      </c>
      <c r="BB423" s="55">
        <v>896.25</v>
      </c>
      <c r="BC423" s="56">
        <v>895</v>
      </c>
      <c r="BD423" s="54">
        <v>875</v>
      </c>
      <c r="BE423" s="55">
        <v>885</v>
      </c>
      <c r="BF423" s="56">
        <v>917.5</v>
      </c>
      <c r="BG423" s="54">
        <v>887</v>
      </c>
      <c r="BH423" s="55">
        <v>902.25</v>
      </c>
      <c r="BI423" s="56">
        <v>890</v>
      </c>
      <c r="BJ423" s="54">
        <v>880</v>
      </c>
      <c r="BK423" s="55">
        <v>885</v>
      </c>
      <c r="BL423" s="56">
        <v>910</v>
      </c>
      <c r="BM423" s="54">
        <v>905</v>
      </c>
      <c r="BN423" s="55">
        <v>908</v>
      </c>
      <c r="BO423" s="56">
        <v>880</v>
      </c>
      <c r="BP423" s="54">
        <v>880</v>
      </c>
      <c r="BQ423" s="55">
        <v>880</v>
      </c>
      <c r="BR423" s="56" t="s">
        <v>180</v>
      </c>
      <c r="BS423" s="54" t="s">
        <v>180</v>
      </c>
      <c r="BT423" s="55" t="s">
        <v>180</v>
      </c>
      <c r="BU423" s="56">
        <v>923</v>
      </c>
      <c r="BV423" s="54">
        <v>918.25</v>
      </c>
      <c r="BW423" s="55">
        <v>920.75</v>
      </c>
      <c r="BX423" s="56">
        <v>932</v>
      </c>
      <c r="BY423" s="54">
        <v>922</v>
      </c>
      <c r="BZ423" s="55">
        <v>927</v>
      </c>
      <c r="CA423" s="56" t="s">
        <v>180</v>
      </c>
      <c r="CB423" s="54" t="s">
        <v>180</v>
      </c>
      <c r="CC423" s="55" t="s">
        <v>180</v>
      </c>
      <c r="CD423" s="56" t="s">
        <v>180</v>
      </c>
      <c r="CE423" s="54" t="s">
        <v>180</v>
      </c>
      <c r="CF423" s="55" t="s">
        <v>180</v>
      </c>
      <c r="CG423" s="56">
        <v>896.25</v>
      </c>
      <c r="CH423" s="54">
        <v>868.75</v>
      </c>
      <c r="CI423" s="55">
        <v>882.5</v>
      </c>
      <c r="CJ423" s="56">
        <v>3705</v>
      </c>
      <c r="CK423" s="54">
        <v>3680</v>
      </c>
      <c r="CL423" s="55">
        <v>3692.5</v>
      </c>
      <c r="CM423" s="56">
        <v>3555</v>
      </c>
      <c r="CN423" s="54">
        <v>3527.5</v>
      </c>
      <c r="CO423" s="55">
        <v>3541.25</v>
      </c>
      <c r="CP423" s="56">
        <v>945</v>
      </c>
      <c r="CQ423" s="54">
        <v>925</v>
      </c>
      <c r="CR423" s="55">
        <v>935</v>
      </c>
      <c r="CS423" s="56">
        <v>832.5</v>
      </c>
      <c r="CT423" s="54">
        <v>806.25</v>
      </c>
      <c r="CU423" s="55">
        <v>819.5</v>
      </c>
      <c r="CV423" s="56">
        <v>832.5</v>
      </c>
      <c r="CW423" s="54">
        <v>807.5</v>
      </c>
      <c r="CX423" s="55">
        <v>820</v>
      </c>
      <c r="CY423" s="54">
        <v>845</v>
      </c>
      <c r="CZ423" s="54">
        <v>838.75</v>
      </c>
      <c r="DA423" s="55">
        <v>842</v>
      </c>
      <c r="DB423" s="54">
        <v>755</v>
      </c>
      <c r="DC423" s="54">
        <v>743.75</v>
      </c>
      <c r="DD423" s="55">
        <v>749.5</v>
      </c>
      <c r="DE423" s="54">
        <v>800</v>
      </c>
      <c r="DF423" s="54">
        <v>800</v>
      </c>
      <c r="DG423" s="55">
        <v>800</v>
      </c>
      <c r="DH423" s="54">
        <v>785</v>
      </c>
      <c r="DI423" s="54">
        <v>777.5</v>
      </c>
      <c r="DJ423" s="55">
        <v>781.25</v>
      </c>
      <c r="DK423" s="56">
        <v>800</v>
      </c>
      <c r="DL423" s="54">
        <v>800</v>
      </c>
      <c r="DM423" s="55">
        <v>800</v>
      </c>
      <c r="DN423" s="54" t="s">
        <v>180</v>
      </c>
      <c r="DO423" s="54" t="s">
        <v>180</v>
      </c>
      <c r="DP423" s="55" t="s">
        <v>180</v>
      </c>
      <c r="DQ423" s="54" t="s">
        <v>180</v>
      </c>
      <c r="DR423" s="54" t="s">
        <v>180</v>
      </c>
      <c r="DS423" s="55" t="s">
        <v>180</v>
      </c>
      <c r="DT423" s="54" t="s">
        <v>180</v>
      </c>
      <c r="DU423" s="54" t="s">
        <v>180</v>
      </c>
      <c r="DV423" s="55" t="s">
        <v>180</v>
      </c>
      <c r="DW423" s="56">
        <v>851.5</v>
      </c>
      <c r="DX423" s="54">
        <v>842.5</v>
      </c>
      <c r="DY423" s="55">
        <v>847</v>
      </c>
      <c r="DZ423" s="56" t="s">
        <v>180</v>
      </c>
      <c r="EA423" s="54" t="s">
        <v>180</v>
      </c>
      <c r="EB423" s="55" t="s">
        <v>180</v>
      </c>
      <c r="EC423" s="56">
        <v>914.5</v>
      </c>
      <c r="ED423" s="54">
        <v>894.25</v>
      </c>
      <c r="EE423" s="55">
        <v>904.75</v>
      </c>
      <c r="EF423" s="56">
        <v>830</v>
      </c>
      <c r="EG423" s="54">
        <v>807.5</v>
      </c>
      <c r="EH423" s="55">
        <v>819</v>
      </c>
      <c r="EI423" s="56" t="s">
        <v>180</v>
      </c>
      <c r="EJ423" s="54" t="s">
        <v>180</v>
      </c>
      <c r="EK423" s="55" t="s">
        <v>180</v>
      </c>
      <c r="EL423" s="56">
        <v>887.5</v>
      </c>
      <c r="EM423" s="54">
        <v>825</v>
      </c>
      <c r="EN423" s="55">
        <v>856.25</v>
      </c>
      <c r="EO423" s="56">
        <v>2912.5</v>
      </c>
      <c r="EP423" s="54">
        <v>2825</v>
      </c>
      <c r="EQ423" s="55">
        <v>2868.75</v>
      </c>
      <c r="ER423" s="56" t="s">
        <v>180</v>
      </c>
      <c r="ES423" s="54" t="s">
        <v>180</v>
      </c>
      <c r="ET423" s="55" t="s">
        <v>180</v>
      </c>
      <c r="EU423" s="54" t="s">
        <v>180</v>
      </c>
      <c r="EV423" s="54" t="s">
        <v>180</v>
      </c>
      <c r="EW423" s="55" t="s">
        <v>180</v>
      </c>
      <c r="EX423" s="54">
        <v>887.5</v>
      </c>
      <c r="EY423" s="54">
        <v>870</v>
      </c>
      <c r="EZ423" s="55">
        <v>878.75</v>
      </c>
      <c r="FA423" s="56">
        <v>727.5</v>
      </c>
      <c r="FB423" s="54">
        <v>720</v>
      </c>
      <c r="FC423" s="55">
        <v>723.75</v>
      </c>
      <c r="FD423" s="56">
        <v>1240</v>
      </c>
      <c r="FE423" s="54">
        <v>1207.5</v>
      </c>
      <c r="FF423" s="55">
        <v>1224</v>
      </c>
      <c r="FG423" s="56">
        <v>700</v>
      </c>
      <c r="FH423" s="54">
        <v>680</v>
      </c>
      <c r="FI423" s="55">
        <v>690</v>
      </c>
      <c r="FJ423" s="56">
        <v>730</v>
      </c>
      <c r="FK423" s="54">
        <v>707.5</v>
      </c>
      <c r="FL423" s="55">
        <v>719</v>
      </c>
      <c r="FM423" s="56">
        <v>700</v>
      </c>
      <c r="FN423" s="54">
        <v>680</v>
      </c>
      <c r="FO423" s="55">
        <v>690</v>
      </c>
      <c r="FP423" s="56" t="s">
        <v>180</v>
      </c>
      <c r="FQ423" s="54" t="s">
        <v>180</v>
      </c>
      <c r="FR423" s="55" t="s">
        <v>180</v>
      </c>
      <c r="FS423" s="56" t="s">
        <v>180</v>
      </c>
      <c r="FT423" s="54" t="s">
        <v>180</v>
      </c>
      <c r="FU423" s="55" t="s">
        <v>180</v>
      </c>
      <c r="FV423" s="56" t="s">
        <v>180</v>
      </c>
      <c r="FW423" s="54" t="s">
        <v>180</v>
      </c>
      <c r="FX423" s="55" t="s">
        <v>180</v>
      </c>
      <c r="FY423" s="56">
        <v>721.25</v>
      </c>
      <c r="FZ423" s="54">
        <v>706.25</v>
      </c>
      <c r="GA423" s="55">
        <v>713.75</v>
      </c>
      <c r="GB423" s="56">
        <v>1750</v>
      </c>
      <c r="GC423" s="54">
        <v>1470</v>
      </c>
      <c r="GD423" s="55">
        <v>1610</v>
      </c>
      <c r="GE423" s="56">
        <v>1530</v>
      </c>
      <c r="GF423" s="54">
        <v>1530</v>
      </c>
      <c r="GG423" s="55">
        <v>1530</v>
      </c>
      <c r="GH423" s="56">
        <v>1800</v>
      </c>
      <c r="GI423" s="54">
        <v>1600</v>
      </c>
      <c r="GJ423" s="55">
        <v>1700</v>
      </c>
      <c r="GK423" s="56">
        <v>1740</v>
      </c>
      <c r="GL423" s="54">
        <v>1600</v>
      </c>
      <c r="GM423" s="55">
        <v>1670</v>
      </c>
      <c r="GN423" s="56" t="s">
        <v>180</v>
      </c>
      <c r="GO423" s="54" t="s">
        <v>180</v>
      </c>
      <c r="GP423" s="55" t="s">
        <v>180</v>
      </c>
      <c r="GQ423" s="56" t="s">
        <v>180</v>
      </c>
      <c r="GR423" s="54" t="s">
        <v>180</v>
      </c>
      <c r="GS423" s="55" t="s">
        <v>180</v>
      </c>
      <c r="GT423" s="56">
        <v>1675</v>
      </c>
      <c r="GU423" s="54">
        <v>1600</v>
      </c>
      <c r="GV423" s="55">
        <v>1638</v>
      </c>
      <c r="GW423" s="56" t="s">
        <v>180</v>
      </c>
      <c r="GX423" s="54" t="s">
        <v>180</v>
      </c>
      <c r="GY423" s="55" t="s">
        <v>180</v>
      </c>
      <c r="GZ423" s="56">
        <v>225</v>
      </c>
      <c r="HA423" s="54">
        <v>140</v>
      </c>
      <c r="HB423" s="55">
        <v>183</v>
      </c>
      <c r="HC423" s="56">
        <v>230</v>
      </c>
      <c r="HD423" s="54">
        <v>170</v>
      </c>
      <c r="HE423" s="55">
        <v>200</v>
      </c>
      <c r="HF423" s="54" t="s">
        <v>180</v>
      </c>
      <c r="HG423" s="54" t="s">
        <v>180</v>
      </c>
      <c r="HH423" s="55" t="s">
        <v>180</v>
      </c>
      <c r="HI423" s="54">
        <v>200</v>
      </c>
      <c r="HJ423" s="54">
        <v>125</v>
      </c>
      <c r="HK423" s="55">
        <v>163</v>
      </c>
      <c r="HL423" s="56">
        <v>92</v>
      </c>
      <c r="HM423" s="54">
        <v>54.5</v>
      </c>
      <c r="HN423" s="55">
        <v>73.25</v>
      </c>
      <c r="HO423" s="56">
        <v>165</v>
      </c>
      <c r="HP423" s="54">
        <v>115</v>
      </c>
      <c r="HQ423" s="55">
        <v>140</v>
      </c>
      <c r="HR423" s="56">
        <v>190</v>
      </c>
      <c r="HS423" s="54">
        <v>170</v>
      </c>
      <c r="HT423" s="55">
        <v>180</v>
      </c>
      <c r="HU423" s="56">
        <v>240</v>
      </c>
      <c r="HV423" s="54">
        <v>185</v>
      </c>
      <c r="HW423" s="55">
        <v>213</v>
      </c>
      <c r="HX423" s="56">
        <v>95</v>
      </c>
      <c r="HY423" s="54">
        <v>90</v>
      </c>
      <c r="HZ423" s="55">
        <v>93</v>
      </c>
      <c r="IA423" s="56">
        <v>85</v>
      </c>
      <c r="IB423" s="54">
        <v>73.5</v>
      </c>
      <c r="IC423" s="55">
        <v>79.5</v>
      </c>
    </row>
    <row r="424" spans="1:237">
      <c r="A424" s="20">
        <v>2022</v>
      </c>
      <c r="B424" s="20">
        <v>1</v>
      </c>
      <c r="C424" s="20">
        <v>3</v>
      </c>
      <c r="D424" s="54">
        <v>1142</v>
      </c>
      <c r="E424" s="54">
        <v>1132</v>
      </c>
      <c r="F424" s="55">
        <v>1137</v>
      </c>
      <c r="G424" s="56" t="s">
        <v>180</v>
      </c>
      <c r="H424" s="54" t="s">
        <v>180</v>
      </c>
      <c r="I424" s="55" t="s">
        <v>180</v>
      </c>
      <c r="J424" s="56">
        <v>967</v>
      </c>
      <c r="K424" s="54">
        <v>912</v>
      </c>
      <c r="L424" s="55">
        <v>939.6</v>
      </c>
      <c r="M424" s="56">
        <v>989</v>
      </c>
      <c r="N424" s="54">
        <v>968</v>
      </c>
      <c r="O424" s="55">
        <v>978.8</v>
      </c>
      <c r="P424" s="56">
        <v>981</v>
      </c>
      <c r="Q424" s="54">
        <v>968</v>
      </c>
      <c r="R424" s="55">
        <v>974.6</v>
      </c>
      <c r="S424" s="56">
        <v>987</v>
      </c>
      <c r="T424" s="54">
        <v>968</v>
      </c>
      <c r="U424" s="55">
        <v>977.6</v>
      </c>
      <c r="V424" s="54">
        <v>1054</v>
      </c>
      <c r="W424" s="54">
        <v>978</v>
      </c>
      <c r="X424" s="55">
        <v>1016.4</v>
      </c>
      <c r="Y424" s="54">
        <v>996</v>
      </c>
      <c r="Z424" s="54">
        <v>981</v>
      </c>
      <c r="AA424" s="55">
        <v>988.8</v>
      </c>
      <c r="AB424" s="54">
        <v>989</v>
      </c>
      <c r="AC424" s="54">
        <v>985</v>
      </c>
      <c r="AD424" s="55">
        <v>987.2</v>
      </c>
      <c r="AE424" s="54">
        <v>993</v>
      </c>
      <c r="AF424" s="54">
        <v>981</v>
      </c>
      <c r="AG424" s="55">
        <v>987.2</v>
      </c>
      <c r="AH424" s="56">
        <v>968</v>
      </c>
      <c r="AI424" s="54">
        <v>968</v>
      </c>
      <c r="AJ424" s="55">
        <v>968</v>
      </c>
      <c r="AK424" s="56">
        <v>1113</v>
      </c>
      <c r="AL424" s="54">
        <v>1027</v>
      </c>
      <c r="AM424" s="55">
        <v>1070</v>
      </c>
      <c r="AN424" s="56" t="s">
        <v>180</v>
      </c>
      <c r="AO424" s="54" t="s">
        <v>180</v>
      </c>
      <c r="AP424" s="55" t="s">
        <v>180</v>
      </c>
      <c r="AQ424" s="56" t="s">
        <v>180</v>
      </c>
      <c r="AR424" s="54" t="s">
        <v>180</v>
      </c>
      <c r="AS424" s="55" t="s">
        <v>180</v>
      </c>
      <c r="AT424" s="56" t="s">
        <v>180</v>
      </c>
      <c r="AU424" s="54" t="s">
        <v>180</v>
      </c>
      <c r="AV424" s="55" t="s">
        <v>180</v>
      </c>
      <c r="AW424" s="56">
        <v>1134</v>
      </c>
      <c r="AX424" s="54">
        <v>994</v>
      </c>
      <c r="AY424" s="55">
        <v>1064</v>
      </c>
      <c r="AZ424" s="56">
        <v>1145.2</v>
      </c>
      <c r="BA424" s="54">
        <v>1055.4000000000001</v>
      </c>
      <c r="BB424" s="55">
        <v>1100.4000000000001</v>
      </c>
      <c r="BC424" s="56">
        <v>1142</v>
      </c>
      <c r="BD424" s="54">
        <v>1100</v>
      </c>
      <c r="BE424" s="55">
        <v>1121</v>
      </c>
      <c r="BF424" s="56">
        <v>1145.2</v>
      </c>
      <c r="BG424" s="54">
        <v>1055.4000000000001</v>
      </c>
      <c r="BH424" s="55">
        <v>1100.4000000000001</v>
      </c>
      <c r="BI424" s="56">
        <v>1064</v>
      </c>
      <c r="BJ424" s="54">
        <v>1061</v>
      </c>
      <c r="BK424" s="55">
        <v>1062.8</v>
      </c>
      <c r="BL424" s="56">
        <v>1083</v>
      </c>
      <c r="BM424" s="54">
        <v>986</v>
      </c>
      <c r="BN424" s="55">
        <v>1034.5999999999999</v>
      </c>
      <c r="BO424" s="56">
        <v>1094</v>
      </c>
      <c r="BP424" s="54">
        <v>980</v>
      </c>
      <c r="BQ424" s="55">
        <v>1037</v>
      </c>
      <c r="BR424" s="56" t="s">
        <v>180</v>
      </c>
      <c r="BS424" s="54" t="s">
        <v>180</v>
      </c>
      <c r="BT424" s="55" t="s">
        <v>180</v>
      </c>
      <c r="BU424" s="56">
        <v>1007.2</v>
      </c>
      <c r="BV424" s="54">
        <v>940</v>
      </c>
      <c r="BW424" s="55">
        <v>973.6</v>
      </c>
      <c r="BX424" s="56">
        <v>1008.4</v>
      </c>
      <c r="BY424" s="54">
        <v>957.4</v>
      </c>
      <c r="BZ424" s="55">
        <v>983</v>
      </c>
      <c r="CA424" s="56" t="s">
        <v>180</v>
      </c>
      <c r="CB424" s="54" t="s">
        <v>180</v>
      </c>
      <c r="CC424" s="55" t="s">
        <v>180</v>
      </c>
      <c r="CD424" s="56" t="s">
        <v>180</v>
      </c>
      <c r="CE424" s="54" t="s">
        <v>180</v>
      </c>
      <c r="CF424" s="55" t="s">
        <v>180</v>
      </c>
      <c r="CG424" s="56">
        <v>1190</v>
      </c>
      <c r="CH424" s="54">
        <v>1180</v>
      </c>
      <c r="CI424" s="55">
        <v>1185</v>
      </c>
      <c r="CJ424" s="56">
        <v>3912</v>
      </c>
      <c r="CK424" s="54">
        <v>3830</v>
      </c>
      <c r="CL424" s="55">
        <v>3871</v>
      </c>
      <c r="CM424" s="56">
        <v>3792</v>
      </c>
      <c r="CN424" s="54">
        <v>3710</v>
      </c>
      <c r="CO424" s="55">
        <v>3751</v>
      </c>
      <c r="CP424" s="56">
        <v>1182</v>
      </c>
      <c r="CQ424" s="54">
        <v>1140</v>
      </c>
      <c r="CR424" s="55">
        <v>1161</v>
      </c>
      <c r="CS424" s="56">
        <v>1055</v>
      </c>
      <c r="CT424" s="54">
        <v>1032</v>
      </c>
      <c r="CU424" s="55">
        <v>1043.8</v>
      </c>
      <c r="CV424" s="56">
        <v>1055</v>
      </c>
      <c r="CW424" s="54">
        <v>1032</v>
      </c>
      <c r="CX424" s="55">
        <v>1043.8</v>
      </c>
      <c r="CY424" s="54">
        <v>1145</v>
      </c>
      <c r="CZ424" s="54">
        <v>1094</v>
      </c>
      <c r="DA424" s="55">
        <v>1119.5999999999999</v>
      </c>
      <c r="DB424" s="54">
        <v>969</v>
      </c>
      <c r="DC424" s="54">
        <v>939</v>
      </c>
      <c r="DD424" s="55">
        <v>954.2</v>
      </c>
      <c r="DE424" s="54">
        <v>1012</v>
      </c>
      <c r="DF424" s="54">
        <v>1008</v>
      </c>
      <c r="DG424" s="55">
        <v>1010.2</v>
      </c>
      <c r="DH424" s="54">
        <v>1007</v>
      </c>
      <c r="DI424" s="54">
        <v>1004</v>
      </c>
      <c r="DJ424" s="55">
        <v>1005.6</v>
      </c>
      <c r="DK424" s="56">
        <v>1002</v>
      </c>
      <c r="DL424" s="54">
        <v>993</v>
      </c>
      <c r="DM424" s="55">
        <v>997.6</v>
      </c>
      <c r="DN424" s="54" t="s">
        <v>180</v>
      </c>
      <c r="DO424" s="54" t="s">
        <v>180</v>
      </c>
      <c r="DP424" s="55" t="s">
        <v>180</v>
      </c>
      <c r="DQ424" s="54" t="s">
        <v>180</v>
      </c>
      <c r="DR424" s="54" t="s">
        <v>180</v>
      </c>
      <c r="DS424" s="55" t="s">
        <v>180</v>
      </c>
      <c r="DT424" s="54" t="s">
        <v>180</v>
      </c>
      <c r="DU424" s="54" t="s">
        <v>180</v>
      </c>
      <c r="DV424" s="55" t="s">
        <v>180</v>
      </c>
      <c r="DW424" s="56">
        <v>1169.5999999999999</v>
      </c>
      <c r="DX424" s="54">
        <v>1130</v>
      </c>
      <c r="DY424" s="55">
        <v>1149.8</v>
      </c>
      <c r="DZ424" s="56" t="s">
        <v>180</v>
      </c>
      <c r="EA424" s="54" t="s">
        <v>180</v>
      </c>
      <c r="EB424" s="55" t="s">
        <v>180</v>
      </c>
      <c r="EC424" s="56">
        <v>1188</v>
      </c>
      <c r="ED424" s="54">
        <v>1157.5999999999999</v>
      </c>
      <c r="EE424" s="55">
        <v>1173</v>
      </c>
      <c r="EF424" s="56">
        <v>1103</v>
      </c>
      <c r="EG424" s="54">
        <v>1031</v>
      </c>
      <c r="EH424" s="55">
        <v>1067</v>
      </c>
      <c r="EI424" s="56" t="s">
        <v>180</v>
      </c>
      <c r="EJ424" s="54" t="s">
        <v>180</v>
      </c>
      <c r="EK424" s="55" t="s">
        <v>180</v>
      </c>
      <c r="EL424" s="56">
        <v>1110</v>
      </c>
      <c r="EM424" s="54">
        <v>1012</v>
      </c>
      <c r="EN424" s="55">
        <v>1061</v>
      </c>
      <c r="EO424" s="56">
        <v>3400</v>
      </c>
      <c r="EP424" s="54">
        <v>3300</v>
      </c>
      <c r="EQ424" s="55">
        <v>3350</v>
      </c>
      <c r="ER424" s="56" t="s">
        <v>180</v>
      </c>
      <c r="ES424" s="54" t="s">
        <v>180</v>
      </c>
      <c r="ET424" s="55" t="s">
        <v>180</v>
      </c>
      <c r="EU424" s="54" t="s">
        <v>180</v>
      </c>
      <c r="EV424" s="54" t="s">
        <v>180</v>
      </c>
      <c r="EW424" s="55" t="s">
        <v>180</v>
      </c>
      <c r="EX424" s="54">
        <v>1193</v>
      </c>
      <c r="EY424" s="54">
        <v>1158</v>
      </c>
      <c r="EZ424" s="55">
        <v>1175.5999999999999</v>
      </c>
      <c r="FA424" s="56">
        <v>1024</v>
      </c>
      <c r="FB424" s="54">
        <v>990</v>
      </c>
      <c r="FC424" s="55">
        <v>1007</v>
      </c>
      <c r="FD424" s="56">
        <v>1285</v>
      </c>
      <c r="FE424" s="54">
        <v>1250</v>
      </c>
      <c r="FF424" s="55">
        <v>1268</v>
      </c>
      <c r="FG424" s="56">
        <v>943</v>
      </c>
      <c r="FH424" s="54">
        <v>887</v>
      </c>
      <c r="FI424" s="55">
        <v>915</v>
      </c>
      <c r="FJ424" s="56">
        <v>954</v>
      </c>
      <c r="FK424" s="54">
        <v>895</v>
      </c>
      <c r="FL424" s="55">
        <v>924.6</v>
      </c>
      <c r="FM424" s="56">
        <v>970</v>
      </c>
      <c r="FN424" s="54">
        <v>926</v>
      </c>
      <c r="FO424" s="55">
        <v>948</v>
      </c>
      <c r="FP424" s="56" t="s">
        <v>180</v>
      </c>
      <c r="FQ424" s="54" t="s">
        <v>180</v>
      </c>
      <c r="FR424" s="55" t="s">
        <v>180</v>
      </c>
      <c r="FS424" s="56" t="s">
        <v>180</v>
      </c>
      <c r="FT424" s="54" t="s">
        <v>180</v>
      </c>
      <c r="FU424" s="55" t="s">
        <v>180</v>
      </c>
      <c r="FV424" s="56" t="s">
        <v>180</v>
      </c>
      <c r="FW424" s="54" t="s">
        <v>180</v>
      </c>
      <c r="FX424" s="55" t="s">
        <v>180</v>
      </c>
      <c r="FY424" s="56">
        <v>987</v>
      </c>
      <c r="FZ424" s="54">
        <v>961</v>
      </c>
      <c r="GA424" s="55">
        <v>974</v>
      </c>
      <c r="GB424" s="56">
        <v>1750</v>
      </c>
      <c r="GC424" s="54">
        <v>1470</v>
      </c>
      <c r="GD424" s="55">
        <v>1610</v>
      </c>
      <c r="GE424" s="56">
        <v>1530</v>
      </c>
      <c r="GF424" s="54">
        <v>1530</v>
      </c>
      <c r="GG424" s="55">
        <v>1530</v>
      </c>
      <c r="GH424" s="56">
        <v>1800</v>
      </c>
      <c r="GI424" s="54">
        <v>1600</v>
      </c>
      <c r="GJ424" s="55">
        <v>1700</v>
      </c>
      <c r="GK424" s="56">
        <v>1740</v>
      </c>
      <c r="GL424" s="54">
        <v>1600</v>
      </c>
      <c r="GM424" s="55">
        <v>1670</v>
      </c>
      <c r="GN424" s="56" t="s">
        <v>180</v>
      </c>
      <c r="GO424" s="54" t="s">
        <v>180</v>
      </c>
      <c r="GP424" s="55" t="s">
        <v>180</v>
      </c>
      <c r="GQ424" s="56" t="s">
        <v>180</v>
      </c>
      <c r="GR424" s="54" t="s">
        <v>180</v>
      </c>
      <c r="GS424" s="55" t="s">
        <v>180</v>
      </c>
      <c r="GT424" s="56">
        <v>1675</v>
      </c>
      <c r="GU424" s="54">
        <v>1600</v>
      </c>
      <c r="GV424" s="55">
        <v>1638</v>
      </c>
      <c r="GW424" s="56" t="s">
        <v>180</v>
      </c>
      <c r="GX424" s="54" t="s">
        <v>180</v>
      </c>
      <c r="GY424" s="55" t="s">
        <v>180</v>
      </c>
      <c r="GZ424" s="56">
        <v>300</v>
      </c>
      <c r="HA424" s="54">
        <v>220</v>
      </c>
      <c r="HB424" s="55">
        <v>260</v>
      </c>
      <c r="HC424" s="56">
        <v>300</v>
      </c>
      <c r="HD424" s="54">
        <v>215</v>
      </c>
      <c r="HE424" s="55">
        <v>258</v>
      </c>
      <c r="HF424" s="54" t="s">
        <v>180</v>
      </c>
      <c r="HG424" s="54" t="s">
        <v>180</v>
      </c>
      <c r="HH424" s="55" t="s">
        <v>180</v>
      </c>
      <c r="HI424" s="54">
        <v>275</v>
      </c>
      <c r="HJ424" s="54">
        <v>145</v>
      </c>
      <c r="HK424" s="55">
        <v>210</v>
      </c>
      <c r="HL424" s="56">
        <v>98</v>
      </c>
      <c r="HM424" s="54">
        <v>62</v>
      </c>
      <c r="HN424" s="55">
        <v>80</v>
      </c>
      <c r="HO424" s="56">
        <v>198</v>
      </c>
      <c r="HP424" s="54">
        <v>124</v>
      </c>
      <c r="HQ424" s="55">
        <v>161</v>
      </c>
      <c r="HR424" s="56">
        <v>232</v>
      </c>
      <c r="HS424" s="54">
        <v>206</v>
      </c>
      <c r="HT424" s="55">
        <v>219</v>
      </c>
      <c r="HU424" s="56">
        <v>258</v>
      </c>
      <c r="HV424" s="54">
        <v>212</v>
      </c>
      <c r="HW424" s="55">
        <v>235.2</v>
      </c>
      <c r="HX424" s="56">
        <v>133</v>
      </c>
      <c r="HY424" s="54">
        <v>108</v>
      </c>
      <c r="HZ424" s="55">
        <v>120.8</v>
      </c>
      <c r="IA424" s="56">
        <v>114.2</v>
      </c>
      <c r="IB424" s="54">
        <v>85</v>
      </c>
      <c r="IC424" s="55">
        <v>99.8</v>
      </c>
    </row>
    <row r="425" spans="1:237">
      <c r="A425" s="20">
        <v>2022</v>
      </c>
      <c r="B425" s="20">
        <v>2</v>
      </c>
      <c r="C425" s="20">
        <v>4</v>
      </c>
      <c r="D425" s="54">
        <v>1232.5</v>
      </c>
      <c r="E425" s="54">
        <v>1230</v>
      </c>
      <c r="F425" s="55">
        <v>1231.25</v>
      </c>
      <c r="G425" s="56" t="s">
        <v>180</v>
      </c>
      <c r="H425" s="54" t="s">
        <v>180</v>
      </c>
      <c r="I425" s="55" t="s">
        <v>180</v>
      </c>
      <c r="J425" s="56">
        <v>963.75</v>
      </c>
      <c r="K425" s="54">
        <v>937.5</v>
      </c>
      <c r="L425" s="55">
        <v>950.75</v>
      </c>
      <c r="M425" s="56">
        <v>1008.75</v>
      </c>
      <c r="N425" s="54">
        <v>998.75</v>
      </c>
      <c r="O425" s="55">
        <v>1004.25</v>
      </c>
      <c r="P425" s="56">
        <v>1008.75</v>
      </c>
      <c r="Q425" s="54">
        <v>998.75</v>
      </c>
      <c r="R425" s="55">
        <v>1004.25</v>
      </c>
      <c r="S425" s="56">
        <v>1008.75</v>
      </c>
      <c r="T425" s="54">
        <v>998.75</v>
      </c>
      <c r="U425" s="55">
        <v>1004.25</v>
      </c>
      <c r="V425" s="54">
        <v>1028.75</v>
      </c>
      <c r="W425" s="54">
        <v>993.75</v>
      </c>
      <c r="X425" s="55">
        <v>1011.5</v>
      </c>
      <c r="Y425" s="54">
        <v>1006.25</v>
      </c>
      <c r="Z425" s="54">
        <v>998.75</v>
      </c>
      <c r="AA425" s="55">
        <v>1002.5</v>
      </c>
      <c r="AB425" s="54">
        <v>1008.75</v>
      </c>
      <c r="AC425" s="54">
        <v>1008.75</v>
      </c>
      <c r="AD425" s="55">
        <v>1008.75</v>
      </c>
      <c r="AE425" s="54">
        <v>1008.75</v>
      </c>
      <c r="AF425" s="54">
        <v>1005</v>
      </c>
      <c r="AG425" s="55">
        <v>1007</v>
      </c>
      <c r="AH425" s="56">
        <v>1000</v>
      </c>
      <c r="AI425" s="54">
        <v>998.75</v>
      </c>
      <c r="AJ425" s="55">
        <v>999.5</v>
      </c>
      <c r="AK425" s="56">
        <v>1218.75</v>
      </c>
      <c r="AL425" s="54">
        <v>1062.5</v>
      </c>
      <c r="AM425" s="55">
        <v>1140.75</v>
      </c>
      <c r="AN425" s="56" t="s">
        <v>180</v>
      </c>
      <c r="AO425" s="54" t="s">
        <v>180</v>
      </c>
      <c r="AP425" s="55" t="s">
        <v>180</v>
      </c>
      <c r="AQ425" s="56" t="s">
        <v>180</v>
      </c>
      <c r="AR425" s="54" t="s">
        <v>180</v>
      </c>
      <c r="AS425" s="55" t="s">
        <v>180</v>
      </c>
      <c r="AT425" s="56" t="s">
        <v>180</v>
      </c>
      <c r="AU425" s="54" t="s">
        <v>180</v>
      </c>
      <c r="AV425" s="55" t="s">
        <v>180</v>
      </c>
      <c r="AW425" s="56">
        <v>1227.5</v>
      </c>
      <c r="AX425" s="54">
        <v>870</v>
      </c>
      <c r="AY425" s="55">
        <v>1048.75</v>
      </c>
      <c r="AZ425" s="56">
        <v>1260</v>
      </c>
      <c r="BA425" s="54">
        <v>1240</v>
      </c>
      <c r="BB425" s="55">
        <v>1250</v>
      </c>
      <c r="BC425" s="56">
        <v>1260</v>
      </c>
      <c r="BD425" s="54">
        <v>1240</v>
      </c>
      <c r="BE425" s="55">
        <v>1250</v>
      </c>
      <c r="BF425" s="56">
        <v>1260</v>
      </c>
      <c r="BG425" s="54">
        <v>1240</v>
      </c>
      <c r="BH425" s="55">
        <v>1250</v>
      </c>
      <c r="BI425" s="56">
        <v>1140</v>
      </c>
      <c r="BJ425" s="54">
        <v>1135</v>
      </c>
      <c r="BK425" s="55">
        <v>1138</v>
      </c>
      <c r="BL425" s="56">
        <v>1200</v>
      </c>
      <c r="BM425" s="54">
        <v>1005</v>
      </c>
      <c r="BN425" s="55">
        <v>1102.5</v>
      </c>
      <c r="BO425" s="56">
        <v>1220</v>
      </c>
      <c r="BP425" s="54">
        <v>1165</v>
      </c>
      <c r="BQ425" s="55">
        <v>1192.5</v>
      </c>
      <c r="BR425" s="56" t="s">
        <v>180</v>
      </c>
      <c r="BS425" s="54" t="s">
        <v>180</v>
      </c>
      <c r="BT425" s="55" t="s">
        <v>180</v>
      </c>
      <c r="BU425" s="56">
        <v>1050</v>
      </c>
      <c r="BV425" s="54">
        <v>950</v>
      </c>
      <c r="BW425" s="55">
        <v>1000</v>
      </c>
      <c r="BX425" s="56">
        <v>1025</v>
      </c>
      <c r="BY425" s="54">
        <v>1025</v>
      </c>
      <c r="BZ425" s="55">
        <v>1025</v>
      </c>
      <c r="CA425" s="56" t="s">
        <v>180</v>
      </c>
      <c r="CB425" s="54" t="s">
        <v>180</v>
      </c>
      <c r="CC425" s="55" t="s">
        <v>180</v>
      </c>
      <c r="CD425" s="56" t="s">
        <v>180</v>
      </c>
      <c r="CE425" s="54" t="s">
        <v>180</v>
      </c>
      <c r="CF425" s="55" t="s">
        <v>180</v>
      </c>
      <c r="CG425" s="56">
        <v>1282.5</v>
      </c>
      <c r="CH425" s="54">
        <v>1262.5</v>
      </c>
      <c r="CI425" s="55">
        <v>1272.5</v>
      </c>
      <c r="CJ425" s="56">
        <v>4012.5</v>
      </c>
      <c r="CK425" s="54">
        <v>3925</v>
      </c>
      <c r="CL425" s="55">
        <v>3968.7499999999991</v>
      </c>
      <c r="CM425" s="56">
        <v>3912.5</v>
      </c>
      <c r="CN425" s="54">
        <v>3775</v>
      </c>
      <c r="CO425" s="55">
        <v>3843.7500000000005</v>
      </c>
      <c r="CP425" s="56">
        <v>1297.5</v>
      </c>
      <c r="CQ425" s="54">
        <v>1270</v>
      </c>
      <c r="CR425" s="55">
        <v>1283.75</v>
      </c>
      <c r="CS425" s="56">
        <v>1100</v>
      </c>
      <c r="CT425" s="54">
        <v>1060</v>
      </c>
      <c r="CU425" s="55">
        <v>1080</v>
      </c>
      <c r="CV425" s="56">
        <v>1100</v>
      </c>
      <c r="CW425" s="54">
        <v>1060</v>
      </c>
      <c r="CX425" s="55">
        <v>1080</v>
      </c>
      <c r="CY425" s="54">
        <v>1227.5</v>
      </c>
      <c r="CZ425" s="54">
        <v>1150</v>
      </c>
      <c r="DA425" s="55">
        <v>1188.75</v>
      </c>
      <c r="DB425" s="54">
        <v>968.75</v>
      </c>
      <c r="DC425" s="54">
        <v>937.5</v>
      </c>
      <c r="DD425" s="55">
        <v>953.25</v>
      </c>
      <c r="DE425" s="54">
        <v>1037.5</v>
      </c>
      <c r="DF425" s="54">
        <v>1033.75</v>
      </c>
      <c r="DG425" s="55">
        <v>1035.75</v>
      </c>
      <c r="DH425" s="54">
        <v>1011.25</v>
      </c>
      <c r="DI425" s="54">
        <v>1010</v>
      </c>
      <c r="DJ425" s="55">
        <v>1010.75</v>
      </c>
      <c r="DK425" s="56">
        <v>1030</v>
      </c>
      <c r="DL425" s="54">
        <v>1027.5</v>
      </c>
      <c r="DM425" s="55">
        <v>1029</v>
      </c>
      <c r="DN425" s="54" t="s">
        <v>180</v>
      </c>
      <c r="DO425" s="54" t="s">
        <v>180</v>
      </c>
      <c r="DP425" s="55" t="s">
        <v>180</v>
      </c>
      <c r="DQ425" s="54" t="s">
        <v>180</v>
      </c>
      <c r="DR425" s="54" t="s">
        <v>180</v>
      </c>
      <c r="DS425" s="55" t="s">
        <v>180</v>
      </c>
      <c r="DT425" s="54" t="s">
        <v>180</v>
      </c>
      <c r="DU425" s="54" t="s">
        <v>180</v>
      </c>
      <c r="DV425" s="55" t="s">
        <v>180</v>
      </c>
      <c r="DW425" s="56">
        <v>1232.5</v>
      </c>
      <c r="DX425" s="54">
        <v>1230</v>
      </c>
      <c r="DY425" s="55">
        <v>1231.25</v>
      </c>
      <c r="DZ425" s="56" t="s">
        <v>180</v>
      </c>
      <c r="EA425" s="54" t="s">
        <v>180</v>
      </c>
      <c r="EB425" s="55" t="s">
        <v>180</v>
      </c>
      <c r="EC425" s="56">
        <v>1270</v>
      </c>
      <c r="ED425" s="54">
        <v>1260</v>
      </c>
      <c r="EE425" s="55">
        <v>1265</v>
      </c>
      <c r="EF425" s="56">
        <v>1211.25</v>
      </c>
      <c r="EG425" s="54">
        <v>1062.5</v>
      </c>
      <c r="EH425" s="55">
        <v>1137</v>
      </c>
      <c r="EI425" s="56" t="s">
        <v>180</v>
      </c>
      <c r="EJ425" s="54" t="s">
        <v>180</v>
      </c>
      <c r="EK425" s="55" t="s">
        <v>180</v>
      </c>
      <c r="EL425" s="56">
        <v>1200</v>
      </c>
      <c r="EM425" s="54">
        <v>1007.5</v>
      </c>
      <c r="EN425" s="55">
        <v>1103.75</v>
      </c>
      <c r="EO425" s="56">
        <v>3700</v>
      </c>
      <c r="EP425" s="54">
        <v>3575</v>
      </c>
      <c r="EQ425" s="55">
        <v>3637.5</v>
      </c>
      <c r="ER425" s="56" t="s">
        <v>180</v>
      </c>
      <c r="ES425" s="54" t="s">
        <v>180</v>
      </c>
      <c r="ET425" s="55" t="s">
        <v>180</v>
      </c>
      <c r="EU425" s="54" t="s">
        <v>180</v>
      </c>
      <c r="EV425" s="54" t="s">
        <v>180</v>
      </c>
      <c r="EW425" s="55" t="s">
        <v>180</v>
      </c>
      <c r="EX425" s="54">
        <v>1282.5</v>
      </c>
      <c r="EY425" s="54">
        <v>1262.5</v>
      </c>
      <c r="EZ425" s="55">
        <v>1272.5</v>
      </c>
      <c r="FA425" s="56">
        <v>1112.5</v>
      </c>
      <c r="FB425" s="54">
        <v>1082.5</v>
      </c>
      <c r="FC425" s="55">
        <v>1097.5</v>
      </c>
      <c r="FD425" s="56">
        <v>1560</v>
      </c>
      <c r="FE425" s="54">
        <v>1430</v>
      </c>
      <c r="FF425" s="55">
        <v>1495</v>
      </c>
      <c r="FG425" s="56">
        <v>1120</v>
      </c>
      <c r="FH425" s="54">
        <v>1030</v>
      </c>
      <c r="FI425" s="55">
        <v>1075</v>
      </c>
      <c r="FJ425" s="56">
        <v>1120</v>
      </c>
      <c r="FK425" s="54">
        <v>1030</v>
      </c>
      <c r="FL425" s="55">
        <v>1075</v>
      </c>
      <c r="FM425" s="56">
        <v>1100</v>
      </c>
      <c r="FN425" s="54">
        <v>1080</v>
      </c>
      <c r="FO425" s="55">
        <v>1090</v>
      </c>
      <c r="FP425" s="56" t="s">
        <v>180</v>
      </c>
      <c r="FQ425" s="54" t="s">
        <v>180</v>
      </c>
      <c r="FR425" s="55" t="s">
        <v>180</v>
      </c>
      <c r="FS425" s="56" t="s">
        <v>180</v>
      </c>
      <c r="FT425" s="54" t="s">
        <v>180</v>
      </c>
      <c r="FU425" s="55" t="s">
        <v>180</v>
      </c>
      <c r="FV425" s="56" t="s">
        <v>180</v>
      </c>
      <c r="FW425" s="54" t="s">
        <v>180</v>
      </c>
      <c r="FX425" s="55" t="s">
        <v>180</v>
      </c>
      <c r="FY425" s="56">
        <v>1150</v>
      </c>
      <c r="FZ425" s="54">
        <v>1080</v>
      </c>
      <c r="GA425" s="55">
        <v>1115</v>
      </c>
      <c r="GB425" s="56">
        <v>2100</v>
      </c>
      <c r="GC425" s="54">
        <v>1620</v>
      </c>
      <c r="GD425" s="55">
        <v>1860</v>
      </c>
      <c r="GE425" s="56">
        <v>1715</v>
      </c>
      <c r="GF425" s="54">
        <v>1715</v>
      </c>
      <c r="GG425" s="55">
        <v>1715</v>
      </c>
      <c r="GH425" s="56">
        <v>2100</v>
      </c>
      <c r="GI425" s="54">
        <v>1785</v>
      </c>
      <c r="GJ425" s="55">
        <v>1943</v>
      </c>
      <c r="GK425" s="56">
        <v>2100</v>
      </c>
      <c r="GL425" s="54">
        <v>1785</v>
      </c>
      <c r="GM425" s="55">
        <v>1943</v>
      </c>
      <c r="GN425" s="56" t="s">
        <v>180</v>
      </c>
      <c r="GO425" s="54" t="s">
        <v>180</v>
      </c>
      <c r="GP425" s="55" t="s">
        <v>180</v>
      </c>
      <c r="GQ425" s="56" t="s">
        <v>180</v>
      </c>
      <c r="GR425" s="54" t="s">
        <v>180</v>
      </c>
      <c r="GS425" s="55" t="s">
        <v>180</v>
      </c>
      <c r="GT425" s="56">
        <v>2195</v>
      </c>
      <c r="GU425" s="54">
        <v>2150</v>
      </c>
      <c r="GV425" s="55">
        <v>2173</v>
      </c>
      <c r="GW425" s="56" t="s">
        <v>180</v>
      </c>
      <c r="GX425" s="54" t="s">
        <v>180</v>
      </c>
      <c r="GY425" s="55" t="s">
        <v>180</v>
      </c>
      <c r="GZ425" s="56">
        <v>300</v>
      </c>
      <c r="HA425" s="54">
        <v>220</v>
      </c>
      <c r="HB425" s="55">
        <v>260</v>
      </c>
      <c r="HC425" s="56">
        <v>300</v>
      </c>
      <c r="HD425" s="54">
        <v>215</v>
      </c>
      <c r="HE425" s="55">
        <v>258</v>
      </c>
      <c r="HF425" s="54" t="s">
        <v>180</v>
      </c>
      <c r="HG425" s="54" t="s">
        <v>180</v>
      </c>
      <c r="HH425" s="55" t="s">
        <v>180</v>
      </c>
      <c r="HI425" s="54">
        <v>275</v>
      </c>
      <c r="HJ425" s="54">
        <v>145</v>
      </c>
      <c r="HK425" s="55">
        <v>210</v>
      </c>
      <c r="HL425" s="56">
        <v>98</v>
      </c>
      <c r="HM425" s="54">
        <v>62</v>
      </c>
      <c r="HN425" s="55">
        <v>80</v>
      </c>
      <c r="HO425" s="56">
        <v>220</v>
      </c>
      <c r="HP425" s="54">
        <v>130</v>
      </c>
      <c r="HQ425" s="55">
        <v>175</v>
      </c>
      <c r="HR425" s="56">
        <v>260</v>
      </c>
      <c r="HS425" s="54">
        <v>230</v>
      </c>
      <c r="HT425" s="55">
        <v>245</v>
      </c>
      <c r="HU425" s="56">
        <v>270</v>
      </c>
      <c r="HV425" s="54">
        <v>230</v>
      </c>
      <c r="HW425" s="55">
        <v>250</v>
      </c>
      <c r="HX425" s="56">
        <v>170</v>
      </c>
      <c r="HY425" s="54">
        <v>120</v>
      </c>
      <c r="HZ425" s="55">
        <v>145</v>
      </c>
      <c r="IA425" s="56">
        <v>125</v>
      </c>
      <c r="IB425" s="54">
        <v>85</v>
      </c>
      <c r="IC425" s="55">
        <v>105</v>
      </c>
    </row>
    <row r="426" spans="1:237">
      <c r="A426" s="20">
        <v>2022</v>
      </c>
      <c r="B426" s="20">
        <v>2</v>
      </c>
      <c r="C426" s="20">
        <v>5</v>
      </c>
      <c r="D426" s="54">
        <v>1135</v>
      </c>
      <c r="E426" s="54">
        <v>1130</v>
      </c>
      <c r="F426" s="55">
        <v>1132.5</v>
      </c>
      <c r="G426" s="56" t="s">
        <v>180</v>
      </c>
      <c r="H426" s="54" t="s">
        <v>180</v>
      </c>
      <c r="I426" s="55" t="s">
        <v>180</v>
      </c>
      <c r="J426" s="56">
        <v>830</v>
      </c>
      <c r="K426" s="54">
        <v>818.75</v>
      </c>
      <c r="L426" s="55">
        <v>824.75</v>
      </c>
      <c r="M426" s="56">
        <v>910</v>
      </c>
      <c r="N426" s="54">
        <v>895</v>
      </c>
      <c r="O426" s="55">
        <v>903</v>
      </c>
      <c r="P426" s="56">
        <v>910</v>
      </c>
      <c r="Q426" s="54">
        <v>895</v>
      </c>
      <c r="R426" s="55">
        <v>903</v>
      </c>
      <c r="S426" s="56">
        <v>910</v>
      </c>
      <c r="T426" s="54">
        <v>897.5</v>
      </c>
      <c r="U426" s="55">
        <v>904</v>
      </c>
      <c r="V426" s="54">
        <v>921.25</v>
      </c>
      <c r="W426" s="54">
        <v>912.5</v>
      </c>
      <c r="X426" s="55">
        <v>917.25</v>
      </c>
      <c r="Y426" s="54">
        <v>921.25</v>
      </c>
      <c r="Z426" s="54">
        <v>917.5</v>
      </c>
      <c r="AA426" s="55">
        <v>919.5</v>
      </c>
      <c r="AB426" s="54">
        <v>922.5</v>
      </c>
      <c r="AC426" s="54">
        <v>922.5</v>
      </c>
      <c r="AD426" s="55">
        <v>922.5</v>
      </c>
      <c r="AE426" s="54">
        <v>917.5</v>
      </c>
      <c r="AF426" s="54">
        <v>912.5</v>
      </c>
      <c r="AG426" s="55">
        <v>915.25</v>
      </c>
      <c r="AH426" s="56">
        <v>895</v>
      </c>
      <c r="AI426" s="54">
        <v>895</v>
      </c>
      <c r="AJ426" s="55">
        <v>895</v>
      </c>
      <c r="AK426" s="56">
        <v>1118.75</v>
      </c>
      <c r="AL426" s="54">
        <v>943.75</v>
      </c>
      <c r="AM426" s="55">
        <v>1031.75</v>
      </c>
      <c r="AN426" s="56" t="s">
        <v>180</v>
      </c>
      <c r="AO426" s="54" t="s">
        <v>180</v>
      </c>
      <c r="AP426" s="55" t="s">
        <v>180</v>
      </c>
      <c r="AQ426" s="56" t="s">
        <v>180</v>
      </c>
      <c r="AR426" s="54" t="s">
        <v>180</v>
      </c>
      <c r="AS426" s="55" t="s">
        <v>180</v>
      </c>
      <c r="AT426" s="56" t="s">
        <v>180</v>
      </c>
      <c r="AU426" s="54" t="s">
        <v>180</v>
      </c>
      <c r="AV426" s="55" t="s">
        <v>180</v>
      </c>
      <c r="AW426" s="56">
        <v>1140</v>
      </c>
      <c r="AX426" s="54">
        <v>870</v>
      </c>
      <c r="AY426" s="55">
        <v>1005</v>
      </c>
      <c r="AZ426" s="56">
        <v>1245</v>
      </c>
      <c r="BA426" s="54">
        <v>1135</v>
      </c>
      <c r="BB426" s="55">
        <v>1190</v>
      </c>
      <c r="BC426" s="56">
        <v>1215</v>
      </c>
      <c r="BD426" s="54">
        <v>1135</v>
      </c>
      <c r="BE426" s="55">
        <v>1175</v>
      </c>
      <c r="BF426" s="56">
        <v>1245</v>
      </c>
      <c r="BG426" s="54">
        <v>1218.75</v>
      </c>
      <c r="BH426" s="55">
        <v>1232</v>
      </c>
      <c r="BI426" s="56">
        <v>1060</v>
      </c>
      <c r="BJ426" s="54">
        <v>1056.25</v>
      </c>
      <c r="BK426" s="55">
        <v>1058.25</v>
      </c>
      <c r="BL426" s="56">
        <v>1082.5</v>
      </c>
      <c r="BM426" s="54">
        <v>982.5</v>
      </c>
      <c r="BN426" s="55">
        <v>1032.5</v>
      </c>
      <c r="BO426" s="56">
        <v>1130</v>
      </c>
      <c r="BP426" s="54">
        <v>1112.5</v>
      </c>
      <c r="BQ426" s="55">
        <v>1121.25</v>
      </c>
      <c r="BR426" s="56" t="s">
        <v>180</v>
      </c>
      <c r="BS426" s="54" t="s">
        <v>180</v>
      </c>
      <c r="BT426" s="55" t="s">
        <v>180</v>
      </c>
      <c r="BU426" s="56">
        <v>981.25</v>
      </c>
      <c r="BV426" s="54">
        <v>928.75</v>
      </c>
      <c r="BW426" s="55">
        <v>955.25</v>
      </c>
      <c r="BX426" s="56">
        <v>1027.5</v>
      </c>
      <c r="BY426" s="54">
        <v>1027.5</v>
      </c>
      <c r="BZ426" s="55">
        <v>1027.5</v>
      </c>
      <c r="CA426" s="56" t="s">
        <v>180</v>
      </c>
      <c r="CB426" s="54" t="s">
        <v>180</v>
      </c>
      <c r="CC426" s="55" t="s">
        <v>180</v>
      </c>
      <c r="CD426" s="56" t="s">
        <v>180</v>
      </c>
      <c r="CE426" s="54" t="s">
        <v>180</v>
      </c>
      <c r="CF426" s="55" t="s">
        <v>180</v>
      </c>
      <c r="CG426" s="56">
        <v>1185</v>
      </c>
      <c r="CH426" s="54">
        <v>1125</v>
      </c>
      <c r="CI426" s="55">
        <v>1155</v>
      </c>
      <c r="CJ426" s="56">
        <v>4450</v>
      </c>
      <c r="CK426" s="54">
        <v>4375</v>
      </c>
      <c r="CL426" s="55">
        <v>4412.5</v>
      </c>
      <c r="CM426" s="56">
        <v>4375</v>
      </c>
      <c r="CN426" s="54">
        <v>4205</v>
      </c>
      <c r="CO426" s="55">
        <v>4290</v>
      </c>
      <c r="CP426" s="56">
        <v>1260</v>
      </c>
      <c r="CQ426" s="54">
        <v>1240</v>
      </c>
      <c r="CR426" s="55">
        <v>1250</v>
      </c>
      <c r="CS426" s="56">
        <v>1095</v>
      </c>
      <c r="CT426" s="54">
        <v>1057.5</v>
      </c>
      <c r="CU426" s="55">
        <v>1076.25</v>
      </c>
      <c r="CV426" s="56">
        <v>1095</v>
      </c>
      <c r="CW426" s="54">
        <v>1057.5</v>
      </c>
      <c r="CX426" s="55">
        <v>1076.25</v>
      </c>
      <c r="CY426" s="54">
        <v>1130</v>
      </c>
      <c r="CZ426" s="54">
        <v>1082.5</v>
      </c>
      <c r="DA426" s="55">
        <v>1106.25</v>
      </c>
      <c r="DB426" s="54">
        <v>856.25</v>
      </c>
      <c r="DC426" s="54">
        <v>850</v>
      </c>
      <c r="DD426" s="55">
        <v>853.5</v>
      </c>
      <c r="DE426" s="54">
        <v>922.5</v>
      </c>
      <c r="DF426" s="54">
        <v>922.5</v>
      </c>
      <c r="DG426" s="55">
        <v>922.5</v>
      </c>
      <c r="DH426" s="54">
        <v>930</v>
      </c>
      <c r="DI426" s="54">
        <v>927.5</v>
      </c>
      <c r="DJ426" s="55">
        <v>928.75</v>
      </c>
      <c r="DK426" s="56">
        <v>927.5</v>
      </c>
      <c r="DL426" s="54">
        <v>923.75</v>
      </c>
      <c r="DM426" s="55">
        <v>925.75</v>
      </c>
      <c r="DN426" s="54" t="s">
        <v>180</v>
      </c>
      <c r="DO426" s="54" t="s">
        <v>180</v>
      </c>
      <c r="DP426" s="55" t="s">
        <v>180</v>
      </c>
      <c r="DQ426" s="54" t="s">
        <v>180</v>
      </c>
      <c r="DR426" s="54" t="s">
        <v>180</v>
      </c>
      <c r="DS426" s="55" t="s">
        <v>180</v>
      </c>
      <c r="DT426" s="54" t="s">
        <v>180</v>
      </c>
      <c r="DU426" s="54" t="s">
        <v>180</v>
      </c>
      <c r="DV426" s="55" t="s">
        <v>180</v>
      </c>
      <c r="DW426" s="56">
        <v>1135</v>
      </c>
      <c r="DX426" s="54">
        <v>1130</v>
      </c>
      <c r="DY426" s="55">
        <v>1132.5</v>
      </c>
      <c r="DZ426" s="56" t="s">
        <v>180</v>
      </c>
      <c r="EA426" s="54" t="s">
        <v>180</v>
      </c>
      <c r="EB426" s="55" t="s">
        <v>180</v>
      </c>
      <c r="EC426" s="56">
        <v>1242.5</v>
      </c>
      <c r="ED426" s="54">
        <v>1177.5</v>
      </c>
      <c r="EE426" s="55">
        <v>1210</v>
      </c>
      <c r="EF426" s="56">
        <v>1118.75</v>
      </c>
      <c r="EG426" s="54">
        <v>946.25</v>
      </c>
      <c r="EH426" s="55">
        <v>1033</v>
      </c>
      <c r="EI426" s="56" t="s">
        <v>180</v>
      </c>
      <c r="EJ426" s="54" t="s">
        <v>180</v>
      </c>
      <c r="EK426" s="55" t="s">
        <v>180</v>
      </c>
      <c r="EL426" s="56">
        <v>1107.5</v>
      </c>
      <c r="EM426" s="54">
        <v>997.5</v>
      </c>
      <c r="EN426" s="55">
        <v>1052.5</v>
      </c>
      <c r="EO426" s="56">
        <v>4325</v>
      </c>
      <c r="EP426" s="54">
        <v>4225</v>
      </c>
      <c r="EQ426" s="55">
        <v>4275</v>
      </c>
      <c r="ER426" s="56" t="s">
        <v>180</v>
      </c>
      <c r="ES426" s="54" t="s">
        <v>180</v>
      </c>
      <c r="ET426" s="55" t="s">
        <v>180</v>
      </c>
      <c r="EU426" s="54" t="s">
        <v>180</v>
      </c>
      <c r="EV426" s="54" t="s">
        <v>180</v>
      </c>
      <c r="EW426" s="55" t="s">
        <v>180</v>
      </c>
      <c r="EX426" s="54">
        <v>1175</v>
      </c>
      <c r="EY426" s="54">
        <v>1125</v>
      </c>
      <c r="EZ426" s="55">
        <v>1150</v>
      </c>
      <c r="FA426" s="56">
        <v>1025</v>
      </c>
      <c r="FB426" s="54">
        <v>1000</v>
      </c>
      <c r="FC426" s="55">
        <v>1012.5</v>
      </c>
      <c r="FD426" s="56">
        <v>1542.5</v>
      </c>
      <c r="FE426" s="54">
        <v>1440</v>
      </c>
      <c r="FF426" s="55">
        <v>1491.5</v>
      </c>
      <c r="FG426" s="56">
        <v>1042.5</v>
      </c>
      <c r="FH426" s="54">
        <v>987.5</v>
      </c>
      <c r="FI426" s="55">
        <v>1015</v>
      </c>
      <c r="FJ426" s="56">
        <v>1035</v>
      </c>
      <c r="FK426" s="54">
        <v>990</v>
      </c>
      <c r="FL426" s="55">
        <v>1012.5</v>
      </c>
      <c r="FM426" s="56">
        <v>1075</v>
      </c>
      <c r="FN426" s="54">
        <v>1055</v>
      </c>
      <c r="FO426" s="55">
        <v>1065</v>
      </c>
      <c r="FP426" s="56" t="s">
        <v>180</v>
      </c>
      <c r="FQ426" s="54" t="s">
        <v>180</v>
      </c>
      <c r="FR426" s="55" t="s">
        <v>180</v>
      </c>
      <c r="FS426" s="56" t="s">
        <v>180</v>
      </c>
      <c r="FT426" s="54" t="s">
        <v>180</v>
      </c>
      <c r="FU426" s="55" t="s">
        <v>180</v>
      </c>
      <c r="FV426" s="56" t="s">
        <v>180</v>
      </c>
      <c r="FW426" s="54" t="s">
        <v>180</v>
      </c>
      <c r="FX426" s="55" t="s">
        <v>180</v>
      </c>
      <c r="FY426" s="56">
        <v>1042.5</v>
      </c>
      <c r="FZ426" s="54">
        <v>1022.5</v>
      </c>
      <c r="GA426" s="55">
        <v>1032.5</v>
      </c>
      <c r="GB426" s="56">
        <v>2100</v>
      </c>
      <c r="GC426" s="54">
        <v>1620</v>
      </c>
      <c r="GD426" s="55">
        <v>1860</v>
      </c>
      <c r="GE426" s="56">
        <v>1715</v>
      </c>
      <c r="GF426" s="54">
        <v>1715</v>
      </c>
      <c r="GG426" s="55">
        <v>1715</v>
      </c>
      <c r="GH426" s="56">
        <v>2100</v>
      </c>
      <c r="GI426" s="54">
        <v>1785</v>
      </c>
      <c r="GJ426" s="55">
        <v>1943</v>
      </c>
      <c r="GK426" s="56">
        <v>2100</v>
      </c>
      <c r="GL426" s="54">
        <v>1785</v>
      </c>
      <c r="GM426" s="55">
        <v>1943</v>
      </c>
      <c r="GN426" s="56" t="s">
        <v>180</v>
      </c>
      <c r="GO426" s="54" t="s">
        <v>180</v>
      </c>
      <c r="GP426" s="55" t="s">
        <v>180</v>
      </c>
      <c r="GQ426" s="56" t="s">
        <v>180</v>
      </c>
      <c r="GR426" s="54" t="s">
        <v>180</v>
      </c>
      <c r="GS426" s="55" t="s">
        <v>180</v>
      </c>
      <c r="GT426" s="56">
        <v>2195</v>
      </c>
      <c r="GU426" s="54">
        <v>2150</v>
      </c>
      <c r="GV426" s="55">
        <v>2173</v>
      </c>
      <c r="GW426" s="56" t="s">
        <v>180</v>
      </c>
      <c r="GX426" s="54" t="s">
        <v>180</v>
      </c>
      <c r="GY426" s="55" t="s">
        <v>180</v>
      </c>
      <c r="GZ426" s="56">
        <v>300</v>
      </c>
      <c r="HA426" s="54">
        <v>220</v>
      </c>
      <c r="HB426" s="55">
        <v>260</v>
      </c>
      <c r="HC426" s="56">
        <v>300</v>
      </c>
      <c r="HD426" s="54">
        <v>215</v>
      </c>
      <c r="HE426" s="55">
        <v>258</v>
      </c>
      <c r="HF426" s="54" t="s">
        <v>180</v>
      </c>
      <c r="HG426" s="54" t="s">
        <v>180</v>
      </c>
      <c r="HH426" s="55" t="s">
        <v>180</v>
      </c>
      <c r="HI426" s="54">
        <v>275</v>
      </c>
      <c r="HJ426" s="54">
        <v>145</v>
      </c>
      <c r="HK426" s="55">
        <v>210</v>
      </c>
      <c r="HL426" s="56">
        <v>98</v>
      </c>
      <c r="HM426" s="54">
        <v>62</v>
      </c>
      <c r="HN426" s="55">
        <v>80</v>
      </c>
      <c r="HO426" s="56">
        <v>220</v>
      </c>
      <c r="HP426" s="54">
        <v>130</v>
      </c>
      <c r="HQ426" s="55">
        <v>175</v>
      </c>
      <c r="HR426" s="56">
        <v>260</v>
      </c>
      <c r="HS426" s="54">
        <v>230</v>
      </c>
      <c r="HT426" s="55">
        <v>245</v>
      </c>
      <c r="HU426" s="56">
        <v>270</v>
      </c>
      <c r="HV426" s="54">
        <v>230</v>
      </c>
      <c r="HW426" s="55">
        <v>250</v>
      </c>
      <c r="HX426" s="56">
        <v>177.5</v>
      </c>
      <c r="HY426" s="54">
        <v>125</v>
      </c>
      <c r="HZ426" s="55">
        <v>151.25</v>
      </c>
      <c r="IA426" s="56">
        <v>144.5</v>
      </c>
      <c r="IB426" s="54">
        <v>113.5</v>
      </c>
      <c r="IC426" s="55">
        <v>129</v>
      </c>
    </row>
    <row r="427" spans="1:237">
      <c r="A427" s="20">
        <v>2022</v>
      </c>
      <c r="B427" s="20">
        <v>2</v>
      </c>
      <c r="C427" s="20">
        <v>6</v>
      </c>
      <c r="D427" s="54">
        <v>1014</v>
      </c>
      <c r="E427" s="54">
        <v>1000</v>
      </c>
      <c r="F427" s="55">
        <v>1007</v>
      </c>
      <c r="G427" s="56" t="s">
        <v>180</v>
      </c>
      <c r="H427" s="54" t="s">
        <v>180</v>
      </c>
      <c r="I427" s="55" t="s">
        <v>180</v>
      </c>
      <c r="J427" s="56">
        <v>786</v>
      </c>
      <c r="K427" s="54">
        <v>769</v>
      </c>
      <c r="L427" s="55">
        <v>777.6</v>
      </c>
      <c r="M427" s="56">
        <v>848</v>
      </c>
      <c r="N427" s="54">
        <v>819</v>
      </c>
      <c r="O427" s="55">
        <v>833.6</v>
      </c>
      <c r="P427" s="56">
        <v>841</v>
      </c>
      <c r="Q427" s="54">
        <v>819</v>
      </c>
      <c r="R427" s="55">
        <v>830</v>
      </c>
      <c r="S427" s="56">
        <v>844</v>
      </c>
      <c r="T427" s="54">
        <v>819</v>
      </c>
      <c r="U427" s="55">
        <v>831.6</v>
      </c>
      <c r="V427" s="54">
        <v>845</v>
      </c>
      <c r="W427" s="54">
        <v>828</v>
      </c>
      <c r="X427" s="55">
        <v>836.6</v>
      </c>
      <c r="Y427" s="54">
        <v>833</v>
      </c>
      <c r="Z427" s="54">
        <v>832</v>
      </c>
      <c r="AA427" s="55">
        <v>832.6</v>
      </c>
      <c r="AB427" s="54">
        <v>846</v>
      </c>
      <c r="AC427" s="54">
        <v>838</v>
      </c>
      <c r="AD427" s="55">
        <v>842.2</v>
      </c>
      <c r="AE427" s="54">
        <v>839</v>
      </c>
      <c r="AF427" s="54">
        <v>828</v>
      </c>
      <c r="AG427" s="55">
        <v>833.6</v>
      </c>
      <c r="AH427" s="56">
        <v>830</v>
      </c>
      <c r="AI427" s="54">
        <v>819</v>
      </c>
      <c r="AJ427" s="55">
        <v>824.6</v>
      </c>
      <c r="AK427" s="56">
        <v>1003</v>
      </c>
      <c r="AL427" s="54">
        <v>820</v>
      </c>
      <c r="AM427" s="55">
        <v>912</v>
      </c>
      <c r="AN427" s="56" t="s">
        <v>180</v>
      </c>
      <c r="AO427" s="54" t="s">
        <v>180</v>
      </c>
      <c r="AP427" s="55" t="s">
        <v>180</v>
      </c>
      <c r="AQ427" s="56" t="s">
        <v>180</v>
      </c>
      <c r="AR427" s="54" t="s">
        <v>180</v>
      </c>
      <c r="AS427" s="55" t="s">
        <v>180</v>
      </c>
      <c r="AT427" s="56" t="s">
        <v>180</v>
      </c>
      <c r="AU427" s="54" t="s">
        <v>180</v>
      </c>
      <c r="AV427" s="55" t="s">
        <v>180</v>
      </c>
      <c r="AW427" s="56">
        <v>966</v>
      </c>
      <c r="AX427" s="54">
        <v>835</v>
      </c>
      <c r="AY427" s="55">
        <v>901</v>
      </c>
      <c r="AZ427" s="56">
        <v>1142</v>
      </c>
      <c r="BA427" s="54">
        <v>1060</v>
      </c>
      <c r="BB427" s="55">
        <v>1101</v>
      </c>
      <c r="BC427" s="56">
        <v>1120</v>
      </c>
      <c r="BD427" s="54">
        <v>1060</v>
      </c>
      <c r="BE427" s="55">
        <v>1090</v>
      </c>
      <c r="BF427" s="56">
        <v>1142</v>
      </c>
      <c r="BG427" s="54">
        <v>1140</v>
      </c>
      <c r="BH427" s="55">
        <v>1141</v>
      </c>
      <c r="BI427" s="56">
        <v>1002</v>
      </c>
      <c r="BJ427" s="54">
        <v>990</v>
      </c>
      <c r="BK427" s="55">
        <v>996</v>
      </c>
      <c r="BL427" s="56">
        <v>1004</v>
      </c>
      <c r="BM427" s="54">
        <v>900</v>
      </c>
      <c r="BN427" s="55">
        <v>952</v>
      </c>
      <c r="BO427" s="56">
        <v>1040</v>
      </c>
      <c r="BP427" s="54">
        <v>1008</v>
      </c>
      <c r="BQ427" s="55">
        <v>1024</v>
      </c>
      <c r="BR427" s="56">
        <v>980</v>
      </c>
      <c r="BS427" s="54">
        <v>960</v>
      </c>
      <c r="BT427" s="55">
        <v>970</v>
      </c>
      <c r="BU427" s="56">
        <v>920</v>
      </c>
      <c r="BV427" s="54">
        <v>920</v>
      </c>
      <c r="BW427" s="55">
        <v>920</v>
      </c>
      <c r="BX427" s="56">
        <v>1027</v>
      </c>
      <c r="BY427" s="54">
        <v>1020</v>
      </c>
      <c r="BZ427" s="55">
        <v>1023.6</v>
      </c>
      <c r="CA427" s="56" t="s">
        <v>180</v>
      </c>
      <c r="CB427" s="54" t="s">
        <v>180</v>
      </c>
      <c r="CC427" s="55" t="s">
        <v>180</v>
      </c>
      <c r="CD427" s="56" t="s">
        <v>180</v>
      </c>
      <c r="CE427" s="54" t="s">
        <v>180</v>
      </c>
      <c r="CF427" s="55" t="s">
        <v>180</v>
      </c>
      <c r="CG427" s="56">
        <v>1066</v>
      </c>
      <c r="CH427" s="54">
        <v>1029</v>
      </c>
      <c r="CI427" s="55">
        <v>1047.5999999999999</v>
      </c>
      <c r="CJ427" s="56">
        <v>4950</v>
      </c>
      <c r="CK427" s="54">
        <v>4840</v>
      </c>
      <c r="CL427" s="55">
        <v>4895</v>
      </c>
      <c r="CM427" s="56">
        <v>4810</v>
      </c>
      <c r="CN427" s="54">
        <v>4740</v>
      </c>
      <c r="CO427" s="55">
        <v>4775</v>
      </c>
      <c r="CP427" s="56">
        <v>1192</v>
      </c>
      <c r="CQ427" s="54">
        <v>1156</v>
      </c>
      <c r="CR427" s="55">
        <v>1174</v>
      </c>
      <c r="CS427" s="56">
        <v>863</v>
      </c>
      <c r="CT427" s="54">
        <v>827</v>
      </c>
      <c r="CU427" s="55">
        <v>845</v>
      </c>
      <c r="CV427" s="56">
        <v>870</v>
      </c>
      <c r="CW427" s="54">
        <v>826</v>
      </c>
      <c r="CX427" s="55">
        <v>848</v>
      </c>
      <c r="CY427" s="54">
        <v>962</v>
      </c>
      <c r="CZ427" s="54">
        <v>950</v>
      </c>
      <c r="DA427" s="55">
        <v>956</v>
      </c>
      <c r="DB427" s="54">
        <v>847</v>
      </c>
      <c r="DC427" s="54">
        <v>825</v>
      </c>
      <c r="DD427" s="55">
        <v>836.2</v>
      </c>
      <c r="DE427" s="54">
        <v>863</v>
      </c>
      <c r="DF427" s="54">
        <v>855</v>
      </c>
      <c r="DG427" s="55">
        <v>859.2</v>
      </c>
      <c r="DH427" s="54">
        <v>864</v>
      </c>
      <c r="DI427" s="54">
        <v>856</v>
      </c>
      <c r="DJ427" s="55">
        <v>860</v>
      </c>
      <c r="DK427" s="56">
        <v>858</v>
      </c>
      <c r="DL427" s="54">
        <v>858</v>
      </c>
      <c r="DM427" s="55">
        <v>858</v>
      </c>
      <c r="DN427" s="54">
        <v>860.75</v>
      </c>
      <c r="DO427" s="54">
        <v>852</v>
      </c>
      <c r="DP427" s="55">
        <v>856.5</v>
      </c>
      <c r="DQ427" s="54">
        <v>862.5</v>
      </c>
      <c r="DR427" s="54">
        <v>855</v>
      </c>
      <c r="DS427" s="55">
        <v>858.75</v>
      </c>
      <c r="DT427" s="54" t="s">
        <v>180</v>
      </c>
      <c r="DU427" s="54" t="s">
        <v>180</v>
      </c>
      <c r="DV427" s="55" t="s">
        <v>180</v>
      </c>
      <c r="DW427" s="56">
        <v>1014</v>
      </c>
      <c r="DX427" s="54">
        <v>998</v>
      </c>
      <c r="DY427" s="55">
        <v>1006</v>
      </c>
      <c r="DZ427" s="56" t="s">
        <v>180</v>
      </c>
      <c r="EA427" s="54" t="s">
        <v>180</v>
      </c>
      <c r="EB427" s="55" t="s">
        <v>180</v>
      </c>
      <c r="EC427" s="56">
        <v>1148</v>
      </c>
      <c r="ED427" s="54">
        <v>1108</v>
      </c>
      <c r="EE427" s="55">
        <v>1128</v>
      </c>
      <c r="EF427" s="56">
        <v>1003</v>
      </c>
      <c r="EG427" s="54">
        <v>862</v>
      </c>
      <c r="EH427" s="55">
        <v>933</v>
      </c>
      <c r="EI427" s="56" t="s">
        <v>180</v>
      </c>
      <c r="EJ427" s="54" t="s">
        <v>180</v>
      </c>
      <c r="EK427" s="55" t="s">
        <v>180</v>
      </c>
      <c r="EL427" s="56">
        <v>982</v>
      </c>
      <c r="EM427" s="54">
        <v>964</v>
      </c>
      <c r="EN427" s="55">
        <v>973</v>
      </c>
      <c r="EO427" s="56">
        <v>4560</v>
      </c>
      <c r="EP427" s="54">
        <v>4496</v>
      </c>
      <c r="EQ427" s="55">
        <v>4528</v>
      </c>
      <c r="ER427" s="56" t="s">
        <v>180</v>
      </c>
      <c r="ES427" s="54" t="s">
        <v>180</v>
      </c>
      <c r="ET427" s="55" t="s">
        <v>180</v>
      </c>
      <c r="EU427" s="54">
        <v>1057.5</v>
      </c>
      <c r="EV427" s="54">
        <v>1035</v>
      </c>
      <c r="EW427" s="55">
        <v>1046.25</v>
      </c>
      <c r="EX427" s="54">
        <v>1066</v>
      </c>
      <c r="EY427" s="54">
        <v>1022</v>
      </c>
      <c r="EZ427" s="55">
        <v>1044</v>
      </c>
      <c r="FA427" s="56">
        <v>936</v>
      </c>
      <c r="FB427" s="54">
        <v>924</v>
      </c>
      <c r="FC427" s="55">
        <v>930</v>
      </c>
      <c r="FD427" s="56">
        <v>1470</v>
      </c>
      <c r="FE427" s="54">
        <v>1402</v>
      </c>
      <c r="FF427" s="55">
        <v>1436.4</v>
      </c>
      <c r="FG427" s="56">
        <v>968</v>
      </c>
      <c r="FH427" s="54">
        <v>940</v>
      </c>
      <c r="FI427" s="55">
        <v>954</v>
      </c>
      <c r="FJ427" s="56">
        <v>968</v>
      </c>
      <c r="FK427" s="54">
        <v>940</v>
      </c>
      <c r="FL427" s="55">
        <v>954</v>
      </c>
      <c r="FM427" s="56">
        <v>1030</v>
      </c>
      <c r="FN427" s="54">
        <v>1000</v>
      </c>
      <c r="FO427" s="55">
        <v>1015</v>
      </c>
      <c r="FP427" s="56" t="s">
        <v>180</v>
      </c>
      <c r="FQ427" s="54" t="s">
        <v>180</v>
      </c>
      <c r="FR427" s="55" t="s">
        <v>180</v>
      </c>
      <c r="FS427" s="56" t="s">
        <v>180</v>
      </c>
      <c r="FT427" s="54" t="s">
        <v>180</v>
      </c>
      <c r="FU427" s="55" t="s">
        <v>180</v>
      </c>
      <c r="FV427" s="56" t="s">
        <v>180</v>
      </c>
      <c r="FW427" s="54" t="s">
        <v>180</v>
      </c>
      <c r="FX427" s="55" t="s">
        <v>180</v>
      </c>
      <c r="FY427" s="56">
        <v>970</v>
      </c>
      <c r="FZ427" s="54">
        <v>970</v>
      </c>
      <c r="GA427" s="55">
        <v>970</v>
      </c>
      <c r="GB427" s="56">
        <v>2100</v>
      </c>
      <c r="GC427" s="54">
        <v>1620</v>
      </c>
      <c r="GD427" s="55">
        <v>1860</v>
      </c>
      <c r="GE427" s="56">
        <v>1715</v>
      </c>
      <c r="GF427" s="54">
        <v>1715</v>
      </c>
      <c r="GG427" s="55">
        <v>1715</v>
      </c>
      <c r="GH427" s="56">
        <v>2100</v>
      </c>
      <c r="GI427" s="54">
        <v>1785</v>
      </c>
      <c r="GJ427" s="55">
        <v>1943</v>
      </c>
      <c r="GK427" s="56">
        <v>2100</v>
      </c>
      <c r="GL427" s="54">
        <v>1785</v>
      </c>
      <c r="GM427" s="55">
        <v>1943</v>
      </c>
      <c r="GN427" s="56" t="s">
        <v>180</v>
      </c>
      <c r="GO427" s="54" t="s">
        <v>180</v>
      </c>
      <c r="GP427" s="55" t="s">
        <v>180</v>
      </c>
      <c r="GQ427" s="56" t="s">
        <v>180</v>
      </c>
      <c r="GR427" s="54" t="s">
        <v>180</v>
      </c>
      <c r="GS427" s="55" t="s">
        <v>180</v>
      </c>
      <c r="GT427" s="56">
        <v>2195</v>
      </c>
      <c r="GU427" s="54">
        <v>2150</v>
      </c>
      <c r="GV427" s="55">
        <v>2173</v>
      </c>
      <c r="GW427" s="56" t="s">
        <v>180</v>
      </c>
      <c r="GX427" s="54" t="s">
        <v>180</v>
      </c>
      <c r="GY427" s="55" t="s">
        <v>180</v>
      </c>
      <c r="GZ427" s="56">
        <v>365</v>
      </c>
      <c r="HA427" s="54">
        <v>290</v>
      </c>
      <c r="HB427" s="55">
        <v>328</v>
      </c>
      <c r="HC427" s="56">
        <v>356</v>
      </c>
      <c r="HD427" s="54">
        <v>267</v>
      </c>
      <c r="HE427" s="55">
        <v>311.60000000000002</v>
      </c>
      <c r="HF427" s="54">
        <v>370</v>
      </c>
      <c r="HG427" s="54">
        <v>280</v>
      </c>
      <c r="HH427" s="55">
        <v>325</v>
      </c>
      <c r="HI427" s="54">
        <v>295</v>
      </c>
      <c r="HJ427" s="54">
        <v>181</v>
      </c>
      <c r="HK427" s="55">
        <v>238</v>
      </c>
      <c r="HL427" s="56">
        <v>147.6</v>
      </c>
      <c r="HM427" s="54">
        <v>88.4</v>
      </c>
      <c r="HN427" s="55">
        <v>118.4</v>
      </c>
      <c r="HO427" s="56">
        <v>244</v>
      </c>
      <c r="HP427" s="54">
        <v>158</v>
      </c>
      <c r="HQ427" s="55">
        <v>201.4</v>
      </c>
      <c r="HR427" s="56">
        <v>292</v>
      </c>
      <c r="HS427" s="54">
        <v>254</v>
      </c>
      <c r="HT427" s="55">
        <v>273</v>
      </c>
      <c r="HU427" s="56">
        <v>400</v>
      </c>
      <c r="HV427" s="54">
        <v>360</v>
      </c>
      <c r="HW427" s="55">
        <v>380</v>
      </c>
      <c r="HX427" s="56">
        <v>200</v>
      </c>
      <c r="HY427" s="54">
        <v>140</v>
      </c>
      <c r="HZ427" s="55">
        <v>170</v>
      </c>
      <c r="IA427" s="56">
        <v>164</v>
      </c>
      <c r="IB427" s="54">
        <v>142</v>
      </c>
      <c r="IC427" s="55">
        <v>153</v>
      </c>
    </row>
    <row r="428" spans="1:237">
      <c r="A428" s="20">
        <v>2022</v>
      </c>
      <c r="B428" s="20">
        <v>3</v>
      </c>
      <c r="C428" s="20">
        <v>7</v>
      </c>
      <c r="D428" s="54">
        <v>933.75</v>
      </c>
      <c r="E428" s="54">
        <v>933.75</v>
      </c>
      <c r="F428" s="55">
        <v>933.75</v>
      </c>
      <c r="G428" s="56" t="s">
        <v>180</v>
      </c>
      <c r="H428" s="54" t="s">
        <v>180</v>
      </c>
      <c r="I428" s="55" t="s">
        <v>180</v>
      </c>
      <c r="J428" s="56">
        <v>773.75</v>
      </c>
      <c r="K428" s="54">
        <v>763.75</v>
      </c>
      <c r="L428" s="55">
        <v>769</v>
      </c>
      <c r="M428" s="56">
        <v>822.5</v>
      </c>
      <c r="N428" s="54">
        <v>811.25</v>
      </c>
      <c r="O428" s="55">
        <v>817</v>
      </c>
      <c r="P428" s="56">
        <v>821.25</v>
      </c>
      <c r="Q428" s="54">
        <v>811.25</v>
      </c>
      <c r="R428" s="55">
        <v>816.25</v>
      </c>
      <c r="S428" s="56">
        <v>822.5</v>
      </c>
      <c r="T428" s="54">
        <v>811.25</v>
      </c>
      <c r="U428" s="55">
        <v>817</v>
      </c>
      <c r="V428" s="54">
        <v>816.25</v>
      </c>
      <c r="W428" s="54">
        <v>811.25</v>
      </c>
      <c r="X428" s="55">
        <v>814.25</v>
      </c>
      <c r="Y428" s="54">
        <v>817.5</v>
      </c>
      <c r="Z428" s="54">
        <v>813.75</v>
      </c>
      <c r="AA428" s="55">
        <v>815.75</v>
      </c>
      <c r="AB428" s="54">
        <v>822.5</v>
      </c>
      <c r="AC428" s="54">
        <v>820</v>
      </c>
      <c r="AD428" s="55">
        <v>821.25</v>
      </c>
      <c r="AE428" s="54">
        <v>811.25</v>
      </c>
      <c r="AF428" s="54">
        <v>811.25</v>
      </c>
      <c r="AG428" s="55">
        <v>811.25</v>
      </c>
      <c r="AH428" s="56">
        <v>813.75</v>
      </c>
      <c r="AI428" s="54">
        <v>811.25</v>
      </c>
      <c r="AJ428" s="55">
        <v>812.5</v>
      </c>
      <c r="AK428" s="56">
        <v>943.75</v>
      </c>
      <c r="AL428" s="54">
        <v>818.75</v>
      </c>
      <c r="AM428" s="55">
        <v>881.25</v>
      </c>
      <c r="AN428" s="56" t="s">
        <v>180</v>
      </c>
      <c r="AO428" s="54" t="s">
        <v>180</v>
      </c>
      <c r="AP428" s="55" t="s">
        <v>180</v>
      </c>
      <c r="AQ428" s="56" t="s">
        <v>180</v>
      </c>
      <c r="AR428" s="54" t="s">
        <v>180</v>
      </c>
      <c r="AS428" s="55" t="s">
        <v>180</v>
      </c>
      <c r="AT428" s="56" t="s">
        <v>180</v>
      </c>
      <c r="AU428" s="54" t="s">
        <v>180</v>
      </c>
      <c r="AV428" s="55" t="s">
        <v>180</v>
      </c>
      <c r="AW428" s="56">
        <v>892.5</v>
      </c>
      <c r="AX428" s="54">
        <v>853.75</v>
      </c>
      <c r="AY428" s="55">
        <v>873.5</v>
      </c>
      <c r="AZ428" s="56">
        <v>1045</v>
      </c>
      <c r="BA428" s="54">
        <v>911.25</v>
      </c>
      <c r="BB428" s="55">
        <v>978.5</v>
      </c>
      <c r="BC428" s="56">
        <v>1045</v>
      </c>
      <c r="BD428" s="54">
        <v>1000</v>
      </c>
      <c r="BE428" s="55">
        <v>1022.5</v>
      </c>
      <c r="BF428" s="56">
        <v>1045</v>
      </c>
      <c r="BG428" s="54">
        <v>911.25</v>
      </c>
      <c r="BH428" s="55">
        <v>978.5</v>
      </c>
      <c r="BI428" s="56">
        <v>936.25</v>
      </c>
      <c r="BJ428" s="54">
        <v>931.25</v>
      </c>
      <c r="BK428" s="55">
        <v>933.75</v>
      </c>
      <c r="BL428" s="56">
        <v>933.75</v>
      </c>
      <c r="BM428" s="54">
        <v>928.75</v>
      </c>
      <c r="BN428" s="55">
        <v>931.5</v>
      </c>
      <c r="BO428" s="56">
        <v>932.5</v>
      </c>
      <c r="BP428" s="54">
        <v>928.75</v>
      </c>
      <c r="BQ428" s="55">
        <v>930.75</v>
      </c>
      <c r="BR428" s="56">
        <v>920</v>
      </c>
      <c r="BS428" s="54">
        <v>911.25</v>
      </c>
      <c r="BT428" s="55">
        <v>916</v>
      </c>
      <c r="BU428" s="56">
        <v>956.25</v>
      </c>
      <c r="BV428" s="54">
        <v>946.25</v>
      </c>
      <c r="BW428" s="55">
        <v>951.5</v>
      </c>
      <c r="BX428" s="56">
        <v>985</v>
      </c>
      <c r="BY428" s="54">
        <v>980</v>
      </c>
      <c r="BZ428" s="55">
        <v>982.5</v>
      </c>
      <c r="CA428" s="56" t="s">
        <v>180</v>
      </c>
      <c r="CB428" s="54" t="s">
        <v>180</v>
      </c>
      <c r="CC428" s="55" t="s">
        <v>180</v>
      </c>
      <c r="CD428" s="56" t="s">
        <v>180</v>
      </c>
      <c r="CE428" s="54" t="s">
        <v>180</v>
      </c>
      <c r="CF428" s="55" t="s">
        <v>180</v>
      </c>
      <c r="CG428" s="56">
        <v>991.25</v>
      </c>
      <c r="CH428" s="54">
        <v>987.5</v>
      </c>
      <c r="CI428" s="55">
        <v>989.5</v>
      </c>
      <c r="CJ428" s="56">
        <v>4650</v>
      </c>
      <c r="CK428" s="54">
        <v>4537.5</v>
      </c>
      <c r="CL428" s="55">
        <v>4593.75</v>
      </c>
      <c r="CM428" s="56">
        <v>4512.5</v>
      </c>
      <c r="CN428" s="54">
        <v>4412.5</v>
      </c>
      <c r="CO428" s="55">
        <v>4462.5</v>
      </c>
      <c r="CP428" s="56">
        <v>1122.5</v>
      </c>
      <c r="CQ428" s="54">
        <v>1095</v>
      </c>
      <c r="CR428" s="55">
        <v>1108.75</v>
      </c>
      <c r="CS428" s="56">
        <v>815</v>
      </c>
      <c r="CT428" s="54">
        <v>815</v>
      </c>
      <c r="CU428" s="55">
        <v>815</v>
      </c>
      <c r="CV428" s="56">
        <v>827.5</v>
      </c>
      <c r="CW428" s="54">
        <v>813.75</v>
      </c>
      <c r="CX428" s="55">
        <v>821</v>
      </c>
      <c r="CY428" s="54">
        <v>890</v>
      </c>
      <c r="CZ428" s="54">
        <v>890</v>
      </c>
      <c r="DA428" s="55">
        <v>890</v>
      </c>
      <c r="DB428" s="54">
        <v>821.75</v>
      </c>
      <c r="DC428" s="54">
        <v>813.75</v>
      </c>
      <c r="DD428" s="55">
        <v>818</v>
      </c>
      <c r="DE428" s="54">
        <v>855</v>
      </c>
      <c r="DF428" s="54">
        <v>851.25</v>
      </c>
      <c r="DG428" s="55">
        <v>853.5</v>
      </c>
      <c r="DH428" s="54">
        <v>855</v>
      </c>
      <c r="DI428" s="54">
        <v>848.75</v>
      </c>
      <c r="DJ428" s="55">
        <v>852</v>
      </c>
      <c r="DK428" s="56">
        <v>850</v>
      </c>
      <c r="DL428" s="54">
        <v>850</v>
      </c>
      <c r="DM428" s="55">
        <v>850</v>
      </c>
      <c r="DN428" s="54">
        <v>854</v>
      </c>
      <c r="DO428" s="54">
        <v>849.5</v>
      </c>
      <c r="DP428" s="55">
        <v>851.75</v>
      </c>
      <c r="DQ428" s="54">
        <v>855</v>
      </c>
      <c r="DR428" s="54">
        <v>848.75</v>
      </c>
      <c r="DS428" s="55">
        <v>852</v>
      </c>
      <c r="DT428" s="54" t="s">
        <v>180</v>
      </c>
      <c r="DU428" s="54" t="s">
        <v>180</v>
      </c>
      <c r="DV428" s="55" t="s">
        <v>180</v>
      </c>
      <c r="DW428" s="56">
        <v>951.25</v>
      </c>
      <c r="DX428" s="54">
        <v>951.25</v>
      </c>
      <c r="DY428" s="55">
        <v>951.25</v>
      </c>
      <c r="DZ428" s="56" t="s">
        <v>180</v>
      </c>
      <c r="EA428" s="54" t="s">
        <v>180</v>
      </c>
      <c r="EB428" s="55" t="s">
        <v>180</v>
      </c>
      <c r="EC428" s="56">
        <v>1045</v>
      </c>
      <c r="ED428" s="54">
        <v>976.25</v>
      </c>
      <c r="EE428" s="55">
        <v>1011</v>
      </c>
      <c r="EF428" s="56">
        <v>943.75</v>
      </c>
      <c r="EG428" s="54">
        <v>875</v>
      </c>
      <c r="EH428" s="55">
        <v>909.5</v>
      </c>
      <c r="EI428" s="56">
        <v>750</v>
      </c>
      <c r="EJ428" s="54">
        <v>720</v>
      </c>
      <c r="EK428" s="55">
        <v>735</v>
      </c>
      <c r="EL428" s="56">
        <v>922.5</v>
      </c>
      <c r="EM428" s="54">
        <v>912.5</v>
      </c>
      <c r="EN428" s="55">
        <v>917.5</v>
      </c>
      <c r="EO428" s="56">
        <v>3862.5</v>
      </c>
      <c r="EP428" s="54">
        <v>3700</v>
      </c>
      <c r="EQ428" s="55">
        <v>3781.25</v>
      </c>
      <c r="ER428" s="56" t="s">
        <v>180</v>
      </c>
      <c r="ES428" s="54" t="s">
        <v>180</v>
      </c>
      <c r="ET428" s="55" t="s">
        <v>180</v>
      </c>
      <c r="EU428" s="54">
        <v>996.25</v>
      </c>
      <c r="EV428" s="54">
        <v>993.75</v>
      </c>
      <c r="EW428" s="55">
        <v>995</v>
      </c>
      <c r="EX428" s="54">
        <v>990</v>
      </c>
      <c r="EY428" s="54">
        <v>980</v>
      </c>
      <c r="EZ428" s="55">
        <v>985</v>
      </c>
      <c r="FA428" s="56">
        <v>845</v>
      </c>
      <c r="FB428" s="54">
        <v>842.5</v>
      </c>
      <c r="FC428" s="55">
        <v>843.75</v>
      </c>
      <c r="FD428" s="56">
        <v>1250</v>
      </c>
      <c r="FE428" s="54">
        <v>1210</v>
      </c>
      <c r="FF428" s="55">
        <v>1230</v>
      </c>
      <c r="FG428" s="56">
        <v>910</v>
      </c>
      <c r="FH428" s="54">
        <v>890</v>
      </c>
      <c r="FI428" s="55">
        <v>900</v>
      </c>
      <c r="FJ428" s="56">
        <v>910</v>
      </c>
      <c r="FK428" s="54">
        <v>890</v>
      </c>
      <c r="FL428" s="55">
        <v>900</v>
      </c>
      <c r="FM428" s="56">
        <v>990</v>
      </c>
      <c r="FN428" s="54">
        <v>960</v>
      </c>
      <c r="FO428" s="55">
        <v>975</v>
      </c>
      <c r="FP428" s="56" t="s">
        <v>180</v>
      </c>
      <c r="FQ428" s="54" t="s">
        <v>180</v>
      </c>
      <c r="FR428" s="55" t="s">
        <v>180</v>
      </c>
      <c r="FS428" s="56" t="s">
        <v>180</v>
      </c>
      <c r="FT428" s="54" t="s">
        <v>180</v>
      </c>
      <c r="FU428" s="55" t="s">
        <v>180</v>
      </c>
      <c r="FV428" s="56" t="s">
        <v>180</v>
      </c>
      <c r="FW428" s="54" t="s">
        <v>180</v>
      </c>
      <c r="FX428" s="55" t="s">
        <v>180</v>
      </c>
      <c r="FY428" s="56">
        <v>920</v>
      </c>
      <c r="FZ428" s="54">
        <v>870</v>
      </c>
      <c r="GA428" s="55">
        <v>895</v>
      </c>
      <c r="GB428" s="56">
        <v>1920</v>
      </c>
      <c r="GC428" s="54">
        <v>1620</v>
      </c>
      <c r="GD428" s="55">
        <v>1770</v>
      </c>
      <c r="GE428" s="56">
        <v>1715</v>
      </c>
      <c r="GF428" s="54">
        <v>1715</v>
      </c>
      <c r="GG428" s="55">
        <v>1715</v>
      </c>
      <c r="GH428" s="56">
        <v>2010</v>
      </c>
      <c r="GI428" s="54">
        <v>1785</v>
      </c>
      <c r="GJ428" s="55">
        <v>1898</v>
      </c>
      <c r="GK428" s="56">
        <v>1975</v>
      </c>
      <c r="GL428" s="54">
        <v>1785</v>
      </c>
      <c r="GM428" s="55">
        <v>1880</v>
      </c>
      <c r="GN428" s="56" t="s">
        <v>180</v>
      </c>
      <c r="GO428" s="54" t="s">
        <v>180</v>
      </c>
      <c r="GP428" s="55" t="s">
        <v>180</v>
      </c>
      <c r="GQ428" s="56" t="s">
        <v>180</v>
      </c>
      <c r="GR428" s="54" t="s">
        <v>180</v>
      </c>
      <c r="GS428" s="55" t="s">
        <v>180</v>
      </c>
      <c r="GT428" s="56">
        <v>2010</v>
      </c>
      <c r="GU428" s="54">
        <v>1800</v>
      </c>
      <c r="GV428" s="55">
        <v>1905</v>
      </c>
      <c r="GW428" s="56" t="s">
        <v>180</v>
      </c>
      <c r="GX428" s="54" t="s">
        <v>180</v>
      </c>
      <c r="GY428" s="55" t="s">
        <v>180</v>
      </c>
      <c r="GZ428" s="56">
        <v>365</v>
      </c>
      <c r="HA428" s="54">
        <v>275</v>
      </c>
      <c r="HB428" s="55">
        <v>320</v>
      </c>
      <c r="HC428" s="56">
        <v>370</v>
      </c>
      <c r="HD428" s="54">
        <v>280</v>
      </c>
      <c r="HE428" s="55">
        <v>325</v>
      </c>
      <c r="HF428" s="54">
        <v>370</v>
      </c>
      <c r="HG428" s="54">
        <v>280</v>
      </c>
      <c r="HH428" s="55">
        <v>325</v>
      </c>
      <c r="HI428" s="54">
        <v>300</v>
      </c>
      <c r="HJ428" s="54">
        <v>190</v>
      </c>
      <c r="HK428" s="55">
        <v>245</v>
      </c>
      <c r="HL428" s="56">
        <v>160</v>
      </c>
      <c r="HM428" s="54">
        <v>95</v>
      </c>
      <c r="HN428" s="55">
        <v>128</v>
      </c>
      <c r="HO428" s="56">
        <v>240</v>
      </c>
      <c r="HP428" s="54">
        <v>160</v>
      </c>
      <c r="HQ428" s="55">
        <v>200</v>
      </c>
      <c r="HR428" s="56">
        <v>280</v>
      </c>
      <c r="HS428" s="54">
        <v>240</v>
      </c>
      <c r="HT428" s="55">
        <v>260</v>
      </c>
      <c r="HU428" s="56">
        <v>400</v>
      </c>
      <c r="HV428" s="54">
        <v>360</v>
      </c>
      <c r="HW428" s="55">
        <v>380</v>
      </c>
      <c r="HX428" s="56">
        <v>200</v>
      </c>
      <c r="HY428" s="54">
        <v>140</v>
      </c>
      <c r="HZ428" s="55">
        <v>170</v>
      </c>
      <c r="IA428" s="56">
        <v>164</v>
      </c>
      <c r="IB428" s="54">
        <v>142</v>
      </c>
      <c r="IC428" s="55">
        <v>153</v>
      </c>
    </row>
    <row r="429" spans="1:237">
      <c r="A429" s="20">
        <v>2022</v>
      </c>
      <c r="B429" s="20">
        <v>3</v>
      </c>
      <c r="C429" s="20">
        <v>8</v>
      </c>
      <c r="D429" s="54">
        <v>839.25</v>
      </c>
      <c r="E429" s="54">
        <v>839.25</v>
      </c>
      <c r="F429" s="55">
        <v>839.25</v>
      </c>
      <c r="G429" s="56" t="s">
        <v>180</v>
      </c>
      <c r="H429" s="54" t="s">
        <v>180</v>
      </c>
      <c r="I429" s="55" t="s">
        <v>180</v>
      </c>
      <c r="J429" s="56">
        <v>758.75</v>
      </c>
      <c r="K429" s="54">
        <v>746.25</v>
      </c>
      <c r="L429" s="55">
        <v>752.75</v>
      </c>
      <c r="M429" s="56">
        <v>807.5</v>
      </c>
      <c r="N429" s="54">
        <v>797.5</v>
      </c>
      <c r="O429" s="55">
        <v>802.5</v>
      </c>
      <c r="P429" s="56" t="s">
        <v>180</v>
      </c>
      <c r="Q429" s="54" t="s">
        <v>180</v>
      </c>
      <c r="R429" s="55" t="s">
        <v>180</v>
      </c>
      <c r="S429" s="56" t="s">
        <v>180</v>
      </c>
      <c r="T429" s="54" t="s">
        <v>180</v>
      </c>
      <c r="U429" s="55" t="s">
        <v>180</v>
      </c>
      <c r="V429" s="54">
        <v>805</v>
      </c>
      <c r="W429" s="54">
        <v>797.5</v>
      </c>
      <c r="X429" s="55">
        <v>801.5</v>
      </c>
      <c r="Y429" s="54" t="s">
        <v>180</v>
      </c>
      <c r="Z429" s="54" t="s">
        <v>180</v>
      </c>
      <c r="AA429" s="55" t="s">
        <v>180</v>
      </c>
      <c r="AB429" s="54">
        <v>807.5</v>
      </c>
      <c r="AC429" s="54">
        <v>805</v>
      </c>
      <c r="AD429" s="55">
        <v>806.25</v>
      </c>
      <c r="AE429" s="54" t="s">
        <v>180</v>
      </c>
      <c r="AF429" s="54" t="s">
        <v>180</v>
      </c>
      <c r="AG429" s="55" t="s">
        <v>180</v>
      </c>
      <c r="AH429" s="56" t="s">
        <v>180</v>
      </c>
      <c r="AI429" s="54" t="s">
        <v>180</v>
      </c>
      <c r="AJ429" s="55" t="s">
        <v>180</v>
      </c>
      <c r="AK429" s="56">
        <v>876.25</v>
      </c>
      <c r="AL429" s="54">
        <v>813.75</v>
      </c>
      <c r="AM429" s="55">
        <v>845</v>
      </c>
      <c r="AN429" s="56" t="s">
        <v>180</v>
      </c>
      <c r="AO429" s="54" t="s">
        <v>180</v>
      </c>
      <c r="AP429" s="55" t="s">
        <v>180</v>
      </c>
      <c r="AQ429" s="56" t="s">
        <v>180</v>
      </c>
      <c r="AR429" s="54" t="s">
        <v>180</v>
      </c>
      <c r="AS429" s="55" t="s">
        <v>180</v>
      </c>
      <c r="AT429" s="56" t="s">
        <v>180</v>
      </c>
      <c r="AU429" s="54" t="s">
        <v>180</v>
      </c>
      <c r="AV429" s="55" t="s">
        <v>180</v>
      </c>
      <c r="AW429" s="56">
        <v>812.5</v>
      </c>
      <c r="AX429" s="54">
        <v>810</v>
      </c>
      <c r="AY429" s="55">
        <v>811.25</v>
      </c>
      <c r="AZ429" s="56" t="s">
        <v>180</v>
      </c>
      <c r="BA429" s="54" t="s">
        <v>180</v>
      </c>
      <c r="BB429" s="55" t="s">
        <v>180</v>
      </c>
      <c r="BC429" s="56">
        <v>1000</v>
      </c>
      <c r="BD429" s="54">
        <v>910</v>
      </c>
      <c r="BE429" s="55">
        <v>955</v>
      </c>
      <c r="BF429" s="56">
        <v>1000</v>
      </c>
      <c r="BG429" s="54">
        <v>858.75</v>
      </c>
      <c r="BH429" s="55">
        <v>929.75</v>
      </c>
      <c r="BI429" s="56">
        <v>888.75</v>
      </c>
      <c r="BJ429" s="54">
        <v>888.75</v>
      </c>
      <c r="BK429" s="55">
        <v>888.75</v>
      </c>
      <c r="BL429" s="56">
        <v>878.75</v>
      </c>
      <c r="BM429" s="54">
        <v>878.75</v>
      </c>
      <c r="BN429" s="55">
        <v>878.75</v>
      </c>
      <c r="BO429" s="56">
        <v>880</v>
      </c>
      <c r="BP429" s="54">
        <v>880</v>
      </c>
      <c r="BQ429" s="55">
        <v>880</v>
      </c>
      <c r="BR429" s="56">
        <v>885</v>
      </c>
      <c r="BS429" s="54">
        <v>860</v>
      </c>
      <c r="BT429" s="55">
        <v>872.5</v>
      </c>
      <c r="BU429" s="56">
        <v>896.25</v>
      </c>
      <c r="BV429" s="54">
        <v>879.25</v>
      </c>
      <c r="BW429" s="55">
        <v>888</v>
      </c>
      <c r="BX429" s="56">
        <v>897.5</v>
      </c>
      <c r="BY429" s="54">
        <v>887.5</v>
      </c>
      <c r="BZ429" s="55">
        <v>892.5</v>
      </c>
      <c r="CA429" s="56" t="s">
        <v>180</v>
      </c>
      <c r="CB429" s="54" t="s">
        <v>180</v>
      </c>
      <c r="CC429" s="55" t="s">
        <v>180</v>
      </c>
      <c r="CD429" s="56" t="s">
        <v>180</v>
      </c>
      <c r="CE429" s="54" t="s">
        <v>180</v>
      </c>
      <c r="CF429" s="55" t="s">
        <v>180</v>
      </c>
      <c r="CG429" s="56">
        <v>882.5</v>
      </c>
      <c r="CH429" s="54">
        <v>858.75</v>
      </c>
      <c r="CI429" s="55">
        <v>870.75</v>
      </c>
      <c r="CJ429" s="56">
        <v>3962.5</v>
      </c>
      <c r="CK429" s="54">
        <v>3862.5</v>
      </c>
      <c r="CL429" s="55">
        <v>3912.5</v>
      </c>
      <c r="CM429" s="56">
        <v>3812.5000000000005</v>
      </c>
      <c r="CN429" s="54">
        <v>3712.5</v>
      </c>
      <c r="CO429" s="55">
        <v>3762.5</v>
      </c>
      <c r="CP429" s="56">
        <v>1070</v>
      </c>
      <c r="CQ429" s="54">
        <v>1050</v>
      </c>
      <c r="CR429" s="55">
        <v>1060</v>
      </c>
      <c r="CS429" s="56" t="s">
        <v>180</v>
      </c>
      <c r="CT429" s="54" t="s">
        <v>180</v>
      </c>
      <c r="CU429" s="55" t="s">
        <v>180</v>
      </c>
      <c r="CV429" s="56" t="s">
        <v>180</v>
      </c>
      <c r="CW429" s="54" t="s">
        <v>180</v>
      </c>
      <c r="CX429" s="55" t="s">
        <v>180</v>
      </c>
      <c r="CY429" s="54">
        <v>785</v>
      </c>
      <c r="CZ429" s="54">
        <v>782.5</v>
      </c>
      <c r="DA429" s="55">
        <v>783.75</v>
      </c>
      <c r="DB429" s="54">
        <v>790</v>
      </c>
      <c r="DC429" s="54">
        <v>773.75</v>
      </c>
      <c r="DD429" s="55">
        <v>782.25</v>
      </c>
      <c r="DE429" s="54" t="s">
        <v>180</v>
      </c>
      <c r="DF429" s="54" t="s">
        <v>180</v>
      </c>
      <c r="DG429" s="55" t="s">
        <v>180</v>
      </c>
      <c r="DH429" s="54" t="s">
        <v>180</v>
      </c>
      <c r="DI429" s="54" t="s">
        <v>180</v>
      </c>
      <c r="DJ429" s="55" t="s">
        <v>180</v>
      </c>
      <c r="DK429" s="56" t="s">
        <v>180</v>
      </c>
      <c r="DL429" s="54" t="s">
        <v>180</v>
      </c>
      <c r="DM429" s="55" t="s">
        <v>180</v>
      </c>
      <c r="DN429" s="54">
        <v>846.25</v>
      </c>
      <c r="DO429" s="54">
        <v>842.5</v>
      </c>
      <c r="DP429" s="55">
        <v>844.75</v>
      </c>
      <c r="DQ429" s="54">
        <v>845</v>
      </c>
      <c r="DR429" s="54">
        <v>842.5</v>
      </c>
      <c r="DS429" s="55">
        <v>844</v>
      </c>
      <c r="DT429" s="54" t="s">
        <v>180</v>
      </c>
      <c r="DU429" s="54" t="s">
        <v>180</v>
      </c>
      <c r="DV429" s="55" t="s">
        <v>180</v>
      </c>
      <c r="DW429" s="56">
        <v>842.5</v>
      </c>
      <c r="DX429" s="54">
        <v>842.5</v>
      </c>
      <c r="DY429" s="55">
        <v>842.5</v>
      </c>
      <c r="DZ429" s="56" t="s">
        <v>180</v>
      </c>
      <c r="EA429" s="54" t="s">
        <v>180</v>
      </c>
      <c r="EB429" s="55" t="s">
        <v>180</v>
      </c>
      <c r="EC429" s="56">
        <v>1005</v>
      </c>
      <c r="ED429" s="54">
        <v>867.5</v>
      </c>
      <c r="EE429" s="55">
        <v>936.5</v>
      </c>
      <c r="EF429" s="56">
        <v>876.25</v>
      </c>
      <c r="EG429" s="54">
        <v>870</v>
      </c>
      <c r="EH429" s="55">
        <v>873.25</v>
      </c>
      <c r="EI429" s="56">
        <v>727.5</v>
      </c>
      <c r="EJ429" s="54">
        <v>705</v>
      </c>
      <c r="EK429" s="55">
        <v>716.25</v>
      </c>
      <c r="EL429" s="56">
        <v>825</v>
      </c>
      <c r="EM429" s="54">
        <v>822.5</v>
      </c>
      <c r="EN429" s="55">
        <v>823.75</v>
      </c>
      <c r="EO429" s="56">
        <v>2925</v>
      </c>
      <c r="EP429" s="54">
        <v>2775</v>
      </c>
      <c r="EQ429" s="55">
        <v>2850</v>
      </c>
      <c r="ER429" s="56" t="s">
        <v>180</v>
      </c>
      <c r="ES429" s="54" t="s">
        <v>180</v>
      </c>
      <c r="ET429" s="55" t="s">
        <v>180</v>
      </c>
      <c r="EU429" s="54">
        <v>882.5</v>
      </c>
      <c r="EV429" s="54">
        <v>858.75</v>
      </c>
      <c r="EW429" s="55">
        <v>870.75</v>
      </c>
      <c r="EX429" s="54">
        <v>877.5</v>
      </c>
      <c r="EY429" s="54">
        <v>852.5</v>
      </c>
      <c r="EZ429" s="55">
        <v>865</v>
      </c>
      <c r="FA429" s="56">
        <v>735</v>
      </c>
      <c r="FB429" s="54">
        <v>725</v>
      </c>
      <c r="FC429" s="55">
        <v>730</v>
      </c>
      <c r="FD429" s="56">
        <v>1242.5</v>
      </c>
      <c r="FE429" s="54">
        <v>1210</v>
      </c>
      <c r="FF429" s="55">
        <v>1226.5</v>
      </c>
      <c r="FG429" s="56">
        <v>850</v>
      </c>
      <c r="FH429" s="54">
        <v>850</v>
      </c>
      <c r="FI429" s="55">
        <v>850</v>
      </c>
      <c r="FJ429" s="56">
        <v>850</v>
      </c>
      <c r="FK429" s="54">
        <v>850</v>
      </c>
      <c r="FL429" s="55">
        <v>850</v>
      </c>
      <c r="FM429" s="56">
        <v>910</v>
      </c>
      <c r="FN429" s="54">
        <v>900</v>
      </c>
      <c r="FO429" s="55">
        <v>905</v>
      </c>
      <c r="FP429" s="56" t="s">
        <v>180</v>
      </c>
      <c r="FQ429" s="54" t="s">
        <v>180</v>
      </c>
      <c r="FR429" s="55" t="s">
        <v>180</v>
      </c>
      <c r="FS429" s="56" t="s">
        <v>180</v>
      </c>
      <c r="FT429" s="54" t="s">
        <v>180</v>
      </c>
      <c r="FU429" s="55" t="s">
        <v>180</v>
      </c>
      <c r="FV429" s="56" t="s">
        <v>180</v>
      </c>
      <c r="FW429" s="54" t="s">
        <v>180</v>
      </c>
      <c r="FX429" s="55" t="s">
        <v>180</v>
      </c>
      <c r="FY429" s="56">
        <v>840</v>
      </c>
      <c r="FZ429" s="54">
        <v>800</v>
      </c>
      <c r="GA429" s="55">
        <v>820</v>
      </c>
      <c r="GB429" s="56">
        <v>1920</v>
      </c>
      <c r="GC429" s="54">
        <v>1620</v>
      </c>
      <c r="GD429" s="55">
        <v>1770</v>
      </c>
      <c r="GE429" s="56">
        <v>1715</v>
      </c>
      <c r="GF429" s="54">
        <v>1715</v>
      </c>
      <c r="GG429" s="55">
        <v>1715</v>
      </c>
      <c r="GH429" s="56">
        <v>2010</v>
      </c>
      <c r="GI429" s="54">
        <v>1785</v>
      </c>
      <c r="GJ429" s="55">
        <v>1898</v>
      </c>
      <c r="GK429" s="56">
        <v>1975</v>
      </c>
      <c r="GL429" s="54">
        <v>1785</v>
      </c>
      <c r="GM429" s="55">
        <v>1880</v>
      </c>
      <c r="GN429" s="56" t="s">
        <v>180</v>
      </c>
      <c r="GO429" s="54" t="s">
        <v>180</v>
      </c>
      <c r="GP429" s="55" t="s">
        <v>180</v>
      </c>
      <c r="GQ429" s="56" t="s">
        <v>180</v>
      </c>
      <c r="GR429" s="54" t="s">
        <v>180</v>
      </c>
      <c r="GS429" s="55" t="s">
        <v>180</v>
      </c>
      <c r="GT429" s="56">
        <v>2010</v>
      </c>
      <c r="GU429" s="54">
        <v>1800</v>
      </c>
      <c r="GV429" s="55">
        <v>1905</v>
      </c>
      <c r="GW429" s="56" t="s">
        <v>180</v>
      </c>
      <c r="GX429" s="54" t="s">
        <v>180</v>
      </c>
      <c r="GY429" s="55" t="s">
        <v>180</v>
      </c>
      <c r="GZ429" s="56">
        <v>365</v>
      </c>
      <c r="HA429" s="54">
        <v>275</v>
      </c>
      <c r="HB429" s="55">
        <v>320</v>
      </c>
      <c r="HC429" s="56" t="s">
        <v>180</v>
      </c>
      <c r="HD429" s="54" t="s">
        <v>180</v>
      </c>
      <c r="HE429" s="55" t="s">
        <v>180</v>
      </c>
      <c r="HF429" s="54">
        <v>360</v>
      </c>
      <c r="HG429" s="54">
        <v>265</v>
      </c>
      <c r="HH429" s="55">
        <v>312.5</v>
      </c>
      <c r="HI429" s="54">
        <v>290</v>
      </c>
      <c r="HJ429" s="54">
        <v>185</v>
      </c>
      <c r="HK429" s="55">
        <v>237.5</v>
      </c>
      <c r="HL429" s="56">
        <v>160</v>
      </c>
      <c r="HM429" s="54">
        <v>95</v>
      </c>
      <c r="HN429" s="55">
        <v>128</v>
      </c>
      <c r="HO429" s="56">
        <v>240</v>
      </c>
      <c r="HP429" s="54">
        <v>160</v>
      </c>
      <c r="HQ429" s="55">
        <v>200</v>
      </c>
      <c r="HR429" s="56">
        <v>280</v>
      </c>
      <c r="HS429" s="54">
        <v>240</v>
      </c>
      <c r="HT429" s="55">
        <v>260</v>
      </c>
      <c r="HU429" s="56">
        <v>400</v>
      </c>
      <c r="HV429" s="54">
        <v>360</v>
      </c>
      <c r="HW429" s="55">
        <v>380</v>
      </c>
      <c r="HX429" s="56">
        <v>200</v>
      </c>
      <c r="HY429" s="54">
        <v>155</v>
      </c>
      <c r="HZ429" s="55">
        <v>177.5</v>
      </c>
      <c r="IA429" s="56">
        <v>168.5</v>
      </c>
      <c r="IB429" s="54">
        <v>159.25</v>
      </c>
      <c r="IC429" s="55">
        <v>164.25</v>
      </c>
    </row>
    <row r="430" spans="1:237">
      <c r="A430" s="20">
        <v>2022</v>
      </c>
      <c r="B430" s="20">
        <v>3</v>
      </c>
      <c r="C430" s="20">
        <v>9</v>
      </c>
      <c r="D430" s="54">
        <v>769</v>
      </c>
      <c r="E430" s="54">
        <v>753</v>
      </c>
      <c r="F430" s="55">
        <v>761</v>
      </c>
      <c r="G430" s="56" t="s">
        <v>180</v>
      </c>
      <c r="H430" s="54" t="s">
        <v>180</v>
      </c>
      <c r="I430" s="55" t="s">
        <v>180</v>
      </c>
      <c r="J430" s="56">
        <v>755</v>
      </c>
      <c r="K430" s="54">
        <v>741</v>
      </c>
      <c r="L430" s="55">
        <v>748.2</v>
      </c>
      <c r="M430" s="56">
        <v>807</v>
      </c>
      <c r="N430" s="54">
        <v>793</v>
      </c>
      <c r="O430" s="55">
        <v>800.2</v>
      </c>
      <c r="P430" s="56" t="s">
        <v>180</v>
      </c>
      <c r="Q430" s="54" t="s">
        <v>180</v>
      </c>
      <c r="R430" s="55" t="s">
        <v>180</v>
      </c>
      <c r="S430" s="56" t="s">
        <v>180</v>
      </c>
      <c r="T430" s="54" t="s">
        <v>180</v>
      </c>
      <c r="U430" s="55" t="s">
        <v>180</v>
      </c>
      <c r="V430" s="54">
        <v>804</v>
      </c>
      <c r="W430" s="54">
        <v>791</v>
      </c>
      <c r="X430" s="55">
        <v>797.6</v>
      </c>
      <c r="Y430" s="54" t="s">
        <v>180</v>
      </c>
      <c r="Z430" s="54" t="s">
        <v>180</v>
      </c>
      <c r="AA430" s="55" t="s">
        <v>180</v>
      </c>
      <c r="AB430" s="54">
        <v>804</v>
      </c>
      <c r="AC430" s="54">
        <v>802</v>
      </c>
      <c r="AD430" s="55">
        <v>803</v>
      </c>
      <c r="AE430" s="54" t="s">
        <v>180</v>
      </c>
      <c r="AF430" s="54" t="s">
        <v>180</v>
      </c>
      <c r="AG430" s="55" t="s">
        <v>180</v>
      </c>
      <c r="AH430" s="56" t="s">
        <v>180</v>
      </c>
      <c r="AI430" s="54" t="s">
        <v>180</v>
      </c>
      <c r="AJ430" s="55" t="s">
        <v>180</v>
      </c>
      <c r="AK430" s="56">
        <v>800</v>
      </c>
      <c r="AL430" s="54">
        <v>770</v>
      </c>
      <c r="AM430" s="55">
        <v>785</v>
      </c>
      <c r="AN430" s="56" t="s">
        <v>180</v>
      </c>
      <c r="AO430" s="54" t="s">
        <v>180</v>
      </c>
      <c r="AP430" s="55" t="s">
        <v>180</v>
      </c>
      <c r="AQ430" s="56" t="s">
        <v>180</v>
      </c>
      <c r="AR430" s="54" t="s">
        <v>180</v>
      </c>
      <c r="AS430" s="55" t="s">
        <v>180</v>
      </c>
      <c r="AT430" s="56" t="s">
        <v>180</v>
      </c>
      <c r="AU430" s="54" t="s">
        <v>180</v>
      </c>
      <c r="AV430" s="55" t="s">
        <v>180</v>
      </c>
      <c r="AW430" s="56">
        <v>714</v>
      </c>
      <c r="AX430" s="54">
        <v>708</v>
      </c>
      <c r="AY430" s="55">
        <v>711</v>
      </c>
      <c r="AZ430" s="56" t="s">
        <v>180</v>
      </c>
      <c r="BA430" s="54" t="s">
        <v>180</v>
      </c>
      <c r="BB430" s="55" t="s">
        <v>180</v>
      </c>
      <c r="BC430" s="56">
        <v>952</v>
      </c>
      <c r="BD430" s="54">
        <v>870</v>
      </c>
      <c r="BE430" s="55">
        <v>911</v>
      </c>
      <c r="BF430" s="56">
        <v>948</v>
      </c>
      <c r="BG430" s="54">
        <v>770</v>
      </c>
      <c r="BH430" s="55">
        <v>859</v>
      </c>
      <c r="BI430" s="56">
        <v>788</v>
      </c>
      <c r="BJ430" s="54">
        <v>786</v>
      </c>
      <c r="BK430" s="55">
        <v>787</v>
      </c>
      <c r="BL430" s="56">
        <v>771</v>
      </c>
      <c r="BM430" s="54">
        <v>763</v>
      </c>
      <c r="BN430" s="55">
        <v>767</v>
      </c>
      <c r="BO430" s="56">
        <v>778</v>
      </c>
      <c r="BP430" s="54">
        <v>772</v>
      </c>
      <c r="BQ430" s="55">
        <v>775</v>
      </c>
      <c r="BR430" s="56">
        <v>784</v>
      </c>
      <c r="BS430" s="54">
        <v>751</v>
      </c>
      <c r="BT430" s="55">
        <v>767.6</v>
      </c>
      <c r="BU430" s="56">
        <v>786</v>
      </c>
      <c r="BV430" s="54">
        <v>758</v>
      </c>
      <c r="BW430" s="55">
        <v>772</v>
      </c>
      <c r="BX430" s="56">
        <v>803.4</v>
      </c>
      <c r="BY430" s="54">
        <v>787.4</v>
      </c>
      <c r="BZ430" s="55">
        <v>795.4</v>
      </c>
      <c r="CA430" s="56" t="s">
        <v>180</v>
      </c>
      <c r="CB430" s="54" t="s">
        <v>180</v>
      </c>
      <c r="CC430" s="55" t="s">
        <v>180</v>
      </c>
      <c r="CD430" s="56" t="s">
        <v>180</v>
      </c>
      <c r="CE430" s="54" t="s">
        <v>180</v>
      </c>
      <c r="CF430" s="55" t="s">
        <v>180</v>
      </c>
      <c r="CG430" s="56">
        <v>786</v>
      </c>
      <c r="CH430" s="54">
        <v>750</v>
      </c>
      <c r="CI430" s="55">
        <v>768</v>
      </c>
      <c r="CJ430" s="56">
        <v>3580</v>
      </c>
      <c r="CK430" s="54">
        <v>3480</v>
      </c>
      <c r="CL430" s="55">
        <v>3530</v>
      </c>
      <c r="CM430" s="56">
        <v>3440</v>
      </c>
      <c r="CN430" s="54">
        <v>3360</v>
      </c>
      <c r="CO430" s="55">
        <v>3400</v>
      </c>
      <c r="CP430" s="56">
        <v>1032</v>
      </c>
      <c r="CQ430" s="54">
        <v>978</v>
      </c>
      <c r="CR430" s="55">
        <v>1005</v>
      </c>
      <c r="CS430" s="56" t="s">
        <v>180</v>
      </c>
      <c r="CT430" s="54" t="s">
        <v>180</v>
      </c>
      <c r="CU430" s="55" t="s">
        <v>180</v>
      </c>
      <c r="CV430" s="56" t="s">
        <v>180</v>
      </c>
      <c r="CW430" s="54" t="s">
        <v>180</v>
      </c>
      <c r="CX430" s="55" t="s">
        <v>180</v>
      </c>
      <c r="CY430" s="54">
        <v>692</v>
      </c>
      <c r="CZ430" s="54">
        <v>672</v>
      </c>
      <c r="DA430" s="55">
        <v>682</v>
      </c>
      <c r="DB430" s="54">
        <v>775</v>
      </c>
      <c r="DC430" s="54">
        <v>764</v>
      </c>
      <c r="DD430" s="55">
        <v>769.8</v>
      </c>
      <c r="DE430" s="54" t="s">
        <v>180</v>
      </c>
      <c r="DF430" s="54" t="s">
        <v>180</v>
      </c>
      <c r="DG430" s="55" t="s">
        <v>180</v>
      </c>
      <c r="DH430" s="54" t="s">
        <v>180</v>
      </c>
      <c r="DI430" s="54" t="s">
        <v>180</v>
      </c>
      <c r="DJ430" s="55" t="s">
        <v>180</v>
      </c>
      <c r="DK430" s="56" t="s">
        <v>180</v>
      </c>
      <c r="DL430" s="54" t="s">
        <v>180</v>
      </c>
      <c r="DM430" s="55" t="s">
        <v>180</v>
      </c>
      <c r="DN430" s="54">
        <v>822</v>
      </c>
      <c r="DO430" s="54">
        <v>815</v>
      </c>
      <c r="DP430" s="55">
        <v>818.8</v>
      </c>
      <c r="DQ430" s="54">
        <v>827</v>
      </c>
      <c r="DR430" s="54">
        <v>812</v>
      </c>
      <c r="DS430" s="55">
        <v>819.6</v>
      </c>
      <c r="DT430" s="54" t="s">
        <v>180</v>
      </c>
      <c r="DU430" s="54" t="s">
        <v>180</v>
      </c>
      <c r="DV430" s="55" t="s">
        <v>180</v>
      </c>
      <c r="DW430" s="56">
        <v>769</v>
      </c>
      <c r="DX430" s="54">
        <v>753</v>
      </c>
      <c r="DY430" s="55">
        <v>761</v>
      </c>
      <c r="DZ430" s="56" t="s">
        <v>180</v>
      </c>
      <c r="EA430" s="54" t="s">
        <v>180</v>
      </c>
      <c r="EB430" s="55" t="s">
        <v>180</v>
      </c>
      <c r="EC430" s="56">
        <v>954</v>
      </c>
      <c r="ED430" s="54">
        <v>790</v>
      </c>
      <c r="EE430" s="55">
        <v>872</v>
      </c>
      <c r="EF430" s="56">
        <v>820</v>
      </c>
      <c r="EG430" s="54">
        <v>770</v>
      </c>
      <c r="EH430" s="55">
        <v>795</v>
      </c>
      <c r="EI430" s="56">
        <v>596</v>
      </c>
      <c r="EJ430" s="54">
        <v>572</v>
      </c>
      <c r="EK430" s="55">
        <v>584</v>
      </c>
      <c r="EL430" s="56">
        <v>768</v>
      </c>
      <c r="EM430" s="54">
        <v>712</v>
      </c>
      <c r="EN430" s="55">
        <v>740</v>
      </c>
      <c r="EO430" s="56">
        <v>2810</v>
      </c>
      <c r="EP430" s="54">
        <v>2750</v>
      </c>
      <c r="EQ430" s="55">
        <v>2780</v>
      </c>
      <c r="ER430" s="56" t="s">
        <v>180</v>
      </c>
      <c r="ES430" s="54" t="s">
        <v>180</v>
      </c>
      <c r="ET430" s="55" t="s">
        <v>180</v>
      </c>
      <c r="EU430" s="54">
        <v>786</v>
      </c>
      <c r="EV430" s="54">
        <v>750</v>
      </c>
      <c r="EW430" s="55">
        <v>768</v>
      </c>
      <c r="EX430" s="54">
        <v>774</v>
      </c>
      <c r="EY430" s="54">
        <v>738</v>
      </c>
      <c r="EZ430" s="55">
        <v>756</v>
      </c>
      <c r="FA430" s="56">
        <v>630</v>
      </c>
      <c r="FB430" s="54">
        <v>590</v>
      </c>
      <c r="FC430" s="55">
        <v>610</v>
      </c>
      <c r="FD430" s="56">
        <v>1229</v>
      </c>
      <c r="FE430" s="54">
        <v>1204</v>
      </c>
      <c r="FF430" s="55">
        <v>1217</v>
      </c>
      <c r="FG430" s="56">
        <v>795</v>
      </c>
      <c r="FH430" s="54">
        <v>759</v>
      </c>
      <c r="FI430" s="55">
        <v>777</v>
      </c>
      <c r="FJ430" s="56">
        <v>795</v>
      </c>
      <c r="FK430" s="54">
        <v>744</v>
      </c>
      <c r="FL430" s="55">
        <v>769.6</v>
      </c>
      <c r="FM430" s="56">
        <v>868</v>
      </c>
      <c r="FN430" s="54">
        <v>850</v>
      </c>
      <c r="FO430" s="55">
        <v>859</v>
      </c>
      <c r="FP430" s="56" t="s">
        <v>180</v>
      </c>
      <c r="FQ430" s="54" t="s">
        <v>180</v>
      </c>
      <c r="FR430" s="55" t="s">
        <v>180</v>
      </c>
      <c r="FS430" s="56" t="s">
        <v>180</v>
      </c>
      <c r="FT430" s="54" t="s">
        <v>180</v>
      </c>
      <c r="FU430" s="55" t="s">
        <v>180</v>
      </c>
      <c r="FV430" s="56">
        <v>600</v>
      </c>
      <c r="FW430" s="54">
        <v>550</v>
      </c>
      <c r="FX430" s="55">
        <v>575</v>
      </c>
      <c r="FY430" s="56">
        <v>730</v>
      </c>
      <c r="FZ430" s="54">
        <v>670</v>
      </c>
      <c r="GA430" s="55">
        <v>700</v>
      </c>
      <c r="GB430" s="56">
        <v>1920</v>
      </c>
      <c r="GC430" s="54">
        <v>1620</v>
      </c>
      <c r="GD430" s="55">
        <v>1770</v>
      </c>
      <c r="GE430" s="56">
        <v>1715</v>
      </c>
      <c r="GF430" s="54">
        <v>1715</v>
      </c>
      <c r="GG430" s="55">
        <v>1715</v>
      </c>
      <c r="GH430" s="56">
        <v>2010</v>
      </c>
      <c r="GI430" s="54">
        <v>1785</v>
      </c>
      <c r="GJ430" s="55">
        <v>1898</v>
      </c>
      <c r="GK430" s="56">
        <v>1975</v>
      </c>
      <c r="GL430" s="54">
        <v>1785</v>
      </c>
      <c r="GM430" s="55">
        <v>1880</v>
      </c>
      <c r="GN430" s="56" t="s">
        <v>180</v>
      </c>
      <c r="GO430" s="54" t="s">
        <v>180</v>
      </c>
      <c r="GP430" s="55" t="s">
        <v>180</v>
      </c>
      <c r="GQ430" s="56" t="s">
        <v>180</v>
      </c>
      <c r="GR430" s="54" t="s">
        <v>180</v>
      </c>
      <c r="GS430" s="55" t="s">
        <v>180</v>
      </c>
      <c r="GT430" s="56">
        <v>2010</v>
      </c>
      <c r="GU430" s="54">
        <v>1800</v>
      </c>
      <c r="GV430" s="55">
        <v>1905</v>
      </c>
      <c r="GW430" s="56" t="s">
        <v>180</v>
      </c>
      <c r="GX430" s="54" t="s">
        <v>180</v>
      </c>
      <c r="GY430" s="55" t="s">
        <v>180</v>
      </c>
      <c r="GZ430" s="56">
        <v>365</v>
      </c>
      <c r="HA430" s="54">
        <v>275</v>
      </c>
      <c r="HB430" s="55">
        <v>320</v>
      </c>
      <c r="HC430" s="56" t="s">
        <v>180</v>
      </c>
      <c r="HD430" s="54" t="s">
        <v>180</v>
      </c>
      <c r="HE430" s="55" t="s">
        <v>180</v>
      </c>
      <c r="HF430" s="54">
        <v>350</v>
      </c>
      <c r="HG430" s="54">
        <v>250</v>
      </c>
      <c r="HH430" s="55">
        <v>300</v>
      </c>
      <c r="HI430" s="54">
        <v>280</v>
      </c>
      <c r="HJ430" s="54">
        <v>180</v>
      </c>
      <c r="HK430" s="55">
        <v>230</v>
      </c>
      <c r="HL430" s="56">
        <v>160</v>
      </c>
      <c r="HM430" s="54">
        <v>95</v>
      </c>
      <c r="HN430" s="55">
        <v>128</v>
      </c>
      <c r="HO430" s="56">
        <v>240</v>
      </c>
      <c r="HP430" s="54">
        <v>160</v>
      </c>
      <c r="HQ430" s="55">
        <v>200</v>
      </c>
      <c r="HR430" s="56">
        <v>280</v>
      </c>
      <c r="HS430" s="54">
        <v>240</v>
      </c>
      <c r="HT430" s="55">
        <v>260</v>
      </c>
      <c r="HU430" s="56">
        <v>400</v>
      </c>
      <c r="HV430" s="54">
        <v>360</v>
      </c>
      <c r="HW430" s="55">
        <v>380</v>
      </c>
      <c r="HX430" s="56">
        <v>200</v>
      </c>
      <c r="HY430" s="54">
        <v>170</v>
      </c>
      <c r="HZ430" s="55">
        <v>185</v>
      </c>
      <c r="IA430" s="56">
        <v>170</v>
      </c>
      <c r="IB430" s="54">
        <v>165</v>
      </c>
      <c r="IC430" s="55">
        <v>168</v>
      </c>
    </row>
    <row r="431" spans="1:237">
      <c r="A431" s="20">
        <v>2022</v>
      </c>
      <c r="B431" s="20">
        <v>4</v>
      </c>
      <c r="C431" s="20">
        <v>10</v>
      </c>
      <c r="D431" s="54">
        <v>687.5</v>
      </c>
      <c r="E431" s="54">
        <v>660</v>
      </c>
      <c r="F431" s="55">
        <v>673.75</v>
      </c>
      <c r="G431" s="56" t="s">
        <v>180</v>
      </c>
      <c r="H431" s="54" t="s">
        <v>180</v>
      </c>
      <c r="I431" s="55" t="s">
        <v>180</v>
      </c>
      <c r="J431" s="56">
        <v>726.25</v>
      </c>
      <c r="K431" s="54">
        <v>711.25</v>
      </c>
      <c r="L431" s="55">
        <v>719</v>
      </c>
      <c r="M431" s="56">
        <v>805</v>
      </c>
      <c r="N431" s="54">
        <v>795</v>
      </c>
      <c r="O431" s="55">
        <v>800.5</v>
      </c>
      <c r="P431" s="56" t="s">
        <v>180</v>
      </c>
      <c r="Q431" s="54" t="s">
        <v>180</v>
      </c>
      <c r="R431" s="55" t="s">
        <v>180</v>
      </c>
      <c r="S431" s="56" t="s">
        <v>180</v>
      </c>
      <c r="T431" s="54" t="s">
        <v>180</v>
      </c>
      <c r="U431" s="55" t="s">
        <v>180</v>
      </c>
      <c r="V431" s="54">
        <v>805</v>
      </c>
      <c r="W431" s="54">
        <v>792.5</v>
      </c>
      <c r="X431" s="55">
        <v>799.25</v>
      </c>
      <c r="Y431" s="54" t="s">
        <v>180</v>
      </c>
      <c r="Z431" s="54" t="s">
        <v>180</v>
      </c>
      <c r="AA431" s="55" t="s">
        <v>180</v>
      </c>
      <c r="AB431" s="54">
        <v>815</v>
      </c>
      <c r="AC431" s="54">
        <v>810</v>
      </c>
      <c r="AD431" s="55">
        <v>812.5</v>
      </c>
      <c r="AE431" s="54" t="s">
        <v>180</v>
      </c>
      <c r="AF431" s="54" t="s">
        <v>180</v>
      </c>
      <c r="AG431" s="55" t="s">
        <v>180</v>
      </c>
      <c r="AH431" s="56" t="s">
        <v>180</v>
      </c>
      <c r="AI431" s="54" t="s">
        <v>180</v>
      </c>
      <c r="AJ431" s="55" t="s">
        <v>180</v>
      </c>
      <c r="AK431" s="56">
        <v>740</v>
      </c>
      <c r="AL431" s="54">
        <v>730</v>
      </c>
      <c r="AM431" s="55">
        <v>735</v>
      </c>
      <c r="AN431" s="56" t="s">
        <v>180</v>
      </c>
      <c r="AO431" s="54" t="s">
        <v>180</v>
      </c>
      <c r="AP431" s="55" t="s">
        <v>180</v>
      </c>
      <c r="AQ431" s="56" t="s">
        <v>180</v>
      </c>
      <c r="AR431" s="54" t="s">
        <v>180</v>
      </c>
      <c r="AS431" s="55" t="s">
        <v>180</v>
      </c>
      <c r="AT431" s="56" t="s">
        <v>180</v>
      </c>
      <c r="AU431" s="54" t="s">
        <v>180</v>
      </c>
      <c r="AV431" s="55" t="s">
        <v>180</v>
      </c>
      <c r="AW431" s="56">
        <v>670</v>
      </c>
      <c r="AX431" s="54">
        <v>660</v>
      </c>
      <c r="AY431" s="55">
        <v>665</v>
      </c>
      <c r="AZ431" s="56" t="s">
        <v>180</v>
      </c>
      <c r="BA431" s="54" t="s">
        <v>180</v>
      </c>
      <c r="BB431" s="55" t="s">
        <v>180</v>
      </c>
      <c r="BC431" s="56">
        <v>852.5</v>
      </c>
      <c r="BD431" s="54">
        <v>815</v>
      </c>
      <c r="BE431" s="55">
        <v>833.75</v>
      </c>
      <c r="BF431" s="56">
        <v>861.25</v>
      </c>
      <c r="BG431" s="54">
        <v>710</v>
      </c>
      <c r="BH431" s="55">
        <v>785.75</v>
      </c>
      <c r="BI431" s="56">
        <v>740</v>
      </c>
      <c r="BJ431" s="54">
        <v>730</v>
      </c>
      <c r="BK431" s="55">
        <v>735</v>
      </c>
      <c r="BL431" s="56">
        <v>726.25</v>
      </c>
      <c r="BM431" s="54">
        <v>726.25</v>
      </c>
      <c r="BN431" s="55">
        <v>726.25</v>
      </c>
      <c r="BO431" s="56">
        <v>720</v>
      </c>
      <c r="BP431" s="54">
        <v>720</v>
      </c>
      <c r="BQ431" s="55">
        <v>720</v>
      </c>
      <c r="BR431" s="56">
        <v>727.5</v>
      </c>
      <c r="BS431" s="54">
        <v>700</v>
      </c>
      <c r="BT431" s="55">
        <v>713.75</v>
      </c>
      <c r="BU431" s="56">
        <v>741.75</v>
      </c>
      <c r="BV431" s="54">
        <v>725</v>
      </c>
      <c r="BW431" s="55">
        <v>733.5</v>
      </c>
      <c r="BX431" s="56">
        <v>757.5</v>
      </c>
      <c r="BY431" s="54">
        <v>747.5</v>
      </c>
      <c r="BZ431" s="55">
        <v>752.5</v>
      </c>
      <c r="CA431" s="56" t="s">
        <v>180</v>
      </c>
      <c r="CB431" s="54" t="s">
        <v>180</v>
      </c>
      <c r="CC431" s="55" t="s">
        <v>180</v>
      </c>
      <c r="CD431" s="56" t="s">
        <v>180</v>
      </c>
      <c r="CE431" s="54" t="s">
        <v>180</v>
      </c>
      <c r="CF431" s="55" t="s">
        <v>180</v>
      </c>
      <c r="CG431" s="56">
        <v>647.5</v>
      </c>
      <c r="CH431" s="54">
        <v>625</v>
      </c>
      <c r="CI431" s="55">
        <v>636.25</v>
      </c>
      <c r="CJ431" s="56">
        <v>3537.5</v>
      </c>
      <c r="CK431" s="54">
        <v>3475</v>
      </c>
      <c r="CL431" s="55">
        <v>3506.25</v>
      </c>
      <c r="CM431" s="56">
        <v>3500</v>
      </c>
      <c r="CN431" s="54">
        <v>3437.5</v>
      </c>
      <c r="CO431" s="55">
        <v>3468.75</v>
      </c>
      <c r="CP431" s="56">
        <v>920</v>
      </c>
      <c r="CQ431" s="54">
        <v>895</v>
      </c>
      <c r="CR431" s="55">
        <v>907.5</v>
      </c>
      <c r="CS431" s="56" t="s">
        <v>180</v>
      </c>
      <c r="CT431" s="54" t="s">
        <v>180</v>
      </c>
      <c r="CU431" s="55" t="s">
        <v>180</v>
      </c>
      <c r="CV431" s="56" t="s">
        <v>180</v>
      </c>
      <c r="CW431" s="54" t="s">
        <v>180</v>
      </c>
      <c r="CX431" s="55" t="s">
        <v>180</v>
      </c>
      <c r="CY431" s="54">
        <v>610</v>
      </c>
      <c r="CZ431" s="54">
        <v>602.5</v>
      </c>
      <c r="DA431" s="55">
        <v>606.25</v>
      </c>
      <c r="DB431" s="54">
        <v>730</v>
      </c>
      <c r="DC431" s="54">
        <v>722.5</v>
      </c>
      <c r="DD431" s="55">
        <v>726.75</v>
      </c>
      <c r="DE431" s="54" t="s">
        <v>180</v>
      </c>
      <c r="DF431" s="54" t="s">
        <v>180</v>
      </c>
      <c r="DG431" s="55" t="s">
        <v>180</v>
      </c>
      <c r="DH431" s="54" t="s">
        <v>180</v>
      </c>
      <c r="DI431" s="54" t="s">
        <v>180</v>
      </c>
      <c r="DJ431" s="55" t="s">
        <v>180</v>
      </c>
      <c r="DK431" s="56" t="s">
        <v>180</v>
      </c>
      <c r="DL431" s="54" t="s">
        <v>180</v>
      </c>
      <c r="DM431" s="55" t="s">
        <v>180</v>
      </c>
      <c r="DN431" s="54">
        <v>820</v>
      </c>
      <c r="DO431" s="54">
        <v>811.25</v>
      </c>
      <c r="DP431" s="55">
        <v>815.75</v>
      </c>
      <c r="DQ431" s="54">
        <v>808.75</v>
      </c>
      <c r="DR431" s="54">
        <v>803.75</v>
      </c>
      <c r="DS431" s="55">
        <v>806.75</v>
      </c>
      <c r="DT431" s="54" t="s">
        <v>180</v>
      </c>
      <c r="DU431" s="54" t="s">
        <v>180</v>
      </c>
      <c r="DV431" s="55" t="s">
        <v>180</v>
      </c>
      <c r="DW431" s="56">
        <v>687.5</v>
      </c>
      <c r="DX431" s="54">
        <v>660</v>
      </c>
      <c r="DY431" s="55">
        <v>673.75</v>
      </c>
      <c r="DZ431" s="56" t="s">
        <v>180</v>
      </c>
      <c r="EA431" s="54" t="s">
        <v>180</v>
      </c>
      <c r="EB431" s="55" t="s">
        <v>180</v>
      </c>
      <c r="EC431" s="56">
        <v>861.25</v>
      </c>
      <c r="ED431" s="54">
        <v>686.25</v>
      </c>
      <c r="EE431" s="55">
        <v>774</v>
      </c>
      <c r="EF431" s="56">
        <v>740</v>
      </c>
      <c r="EG431" s="54">
        <v>730</v>
      </c>
      <c r="EH431" s="55">
        <v>735</v>
      </c>
      <c r="EI431" s="56">
        <v>540</v>
      </c>
      <c r="EJ431" s="54">
        <v>480</v>
      </c>
      <c r="EK431" s="55">
        <v>510</v>
      </c>
      <c r="EL431" s="56">
        <v>745</v>
      </c>
      <c r="EM431" s="54">
        <v>620</v>
      </c>
      <c r="EN431" s="55">
        <v>682.5</v>
      </c>
      <c r="EO431" s="56">
        <v>2875</v>
      </c>
      <c r="EP431" s="54">
        <v>2825</v>
      </c>
      <c r="EQ431" s="55">
        <v>2850</v>
      </c>
      <c r="ER431" s="56" t="s">
        <v>180</v>
      </c>
      <c r="ES431" s="54" t="s">
        <v>180</v>
      </c>
      <c r="ET431" s="55" t="s">
        <v>180</v>
      </c>
      <c r="EU431" s="54">
        <v>647.5</v>
      </c>
      <c r="EV431" s="54">
        <v>625</v>
      </c>
      <c r="EW431" s="55">
        <v>636.25</v>
      </c>
      <c r="EX431" s="54">
        <v>657.5</v>
      </c>
      <c r="EY431" s="54">
        <v>635</v>
      </c>
      <c r="EZ431" s="55">
        <v>646.25</v>
      </c>
      <c r="FA431" s="56">
        <v>570</v>
      </c>
      <c r="FB431" s="54">
        <v>530</v>
      </c>
      <c r="FC431" s="55">
        <v>550</v>
      </c>
      <c r="FD431" s="56">
        <v>1228.75</v>
      </c>
      <c r="FE431" s="54">
        <v>1203.75</v>
      </c>
      <c r="FF431" s="55">
        <v>1216.75</v>
      </c>
      <c r="FG431" s="56">
        <v>690</v>
      </c>
      <c r="FH431" s="54">
        <v>677.5</v>
      </c>
      <c r="FI431" s="55">
        <v>683.75</v>
      </c>
      <c r="FJ431" s="56">
        <v>717.5</v>
      </c>
      <c r="FK431" s="54">
        <v>625</v>
      </c>
      <c r="FL431" s="55">
        <v>671.5</v>
      </c>
      <c r="FM431" s="56">
        <v>825</v>
      </c>
      <c r="FN431" s="54">
        <v>785</v>
      </c>
      <c r="FO431" s="55">
        <v>805</v>
      </c>
      <c r="FP431" s="56" t="s">
        <v>180</v>
      </c>
      <c r="FQ431" s="54" t="s">
        <v>180</v>
      </c>
      <c r="FR431" s="55" t="s">
        <v>180</v>
      </c>
      <c r="FS431" s="56" t="s">
        <v>180</v>
      </c>
      <c r="FT431" s="54" t="s">
        <v>180</v>
      </c>
      <c r="FU431" s="55" t="s">
        <v>180</v>
      </c>
      <c r="FV431" s="56">
        <v>560</v>
      </c>
      <c r="FW431" s="54">
        <v>515</v>
      </c>
      <c r="FX431" s="55">
        <v>537.5</v>
      </c>
      <c r="FY431" s="56">
        <v>610</v>
      </c>
      <c r="FZ431" s="54">
        <v>540</v>
      </c>
      <c r="GA431" s="55">
        <v>575</v>
      </c>
      <c r="GB431" s="56">
        <v>1320</v>
      </c>
      <c r="GC431" s="54">
        <v>1075</v>
      </c>
      <c r="GD431" s="55">
        <v>1198</v>
      </c>
      <c r="GE431" s="56">
        <v>1175</v>
      </c>
      <c r="GF431" s="54">
        <v>1175</v>
      </c>
      <c r="GG431" s="55">
        <v>1175</v>
      </c>
      <c r="GH431" s="56">
        <v>1410</v>
      </c>
      <c r="GI431" s="54">
        <v>1280</v>
      </c>
      <c r="GJ431" s="55">
        <v>1345</v>
      </c>
      <c r="GK431" s="56">
        <v>1375</v>
      </c>
      <c r="GL431" s="54">
        <v>1280</v>
      </c>
      <c r="GM431" s="55">
        <v>1328</v>
      </c>
      <c r="GN431" s="56" t="s">
        <v>180</v>
      </c>
      <c r="GO431" s="54" t="s">
        <v>180</v>
      </c>
      <c r="GP431" s="55" t="s">
        <v>180</v>
      </c>
      <c r="GQ431" s="56" t="s">
        <v>180</v>
      </c>
      <c r="GR431" s="54" t="s">
        <v>180</v>
      </c>
      <c r="GS431" s="55" t="s">
        <v>180</v>
      </c>
      <c r="GT431" s="56">
        <v>1410</v>
      </c>
      <c r="GU431" s="54">
        <v>1280</v>
      </c>
      <c r="GV431" s="55">
        <v>1345</v>
      </c>
      <c r="GW431" s="56" t="s">
        <v>180</v>
      </c>
      <c r="GX431" s="54" t="s">
        <v>180</v>
      </c>
      <c r="GY431" s="55" t="s">
        <v>180</v>
      </c>
      <c r="GZ431" s="56">
        <v>345</v>
      </c>
      <c r="HA431" s="54">
        <v>235</v>
      </c>
      <c r="HB431" s="55">
        <v>290</v>
      </c>
      <c r="HC431" s="56" t="s">
        <v>180</v>
      </c>
      <c r="HD431" s="54" t="s">
        <v>180</v>
      </c>
      <c r="HE431" s="55" t="s">
        <v>180</v>
      </c>
      <c r="HF431" s="54">
        <v>350</v>
      </c>
      <c r="HG431" s="54">
        <v>250</v>
      </c>
      <c r="HH431" s="55">
        <v>300</v>
      </c>
      <c r="HI431" s="54">
        <v>280</v>
      </c>
      <c r="HJ431" s="54">
        <v>180</v>
      </c>
      <c r="HK431" s="55">
        <v>230</v>
      </c>
      <c r="HL431" s="56">
        <v>160</v>
      </c>
      <c r="HM431" s="54">
        <v>95</v>
      </c>
      <c r="HN431" s="55">
        <v>128</v>
      </c>
      <c r="HO431" s="56">
        <v>240</v>
      </c>
      <c r="HP431" s="54">
        <v>160</v>
      </c>
      <c r="HQ431" s="55">
        <v>200</v>
      </c>
      <c r="HR431" s="56">
        <v>280</v>
      </c>
      <c r="HS431" s="54">
        <v>240</v>
      </c>
      <c r="HT431" s="55">
        <v>260</v>
      </c>
      <c r="HU431" s="56">
        <v>400</v>
      </c>
      <c r="HV431" s="54">
        <v>360</v>
      </c>
      <c r="HW431" s="55">
        <v>380</v>
      </c>
      <c r="HX431" s="56">
        <v>200</v>
      </c>
      <c r="HY431" s="54">
        <v>170</v>
      </c>
      <c r="HZ431" s="55">
        <v>185</v>
      </c>
      <c r="IA431" s="56">
        <v>170</v>
      </c>
      <c r="IB431" s="54">
        <v>165</v>
      </c>
      <c r="IC431" s="55">
        <v>168</v>
      </c>
    </row>
    <row r="432" spans="1:237">
      <c r="A432" s="20">
        <v>2022</v>
      </c>
      <c r="B432" s="20">
        <v>4</v>
      </c>
      <c r="C432" s="20">
        <v>11</v>
      </c>
      <c r="D432" s="54">
        <v>696.25</v>
      </c>
      <c r="E432" s="54">
        <v>684</v>
      </c>
      <c r="F432" s="55">
        <v>690.5</v>
      </c>
      <c r="G432" s="56" t="s">
        <v>180</v>
      </c>
      <c r="H432" s="54" t="s">
        <v>180</v>
      </c>
      <c r="I432" s="55" t="s">
        <v>180</v>
      </c>
      <c r="J432" s="56">
        <v>670</v>
      </c>
      <c r="K432" s="54">
        <v>655</v>
      </c>
      <c r="L432" s="55">
        <v>662.75</v>
      </c>
      <c r="M432" s="56">
        <v>782.5</v>
      </c>
      <c r="N432" s="54">
        <v>737.5</v>
      </c>
      <c r="O432" s="55">
        <v>760.25</v>
      </c>
      <c r="P432" s="56" t="s">
        <v>180</v>
      </c>
      <c r="Q432" s="54" t="s">
        <v>180</v>
      </c>
      <c r="R432" s="55" t="s">
        <v>180</v>
      </c>
      <c r="S432" s="56" t="s">
        <v>180</v>
      </c>
      <c r="T432" s="54" t="s">
        <v>180</v>
      </c>
      <c r="U432" s="55" t="s">
        <v>180</v>
      </c>
      <c r="V432" s="54">
        <v>793.75</v>
      </c>
      <c r="W432" s="54">
        <v>780</v>
      </c>
      <c r="X432" s="55">
        <v>787</v>
      </c>
      <c r="Y432" s="54" t="s">
        <v>180</v>
      </c>
      <c r="Z432" s="54" t="s">
        <v>180</v>
      </c>
      <c r="AA432" s="55" t="s">
        <v>180</v>
      </c>
      <c r="AB432" s="54">
        <v>780</v>
      </c>
      <c r="AC432" s="54">
        <v>775</v>
      </c>
      <c r="AD432" s="55">
        <v>777.5</v>
      </c>
      <c r="AE432" s="54" t="s">
        <v>180</v>
      </c>
      <c r="AF432" s="54" t="s">
        <v>180</v>
      </c>
      <c r="AG432" s="55" t="s">
        <v>180</v>
      </c>
      <c r="AH432" s="56" t="s">
        <v>180</v>
      </c>
      <c r="AI432" s="54" t="s">
        <v>180</v>
      </c>
      <c r="AJ432" s="55" t="s">
        <v>180</v>
      </c>
      <c r="AK432" s="56">
        <v>740</v>
      </c>
      <c r="AL432" s="54">
        <v>730</v>
      </c>
      <c r="AM432" s="55">
        <v>735</v>
      </c>
      <c r="AN432" s="56" t="s">
        <v>180</v>
      </c>
      <c r="AO432" s="54" t="s">
        <v>180</v>
      </c>
      <c r="AP432" s="55" t="s">
        <v>180</v>
      </c>
      <c r="AQ432" s="56" t="s">
        <v>180</v>
      </c>
      <c r="AR432" s="54" t="s">
        <v>180</v>
      </c>
      <c r="AS432" s="55" t="s">
        <v>180</v>
      </c>
      <c r="AT432" s="56" t="s">
        <v>180</v>
      </c>
      <c r="AU432" s="54" t="s">
        <v>180</v>
      </c>
      <c r="AV432" s="55" t="s">
        <v>180</v>
      </c>
      <c r="AW432" s="56">
        <v>708.75</v>
      </c>
      <c r="AX432" s="54">
        <v>665</v>
      </c>
      <c r="AY432" s="55">
        <v>687</v>
      </c>
      <c r="AZ432" s="56" t="s">
        <v>180</v>
      </c>
      <c r="BA432" s="54" t="s">
        <v>180</v>
      </c>
      <c r="BB432" s="55" t="s">
        <v>180</v>
      </c>
      <c r="BC432" s="56">
        <v>785</v>
      </c>
      <c r="BD432" s="54">
        <v>700</v>
      </c>
      <c r="BE432" s="55">
        <v>742.5</v>
      </c>
      <c r="BF432" s="56">
        <v>806.25</v>
      </c>
      <c r="BG432" s="54">
        <v>710</v>
      </c>
      <c r="BH432" s="55">
        <v>758.25</v>
      </c>
      <c r="BI432" s="56">
        <v>737.5</v>
      </c>
      <c r="BJ432" s="54">
        <v>730</v>
      </c>
      <c r="BK432" s="55">
        <v>733.75</v>
      </c>
      <c r="BL432" s="56">
        <v>733.75</v>
      </c>
      <c r="BM432" s="54">
        <v>728.75</v>
      </c>
      <c r="BN432" s="55">
        <v>731.75</v>
      </c>
      <c r="BO432" s="56">
        <v>720</v>
      </c>
      <c r="BP432" s="54">
        <v>716.25</v>
      </c>
      <c r="BQ432" s="55">
        <v>718.5</v>
      </c>
      <c r="BR432" s="56">
        <v>720</v>
      </c>
      <c r="BS432" s="54">
        <v>702.5</v>
      </c>
      <c r="BT432" s="55">
        <v>711.25</v>
      </c>
      <c r="BU432" s="56">
        <v>750</v>
      </c>
      <c r="BV432" s="54">
        <v>742.5</v>
      </c>
      <c r="BW432" s="55">
        <v>746.75</v>
      </c>
      <c r="BX432" s="56">
        <v>755</v>
      </c>
      <c r="BY432" s="54">
        <v>752.5</v>
      </c>
      <c r="BZ432" s="55">
        <v>754</v>
      </c>
      <c r="CA432" s="56" t="s">
        <v>180</v>
      </c>
      <c r="CB432" s="54" t="s">
        <v>180</v>
      </c>
      <c r="CC432" s="55" t="s">
        <v>180</v>
      </c>
      <c r="CD432" s="56" t="s">
        <v>180</v>
      </c>
      <c r="CE432" s="54" t="s">
        <v>180</v>
      </c>
      <c r="CF432" s="55" t="s">
        <v>180</v>
      </c>
      <c r="CG432" s="56">
        <v>637.5</v>
      </c>
      <c r="CH432" s="54">
        <v>610</v>
      </c>
      <c r="CI432" s="55">
        <v>623.75</v>
      </c>
      <c r="CJ432" s="56">
        <v>3662.5</v>
      </c>
      <c r="CK432" s="54">
        <v>3625</v>
      </c>
      <c r="CL432" s="55">
        <v>3643.75</v>
      </c>
      <c r="CM432" s="56">
        <v>3557.5</v>
      </c>
      <c r="CN432" s="54">
        <v>3505</v>
      </c>
      <c r="CO432" s="55">
        <v>3531.25</v>
      </c>
      <c r="CP432" s="56">
        <v>866.25</v>
      </c>
      <c r="CQ432" s="54">
        <v>837.5</v>
      </c>
      <c r="CR432" s="55">
        <v>852</v>
      </c>
      <c r="CS432" s="56" t="s">
        <v>180</v>
      </c>
      <c r="CT432" s="54" t="s">
        <v>180</v>
      </c>
      <c r="CU432" s="55" t="s">
        <v>180</v>
      </c>
      <c r="CV432" s="56" t="s">
        <v>180</v>
      </c>
      <c r="CW432" s="54" t="s">
        <v>180</v>
      </c>
      <c r="CX432" s="55" t="s">
        <v>180</v>
      </c>
      <c r="CY432" s="54">
        <v>583.75</v>
      </c>
      <c r="CZ432" s="54">
        <v>565</v>
      </c>
      <c r="DA432" s="55">
        <v>574.5</v>
      </c>
      <c r="DB432" s="54">
        <v>660</v>
      </c>
      <c r="DC432" s="54">
        <v>648.75</v>
      </c>
      <c r="DD432" s="55">
        <v>654.5</v>
      </c>
      <c r="DE432" s="54" t="s">
        <v>180</v>
      </c>
      <c r="DF432" s="54" t="s">
        <v>180</v>
      </c>
      <c r="DG432" s="55" t="s">
        <v>180</v>
      </c>
      <c r="DH432" s="54" t="s">
        <v>180</v>
      </c>
      <c r="DI432" s="54" t="s">
        <v>180</v>
      </c>
      <c r="DJ432" s="55" t="s">
        <v>180</v>
      </c>
      <c r="DK432" s="56" t="s">
        <v>180</v>
      </c>
      <c r="DL432" s="54" t="s">
        <v>180</v>
      </c>
      <c r="DM432" s="55" t="s">
        <v>180</v>
      </c>
      <c r="DN432" s="54">
        <v>802.5</v>
      </c>
      <c r="DO432" s="54">
        <v>795</v>
      </c>
      <c r="DP432" s="55">
        <v>798.75</v>
      </c>
      <c r="DQ432" s="54">
        <v>800</v>
      </c>
      <c r="DR432" s="54">
        <v>797.5</v>
      </c>
      <c r="DS432" s="55">
        <v>799</v>
      </c>
      <c r="DT432" s="54" t="s">
        <v>180</v>
      </c>
      <c r="DU432" s="54" t="s">
        <v>180</v>
      </c>
      <c r="DV432" s="55" t="s">
        <v>180</v>
      </c>
      <c r="DW432" s="56">
        <v>696.25</v>
      </c>
      <c r="DX432" s="54">
        <v>684</v>
      </c>
      <c r="DY432" s="55">
        <v>690.5</v>
      </c>
      <c r="DZ432" s="56" t="s">
        <v>180</v>
      </c>
      <c r="EA432" s="54" t="s">
        <v>180</v>
      </c>
      <c r="EB432" s="55" t="s">
        <v>180</v>
      </c>
      <c r="EC432" s="56">
        <v>806.25</v>
      </c>
      <c r="ED432" s="54">
        <v>611.25</v>
      </c>
      <c r="EE432" s="55">
        <v>709.25</v>
      </c>
      <c r="EF432" s="56">
        <v>740</v>
      </c>
      <c r="EG432" s="54">
        <v>730</v>
      </c>
      <c r="EH432" s="55">
        <v>735</v>
      </c>
      <c r="EI432" s="56">
        <v>530</v>
      </c>
      <c r="EJ432" s="54">
        <v>472.5</v>
      </c>
      <c r="EK432" s="55">
        <v>501.25</v>
      </c>
      <c r="EL432" s="56">
        <v>722.5</v>
      </c>
      <c r="EM432" s="54">
        <v>590</v>
      </c>
      <c r="EN432" s="55">
        <v>656.25</v>
      </c>
      <c r="EO432" s="56">
        <v>3125</v>
      </c>
      <c r="EP432" s="54">
        <v>3050</v>
      </c>
      <c r="EQ432" s="55">
        <v>3087.5</v>
      </c>
      <c r="ER432" s="56" t="s">
        <v>180</v>
      </c>
      <c r="ES432" s="54" t="s">
        <v>180</v>
      </c>
      <c r="ET432" s="55" t="s">
        <v>180</v>
      </c>
      <c r="EU432" s="54">
        <v>637.5</v>
      </c>
      <c r="EV432" s="54">
        <v>610</v>
      </c>
      <c r="EW432" s="55">
        <v>623.75</v>
      </c>
      <c r="EX432" s="54">
        <v>630</v>
      </c>
      <c r="EY432" s="54">
        <v>600</v>
      </c>
      <c r="EZ432" s="55">
        <v>615</v>
      </c>
      <c r="FA432" s="56">
        <v>500</v>
      </c>
      <c r="FB432" s="54">
        <v>500</v>
      </c>
      <c r="FC432" s="55">
        <v>500</v>
      </c>
      <c r="FD432" s="56">
        <v>1240</v>
      </c>
      <c r="FE432" s="54">
        <v>1215</v>
      </c>
      <c r="FF432" s="55">
        <v>1228</v>
      </c>
      <c r="FG432" s="56">
        <v>645</v>
      </c>
      <c r="FH432" s="54">
        <v>620</v>
      </c>
      <c r="FI432" s="55">
        <v>632.5</v>
      </c>
      <c r="FJ432" s="56">
        <v>690</v>
      </c>
      <c r="FK432" s="54">
        <v>530</v>
      </c>
      <c r="FL432" s="55">
        <v>610</v>
      </c>
      <c r="FM432" s="56">
        <v>780</v>
      </c>
      <c r="FN432" s="54">
        <v>745</v>
      </c>
      <c r="FO432" s="55">
        <v>762.5</v>
      </c>
      <c r="FP432" s="56" t="s">
        <v>180</v>
      </c>
      <c r="FQ432" s="54" t="s">
        <v>180</v>
      </c>
      <c r="FR432" s="55" t="s">
        <v>180</v>
      </c>
      <c r="FS432" s="56" t="s">
        <v>180</v>
      </c>
      <c r="FT432" s="54" t="s">
        <v>180</v>
      </c>
      <c r="FU432" s="55" t="s">
        <v>180</v>
      </c>
      <c r="FV432" s="56">
        <v>510</v>
      </c>
      <c r="FW432" s="54">
        <v>475</v>
      </c>
      <c r="FX432" s="55">
        <v>492.5</v>
      </c>
      <c r="FY432" s="56">
        <v>550</v>
      </c>
      <c r="FZ432" s="54">
        <v>520</v>
      </c>
      <c r="GA432" s="55">
        <v>535</v>
      </c>
      <c r="GB432" s="56">
        <v>1320</v>
      </c>
      <c r="GC432" s="54">
        <v>1075</v>
      </c>
      <c r="GD432" s="55">
        <v>1198</v>
      </c>
      <c r="GE432" s="56">
        <v>1175</v>
      </c>
      <c r="GF432" s="54">
        <v>1175</v>
      </c>
      <c r="GG432" s="55">
        <v>1175</v>
      </c>
      <c r="GH432" s="56">
        <v>1410</v>
      </c>
      <c r="GI432" s="54">
        <v>1280</v>
      </c>
      <c r="GJ432" s="55">
        <v>1345</v>
      </c>
      <c r="GK432" s="56">
        <v>1375</v>
      </c>
      <c r="GL432" s="54">
        <v>1280</v>
      </c>
      <c r="GM432" s="55">
        <v>1328</v>
      </c>
      <c r="GN432" s="56" t="s">
        <v>180</v>
      </c>
      <c r="GO432" s="54" t="s">
        <v>180</v>
      </c>
      <c r="GP432" s="55" t="s">
        <v>180</v>
      </c>
      <c r="GQ432" s="56" t="s">
        <v>180</v>
      </c>
      <c r="GR432" s="54" t="s">
        <v>180</v>
      </c>
      <c r="GS432" s="55" t="s">
        <v>180</v>
      </c>
      <c r="GT432" s="56">
        <v>1410</v>
      </c>
      <c r="GU432" s="54">
        <v>1280</v>
      </c>
      <c r="GV432" s="55">
        <v>1345</v>
      </c>
      <c r="GW432" s="56" t="s">
        <v>180</v>
      </c>
      <c r="GX432" s="54" t="s">
        <v>180</v>
      </c>
      <c r="GY432" s="55" t="s">
        <v>180</v>
      </c>
      <c r="GZ432" s="56">
        <v>345</v>
      </c>
      <c r="HA432" s="54">
        <v>235</v>
      </c>
      <c r="HB432" s="55">
        <v>290</v>
      </c>
      <c r="HC432" s="56" t="s">
        <v>180</v>
      </c>
      <c r="HD432" s="54" t="s">
        <v>180</v>
      </c>
      <c r="HE432" s="55" t="s">
        <v>180</v>
      </c>
      <c r="HF432" s="54">
        <v>350</v>
      </c>
      <c r="HG432" s="54">
        <v>243.75</v>
      </c>
      <c r="HH432" s="55">
        <v>297</v>
      </c>
      <c r="HI432" s="54">
        <v>272.5</v>
      </c>
      <c r="HJ432" s="54">
        <v>173.75</v>
      </c>
      <c r="HK432" s="55">
        <v>223.25</v>
      </c>
      <c r="HL432" s="56">
        <v>142.5</v>
      </c>
      <c r="HM432" s="54">
        <v>75</v>
      </c>
      <c r="HN432" s="55">
        <v>108.75</v>
      </c>
      <c r="HO432" s="56">
        <v>240</v>
      </c>
      <c r="HP432" s="54">
        <v>157.5</v>
      </c>
      <c r="HQ432" s="55">
        <v>198.75</v>
      </c>
      <c r="HR432" s="56">
        <v>280</v>
      </c>
      <c r="HS432" s="54">
        <v>237.5</v>
      </c>
      <c r="HT432" s="55">
        <v>258.75</v>
      </c>
      <c r="HU432" s="56">
        <v>360</v>
      </c>
      <c r="HV432" s="54">
        <v>330</v>
      </c>
      <c r="HW432" s="55">
        <v>345</v>
      </c>
      <c r="HX432" s="56">
        <v>180</v>
      </c>
      <c r="HY432" s="54">
        <v>157.5</v>
      </c>
      <c r="HZ432" s="55">
        <v>169</v>
      </c>
      <c r="IA432" s="56">
        <v>155</v>
      </c>
      <c r="IB432" s="54">
        <v>142.5</v>
      </c>
      <c r="IC432" s="55">
        <v>149</v>
      </c>
    </row>
    <row r="433" spans="1:237">
      <c r="A433" s="20">
        <v>2022</v>
      </c>
      <c r="B433" s="20">
        <v>4</v>
      </c>
      <c r="C433" s="20">
        <v>12</v>
      </c>
      <c r="D433" s="54">
        <v>662.5</v>
      </c>
      <c r="E433" s="54">
        <v>657.5</v>
      </c>
      <c r="F433" s="55">
        <v>660</v>
      </c>
      <c r="G433" s="56" t="s">
        <v>180</v>
      </c>
      <c r="H433" s="54" t="s">
        <v>180</v>
      </c>
      <c r="I433" s="55" t="s">
        <v>180</v>
      </c>
      <c r="J433" s="56">
        <v>633.75</v>
      </c>
      <c r="K433" s="54">
        <v>617.5</v>
      </c>
      <c r="L433" s="55">
        <v>626</v>
      </c>
      <c r="M433" s="56">
        <v>722.5</v>
      </c>
      <c r="N433" s="54">
        <v>707.5</v>
      </c>
      <c r="O433" s="55">
        <v>715</v>
      </c>
      <c r="P433" s="56" t="s">
        <v>180</v>
      </c>
      <c r="Q433" s="54" t="s">
        <v>180</v>
      </c>
      <c r="R433" s="55" t="s">
        <v>180</v>
      </c>
      <c r="S433" s="56" t="s">
        <v>180</v>
      </c>
      <c r="T433" s="54" t="s">
        <v>180</v>
      </c>
      <c r="U433" s="55" t="s">
        <v>180</v>
      </c>
      <c r="V433" s="54">
        <v>725</v>
      </c>
      <c r="W433" s="54">
        <v>713.75</v>
      </c>
      <c r="X433" s="55">
        <v>719.5</v>
      </c>
      <c r="Y433" s="54" t="s">
        <v>180</v>
      </c>
      <c r="Z433" s="54" t="s">
        <v>180</v>
      </c>
      <c r="AA433" s="55" t="s">
        <v>180</v>
      </c>
      <c r="AB433" s="54">
        <v>722.5</v>
      </c>
      <c r="AC433" s="54">
        <v>722.5</v>
      </c>
      <c r="AD433" s="55">
        <v>722.5</v>
      </c>
      <c r="AE433" s="54" t="s">
        <v>180</v>
      </c>
      <c r="AF433" s="54" t="s">
        <v>180</v>
      </c>
      <c r="AG433" s="55" t="s">
        <v>180</v>
      </c>
      <c r="AH433" s="56" t="s">
        <v>180</v>
      </c>
      <c r="AI433" s="54" t="s">
        <v>180</v>
      </c>
      <c r="AJ433" s="55" t="s">
        <v>180</v>
      </c>
      <c r="AK433" s="56" t="s">
        <v>180</v>
      </c>
      <c r="AL433" s="54" t="s">
        <v>180</v>
      </c>
      <c r="AM433" s="55" t="s">
        <v>180</v>
      </c>
      <c r="AN433" s="56" t="s">
        <v>180</v>
      </c>
      <c r="AO433" s="54" t="s">
        <v>180</v>
      </c>
      <c r="AP433" s="55" t="s">
        <v>180</v>
      </c>
      <c r="AQ433" s="56" t="s">
        <v>180</v>
      </c>
      <c r="AR433" s="54" t="s">
        <v>180</v>
      </c>
      <c r="AS433" s="55" t="s">
        <v>180</v>
      </c>
      <c r="AT433" s="56" t="s">
        <v>180</v>
      </c>
      <c r="AU433" s="54" t="s">
        <v>180</v>
      </c>
      <c r="AV433" s="55" t="s">
        <v>180</v>
      </c>
      <c r="AW433" s="56">
        <v>710</v>
      </c>
      <c r="AX433" s="54">
        <v>663.75</v>
      </c>
      <c r="AY433" s="55">
        <v>687.25</v>
      </c>
      <c r="AZ433" s="56" t="s">
        <v>180</v>
      </c>
      <c r="BA433" s="54" t="s">
        <v>180</v>
      </c>
      <c r="BB433" s="55" t="s">
        <v>180</v>
      </c>
      <c r="BC433" s="56">
        <v>755</v>
      </c>
      <c r="BD433" s="54">
        <v>690</v>
      </c>
      <c r="BE433" s="55">
        <v>722.5</v>
      </c>
      <c r="BF433" s="56">
        <v>767.5</v>
      </c>
      <c r="BG433" s="54">
        <v>710</v>
      </c>
      <c r="BH433" s="55">
        <v>738.75</v>
      </c>
      <c r="BI433" s="56">
        <v>706.25</v>
      </c>
      <c r="BJ433" s="54">
        <v>701.25</v>
      </c>
      <c r="BK433" s="55">
        <v>704.25</v>
      </c>
      <c r="BL433" s="56">
        <v>712.5</v>
      </c>
      <c r="BM433" s="54">
        <v>708.75</v>
      </c>
      <c r="BN433" s="55">
        <v>711</v>
      </c>
      <c r="BO433" s="56">
        <v>710</v>
      </c>
      <c r="BP433" s="54">
        <v>707.5</v>
      </c>
      <c r="BQ433" s="55">
        <v>709</v>
      </c>
      <c r="BR433" s="56">
        <v>706.25</v>
      </c>
      <c r="BS433" s="54">
        <v>703.75</v>
      </c>
      <c r="BT433" s="55">
        <v>705</v>
      </c>
      <c r="BU433" s="56">
        <v>726.25</v>
      </c>
      <c r="BV433" s="54">
        <v>720</v>
      </c>
      <c r="BW433" s="55">
        <v>723.5</v>
      </c>
      <c r="BX433" s="56">
        <v>745</v>
      </c>
      <c r="BY433" s="54">
        <v>730</v>
      </c>
      <c r="BZ433" s="55">
        <v>737.5</v>
      </c>
      <c r="CA433" s="56" t="s">
        <v>180</v>
      </c>
      <c r="CB433" s="54" t="s">
        <v>180</v>
      </c>
      <c r="CC433" s="55" t="s">
        <v>180</v>
      </c>
      <c r="CD433" s="56" t="s">
        <v>180</v>
      </c>
      <c r="CE433" s="54" t="s">
        <v>180</v>
      </c>
      <c r="CF433" s="55" t="s">
        <v>180</v>
      </c>
      <c r="CG433" s="56">
        <v>678.5</v>
      </c>
      <c r="CH433" s="54">
        <v>640</v>
      </c>
      <c r="CI433" s="55">
        <v>659.25</v>
      </c>
      <c r="CJ433" s="56">
        <v>3949.9999999999991</v>
      </c>
      <c r="CK433" s="54">
        <v>3850</v>
      </c>
      <c r="CL433" s="55">
        <v>3900</v>
      </c>
      <c r="CM433" s="56">
        <v>3825</v>
      </c>
      <c r="CN433" s="54">
        <v>3700</v>
      </c>
      <c r="CO433" s="55">
        <v>3762.5</v>
      </c>
      <c r="CP433" s="56">
        <v>838.75</v>
      </c>
      <c r="CQ433" s="54">
        <v>815</v>
      </c>
      <c r="CR433" s="55">
        <v>827.25</v>
      </c>
      <c r="CS433" s="56" t="s">
        <v>180</v>
      </c>
      <c r="CT433" s="54" t="s">
        <v>180</v>
      </c>
      <c r="CU433" s="55" t="s">
        <v>180</v>
      </c>
      <c r="CV433" s="56" t="s">
        <v>180</v>
      </c>
      <c r="CW433" s="54" t="s">
        <v>180</v>
      </c>
      <c r="CX433" s="55" t="s">
        <v>180</v>
      </c>
      <c r="CY433" s="54">
        <v>573.75</v>
      </c>
      <c r="CZ433" s="54">
        <v>555</v>
      </c>
      <c r="DA433" s="55">
        <v>564.75</v>
      </c>
      <c r="DB433" s="54">
        <v>635</v>
      </c>
      <c r="DC433" s="54">
        <v>608.75</v>
      </c>
      <c r="DD433" s="55">
        <v>622</v>
      </c>
      <c r="DE433" s="54" t="s">
        <v>180</v>
      </c>
      <c r="DF433" s="54" t="s">
        <v>180</v>
      </c>
      <c r="DG433" s="55" t="s">
        <v>180</v>
      </c>
      <c r="DH433" s="54" t="s">
        <v>180</v>
      </c>
      <c r="DI433" s="54" t="s">
        <v>180</v>
      </c>
      <c r="DJ433" s="55" t="s">
        <v>180</v>
      </c>
      <c r="DK433" s="56" t="s">
        <v>180</v>
      </c>
      <c r="DL433" s="54" t="s">
        <v>180</v>
      </c>
      <c r="DM433" s="55" t="s">
        <v>180</v>
      </c>
      <c r="DN433" s="54">
        <v>725</v>
      </c>
      <c r="DO433" s="54">
        <v>712.5</v>
      </c>
      <c r="DP433" s="55">
        <v>719</v>
      </c>
      <c r="DQ433" s="54">
        <v>728.75</v>
      </c>
      <c r="DR433" s="54">
        <v>716.25</v>
      </c>
      <c r="DS433" s="55">
        <v>722.5</v>
      </c>
      <c r="DT433" s="54" t="s">
        <v>180</v>
      </c>
      <c r="DU433" s="54" t="s">
        <v>180</v>
      </c>
      <c r="DV433" s="55" t="s">
        <v>180</v>
      </c>
      <c r="DW433" s="56">
        <v>662.5</v>
      </c>
      <c r="DX433" s="54">
        <v>657.5</v>
      </c>
      <c r="DY433" s="55">
        <v>660</v>
      </c>
      <c r="DZ433" s="56" t="s">
        <v>180</v>
      </c>
      <c r="EA433" s="54" t="s">
        <v>180</v>
      </c>
      <c r="EB433" s="55" t="s">
        <v>180</v>
      </c>
      <c r="EC433" s="56">
        <v>767.5</v>
      </c>
      <c r="ED433" s="54">
        <v>602.5</v>
      </c>
      <c r="EE433" s="55">
        <v>685</v>
      </c>
      <c r="EF433" s="56" t="s">
        <v>180</v>
      </c>
      <c r="EG433" s="54" t="s">
        <v>180</v>
      </c>
      <c r="EH433" s="55" t="s">
        <v>180</v>
      </c>
      <c r="EI433" s="56">
        <v>500</v>
      </c>
      <c r="EJ433" s="54">
        <v>452.5</v>
      </c>
      <c r="EK433" s="55">
        <v>476.25000000000006</v>
      </c>
      <c r="EL433" s="56">
        <v>695</v>
      </c>
      <c r="EM433" s="54">
        <v>572.5</v>
      </c>
      <c r="EN433" s="55">
        <v>633.75</v>
      </c>
      <c r="EO433" s="56">
        <v>3487.5</v>
      </c>
      <c r="EP433" s="54">
        <v>3437.5</v>
      </c>
      <c r="EQ433" s="55">
        <v>3462.5</v>
      </c>
      <c r="ER433" s="56" t="s">
        <v>180</v>
      </c>
      <c r="ES433" s="54" t="s">
        <v>180</v>
      </c>
      <c r="ET433" s="55" t="s">
        <v>180</v>
      </c>
      <c r="EU433" s="54">
        <v>678.5</v>
      </c>
      <c r="EV433" s="54">
        <v>640</v>
      </c>
      <c r="EW433" s="55">
        <v>659.25</v>
      </c>
      <c r="EX433" s="54">
        <v>626.75</v>
      </c>
      <c r="EY433" s="54">
        <v>615</v>
      </c>
      <c r="EZ433" s="55">
        <v>621</v>
      </c>
      <c r="FA433" s="56">
        <v>500</v>
      </c>
      <c r="FB433" s="54">
        <v>500</v>
      </c>
      <c r="FC433" s="55">
        <v>500</v>
      </c>
      <c r="FD433" s="56">
        <v>1180</v>
      </c>
      <c r="FE433" s="54">
        <v>1140</v>
      </c>
      <c r="FF433" s="55">
        <v>1160</v>
      </c>
      <c r="FG433" s="56">
        <v>600</v>
      </c>
      <c r="FH433" s="54">
        <v>565</v>
      </c>
      <c r="FI433" s="55">
        <v>582.5</v>
      </c>
      <c r="FJ433" s="56">
        <v>672.5</v>
      </c>
      <c r="FK433" s="54">
        <v>510</v>
      </c>
      <c r="FL433" s="55">
        <v>591.25</v>
      </c>
      <c r="FM433" s="56">
        <v>755</v>
      </c>
      <c r="FN433" s="54">
        <v>720</v>
      </c>
      <c r="FO433" s="55">
        <v>737.5</v>
      </c>
      <c r="FP433" s="56" t="s">
        <v>180</v>
      </c>
      <c r="FQ433" s="54" t="s">
        <v>180</v>
      </c>
      <c r="FR433" s="55" t="s">
        <v>180</v>
      </c>
      <c r="FS433" s="56" t="s">
        <v>180</v>
      </c>
      <c r="FT433" s="54" t="s">
        <v>180</v>
      </c>
      <c r="FU433" s="55" t="s">
        <v>180</v>
      </c>
      <c r="FV433" s="56">
        <v>500</v>
      </c>
      <c r="FW433" s="54">
        <v>470</v>
      </c>
      <c r="FX433" s="55">
        <v>484.99999999999994</v>
      </c>
      <c r="FY433" s="56">
        <v>530</v>
      </c>
      <c r="FZ433" s="54">
        <v>510</v>
      </c>
      <c r="GA433" s="55">
        <v>520</v>
      </c>
      <c r="GB433" s="56">
        <v>1320</v>
      </c>
      <c r="GC433" s="54">
        <v>1075</v>
      </c>
      <c r="GD433" s="55">
        <v>1198</v>
      </c>
      <c r="GE433" s="56">
        <v>1175</v>
      </c>
      <c r="GF433" s="54">
        <v>1175</v>
      </c>
      <c r="GG433" s="55">
        <v>1175</v>
      </c>
      <c r="GH433" s="56">
        <v>1410</v>
      </c>
      <c r="GI433" s="54">
        <v>1280</v>
      </c>
      <c r="GJ433" s="55">
        <v>1345</v>
      </c>
      <c r="GK433" s="56">
        <v>1375</v>
      </c>
      <c r="GL433" s="54">
        <v>1280</v>
      </c>
      <c r="GM433" s="55">
        <v>1328</v>
      </c>
      <c r="GN433" s="56" t="s">
        <v>180</v>
      </c>
      <c r="GO433" s="54" t="s">
        <v>180</v>
      </c>
      <c r="GP433" s="55" t="s">
        <v>180</v>
      </c>
      <c r="GQ433" s="56" t="s">
        <v>180</v>
      </c>
      <c r="GR433" s="54" t="s">
        <v>180</v>
      </c>
      <c r="GS433" s="55" t="s">
        <v>180</v>
      </c>
      <c r="GT433" s="56">
        <v>1410</v>
      </c>
      <c r="GU433" s="54">
        <v>1280</v>
      </c>
      <c r="GV433" s="55">
        <v>1345</v>
      </c>
      <c r="GW433" s="56" t="s">
        <v>180</v>
      </c>
      <c r="GX433" s="54" t="s">
        <v>180</v>
      </c>
      <c r="GY433" s="55" t="s">
        <v>180</v>
      </c>
      <c r="GZ433" s="56">
        <v>345</v>
      </c>
      <c r="HA433" s="54">
        <v>235</v>
      </c>
      <c r="HB433" s="55">
        <v>290</v>
      </c>
      <c r="HC433" s="56" t="s">
        <v>180</v>
      </c>
      <c r="HD433" s="54" t="s">
        <v>180</v>
      </c>
      <c r="HE433" s="55" t="s">
        <v>180</v>
      </c>
      <c r="HF433" s="54">
        <v>350</v>
      </c>
      <c r="HG433" s="54">
        <v>225</v>
      </c>
      <c r="HH433" s="55">
        <v>288</v>
      </c>
      <c r="HI433" s="54">
        <v>250</v>
      </c>
      <c r="HJ433" s="54">
        <v>155</v>
      </c>
      <c r="HK433" s="55">
        <v>203</v>
      </c>
      <c r="HL433" s="56">
        <v>135</v>
      </c>
      <c r="HM433" s="54">
        <v>75</v>
      </c>
      <c r="HN433" s="55">
        <v>105</v>
      </c>
      <c r="HO433" s="56">
        <v>240</v>
      </c>
      <c r="HP433" s="54">
        <v>150</v>
      </c>
      <c r="HQ433" s="55">
        <v>195</v>
      </c>
      <c r="HR433" s="56">
        <v>280</v>
      </c>
      <c r="HS433" s="54">
        <v>230</v>
      </c>
      <c r="HT433" s="55">
        <v>255</v>
      </c>
      <c r="HU433" s="56">
        <v>320</v>
      </c>
      <c r="HV433" s="54">
        <v>300</v>
      </c>
      <c r="HW433" s="55">
        <v>310</v>
      </c>
      <c r="HX433" s="56">
        <v>160</v>
      </c>
      <c r="HY433" s="54">
        <v>145</v>
      </c>
      <c r="HZ433" s="55">
        <v>153</v>
      </c>
      <c r="IA433" s="56">
        <v>140</v>
      </c>
      <c r="IB433" s="54">
        <v>120</v>
      </c>
      <c r="IC433" s="55">
        <v>130</v>
      </c>
    </row>
    <row r="434" spans="1:237">
      <c r="A434" s="20">
        <v>2023</v>
      </c>
      <c r="B434" s="20">
        <v>1</v>
      </c>
      <c r="C434" s="20">
        <v>1</v>
      </c>
      <c r="D434" s="54">
        <v>655</v>
      </c>
      <c r="E434" s="54">
        <v>650</v>
      </c>
      <c r="F434" s="55">
        <v>652.5</v>
      </c>
      <c r="G434" s="56" t="s">
        <v>180</v>
      </c>
      <c r="H434" s="54" t="s">
        <v>180</v>
      </c>
      <c r="I434" s="55" t="s">
        <v>180</v>
      </c>
      <c r="J434" s="56">
        <v>633.75</v>
      </c>
      <c r="K434" s="54">
        <v>618.75</v>
      </c>
      <c r="L434" s="55">
        <v>626.25</v>
      </c>
      <c r="M434" s="56">
        <v>692.5</v>
      </c>
      <c r="N434" s="54">
        <v>667.5</v>
      </c>
      <c r="O434" s="55">
        <v>680</v>
      </c>
      <c r="P434" s="56" t="s">
        <v>180</v>
      </c>
      <c r="Q434" s="54" t="s">
        <v>180</v>
      </c>
      <c r="R434" s="55" t="s">
        <v>180</v>
      </c>
      <c r="S434" s="56" t="s">
        <v>180</v>
      </c>
      <c r="T434" s="54" t="s">
        <v>180</v>
      </c>
      <c r="U434" s="55" t="s">
        <v>180</v>
      </c>
      <c r="V434" s="54">
        <v>695</v>
      </c>
      <c r="W434" s="54">
        <v>676.25</v>
      </c>
      <c r="X434" s="55">
        <v>685.75</v>
      </c>
      <c r="Y434" s="54" t="s">
        <v>180</v>
      </c>
      <c r="Z434" s="54" t="s">
        <v>180</v>
      </c>
      <c r="AA434" s="55" t="s">
        <v>180</v>
      </c>
      <c r="AB434" s="54">
        <v>700</v>
      </c>
      <c r="AC434" s="54">
        <v>697.5</v>
      </c>
      <c r="AD434" s="55">
        <v>698.75</v>
      </c>
      <c r="AE434" s="54" t="s">
        <v>180</v>
      </c>
      <c r="AF434" s="54" t="s">
        <v>180</v>
      </c>
      <c r="AG434" s="55" t="s">
        <v>180</v>
      </c>
      <c r="AH434" s="56" t="s">
        <v>180</v>
      </c>
      <c r="AI434" s="54" t="s">
        <v>180</v>
      </c>
      <c r="AJ434" s="55" t="s">
        <v>180</v>
      </c>
      <c r="AK434" s="56" t="s">
        <v>180</v>
      </c>
      <c r="AL434" s="54" t="s">
        <v>180</v>
      </c>
      <c r="AM434" s="55" t="s">
        <v>180</v>
      </c>
      <c r="AN434" s="56" t="s">
        <v>180</v>
      </c>
      <c r="AO434" s="54" t="s">
        <v>180</v>
      </c>
      <c r="AP434" s="55" t="s">
        <v>180</v>
      </c>
      <c r="AQ434" s="56" t="s">
        <v>180</v>
      </c>
      <c r="AR434" s="54" t="s">
        <v>180</v>
      </c>
      <c r="AS434" s="55" t="s">
        <v>180</v>
      </c>
      <c r="AT434" s="56" t="s">
        <v>180</v>
      </c>
      <c r="AU434" s="54" t="s">
        <v>180</v>
      </c>
      <c r="AV434" s="55" t="s">
        <v>180</v>
      </c>
      <c r="AW434" s="56">
        <v>693.75</v>
      </c>
      <c r="AX434" s="54">
        <v>631.25</v>
      </c>
      <c r="AY434" s="55">
        <v>662.75</v>
      </c>
      <c r="AZ434" s="56" t="s">
        <v>180</v>
      </c>
      <c r="BA434" s="54" t="s">
        <v>180</v>
      </c>
      <c r="BB434" s="55" t="s">
        <v>180</v>
      </c>
      <c r="BC434" s="56">
        <v>740</v>
      </c>
      <c r="BD434" s="54">
        <v>690</v>
      </c>
      <c r="BE434" s="55">
        <v>715</v>
      </c>
      <c r="BF434" s="56">
        <v>752.5</v>
      </c>
      <c r="BG434" s="54">
        <v>710</v>
      </c>
      <c r="BH434" s="55">
        <v>731.25</v>
      </c>
      <c r="BI434" s="56">
        <v>673.75</v>
      </c>
      <c r="BJ434" s="54">
        <v>670</v>
      </c>
      <c r="BK434" s="55">
        <v>672</v>
      </c>
      <c r="BL434" s="56">
        <v>675.25</v>
      </c>
      <c r="BM434" s="54">
        <v>673.75</v>
      </c>
      <c r="BN434" s="55">
        <v>674.5</v>
      </c>
      <c r="BO434" s="56">
        <v>677.5</v>
      </c>
      <c r="BP434" s="54">
        <v>673.75</v>
      </c>
      <c r="BQ434" s="55">
        <v>676</v>
      </c>
      <c r="BR434" s="56">
        <v>672.5</v>
      </c>
      <c r="BS434" s="54">
        <v>662.5</v>
      </c>
      <c r="BT434" s="55">
        <v>667.5</v>
      </c>
      <c r="BU434" s="56">
        <v>687.5</v>
      </c>
      <c r="BV434" s="54">
        <v>673.5</v>
      </c>
      <c r="BW434" s="55">
        <v>680.75</v>
      </c>
      <c r="BX434" s="56">
        <v>701.25</v>
      </c>
      <c r="BY434" s="54">
        <v>691.25</v>
      </c>
      <c r="BZ434" s="55">
        <v>696.25</v>
      </c>
      <c r="CA434" s="56" t="s">
        <v>180</v>
      </c>
      <c r="CB434" s="54" t="s">
        <v>180</v>
      </c>
      <c r="CC434" s="55" t="s">
        <v>180</v>
      </c>
      <c r="CD434" s="56" t="s">
        <v>180</v>
      </c>
      <c r="CE434" s="54" t="s">
        <v>180</v>
      </c>
      <c r="CF434" s="55" t="s">
        <v>180</v>
      </c>
      <c r="CG434" s="56">
        <v>691.25</v>
      </c>
      <c r="CH434" s="54">
        <v>673.75</v>
      </c>
      <c r="CI434" s="55">
        <v>682.5</v>
      </c>
      <c r="CJ434" s="56">
        <v>3925</v>
      </c>
      <c r="CK434" s="54">
        <v>3875</v>
      </c>
      <c r="CL434" s="55">
        <v>3899.9999999999995</v>
      </c>
      <c r="CM434" s="56">
        <v>3775</v>
      </c>
      <c r="CN434" s="54">
        <v>3725</v>
      </c>
      <c r="CO434" s="55">
        <v>3750</v>
      </c>
      <c r="CP434" s="56">
        <v>823.75</v>
      </c>
      <c r="CQ434" s="54">
        <v>807.5</v>
      </c>
      <c r="CR434" s="55">
        <v>815.75</v>
      </c>
      <c r="CS434" s="56" t="s">
        <v>180</v>
      </c>
      <c r="CT434" s="54" t="s">
        <v>180</v>
      </c>
      <c r="CU434" s="55" t="s">
        <v>180</v>
      </c>
      <c r="CV434" s="56" t="s">
        <v>180</v>
      </c>
      <c r="CW434" s="54" t="s">
        <v>180</v>
      </c>
      <c r="CX434" s="55" t="s">
        <v>180</v>
      </c>
      <c r="CY434" s="54">
        <v>608.75</v>
      </c>
      <c r="CZ434" s="54">
        <v>607.5</v>
      </c>
      <c r="DA434" s="55">
        <v>608.25</v>
      </c>
      <c r="DB434" s="54">
        <v>612.5</v>
      </c>
      <c r="DC434" s="54">
        <v>596.25</v>
      </c>
      <c r="DD434" s="55">
        <v>604.5</v>
      </c>
      <c r="DE434" s="54" t="s">
        <v>180</v>
      </c>
      <c r="DF434" s="54" t="s">
        <v>180</v>
      </c>
      <c r="DG434" s="55" t="s">
        <v>180</v>
      </c>
      <c r="DH434" s="54" t="s">
        <v>180</v>
      </c>
      <c r="DI434" s="54" t="s">
        <v>180</v>
      </c>
      <c r="DJ434" s="55" t="s">
        <v>180</v>
      </c>
      <c r="DK434" s="56" t="s">
        <v>180</v>
      </c>
      <c r="DL434" s="54" t="s">
        <v>180</v>
      </c>
      <c r="DM434" s="55" t="s">
        <v>180</v>
      </c>
      <c r="DN434" s="54">
        <v>688.75</v>
      </c>
      <c r="DO434" s="54">
        <v>678.75</v>
      </c>
      <c r="DP434" s="55">
        <v>683.75</v>
      </c>
      <c r="DQ434" s="54">
        <v>693.75</v>
      </c>
      <c r="DR434" s="54">
        <v>677.5</v>
      </c>
      <c r="DS434" s="55">
        <v>685.75</v>
      </c>
      <c r="DT434" s="54" t="s">
        <v>180</v>
      </c>
      <c r="DU434" s="54" t="s">
        <v>180</v>
      </c>
      <c r="DV434" s="55" t="s">
        <v>180</v>
      </c>
      <c r="DW434" s="56">
        <v>655</v>
      </c>
      <c r="DX434" s="54">
        <v>650</v>
      </c>
      <c r="DY434" s="55">
        <v>652.5</v>
      </c>
      <c r="DZ434" s="56" t="s">
        <v>180</v>
      </c>
      <c r="EA434" s="54" t="s">
        <v>180</v>
      </c>
      <c r="EB434" s="55" t="s">
        <v>180</v>
      </c>
      <c r="EC434" s="56">
        <v>720</v>
      </c>
      <c r="ED434" s="54">
        <v>637.5</v>
      </c>
      <c r="EE434" s="55">
        <v>678.75</v>
      </c>
      <c r="EF434" s="56" t="s">
        <v>180</v>
      </c>
      <c r="EG434" s="54" t="s">
        <v>180</v>
      </c>
      <c r="EH434" s="55" t="s">
        <v>180</v>
      </c>
      <c r="EI434" s="56">
        <v>517.5</v>
      </c>
      <c r="EJ434" s="54">
        <v>512.5</v>
      </c>
      <c r="EK434" s="55">
        <v>515.5</v>
      </c>
      <c r="EL434" s="56">
        <v>676.25</v>
      </c>
      <c r="EM434" s="54">
        <v>607.5</v>
      </c>
      <c r="EN434" s="55">
        <v>642.25</v>
      </c>
      <c r="EO434" s="56">
        <v>3325</v>
      </c>
      <c r="EP434" s="54">
        <v>3225</v>
      </c>
      <c r="EQ434" s="55">
        <v>3275</v>
      </c>
      <c r="ER434" s="56" t="s">
        <v>180</v>
      </c>
      <c r="ES434" s="54" t="s">
        <v>180</v>
      </c>
      <c r="ET434" s="55" t="s">
        <v>180</v>
      </c>
      <c r="EU434" s="54">
        <v>691.25</v>
      </c>
      <c r="EV434" s="54">
        <v>673.75</v>
      </c>
      <c r="EW434" s="55">
        <v>682.5</v>
      </c>
      <c r="EX434" s="54">
        <v>658.75</v>
      </c>
      <c r="EY434" s="54">
        <v>652.5</v>
      </c>
      <c r="EZ434" s="55">
        <v>656</v>
      </c>
      <c r="FA434" s="56">
        <v>560</v>
      </c>
      <c r="FB434" s="54">
        <v>540</v>
      </c>
      <c r="FC434" s="55">
        <v>550</v>
      </c>
      <c r="FD434" s="56">
        <v>1160</v>
      </c>
      <c r="FE434" s="54">
        <v>1130</v>
      </c>
      <c r="FF434" s="55">
        <v>1145</v>
      </c>
      <c r="FG434" s="56">
        <v>583.75</v>
      </c>
      <c r="FH434" s="54">
        <v>540</v>
      </c>
      <c r="FI434" s="55">
        <v>562</v>
      </c>
      <c r="FJ434" s="56">
        <v>647.5</v>
      </c>
      <c r="FK434" s="54">
        <v>507.5</v>
      </c>
      <c r="FL434" s="55">
        <v>577.5</v>
      </c>
      <c r="FM434" s="56">
        <v>733.75</v>
      </c>
      <c r="FN434" s="54">
        <v>715</v>
      </c>
      <c r="FO434" s="55">
        <v>724.5</v>
      </c>
      <c r="FP434" s="56" t="s">
        <v>180</v>
      </c>
      <c r="FQ434" s="54" t="s">
        <v>180</v>
      </c>
      <c r="FR434" s="55" t="s">
        <v>180</v>
      </c>
      <c r="FS434" s="56" t="s">
        <v>180</v>
      </c>
      <c r="FT434" s="54" t="s">
        <v>180</v>
      </c>
      <c r="FU434" s="55" t="s">
        <v>180</v>
      </c>
      <c r="FV434" s="56" t="s">
        <v>180</v>
      </c>
      <c r="FW434" s="54" t="s">
        <v>180</v>
      </c>
      <c r="FX434" s="55" t="s">
        <v>180</v>
      </c>
      <c r="FY434" s="56">
        <v>527.5</v>
      </c>
      <c r="FZ434" s="54">
        <v>512.5</v>
      </c>
      <c r="GA434" s="55">
        <v>520</v>
      </c>
      <c r="GB434" s="56">
        <v>1200</v>
      </c>
      <c r="GC434" s="54">
        <v>950</v>
      </c>
      <c r="GD434" s="55">
        <v>1075</v>
      </c>
      <c r="GE434" s="56">
        <v>1050</v>
      </c>
      <c r="GF434" s="54">
        <v>1050</v>
      </c>
      <c r="GG434" s="55">
        <v>1050</v>
      </c>
      <c r="GH434" s="56">
        <v>1280</v>
      </c>
      <c r="GI434" s="54">
        <v>1190</v>
      </c>
      <c r="GJ434" s="55">
        <v>1235</v>
      </c>
      <c r="GK434" s="56">
        <v>1250</v>
      </c>
      <c r="GL434" s="54">
        <v>1190</v>
      </c>
      <c r="GM434" s="55">
        <v>1220</v>
      </c>
      <c r="GN434" s="56" t="s">
        <v>180</v>
      </c>
      <c r="GO434" s="54" t="s">
        <v>180</v>
      </c>
      <c r="GP434" s="55" t="s">
        <v>180</v>
      </c>
      <c r="GQ434" s="56" t="s">
        <v>180</v>
      </c>
      <c r="GR434" s="54" t="s">
        <v>180</v>
      </c>
      <c r="GS434" s="55" t="s">
        <v>180</v>
      </c>
      <c r="GT434" s="56">
        <v>1270</v>
      </c>
      <c r="GU434" s="54">
        <v>1180</v>
      </c>
      <c r="GV434" s="55">
        <v>1225</v>
      </c>
      <c r="GW434" s="56" t="s">
        <v>180</v>
      </c>
      <c r="GX434" s="54" t="s">
        <v>180</v>
      </c>
      <c r="GY434" s="55" t="s">
        <v>180</v>
      </c>
      <c r="GZ434" s="56">
        <v>335</v>
      </c>
      <c r="HA434" s="54">
        <v>265</v>
      </c>
      <c r="HB434" s="55">
        <v>300</v>
      </c>
      <c r="HC434" s="56" t="s">
        <v>180</v>
      </c>
      <c r="HD434" s="54" t="s">
        <v>180</v>
      </c>
      <c r="HE434" s="55" t="s">
        <v>180</v>
      </c>
      <c r="HF434" s="54">
        <v>350</v>
      </c>
      <c r="HG434" s="54">
        <v>225</v>
      </c>
      <c r="HH434" s="55">
        <v>288</v>
      </c>
      <c r="HI434" s="54">
        <v>250</v>
      </c>
      <c r="HJ434" s="54">
        <v>155</v>
      </c>
      <c r="HK434" s="55">
        <v>203</v>
      </c>
      <c r="HL434" s="56">
        <v>135</v>
      </c>
      <c r="HM434" s="54">
        <v>75</v>
      </c>
      <c r="HN434" s="55">
        <v>105</v>
      </c>
      <c r="HO434" s="56">
        <v>230</v>
      </c>
      <c r="HP434" s="54">
        <v>140</v>
      </c>
      <c r="HQ434" s="55">
        <v>185</v>
      </c>
      <c r="HR434" s="56">
        <v>270</v>
      </c>
      <c r="HS434" s="54">
        <v>220</v>
      </c>
      <c r="HT434" s="55">
        <v>245</v>
      </c>
      <c r="HU434" s="56">
        <v>320</v>
      </c>
      <c r="HV434" s="54">
        <v>300</v>
      </c>
      <c r="HW434" s="55">
        <v>310</v>
      </c>
      <c r="HX434" s="56">
        <v>140</v>
      </c>
      <c r="HY434" s="54">
        <v>120</v>
      </c>
      <c r="HZ434" s="55">
        <v>130</v>
      </c>
      <c r="IA434" s="56">
        <v>140</v>
      </c>
      <c r="IB434" s="54">
        <v>120</v>
      </c>
      <c r="IC434" s="55">
        <v>130</v>
      </c>
    </row>
    <row r="435" spans="1:237">
      <c r="A435" s="20">
        <v>2023</v>
      </c>
      <c r="B435" s="20">
        <v>1</v>
      </c>
      <c r="C435" s="20">
        <v>2</v>
      </c>
      <c r="D435" s="54">
        <v>650</v>
      </c>
      <c r="E435" s="54">
        <v>650</v>
      </c>
      <c r="F435" s="55">
        <v>650</v>
      </c>
      <c r="G435" s="56" t="s">
        <v>180</v>
      </c>
      <c r="H435" s="54" t="s">
        <v>180</v>
      </c>
      <c r="I435" s="55" t="s">
        <v>180</v>
      </c>
      <c r="J435" s="56">
        <v>617.5</v>
      </c>
      <c r="K435" s="54">
        <v>597</v>
      </c>
      <c r="L435" s="55">
        <v>607.25</v>
      </c>
      <c r="M435" s="56">
        <v>688.75</v>
      </c>
      <c r="N435" s="54">
        <v>663.75</v>
      </c>
      <c r="O435" s="55">
        <v>676.25</v>
      </c>
      <c r="P435" s="56" t="s">
        <v>180</v>
      </c>
      <c r="Q435" s="54" t="s">
        <v>180</v>
      </c>
      <c r="R435" s="55" t="s">
        <v>180</v>
      </c>
      <c r="S435" s="56" t="s">
        <v>180</v>
      </c>
      <c r="T435" s="54" t="s">
        <v>180</v>
      </c>
      <c r="U435" s="55" t="s">
        <v>180</v>
      </c>
      <c r="V435" s="54">
        <v>691.25</v>
      </c>
      <c r="W435" s="54">
        <v>681.25</v>
      </c>
      <c r="X435" s="55">
        <v>686.5</v>
      </c>
      <c r="Y435" s="54" t="s">
        <v>180</v>
      </c>
      <c r="Z435" s="54" t="s">
        <v>180</v>
      </c>
      <c r="AA435" s="55" t="s">
        <v>180</v>
      </c>
      <c r="AB435" s="54">
        <v>688.75</v>
      </c>
      <c r="AC435" s="54">
        <v>688.75</v>
      </c>
      <c r="AD435" s="55">
        <v>688.75</v>
      </c>
      <c r="AE435" s="54" t="s">
        <v>180</v>
      </c>
      <c r="AF435" s="54" t="s">
        <v>180</v>
      </c>
      <c r="AG435" s="55" t="s">
        <v>180</v>
      </c>
      <c r="AH435" s="56" t="s">
        <v>180</v>
      </c>
      <c r="AI435" s="54" t="s">
        <v>180</v>
      </c>
      <c r="AJ435" s="55" t="s">
        <v>180</v>
      </c>
      <c r="AK435" s="56" t="s">
        <v>180</v>
      </c>
      <c r="AL435" s="54" t="s">
        <v>180</v>
      </c>
      <c r="AM435" s="55" t="s">
        <v>180</v>
      </c>
      <c r="AN435" s="56" t="s">
        <v>180</v>
      </c>
      <c r="AO435" s="54" t="s">
        <v>180</v>
      </c>
      <c r="AP435" s="55" t="s">
        <v>180</v>
      </c>
      <c r="AQ435" s="56" t="s">
        <v>180</v>
      </c>
      <c r="AR435" s="54" t="s">
        <v>180</v>
      </c>
      <c r="AS435" s="55" t="s">
        <v>180</v>
      </c>
      <c r="AT435" s="56" t="s">
        <v>180</v>
      </c>
      <c r="AU435" s="54" t="s">
        <v>180</v>
      </c>
      <c r="AV435" s="55" t="s">
        <v>180</v>
      </c>
      <c r="AW435" s="56">
        <v>677.5</v>
      </c>
      <c r="AX435" s="54">
        <v>627.5</v>
      </c>
      <c r="AY435" s="55">
        <v>652.75</v>
      </c>
      <c r="AZ435" s="56" t="s">
        <v>180</v>
      </c>
      <c r="BA435" s="54" t="s">
        <v>180</v>
      </c>
      <c r="BB435" s="55" t="s">
        <v>180</v>
      </c>
      <c r="BC435" s="56">
        <v>715</v>
      </c>
      <c r="BD435" s="54">
        <v>686.25</v>
      </c>
      <c r="BE435" s="55">
        <v>701</v>
      </c>
      <c r="BF435" s="56">
        <v>732.5</v>
      </c>
      <c r="BG435" s="54">
        <v>655</v>
      </c>
      <c r="BH435" s="55">
        <v>693.75</v>
      </c>
      <c r="BI435" s="56">
        <v>652.5</v>
      </c>
      <c r="BJ435" s="54">
        <v>645</v>
      </c>
      <c r="BK435" s="55">
        <v>648.75</v>
      </c>
      <c r="BL435" s="56">
        <v>649.5</v>
      </c>
      <c r="BM435" s="54">
        <v>647.75</v>
      </c>
      <c r="BN435" s="55">
        <v>648.75</v>
      </c>
      <c r="BO435" s="56">
        <v>650</v>
      </c>
      <c r="BP435" s="54">
        <v>645</v>
      </c>
      <c r="BQ435" s="55">
        <v>648</v>
      </c>
      <c r="BR435" s="56">
        <v>648.75</v>
      </c>
      <c r="BS435" s="54">
        <v>638.75</v>
      </c>
      <c r="BT435" s="55">
        <v>643.75</v>
      </c>
      <c r="BU435" s="56">
        <v>662.25</v>
      </c>
      <c r="BV435" s="54">
        <v>653</v>
      </c>
      <c r="BW435" s="55">
        <v>657.75</v>
      </c>
      <c r="BX435" s="56">
        <v>671.25</v>
      </c>
      <c r="BY435" s="54">
        <v>663.75</v>
      </c>
      <c r="BZ435" s="55">
        <v>667.75</v>
      </c>
      <c r="CA435" s="56" t="s">
        <v>180</v>
      </c>
      <c r="CB435" s="54" t="s">
        <v>180</v>
      </c>
      <c r="CC435" s="55" t="s">
        <v>180</v>
      </c>
      <c r="CD435" s="56" t="s">
        <v>180</v>
      </c>
      <c r="CE435" s="54" t="s">
        <v>180</v>
      </c>
      <c r="CF435" s="55" t="s">
        <v>180</v>
      </c>
      <c r="CG435" s="56">
        <v>695</v>
      </c>
      <c r="CH435" s="54">
        <v>685</v>
      </c>
      <c r="CI435" s="55">
        <v>690</v>
      </c>
      <c r="CJ435" s="56">
        <v>3949.9999999999991</v>
      </c>
      <c r="CK435" s="54">
        <v>3930</v>
      </c>
      <c r="CL435" s="55">
        <v>3940</v>
      </c>
      <c r="CM435" s="56">
        <v>3800.0000000000009</v>
      </c>
      <c r="CN435" s="54">
        <v>3780</v>
      </c>
      <c r="CO435" s="55">
        <v>3789.9999999999991</v>
      </c>
      <c r="CP435" s="56">
        <v>802.5</v>
      </c>
      <c r="CQ435" s="54">
        <v>771.25</v>
      </c>
      <c r="CR435" s="55">
        <v>787</v>
      </c>
      <c r="CS435" s="56" t="s">
        <v>180</v>
      </c>
      <c r="CT435" s="54" t="s">
        <v>180</v>
      </c>
      <c r="CU435" s="55" t="s">
        <v>180</v>
      </c>
      <c r="CV435" s="56" t="s">
        <v>180</v>
      </c>
      <c r="CW435" s="54" t="s">
        <v>180</v>
      </c>
      <c r="CX435" s="55" t="s">
        <v>180</v>
      </c>
      <c r="CY435" s="54">
        <v>615</v>
      </c>
      <c r="CZ435" s="54">
        <v>610</v>
      </c>
      <c r="DA435" s="55">
        <v>613</v>
      </c>
      <c r="DB435" s="54">
        <v>572.5</v>
      </c>
      <c r="DC435" s="54">
        <v>562.5</v>
      </c>
      <c r="DD435" s="55">
        <v>568</v>
      </c>
      <c r="DE435" s="54" t="s">
        <v>180</v>
      </c>
      <c r="DF435" s="54" t="s">
        <v>180</v>
      </c>
      <c r="DG435" s="55" t="s">
        <v>180</v>
      </c>
      <c r="DH435" s="54" t="s">
        <v>180</v>
      </c>
      <c r="DI435" s="54" t="s">
        <v>180</v>
      </c>
      <c r="DJ435" s="55" t="s">
        <v>180</v>
      </c>
      <c r="DK435" s="56" t="s">
        <v>180</v>
      </c>
      <c r="DL435" s="54" t="s">
        <v>180</v>
      </c>
      <c r="DM435" s="55" t="s">
        <v>180</v>
      </c>
      <c r="DN435" s="54">
        <v>653.75</v>
      </c>
      <c r="DO435" s="54">
        <v>647.5</v>
      </c>
      <c r="DP435" s="55">
        <v>650.75</v>
      </c>
      <c r="DQ435" s="54">
        <v>655</v>
      </c>
      <c r="DR435" s="54">
        <v>647.5</v>
      </c>
      <c r="DS435" s="55">
        <v>651.75</v>
      </c>
      <c r="DT435" s="54" t="s">
        <v>180</v>
      </c>
      <c r="DU435" s="54" t="s">
        <v>180</v>
      </c>
      <c r="DV435" s="55" t="s">
        <v>180</v>
      </c>
      <c r="DW435" s="56">
        <v>650</v>
      </c>
      <c r="DX435" s="54">
        <v>650</v>
      </c>
      <c r="DY435" s="55">
        <v>650</v>
      </c>
      <c r="DZ435" s="56" t="s">
        <v>180</v>
      </c>
      <c r="EA435" s="54" t="s">
        <v>180</v>
      </c>
      <c r="EB435" s="55" t="s">
        <v>180</v>
      </c>
      <c r="EC435" s="56">
        <v>720</v>
      </c>
      <c r="ED435" s="54">
        <v>640</v>
      </c>
      <c r="EE435" s="55">
        <v>680</v>
      </c>
      <c r="EF435" s="56" t="s">
        <v>180</v>
      </c>
      <c r="EG435" s="54" t="s">
        <v>180</v>
      </c>
      <c r="EH435" s="55" t="s">
        <v>180</v>
      </c>
      <c r="EI435" s="56">
        <v>520</v>
      </c>
      <c r="EJ435" s="54">
        <v>515</v>
      </c>
      <c r="EK435" s="55">
        <v>518</v>
      </c>
      <c r="EL435" s="56">
        <v>647.5</v>
      </c>
      <c r="EM435" s="54">
        <v>610</v>
      </c>
      <c r="EN435" s="55">
        <v>628.75</v>
      </c>
      <c r="EO435" s="56">
        <v>3262.5</v>
      </c>
      <c r="EP435" s="54">
        <v>3200</v>
      </c>
      <c r="EQ435" s="55">
        <v>3231.25</v>
      </c>
      <c r="ER435" s="56" t="s">
        <v>180</v>
      </c>
      <c r="ES435" s="54" t="s">
        <v>180</v>
      </c>
      <c r="ET435" s="55" t="s">
        <v>180</v>
      </c>
      <c r="EU435" s="54">
        <v>695</v>
      </c>
      <c r="EV435" s="54">
        <v>685</v>
      </c>
      <c r="EW435" s="55">
        <v>690</v>
      </c>
      <c r="EX435" s="54">
        <v>660</v>
      </c>
      <c r="EY435" s="54">
        <v>655</v>
      </c>
      <c r="EZ435" s="55">
        <v>658</v>
      </c>
      <c r="FA435" s="56">
        <v>560</v>
      </c>
      <c r="FB435" s="54">
        <v>540</v>
      </c>
      <c r="FC435" s="55">
        <v>550</v>
      </c>
      <c r="FD435" s="56">
        <v>1100</v>
      </c>
      <c r="FE435" s="54">
        <v>1100</v>
      </c>
      <c r="FF435" s="55">
        <v>1100</v>
      </c>
      <c r="FG435" s="56">
        <v>523.75</v>
      </c>
      <c r="FH435" s="54">
        <v>510</v>
      </c>
      <c r="FI435" s="55">
        <v>517</v>
      </c>
      <c r="FJ435" s="56">
        <v>640</v>
      </c>
      <c r="FK435" s="54">
        <v>500</v>
      </c>
      <c r="FL435" s="55">
        <v>570</v>
      </c>
      <c r="FM435" s="56">
        <v>715</v>
      </c>
      <c r="FN435" s="54">
        <v>700</v>
      </c>
      <c r="FO435" s="55">
        <v>708</v>
      </c>
      <c r="FP435" s="56" t="s">
        <v>180</v>
      </c>
      <c r="FQ435" s="54" t="s">
        <v>180</v>
      </c>
      <c r="FR435" s="55" t="s">
        <v>180</v>
      </c>
      <c r="FS435" s="56" t="s">
        <v>180</v>
      </c>
      <c r="FT435" s="54" t="s">
        <v>180</v>
      </c>
      <c r="FU435" s="55" t="s">
        <v>180</v>
      </c>
      <c r="FV435" s="56" t="s">
        <v>180</v>
      </c>
      <c r="FW435" s="54" t="s">
        <v>180</v>
      </c>
      <c r="FX435" s="55" t="s">
        <v>180</v>
      </c>
      <c r="FY435" s="56">
        <v>520</v>
      </c>
      <c r="FZ435" s="54">
        <v>520</v>
      </c>
      <c r="GA435" s="55">
        <v>520</v>
      </c>
      <c r="GB435" s="56">
        <v>1200</v>
      </c>
      <c r="GC435" s="54">
        <v>950</v>
      </c>
      <c r="GD435" s="55">
        <v>1075</v>
      </c>
      <c r="GE435" s="56">
        <v>1050</v>
      </c>
      <c r="GF435" s="54">
        <v>1050</v>
      </c>
      <c r="GG435" s="55">
        <v>1050</v>
      </c>
      <c r="GH435" s="56">
        <v>1280</v>
      </c>
      <c r="GI435" s="54">
        <v>1190</v>
      </c>
      <c r="GJ435" s="55">
        <v>1235</v>
      </c>
      <c r="GK435" s="56">
        <v>1250</v>
      </c>
      <c r="GL435" s="54">
        <v>1190</v>
      </c>
      <c r="GM435" s="55">
        <v>1220</v>
      </c>
      <c r="GN435" s="56" t="s">
        <v>180</v>
      </c>
      <c r="GO435" s="54" t="s">
        <v>180</v>
      </c>
      <c r="GP435" s="55" t="s">
        <v>180</v>
      </c>
      <c r="GQ435" s="56" t="s">
        <v>180</v>
      </c>
      <c r="GR435" s="54" t="s">
        <v>180</v>
      </c>
      <c r="GS435" s="55" t="s">
        <v>180</v>
      </c>
      <c r="GT435" s="56">
        <v>1270</v>
      </c>
      <c r="GU435" s="54">
        <v>1180</v>
      </c>
      <c r="GV435" s="55">
        <v>1225</v>
      </c>
      <c r="GW435" s="56" t="s">
        <v>180</v>
      </c>
      <c r="GX435" s="54" t="s">
        <v>180</v>
      </c>
      <c r="GY435" s="55" t="s">
        <v>180</v>
      </c>
      <c r="GZ435" s="56">
        <v>335</v>
      </c>
      <c r="HA435" s="54">
        <v>265</v>
      </c>
      <c r="HB435" s="55">
        <v>300</v>
      </c>
      <c r="HC435" s="56" t="s">
        <v>180</v>
      </c>
      <c r="HD435" s="54" t="s">
        <v>180</v>
      </c>
      <c r="HE435" s="55" t="s">
        <v>180</v>
      </c>
      <c r="HF435" s="54">
        <v>350</v>
      </c>
      <c r="HG435" s="54">
        <v>225</v>
      </c>
      <c r="HH435" s="55">
        <v>288</v>
      </c>
      <c r="HI435" s="54">
        <v>250</v>
      </c>
      <c r="HJ435" s="54">
        <v>155</v>
      </c>
      <c r="HK435" s="55">
        <v>203</v>
      </c>
      <c r="HL435" s="56">
        <v>135</v>
      </c>
      <c r="HM435" s="54">
        <v>73.75</v>
      </c>
      <c r="HN435" s="55">
        <v>104.5</v>
      </c>
      <c r="HO435" s="56">
        <v>230</v>
      </c>
      <c r="HP435" s="54">
        <v>140</v>
      </c>
      <c r="HQ435" s="55">
        <v>185</v>
      </c>
      <c r="HR435" s="56">
        <v>270</v>
      </c>
      <c r="HS435" s="54">
        <v>220</v>
      </c>
      <c r="HT435" s="55">
        <v>245</v>
      </c>
      <c r="HU435" s="56">
        <v>320</v>
      </c>
      <c r="HV435" s="54">
        <v>300</v>
      </c>
      <c r="HW435" s="55">
        <v>310</v>
      </c>
      <c r="HX435" s="56">
        <v>140</v>
      </c>
      <c r="HY435" s="54">
        <v>120</v>
      </c>
      <c r="HZ435" s="55">
        <v>130</v>
      </c>
      <c r="IA435" s="56">
        <v>137.5</v>
      </c>
      <c r="IB435" s="54">
        <v>117.5</v>
      </c>
      <c r="IC435" s="55">
        <v>127.5</v>
      </c>
    </row>
    <row r="436" spans="1:237">
      <c r="A436" s="20">
        <v>2023</v>
      </c>
      <c r="B436" s="20">
        <v>1</v>
      </c>
      <c r="C436" s="20">
        <v>3</v>
      </c>
      <c r="D436" s="54">
        <v>633</v>
      </c>
      <c r="E436" s="54">
        <v>631</v>
      </c>
      <c r="F436" s="55">
        <v>632</v>
      </c>
      <c r="G436" s="56" t="s">
        <v>180</v>
      </c>
      <c r="H436" s="54" t="s">
        <v>180</v>
      </c>
      <c r="I436" s="55" t="s">
        <v>180</v>
      </c>
      <c r="J436" s="56">
        <v>614</v>
      </c>
      <c r="K436" s="54">
        <v>601</v>
      </c>
      <c r="L436" s="55">
        <v>608</v>
      </c>
      <c r="M436" s="56">
        <v>679</v>
      </c>
      <c r="N436" s="54">
        <v>644</v>
      </c>
      <c r="O436" s="55">
        <v>661.6</v>
      </c>
      <c r="P436" s="56" t="s">
        <v>180</v>
      </c>
      <c r="Q436" s="54" t="s">
        <v>180</v>
      </c>
      <c r="R436" s="55" t="s">
        <v>180</v>
      </c>
      <c r="S436" s="56" t="s">
        <v>180</v>
      </c>
      <c r="T436" s="54" t="s">
        <v>180</v>
      </c>
      <c r="U436" s="55" t="s">
        <v>180</v>
      </c>
      <c r="V436" s="54">
        <v>684</v>
      </c>
      <c r="W436" s="54">
        <v>674</v>
      </c>
      <c r="X436" s="55">
        <v>679.4</v>
      </c>
      <c r="Y436" s="54" t="s">
        <v>180</v>
      </c>
      <c r="Z436" s="54" t="s">
        <v>180</v>
      </c>
      <c r="AA436" s="55" t="s">
        <v>180</v>
      </c>
      <c r="AB436" s="54">
        <v>679</v>
      </c>
      <c r="AC436" s="54">
        <v>673</v>
      </c>
      <c r="AD436" s="55">
        <v>676</v>
      </c>
      <c r="AE436" s="54" t="s">
        <v>180</v>
      </c>
      <c r="AF436" s="54" t="s">
        <v>180</v>
      </c>
      <c r="AG436" s="55" t="s">
        <v>180</v>
      </c>
      <c r="AH436" s="56" t="s">
        <v>180</v>
      </c>
      <c r="AI436" s="54" t="s">
        <v>180</v>
      </c>
      <c r="AJ436" s="55" t="s">
        <v>180</v>
      </c>
      <c r="AK436" s="56" t="s">
        <v>180</v>
      </c>
      <c r="AL436" s="54" t="s">
        <v>180</v>
      </c>
      <c r="AM436" s="55" t="s">
        <v>180</v>
      </c>
      <c r="AN436" s="56" t="s">
        <v>180</v>
      </c>
      <c r="AO436" s="54" t="s">
        <v>180</v>
      </c>
      <c r="AP436" s="55" t="s">
        <v>180</v>
      </c>
      <c r="AQ436" s="56" t="s">
        <v>180</v>
      </c>
      <c r="AR436" s="54" t="s">
        <v>180</v>
      </c>
      <c r="AS436" s="55" t="s">
        <v>180</v>
      </c>
      <c r="AT436" s="56" t="s">
        <v>180</v>
      </c>
      <c r="AU436" s="54" t="s">
        <v>180</v>
      </c>
      <c r="AV436" s="55" t="s">
        <v>180</v>
      </c>
      <c r="AW436" s="56">
        <v>682</v>
      </c>
      <c r="AX436" s="54">
        <v>579</v>
      </c>
      <c r="AY436" s="55">
        <v>630.79999999999995</v>
      </c>
      <c r="AZ436" s="56" t="s">
        <v>180</v>
      </c>
      <c r="BA436" s="54" t="s">
        <v>180</v>
      </c>
      <c r="BB436" s="55" t="s">
        <v>180</v>
      </c>
      <c r="BC436" s="56">
        <v>680</v>
      </c>
      <c r="BD436" s="54">
        <v>647</v>
      </c>
      <c r="BE436" s="55">
        <v>663.6</v>
      </c>
      <c r="BF436" s="56">
        <v>684</v>
      </c>
      <c r="BG436" s="54">
        <v>596</v>
      </c>
      <c r="BH436" s="55">
        <v>640</v>
      </c>
      <c r="BI436" s="56">
        <v>616</v>
      </c>
      <c r="BJ436" s="54">
        <v>608</v>
      </c>
      <c r="BK436" s="55">
        <v>612.4</v>
      </c>
      <c r="BL436" s="56">
        <v>615</v>
      </c>
      <c r="BM436" s="54">
        <v>603</v>
      </c>
      <c r="BN436" s="55">
        <v>609.4</v>
      </c>
      <c r="BO436" s="56">
        <v>618</v>
      </c>
      <c r="BP436" s="54">
        <v>615</v>
      </c>
      <c r="BQ436" s="55">
        <v>616.79999999999995</v>
      </c>
      <c r="BR436" s="56">
        <v>609</v>
      </c>
      <c r="BS436" s="54">
        <v>598</v>
      </c>
      <c r="BT436" s="55">
        <v>603.6</v>
      </c>
      <c r="BU436" s="56">
        <v>618.79999999999995</v>
      </c>
      <c r="BV436" s="54">
        <v>610.4</v>
      </c>
      <c r="BW436" s="55">
        <v>615</v>
      </c>
      <c r="BX436" s="56">
        <v>630</v>
      </c>
      <c r="BY436" s="54">
        <v>623</v>
      </c>
      <c r="BZ436" s="55">
        <v>626.79999999999995</v>
      </c>
      <c r="CA436" s="56" t="s">
        <v>180</v>
      </c>
      <c r="CB436" s="54" t="s">
        <v>180</v>
      </c>
      <c r="CC436" s="55" t="s">
        <v>180</v>
      </c>
      <c r="CD436" s="56" t="s">
        <v>180</v>
      </c>
      <c r="CE436" s="54" t="s">
        <v>180</v>
      </c>
      <c r="CF436" s="55" t="s">
        <v>180</v>
      </c>
      <c r="CG436" s="56">
        <v>678</v>
      </c>
      <c r="CH436" s="54">
        <v>668</v>
      </c>
      <c r="CI436" s="55">
        <v>673</v>
      </c>
      <c r="CJ436" s="56">
        <v>3974</v>
      </c>
      <c r="CK436" s="54">
        <v>3954.0000000000009</v>
      </c>
      <c r="CL436" s="55">
        <v>3964.0000000000009</v>
      </c>
      <c r="CM436" s="56">
        <v>3824</v>
      </c>
      <c r="CN436" s="54">
        <v>3804.0000000000009</v>
      </c>
      <c r="CO436" s="55">
        <v>3814</v>
      </c>
      <c r="CP436" s="56">
        <v>773</v>
      </c>
      <c r="CQ436" s="54">
        <v>728</v>
      </c>
      <c r="CR436" s="55">
        <v>751</v>
      </c>
      <c r="CS436" s="56" t="s">
        <v>180</v>
      </c>
      <c r="CT436" s="54" t="s">
        <v>180</v>
      </c>
      <c r="CU436" s="55" t="s">
        <v>180</v>
      </c>
      <c r="CV436" s="56" t="s">
        <v>180</v>
      </c>
      <c r="CW436" s="54" t="s">
        <v>180</v>
      </c>
      <c r="CX436" s="55" t="s">
        <v>180</v>
      </c>
      <c r="CY436" s="54">
        <v>601</v>
      </c>
      <c r="CZ436" s="54">
        <v>596</v>
      </c>
      <c r="DA436" s="55">
        <v>599</v>
      </c>
      <c r="DB436" s="54">
        <v>571</v>
      </c>
      <c r="DC436" s="54">
        <v>561</v>
      </c>
      <c r="DD436" s="55">
        <v>566</v>
      </c>
      <c r="DE436" s="54" t="s">
        <v>180</v>
      </c>
      <c r="DF436" s="54" t="s">
        <v>180</v>
      </c>
      <c r="DG436" s="55" t="s">
        <v>180</v>
      </c>
      <c r="DH436" s="54" t="s">
        <v>180</v>
      </c>
      <c r="DI436" s="54" t="s">
        <v>180</v>
      </c>
      <c r="DJ436" s="55" t="s">
        <v>180</v>
      </c>
      <c r="DK436" s="56" t="s">
        <v>180</v>
      </c>
      <c r="DL436" s="54" t="s">
        <v>180</v>
      </c>
      <c r="DM436" s="55" t="s">
        <v>180</v>
      </c>
      <c r="DN436" s="54">
        <v>645</v>
      </c>
      <c r="DO436" s="54">
        <v>620</v>
      </c>
      <c r="DP436" s="55">
        <v>633</v>
      </c>
      <c r="DQ436" s="54">
        <v>643</v>
      </c>
      <c r="DR436" s="54">
        <v>630</v>
      </c>
      <c r="DS436" s="55">
        <v>637</v>
      </c>
      <c r="DT436" s="54" t="s">
        <v>180</v>
      </c>
      <c r="DU436" s="54" t="s">
        <v>180</v>
      </c>
      <c r="DV436" s="55" t="s">
        <v>180</v>
      </c>
      <c r="DW436" s="56">
        <v>627</v>
      </c>
      <c r="DX436" s="54">
        <v>622</v>
      </c>
      <c r="DY436" s="55">
        <v>624.6</v>
      </c>
      <c r="DZ436" s="56" t="s">
        <v>180</v>
      </c>
      <c r="EA436" s="54" t="s">
        <v>180</v>
      </c>
      <c r="EB436" s="55" t="s">
        <v>180</v>
      </c>
      <c r="EC436" s="56">
        <v>683</v>
      </c>
      <c r="ED436" s="54">
        <v>616</v>
      </c>
      <c r="EE436" s="55">
        <v>649.6</v>
      </c>
      <c r="EF436" s="56" t="s">
        <v>180</v>
      </c>
      <c r="EG436" s="54" t="s">
        <v>180</v>
      </c>
      <c r="EH436" s="55" t="s">
        <v>180</v>
      </c>
      <c r="EI436" s="56">
        <v>516</v>
      </c>
      <c r="EJ436" s="54">
        <v>512</v>
      </c>
      <c r="EK436" s="55">
        <v>514.4</v>
      </c>
      <c r="EL436" s="56">
        <v>599</v>
      </c>
      <c r="EM436" s="54">
        <v>596</v>
      </c>
      <c r="EN436" s="55">
        <v>597.6</v>
      </c>
      <c r="EO436" s="56">
        <v>3190</v>
      </c>
      <c r="EP436" s="54">
        <v>3170</v>
      </c>
      <c r="EQ436" s="55">
        <v>3180</v>
      </c>
      <c r="ER436" s="56" t="s">
        <v>180</v>
      </c>
      <c r="ES436" s="54" t="s">
        <v>180</v>
      </c>
      <c r="ET436" s="55" t="s">
        <v>180</v>
      </c>
      <c r="EU436" s="54">
        <v>678</v>
      </c>
      <c r="EV436" s="54">
        <v>668</v>
      </c>
      <c r="EW436" s="55">
        <v>673</v>
      </c>
      <c r="EX436" s="54">
        <v>641</v>
      </c>
      <c r="EY436" s="54">
        <v>635</v>
      </c>
      <c r="EZ436" s="55">
        <v>638.4</v>
      </c>
      <c r="FA436" s="56">
        <v>540</v>
      </c>
      <c r="FB436" s="54">
        <v>526</v>
      </c>
      <c r="FC436" s="55">
        <v>533</v>
      </c>
      <c r="FD436" s="56">
        <v>1070</v>
      </c>
      <c r="FE436" s="54">
        <v>1060</v>
      </c>
      <c r="FF436" s="55">
        <v>1065</v>
      </c>
      <c r="FG436" s="56">
        <v>473</v>
      </c>
      <c r="FH436" s="54">
        <v>463</v>
      </c>
      <c r="FI436" s="55">
        <v>468</v>
      </c>
      <c r="FJ436" s="56">
        <v>588</v>
      </c>
      <c r="FK436" s="54">
        <v>458</v>
      </c>
      <c r="FL436" s="55">
        <v>523</v>
      </c>
      <c r="FM436" s="56">
        <v>670</v>
      </c>
      <c r="FN436" s="54">
        <v>658</v>
      </c>
      <c r="FO436" s="55">
        <v>664</v>
      </c>
      <c r="FP436" s="56" t="s">
        <v>180</v>
      </c>
      <c r="FQ436" s="54" t="s">
        <v>180</v>
      </c>
      <c r="FR436" s="55" t="s">
        <v>180</v>
      </c>
      <c r="FS436" s="56" t="s">
        <v>180</v>
      </c>
      <c r="FT436" s="54" t="s">
        <v>180</v>
      </c>
      <c r="FU436" s="55" t="s">
        <v>180</v>
      </c>
      <c r="FV436" s="56">
        <v>440</v>
      </c>
      <c r="FW436" s="54">
        <v>420</v>
      </c>
      <c r="FX436" s="55">
        <v>430</v>
      </c>
      <c r="FY436" s="56">
        <v>508</v>
      </c>
      <c r="FZ436" s="54">
        <v>504</v>
      </c>
      <c r="GA436" s="55">
        <v>506</v>
      </c>
      <c r="GB436" s="56">
        <v>1200</v>
      </c>
      <c r="GC436" s="54">
        <v>950</v>
      </c>
      <c r="GD436" s="55">
        <v>1075</v>
      </c>
      <c r="GE436" s="56">
        <v>1050</v>
      </c>
      <c r="GF436" s="54">
        <v>1050</v>
      </c>
      <c r="GG436" s="55">
        <v>1050</v>
      </c>
      <c r="GH436" s="56">
        <v>1280</v>
      </c>
      <c r="GI436" s="54">
        <v>1190</v>
      </c>
      <c r="GJ436" s="55">
        <v>1235</v>
      </c>
      <c r="GK436" s="56">
        <v>1250</v>
      </c>
      <c r="GL436" s="54">
        <v>1190</v>
      </c>
      <c r="GM436" s="55">
        <v>1220</v>
      </c>
      <c r="GN436" s="56" t="s">
        <v>180</v>
      </c>
      <c r="GO436" s="54" t="s">
        <v>180</v>
      </c>
      <c r="GP436" s="55" t="s">
        <v>180</v>
      </c>
      <c r="GQ436" s="56" t="s">
        <v>180</v>
      </c>
      <c r="GR436" s="54" t="s">
        <v>180</v>
      </c>
      <c r="GS436" s="55" t="s">
        <v>180</v>
      </c>
      <c r="GT436" s="56">
        <v>1270</v>
      </c>
      <c r="GU436" s="54">
        <v>1180</v>
      </c>
      <c r="GV436" s="55">
        <v>1225</v>
      </c>
      <c r="GW436" s="56" t="s">
        <v>180</v>
      </c>
      <c r="GX436" s="54" t="s">
        <v>180</v>
      </c>
      <c r="GY436" s="55" t="s">
        <v>180</v>
      </c>
      <c r="GZ436" s="56">
        <v>335</v>
      </c>
      <c r="HA436" s="54">
        <v>265</v>
      </c>
      <c r="HB436" s="55">
        <v>300</v>
      </c>
      <c r="HC436" s="56" t="s">
        <v>180</v>
      </c>
      <c r="HD436" s="54" t="s">
        <v>180</v>
      </c>
      <c r="HE436" s="55" t="s">
        <v>180</v>
      </c>
      <c r="HF436" s="54">
        <v>325</v>
      </c>
      <c r="HG436" s="54">
        <v>215</v>
      </c>
      <c r="HH436" s="55">
        <v>270</v>
      </c>
      <c r="HI436" s="54">
        <v>220</v>
      </c>
      <c r="HJ436" s="54">
        <v>135</v>
      </c>
      <c r="HK436" s="55">
        <v>178</v>
      </c>
      <c r="HL436" s="56">
        <v>135</v>
      </c>
      <c r="HM436" s="54">
        <v>70</v>
      </c>
      <c r="HN436" s="55">
        <v>103</v>
      </c>
      <c r="HO436" s="56">
        <v>230</v>
      </c>
      <c r="HP436" s="54">
        <v>140</v>
      </c>
      <c r="HQ436" s="55">
        <v>185</v>
      </c>
      <c r="HR436" s="56">
        <v>270</v>
      </c>
      <c r="HS436" s="54">
        <v>220</v>
      </c>
      <c r="HT436" s="55">
        <v>245</v>
      </c>
      <c r="HU436" s="56">
        <v>350</v>
      </c>
      <c r="HV436" s="54">
        <v>330</v>
      </c>
      <c r="HW436" s="55">
        <v>340</v>
      </c>
      <c r="HX436" s="56">
        <v>140</v>
      </c>
      <c r="HY436" s="54">
        <v>120</v>
      </c>
      <c r="HZ436" s="55">
        <v>130</v>
      </c>
      <c r="IA436" s="56">
        <v>135</v>
      </c>
      <c r="IB436" s="54">
        <v>115</v>
      </c>
      <c r="IC436" s="55">
        <v>125</v>
      </c>
    </row>
    <row r="437" spans="1:237">
      <c r="A437" s="20">
        <v>2023</v>
      </c>
      <c r="B437" s="20">
        <v>2</v>
      </c>
      <c r="C437" s="20">
        <v>4</v>
      </c>
      <c r="D437" s="54">
        <v>602.5</v>
      </c>
      <c r="E437" s="54">
        <v>602.5</v>
      </c>
      <c r="F437" s="55">
        <v>602.5</v>
      </c>
      <c r="G437" s="56" t="s">
        <v>180</v>
      </c>
      <c r="H437" s="54" t="s">
        <v>180</v>
      </c>
      <c r="I437" s="55" t="s">
        <v>180</v>
      </c>
      <c r="J437" s="56">
        <v>681.25</v>
      </c>
      <c r="K437" s="54">
        <v>631.5</v>
      </c>
      <c r="L437" s="55">
        <v>656.5</v>
      </c>
      <c r="M437" s="56">
        <v>712.5</v>
      </c>
      <c r="N437" s="54">
        <v>680</v>
      </c>
      <c r="O437" s="55">
        <v>696.5</v>
      </c>
      <c r="P437" s="56" t="s">
        <v>180</v>
      </c>
      <c r="Q437" s="54" t="s">
        <v>180</v>
      </c>
      <c r="R437" s="55" t="s">
        <v>180</v>
      </c>
      <c r="S437" s="56" t="s">
        <v>180</v>
      </c>
      <c r="T437" s="54" t="s">
        <v>180</v>
      </c>
      <c r="U437" s="55" t="s">
        <v>180</v>
      </c>
      <c r="V437" s="54">
        <v>727.5</v>
      </c>
      <c r="W437" s="54">
        <v>716.25</v>
      </c>
      <c r="X437" s="55">
        <v>722</v>
      </c>
      <c r="Y437" s="54" t="s">
        <v>180</v>
      </c>
      <c r="Z437" s="54" t="s">
        <v>180</v>
      </c>
      <c r="AA437" s="55" t="s">
        <v>180</v>
      </c>
      <c r="AB437" s="54">
        <v>700</v>
      </c>
      <c r="AC437" s="54">
        <v>697.5</v>
      </c>
      <c r="AD437" s="55">
        <v>698.75</v>
      </c>
      <c r="AE437" s="54" t="s">
        <v>180</v>
      </c>
      <c r="AF437" s="54" t="s">
        <v>180</v>
      </c>
      <c r="AG437" s="55" t="s">
        <v>180</v>
      </c>
      <c r="AH437" s="56" t="s">
        <v>180</v>
      </c>
      <c r="AI437" s="54" t="s">
        <v>180</v>
      </c>
      <c r="AJ437" s="55" t="s">
        <v>180</v>
      </c>
      <c r="AK437" s="56" t="s">
        <v>180</v>
      </c>
      <c r="AL437" s="54" t="s">
        <v>180</v>
      </c>
      <c r="AM437" s="55" t="s">
        <v>180</v>
      </c>
      <c r="AN437" s="56" t="s">
        <v>180</v>
      </c>
      <c r="AO437" s="54" t="s">
        <v>180</v>
      </c>
      <c r="AP437" s="55" t="s">
        <v>180</v>
      </c>
      <c r="AQ437" s="56" t="s">
        <v>180</v>
      </c>
      <c r="AR437" s="54" t="s">
        <v>180</v>
      </c>
      <c r="AS437" s="55" t="s">
        <v>180</v>
      </c>
      <c r="AT437" s="56" t="s">
        <v>180</v>
      </c>
      <c r="AU437" s="54" t="s">
        <v>180</v>
      </c>
      <c r="AV437" s="55" t="s">
        <v>180</v>
      </c>
      <c r="AW437" s="56">
        <v>642.5</v>
      </c>
      <c r="AX437" s="54">
        <v>520</v>
      </c>
      <c r="AY437" s="55">
        <v>581.5</v>
      </c>
      <c r="AZ437" s="56" t="s">
        <v>180</v>
      </c>
      <c r="BA437" s="54" t="s">
        <v>180</v>
      </c>
      <c r="BB437" s="55" t="s">
        <v>180</v>
      </c>
      <c r="BC437" s="56">
        <v>645</v>
      </c>
      <c r="BD437" s="54">
        <v>600</v>
      </c>
      <c r="BE437" s="55">
        <v>622.5</v>
      </c>
      <c r="BF437" s="56">
        <v>652.5</v>
      </c>
      <c r="BG437" s="54">
        <v>577.5</v>
      </c>
      <c r="BH437" s="55">
        <v>615</v>
      </c>
      <c r="BI437" s="56">
        <v>563.75</v>
      </c>
      <c r="BJ437" s="54">
        <v>557.5</v>
      </c>
      <c r="BK437" s="55">
        <v>560.75</v>
      </c>
      <c r="BL437" s="56">
        <v>595</v>
      </c>
      <c r="BM437" s="54">
        <v>548.75</v>
      </c>
      <c r="BN437" s="55">
        <v>572</v>
      </c>
      <c r="BO437" s="56">
        <v>581.25</v>
      </c>
      <c r="BP437" s="54">
        <v>557.5</v>
      </c>
      <c r="BQ437" s="55">
        <v>569.5</v>
      </c>
      <c r="BR437" s="56">
        <v>557</v>
      </c>
      <c r="BS437" s="54">
        <v>545.75</v>
      </c>
      <c r="BT437" s="55">
        <v>551.5</v>
      </c>
      <c r="BU437" s="56">
        <v>563</v>
      </c>
      <c r="BV437" s="54">
        <v>558</v>
      </c>
      <c r="BW437" s="55">
        <v>560.5</v>
      </c>
      <c r="BX437" s="56">
        <v>577.5</v>
      </c>
      <c r="BY437" s="54">
        <v>568.75</v>
      </c>
      <c r="BZ437" s="55">
        <v>573.25</v>
      </c>
      <c r="CA437" s="56" t="s">
        <v>180</v>
      </c>
      <c r="CB437" s="54" t="s">
        <v>180</v>
      </c>
      <c r="CC437" s="55" t="s">
        <v>180</v>
      </c>
      <c r="CD437" s="56" t="s">
        <v>180</v>
      </c>
      <c r="CE437" s="54" t="s">
        <v>180</v>
      </c>
      <c r="CF437" s="55" t="s">
        <v>180</v>
      </c>
      <c r="CG437" s="56">
        <v>633.75</v>
      </c>
      <c r="CH437" s="54">
        <v>625</v>
      </c>
      <c r="CI437" s="55">
        <v>629.5</v>
      </c>
      <c r="CJ437" s="56">
        <v>3935</v>
      </c>
      <c r="CK437" s="54">
        <v>3890</v>
      </c>
      <c r="CL437" s="55">
        <v>3912.5</v>
      </c>
      <c r="CM437" s="56">
        <v>3785</v>
      </c>
      <c r="CN437" s="54">
        <v>3740</v>
      </c>
      <c r="CO437" s="55">
        <v>3762.5</v>
      </c>
      <c r="CP437" s="56">
        <v>726.25</v>
      </c>
      <c r="CQ437" s="54">
        <v>692.5</v>
      </c>
      <c r="CR437" s="55">
        <v>709.5</v>
      </c>
      <c r="CS437" s="56" t="s">
        <v>180</v>
      </c>
      <c r="CT437" s="54" t="s">
        <v>180</v>
      </c>
      <c r="CU437" s="55" t="s">
        <v>180</v>
      </c>
      <c r="CV437" s="56" t="s">
        <v>180</v>
      </c>
      <c r="CW437" s="54" t="s">
        <v>180</v>
      </c>
      <c r="CX437" s="55" t="s">
        <v>180</v>
      </c>
      <c r="CY437" s="54">
        <v>560</v>
      </c>
      <c r="CZ437" s="54">
        <v>552.5</v>
      </c>
      <c r="DA437" s="55">
        <v>556.25</v>
      </c>
      <c r="DB437" s="54">
        <v>616.25</v>
      </c>
      <c r="DC437" s="54">
        <v>605</v>
      </c>
      <c r="DD437" s="55">
        <v>610.75</v>
      </c>
      <c r="DE437" s="54" t="s">
        <v>180</v>
      </c>
      <c r="DF437" s="54" t="s">
        <v>180</v>
      </c>
      <c r="DG437" s="55" t="s">
        <v>180</v>
      </c>
      <c r="DH437" s="54" t="s">
        <v>180</v>
      </c>
      <c r="DI437" s="54" t="s">
        <v>180</v>
      </c>
      <c r="DJ437" s="55" t="s">
        <v>180</v>
      </c>
      <c r="DK437" s="56" t="s">
        <v>180</v>
      </c>
      <c r="DL437" s="54" t="s">
        <v>180</v>
      </c>
      <c r="DM437" s="55" t="s">
        <v>180</v>
      </c>
      <c r="DN437" s="54">
        <v>685</v>
      </c>
      <c r="DO437" s="54">
        <v>663.75</v>
      </c>
      <c r="DP437" s="55">
        <v>674.75</v>
      </c>
      <c r="DQ437" s="54">
        <v>690</v>
      </c>
      <c r="DR437" s="54">
        <v>682.5</v>
      </c>
      <c r="DS437" s="55">
        <v>686.5</v>
      </c>
      <c r="DT437" s="54" t="s">
        <v>180</v>
      </c>
      <c r="DU437" s="54" t="s">
        <v>180</v>
      </c>
      <c r="DV437" s="55" t="s">
        <v>180</v>
      </c>
      <c r="DW437" s="56">
        <v>595</v>
      </c>
      <c r="DX437" s="54">
        <v>587.5</v>
      </c>
      <c r="DY437" s="55">
        <v>591.25</v>
      </c>
      <c r="DZ437" s="56" t="s">
        <v>180</v>
      </c>
      <c r="EA437" s="54" t="s">
        <v>180</v>
      </c>
      <c r="EB437" s="55" t="s">
        <v>180</v>
      </c>
      <c r="EC437" s="56">
        <v>641.25</v>
      </c>
      <c r="ED437" s="54">
        <v>568.75</v>
      </c>
      <c r="EE437" s="55">
        <v>605</v>
      </c>
      <c r="EF437" s="56" t="s">
        <v>180</v>
      </c>
      <c r="EG437" s="54" t="s">
        <v>180</v>
      </c>
      <c r="EH437" s="55" t="s">
        <v>180</v>
      </c>
      <c r="EI437" s="56">
        <v>477.5</v>
      </c>
      <c r="EJ437" s="54">
        <v>460</v>
      </c>
      <c r="EK437" s="55">
        <v>468.75000000000006</v>
      </c>
      <c r="EL437" s="56">
        <v>600</v>
      </c>
      <c r="EM437" s="54">
        <v>545</v>
      </c>
      <c r="EN437" s="55">
        <v>572.5</v>
      </c>
      <c r="EO437" s="56">
        <v>2962.5</v>
      </c>
      <c r="EP437" s="54">
        <v>2925</v>
      </c>
      <c r="EQ437" s="55">
        <v>2943.75</v>
      </c>
      <c r="ER437" s="56" t="s">
        <v>180</v>
      </c>
      <c r="ES437" s="54" t="s">
        <v>180</v>
      </c>
      <c r="ET437" s="55" t="s">
        <v>180</v>
      </c>
      <c r="EU437" s="54">
        <v>633.75</v>
      </c>
      <c r="EV437" s="54">
        <v>625</v>
      </c>
      <c r="EW437" s="55">
        <v>629.5</v>
      </c>
      <c r="EX437" s="54">
        <v>595</v>
      </c>
      <c r="EY437" s="54">
        <v>585</v>
      </c>
      <c r="EZ437" s="55">
        <v>590</v>
      </c>
      <c r="FA437" s="56">
        <v>495</v>
      </c>
      <c r="FB437" s="54">
        <v>485</v>
      </c>
      <c r="FC437" s="55">
        <v>490.00000000000006</v>
      </c>
      <c r="FD437" s="56">
        <v>1070</v>
      </c>
      <c r="FE437" s="54">
        <v>1040</v>
      </c>
      <c r="FF437" s="55">
        <v>1055</v>
      </c>
      <c r="FG437" s="56">
        <v>420</v>
      </c>
      <c r="FH437" s="54">
        <v>412.5</v>
      </c>
      <c r="FI437" s="55">
        <v>416.5</v>
      </c>
      <c r="FJ437" s="56">
        <v>526.25</v>
      </c>
      <c r="FK437" s="54">
        <v>417.5</v>
      </c>
      <c r="FL437" s="55">
        <v>472</v>
      </c>
      <c r="FM437" s="56">
        <v>635</v>
      </c>
      <c r="FN437" s="54">
        <v>620</v>
      </c>
      <c r="FO437" s="55">
        <v>627.5</v>
      </c>
      <c r="FP437" s="56" t="s">
        <v>180</v>
      </c>
      <c r="FQ437" s="54" t="s">
        <v>180</v>
      </c>
      <c r="FR437" s="55" t="s">
        <v>180</v>
      </c>
      <c r="FS437" s="56" t="s">
        <v>180</v>
      </c>
      <c r="FT437" s="54" t="s">
        <v>180</v>
      </c>
      <c r="FU437" s="55" t="s">
        <v>180</v>
      </c>
      <c r="FV437" s="56">
        <v>422.5</v>
      </c>
      <c r="FW437" s="54">
        <v>405</v>
      </c>
      <c r="FX437" s="55">
        <v>414</v>
      </c>
      <c r="FY437" s="56">
        <v>460</v>
      </c>
      <c r="FZ437" s="54">
        <v>452.5</v>
      </c>
      <c r="GA437" s="55">
        <v>456.5</v>
      </c>
      <c r="GB437" s="56">
        <v>1315</v>
      </c>
      <c r="GC437" s="54">
        <v>880</v>
      </c>
      <c r="GD437" s="55">
        <v>1098</v>
      </c>
      <c r="GE437" s="56">
        <v>970</v>
      </c>
      <c r="GF437" s="54">
        <v>970</v>
      </c>
      <c r="GG437" s="55">
        <v>970</v>
      </c>
      <c r="GH437" s="56">
        <v>1364</v>
      </c>
      <c r="GI437" s="54">
        <v>1120</v>
      </c>
      <c r="GJ437" s="55">
        <v>1242</v>
      </c>
      <c r="GK437" s="56">
        <v>1364</v>
      </c>
      <c r="GL437" s="54">
        <v>1120</v>
      </c>
      <c r="GM437" s="55">
        <v>1242</v>
      </c>
      <c r="GN437" s="56" t="s">
        <v>180</v>
      </c>
      <c r="GO437" s="54" t="s">
        <v>180</v>
      </c>
      <c r="GP437" s="55" t="s">
        <v>180</v>
      </c>
      <c r="GQ437" s="56" t="s">
        <v>180</v>
      </c>
      <c r="GR437" s="54" t="s">
        <v>180</v>
      </c>
      <c r="GS437" s="55" t="s">
        <v>180</v>
      </c>
      <c r="GT437" s="56">
        <v>1225</v>
      </c>
      <c r="GU437" s="54">
        <v>1180</v>
      </c>
      <c r="GV437" s="55">
        <v>1203</v>
      </c>
      <c r="GW437" s="56" t="s">
        <v>180</v>
      </c>
      <c r="GX437" s="54" t="s">
        <v>180</v>
      </c>
      <c r="GY437" s="55" t="s">
        <v>180</v>
      </c>
      <c r="GZ437" s="56">
        <v>305</v>
      </c>
      <c r="HA437" s="54">
        <v>265</v>
      </c>
      <c r="HB437" s="55">
        <v>285</v>
      </c>
      <c r="HC437" s="56" t="s">
        <v>180</v>
      </c>
      <c r="HD437" s="54" t="s">
        <v>180</v>
      </c>
      <c r="HE437" s="55" t="s">
        <v>180</v>
      </c>
      <c r="HF437" s="54">
        <v>325</v>
      </c>
      <c r="HG437" s="54">
        <v>215</v>
      </c>
      <c r="HH437" s="55">
        <v>270</v>
      </c>
      <c r="HI437" s="54">
        <v>220</v>
      </c>
      <c r="HJ437" s="54">
        <v>135</v>
      </c>
      <c r="HK437" s="55">
        <v>178</v>
      </c>
      <c r="HL437" s="56">
        <v>135</v>
      </c>
      <c r="HM437" s="54">
        <v>70</v>
      </c>
      <c r="HN437" s="55">
        <v>103</v>
      </c>
      <c r="HO437" s="56">
        <v>230</v>
      </c>
      <c r="HP437" s="54">
        <v>130</v>
      </c>
      <c r="HQ437" s="55">
        <v>180</v>
      </c>
      <c r="HR437" s="56">
        <v>270</v>
      </c>
      <c r="HS437" s="54">
        <v>220</v>
      </c>
      <c r="HT437" s="55">
        <v>245</v>
      </c>
      <c r="HU437" s="56">
        <v>350</v>
      </c>
      <c r="HV437" s="54">
        <v>330</v>
      </c>
      <c r="HW437" s="55">
        <v>340</v>
      </c>
      <c r="HX437" s="56">
        <v>140</v>
      </c>
      <c r="HY437" s="54">
        <v>120</v>
      </c>
      <c r="HZ437" s="55">
        <v>130</v>
      </c>
      <c r="IA437" s="56">
        <v>135</v>
      </c>
      <c r="IB437" s="54">
        <v>115</v>
      </c>
      <c r="IC437" s="55">
        <v>125</v>
      </c>
    </row>
    <row r="438" spans="1:237">
      <c r="A438" s="20">
        <v>2023</v>
      </c>
      <c r="B438" s="20">
        <v>2</v>
      </c>
      <c r="C438" s="20">
        <v>5</v>
      </c>
      <c r="D438" s="54">
        <v>541.25</v>
      </c>
      <c r="E438" s="54">
        <v>540</v>
      </c>
      <c r="F438" s="55">
        <v>540.75</v>
      </c>
      <c r="G438" s="56" t="s">
        <v>180</v>
      </c>
      <c r="H438" s="54" t="s">
        <v>180</v>
      </c>
      <c r="I438" s="55" t="s">
        <v>180</v>
      </c>
      <c r="J438" s="56">
        <v>525</v>
      </c>
      <c r="K438" s="54">
        <v>482.5</v>
      </c>
      <c r="L438" s="55">
        <v>503.75</v>
      </c>
      <c r="M438" s="56">
        <v>705</v>
      </c>
      <c r="N438" s="54">
        <v>678.75</v>
      </c>
      <c r="O438" s="55">
        <v>692</v>
      </c>
      <c r="P438" s="56" t="s">
        <v>180</v>
      </c>
      <c r="Q438" s="54" t="s">
        <v>180</v>
      </c>
      <c r="R438" s="55" t="s">
        <v>180</v>
      </c>
      <c r="S438" s="56" t="s">
        <v>180</v>
      </c>
      <c r="T438" s="54" t="s">
        <v>180</v>
      </c>
      <c r="U438" s="55" t="s">
        <v>180</v>
      </c>
      <c r="V438" s="54">
        <v>721.25</v>
      </c>
      <c r="W438" s="54">
        <v>693.75</v>
      </c>
      <c r="X438" s="55">
        <v>707.75</v>
      </c>
      <c r="Y438" s="54" t="s">
        <v>180</v>
      </c>
      <c r="Z438" s="54" t="s">
        <v>180</v>
      </c>
      <c r="AA438" s="55" t="s">
        <v>180</v>
      </c>
      <c r="AB438" s="54">
        <v>705</v>
      </c>
      <c r="AC438" s="54">
        <v>690</v>
      </c>
      <c r="AD438" s="55">
        <v>697.75</v>
      </c>
      <c r="AE438" s="54" t="s">
        <v>180</v>
      </c>
      <c r="AF438" s="54" t="s">
        <v>180</v>
      </c>
      <c r="AG438" s="55" t="s">
        <v>180</v>
      </c>
      <c r="AH438" s="56" t="s">
        <v>180</v>
      </c>
      <c r="AI438" s="54" t="s">
        <v>180</v>
      </c>
      <c r="AJ438" s="55" t="s">
        <v>180</v>
      </c>
      <c r="AK438" s="56" t="s">
        <v>180</v>
      </c>
      <c r="AL438" s="54" t="s">
        <v>180</v>
      </c>
      <c r="AM438" s="55" t="s">
        <v>180</v>
      </c>
      <c r="AN438" s="56" t="s">
        <v>180</v>
      </c>
      <c r="AO438" s="54" t="s">
        <v>180</v>
      </c>
      <c r="AP438" s="55" t="s">
        <v>180</v>
      </c>
      <c r="AQ438" s="56" t="s">
        <v>180</v>
      </c>
      <c r="AR438" s="54" t="s">
        <v>180</v>
      </c>
      <c r="AS438" s="55" t="s">
        <v>180</v>
      </c>
      <c r="AT438" s="56" t="s">
        <v>180</v>
      </c>
      <c r="AU438" s="54" t="s">
        <v>180</v>
      </c>
      <c r="AV438" s="55" t="s">
        <v>180</v>
      </c>
      <c r="AW438" s="56">
        <v>617.5</v>
      </c>
      <c r="AX438" s="54">
        <v>468.75</v>
      </c>
      <c r="AY438" s="55">
        <v>543.25</v>
      </c>
      <c r="AZ438" s="56" t="s">
        <v>180</v>
      </c>
      <c r="BA438" s="54" t="s">
        <v>180</v>
      </c>
      <c r="BB438" s="55" t="s">
        <v>180</v>
      </c>
      <c r="BC438" s="56">
        <v>595</v>
      </c>
      <c r="BD438" s="54">
        <v>575</v>
      </c>
      <c r="BE438" s="55">
        <v>585</v>
      </c>
      <c r="BF438" s="56">
        <v>623.75</v>
      </c>
      <c r="BG438" s="54">
        <v>495</v>
      </c>
      <c r="BH438" s="55">
        <v>559.75</v>
      </c>
      <c r="BI438" s="56">
        <v>520</v>
      </c>
      <c r="BJ438" s="54">
        <v>505</v>
      </c>
      <c r="BK438" s="55">
        <v>513</v>
      </c>
      <c r="BL438" s="56">
        <v>523.75</v>
      </c>
      <c r="BM438" s="54">
        <v>506.25</v>
      </c>
      <c r="BN438" s="55">
        <v>515.25</v>
      </c>
      <c r="BO438" s="56">
        <v>520</v>
      </c>
      <c r="BP438" s="54">
        <v>515</v>
      </c>
      <c r="BQ438" s="55">
        <v>518</v>
      </c>
      <c r="BR438" s="56">
        <v>517.5</v>
      </c>
      <c r="BS438" s="54">
        <v>503.75</v>
      </c>
      <c r="BT438" s="55">
        <v>510.75</v>
      </c>
      <c r="BU438" s="56">
        <v>521.75</v>
      </c>
      <c r="BV438" s="54">
        <v>515.5</v>
      </c>
      <c r="BW438" s="55">
        <v>518.75</v>
      </c>
      <c r="BX438" s="56">
        <v>545</v>
      </c>
      <c r="BY438" s="54">
        <v>535</v>
      </c>
      <c r="BZ438" s="55">
        <v>540</v>
      </c>
      <c r="CA438" s="56" t="s">
        <v>180</v>
      </c>
      <c r="CB438" s="54" t="s">
        <v>180</v>
      </c>
      <c r="CC438" s="55" t="s">
        <v>180</v>
      </c>
      <c r="CD438" s="56" t="s">
        <v>180</v>
      </c>
      <c r="CE438" s="54" t="s">
        <v>180</v>
      </c>
      <c r="CF438" s="55" t="s">
        <v>180</v>
      </c>
      <c r="CG438" s="56">
        <v>585</v>
      </c>
      <c r="CH438" s="54">
        <v>567.5</v>
      </c>
      <c r="CI438" s="55">
        <v>576.25</v>
      </c>
      <c r="CJ438" s="56">
        <v>3712.5</v>
      </c>
      <c r="CK438" s="54">
        <v>3667.5</v>
      </c>
      <c r="CL438" s="55">
        <v>3690</v>
      </c>
      <c r="CM438" s="56">
        <v>3562.5</v>
      </c>
      <c r="CN438" s="54">
        <v>3517.5</v>
      </c>
      <c r="CO438" s="55">
        <v>3540</v>
      </c>
      <c r="CP438" s="56">
        <v>687.5</v>
      </c>
      <c r="CQ438" s="54">
        <v>667.5</v>
      </c>
      <c r="CR438" s="55">
        <v>677.5</v>
      </c>
      <c r="CS438" s="56" t="s">
        <v>180</v>
      </c>
      <c r="CT438" s="54" t="s">
        <v>180</v>
      </c>
      <c r="CU438" s="55" t="s">
        <v>180</v>
      </c>
      <c r="CV438" s="56" t="s">
        <v>180</v>
      </c>
      <c r="CW438" s="54" t="s">
        <v>180</v>
      </c>
      <c r="CX438" s="55" t="s">
        <v>180</v>
      </c>
      <c r="CY438" s="54">
        <v>495</v>
      </c>
      <c r="CZ438" s="54">
        <v>492.5</v>
      </c>
      <c r="DA438" s="55">
        <v>493.75</v>
      </c>
      <c r="DB438" s="54">
        <v>488.25</v>
      </c>
      <c r="DC438" s="54">
        <v>483</v>
      </c>
      <c r="DD438" s="55">
        <v>485.75</v>
      </c>
      <c r="DE438" s="54" t="s">
        <v>180</v>
      </c>
      <c r="DF438" s="54" t="s">
        <v>180</v>
      </c>
      <c r="DG438" s="55" t="s">
        <v>180</v>
      </c>
      <c r="DH438" s="54" t="s">
        <v>180</v>
      </c>
      <c r="DI438" s="54" t="s">
        <v>180</v>
      </c>
      <c r="DJ438" s="55" t="s">
        <v>180</v>
      </c>
      <c r="DK438" s="56" t="s">
        <v>180</v>
      </c>
      <c r="DL438" s="54" t="s">
        <v>180</v>
      </c>
      <c r="DM438" s="55" t="s">
        <v>180</v>
      </c>
      <c r="DN438" s="54">
        <v>705</v>
      </c>
      <c r="DO438" s="54">
        <v>678.75</v>
      </c>
      <c r="DP438" s="55">
        <v>692</v>
      </c>
      <c r="DQ438" s="54">
        <v>712.5</v>
      </c>
      <c r="DR438" s="54">
        <v>688.75</v>
      </c>
      <c r="DS438" s="55">
        <v>700.75</v>
      </c>
      <c r="DT438" s="54" t="s">
        <v>180</v>
      </c>
      <c r="DU438" s="54" t="s">
        <v>180</v>
      </c>
      <c r="DV438" s="55" t="s">
        <v>180</v>
      </c>
      <c r="DW438" s="56">
        <v>535</v>
      </c>
      <c r="DX438" s="54">
        <v>525</v>
      </c>
      <c r="DY438" s="55">
        <v>530</v>
      </c>
      <c r="DZ438" s="56" t="s">
        <v>180</v>
      </c>
      <c r="EA438" s="54" t="s">
        <v>180</v>
      </c>
      <c r="EB438" s="55" t="s">
        <v>180</v>
      </c>
      <c r="EC438" s="56">
        <v>620</v>
      </c>
      <c r="ED438" s="54">
        <v>517.5</v>
      </c>
      <c r="EE438" s="55">
        <v>569</v>
      </c>
      <c r="EF438" s="56" t="s">
        <v>180</v>
      </c>
      <c r="EG438" s="54" t="s">
        <v>180</v>
      </c>
      <c r="EH438" s="55" t="s">
        <v>180</v>
      </c>
      <c r="EI438" s="56">
        <v>435</v>
      </c>
      <c r="EJ438" s="54">
        <v>408.75</v>
      </c>
      <c r="EK438" s="55">
        <v>422</v>
      </c>
      <c r="EL438" s="56">
        <v>497.5</v>
      </c>
      <c r="EM438" s="54">
        <v>488.75</v>
      </c>
      <c r="EN438" s="55">
        <v>493.25</v>
      </c>
      <c r="EO438" s="56">
        <v>2720</v>
      </c>
      <c r="EP438" s="54">
        <v>2637.5</v>
      </c>
      <c r="EQ438" s="55">
        <v>2678.75</v>
      </c>
      <c r="ER438" s="56" t="s">
        <v>180</v>
      </c>
      <c r="ES438" s="54" t="s">
        <v>180</v>
      </c>
      <c r="ET438" s="55" t="s">
        <v>180</v>
      </c>
      <c r="EU438" s="54">
        <v>585</v>
      </c>
      <c r="EV438" s="54">
        <v>567.5</v>
      </c>
      <c r="EW438" s="55">
        <v>576.25</v>
      </c>
      <c r="EX438" s="54">
        <v>540</v>
      </c>
      <c r="EY438" s="54">
        <v>523.75</v>
      </c>
      <c r="EZ438" s="55">
        <v>532</v>
      </c>
      <c r="FA438" s="56">
        <v>448.75</v>
      </c>
      <c r="FB438" s="54">
        <v>445</v>
      </c>
      <c r="FC438" s="55">
        <v>447.25</v>
      </c>
      <c r="FD438" s="56">
        <v>1085</v>
      </c>
      <c r="FE438" s="54">
        <v>1070</v>
      </c>
      <c r="FF438" s="55">
        <v>1077.5</v>
      </c>
      <c r="FG438" s="56">
        <v>420</v>
      </c>
      <c r="FH438" s="54">
        <v>400</v>
      </c>
      <c r="FI438" s="55">
        <v>410</v>
      </c>
      <c r="FJ438" s="56">
        <v>441.25</v>
      </c>
      <c r="FK438" s="54">
        <v>397.5</v>
      </c>
      <c r="FL438" s="55">
        <v>419.5</v>
      </c>
      <c r="FM438" s="56">
        <v>597.5</v>
      </c>
      <c r="FN438" s="54">
        <v>575</v>
      </c>
      <c r="FO438" s="55">
        <v>586.5</v>
      </c>
      <c r="FP438" s="56" t="s">
        <v>180</v>
      </c>
      <c r="FQ438" s="54" t="s">
        <v>180</v>
      </c>
      <c r="FR438" s="55" t="s">
        <v>180</v>
      </c>
      <c r="FS438" s="56" t="s">
        <v>180</v>
      </c>
      <c r="FT438" s="54" t="s">
        <v>180</v>
      </c>
      <c r="FU438" s="55" t="s">
        <v>180</v>
      </c>
      <c r="FV438" s="56">
        <v>397.5</v>
      </c>
      <c r="FW438" s="54">
        <v>370</v>
      </c>
      <c r="FX438" s="55">
        <v>384</v>
      </c>
      <c r="FY438" s="56">
        <v>415</v>
      </c>
      <c r="FZ438" s="54">
        <v>407.5</v>
      </c>
      <c r="GA438" s="55">
        <v>411.5</v>
      </c>
      <c r="GB438" s="56">
        <v>1315</v>
      </c>
      <c r="GC438" s="54">
        <v>880</v>
      </c>
      <c r="GD438" s="55">
        <v>1098</v>
      </c>
      <c r="GE438" s="56">
        <v>970</v>
      </c>
      <c r="GF438" s="54">
        <v>970</v>
      </c>
      <c r="GG438" s="55">
        <v>970</v>
      </c>
      <c r="GH438" s="56">
        <v>1364</v>
      </c>
      <c r="GI438" s="54">
        <v>1120</v>
      </c>
      <c r="GJ438" s="55">
        <v>1242</v>
      </c>
      <c r="GK438" s="56">
        <v>1364</v>
      </c>
      <c r="GL438" s="54">
        <v>1120</v>
      </c>
      <c r="GM438" s="55">
        <v>1242</v>
      </c>
      <c r="GN438" s="56" t="s">
        <v>180</v>
      </c>
      <c r="GO438" s="54" t="s">
        <v>180</v>
      </c>
      <c r="GP438" s="55" t="s">
        <v>180</v>
      </c>
      <c r="GQ438" s="56" t="s">
        <v>180</v>
      </c>
      <c r="GR438" s="54" t="s">
        <v>180</v>
      </c>
      <c r="GS438" s="55" t="s">
        <v>180</v>
      </c>
      <c r="GT438" s="56">
        <v>1225</v>
      </c>
      <c r="GU438" s="54">
        <v>1180</v>
      </c>
      <c r="GV438" s="55">
        <v>1203</v>
      </c>
      <c r="GW438" s="56" t="s">
        <v>180</v>
      </c>
      <c r="GX438" s="54" t="s">
        <v>180</v>
      </c>
      <c r="GY438" s="55" t="s">
        <v>180</v>
      </c>
      <c r="GZ438" s="56">
        <v>305</v>
      </c>
      <c r="HA438" s="54">
        <v>265</v>
      </c>
      <c r="HB438" s="55">
        <v>285</v>
      </c>
      <c r="HC438" s="56" t="s">
        <v>180</v>
      </c>
      <c r="HD438" s="54" t="s">
        <v>180</v>
      </c>
      <c r="HE438" s="55" t="s">
        <v>180</v>
      </c>
      <c r="HF438" s="54">
        <v>325</v>
      </c>
      <c r="HG438" s="54">
        <v>215</v>
      </c>
      <c r="HH438" s="55">
        <v>270</v>
      </c>
      <c r="HI438" s="54">
        <v>220</v>
      </c>
      <c r="HJ438" s="54">
        <v>135</v>
      </c>
      <c r="HK438" s="55">
        <v>178</v>
      </c>
      <c r="HL438" s="56">
        <v>135</v>
      </c>
      <c r="HM438" s="54">
        <v>70</v>
      </c>
      <c r="HN438" s="55">
        <v>103</v>
      </c>
      <c r="HO438" s="56">
        <v>230</v>
      </c>
      <c r="HP438" s="54">
        <v>130</v>
      </c>
      <c r="HQ438" s="55">
        <v>180</v>
      </c>
      <c r="HR438" s="56">
        <v>270</v>
      </c>
      <c r="HS438" s="54">
        <v>220</v>
      </c>
      <c r="HT438" s="55">
        <v>245</v>
      </c>
      <c r="HU438" s="56">
        <v>330</v>
      </c>
      <c r="HV438" s="54">
        <v>290</v>
      </c>
      <c r="HW438" s="55">
        <v>310</v>
      </c>
      <c r="HX438" s="56">
        <v>140</v>
      </c>
      <c r="HY438" s="54">
        <v>120</v>
      </c>
      <c r="HZ438" s="55">
        <v>130</v>
      </c>
      <c r="IA438" s="56">
        <v>128</v>
      </c>
      <c r="IB438" s="54">
        <v>108</v>
      </c>
      <c r="IC438" s="55">
        <v>118</v>
      </c>
    </row>
    <row r="439" spans="1:237">
      <c r="A439" s="20">
        <v>2023</v>
      </c>
      <c r="B439" s="20">
        <v>2</v>
      </c>
      <c r="C439" s="20">
        <v>6</v>
      </c>
      <c r="D439" s="54">
        <v>517</v>
      </c>
      <c r="E439" s="54">
        <v>493</v>
      </c>
      <c r="F439" s="55">
        <v>505</v>
      </c>
      <c r="G439" s="56" t="s">
        <v>180</v>
      </c>
      <c r="H439" s="54" t="s">
        <v>180</v>
      </c>
      <c r="I439" s="55" t="s">
        <v>180</v>
      </c>
      <c r="J439" s="56">
        <v>455.8</v>
      </c>
      <c r="K439" s="54">
        <v>444</v>
      </c>
      <c r="L439" s="55">
        <v>450</v>
      </c>
      <c r="M439" s="56">
        <v>652</v>
      </c>
      <c r="N439" s="54">
        <v>632</v>
      </c>
      <c r="O439" s="55">
        <v>642.20000000000005</v>
      </c>
      <c r="P439" s="56" t="s">
        <v>180</v>
      </c>
      <c r="Q439" s="54" t="s">
        <v>180</v>
      </c>
      <c r="R439" s="55" t="s">
        <v>180</v>
      </c>
      <c r="S439" s="56" t="s">
        <v>180</v>
      </c>
      <c r="T439" s="54" t="s">
        <v>180</v>
      </c>
      <c r="U439" s="55" t="s">
        <v>180</v>
      </c>
      <c r="V439" s="54">
        <v>660</v>
      </c>
      <c r="W439" s="54">
        <v>647</v>
      </c>
      <c r="X439" s="55">
        <v>653.79999999999995</v>
      </c>
      <c r="Y439" s="54" t="s">
        <v>180</v>
      </c>
      <c r="Z439" s="54" t="s">
        <v>180</v>
      </c>
      <c r="AA439" s="55" t="s">
        <v>180</v>
      </c>
      <c r="AB439" s="54">
        <v>658</v>
      </c>
      <c r="AC439" s="54">
        <v>649</v>
      </c>
      <c r="AD439" s="55">
        <v>653.79999999999995</v>
      </c>
      <c r="AE439" s="54" t="s">
        <v>180</v>
      </c>
      <c r="AF439" s="54" t="s">
        <v>180</v>
      </c>
      <c r="AG439" s="55" t="s">
        <v>180</v>
      </c>
      <c r="AH439" s="56" t="s">
        <v>180</v>
      </c>
      <c r="AI439" s="54" t="s">
        <v>180</v>
      </c>
      <c r="AJ439" s="55" t="s">
        <v>180</v>
      </c>
      <c r="AK439" s="56" t="s">
        <v>180</v>
      </c>
      <c r="AL439" s="54" t="s">
        <v>180</v>
      </c>
      <c r="AM439" s="55" t="s">
        <v>180</v>
      </c>
      <c r="AN439" s="56" t="s">
        <v>180</v>
      </c>
      <c r="AO439" s="54" t="s">
        <v>180</v>
      </c>
      <c r="AP439" s="55" t="s">
        <v>180</v>
      </c>
      <c r="AQ439" s="56" t="s">
        <v>180</v>
      </c>
      <c r="AR439" s="54" t="s">
        <v>180</v>
      </c>
      <c r="AS439" s="55" t="s">
        <v>180</v>
      </c>
      <c r="AT439" s="56" t="s">
        <v>180</v>
      </c>
      <c r="AU439" s="54" t="s">
        <v>180</v>
      </c>
      <c r="AV439" s="55" t="s">
        <v>180</v>
      </c>
      <c r="AW439" s="56">
        <v>548</v>
      </c>
      <c r="AX439" s="54">
        <v>425.2</v>
      </c>
      <c r="AY439" s="55">
        <v>486.8</v>
      </c>
      <c r="AZ439" s="56" t="s">
        <v>180</v>
      </c>
      <c r="BA439" s="54" t="s">
        <v>180</v>
      </c>
      <c r="BB439" s="55" t="s">
        <v>180</v>
      </c>
      <c r="BC439" s="56">
        <v>569</v>
      </c>
      <c r="BD439" s="54">
        <v>543</v>
      </c>
      <c r="BE439" s="55">
        <v>556</v>
      </c>
      <c r="BF439" s="56">
        <v>565.4</v>
      </c>
      <c r="BG439" s="54">
        <v>451.6</v>
      </c>
      <c r="BH439" s="55">
        <v>508.6</v>
      </c>
      <c r="BI439" s="56">
        <v>480</v>
      </c>
      <c r="BJ439" s="54">
        <v>461</v>
      </c>
      <c r="BK439" s="55">
        <v>470.8</v>
      </c>
      <c r="BL439" s="56">
        <v>483</v>
      </c>
      <c r="BM439" s="54">
        <v>468.8</v>
      </c>
      <c r="BN439" s="55">
        <v>476.2</v>
      </c>
      <c r="BO439" s="56">
        <v>487</v>
      </c>
      <c r="BP439" s="54">
        <v>482</v>
      </c>
      <c r="BQ439" s="55">
        <v>485</v>
      </c>
      <c r="BR439" s="56">
        <v>461</v>
      </c>
      <c r="BS439" s="54">
        <v>455.8</v>
      </c>
      <c r="BT439" s="55">
        <v>458.6</v>
      </c>
      <c r="BU439" s="56">
        <v>479.6</v>
      </c>
      <c r="BV439" s="54">
        <v>473.6</v>
      </c>
      <c r="BW439" s="55">
        <v>476.8</v>
      </c>
      <c r="BX439" s="56">
        <v>493</v>
      </c>
      <c r="BY439" s="54">
        <v>488</v>
      </c>
      <c r="BZ439" s="55">
        <v>490.6</v>
      </c>
      <c r="CA439" s="56" t="s">
        <v>180</v>
      </c>
      <c r="CB439" s="54" t="s">
        <v>180</v>
      </c>
      <c r="CC439" s="55" t="s">
        <v>180</v>
      </c>
      <c r="CD439" s="56" t="s">
        <v>180</v>
      </c>
      <c r="CE439" s="54" t="s">
        <v>180</v>
      </c>
      <c r="CF439" s="55" t="s">
        <v>180</v>
      </c>
      <c r="CG439" s="56">
        <v>544</v>
      </c>
      <c r="CH439" s="54">
        <v>528</v>
      </c>
      <c r="CI439" s="55">
        <v>536</v>
      </c>
      <c r="CJ439" s="56">
        <v>3400</v>
      </c>
      <c r="CK439" s="54">
        <v>3350</v>
      </c>
      <c r="CL439" s="55">
        <v>3375</v>
      </c>
      <c r="CM439" s="56">
        <v>3200</v>
      </c>
      <c r="CN439" s="54">
        <v>3200</v>
      </c>
      <c r="CO439" s="55">
        <v>3200</v>
      </c>
      <c r="CP439" s="56">
        <v>618</v>
      </c>
      <c r="CQ439" s="54">
        <v>598</v>
      </c>
      <c r="CR439" s="55">
        <v>608</v>
      </c>
      <c r="CS439" s="56" t="s">
        <v>180</v>
      </c>
      <c r="CT439" s="54" t="s">
        <v>180</v>
      </c>
      <c r="CU439" s="55" t="s">
        <v>180</v>
      </c>
      <c r="CV439" s="56" t="s">
        <v>180</v>
      </c>
      <c r="CW439" s="54" t="s">
        <v>180</v>
      </c>
      <c r="CX439" s="55" t="s">
        <v>180</v>
      </c>
      <c r="CY439" s="54">
        <v>405</v>
      </c>
      <c r="CZ439" s="54">
        <v>393</v>
      </c>
      <c r="DA439" s="55">
        <v>399</v>
      </c>
      <c r="DB439" s="54">
        <v>472</v>
      </c>
      <c r="DC439" s="54">
        <v>452</v>
      </c>
      <c r="DD439" s="55">
        <v>462.2</v>
      </c>
      <c r="DE439" s="54" t="s">
        <v>180</v>
      </c>
      <c r="DF439" s="54" t="s">
        <v>180</v>
      </c>
      <c r="DG439" s="55" t="s">
        <v>180</v>
      </c>
      <c r="DH439" s="54" t="s">
        <v>180</v>
      </c>
      <c r="DI439" s="54" t="s">
        <v>180</v>
      </c>
      <c r="DJ439" s="55" t="s">
        <v>180</v>
      </c>
      <c r="DK439" s="56" t="s">
        <v>180</v>
      </c>
      <c r="DL439" s="54" t="s">
        <v>180</v>
      </c>
      <c r="DM439" s="55" t="s">
        <v>180</v>
      </c>
      <c r="DN439" s="54">
        <v>664</v>
      </c>
      <c r="DO439" s="54">
        <v>638</v>
      </c>
      <c r="DP439" s="55">
        <v>651</v>
      </c>
      <c r="DQ439" s="54">
        <v>666</v>
      </c>
      <c r="DR439" s="54">
        <v>656</v>
      </c>
      <c r="DS439" s="55">
        <v>661</v>
      </c>
      <c r="DT439" s="54" t="s">
        <v>180</v>
      </c>
      <c r="DU439" s="54" t="s">
        <v>180</v>
      </c>
      <c r="DV439" s="55" t="s">
        <v>180</v>
      </c>
      <c r="DW439" s="56">
        <v>516.20000000000005</v>
      </c>
      <c r="DX439" s="54">
        <v>419.4</v>
      </c>
      <c r="DY439" s="55">
        <v>468</v>
      </c>
      <c r="DZ439" s="56" t="s">
        <v>180</v>
      </c>
      <c r="EA439" s="54" t="s">
        <v>180</v>
      </c>
      <c r="EB439" s="55" t="s">
        <v>180</v>
      </c>
      <c r="EC439" s="56">
        <v>567.4</v>
      </c>
      <c r="ED439" s="54">
        <v>429.8</v>
      </c>
      <c r="EE439" s="55">
        <v>498.8</v>
      </c>
      <c r="EF439" s="56" t="s">
        <v>180</v>
      </c>
      <c r="EG439" s="54" t="s">
        <v>180</v>
      </c>
      <c r="EH439" s="55" t="s">
        <v>180</v>
      </c>
      <c r="EI439" s="56">
        <v>370</v>
      </c>
      <c r="EJ439" s="54">
        <v>358</v>
      </c>
      <c r="EK439" s="55">
        <v>364.4</v>
      </c>
      <c r="EL439" s="56">
        <v>411</v>
      </c>
      <c r="EM439" s="54">
        <v>397</v>
      </c>
      <c r="EN439" s="55">
        <v>404</v>
      </c>
      <c r="EO439" s="56">
        <v>2440</v>
      </c>
      <c r="EP439" s="54">
        <v>2396</v>
      </c>
      <c r="EQ439" s="55">
        <v>2418</v>
      </c>
      <c r="ER439" s="56" t="s">
        <v>180</v>
      </c>
      <c r="ES439" s="54" t="s">
        <v>180</v>
      </c>
      <c r="ET439" s="55" t="s">
        <v>180</v>
      </c>
      <c r="EU439" s="54">
        <v>544</v>
      </c>
      <c r="EV439" s="54">
        <v>528</v>
      </c>
      <c r="EW439" s="55">
        <v>536</v>
      </c>
      <c r="EX439" s="54">
        <v>452</v>
      </c>
      <c r="EY439" s="54">
        <v>436</v>
      </c>
      <c r="EZ439" s="55">
        <v>444</v>
      </c>
      <c r="FA439" s="56">
        <v>401</v>
      </c>
      <c r="FB439" s="54">
        <v>388</v>
      </c>
      <c r="FC439" s="55">
        <v>394.6</v>
      </c>
      <c r="FD439" s="56">
        <v>1100</v>
      </c>
      <c r="FE439" s="54">
        <v>1100</v>
      </c>
      <c r="FF439" s="55">
        <v>1100</v>
      </c>
      <c r="FG439" s="56">
        <v>420</v>
      </c>
      <c r="FH439" s="54">
        <v>346</v>
      </c>
      <c r="FI439" s="55">
        <v>383.2</v>
      </c>
      <c r="FJ439" s="56">
        <v>426</v>
      </c>
      <c r="FK439" s="54">
        <v>355</v>
      </c>
      <c r="FL439" s="55">
        <v>391</v>
      </c>
      <c r="FM439" s="56">
        <v>545</v>
      </c>
      <c r="FN439" s="54">
        <v>510</v>
      </c>
      <c r="FO439" s="55">
        <v>527.79999999999995</v>
      </c>
      <c r="FP439" s="56" t="s">
        <v>180</v>
      </c>
      <c r="FQ439" s="54" t="s">
        <v>180</v>
      </c>
      <c r="FR439" s="55" t="s">
        <v>180</v>
      </c>
      <c r="FS439" s="56" t="s">
        <v>180</v>
      </c>
      <c r="FT439" s="54" t="s">
        <v>180</v>
      </c>
      <c r="FU439" s="55" t="s">
        <v>180</v>
      </c>
      <c r="FV439" s="56">
        <v>358</v>
      </c>
      <c r="FW439" s="54">
        <v>328</v>
      </c>
      <c r="FX439" s="55">
        <v>343.2</v>
      </c>
      <c r="FY439" s="56">
        <v>368</v>
      </c>
      <c r="FZ439" s="54">
        <v>354</v>
      </c>
      <c r="GA439" s="55">
        <v>361</v>
      </c>
      <c r="GB439" s="56">
        <v>1315</v>
      </c>
      <c r="GC439" s="54">
        <v>880</v>
      </c>
      <c r="GD439" s="55">
        <v>1098</v>
      </c>
      <c r="GE439" s="56">
        <v>970</v>
      </c>
      <c r="GF439" s="54">
        <v>970</v>
      </c>
      <c r="GG439" s="55">
        <v>970</v>
      </c>
      <c r="GH439" s="56">
        <v>1364</v>
      </c>
      <c r="GI439" s="54">
        <v>1120</v>
      </c>
      <c r="GJ439" s="55">
        <v>1242</v>
      </c>
      <c r="GK439" s="56">
        <v>1364</v>
      </c>
      <c r="GL439" s="54">
        <v>1120</v>
      </c>
      <c r="GM439" s="55">
        <v>1242</v>
      </c>
      <c r="GN439" s="56" t="s">
        <v>180</v>
      </c>
      <c r="GO439" s="54" t="s">
        <v>180</v>
      </c>
      <c r="GP439" s="55" t="s">
        <v>180</v>
      </c>
      <c r="GQ439" s="56" t="s">
        <v>180</v>
      </c>
      <c r="GR439" s="54" t="s">
        <v>180</v>
      </c>
      <c r="GS439" s="55" t="s">
        <v>180</v>
      </c>
      <c r="GT439" s="56">
        <v>1225</v>
      </c>
      <c r="GU439" s="54">
        <v>1180</v>
      </c>
      <c r="GV439" s="55">
        <v>1203</v>
      </c>
      <c r="GW439" s="56" t="s">
        <v>180</v>
      </c>
      <c r="GX439" s="54" t="s">
        <v>180</v>
      </c>
      <c r="GY439" s="55" t="s">
        <v>180</v>
      </c>
      <c r="GZ439" s="56">
        <v>305</v>
      </c>
      <c r="HA439" s="54">
        <v>265</v>
      </c>
      <c r="HB439" s="55">
        <v>285</v>
      </c>
      <c r="HC439" s="56" t="s">
        <v>180</v>
      </c>
      <c r="HD439" s="54" t="s">
        <v>180</v>
      </c>
      <c r="HE439" s="55" t="s">
        <v>180</v>
      </c>
      <c r="HF439" s="54">
        <v>325</v>
      </c>
      <c r="HG439" s="54">
        <v>235</v>
      </c>
      <c r="HH439" s="55">
        <v>280.39999999999998</v>
      </c>
      <c r="HI439" s="54">
        <v>240</v>
      </c>
      <c r="HJ439" s="54">
        <v>141.19999999999999</v>
      </c>
      <c r="HK439" s="55">
        <v>191</v>
      </c>
      <c r="HL439" s="56">
        <v>135</v>
      </c>
      <c r="HM439" s="54">
        <v>70</v>
      </c>
      <c r="HN439" s="55">
        <v>103</v>
      </c>
      <c r="HO439" s="56">
        <v>230</v>
      </c>
      <c r="HP439" s="54">
        <v>130</v>
      </c>
      <c r="HQ439" s="55">
        <v>180</v>
      </c>
      <c r="HR439" s="56">
        <v>270</v>
      </c>
      <c r="HS439" s="54">
        <v>220</v>
      </c>
      <c r="HT439" s="55">
        <v>245</v>
      </c>
      <c r="HU439" s="56">
        <v>330</v>
      </c>
      <c r="HV439" s="54">
        <v>290</v>
      </c>
      <c r="HW439" s="55">
        <v>310</v>
      </c>
      <c r="HX439" s="56">
        <v>140</v>
      </c>
      <c r="HY439" s="54">
        <v>120</v>
      </c>
      <c r="HZ439" s="55">
        <v>130</v>
      </c>
      <c r="IA439" s="56">
        <v>128</v>
      </c>
      <c r="IB439" s="54">
        <v>108</v>
      </c>
      <c r="IC439" s="55">
        <v>118</v>
      </c>
    </row>
    <row r="440" spans="1:237">
      <c r="A440" s="20">
        <v>2023</v>
      </c>
      <c r="B440" s="20">
        <v>3</v>
      </c>
      <c r="C440" s="20">
        <v>7</v>
      </c>
      <c r="D440" s="54">
        <v>475</v>
      </c>
      <c r="E440" s="54">
        <v>438</v>
      </c>
      <c r="F440" s="55">
        <v>456.5</v>
      </c>
      <c r="G440" s="56" t="s">
        <v>180</v>
      </c>
      <c r="H440" s="54" t="s">
        <v>180</v>
      </c>
      <c r="I440" s="55" t="s">
        <v>180</v>
      </c>
      <c r="J440" s="56">
        <v>470.5</v>
      </c>
      <c r="K440" s="54">
        <v>455</v>
      </c>
      <c r="L440" s="55">
        <v>462.75</v>
      </c>
      <c r="M440" s="56">
        <v>523.75</v>
      </c>
      <c r="N440" s="54">
        <v>510</v>
      </c>
      <c r="O440" s="55">
        <v>517</v>
      </c>
      <c r="P440" s="56" t="s">
        <v>180</v>
      </c>
      <c r="Q440" s="54" t="s">
        <v>180</v>
      </c>
      <c r="R440" s="55" t="s">
        <v>180</v>
      </c>
      <c r="S440" s="56" t="s">
        <v>180</v>
      </c>
      <c r="T440" s="54" t="s">
        <v>180</v>
      </c>
      <c r="U440" s="55" t="s">
        <v>180</v>
      </c>
      <c r="V440" s="54">
        <v>523.75</v>
      </c>
      <c r="W440" s="54">
        <v>502.50000000000006</v>
      </c>
      <c r="X440" s="55">
        <v>513.5</v>
      </c>
      <c r="Y440" s="54" t="s">
        <v>180</v>
      </c>
      <c r="Z440" s="54" t="s">
        <v>180</v>
      </c>
      <c r="AA440" s="55" t="s">
        <v>180</v>
      </c>
      <c r="AB440" s="54">
        <v>523.75</v>
      </c>
      <c r="AC440" s="54">
        <v>523.75</v>
      </c>
      <c r="AD440" s="55">
        <v>523.75</v>
      </c>
      <c r="AE440" s="54" t="s">
        <v>180</v>
      </c>
      <c r="AF440" s="54" t="s">
        <v>180</v>
      </c>
      <c r="AG440" s="55" t="s">
        <v>180</v>
      </c>
      <c r="AH440" s="56" t="s">
        <v>180</v>
      </c>
      <c r="AI440" s="54" t="s">
        <v>180</v>
      </c>
      <c r="AJ440" s="55" t="s">
        <v>180</v>
      </c>
      <c r="AK440" s="56" t="s">
        <v>180</v>
      </c>
      <c r="AL440" s="54" t="s">
        <v>180</v>
      </c>
      <c r="AM440" s="55" t="s">
        <v>180</v>
      </c>
      <c r="AN440" s="56" t="s">
        <v>180</v>
      </c>
      <c r="AO440" s="54" t="s">
        <v>180</v>
      </c>
      <c r="AP440" s="55" t="s">
        <v>180</v>
      </c>
      <c r="AQ440" s="56" t="s">
        <v>180</v>
      </c>
      <c r="AR440" s="54" t="s">
        <v>180</v>
      </c>
      <c r="AS440" s="55" t="s">
        <v>180</v>
      </c>
      <c r="AT440" s="56" t="s">
        <v>180</v>
      </c>
      <c r="AU440" s="54" t="s">
        <v>180</v>
      </c>
      <c r="AV440" s="55" t="s">
        <v>180</v>
      </c>
      <c r="AW440" s="56">
        <v>535</v>
      </c>
      <c r="AX440" s="54">
        <v>400</v>
      </c>
      <c r="AY440" s="55">
        <v>468</v>
      </c>
      <c r="AZ440" s="56" t="s">
        <v>180</v>
      </c>
      <c r="BA440" s="54" t="s">
        <v>180</v>
      </c>
      <c r="BB440" s="55" t="s">
        <v>180</v>
      </c>
      <c r="BC440" s="56">
        <v>521.25</v>
      </c>
      <c r="BD440" s="54">
        <v>515</v>
      </c>
      <c r="BE440" s="55">
        <v>518.25</v>
      </c>
      <c r="BF440" s="56">
        <v>531.25</v>
      </c>
      <c r="BG440" s="54">
        <v>420</v>
      </c>
      <c r="BH440" s="55">
        <v>476</v>
      </c>
      <c r="BI440" s="56">
        <v>465</v>
      </c>
      <c r="BJ440" s="54">
        <v>440</v>
      </c>
      <c r="BK440" s="55">
        <v>453</v>
      </c>
      <c r="BL440" s="56">
        <v>450</v>
      </c>
      <c r="BM440" s="54">
        <v>431.25</v>
      </c>
      <c r="BN440" s="55">
        <v>440.75</v>
      </c>
      <c r="BO440" s="56">
        <v>455</v>
      </c>
      <c r="BP440" s="54">
        <v>442.5</v>
      </c>
      <c r="BQ440" s="55">
        <v>449.25</v>
      </c>
      <c r="BR440" s="56">
        <v>430.25</v>
      </c>
      <c r="BS440" s="54">
        <v>426.25</v>
      </c>
      <c r="BT440" s="55">
        <v>428.75</v>
      </c>
      <c r="BU440" s="56">
        <v>444</v>
      </c>
      <c r="BV440" s="54">
        <v>437.25</v>
      </c>
      <c r="BW440" s="55">
        <v>441</v>
      </c>
      <c r="BX440" s="56">
        <v>465</v>
      </c>
      <c r="BY440" s="54">
        <v>455</v>
      </c>
      <c r="BZ440" s="55">
        <v>460</v>
      </c>
      <c r="CA440" s="56" t="s">
        <v>180</v>
      </c>
      <c r="CB440" s="54" t="s">
        <v>180</v>
      </c>
      <c r="CC440" s="55" t="s">
        <v>180</v>
      </c>
      <c r="CD440" s="56" t="s">
        <v>180</v>
      </c>
      <c r="CE440" s="54" t="s">
        <v>180</v>
      </c>
      <c r="CF440" s="55" t="s">
        <v>180</v>
      </c>
      <c r="CG440" s="56">
        <v>500</v>
      </c>
      <c r="CH440" s="54">
        <v>487.5</v>
      </c>
      <c r="CI440" s="55">
        <v>494</v>
      </c>
      <c r="CJ440" s="56">
        <v>3400</v>
      </c>
      <c r="CK440" s="54">
        <v>3337.5</v>
      </c>
      <c r="CL440" s="55">
        <v>3368.75</v>
      </c>
      <c r="CM440" s="56">
        <v>3212.5</v>
      </c>
      <c r="CN440" s="54">
        <v>3187.5</v>
      </c>
      <c r="CO440" s="55">
        <v>3200</v>
      </c>
      <c r="CP440" s="56">
        <v>587.5</v>
      </c>
      <c r="CQ440" s="54">
        <v>560</v>
      </c>
      <c r="CR440" s="55">
        <v>573.75</v>
      </c>
      <c r="CS440" s="56" t="s">
        <v>180</v>
      </c>
      <c r="CT440" s="54" t="s">
        <v>180</v>
      </c>
      <c r="CU440" s="55" t="s">
        <v>180</v>
      </c>
      <c r="CV440" s="56" t="s">
        <v>180</v>
      </c>
      <c r="CW440" s="54" t="s">
        <v>180</v>
      </c>
      <c r="CX440" s="55" t="s">
        <v>180</v>
      </c>
      <c r="CY440" s="54">
        <v>427.5</v>
      </c>
      <c r="CZ440" s="54">
        <v>418.75</v>
      </c>
      <c r="DA440" s="55">
        <v>423.25</v>
      </c>
      <c r="DB440" s="54">
        <v>502.5</v>
      </c>
      <c r="DC440" s="54">
        <v>482.5</v>
      </c>
      <c r="DD440" s="55">
        <v>492.75</v>
      </c>
      <c r="DE440" s="54" t="s">
        <v>180</v>
      </c>
      <c r="DF440" s="54" t="s">
        <v>180</v>
      </c>
      <c r="DG440" s="55" t="s">
        <v>180</v>
      </c>
      <c r="DH440" s="54" t="s">
        <v>180</v>
      </c>
      <c r="DI440" s="54" t="s">
        <v>180</v>
      </c>
      <c r="DJ440" s="55" t="s">
        <v>180</v>
      </c>
      <c r="DK440" s="56" t="s">
        <v>180</v>
      </c>
      <c r="DL440" s="54" t="s">
        <v>180</v>
      </c>
      <c r="DM440" s="55" t="s">
        <v>180</v>
      </c>
      <c r="DN440" s="54">
        <v>565</v>
      </c>
      <c r="DO440" s="54">
        <v>551.25</v>
      </c>
      <c r="DP440" s="55">
        <v>558.5</v>
      </c>
      <c r="DQ440" s="54">
        <v>566.25</v>
      </c>
      <c r="DR440" s="54">
        <v>547.5</v>
      </c>
      <c r="DS440" s="55">
        <v>557</v>
      </c>
      <c r="DT440" s="54" t="s">
        <v>180</v>
      </c>
      <c r="DU440" s="54" t="s">
        <v>180</v>
      </c>
      <c r="DV440" s="55" t="s">
        <v>180</v>
      </c>
      <c r="DW440" s="56">
        <v>475</v>
      </c>
      <c r="DX440" s="54">
        <v>428.75</v>
      </c>
      <c r="DY440" s="55">
        <v>452.25</v>
      </c>
      <c r="DZ440" s="56" t="s">
        <v>180</v>
      </c>
      <c r="EA440" s="54" t="s">
        <v>180</v>
      </c>
      <c r="EB440" s="55" t="s">
        <v>180</v>
      </c>
      <c r="EC440" s="56">
        <v>527.5</v>
      </c>
      <c r="ED440" s="54">
        <v>441.25</v>
      </c>
      <c r="EE440" s="55">
        <v>484.75</v>
      </c>
      <c r="EF440" s="56" t="s">
        <v>180</v>
      </c>
      <c r="EG440" s="54" t="s">
        <v>180</v>
      </c>
      <c r="EH440" s="55" t="s">
        <v>180</v>
      </c>
      <c r="EI440" s="56">
        <v>346.25</v>
      </c>
      <c r="EJ440" s="54">
        <v>340</v>
      </c>
      <c r="EK440" s="55">
        <v>343.5</v>
      </c>
      <c r="EL440" s="56">
        <v>422.5</v>
      </c>
      <c r="EM440" s="54">
        <v>411.25</v>
      </c>
      <c r="EN440" s="55">
        <v>417</v>
      </c>
      <c r="EO440" s="56">
        <v>2457.5</v>
      </c>
      <c r="EP440" s="54">
        <v>2412.5</v>
      </c>
      <c r="EQ440" s="55">
        <v>2435</v>
      </c>
      <c r="ER440" s="56" t="s">
        <v>180</v>
      </c>
      <c r="ES440" s="54" t="s">
        <v>180</v>
      </c>
      <c r="ET440" s="55" t="s">
        <v>180</v>
      </c>
      <c r="EU440" s="54">
        <v>500</v>
      </c>
      <c r="EV440" s="54">
        <v>487.5</v>
      </c>
      <c r="EW440" s="55">
        <v>494</v>
      </c>
      <c r="EX440" s="54">
        <v>462.5</v>
      </c>
      <c r="EY440" s="54">
        <v>451.25</v>
      </c>
      <c r="EZ440" s="55">
        <v>457</v>
      </c>
      <c r="FA440" s="56">
        <v>379.25</v>
      </c>
      <c r="FB440" s="54">
        <v>375</v>
      </c>
      <c r="FC440" s="55">
        <v>377.5</v>
      </c>
      <c r="FD440" s="56">
        <v>850</v>
      </c>
      <c r="FE440" s="54">
        <v>810</v>
      </c>
      <c r="FF440" s="55">
        <v>830</v>
      </c>
      <c r="FG440" s="56">
        <v>405</v>
      </c>
      <c r="FH440" s="54">
        <v>337.5</v>
      </c>
      <c r="FI440" s="55">
        <v>371.5</v>
      </c>
      <c r="FJ440" s="56">
        <v>400</v>
      </c>
      <c r="FK440" s="54">
        <v>342.5</v>
      </c>
      <c r="FL440" s="55">
        <v>371.5</v>
      </c>
      <c r="FM440" s="56">
        <v>500</v>
      </c>
      <c r="FN440" s="54">
        <v>450</v>
      </c>
      <c r="FO440" s="55">
        <v>475.00000000000006</v>
      </c>
      <c r="FP440" s="56" t="s">
        <v>180</v>
      </c>
      <c r="FQ440" s="54" t="s">
        <v>180</v>
      </c>
      <c r="FR440" s="55" t="s">
        <v>180</v>
      </c>
      <c r="FS440" s="56" t="s">
        <v>180</v>
      </c>
      <c r="FT440" s="54" t="s">
        <v>180</v>
      </c>
      <c r="FU440" s="55" t="s">
        <v>180</v>
      </c>
      <c r="FV440" s="56">
        <v>320</v>
      </c>
      <c r="FW440" s="54">
        <v>297.5</v>
      </c>
      <c r="FX440" s="55">
        <v>309</v>
      </c>
      <c r="FY440" s="56">
        <v>365</v>
      </c>
      <c r="FZ440" s="54">
        <v>350</v>
      </c>
      <c r="GA440" s="55">
        <v>357.5</v>
      </c>
      <c r="GB440" s="56">
        <v>992</v>
      </c>
      <c r="GC440" s="54">
        <v>782</v>
      </c>
      <c r="GD440" s="55">
        <v>887</v>
      </c>
      <c r="GE440" s="56">
        <v>850</v>
      </c>
      <c r="GF440" s="54">
        <v>850</v>
      </c>
      <c r="GG440" s="55">
        <v>850</v>
      </c>
      <c r="GH440" s="56">
        <v>1077</v>
      </c>
      <c r="GI440" s="54">
        <v>990</v>
      </c>
      <c r="GJ440" s="55">
        <v>1034</v>
      </c>
      <c r="GK440" s="56">
        <v>1077</v>
      </c>
      <c r="GL440" s="54">
        <v>990</v>
      </c>
      <c r="GM440" s="55">
        <v>1034</v>
      </c>
      <c r="GN440" s="56" t="s">
        <v>180</v>
      </c>
      <c r="GO440" s="54" t="s">
        <v>180</v>
      </c>
      <c r="GP440" s="55" t="s">
        <v>180</v>
      </c>
      <c r="GQ440" s="56" t="s">
        <v>180</v>
      </c>
      <c r="GR440" s="54" t="s">
        <v>180</v>
      </c>
      <c r="GS440" s="55" t="s">
        <v>180</v>
      </c>
      <c r="GT440" s="56">
        <v>950</v>
      </c>
      <c r="GU440" s="54">
        <v>950</v>
      </c>
      <c r="GV440" s="55">
        <v>950</v>
      </c>
      <c r="GW440" s="56" t="s">
        <v>180</v>
      </c>
      <c r="GX440" s="54" t="s">
        <v>180</v>
      </c>
      <c r="GY440" s="55" t="s">
        <v>180</v>
      </c>
      <c r="GZ440" s="56">
        <v>280</v>
      </c>
      <c r="HA440" s="54">
        <v>150</v>
      </c>
      <c r="HB440" s="55">
        <v>215</v>
      </c>
      <c r="HC440" s="56" t="s">
        <v>180</v>
      </c>
      <c r="HD440" s="54" t="s">
        <v>180</v>
      </c>
      <c r="HE440" s="55" t="s">
        <v>180</v>
      </c>
      <c r="HF440" s="54">
        <v>325</v>
      </c>
      <c r="HG440" s="54">
        <v>240</v>
      </c>
      <c r="HH440" s="55">
        <v>283</v>
      </c>
      <c r="HI440" s="54">
        <v>245</v>
      </c>
      <c r="HJ440" s="54">
        <v>142</v>
      </c>
      <c r="HK440" s="55">
        <v>194</v>
      </c>
      <c r="HL440" s="56">
        <v>135</v>
      </c>
      <c r="HM440" s="54">
        <v>70</v>
      </c>
      <c r="HN440" s="55">
        <v>103</v>
      </c>
      <c r="HO440" s="56">
        <v>230</v>
      </c>
      <c r="HP440" s="54">
        <v>130</v>
      </c>
      <c r="HQ440" s="55">
        <v>180</v>
      </c>
      <c r="HR440" s="56">
        <v>250</v>
      </c>
      <c r="HS440" s="54">
        <v>220</v>
      </c>
      <c r="HT440" s="55">
        <v>235</v>
      </c>
      <c r="HU440" s="56">
        <v>330</v>
      </c>
      <c r="HV440" s="54">
        <v>290</v>
      </c>
      <c r="HW440" s="55">
        <v>310</v>
      </c>
      <c r="HX440" s="56">
        <v>140</v>
      </c>
      <c r="HY440" s="54">
        <v>120</v>
      </c>
      <c r="HZ440" s="55">
        <v>130</v>
      </c>
      <c r="IA440" s="56">
        <v>128</v>
      </c>
      <c r="IB440" s="54">
        <v>108</v>
      </c>
      <c r="IC440" s="55">
        <v>118</v>
      </c>
    </row>
    <row r="441" spans="1:237">
      <c r="A441" s="20">
        <v>2023</v>
      </c>
      <c r="B441" s="20">
        <v>3</v>
      </c>
      <c r="C441" s="20">
        <v>8</v>
      </c>
      <c r="D441" s="54">
        <v>516</v>
      </c>
      <c r="E441" s="54">
        <v>508</v>
      </c>
      <c r="F441" s="55">
        <v>512</v>
      </c>
      <c r="G441" s="56" t="s">
        <v>180</v>
      </c>
      <c r="H441" s="54" t="s">
        <v>180</v>
      </c>
      <c r="I441" s="55" t="s">
        <v>180</v>
      </c>
      <c r="J441" s="56">
        <v>529</v>
      </c>
      <c r="K441" s="54">
        <v>523</v>
      </c>
      <c r="L441" s="55">
        <v>526</v>
      </c>
      <c r="M441" s="56">
        <v>590</v>
      </c>
      <c r="N441" s="54">
        <v>576</v>
      </c>
      <c r="O441" s="55">
        <v>583</v>
      </c>
      <c r="P441" s="56" t="s">
        <v>180</v>
      </c>
      <c r="Q441" s="54" t="s">
        <v>180</v>
      </c>
      <c r="R441" s="55" t="s">
        <v>180</v>
      </c>
      <c r="S441" s="56" t="s">
        <v>180</v>
      </c>
      <c r="T441" s="54" t="s">
        <v>180</v>
      </c>
      <c r="U441" s="55" t="s">
        <v>180</v>
      </c>
      <c r="V441" s="54">
        <v>584</v>
      </c>
      <c r="W441" s="54">
        <v>576</v>
      </c>
      <c r="X441" s="55">
        <v>580</v>
      </c>
      <c r="Y441" s="54" t="s">
        <v>180</v>
      </c>
      <c r="Z441" s="54" t="s">
        <v>180</v>
      </c>
      <c r="AA441" s="55" t="s">
        <v>180</v>
      </c>
      <c r="AB441" s="54">
        <v>590</v>
      </c>
      <c r="AC441" s="54">
        <v>590</v>
      </c>
      <c r="AD441" s="55">
        <v>590</v>
      </c>
      <c r="AE441" s="54" t="s">
        <v>180</v>
      </c>
      <c r="AF441" s="54" t="s">
        <v>180</v>
      </c>
      <c r="AG441" s="55" t="s">
        <v>180</v>
      </c>
      <c r="AH441" s="56" t="s">
        <v>180</v>
      </c>
      <c r="AI441" s="54" t="s">
        <v>180</v>
      </c>
      <c r="AJ441" s="55" t="s">
        <v>180</v>
      </c>
      <c r="AK441" s="56" t="s">
        <v>180</v>
      </c>
      <c r="AL441" s="54" t="s">
        <v>180</v>
      </c>
      <c r="AM441" s="55" t="s">
        <v>180</v>
      </c>
      <c r="AN441" s="56" t="s">
        <v>180</v>
      </c>
      <c r="AO441" s="54" t="s">
        <v>180</v>
      </c>
      <c r="AP441" s="55" t="s">
        <v>180</v>
      </c>
      <c r="AQ441" s="56" t="s">
        <v>180</v>
      </c>
      <c r="AR441" s="54" t="s">
        <v>180</v>
      </c>
      <c r="AS441" s="55" t="s">
        <v>180</v>
      </c>
      <c r="AT441" s="56" t="s">
        <v>180</v>
      </c>
      <c r="AU441" s="54" t="s">
        <v>180</v>
      </c>
      <c r="AV441" s="55" t="s">
        <v>180</v>
      </c>
      <c r="AW441" s="56">
        <v>532</v>
      </c>
      <c r="AX441" s="54">
        <v>482</v>
      </c>
      <c r="AY441" s="55">
        <v>507</v>
      </c>
      <c r="AZ441" s="56" t="s">
        <v>180</v>
      </c>
      <c r="BA441" s="54" t="s">
        <v>180</v>
      </c>
      <c r="BB441" s="55" t="s">
        <v>180</v>
      </c>
      <c r="BC441" s="56">
        <v>517</v>
      </c>
      <c r="BD441" s="54">
        <v>501</v>
      </c>
      <c r="BE441" s="55">
        <v>509</v>
      </c>
      <c r="BF441" s="56">
        <v>557</v>
      </c>
      <c r="BG441" s="54">
        <v>499</v>
      </c>
      <c r="BH441" s="55">
        <v>528.20000000000005</v>
      </c>
      <c r="BI441" s="56">
        <v>513</v>
      </c>
      <c r="BJ441" s="54">
        <v>497</v>
      </c>
      <c r="BK441" s="55">
        <v>505.2</v>
      </c>
      <c r="BL441" s="56">
        <v>524</v>
      </c>
      <c r="BM441" s="54">
        <v>506</v>
      </c>
      <c r="BN441" s="55">
        <v>515</v>
      </c>
      <c r="BO441" s="56">
        <v>512</v>
      </c>
      <c r="BP441" s="54">
        <v>500</v>
      </c>
      <c r="BQ441" s="55">
        <v>506.2</v>
      </c>
      <c r="BR441" s="56">
        <v>531</v>
      </c>
      <c r="BS441" s="54">
        <v>510</v>
      </c>
      <c r="BT441" s="55">
        <v>520.6</v>
      </c>
      <c r="BU441" s="56">
        <v>534</v>
      </c>
      <c r="BV441" s="54">
        <v>519.4</v>
      </c>
      <c r="BW441" s="55">
        <v>526.79999999999995</v>
      </c>
      <c r="BX441" s="56">
        <v>552.5</v>
      </c>
      <c r="BY441" s="54">
        <v>542.5</v>
      </c>
      <c r="BZ441" s="55">
        <v>547.5</v>
      </c>
      <c r="CA441" s="56" t="s">
        <v>180</v>
      </c>
      <c r="CB441" s="54" t="s">
        <v>180</v>
      </c>
      <c r="CC441" s="55" t="s">
        <v>180</v>
      </c>
      <c r="CD441" s="56" t="s">
        <v>180</v>
      </c>
      <c r="CE441" s="54" t="s">
        <v>180</v>
      </c>
      <c r="CF441" s="55" t="s">
        <v>180</v>
      </c>
      <c r="CG441" s="56">
        <v>540</v>
      </c>
      <c r="CH441" s="54">
        <v>536</v>
      </c>
      <c r="CI441" s="55">
        <v>538.4</v>
      </c>
      <c r="CJ441" s="56">
        <v>3700</v>
      </c>
      <c r="CK441" s="54">
        <v>3630</v>
      </c>
      <c r="CL441" s="55">
        <v>3665</v>
      </c>
      <c r="CM441" s="56">
        <v>3550</v>
      </c>
      <c r="CN441" s="54">
        <v>3480</v>
      </c>
      <c r="CO441" s="55">
        <v>3515</v>
      </c>
      <c r="CP441" s="56">
        <v>590</v>
      </c>
      <c r="CQ441" s="54">
        <v>574</v>
      </c>
      <c r="CR441" s="55">
        <v>582</v>
      </c>
      <c r="CS441" s="56" t="s">
        <v>180</v>
      </c>
      <c r="CT441" s="54" t="s">
        <v>180</v>
      </c>
      <c r="CU441" s="55" t="s">
        <v>180</v>
      </c>
      <c r="CV441" s="56" t="s">
        <v>180</v>
      </c>
      <c r="CW441" s="54" t="s">
        <v>180</v>
      </c>
      <c r="CX441" s="55" t="s">
        <v>180</v>
      </c>
      <c r="CY441" s="54">
        <v>488</v>
      </c>
      <c r="CZ441" s="54">
        <v>478</v>
      </c>
      <c r="DA441" s="55">
        <v>483.4</v>
      </c>
      <c r="DB441" s="54">
        <v>628</v>
      </c>
      <c r="DC441" s="54">
        <v>613</v>
      </c>
      <c r="DD441" s="55">
        <v>620.6</v>
      </c>
      <c r="DE441" s="54" t="s">
        <v>180</v>
      </c>
      <c r="DF441" s="54" t="s">
        <v>180</v>
      </c>
      <c r="DG441" s="55" t="s">
        <v>180</v>
      </c>
      <c r="DH441" s="54" t="s">
        <v>180</v>
      </c>
      <c r="DI441" s="54" t="s">
        <v>180</v>
      </c>
      <c r="DJ441" s="55" t="s">
        <v>180</v>
      </c>
      <c r="DK441" s="56" t="s">
        <v>180</v>
      </c>
      <c r="DL441" s="54" t="s">
        <v>180</v>
      </c>
      <c r="DM441" s="55" t="s">
        <v>180</v>
      </c>
      <c r="DN441" s="54">
        <v>692</v>
      </c>
      <c r="DO441" s="54">
        <v>676</v>
      </c>
      <c r="DP441" s="55">
        <v>684.2</v>
      </c>
      <c r="DQ441" s="54">
        <v>681</v>
      </c>
      <c r="DR441" s="54">
        <v>673</v>
      </c>
      <c r="DS441" s="55">
        <v>677.2</v>
      </c>
      <c r="DT441" s="54" t="s">
        <v>180</v>
      </c>
      <c r="DU441" s="54" t="s">
        <v>180</v>
      </c>
      <c r="DV441" s="55" t="s">
        <v>180</v>
      </c>
      <c r="DW441" s="56">
        <v>515</v>
      </c>
      <c r="DX441" s="54">
        <v>502</v>
      </c>
      <c r="DY441" s="55">
        <v>508.6</v>
      </c>
      <c r="DZ441" s="56" t="s">
        <v>180</v>
      </c>
      <c r="EA441" s="54" t="s">
        <v>180</v>
      </c>
      <c r="EB441" s="55" t="s">
        <v>180</v>
      </c>
      <c r="EC441" s="56">
        <v>546</v>
      </c>
      <c r="ED441" s="54">
        <v>498</v>
      </c>
      <c r="EE441" s="55">
        <v>522.4</v>
      </c>
      <c r="EF441" s="56" t="s">
        <v>180</v>
      </c>
      <c r="EG441" s="54" t="s">
        <v>180</v>
      </c>
      <c r="EH441" s="55" t="s">
        <v>180</v>
      </c>
      <c r="EI441" s="56">
        <v>377</v>
      </c>
      <c r="EJ441" s="54">
        <v>367</v>
      </c>
      <c r="EK441" s="55">
        <v>372</v>
      </c>
      <c r="EL441" s="56">
        <v>484</v>
      </c>
      <c r="EM441" s="54">
        <v>474</v>
      </c>
      <c r="EN441" s="55">
        <v>479.4</v>
      </c>
      <c r="EO441" s="56">
        <v>2880</v>
      </c>
      <c r="EP441" s="54">
        <v>2810</v>
      </c>
      <c r="EQ441" s="55">
        <v>2845</v>
      </c>
      <c r="ER441" s="56" t="s">
        <v>180</v>
      </c>
      <c r="ES441" s="54" t="s">
        <v>180</v>
      </c>
      <c r="ET441" s="55" t="s">
        <v>180</v>
      </c>
      <c r="EU441" s="54">
        <v>540</v>
      </c>
      <c r="EV441" s="54">
        <v>536</v>
      </c>
      <c r="EW441" s="55">
        <v>538.4</v>
      </c>
      <c r="EX441" s="54">
        <v>524</v>
      </c>
      <c r="EY441" s="54">
        <v>514</v>
      </c>
      <c r="EZ441" s="55">
        <v>519.4</v>
      </c>
      <c r="FA441" s="56">
        <v>410.4</v>
      </c>
      <c r="FB441" s="54">
        <v>402</v>
      </c>
      <c r="FC441" s="55">
        <v>406.2</v>
      </c>
      <c r="FD441" s="56">
        <v>930</v>
      </c>
      <c r="FE441" s="54">
        <v>902</v>
      </c>
      <c r="FF441" s="55">
        <v>916.4</v>
      </c>
      <c r="FG441" s="56">
        <v>393</v>
      </c>
      <c r="FH441" s="54">
        <v>370</v>
      </c>
      <c r="FI441" s="55">
        <v>382</v>
      </c>
      <c r="FJ441" s="56">
        <v>398</v>
      </c>
      <c r="FK441" s="54">
        <v>373</v>
      </c>
      <c r="FL441" s="55">
        <v>385.8</v>
      </c>
      <c r="FM441" s="56">
        <v>500</v>
      </c>
      <c r="FN441" s="54">
        <v>450</v>
      </c>
      <c r="FO441" s="55">
        <v>475.00000000000011</v>
      </c>
      <c r="FP441" s="56" t="s">
        <v>180</v>
      </c>
      <c r="FQ441" s="54" t="s">
        <v>180</v>
      </c>
      <c r="FR441" s="55" t="s">
        <v>180</v>
      </c>
      <c r="FS441" s="56" t="s">
        <v>180</v>
      </c>
      <c r="FT441" s="54" t="s">
        <v>180</v>
      </c>
      <c r="FU441" s="55" t="s">
        <v>180</v>
      </c>
      <c r="FV441" s="56">
        <v>360</v>
      </c>
      <c r="FW441" s="54">
        <v>342</v>
      </c>
      <c r="FX441" s="55">
        <v>351</v>
      </c>
      <c r="FY441" s="56">
        <v>410</v>
      </c>
      <c r="FZ441" s="54">
        <v>394</v>
      </c>
      <c r="GA441" s="55">
        <v>402</v>
      </c>
      <c r="GB441" s="56">
        <v>992</v>
      </c>
      <c r="GC441" s="54">
        <v>782</v>
      </c>
      <c r="GD441" s="55">
        <v>887</v>
      </c>
      <c r="GE441" s="56">
        <v>850</v>
      </c>
      <c r="GF441" s="54">
        <v>850</v>
      </c>
      <c r="GG441" s="55">
        <v>850</v>
      </c>
      <c r="GH441" s="56">
        <v>1077</v>
      </c>
      <c r="GI441" s="54">
        <v>990</v>
      </c>
      <c r="GJ441" s="55">
        <v>1034</v>
      </c>
      <c r="GK441" s="56">
        <v>1077</v>
      </c>
      <c r="GL441" s="54">
        <v>990</v>
      </c>
      <c r="GM441" s="55">
        <v>1034</v>
      </c>
      <c r="GN441" s="56" t="s">
        <v>180</v>
      </c>
      <c r="GO441" s="54" t="s">
        <v>180</v>
      </c>
      <c r="GP441" s="55" t="s">
        <v>180</v>
      </c>
      <c r="GQ441" s="56" t="s">
        <v>180</v>
      </c>
      <c r="GR441" s="54" t="s">
        <v>180</v>
      </c>
      <c r="GS441" s="55" t="s">
        <v>180</v>
      </c>
      <c r="GT441" s="56">
        <v>950</v>
      </c>
      <c r="GU441" s="54">
        <v>950</v>
      </c>
      <c r="GV441" s="55">
        <v>950</v>
      </c>
      <c r="GW441" s="56" t="s">
        <v>180</v>
      </c>
      <c r="GX441" s="54" t="s">
        <v>180</v>
      </c>
      <c r="GY441" s="55" t="s">
        <v>180</v>
      </c>
      <c r="GZ441" s="56">
        <v>280</v>
      </c>
      <c r="HA441" s="54">
        <v>150</v>
      </c>
      <c r="HB441" s="55">
        <v>215</v>
      </c>
      <c r="HC441" s="56" t="s">
        <v>180</v>
      </c>
      <c r="HD441" s="54" t="s">
        <v>180</v>
      </c>
      <c r="HE441" s="55" t="s">
        <v>180</v>
      </c>
      <c r="HF441" s="54">
        <v>325</v>
      </c>
      <c r="HG441" s="54">
        <v>240</v>
      </c>
      <c r="HH441" s="55">
        <v>283</v>
      </c>
      <c r="HI441" s="54">
        <v>245</v>
      </c>
      <c r="HJ441" s="54">
        <v>142</v>
      </c>
      <c r="HK441" s="55">
        <v>194</v>
      </c>
      <c r="HL441" s="56">
        <v>135</v>
      </c>
      <c r="HM441" s="54">
        <v>70</v>
      </c>
      <c r="HN441" s="55">
        <v>103</v>
      </c>
      <c r="HO441" s="56">
        <v>230</v>
      </c>
      <c r="HP441" s="54">
        <v>130</v>
      </c>
      <c r="HQ441" s="55">
        <v>180</v>
      </c>
      <c r="HR441" s="56">
        <v>250</v>
      </c>
      <c r="HS441" s="54">
        <v>220</v>
      </c>
      <c r="HT441" s="55">
        <v>235</v>
      </c>
      <c r="HU441" s="56">
        <v>330</v>
      </c>
      <c r="HV441" s="54">
        <v>290</v>
      </c>
      <c r="HW441" s="55">
        <v>310</v>
      </c>
      <c r="HX441" s="56">
        <v>140</v>
      </c>
      <c r="HY441" s="54">
        <v>120</v>
      </c>
      <c r="HZ441" s="55">
        <v>130</v>
      </c>
      <c r="IA441" s="56">
        <v>128</v>
      </c>
      <c r="IB441" s="54">
        <v>108</v>
      </c>
      <c r="IC441" s="55">
        <v>118</v>
      </c>
    </row>
    <row r="442" spans="1:237">
      <c r="A442" s="20">
        <v>2023</v>
      </c>
      <c r="B442" s="20">
        <v>3</v>
      </c>
      <c r="C442" s="20">
        <v>9</v>
      </c>
      <c r="D442" s="54">
        <v>536.25</v>
      </c>
      <c r="E442" s="54">
        <v>527.5</v>
      </c>
      <c r="F442" s="55">
        <v>532</v>
      </c>
      <c r="G442" s="56" t="s">
        <v>180</v>
      </c>
      <c r="H442" s="54" t="s">
        <v>180</v>
      </c>
      <c r="I442" s="55" t="s">
        <v>180</v>
      </c>
      <c r="J442" s="56">
        <v>535</v>
      </c>
      <c r="K442" s="54">
        <v>522.5</v>
      </c>
      <c r="L442" s="55">
        <v>528.75</v>
      </c>
      <c r="M442" s="56">
        <v>592.5</v>
      </c>
      <c r="N442" s="54">
        <v>583.75</v>
      </c>
      <c r="O442" s="55">
        <v>588.5</v>
      </c>
      <c r="P442" s="56" t="s">
        <v>180</v>
      </c>
      <c r="Q442" s="54" t="s">
        <v>180</v>
      </c>
      <c r="R442" s="55" t="s">
        <v>180</v>
      </c>
      <c r="S442" s="56" t="s">
        <v>180</v>
      </c>
      <c r="T442" s="54" t="s">
        <v>180</v>
      </c>
      <c r="U442" s="55" t="s">
        <v>180</v>
      </c>
      <c r="V442" s="54">
        <v>592.5</v>
      </c>
      <c r="W442" s="54">
        <v>585</v>
      </c>
      <c r="X442" s="55">
        <v>589</v>
      </c>
      <c r="Y442" s="54" t="s">
        <v>180</v>
      </c>
      <c r="Z442" s="54" t="s">
        <v>180</v>
      </c>
      <c r="AA442" s="55" t="s">
        <v>180</v>
      </c>
      <c r="AB442" s="54">
        <v>592.5</v>
      </c>
      <c r="AC442" s="54">
        <v>592.5</v>
      </c>
      <c r="AD442" s="55">
        <v>592.5</v>
      </c>
      <c r="AE442" s="54" t="s">
        <v>180</v>
      </c>
      <c r="AF442" s="54" t="s">
        <v>180</v>
      </c>
      <c r="AG442" s="55" t="s">
        <v>180</v>
      </c>
      <c r="AH442" s="56" t="s">
        <v>180</v>
      </c>
      <c r="AI442" s="54" t="s">
        <v>180</v>
      </c>
      <c r="AJ442" s="55" t="s">
        <v>180</v>
      </c>
      <c r="AK442" s="56" t="s">
        <v>180</v>
      </c>
      <c r="AL442" s="54" t="s">
        <v>180</v>
      </c>
      <c r="AM442" s="55" t="s">
        <v>180</v>
      </c>
      <c r="AN442" s="56" t="s">
        <v>180</v>
      </c>
      <c r="AO442" s="54" t="s">
        <v>180</v>
      </c>
      <c r="AP442" s="55" t="s">
        <v>180</v>
      </c>
      <c r="AQ442" s="56" t="s">
        <v>180</v>
      </c>
      <c r="AR442" s="54" t="s">
        <v>180</v>
      </c>
      <c r="AS442" s="55" t="s">
        <v>180</v>
      </c>
      <c r="AT442" s="56" t="s">
        <v>180</v>
      </c>
      <c r="AU442" s="54" t="s">
        <v>180</v>
      </c>
      <c r="AV442" s="55" t="s">
        <v>180</v>
      </c>
      <c r="AW442" s="56">
        <v>536.5</v>
      </c>
      <c r="AX442" s="54">
        <v>510</v>
      </c>
      <c r="AY442" s="55">
        <v>523.5</v>
      </c>
      <c r="AZ442" s="56" t="s">
        <v>180</v>
      </c>
      <c r="BA442" s="54" t="s">
        <v>180</v>
      </c>
      <c r="BB442" s="55" t="s">
        <v>180</v>
      </c>
      <c r="BC442" s="56">
        <v>558.75</v>
      </c>
      <c r="BD442" s="54">
        <v>520</v>
      </c>
      <c r="BE442" s="55">
        <v>539.75</v>
      </c>
      <c r="BF442" s="56">
        <v>590</v>
      </c>
      <c r="BG442" s="54">
        <v>543.75</v>
      </c>
      <c r="BH442" s="55">
        <v>567</v>
      </c>
      <c r="BI442" s="56">
        <v>568.25</v>
      </c>
      <c r="BJ442" s="54">
        <v>535</v>
      </c>
      <c r="BK442" s="55">
        <v>552</v>
      </c>
      <c r="BL442" s="56">
        <v>572.25</v>
      </c>
      <c r="BM442" s="54">
        <v>558.5</v>
      </c>
      <c r="BN442" s="55">
        <v>565.5</v>
      </c>
      <c r="BO442" s="56">
        <v>557.5</v>
      </c>
      <c r="BP442" s="54">
        <v>550</v>
      </c>
      <c r="BQ442" s="55">
        <v>554</v>
      </c>
      <c r="BR442" s="56">
        <v>572.5</v>
      </c>
      <c r="BS442" s="54">
        <v>561.25</v>
      </c>
      <c r="BT442" s="55">
        <v>567</v>
      </c>
      <c r="BU442" s="56">
        <v>587.5</v>
      </c>
      <c r="BV442" s="54">
        <v>584.5</v>
      </c>
      <c r="BW442" s="55">
        <v>586.25</v>
      </c>
      <c r="BX442" s="56">
        <v>593.75</v>
      </c>
      <c r="BY442" s="54">
        <v>587.5</v>
      </c>
      <c r="BZ442" s="55">
        <v>591</v>
      </c>
      <c r="CA442" s="56" t="s">
        <v>180</v>
      </c>
      <c r="CB442" s="54" t="s">
        <v>180</v>
      </c>
      <c r="CC442" s="55" t="s">
        <v>180</v>
      </c>
      <c r="CD442" s="56" t="s">
        <v>180</v>
      </c>
      <c r="CE442" s="54" t="s">
        <v>180</v>
      </c>
      <c r="CF442" s="55" t="s">
        <v>180</v>
      </c>
      <c r="CG442" s="56">
        <v>567.5</v>
      </c>
      <c r="CH442" s="54">
        <v>560</v>
      </c>
      <c r="CI442" s="55">
        <v>564</v>
      </c>
      <c r="CJ442" s="56">
        <v>3924.9999999999991</v>
      </c>
      <c r="CK442" s="54">
        <v>3800.0000000000009</v>
      </c>
      <c r="CL442" s="55">
        <v>3862.4999999999991</v>
      </c>
      <c r="CM442" s="56">
        <v>3775.0000000000009</v>
      </c>
      <c r="CN442" s="54">
        <v>3650</v>
      </c>
      <c r="CO442" s="55">
        <v>3712.5</v>
      </c>
      <c r="CP442" s="56">
        <v>600</v>
      </c>
      <c r="CQ442" s="54">
        <v>580</v>
      </c>
      <c r="CR442" s="55">
        <v>590</v>
      </c>
      <c r="CS442" s="56" t="s">
        <v>180</v>
      </c>
      <c r="CT442" s="54" t="s">
        <v>180</v>
      </c>
      <c r="CU442" s="55" t="s">
        <v>180</v>
      </c>
      <c r="CV442" s="56" t="s">
        <v>180</v>
      </c>
      <c r="CW442" s="54" t="s">
        <v>180</v>
      </c>
      <c r="CX442" s="55" t="s">
        <v>180</v>
      </c>
      <c r="CY442" s="54">
        <v>495.00000000000006</v>
      </c>
      <c r="CZ442" s="54">
        <v>490</v>
      </c>
      <c r="DA442" s="55">
        <v>492.99999999999994</v>
      </c>
      <c r="DB442" s="54">
        <v>632.5</v>
      </c>
      <c r="DC442" s="54">
        <v>623.75</v>
      </c>
      <c r="DD442" s="55">
        <v>628.25</v>
      </c>
      <c r="DE442" s="54" t="s">
        <v>180</v>
      </c>
      <c r="DF442" s="54" t="s">
        <v>180</v>
      </c>
      <c r="DG442" s="55" t="s">
        <v>180</v>
      </c>
      <c r="DH442" s="54" t="s">
        <v>180</v>
      </c>
      <c r="DI442" s="54" t="s">
        <v>180</v>
      </c>
      <c r="DJ442" s="55" t="s">
        <v>180</v>
      </c>
      <c r="DK442" s="56" t="s">
        <v>180</v>
      </c>
      <c r="DL442" s="54" t="s">
        <v>180</v>
      </c>
      <c r="DM442" s="55" t="s">
        <v>180</v>
      </c>
      <c r="DN442" s="54">
        <v>690</v>
      </c>
      <c r="DO442" s="54">
        <v>680</v>
      </c>
      <c r="DP442" s="55">
        <v>685.25</v>
      </c>
      <c r="DQ442" s="54">
        <v>695</v>
      </c>
      <c r="DR442" s="54">
        <v>687.5</v>
      </c>
      <c r="DS442" s="55">
        <v>691.25</v>
      </c>
      <c r="DT442" s="54" t="s">
        <v>180</v>
      </c>
      <c r="DU442" s="54" t="s">
        <v>180</v>
      </c>
      <c r="DV442" s="55" t="s">
        <v>180</v>
      </c>
      <c r="DW442" s="56">
        <v>533.75</v>
      </c>
      <c r="DX442" s="54">
        <v>520</v>
      </c>
      <c r="DY442" s="55">
        <v>527</v>
      </c>
      <c r="DZ442" s="56" t="s">
        <v>180</v>
      </c>
      <c r="EA442" s="54" t="s">
        <v>180</v>
      </c>
      <c r="EB442" s="55" t="s">
        <v>180</v>
      </c>
      <c r="EC442" s="56">
        <v>560</v>
      </c>
      <c r="ED442" s="54">
        <v>504.99999999999994</v>
      </c>
      <c r="EE442" s="55">
        <v>533</v>
      </c>
      <c r="EF442" s="56" t="s">
        <v>180</v>
      </c>
      <c r="EG442" s="54" t="s">
        <v>180</v>
      </c>
      <c r="EH442" s="55" t="s">
        <v>180</v>
      </c>
      <c r="EI442" s="56">
        <v>380</v>
      </c>
      <c r="EJ442" s="54">
        <v>370</v>
      </c>
      <c r="EK442" s="55">
        <v>375</v>
      </c>
      <c r="EL442" s="56">
        <v>495.00000000000006</v>
      </c>
      <c r="EM442" s="54">
        <v>490</v>
      </c>
      <c r="EN442" s="55">
        <v>492.99999999999994</v>
      </c>
      <c r="EO442" s="56">
        <v>3095</v>
      </c>
      <c r="EP442" s="54">
        <v>2987.5</v>
      </c>
      <c r="EQ442" s="55">
        <v>3041.25</v>
      </c>
      <c r="ER442" s="56" t="s">
        <v>180</v>
      </c>
      <c r="ES442" s="54" t="s">
        <v>180</v>
      </c>
      <c r="ET442" s="55" t="s">
        <v>180</v>
      </c>
      <c r="EU442" s="54">
        <v>563.75</v>
      </c>
      <c r="EV442" s="54">
        <v>556.25</v>
      </c>
      <c r="EW442" s="55">
        <v>560.25</v>
      </c>
      <c r="EX442" s="54">
        <v>535</v>
      </c>
      <c r="EY442" s="54">
        <v>530</v>
      </c>
      <c r="EZ442" s="55">
        <v>533</v>
      </c>
      <c r="FA442" s="56">
        <v>415</v>
      </c>
      <c r="FB442" s="54">
        <v>405</v>
      </c>
      <c r="FC442" s="55">
        <v>410</v>
      </c>
      <c r="FD442" s="56">
        <v>950</v>
      </c>
      <c r="FE442" s="54">
        <v>925</v>
      </c>
      <c r="FF442" s="55">
        <v>938</v>
      </c>
      <c r="FG442" s="56">
        <v>410</v>
      </c>
      <c r="FH442" s="54">
        <v>390</v>
      </c>
      <c r="FI442" s="55">
        <v>400.5</v>
      </c>
      <c r="FJ442" s="56">
        <v>412.5</v>
      </c>
      <c r="FK442" s="54">
        <v>397.5</v>
      </c>
      <c r="FL442" s="55">
        <v>405.5</v>
      </c>
      <c r="FM442" s="56">
        <v>500</v>
      </c>
      <c r="FN442" s="54">
        <v>450</v>
      </c>
      <c r="FO442" s="55">
        <v>475.00000000000006</v>
      </c>
      <c r="FP442" s="56" t="s">
        <v>180</v>
      </c>
      <c r="FQ442" s="54" t="s">
        <v>180</v>
      </c>
      <c r="FR442" s="55" t="s">
        <v>180</v>
      </c>
      <c r="FS442" s="56" t="s">
        <v>180</v>
      </c>
      <c r="FT442" s="54" t="s">
        <v>180</v>
      </c>
      <c r="FU442" s="55" t="s">
        <v>180</v>
      </c>
      <c r="FV442" s="56">
        <v>390</v>
      </c>
      <c r="FW442" s="54">
        <v>375</v>
      </c>
      <c r="FX442" s="55">
        <v>382.5</v>
      </c>
      <c r="FY442" s="56">
        <v>430</v>
      </c>
      <c r="FZ442" s="54">
        <v>410</v>
      </c>
      <c r="GA442" s="55">
        <v>420</v>
      </c>
      <c r="GB442" s="56">
        <v>992</v>
      </c>
      <c r="GC442" s="54">
        <v>782</v>
      </c>
      <c r="GD442" s="55">
        <v>887</v>
      </c>
      <c r="GE442" s="56">
        <v>850</v>
      </c>
      <c r="GF442" s="54">
        <v>850</v>
      </c>
      <c r="GG442" s="55">
        <v>850</v>
      </c>
      <c r="GH442" s="56">
        <v>1077</v>
      </c>
      <c r="GI442" s="54">
        <v>990</v>
      </c>
      <c r="GJ442" s="55">
        <v>1034</v>
      </c>
      <c r="GK442" s="56">
        <v>1077</v>
      </c>
      <c r="GL442" s="54">
        <v>990</v>
      </c>
      <c r="GM442" s="55">
        <v>1034</v>
      </c>
      <c r="GN442" s="56" t="s">
        <v>180</v>
      </c>
      <c r="GO442" s="54" t="s">
        <v>180</v>
      </c>
      <c r="GP442" s="55" t="s">
        <v>180</v>
      </c>
      <c r="GQ442" s="56" t="s">
        <v>180</v>
      </c>
      <c r="GR442" s="54" t="s">
        <v>180</v>
      </c>
      <c r="GS442" s="55" t="s">
        <v>180</v>
      </c>
      <c r="GT442" s="56">
        <v>950</v>
      </c>
      <c r="GU442" s="54">
        <v>950</v>
      </c>
      <c r="GV442" s="55">
        <v>950</v>
      </c>
      <c r="GW442" s="56" t="s">
        <v>180</v>
      </c>
      <c r="GX442" s="54" t="s">
        <v>180</v>
      </c>
      <c r="GY442" s="55" t="s">
        <v>180</v>
      </c>
      <c r="GZ442" s="56">
        <v>280</v>
      </c>
      <c r="HA442" s="54">
        <v>150</v>
      </c>
      <c r="HB442" s="55">
        <v>215</v>
      </c>
      <c r="HC442" s="56" t="s">
        <v>180</v>
      </c>
      <c r="HD442" s="54" t="s">
        <v>180</v>
      </c>
      <c r="HE442" s="55" t="s">
        <v>180</v>
      </c>
      <c r="HF442" s="54">
        <v>310</v>
      </c>
      <c r="HG442" s="54">
        <v>230</v>
      </c>
      <c r="HH442" s="55">
        <v>270.5</v>
      </c>
      <c r="HI442" s="54">
        <v>235</v>
      </c>
      <c r="HJ442" s="54">
        <v>136</v>
      </c>
      <c r="HK442" s="55">
        <v>186</v>
      </c>
      <c r="HL442" s="56">
        <v>130</v>
      </c>
      <c r="HM442" s="54">
        <v>65</v>
      </c>
      <c r="HN442" s="55">
        <v>98</v>
      </c>
      <c r="HO442" s="56">
        <v>230</v>
      </c>
      <c r="HP442" s="54">
        <v>130</v>
      </c>
      <c r="HQ442" s="55">
        <v>180</v>
      </c>
      <c r="HR442" s="56">
        <v>250</v>
      </c>
      <c r="HS442" s="54">
        <v>220</v>
      </c>
      <c r="HT442" s="55">
        <v>235</v>
      </c>
      <c r="HU442" s="56">
        <v>280</v>
      </c>
      <c r="HV442" s="54">
        <v>260</v>
      </c>
      <c r="HW442" s="55">
        <v>270</v>
      </c>
      <c r="HX442" s="56">
        <v>140</v>
      </c>
      <c r="HY442" s="54">
        <v>120</v>
      </c>
      <c r="HZ442" s="55">
        <v>130</v>
      </c>
      <c r="IA442" s="56">
        <v>120</v>
      </c>
      <c r="IB442" s="54">
        <v>106</v>
      </c>
      <c r="IC442" s="55">
        <v>113</v>
      </c>
    </row>
    <row r="443" spans="1:237">
      <c r="A443" s="20">
        <v>2023</v>
      </c>
      <c r="B443" s="20">
        <v>4</v>
      </c>
      <c r="C443" s="20">
        <v>10</v>
      </c>
      <c r="D443" s="54">
        <v>545</v>
      </c>
      <c r="E443" s="54">
        <v>540</v>
      </c>
      <c r="F443" s="55">
        <v>543</v>
      </c>
      <c r="G443" s="56" t="s">
        <v>180</v>
      </c>
      <c r="H443" s="54" t="s">
        <v>180</v>
      </c>
      <c r="I443" s="55" t="s">
        <v>180</v>
      </c>
      <c r="J443" s="56">
        <v>537.5</v>
      </c>
      <c r="K443" s="54">
        <v>523.75</v>
      </c>
      <c r="L443" s="55">
        <v>531</v>
      </c>
      <c r="M443" s="56">
        <v>598.75</v>
      </c>
      <c r="N443" s="54">
        <v>590</v>
      </c>
      <c r="O443" s="55">
        <v>594.5</v>
      </c>
      <c r="P443" s="56" t="s">
        <v>180</v>
      </c>
      <c r="Q443" s="54" t="s">
        <v>180</v>
      </c>
      <c r="R443" s="55" t="s">
        <v>180</v>
      </c>
      <c r="S443" s="56" t="s">
        <v>180</v>
      </c>
      <c r="T443" s="54" t="s">
        <v>180</v>
      </c>
      <c r="U443" s="55" t="s">
        <v>180</v>
      </c>
      <c r="V443" s="54">
        <v>616.25</v>
      </c>
      <c r="W443" s="54">
        <v>602.5</v>
      </c>
      <c r="X443" s="55">
        <v>609.75</v>
      </c>
      <c r="Y443" s="54" t="s">
        <v>180</v>
      </c>
      <c r="Z443" s="54" t="s">
        <v>180</v>
      </c>
      <c r="AA443" s="55" t="s">
        <v>180</v>
      </c>
      <c r="AB443" s="54">
        <v>598.75</v>
      </c>
      <c r="AC443" s="54">
        <v>598.75</v>
      </c>
      <c r="AD443" s="55">
        <v>598.75</v>
      </c>
      <c r="AE443" s="54" t="s">
        <v>180</v>
      </c>
      <c r="AF443" s="54" t="s">
        <v>180</v>
      </c>
      <c r="AG443" s="55" t="s">
        <v>180</v>
      </c>
      <c r="AH443" s="56" t="s">
        <v>180</v>
      </c>
      <c r="AI443" s="54" t="s">
        <v>180</v>
      </c>
      <c r="AJ443" s="55" t="s">
        <v>180</v>
      </c>
      <c r="AK443" s="56" t="s">
        <v>180</v>
      </c>
      <c r="AL443" s="54" t="s">
        <v>180</v>
      </c>
      <c r="AM443" s="55" t="s">
        <v>180</v>
      </c>
      <c r="AN443" s="56" t="s">
        <v>180</v>
      </c>
      <c r="AO443" s="54" t="s">
        <v>180</v>
      </c>
      <c r="AP443" s="55" t="s">
        <v>180</v>
      </c>
      <c r="AQ443" s="56" t="s">
        <v>180</v>
      </c>
      <c r="AR443" s="54" t="s">
        <v>180</v>
      </c>
      <c r="AS443" s="55" t="s">
        <v>180</v>
      </c>
      <c r="AT443" s="56" t="s">
        <v>180</v>
      </c>
      <c r="AU443" s="54" t="s">
        <v>180</v>
      </c>
      <c r="AV443" s="55" t="s">
        <v>180</v>
      </c>
      <c r="AW443" s="56">
        <v>540</v>
      </c>
      <c r="AX443" s="54">
        <v>520</v>
      </c>
      <c r="AY443" s="55">
        <v>530</v>
      </c>
      <c r="AZ443" s="56" t="s">
        <v>180</v>
      </c>
      <c r="BA443" s="54" t="s">
        <v>180</v>
      </c>
      <c r="BB443" s="55" t="s">
        <v>180</v>
      </c>
      <c r="BC443" s="56">
        <v>570</v>
      </c>
      <c r="BD443" s="54">
        <v>525</v>
      </c>
      <c r="BE443" s="55">
        <v>548</v>
      </c>
      <c r="BF443" s="56">
        <v>620</v>
      </c>
      <c r="BG443" s="54">
        <v>560</v>
      </c>
      <c r="BH443" s="55">
        <v>590</v>
      </c>
      <c r="BI443" s="56">
        <v>610</v>
      </c>
      <c r="BJ443" s="54">
        <v>535</v>
      </c>
      <c r="BK443" s="55">
        <v>573</v>
      </c>
      <c r="BL443" s="56">
        <v>596.25</v>
      </c>
      <c r="BM443" s="54">
        <v>581.25</v>
      </c>
      <c r="BN443" s="55">
        <v>589</v>
      </c>
      <c r="BO443" s="56">
        <v>565</v>
      </c>
      <c r="BP443" s="54">
        <v>560</v>
      </c>
      <c r="BQ443" s="55">
        <v>563</v>
      </c>
      <c r="BR443" s="56">
        <v>582.5</v>
      </c>
      <c r="BS443" s="54">
        <v>577.5</v>
      </c>
      <c r="BT443" s="55">
        <v>580.5</v>
      </c>
      <c r="BU443" s="56">
        <v>595</v>
      </c>
      <c r="BV443" s="54">
        <v>594</v>
      </c>
      <c r="BW443" s="55">
        <v>595</v>
      </c>
      <c r="BX443" s="56">
        <v>608.5</v>
      </c>
      <c r="BY443" s="54">
        <v>600</v>
      </c>
      <c r="BZ443" s="55">
        <v>604.5</v>
      </c>
      <c r="CA443" s="56" t="s">
        <v>180</v>
      </c>
      <c r="CB443" s="54" t="s">
        <v>180</v>
      </c>
      <c r="CC443" s="55" t="s">
        <v>180</v>
      </c>
      <c r="CD443" s="56" t="s">
        <v>180</v>
      </c>
      <c r="CE443" s="54" t="s">
        <v>180</v>
      </c>
      <c r="CF443" s="55" t="s">
        <v>180</v>
      </c>
      <c r="CG443" s="56">
        <v>575</v>
      </c>
      <c r="CH443" s="54">
        <v>570</v>
      </c>
      <c r="CI443" s="55">
        <v>573</v>
      </c>
      <c r="CJ443" s="56">
        <v>3842.5</v>
      </c>
      <c r="CK443" s="54">
        <v>3785</v>
      </c>
      <c r="CL443" s="55">
        <v>3813.7500000000009</v>
      </c>
      <c r="CM443" s="56">
        <v>3677.5</v>
      </c>
      <c r="CN443" s="54">
        <v>3635</v>
      </c>
      <c r="CO443" s="55">
        <v>3656.25</v>
      </c>
      <c r="CP443" s="56">
        <v>607.5</v>
      </c>
      <c r="CQ443" s="54">
        <v>595</v>
      </c>
      <c r="CR443" s="55">
        <v>601.25</v>
      </c>
      <c r="CS443" s="56" t="s">
        <v>180</v>
      </c>
      <c r="CT443" s="54" t="s">
        <v>180</v>
      </c>
      <c r="CU443" s="55" t="s">
        <v>180</v>
      </c>
      <c r="CV443" s="56" t="s">
        <v>180</v>
      </c>
      <c r="CW443" s="54" t="s">
        <v>180</v>
      </c>
      <c r="CX443" s="55" t="s">
        <v>180</v>
      </c>
      <c r="CY443" s="54">
        <v>515</v>
      </c>
      <c r="CZ443" s="54">
        <v>510</v>
      </c>
      <c r="DA443" s="55">
        <v>513</v>
      </c>
      <c r="DB443" s="54">
        <v>645</v>
      </c>
      <c r="DC443" s="54">
        <v>632.5</v>
      </c>
      <c r="DD443" s="55">
        <v>638.75</v>
      </c>
      <c r="DE443" s="54" t="s">
        <v>180</v>
      </c>
      <c r="DF443" s="54" t="s">
        <v>180</v>
      </c>
      <c r="DG443" s="55" t="s">
        <v>180</v>
      </c>
      <c r="DH443" s="54" t="s">
        <v>180</v>
      </c>
      <c r="DI443" s="54" t="s">
        <v>180</v>
      </c>
      <c r="DJ443" s="55" t="s">
        <v>180</v>
      </c>
      <c r="DK443" s="56" t="s">
        <v>180</v>
      </c>
      <c r="DL443" s="54" t="s">
        <v>180</v>
      </c>
      <c r="DM443" s="55" t="s">
        <v>180</v>
      </c>
      <c r="DN443" s="54">
        <v>710</v>
      </c>
      <c r="DO443" s="54">
        <v>695</v>
      </c>
      <c r="DP443" s="55">
        <v>702.5</v>
      </c>
      <c r="DQ443" s="54">
        <v>716.25</v>
      </c>
      <c r="DR443" s="54">
        <v>700</v>
      </c>
      <c r="DS443" s="55">
        <v>708.5</v>
      </c>
      <c r="DT443" s="54" t="s">
        <v>180</v>
      </c>
      <c r="DU443" s="54" t="s">
        <v>180</v>
      </c>
      <c r="DV443" s="55" t="s">
        <v>180</v>
      </c>
      <c r="DW443" s="56">
        <v>540</v>
      </c>
      <c r="DX443" s="54">
        <v>535</v>
      </c>
      <c r="DY443" s="55">
        <v>538</v>
      </c>
      <c r="DZ443" s="56" t="s">
        <v>180</v>
      </c>
      <c r="EA443" s="54" t="s">
        <v>180</v>
      </c>
      <c r="EB443" s="55" t="s">
        <v>180</v>
      </c>
      <c r="EC443" s="56">
        <v>560</v>
      </c>
      <c r="ED443" s="54">
        <v>525</v>
      </c>
      <c r="EE443" s="55">
        <v>543</v>
      </c>
      <c r="EF443" s="56" t="s">
        <v>180</v>
      </c>
      <c r="EG443" s="54" t="s">
        <v>180</v>
      </c>
      <c r="EH443" s="55" t="s">
        <v>180</v>
      </c>
      <c r="EI443" s="56">
        <v>415</v>
      </c>
      <c r="EJ443" s="54">
        <v>400</v>
      </c>
      <c r="EK443" s="55">
        <v>407.5</v>
      </c>
      <c r="EL443" s="56">
        <v>515</v>
      </c>
      <c r="EM443" s="54">
        <v>510</v>
      </c>
      <c r="EN443" s="55">
        <v>513</v>
      </c>
      <c r="EO443" s="56">
        <v>3112.5</v>
      </c>
      <c r="EP443" s="54">
        <v>3062.5</v>
      </c>
      <c r="EQ443" s="55">
        <v>3087.5</v>
      </c>
      <c r="ER443" s="56" t="s">
        <v>180</v>
      </c>
      <c r="ES443" s="54" t="s">
        <v>180</v>
      </c>
      <c r="ET443" s="55" t="s">
        <v>180</v>
      </c>
      <c r="EU443" s="54">
        <v>570</v>
      </c>
      <c r="EV443" s="54">
        <v>565</v>
      </c>
      <c r="EW443" s="55">
        <v>568</v>
      </c>
      <c r="EX443" s="54">
        <v>550</v>
      </c>
      <c r="EY443" s="54">
        <v>550</v>
      </c>
      <c r="EZ443" s="55">
        <v>550</v>
      </c>
      <c r="FA443" s="56">
        <v>448.75</v>
      </c>
      <c r="FB443" s="54">
        <v>433.75</v>
      </c>
      <c r="FC443" s="55">
        <v>441.25</v>
      </c>
      <c r="FD443" s="56">
        <v>950</v>
      </c>
      <c r="FE443" s="54">
        <v>925</v>
      </c>
      <c r="FF443" s="55">
        <v>938</v>
      </c>
      <c r="FG443" s="56">
        <v>425</v>
      </c>
      <c r="FH443" s="54">
        <v>400</v>
      </c>
      <c r="FI443" s="55">
        <v>413</v>
      </c>
      <c r="FJ443" s="56">
        <v>433.75</v>
      </c>
      <c r="FK443" s="54">
        <v>410</v>
      </c>
      <c r="FL443" s="55">
        <v>422.25</v>
      </c>
      <c r="FM443" s="56">
        <v>500</v>
      </c>
      <c r="FN443" s="54">
        <v>450</v>
      </c>
      <c r="FO443" s="55">
        <v>475.00000000000006</v>
      </c>
      <c r="FP443" s="56" t="s">
        <v>180</v>
      </c>
      <c r="FQ443" s="54" t="s">
        <v>180</v>
      </c>
      <c r="FR443" s="55" t="s">
        <v>180</v>
      </c>
      <c r="FS443" s="56" t="s">
        <v>180</v>
      </c>
      <c r="FT443" s="54" t="s">
        <v>180</v>
      </c>
      <c r="FU443" s="55" t="s">
        <v>180</v>
      </c>
      <c r="FV443" s="56">
        <v>397.5</v>
      </c>
      <c r="FW443" s="54">
        <v>377.5</v>
      </c>
      <c r="FX443" s="55">
        <v>387.5</v>
      </c>
      <c r="FY443" s="56">
        <v>430</v>
      </c>
      <c r="FZ443" s="54">
        <v>410</v>
      </c>
      <c r="GA443" s="55">
        <v>420</v>
      </c>
      <c r="GB443" s="56">
        <v>1055</v>
      </c>
      <c r="GC443" s="54">
        <v>910</v>
      </c>
      <c r="GD443" s="55">
        <v>983</v>
      </c>
      <c r="GE443" s="56">
        <v>985</v>
      </c>
      <c r="GF443" s="54">
        <v>985</v>
      </c>
      <c r="GG443" s="55">
        <v>985</v>
      </c>
      <c r="GH443" s="56">
        <v>1150</v>
      </c>
      <c r="GI443" s="54">
        <v>1060</v>
      </c>
      <c r="GJ443" s="55">
        <v>1105</v>
      </c>
      <c r="GK443" s="56">
        <v>1150</v>
      </c>
      <c r="GL443" s="54">
        <v>1060</v>
      </c>
      <c r="GM443" s="55">
        <v>1105</v>
      </c>
      <c r="GN443" s="56" t="s">
        <v>180</v>
      </c>
      <c r="GO443" s="54" t="s">
        <v>180</v>
      </c>
      <c r="GP443" s="55" t="s">
        <v>180</v>
      </c>
      <c r="GQ443" s="56" t="s">
        <v>180</v>
      </c>
      <c r="GR443" s="54" t="s">
        <v>180</v>
      </c>
      <c r="GS443" s="55" t="s">
        <v>180</v>
      </c>
      <c r="GT443" s="56">
        <v>1080</v>
      </c>
      <c r="GU443" s="54">
        <v>1080</v>
      </c>
      <c r="GV443" s="55">
        <v>1080</v>
      </c>
      <c r="GW443" s="56" t="s">
        <v>180</v>
      </c>
      <c r="GX443" s="54" t="s">
        <v>180</v>
      </c>
      <c r="GY443" s="55" t="s">
        <v>180</v>
      </c>
      <c r="GZ443" s="56">
        <v>295</v>
      </c>
      <c r="HA443" s="54">
        <v>145</v>
      </c>
      <c r="HB443" s="55">
        <v>220</v>
      </c>
      <c r="HC443" s="56" t="s">
        <v>180</v>
      </c>
      <c r="HD443" s="54" t="s">
        <v>180</v>
      </c>
      <c r="HE443" s="55" t="s">
        <v>180</v>
      </c>
      <c r="HF443" s="54">
        <v>295</v>
      </c>
      <c r="HG443" s="54">
        <v>220</v>
      </c>
      <c r="HH443" s="55">
        <v>258</v>
      </c>
      <c r="HI443" s="54">
        <v>225</v>
      </c>
      <c r="HJ443" s="54">
        <v>130</v>
      </c>
      <c r="HK443" s="55">
        <v>178</v>
      </c>
      <c r="HL443" s="56">
        <v>130</v>
      </c>
      <c r="HM443" s="54">
        <v>65</v>
      </c>
      <c r="HN443" s="55">
        <v>98</v>
      </c>
      <c r="HO443" s="56">
        <v>230</v>
      </c>
      <c r="HP443" s="54">
        <v>130</v>
      </c>
      <c r="HQ443" s="55">
        <v>180</v>
      </c>
      <c r="HR443" s="56">
        <v>250</v>
      </c>
      <c r="HS443" s="54">
        <v>220</v>
      </c>
      <c r="HT443" s="55">
        <v>235</v>
      </c>
      <c r="HU443" s="56">
        <v>280</v>
      </c>
      <c r="HV443" s="54">
        <v>260</v>
      </c>
      <c r="HW443" s="55">
        <v>270</v>
      </c>
      <c r="HX443" s="56">
        <v>140</v>
      </c>
      <c r="HY443" s="54">
        <v>120</v>
      </c>
      <c r="HZ443" s="55">
        <v>130</v>
      </c>
      <c r="IA443" s="56">
        <v>120</v>
      </c>
      <c r="IB443" s="54">
        <v>106</v>
      </c>
      <c r="IC443" s="55">
        <v>113</v>
      </c>
    </row>
    <row r="444" spans="1:237">
      <c r="A444" s="20">
        <v>2023</v>
      </c>
      <c r="B444" s="20">
        <v>4</v>
      </c>
      <c r="C444" s="20">
        <v>11</v>
      </c>
      <c r="D444" s="54">
        <v>555</v>
      </c>
      <c r="E444" s="54">
        <v>545</v>
      </c>
      <c r="F444" s="55">
        <v>550</v>
      </c>
      <c r="G444" s="56" t="s">
        <v>180</v>
      </c>
      <c r="H444" s="54" t="s">
        <v>180</v>
      </c>
      <c r="I444" s="55" t="s">
        <v>180</v>
      </c>
      <c r="J444" s="56">
        <v>542</v>
      </c>
      <c r="K444" s="54">
        <v>531</v>
      </c>
      <c r="L444" s="55">
        <v>536.79999999999995</v>
      </c>
      <c r="M444" s="56">
        <v>601</v>
      </c>
      <c r="N444" s="54">
        <v>583</v>
      </c>
      <c r="O444" s="55">
        <v>592</v>
      </c>
      <c r="P444" s="56" t="s">
        <v>180</v>
      </c>
      <c r="Q444" s="54" t="s">
        <v>180</v>
      </c>
      <c r="R444" s="55" t="s">
        <v>180</v>
      </c>
      <c r="S444" s="56" t="s">
        <v>180</v>
      </c>
      <c r="T444" s="54" t="s">
        <v>180</v>
      </c>
      <c r="U444" s="55" t="s">
        <v>180</v>
      </c>
      <c r="V444" s="54">
        <v>612</v>
      </c>
      <c r="W444" s="54">
        <v>597</v>
      </c>
      <c r="X444" s="55">
        <v>604.79999999999995</v>
      </c>
      <c r="Y444" s="54" t="s">
        <v>180</v>
      </c>
      <c r="Z444" s="54" t="s">
        <v>180</v>
      </c>
      <c r="AA444" s="55" t="s">
        <v>180</v>
      </c>
      <c r="AB444" s="54">
        <v>601</v>
      </c>
      <c r="AC444" s="54">
        <v>601</v>
      </c>
      <c r="AD444" s="55">
        <v>601</v>
      </c>
      <c r="AE444" s="54" t="s">
        <v>180</v>
      </c>
      <c r="AF444" s="54" t="s">
        <v>180</v>
      </c>
      <c r="AG444" s="55" t="s">
        <v>180</v>
      </c>
      <c r="AH444" s="56" t="s">
        <v>180</v>
      </c>
      <c r="AI444" s="54" t="s">
        <v>180</v>
      </c>
      <c r="AJ444" s="55" t="s">
        <v>180</v>
      </c>
      <c r="AK444" s="56" t="s">
        <v>180</v>
      </c>
      <c r="AL444" s="54" t="s">
        <v>180</v>
      </c>
      <c r="AM444" s="55" t="s">
        <v>180</v>
      </c>
      <c r="AN444" s="56" t="s">
        <v>180</v>
      </c>
      <c r="AO444" s="54" t="s">
        <v>180</v>
      </c>
      <c r="AP444" s="55" t="s">
        <v>180</v>
      </c>
      <c r="AQ444" s="56" t="s">
        <v>180</v>
      </c>
      <c r="AR444" s="54" t="s">
        <v>180</v>
      </c>
      <c r="AS444" s="55" t="s">
        <v>180</v>
      </c>
      <c r="AT444" s="56" t="s">
        <v>180</v>
      </c>
      <c r="AU444" s="54" t="s">
        <v>180</v>
      </c>
      <c r="AV444" s="55" t="s">
        <v>180</v>
      </c>
      <c r="AW444" s="56">
        <v>542</v>
      </c>
      <c r="AX444" s="54">
        <v>520</v>
      </c>
      <c r="AY444" s="55">
        <v>531</v>
      </c>
      <c r="AZ444" s="56" t="s">
        <v>180</v>
      </c>
      <c r="BA444" s="54" t="s">
        <v>180</v>
      </c>
      <c r="BB444" s="55" t="s">
        <v>180</v>
      </c>
      <c r="BC444" s="56">
        <v>588</v>
      </c>
      <c r="BD444" s="54">
        <v>525</v>
      </c>
      <c r="BE444" s="55">
        <v>557</v>
      </c>
      <c r="BF444" s="56">
        <v>620</v>
      </c>
      <c r="BG444" s="54">
        <v>560</v>
      </c>
      <c r="BH444" s="55">
        <v>590</v>
      </c>
      <c r="BI444" s="56">
        <v>610</v>
      </c>
      <c r="BJ444" s="54">
        <v>535</v>
      </c>
      <c r="BK444" s="55">
        <v>573</v>
      </c>
      <c r="BL444" s="56">
        <v>600</v>
      </c>
      <c r="BM444" s="54">
        <v>585</v>
      </c>
      <c r="BN444" s="55">
        <v>593</v>
      </c>
      <c r="BO444" s="56">
        <v>565</v>
      </c>
      <c r="BP444" s="54">
        <v>560</v>
      </c>
      <c r="BQ444" s="55">
        <v>563</v>
      </c>
      <c r="BR444" s="56">
        <v>585</v>
      </c>
      <c r="BS444" s="54">
        <v>580</v>
      </c>
      <c r="BT444" s="55">
        <v>583</v>
      </c>
      <c r="BU444" s="56">
        <v>595</v>
      </c>
      <c r="BV444" s="54">
        <v>594</v>
      </c>
      <c r="BW444" s="55">
        <v>595</v>
      </c>
      <c r="BX444" s="56">
        <v>615</v>
      </c>
      <c r="BY444" s="54">
        <v>612</v>
      </c>
      <c r="BZ444" s="55">
        <v>614</v>
      </c>
      <c r="CA444" s="56" t="s">
        <v>180</v>
      </c>
      <c r="CB444" s="54" t="s">
        <v>180</v>
      </c>
      <c r="CC444" s="55" t="s">
        <v>180</v>
      </c>
      <c r="CD444" s="56" t="s">
        <v>180</v>
      </c>
      <c r="CE444" s="54" t="s">
        <v>180</v>
      </c>
      <c r="CF444" s="55" t="s">
        <v>180</v>
      </c>
      <c r="CG444" s="56">
        <v>585</v>
      </c>
      <c r="CH444" s="54">
        <v>575</v>
      </c>
      <c r="CI444" s="55">
        <v>580</v>
      </c>
      <c r="CJ444" s="56">
        <v>3949.9999999999991</v>
      </c>
      <c r="CK444" s="54">
        <v>3900</v>
      </c>
      <c r="CL444" s="55">
        <v>3925</v>
      </c>
      <c r="CM444" s="56">
        <v>3800.0000000000009</v>
      </c>
      <c r="CN444" s="54">
        <v>3750</v>
      </c>
      <c r="CO444" s="55">
        <v>3775</v>
      </c>
      <c r="CP444" s="56">
        <v>626</v>
      </c>
      <c r="CQ444" s="54">
        <v>616</v>
      </c>
      <c r="CR444" s="55">
        <v>621</v>
      </c>
      <c r="CS444" s="56" t="s">
        <v>180</v>
      </c>
      <c r="CT444" s="54" t="s">
        <v>180</v>
      </c>
      <c r="CU444" s="55" t="s">
        <v>180</v>
      </c>
      <c r="CV444" s="56" t="s">
        <v>180</v>
      </c>
      <c r="CW444" s="54" t="s">
        <v>180</v>
      </c>
      <c r="CX444" s="55" t="s">
        <v>180</v>
      </c>
      <c r="CY444" s="54">
        <v>523</v>
      </c>
      <c r="CZ444" s="54">
        <v>516</v>
      </c>
      <c r="DA444" s="55">
        <v>519.79999999999995</v>
      </c>
      <c r="DB444" s="54">
        <v>615</v>
      </c>
      <c r="DC444" s="54">
        <v>604</v>
      </c>
      <c r="DD444" s="55">
        <v>609.79999999999995</v>
      </c>
      <c r="DE444" s="54" t="s">
        <v>180</v>
      </c>
      <c r="DF444" s="54" t="s">
        <v>180</v>
      </c>
      <c r="DG444" s="55" t="s">
        <v>180</v>
      </c>
      <c r="DH444" s="54" t="s">
        <v>180</v>
      </c>
      <c r="DI444" s="54" t="s">
        <v>180</v>
      </c>
      <c r="DJ444" s="55" t="s">
        <v>180</v>
      </c>
      <c r="DK444" s="56" t="s">
        <v>180</v>
      </c>
      <c r="DL444" s="54" t="s">
        <v>180</v>
      </c>
      <c r="DM444" s="55" t="s">
        <v>180</v>
      </c>
      <c r="DN444" s="54">
        <v>700</v>
      </c>
      <c r="DO444" s="54">
        <v>690</v>
      </c>
      <c r="DP444" s="55">
        <v>695</v>
      </c>
      <c r="DQ444" s="54">
        <v>696</v>
      </c>
      <c r="DR444" s="54">
        <v>682</v>
      </c>
      <c r="DS444" s="55">
        <v>689</v>
      </c>
      <c r="DT444" s="54" t="s">
        <v>180</v>
      </c>
      <c r="DU444" s="54" t="s">
        <v>180</v>
      </c>
      <c r="DV444" s="55" t="s">
        <v>180</v>
      </c>
      <c r="DW444" s="56">
        <v>550</v>
      </c>
      <c r="DX444" s="54">
        <v>540</v>
      </c>
      <c r="DY444" s="55">
        <v>545</v>
      </c>
      <c r="DZ444" s="56" t="s">
        <v>180</v>
      </c>
      <c r="EA444" s="54" t="s">
        <v>180</v>
      </c>
      <c r="EB444" s="55" t="s">
        <v>180</v>
      </c>
      <c r="EC444" s="56">
        <v>592</v>
      </c>
      <c r="ED444" s="54">
        <v>536</v>
      </c>
      <c r="EE444" s="55">
        <v>564.4</v>
      </c>
      <c r="EF444" s="56" t="s">
        <v>180</v>
      </c>
      <c r="EG444" s="54" t="s">
        <v>180</v>
      </c>
      <c r="EH444" s="55" t="s">
        <v>180</v>
      </c>
      <c r="EI444" s="56">
        <v>440</v>
      </c>
      <c r="EJ444" s="54">
        <v>420</v>
      </c>
      <c r="EK444" s="55">
        <v>430.2</v>
      </c>
      <c r="EL444" s="56">
        <v>523</v>
      </c>
      <c r="EM444" s="54">
        <v>516</v>
      </c>
      <c r="EN444" s="55">
        <v>519.79999999999995</v>
      </c>
      <c r="EO444" s="56">
        <v>3430</v>
      </c>
      <c r="EP444" s="54">
        <v>3374</v>
      </c>
      <c r="EQ444" s="55">
        <v>3402</v>
      </c>
      <c r="ER444" s="56" t="s">
        <v>180</v>
      </c>
      <c r="ES444" s="54" t="s">
        <v>180</v>
      </c>
      <c r="ET444" s="55" t="s">
        <v>180</v>
      </c>
      <c r="EU444" s="54">
        <v>580</v>
      </c>
      <c r="EV444" s="54">
        <v>570</v>
      </c>
      <c r="EW444" s="55">
        <v>575</v>
      </c>
      <c r="EX444" s="54">
        <v>563</v>
      </c>
      <c r="EY444" s="54">
        <v>556</v>
      </c>
      <c r="EZ444" s="55">
        <v>559.79999999999995</v>
      </c>
      <c r="FA444" s="56">
        <v>470</v>
      </c>
      <c r="FB444" s="54">
        <v>450</v>
      </c>
      <c r="FC444" s="55">
        <v>460.2</v>
      </c>
      <c r="FD444" s="56">
        <v>1038</v>
      </c>
      <c r="FE444" s="54">
        <v>1025</v>
      </c>
      <c r="FF444" s="55">
        <v>1031.5999999999999</v>
      </c>
      <c r="FG444" s="56">
        <v>425</v>
      </c>
      <c r="FH444" s="54">
        <v>400</v>
      </c>
      <c r="FI444" s="55">
        <v>413</v>
      </c>
      <c r="FJ444" s="56">
        <v>460</v>
      </c>
      <c r="FK444" s="54">
        <v>408</v>
      </c>
      <c r="FL444" s="55">
        <v>434.2</v>
      </c>
      <c r="FM444" s="56">
        <v>500</v>
      </c>
      <c r="FN444" s="54">
        <v>450</v>
      </c>
      <c r="FO444" s="55">
        <v>475.00000000000011</v>
      </c>
      <c r="FP444" s="56" t="s">
        <v>180</v>
      </c>
      <c r="FQ444" s="54" t="s">
        <v>180</v>
      </c>
      <c r="FR444" s="55" t="s">
        <v>180</v>
      </c>
      <c r="FS444" s="56" t="s">
        <v>180</v>
      </c>
      <c r="FT444" s="54" t="s">
        <v>180</v>
      </c>
      <c r="FU444" s="55" t="s">
        <v>180</v>
      </c>
      <c r="FV444" s="56">
        <v>390</v>
      </c>
      <c r="FW444" s="54">
        <v>374</v>
      </c>
      <c r="FX444" s="55">
        <v>382</v>
      </c>
      <c r="FY444" s="56">
        <v>430</v>
      </c>
      <c r="FZ444" s="54">
        <v>414</v>
      </c>
      <c r="GA444" s="55">
        <v>422</v>
      </c>
      <c r="GB444" s="56">
        <v>1055</v>
      </c>
      <c r="GC444" s="54">
        <v>910</v>
      </c>
      <c r="GD444" s="55">
        <v>983</v>
      </c>
      <c r="GE444" s="56">
        <v>985</v>
      </c>
      <c r="GF444" s="54">
        <v>985</v>
      </c>
      <c r="GG444" s="55">
        <v>985</v>
      </c>
      <c r="GH444" s="56">
        <v>1150</v>
      </c>
      <c r="GI444" s="54">
        <v>1060</v>
      </c>
      <c r="GJ444" s="55">
        <v>1105</v>
      </c>
      <c r="GK444" s="56">
        <v>1150</v>
      </c>
      <c r="GL444" s="54">
        <v>1060</v>
      </c>
      <c r="GM444" s="55">
        <v>1105</v>
      </c>
      <c r="GN444" s="56" t="s">
        <v>180</v>
      </c>
      <c r="GO444" s="54" t="s">
        <v>180</v>
      </c>
      <c r="GP444" s="55" t="s">
        <v>180</v>
      </c>
      <c r="GQ444" s="56" t="s">
        <v>180</v>
      </c>
      <c r="GR444" s="54" t="s">
        <v>180</v>
      </c>
      <c r="GS444" s="55" t="s">
        <v>180</v>
      </c>
      <c r="GT444" s="56">
        <v>1080</v>
      </c>
      <c r="GU444" s="54">
        <v>1080</v>
      </c>
      <c r="GV444" s="55">
        <v>1080</v>
      </c>
      <c r="GW444" s="56" t="s">
        <v>180</v>
      </c>
      <c r="GX444" s="54" t="s">
        <v>180</v>
      </c>
      <c r="GY444" s="55" t="s">
        <v>180</v>
      </c>
      <c r="GZ444" s="56">
        <v>295</v>
      </c>
      <c r="HA444" s="54">
        <v>145</v>
      </c>
      <c r="HB444" s="55">
        <v>220</v>
      </c>
      <c r="HC444" s="56" t="s">
        <v>180</v>
      </c>
      <c r="HD444" s="54" t="s">
        <v>180</v>
      </c>
      <c r="HE444" s="55" t="s">
        <v>180</v>
      </c>
      <c r="HF444" s="54">
        <v>295</v>
      </c>
      <c r="HG444" s="54">
        <v>214</v>
      </c>
      <c r="HH444" s="55">
        <v>254.8</v>
      </c>
      <c r="HI444" s="54">
        <v>219</v>
      </c>
      <c r="HJ444" s="54">
        <v>130</v>
      </c>
      <c r="HK444" s="55">
        <v>174.8</v>
      </c>
      <c r="HL444" s="56">
        <v>128</v>
      </c>
      <c r="HM444" s="54">
        <v>73</v>
      </c>
      <c r="HN444" s="55">
        <v>100.8</v>
      </c>
      <c r="HO444" s="56">
        <v>230</v>
      </c>
      <c r="HP444" s="54">
        <v>130</v>
      </c>
      <c r="HQ444" s="55">
        <v>180</v>
      </c>
      <c r="HR444" s="56">
        <v>250</v>
      </c>
      <c r="HS444" s="54">
        <v>220</v>
      </c>
      <c r="HT444" s="55">
        <v>235</v>
      </c>
      <c r="HU444" s="56">
        <v>256</v>
      </c>
      <c r="HV444" s="54">
        <v>248</v>
      </c>
      <c r="HW444" s="55">
        <v>252</v>
      </c>
      <c r="HX444" s="56">
        <v>140</v>
      </c>
      <c r="HY444" s="54">
        <v>120</v>
      </c>
      <c r="HZ444" s="55">
        <v>130</v>
      </c>
      <c r="IA444" s="56">
        <v>129</v>
      </c>
      <c r="IB444" s="54">
        <v>102.4</v>
      </c>
      <c r="IC444" s="55">
        <v>116</v>
      </c>
    </row>
    <row r="445" spans="1:237">
      <c r="A445" s="20">
        <v>2023</v>
      </c>
      <c r="B445" s="20">
        <v>4</v>
      </c>
      <c r="C445" s="20">
        <v>12</v>
      </c>
      <c r="D445" s="54">
        <v>565</v>
      </c>
      <c r="E445" s="54">
        <v>548.33333333333337</v>
      </c>
      <c r="F445" s="55">
        <v>556.66666666666663</v>
      </c>
      <c r="G445" s="56" t="s">
        <v>180</v>
      </c>
      <c r="H445" s="54" t="s">
        <v>180</v>
      </c>
      <c r="I445" s="55" t="s">
        <v>180</v>
      </c>
      <c r="J445" s="56">
        <v>570</v>
      </c>
      <c r="K445" s="54">
        <v>555</v>
      </c>
      <c r="L445" s="55">
        <v>562.66666666666663</v>
      </c>
      <c r="M445" s="56">
        <v>630</v>
      </c>
      <c r="N445" s="54">
        <v>620</v>
      </c>
      <c r="O445" s="55">
        <v>625</v>
      </c>
      <c r="P445" s="56" t="s">
        <v>180</v>
      </c>
      <c r="Q445" s="54" t="s">
        <v>180</v>
      </c>
      <c r="R445" s="55" t="s">
        <v>180</v>
      </c>
      <c r="S445" s="56" t="s">
        <v>180</v>
      </c>
      <c r="T445" s="54" t="s">
        <v>180</v>
      </c>
      <c r="U445" s="55" t="s">
        <v>180</v>
      </c>
      <c r="V445" s="54">
        <v>630</v>
      </c>
      <c r="W445" s="54">
        <v>625</v>
      </c>
      <c r="X445" s="55">
        <v>628</v>
      </c>
      <c r="Y445" s="54" t="s">
        <v>180</v>
      </c>
      <c r="Z445" s="54" t="s">
        <v>180</v>
      </c>
      <c r="AA445" s="55" t="s">
        <v>180</v>
      </c>
      <c r="AB445" s="54">
        <v>643.33333333333337</v>
      </c>
      <c r="AC445" s="54">
        <v>636.66666666666663</v>
      </c>
      <c r="AD445" s="55">
        <v>640</v>
      </c>
      <c r="AE445" s="54" t="s">
        <v>180</v>
      </c>
      <c r="AF445" s="54" t="s">
        <v>180</v>
      </c>
      <c r="AG445" s="55" t="s">
        <v>180</v>
      </c>
      <c r="AH445" s="56" t="s">
        <v>180</v>
      </c>
      <c r="AI445" s="54" t="s">
        <v>180</v>
      </c>
      <c r="AJ445" s="55" t="s">
        <v>180</v>
      </c>
      <c r="AK445" s="56" t="s">
        <v>180</v>
      </c>
      <c r="AL445" s="54" t="s">
        <v>180</v>
      </c>
      <c r="AM445" s="55" t="s">
        <v>180</v>
      </c>
      <c r="AN445" s="56" t="s">
        <v>180</v>
      </c>
      <c r="AO445" s="54" t="s">
        <v>180</v>
      </c>
      <c r="AP445" s="55" t="s">
        <v>180</v>
      </c>
      <c r="AQ445" s="56" t="s">
        <v>180</v>
      </c>
      <c r="AR445" s="54" t="s">
        <v>180</v>
      </c>
      <c r="AS445" s="55" t="s">
        <v>180</v>
      </c>
      <c r="AT445" s="56" t="s">
        <v>180</v>
      </c>
      <c r="AU445" s="54" t="s">
        <v>180</v>
      </c>
      <c r="AV445" s="55" t="s">
        <v>180</v>
      </c>
      <c r="AW445" s="56">
        <v>550</v>
      </c>
      <c r="AX445" s="54">
        <v>520</v>
      </c>
      <c r="AY445" s="55">
        <v>535</v>
      </c>
      <c r="AZ445" s="56" t="s">
        <v>180</v>
      </c>
      <c r="BA445" s="54" t="s">
        <v>180</v>
      </c>
      <c r="BB445" s="55" t="s">
        <v>180</v>
      </c>
      <c r="BC445" s="56">
        <v>600</v>
      </c>
      <c r="BD445" s="54">
        <v>525</v>
      </c>
      <c r="BE445" s="55">
        <v>563</v>
      </c>
      <c r="BF445" s="56">
        <v>620</v>
      </c>
      <c r="BG445" s="54">
        <v>553.33333333333337</v>
      </c>
      <c r="BH445" s="55">
        <v>586.66666666666663</v>
      </c>
      <c r="BI445" s="56">
        <v>610</v>
      </c>
      <c r="BJ445" s="54">
        <v>535</v>
      </c>
      <c r="BK445" s="55">
        <v>573</v>
      </c>
      <c r="BL445" s="56">
        <v>607.33333333333337</v>
      </c>
      <c r="BM445" s="54">
        <v>585</v>
      </c>
      <c r="BN445" s="55">
        <v>596.33333333333337</v>
      </c>
      <c r="BO445" s="56">
        <v>565</v>
      </c>
      <c r="BP445" s="54">
        <v>560</v>
      </c>
      <c r="BQ445" s="55">
        <v>563</v>
      </c>
      <c r="BR445" s="56">
        <v>590</v>
      </c>
      <c r="BS445" s="54">
        <v>580</v>
      </c>
      <c r="BT445" s="55">
        <v>585</v>
      </c>
      <c r="BU445" s="56">
        <v>595</v>
      </c>
      <c r="BV445" s="54">
        <v>591.33333333333337</v>
      </c>
      <c r="BW445" s="55">
        <v>593.66666666666663</v>
      </c>
      <c r="BX445" s="56">
        <v>627</v>
      </c>
      <c r="BY445" s="54">
        <v>623</v>
      </c>
      <c r="BZ445" s="55">
        <v>625</v>
      </c>
      <c r="CA445" s="56" t="s">
        <v>180</v>
      </c>
      <c r="CB445" s="54" t="s">
        <v>180</v>
      </c>
      <c r="CC445" s="55" t="s">
        <v>180</v>
      </c>
      <c r="CD445" s="56" t="s">
        <v>180</v>
      </c>
      <c r="CE445" s="54" t="s">
        <v>180</v>
      </c>
      <c r="CF445" s="55" t="s">
        <v>180</v>
      </c>
      <c r="CG445" s="56">
        <v>603.33333333333337</v>
      </c>
      <c r="CH445" s="54">
        <v>586.66666666666663</v>
      </c>
      <c r="CI445" s="55">
        <v>595</v>
      </c>
      <c r="CJ445" s="56">
        <v>3949.9999999999986</v>
      </c>
      <c r="CK445" s="54">
        <v>3900</v>
      </c>
      <c r="CL445" s="55">
        <v>3925</v>
      </c>
      <c r="CM445" s="56">
        <v>3800.0000000000014</v>
      </c>
      <c r="CN445" s="54">
        <v>3750</v>
      </c>
      <c r="CO445" s="55">
        <v>3775</v>
      </c>
      <c r="CP445" s="56">
        <v>650</v>
      </c>
      <c r="CQ445" s="54">
        <v>640</v>
      </c>
      <c r="CR445" s="55">
        <v>645</v>
      </c>
      <c r="CS445" s="56" t="s">
        <v>180</v>
      </c>
      <c r="CT445" s="54" t="s">
        <v>180</v>
      </c>
      <c r="CU445" s="55" t="s">
        <v>180</v>
      </c>
      <c r="CV445" s="56" t="s">
        <v>180</v>
      </c>
      <c r="CW445" s="54" t="s">
        <v>180</v>
      </c>
      <c r="CX445" s="55" t="s">
        <v>180</v>
      </c>
      <c r="CY445" s="54">
        <v>515</v>
      </c>
      <c r="CZ445" s="54">
        <v>515</v>
      </c>
      <c r="DA445" s="55">
        <v>515</v>
      </c>
      <c r="DB445" s="54">
        <v>616.66666666666663</v>
      </c>
      <c r="DC445" s="54">
        <v>601.66666666666663</v>
      </c>
      <c r="DD445" s="55">
        <v>609.33333333333337</v>
      </c>
      <c r="DE445" s="54" t="s">
        <v>180</v>
      </c>
      <c r="DF445" s="54" t="s">
        <v>180</v>
      </c>
      <c r="DG445" s="55" t="s">
        <v>180</v>
      </c>
      <c r="DH445" s="54" t="s">
        <v>180</v>
      </c>
      <c r="DI445" s="54" t="s">
        <v>180</v>
      </c>
      <c r="DJ445" s="55" t="s">
        <v>180</v>
      </c>
      <c r="DK445" s="56" t="s">
        <v>180</v>
      </c>
      <c r="DL445" s="54" t="s">
        <v>180</v>
      </c>
      <c r="DM445" s="55" t="s">
        <v>180</v>
      </c>
      <c r="DN445" s="54">
        <v>708.33333333333337</v>
      </c>
      <c r="DO445" s="54">
        <v>680</v>
      </c>
      <c r="DP445" s="55">
        <v>694.33333333333337</v>
      </c>
      <c r="DQ445" s="54">
        <v>675</v>
      </c>
      <c r="DR445" s="54">
        <v>670</v>
      </c>
      <c r="DS445" s="55">
        <v>673</v>
      </c>
      <c r="DT445" s="54" t="s">
        <v>180</v>
      </c>
      <c r="DU445" s="54" t="s">
        <v>180</v>
      </c>
      <c r="DV445" s="55" t="s">
        <v>180</v>
      </c>
      <c r="DW445" s="56">
        <v>563.33333333333337</v>
      </c>
      <c r="DX445" s="54">
        <v>546.66666666666663</v>
      </c>
      <c r="DY445" s="55">
        <v>555</v>
      </c>
      <c r="DZ445" s="56" t="s">
        <v>180</v>
      </c>
      <c r="EA445" s="54" t="s">
        <v>180</v>
      </c>
      <c r="EB445" s="55" t="s">
        <v>180</v>
      </c>
      <c r="EC445" s="56">
        <v>615</v>
      </c>
      <c r="ED445" s="54">
        <v>540</v>
      </c>
      <c r="EE445" s="55">
        <v>578</v>
      </c>
      <c r="EF445" s="56" t="s">
        <v>180</v>
      </c>
      <c r="EG445" s="54" t="s">
        <v>180</v>
      </c>
      <c r="EH445" s="55" t="s">
        <v>180</v>
      </c>
      <c r="EI445" s="56">
        <v>445</v>
      </c>
      <c r="EJ445" s="54">
        <v>420</v>
      </c>
      <c r="EK445" s="55">
        <v>433</v>
      </c>
      <c r="EL445" s="56">
        <v>525</v>
      </c>
      <c r="EM445" s="54">
        <v>520</v>
      </c>
      <c r="EN445" s="55">
        <v>523</v>
      </c>
      <c r="EO445" s="56">
        <v>3400</v>
      </c>
      <c r="EP445" s="54">
        <v>3336.6666666666665</v>
      </c>
      <c r="EQ445" s="55">
        <v>3368.3333333333335</v>
      </c>
      <c r="ER445" s="56" t="s">
        <v>180</v>
      </c>
      <c r="ES445" s="54" t="s">
        <v>180</v>
      </c>
      <c r="ET445" s="55" t="s">
        <v>180</v>
      </c>
      <c r="EU445" s="54">
        <v>603.33333333333337</v>
      </c>
      <c r="EV445" s="54">
        <v>586.66666666666663</v>
      </c>
      <c r="EW445" s="55">
        <v>595</v>
      </c>
      <c r="EX445" s="54">
        <v>565</v>
      </c>
      <c r="EY445" s="54">
        <v>560</v>
      </c>
      <c r="EZ445" s="55">
        <v>563</v>
      </c>
      <c r="FA445" s="56">
        <v>476.66666666666669</v>
      </c>
      <c r="FB445" s="54">
        <v>450</v>
      </c>
      <c r="FC445" s="55">
        <v>463.66666666666669</v>
      </c>
      <c r="FD445" s="56">
        <v>1066.6666666666667</v>
      </c>
      <c r="FE445" s="54">
        <v>1050</v>
      </c>
      <c r="FF445" s="55">
        <v>1058.3333333333333</v>
      </c>
      <c r="FG445" s="56">
        <v>425</v>
      </c>
      <c r="FH445" s="54">
        <v>400</v>
      </c>
      <c r="FI445" s="55">
        <v>413</v>
      </c>
      <c r="FJ445" s="56">
        <v>460</v>
      </c>
      <c r="FK445" s="54">
        <v>403.33333333333331</v>
      </c>
      <c r="FL445" s="55">
        <v>432</v>
      </c>
      <c r="FM445" s="56">
        <v>500</v>
      </c>
      <c r="FN445" s="54">
        <v>450</v>
      </c>
      <c r="FO445" s="55">
        <v>475.00000000000006</v>
      </c>
      <c r="FP445" s="56" t="s">
        <v>180</v>
      </c>
      <c r="FQ445" s="54" t="s">
        <v>180</v>
      </c>
      <c r="FR445" s="55" t="s">
        <v>180</v>
      </c>
      <c r="FS445" s="56" t="s">
        <v>180</v>
      </c>
      <c r="FT445" s="54" t="s">
        <v>180</v>
      </c>
      <c r="FU445" s="55" t="s">
        <v>180</v>
      </c>
      <c r="FV445" s="56">
        <v>396.66666666666669</v>
      </c>
      <c r="FW445" s="54">
        <v>383.33333333333331</v>
      </c>
      <c r="FX445" s="55">
        <v>390</v>
      </c>
      <c r="FY445" s="56">
        <v>430</v>
      </c>
      <c r="FZ445" s="54">
        <v>420</v>
      </c>
      <c r="GA445" s="55">
        <v>425</v>
      </c>
      <c r="GB445" s="56">
        <v>1055</v>
      </c>
      <c r="GC445" s="54">
        <v>910</v>
      </c>
      <c r="GD445" s="55">
        <v>983</v>
      </c>
      <c r="GE445" s="56">
        <v>985</v>
      </c>
      <c r="GF445" s="54">
        <v>985</v>
      </c>
      <c r="GG445" s="55">
        <v>985</v>
      </c>
      <c r="GH445" s="56">
        <v>1150</v>
      </c>
      <c r="GI445" s="54">
        <v>1060</v>
      </c>
      <c r="GJ445" s="55">
        <v>1105</v>
      </c>
      <c r="GK445" s="56">
        <v>1150</v>
      </c>
      <c r="GL445" s="54">
        <v>1060</v>
      </c>
      <c r="GM445" s="55">
        <v>1105</v>
      </c>
      <c r="GN445" s="56" t="s">
        <v>180</v>
      </c>
      <c r="GO445" s="54" t="s">
        <v>180</v>
      </c>
      <c r="GP445" s="55" t="s">
        <v>180</v>
      </c>
      <c r="GQ445" s="56" t="s">
        <v>180</v>
      </c>
      <c r="GR445" s="54" t="s">
        <v>180</v>
      </c>
      <c r="GS445" s="55" t="s">
        <v>180</v>
      </c>
      <c r="GT445" s="56">
        <v>1080</v>
      </c>
      <c r="GU445" s="54">
        <v>1080</v>
      </c>
      <c r="GV445" s="55">
        <v>1080</v>
      </c>
      <c r="GW445" s="56" t="s">
        <v>180</v>
      </c>
      <c r="GX445" s="54" t="s">
        <v>180</v>
      </c>
      <c r="GY445" s="55" t="s">
        <v>180</v>
      </c>
      <c r="GZ445" s="56">
        <v>295</v>
      </c>
      <c r="HA445" s="54">
        <v>145</v>
      </c>
      <c r="HB445" s="55">
        <v>220</v>
      </c>
      <c r="HC445" s="56" t="s">
        <v>180</v>
      </c>
      <c r="HD445" s="54" t="s">
        <v>180</v>
      </c>
      <c r="HE445" s="55" t="s">
        <v>180</v>
      </c>
      <c r="HF445" s="54">
        <v>295</v>
      </c>
      <c r="HG445" s="54">
        <v>205</v>
      </c>
      <c r="HH445" s="55">
        <v>250</v>
      </c>
      <c r="HI445" s="54">
        <v>210</v>
      </c>
      <c r="HJ445" s="54">
        <v>130</v>
      </c>
      <c r="HK445" s="55">
        <v>170</v>
      </c>
      <c r="HL445" s="56">
        <v>125</v>
      </c>
      <c r="HM445" s="54">
        <v>85</v>
      </c>
      <c r="HN445" s="55">
        <v>105</v>
      </c>
      <c r="HO445" s="56">
        <v>230</v>
      </c>
      <c r="HP445" s="54">
        <v>130</v>
      </c>
      <c r="HQ445" s="55">
        <v>180</v>
      </c>
      <c r="HR445" s="56">
        <v>250</v>
      </c>
      <c r="HS445" s="54">
        <v>220</v>
      </c>
      <c r="HT445" s="55">
        <v>235</v>
      </c>
      <c r="HU445" s="56">
        <v>240</v>
      </c>
      <c r="HV445" s="54">
        <v>240</v>
      </c>
      <c r="HW445" s="55">
        <v>240</v>
      </c>
      <c r="HX445" s="56">
        <v>140</v>
      </c>
      <c r="HY445" s="54">
        <v>120</v>
      </c>
      <c r="HZ445" s="55">
        <v>130</v>
      </c>
      <c r="IA445" s="56">
        <v>135</v>
      </c>
      <c r="IB445" s="54">
        <v>100</v>
      </c>
      <c r="IC445" s="55">
        <v>118</v>
      </c>
    </row>
    <row r="446" spans="1:237">
      <c r="A446" s="20">
        <v>2024</v>
      </c>
      <c r="B446" s="20">
        <v>1</v>
      </c>
      <c r="C446" s="20">
        <v>1</v>
      </c>
      <c r="D446" s="54">
        <v>570</v>
      </c>
      <c r="E446" s="54">
        <v>550</v>
      </c>
      <c r="F446" s="55">
        <v>560</v>
      </c>
      <c r="G446" s="56" t="s">
        <v>180</v>
      </c>
      <c r="H446" s="54" t="s">
        <v>180</v>
      </c>
      <c r="I446" s="55" t="s">
        <v>180</v>
      </c>
      <c r="J446" s="56">
        <v>602.5</v>
      </c>
      <c r="K446" s="54">
        <v>586.5</v>
      </c>
      <c r="L446" s="55">
        <v>595</v>
      </c>
      <c r="M446" s="56">
        <v>685</v>
      </c>
      <c r="N446" s="54">
        <v>655</v>
      </c>
      <c r="O446" s="55">
        <v>670.5</v>
      </c>
      <c r="P446" s="56" t="s">
        <v>180</v>
      </c>
      <c r="Q446" s="54" t="s">
        <v>180</v>
      </c>
      <c r="R446" s="55" t="s">
        <v>180</v>
      </c>
      <c r="S446" s="56" t="s">
        <v>180</v>
      </c>
      <c r="T446" s="54" t="s">
        <v>180</v>
      </c>
      <c r="U446" s="55" t="s">
        <v>180</v>
      </c>
      <c r="V446" s="54">
        <v>657.5</v>
      </c>
      <c r="W446" s="54">
        <v>647.5</v>
      </c>
      <c r="X446" s="55">
        <v>652.75</v>
      </c>
      <c r="Y446" s="54" t="s">
        <v>180</v>
      </c>
      <c r="Z446" s="54" t="s">
        <v>180</v>
      </c>
      <c r="AA446" s="55" t="s">
        <v>180</v>
      </c>
      <c r="AB446" s="54">
        <v>685</v>
      </c>
      <c r="AC446" s="54">
        <v>685</v>
      </c>
      <c r="AD446" s="55">
        <v>685</v>
      </c>
      <c r="AE446" s="54" t="s">
        <v>180</v>
      </c>
      <c r="AF446" s="54" t="s">
        <v>180</v>
      </c>
      <c r="AG446" s="55" t="s">
        <v>180</v>
      </c>
      <c r="AH446" s="56" t="s">
        <v>180</v>
      </c>
      <c r="AI446" s="54" t="s">
        <v>180</v>
      </c>
      <c r="AJ446" s="55" t="s">
        <v>180</v>
      </c>
      <c r="AK446" s="56" t="s">
        <v>180</v>
      </c>
      <c r="AL446" s="54" t="s">
        <v>180</v>
      </c>
      <c r="AM446" s="55" t="s">
        <v>180</v>
      </c>
      <c r="AN446" s="56" t="s">
        <v>180</v>
      </c>
      <c r="AO446" s="54" t="s">
        <v>180</v>
      </c>
      <c r="AP446" s="55" t="s">
        <v>180</v>
      </c>
      <c r="AQ446" s="56" t="s">
        <v>180</v>
      </c>
      <c r="AR446" s="54" t="s">
        <v>180</v>
      </c>
      <c r="AS446" s="55" t="s">
        <v>180</v>
      </c>
      <c r="AT446" s="56" t="s">
        <v>180</v>
      </c>
      <c r="AU446" s="54" t="s">
        <v>180</v>
      </c>
      <c r="AV446" s="55" t="s">
        <v>180</v>
      </c>
      <c r="AW446" s="56">
        <v>550</v>
      </c>
      <c r="AX446" s="54">
        <v>520</v>
      </c>
      <c r="AY446" s="55">
        <v>535</v>
      </c>
      <c r="AZ446" s="56" t="s">
        <v>180</v>
      </c>
      <c r="BA446" s="54" t="s">
        <v>180</v>
      </c>
      <c r="BB446" s="55" t="s">
        <v>180</v>
      </c>
      <c r="BC446" s="56">
        <v>607.5</v>
      </c>
      <c r="BD446" s="54">
        <v>536.25</v>
      </c>
      <c r="BE446" s="55">
        <v>572</v>
      </c>
      <c r="BF446" s="56">
        <v>616.25</v>
      </c>
      <c r="BG446" s="54">
        <v>550</v>
      </c>
      <c r="BH446" s="55">
        <v>583.25</v>
      </c>
      <c r="BI446" s="56">
        <v>610</v>
      </c>
      <c r="BJ446" s="54">
        <v>535</v>
      </c>
      <c r="BK446" s="55">
        <v>573</v>
      </c>
      <c r="BL446" s="56">
        <v>611</v>
      </c>
      <c r="BM446" s="54">
        <v>585</v>
      </c>
      <c r="BN446" s="55">
        <v>598</v>
      </c>
      <c r="BO446" s="56">
        <v>565</v>
      </c>
      <c r="BP446" s="54">
        <v>560</v>
      </c>
      <c r="BQ446" s="55">
        <v>563</v>
      </c>
      <c r="BR446" s="56">
        <v>590</v>
      </c>
      <c r="BS446" s="54">
        <v>580</v>
      </c>
      <c r="BT446" s="55">
        <v>585</v>
      </c>
      <c r="BU446" s="56">
        <v>595</v>
      </c>
      <c r="BV446" s="54">
        <v>592.5</v>
      </c>
      <c r="BW446" s="55">
        <v>594</v>
      </c>
      <c r="BX446" s="56">
        <v>627</v>
      </c>
      <c r="BY446" s="54">
        <v>623</v>
      </c>
      <c r="BZ446" s="55">
        <v>625</v>
      </c>
      <c r="CA446" s="56" t="s">
        <v>180</v>
      </c>
      <c r="CB446" s="54" t="s">
        <v>180</v>
      </c>
      <c r="CC446" s="55" t="s">
        <v>180</v>
      </c>
      <c r="CD446" s="56" t="s">
        <v>180</v>
      </c>
      <c r="CE446" s="54" t="s">
        <v>180</v>
      </c>
      <c r="CF446" s="55" t="s">
        <v>180</v>
      </c>
      <c r="CG446" s="56">
        <v>610</v>
      </c>
      <c r="CH446" s="54">
        <v>600</v>
      </c>
      <c r="CI446" s="55">
        <v>605</v>
      </c>
      <c r="CJ446" s="56">
        <v>3949.9999999999991</v>
      </c>
      <c r="CK446" s="54">
        <v>3825.0000000000009</v>
      </c>
      <c r="CL446" s="55">
        <v>3887.4999999999991</v>
      </c>
      <c r="CM446" s="56">
        <v>3800.0000000000009</v>
      </c>
      <c r="CN446" s="54">
        <v>3750</v>
      </c>
      <c r="CO446" s="55">
        <v>3775</v>
      </c>
      <c r="CP446" s="56">
        <v>650</v>
      </c>
      <c r="CQ446" s="54">
        <v>640</v>
      </c>
      <c r="CR446" s="55">
        <v>645</v>
      </c>
      <c r="CS446" s="56" t="s">
        <v>180</v>
      </c>
      <c r="CT446" s="54" t="s">
        <v>180</v>
      </c>
      <c r="CU446" s="55" t="s">
        <v>180</v>
      </c>
      <c r="CV446" s="56" t="s">
        <v>180</v>
      </c>
      <c r="CW446" s="54" t="s">
        <v>180</v>
      </c>
      <c r="CX446" s="55" t="s">
        <v>180</v>
      </c>
      <c r="CY446" s="54">
        <v>515</v>
      </c>
      <c r="CZ446" s="54">
        <v>515</v>
      </c>
      <c r="DA446" s="55">
        <v>515</v>
      </c>
      <c r="DB446" s="54">
        <v>630</v>
      </c>
      <c r="DC446" s="54">
        <v>625</v>
      </c>
      <c r="DD446" s="55">
        <v>627.5</v>
      </c>
      <c r="DE446" s="54" t="s">
        <v>180</v>
      </c>
      <c r="DF446" s="54" t="s">
        <v>180</v>
      </c>
      <c r="DG446" s="55" t="s">
        <v>180</v>
      </c>
      <c r="DH446" s="54" t="s">
        <v>180</v>
      </c>
      <c r="DI446" s="54" t="s">
        <v>180</v>
      </c>
      <c r="DJ446" s="55" t="s">
        <v>180</v>
      </c>
      <c r="DK446" s="56" t="s">
        <v>180</v>
      </c>
      <c r="DL446" s="54" t="s">
        <v>180</v>
      </c>
      <c r="DM446" s="55" t="s">
        <v>180</v>
      </c>
      <c r="DN446" s="54">
        <v>712.5</v>
      </c>
      <c r="DO446" s="54">
        <v>683.75</v>
      </c>
      <c r="DP446" s="55">
        <v>698.25</v>
      </c>
      <c r="DQ446" s="54">
        <v>688.75</v>
      </c>
      <c r="DR446" s="54">
        <v>680</v>
      </c>
      <c r="DS446" s="55">
        <v>684.75</v>
      </c>
      <c r="DT446" s="54" t="s">
        <v>180</v>
      </c>
      <c r="DU446" s="54" t="s">
        <v>180</v>
      </c>
      <c r="DV446" s="55" t="s">
        <v>180</v>
      </c>
      <c r="DW446" s="56">
        <v>570</v>
      </c>
      <c r="DX446" s="54">
        <v>550</v>
      </c>
      <c r="DY446" s="55">
        <v>560</v>
      </c>
      <c r="DZ446" s="56" t="s">
        <v>180</v>
      </c>
      <c r="EA446" s="54" t="s">
        <v>180</v>
      </c>
      <c r="EB446" s="55" t="s">
        <v>180</v>
      </c>
      <c r="EC446" s="56">
        <v>615</v>
      </c>
      <c r="ED446" s="54">
        <v>540</v>
      </c>
      <c r="EE446" s="55">
        <v>578</v>
      </c>
      <c r="EF446" s="56" t="s">
        <v>180</v>
      </c>
      <c r="EG446" s="54" t="s">
        <v>180</v>
      </c>
      <c r="EH446" s="55" t="s">
        <v>180</v>
      </c>
      <c r="EI446" s="56">
        <v>445</v>
      </c>
      <c r="EJ446" s="54">
        <v>420</v>
      </c>
      <c r="EK446" s="55">
        <v>433</v>
      </c>
      <c r="EL446" s="56">
        <v>525</v>
      </c>
      <c r="EM446" s="54">
        <v>520</v>
      </c>
      <c r="EN446" s="55">
        <v>523</v>
      </c>
      <c r="EO446" s="56">
        <v>3150</v>
      </c>
      <c r="EP446" s="54">
        <v>3095</v>
      </c>
      <c r="EQ446" s="55">
        <v>3122.5</v>
      </c>
      <c r="ER446" s="56" t="s">
        <v>180</v>
      </c>
      <c r="ES446" s="54" t="s">
        <v>180</v>
      </c>
      <c r="ET446" s="55" t="s">
        <v>180</v>
      </c>
      <c r="EU446" s="54">
        <v>610</v>
      </c>
      <c r="EV446" s="54">
        <v>600</v>
      </c>
      <c r="EW446" s="55">
        <v>605</v>
      </c>
      <c r="EX446" s="54">
        <v>565</v>
      </c>
      <c r="EY446" s="54">
        <v>560</v>
      </c>
      <c r="EZ446" s="55">
        <v>563</v>
      </c>
      <c r="FA446" s="56">
        <v>480</v>
      </c>
      <c r="FB446" s="54">
        <v>450</v>
      </c>
      <c r="FC446" s="55">
        <v>465</v>
      </c>
      <c r="FD446" s="56">
        <v>1070</v>
      </c>
      <c r="FE446" s="54">
        <v>1050</v>
      </c>
      <c r="FF446" s="55">
        <v>1060</v>
      </c>
      <c r="FG446" s="56">
        <v>430</v>
      </c>
      <c r="FH446" s="54">
        <v>397.5</v>
      </c>
      <c r="FI446" s="55">
        <v>414</v>
      </c>
      <c r="FJ446" s="56">
        <v>460</v>
      </c>
      <c r="FK446" s="54">
        <v>400</v>
      </c>
      <c r="FL446" s="55">
        <v>430</v>
      </c>
      <c r="FM446" s="56">
        <v>500</v>
      </c>
      <c r="FN446" s="54">
        <v>465</v>
      </c>
      <c r="FO446" s="55">
        <v>482.5</v>
      </c>
      <c r="FP446" s="56" t="s">
        <v>180</v>
      </c>
      <c r="FQ446" s="54" t="s">
        <v>180</v>
      </c>
      <c r="FR446" s="55" t="s">
        <v>180</v>
      </c>
      <c r="FS446" s="56" t="s">
        <v>180</v>
      </c>
      <c r="FT446" s="54" t="s">
        <v>180</v>
      </c>
      <c r="FU446" s="55" t="s">
        <v>180</v>
      </c>
      <c r="FV446" s="56">
        <v>410</v>
      </c>
      <c r="FW446" s="54">
        <v>390</v>
      </c>
      <c r="FX446" s="55">
        <v>400</v>
      </c>
      <c r="FY446" s="56">
        <v>430</v>
      </c>
      <c r="FZ446" s="54">
        <v>420</v>
      </c>
      <c r="GA446" s="55">
        <v>425</v>
      </c>
      <c r="GB446" s="56">
        <v>1017</v>
      </c>
      <c r="GC446" s="54">
        <v>838</v>
      </c>
      <c r="GD446" s="55">
        <v>928</v>
      </c>
      <c r="GE446" s="56">
        <v>968</v>
      </c>
      <c r="GF446" s="54">
        <v>968</v>
      </c>
      <c r="GG446" s="55">
        <v>968</v>
      </c>
      <c r="GH446" s="56">
        <v>1100</v>
      </c>
      <c r="GI446" s="54">
        <v>1050</v>
      </c>
      <c r="GJ446" s="55">
        <v>1075</v>
      </c>
      <c r="GK446" s="56">
        <v>1100</v>
      </c>
      <c r="GL446" s="54">
        <v>1040</v>
      </c>
      <c r="GM446" s="55">
        <v>1070</v>
      </c>
      <c r="GN446" s="56" t="s">
        <v>180</v>
      </c>
      <c r="GO446" s="54" t="s">
        <v>180</v>
      </c>
      <c r="GP446" s="55" t="s">
        <v>180</v>
      </c>
      <c r="GQ446" s="56" t="s">
        <v>180</v>
      </c>
      <c r="GR446" s="54" t="s">
        <v>180</v>
      </c>
      <c r="GS446" s="55" t="s">
        <v>180</v>
      </c>
      <c r="GT446" s="56">
        <v>1080</v>
      </c>
      <c r="GU446" s="54">
        <v>1080</v>
      </c>
      <c r="GV446" s="55">
        <v>1080</v>
      </c>
      <c r="GW446" s="56" t="s">
        <v>180</v>
      </c>
      <c r="GX446" s="54" t="s">
        <v>180</v>
      </c>
      <c r="GY446" s="55" t="s">
        <v>180</v>
      </c>
      <c r="GZ446" s="56">
        <v>270</v>
      </c>
      <c r="HA446" s="54">
        <v>145</v>
      </c>
      <c r="HB446" s="55">
        <v>208</v>
      </c>
      <c r="HC446" s="56" t="s">
        <v>180</v>
      </c>
      <c r="HD446" s="54" t="s">
        <v>180</v>
      </c>
      <c r="HE446" s="55" t="s">
        <v>180</v>
      </c>
      <c r="HF446" s="54">
        <v>295</v>
      </c>
      <c r="HG446" s="54">
        <v>205</v>
      </c>
      <c r="HH446" s="55">
        <v>250</v>
      </c>
      <c r="HI446" s="54">
        <v>210</v>
      </c>
      <c r="HJ446" s="54">
        <v>130</v>
      </c>
      <c r="HK446" s="55">
        <v>170</v>
      </c>
      <c r="HL446" s="56">
        <v>125</v>
      </c>
      <c r="HM446" s="54">
        <v>85</v>
      </c>
      <c r="HN446" s="55">
        <v>105</v>
      </c>
      <c r="HO446" s="56">
        <v>220</v>
      </c>
      <c r="HP446" s="54">
        <v>120</v>
      </c>
      <c r="HQ446" s="55">
        <v>170</v>
      </c>
      <c r="HR446" s="56">
        <v>250</v>
      </c>
      <c r="HS446" s="54">
        <v>220</v>
      </c>
      <c r="HT446" s="55">
        <v>235</v>
      </c>
      <c r="HU446" s="56">
        <v>240</v>
      </c>
      <c r="HV446" s="54">
        <v>240</v>
      </c>
      <c r="HW446" s="55">
        <v>240</v>
      </c>
      <c r="HX446" s="56">
        <v>140</v>
      </c>
      <c r="HY446" s="54">
        <v>120</v>
      </c>
      <c r="HZ446" s="55">
        <v>130</v>
      </c>
      <c r="IA446" s="56">
        <v>135</v>
      </c>
      <c r="IB446" s="54">
        <v>100</v>
      </c>
      <c r="IC446" s="55">
        <v>118</v>
      </c>
    </row>
    <row r="447" spans="1:237">
      <c r="A447" s="20">
        <v>2024</v>
      </c>
      <c r="B447" s="20">
        <v>1</v>
      </c>
      <c r="C447" s="20">
        <v>2</v>
      </c>
      <c r="D447" s="54">
        <v>570</v>
      </c>
      <c r="E447" s="54">
        <v>550</v>
      </c>
      <c r="F447" s="55">
        <v>560</v>
      </c>
      <c r="G447" s="56" t="s">
        <v>180</v>
      </c>
      <c r="H447" s="54" t="s">
        <v>180</v>
      </c>
      <c r="I447" s="55" t="s">
        <v>180</v>
      </c>
      <c r="J447" s="56">
        <v>598</v>
      </c>
      <c r="K447" s="54">
        <v>582</v>
      </c>
      <c r="L447" s="55">
        <v>590.4</v>
      </c>
      <c r="M447" s="56">
        <v>676</v>
      </c>
      <c r="N447" s="54">
        <v>658</v>
      </c>
      <c r="O447" s="55">
        <v>667.2</v>
      </c>
      <c r="P447" s="56" t="s">
        <v>180</v>
      </c>
      <c r="Q447" s="54" t="s">
        <v>180</v>
      </c>
      <c r="R447" s="55" t="s">
        <v>180</v>
      </c>
      <c r="S447" s="56" t="s">
        <v>180</v>
      </c>
      <c r="T447" s="54" t="s">
        <v>180</v>
      </c>
      <c r="U447" s="55" t="s">
        <v>180</v>
      </c>
      <c r="V447" s="54">
        <v>665</v>
      </c>
      <c r="W447" s="54">
        <v>656</v>
      </c>
      <c r="X447" s="55">
        <v>660.6</v>
      </c>
      <c r="Y447" s="54" t="s">
        <v>180</v>
      </c>
      <c r="Z447" s="54" t="s">
        <v>180</v>
      </c>
      <c r="AA447" s="55" t="s">
        <v>180</v>
      </c>
      <c r="AB447" s="54">
        <v>684</v>
      </c>
      <c r="AC447" s="54">
        <v>680</v>
      </c>
      <c r="AD447" s="55">
        <v>682</v>
      </c>
      <c r="AE447" s="54" t="s">
        <v>180</v>
      </c>
      <c r="AF447" s="54" t="s">
        <v>180</v>
      </c>
      <c r="AG447" s="55" t="s">
        <v>180</v>
      </c>
      <c r="AH447" s="56" t="s">
        <v>180</v>
      </c>
      <c r="AI447" s="54" t="s">
        <v>180</v>
      </c>
      <c r="AJ447" s="55" t="s">
        <v>180</v>
      </c>
      <c r="AK447" s="56" t="s">
        <v>180</v>
      </c>
      <c r="AL447" s="54" t="s">
        <v>180</v>
      </c>
      <c r="AM447" s="55" t="s">
        <v>180</v>
      </c>
      <c r="AN447" s="56" t="s">
        <v>180</v>
      </c>
      <c r="AO447" s="54" t="s">
        <v>180</v>
      </c>
      <c r="AP447" s="55" t="s">
        <v>180</v>
      </c>
      <c r="AQ447" s="56" t="s">
        <v>180</v>
      </c>
      <c r="AR447" s="54" t="s">
        <v>180</v>
      </c>
      <c r="AS447" s="55" t="s">
        <v>180</v>
      </c>
      <c r="AT447" s="56" t="s">
        <v>180</v>
      </c>
      <c r="AU447" s="54" t="s">
        <v>180</v>
      </c>
      <c r="AV447" s="55" t="s">
        <v>180</v>
      </c>
      <c r="AW447" s="56">
        <v>550</v>
      </c>
      <c r="AX447" s="54">
        <v>520</v>
      </c>
      <c r="AY447" s="55">
        <v>535</v>
      </c>
      <c r="AZ447" s="56" t="s">
        <v>180</v>
      </c>
      <c r="BA447" s="54" t="s">
        <v>180</v>
      </c>
      <c r="BB447" s="55" t="s">
        <v>180</v>
      </c>
      <c r="BC447" s="56">
        <v>610</v>
      </c>
      <c r="BD447" s="54">
        <v>573</v>
      </c>
      <c r="BE447" s="55">
        <v>591.79999999999995</v>
      </c>
      <c r="BF447" s="56">
        <v>610</v>
      </c>
      <c r="BG447" s="54">
        <v>550</v>
      </c>
      <c r="BH447" s="55">
        <v>580</v>
      </c>
      <c r="BI447" s="56">
        <v>610</v>
      </c>
      <c r="BJ447" s="54">
        <v>535</v>
      </c>
      <c r="BK447" s="55">
        <v>573</v>
      </c>
      <c r="BL447" s="56">
        <v>613.4</v>
      </c>
      <c r="BM447" s="54">
        <v>583.4</v>
      </c>
      <c r="BN447" s="55">
        <v>598.4</v>
      </c>
      <c r="BO447" s="56">
        <v>565</v>
      </c>
      <c r="BP447" s="54">
        <v>560</v>
      </c>
      <c r="BQ447" s="55">
        <v>563</v>
      </c>
      <c r="BR447" s="56" t="s">
        <v>180</v>
      </c>
      <c r="BS447" s="54" t="s">
        <v>180</v>
      </c>
      <c r="BT447" s="55" t="s">
        <v>180</v>
      </c>
      <c r="BU447" s="56">
        <v>595</v>
      </c>
      <c r="BV447" s="54">
        <v>590</v>
      </c>
      <c r="BW447" s="55">
        <v>593</v>
      </c>
      <c r="BX447" s="56">
        <v>627</v>
      </c>
      <c r="BY447" s="54">
        <v>623</v>
      </c>
      <c r="BZ447" s="55">
        <v>625</v>
      </c>
      <c r="CA447" s="56" t="s">
        <v>180</v>
      </c>
      <c r="CB447" s="54" t="s">
        <v>180</v>
      </c>
      <c r="CC447" s="55" t="s">
        <v>180</v>
      </c>
      <c r="CD447" s="56" t="s">
        <v>180</v>
      </c>
      <c r="CE447" s="54" t="s">
        <v>180</v>
      </c>
      <c r="CF447" s="55" t="s">
        <v>180</v>
      </c>
      <c r="CG447" s="56">
        <v>590</v>
      </c>
      <c r="CH447" s="54">
        <v>590</v>
      </c>
      <c r="CI447" s="55">
        <v>590</v>
      </c>
      <c r="CJ447" s="56">
        <v>3949.9999999999991</v>
      </c>
      <c r="CK447" s="54">
        <v>3810.0000000000009</v>
      </c>
      <c r="CL447" s="55">
        <v>3879.9999999999991</v>
      </c>
      <c r="CM447" s="56">
        <v>3800.0000000000009</v>
      </c>
      <c r="CN447" s="54">
        <v>3750</v>
      </c>
      <c r="CO447" s="55">
        <v>3775</v>
      </c>
      <c r="CP447" s="56">
        <v>650</v>
      </c>
      <c r="CQ447" s="54">
        <v>642</v>
      </c>
      <c r="CR447" s="55">
        <v>646.20000000000005</v>
      </c>
      <c r="CS447" s="56" t="s">
        <v>180</v>
      </c>
      <c r="CT447" s="54" t="s">
        <v>180</v>
      </c>
      <c r="CU447" s="55" t="s">
        <v>180</v>
      </c>
      <c r="CV447" s="56" t="s">
        <v>180</v>
      </c>
      <c r="CW447" s="54" t="s">
        <v>180</v>
      </c>
      <c r="CX447" s="55" t="s">
        <v>180</v>
      </c>
      <c r="CY447" s="54">
        <v>513</v>
      </c>
      <c r="CZ447" s="54">
        <v>513</v>
      </c>
      <c r="DA447" s="55">
        <v>513</v>
      </c>
      <c r="DB447" s="54">
        <v>624</v>
      </c>
      <c r="DC447" s="54">
        <v>612</v>
      </c>
      <c r="DD447" s="55">
        <v>618.20000000000005</v>
      </c>
      <c r="DE447" s="54" t="s">
        <v>180</v>
      </c>
      <c r="DF447" s="54" t="s">
        <v>180</v>
      </c>
      <c r="DG447" s="55" t="s">
        <v>180</v>
      </c>
      <c r="DH447" s="54" t="s">
        <v>180</v>
      </c>
      <c r="DI447" s="54" t="s">
        <v>180</v>
      </c>
      <c r="DJ447" s="55" t="s">
        <v>180</v>
      </c>
      <c r="DK447" s="56" t="s">
        <v>180</v>
      </c>
      <c r="DL447" s="54" t="s">
        <v>180</v>
      </c>
      <c r="DM447" s="55" t="s">
        <v>180</v>
      </c>
      <c r="DN447" s="54">
        <v>707</v>
      </c>
      <c r="DO447" s="54">
        <v>678</v>
      </c>
      <c r="DP447" s="55">
        <v>692.8</v>
      </c>
      <c r="DQ447" s="54">
        <v>699</v>
      </c>
      <c r="DR447" s="54">
        <v>681</v>
      </c>
      <c r="DS447" s="55">
        <v>690.4</v>
      </c>
      <c r="DT447" s="54" t="s">
        <v>180</v>
      </c>
      <c r="DU447" s="54" t="s">
        <v>180</v>
      </c>
      <c r="DV447" s="55" t="s">
        <v>180</v>
      </c>
      <c r="DW447" s="56">
        <v>570</v>
      </c>
      <c r="DX447" s="54">
        <v>550</v>
      </c>
      <c r="DY447" s="55">
        <v>560</v>
      </c>
      <c r="DZ447" s="56" t="s">
        <v>180</v>
      </c>
      <c r="EA447" s="54" t="s">
        <v>180</v>
      </c>
      <c r="EB447" s="55" t="s">
        <v>180</v>
      </c>
      <c r="EC447" s="56">
        <v>615</v>
      </c>
      <c r="ED447" s="54">
        <v>540</v>
      </c>
      <c r="EE447" s="55">
        <v>578</v>
      </c>
      <c r="EF447" s="56" t="s">
        <v>180</v>
      </c>
      <c r="EG447" s="54" t="s">
        <v>180</v>
      </c>
      <c r="EH447" s="55" t="s">
        <v>180</v>
      </c>
      <c r="EI447" s="56">
        <v>445</v>
      </c>
      <c r="EJ447" s="54">
        <v>420</v>
      </c>
      <c r="EK447" s="55">
        <v>433</v>
      </c>
      <c r="EL447" s="56">
        <v>525</v>
      </c>
      <c r="EM447" s="54">
        <v>520</v>
      </c>
      <c r="EN447" s="55">
        <v>523</v>
      </c>
      <c r="EO447" s="56">
        <v>3050</v>
      </c>
      <c r="EP447" s="54">
        <v>2960</v>
      </c>
      <c r="EQ447" s="55">
        <v>3005</v>
      </c>
      <c r="ER447" s="56" t="s">
        <v>180</v>
      </c>
      <c r="ES447" s="54" t="s">
        <v>180</v>
      </c>
      <c r="ET447" s="55" t="s">
        <v>180</v>
      </c>
      <c r="EU447" s="54">
        <v>590</v>
      </c>
      <c r="EV447" s="54">
        <v>590</v>
      </c>
      <c r="EW447" s="55">
        <v>590</v>
      </c>
      <c r="EX447" s="54">
        <v>560</v>
      </c>
      <c r="EY447" s="54">
        <v>560</v>
      </c>
      <c r="EZ447" s="55">
        <v>560</v>
      </c>
      <c r="FA447" s="56">
        <v>480</v>
      </c>
      <c r="FB447" s="54">
        <v>450</v>
      </c>
      <c r="FC447" s="55">
        <v>465</v>
      </c>
      <c r="FD447" s="56">
        <v>1070</v>
      </c>
      <c r="FE447" s="54">
        <v>1050</v>
      </c>
      <c r="FF447" s="55">
        <v>1060</v>
      </c>
      <c r="FG447" s="56">
        <v>439</v>
      </c>
      <c r="FH447" s="54">
        <v>399</v>
      </c>
      <c r="FI447" s="55">
        <v>419</v>
      </c>
      <c r="FJ447" s="56">
        <v>452</v>
      </c>
      <c r="FK447" s="54">
        <v>400</v>
      </c>
      <c r="FL447" s="55">
        <v>426</v>
      </c>
      <c r="FM447" s="56">
        <v>500</v>
      </c>
      <c r="FN447" s="54">
        <v>480</v>
      </c>
      <c r="FO447" s="55">
        <v>490</v>
      </c>
      <c r="FP447" s="56" t="s">
        <v>180</v>
      </c>
      <c r="FQ447" s="54" t="s">
        <v>180</v>
      </c>
      <c r="FR447" s="55" t="s">
        <v>180</v>
      </c>
      <c r="FS447" s="56" t="s">
        <v>180</v>
      </c>
      <c r="FT447" s="54" t="s">
        <v>180</v>
      </c>
      <c r="FU447" s="55" t="s">
        <v>180</v>
      </c>
      <c r="FV447" s="56">
        <v>410</v>
      </c>
      <c r="FW447" s="54">
        <v>390</v>
      </c>
      <c r="FX447" s="55">
        <v>400</v>
      </c>
      <c r="FY447" s="56">
        <v>430</v>
      </c>
      <c r="FZ447" s="54">
        <v>420</v>
      </c>
      <c r="GA447" s="55">
        <v>425</v>
      </c>
      <c r="GB447" s="56">
        <v>1017</v>
      </c>
      <c r="GC447" s="54">
        <v>838</v>
      </c>
      <c r="GD447" s="55">
        <v>928</v>
      </c>
      <c r="GE447" s="56">
        <v>968</v>
      </c>
      <c r="GF447" s="54">
        <v>968</v>
      </c>
      <c r="GG447" s="55">
        <v>968</v>
      </c>
      <c r="GH447" s="56">
        <v>1100</v>
      </c>
      <c r="GI447" s="54">
        <v>1050</v>
      </c>
      <c r="GJ447" s="55">
        <v>1075</v>
      </c>
      <c r="GK447" s="56">
        <v>1100</v>
      </c>
      <c r="GL447" s="54">
        <v>1040</v>
      </c>
      <c r="GM447" s="55">
        <v>1070</v>
      </c>
      <c r="GN447" s="56" t="s">
        <v>180</v>
      </c>
      <c r="GO447" s="54" t="s">
        <v>180</v>
      </c>
      <c r="GP447" s="55" t="s">
        <v>180</v>
      </c>
      <c r="GQ447" s="56" t="s">
        <v>180</v>
      </c>
      <c r="GR447" s="54" t="s">
        <v>180</v>
      </c>
      <c r="GS447" s="55" t="s">
        <v>180</v>
      </c>
      <c r="GT447" s="56">
        <v>1080</v>
      </c>
      <c r="GU447" s="54">
        <v>1080</v>
      </c>
      <c r="GV447" s="55">
        <v>1080</v>
      </c>
      <c r="GW447" s="56" t="s">
        <v>180</v>
      </c>
      <c r="GX447" s="54" t="s">
        <v>180</v>
      </c>
      <c r="GY447" s="55" t="s">
        <v>180</v>
      </c>
      <c r="GZ447" s="56">
        <v>270</v>
      </c>
      <c r="HA447" s="54">
        <v>145</v>
      </c>
      <c r="HB447" s="55">
        <v>208</v>
      </c>
      <c r="HC447" s="56" t="s">
        <v>180</v>
      </c>
      <c r="HD447" s="54" t="s">
        <v>180</v>
      </c>
      <c r="HE447" s="55" t="s">
        <v>180</v>
      </c>
      <c r="HF447" s="54">
        <v>295</v>
      </c>
      <c r="HG447" s="54">
        <v>205</v>
      </c>
      <c r="HH447" s="55">
        <v>250</v>
      </c>
      <c r="HI447" s="54">
        <v>210</v>
      </c>
      <c r="HJ447" s="54">
        <v>130</v>
      </c>
      <c r="HK447" s="55">
        <v>170</v>
      </c>
      <c r="HL447" s="56">
        <v>125</v>
      </c>
      <c r="HM447" s="54">
        <v>85</v>
      </c>
      <c r="HN447" s="55">
        <v>105</v>
      </c>
      <c r="HO447" s="56">
        <v>220</v>
      </c>
      <c r="HP447" s="54">
        <v>120</v>
      </c>
      <c r="HQ447" s="55">
        <v>170</v>
      </c>
      <c r="HR447" s="56">
        <v>250</v>
      </c>
      <c r="HS447" s="54">
        <v>220</v>
      </c>
      <c r="HT447" s="55">
        <v>235</v>
      </c>
      <c r="HU447" s="56">
        <v>240</v>
      </c>
      <c r="HV447" s="54">
        <v>240</v>
      </c>
      <c r="HW447" s="55">
        <v>240</v>
      </c>
      <c r="HX447" s="56">
        <v>140</v>
      </c>
      <c r="HY447" s="54">
        <v>120</v>
      </c>
      <c r="HZ447" s="55">
        <v>130</v>
      </c>
      <c r="IA447" s="56">
        <v>131</v>
      </c>
      <c r="IB447" s="54">
        <v>96.8</v>
      </c>
      <c r="IC447" s="55">
        <v>114.4</v>
      </c>
    </row>
    <row r="448" spans="1:237">
      <c r="A448" s="20">
        <v>2024</v>
      </c>
      <c r="B448" s="20">
        <v>1</v>
      </c>
      <c r="C448" s="20">
        <v>3</v>
      </c>
      <c r="D448" s="54">
        <v>570</v>
      </c>
      <c r="E448" s="54">
        <v>550</v>
      </c>
      <c r="F448" s="55">
        <v>560</v>
      </c>
      <c r="G448" s="56" t="s">
        <v>180</v>
      </c>
      <c r="H448" s="54" t="s">
        <v>180</v>
      </c>
      <c r="I448" s="55" t="s">
        <v>180</v>
      </c>
      <c r="J448" s="56">
        <v>628.75</v>
      </c>
      <c r="K448" s="54">
        <v>587.5</v>
      </c>
      <c r="L448" s="55">
        <v>608.25</v>
      </c>
      <c r="M448" s="56">
        <v>751.25</v>
      </c>
      <c r="N448" s="54">
        <v>711.25</v>
      </c>
      <c r="O448" s="55">
        <v>731.25</v>
      </c>
      <c r="P448" s="56" t="s">
        <v>180</v>
      </c>
      <c r="Q448" s="54" t="s">
        <v>180</v>
      </c>
      <c r="R448" s="55" t="s">
        <v>180</v>
      </c>
      <c r="S448" s="56" t="s">
        <v>180</v>
      </c>
      <c r="T448" s="54" t="s">
        <v>180</v>
      </c>
      <c r="U448" s="55" t="s">
        <v>180</v>
      </c>
      <c r="V448" s="54">
        <v>741.25</v>
      </c>
      <c r="W448" s="54">
        <v>715</v>
      </c>
      <c r="X448" s="55">
        <v>728.25</v>
      </c>
      <c r="Y448" s="54" t="s">
        <v>180</v>
      </c>
      <c r="Z448" s="54" t="s">
        <v>180</v>
      </c>
      <c r="AA448" s="55" t="s">
        <v>180</v>
      </c>
      <c r="AB448" s="54">
        <v>700</v>
      </c>
      <c r="AC448" s="54">
        <v>700</v>
      </c>
      <c r="AD448" s="55">
        <v>700</v>
      </c>
      <c r="AE448" s="54" t="s">
        <v>180</v>
      </c>
      <c r="AF448" s="54" t="s">
        <v>180</v>
      </c>
      <c r="AG448" s="55" t="s">
        <v>180</v>
      </c>
      <c r="AH448" s="56" t="s">
        <v>180</v>
      </c>
      <c r="AI448" s="54" t="s">
        <v>180</v>
      </c>
      <c r="AJ448" s="55" t="s">
        <v>180</v>
      </c>
      <c r="AK448" s="56" t="s">
        <v>180</v>
      </c>
      <c r="AL448" s="54" t="s">
        <v>180</v>
      </c>
      <c r="AM448" s="55" t="s">
        <v>180</v>
      </c>
      <c r="AN448" s="56" t="s">
        <v>180</v>
      </c>
      <c r="AO448" s="54" t="s">
        <v>180</v>
      </c>
      <c r="AP448" s="55" t="s">
        <v>180</v>
      </c>
      <c r="AQ448" s="56" t="s">
        <v>180</v>
      </c>
      <c r="AR448" s="54" t="s">
        <v>180</v>
      </c>
      <c r="AS448" s="55" t="s">
        <v>180</v>
      </c>
      <c r="AT448" s="56" t="s">
        <v>180</v>
      </c>
      <c r="AU448" s="54" t="s">
        <v>180</v>
      </c>
      <c r="AV448" s="55" t="s">
        <v>180</v>
      </c>
      <c r="AW448" s="56">
        <v>550</v>
      </c>
      <c r="AX448" s="54">
        <v>517.5</v>
      </c>
      <c r="AY448" s="55">
        <v>533.75</v>
      </c>
      <c r="AZ448" s="56" t="s">
        <v>180</v>
      </c>
      <c r="BA448" s="54" t="s">
        <v>180</v>
      </c>
      <c r="BB448" s="55" t="s">
        <v>180</v>
      </c>
      <c r="BC448" s="56">
        <v>610</v>
      </c>
      <c r="BD448" s="54">
        <v>595</v>
      </c>
      <c r="BE448" s="55">
        <v>603</v>
      </c>
      <c r="BF448" s="56">
        <v>610</v>
      </c>
      <c r="BG448" s="54">
        <v>546.25</v>
      </c>
      <c r="BH448" s="55">
        <v>578.25</v>
      </c>
      <c r="BI448" s="56">
        <v>610</v>
      </c>
      <c r="BJ448" s="54">
        <v>535</v>
      </c>
      <c r="BK448" s="55">
        <v>573</v>
      </c>
      <c r="BL448" s="56">
        <v>617</v>
      </c>
      <c r="BM448" s="54">
        <v>578.25</v>
      </c>
      <c r="BN448" s="55">
        <v>597.75</v>
      </c>
      <c r="BO448" s="56">
        <v>565</v>
      </c>
      <c r="BP448" s="54">
        <v>560</v>
      </c>
      <c r="BQ448" s="55">
        <v>563</v>
      </c>
      <c r="BR448" s="56">
        <v>588.33333333333337</v>
      </c>
      <c r="BS448" s="54">
        <v>580</v>
      </c>
      <c r="BT448" s="55">
        <v>584.33333333333337</v>
      </c>
      <c r="BU448" s="56">
        <v>589.5</v>
      </c>
      <c r="BV448" s="54">
        <v>583.5</v>
      </c>
      <c r="BW448" s="55">
        <v>586.75</v>
      </c>
      <c r="BX448" s="56">
        <v>621.75</v>
      </c>
      <c r="BY448" s="54">
        <v>620.75</v>
      </c>
      <c r="BZ448" s="55">
        <v>621.25</v>
      </c>
      <c r="CA448" s="56" t="s">
        <v>180</v>
      </c>
      <c r="CB448" s="54" t="s">
        <v>180</v>
      </c>
      <c r="CC448" s="55" t="s">
        <v>180</v>
      </c>
      <c r="CD448" s="56" t="s">
        <v>180</v>
      </c>
      <c r="CE448" s="54" t="s">
        <v>180</v>
      </c>
      <c r="CF448" s="55" t="s">
        <v>180</v>
      </c>
      <c r="CG448" s="56">
        <v>597.5</v>
      </c>
      <c r="CH448" s="54">
        <v>595</v>
      </c>
      <c r="CI448" s="55">
        <v>596.5</v>
      </c>
      <c r="CJ448" s="56">
        <v>3949.9999999999991</v>
      </c>
      <c r="CK448" s="54">
        <v>3837.5</v>
      </c>
      <c r="CL448" s="55">
        <v>3893.75</v>
      </c>
      <c r="CM448" s="56">
        <v>3800.0000000000009</v>
      </c>
      <c r="CN448" s="54">
        <v>3750</v>
      </c>
      <c r="CO448" s="55">
        <v>3775</v>
      </c>
      <c r="CP448" s="56">
        <v>660</v>
      </c>
      <c r="CQ448" s="54">
        <v>650</v>
      </c>
      <c r="CR448" s="55">
        <v>655</v>
      </c>
      <c r="CS448" s="56" t="s">
        <v>180</v>
      </c>
      <c r="CT448" s="54" t="s">
        <v>180</v>
      </c>
      <c r="CU448" s="55" t="s">
        <v>180</v>
      </c>
      <c r="CV448" s="56" t="s">
        <v>180</v>
      </c>
      <c r="CW448" s="54" t="s">
        <v>180</v>
      </c>
      <c r="CX448" s="55" t="s">
        <v>180</v>
      </c>
      <c r="CY448" s="54">
        <v>516.25</v>
      </c>
      <c r="CZ448" s="54">
        <v>512.5</v>
      </c>
      <c r="DA448" s="55">
        <v>514.75</v>
      </c>
      <c r="DB448" s="54">
        <v>637.5</v>
      </c>
      <c r="DC448" s="54">
        <v>620</v>
      </c>
      <c r="DD448" s="55">
        <v>628.75</v>
      </c>
      <c r="DE448" s="54" t="s">
        <v>180</v>
      </c>
      <c r="DF448" s="54" t="s">
        <v>180</v>
      </c>
      <c r="DG448" s="55" t="s">
        <v>180</v>
      </c>
      <c r="DH448" s="54" t="s">
        <v>180</v>
      </c>
      <c r="DI448" s="54" t="s">
        <v>180</v>
      </c>
      <c r="DJ448" s="55" t="s">
        <v>180</v>
      </c>
      <c r="DK448" s="56" t="s">
        <v>180</v>
      </c>
      <c r="DL448" s="54" t="s">
        <v>180</v>
      </c>
      <c r="DM448" s="55" t="s">
        <v>180</v>
      </c>
      <c r="DN448" s="54">
        <v>751.25</v>
      </c>
      <c r="DO448" s="54">
        <v>711.25</v>
      </c>
      <c r="DP448" s="55">
        <v>731.25</v>
      </c>
      <c r="DQ448" s="54">
        <v>741.25</v>
      </c>
      <c r="DR448" s="54">
        <v>715</v>
      </c>
      <c r="DS448" s="55">
        <v>728.25</v>
      </c>
      <c r="DT448" s="54" t="s">
        <v>180</v>
      </c>
      <c r="DU448" s="54" t="s">
        <v>180</v>
      </c>
      <c r="DV448" s="55" t="s">
        <v>180</v>
      </c>
      <c r="DW448" s="56">
        <v>570</v>
      </c>
      <c r="DX448" s="54">
        <v>550</v>
      </c>
      <c r="DY448" s="55">
        <v>560</v>
      </c>
      <c r="DZ448" s="56" t="s">
        <v>180</v>
      </c>
      <c r="EA448" s="54" t="s">
        <v>180</v>
      </c>
      <c r="EB448" s="55" t="s">
        <v>180</v>
      </c>
      <c r="EC448" s="56">
        <v>615</v>
      </c>
      <c r="ED448" s="54">
        <v>542.5</v>
      </c>
      <c r="EE448" s="55">
        <v>579.25</v>
      </c>
      <c r="EF448" s="56" t="s">
        <v>180</v>
      </c>
      <c r="EG448" s="54" t="s">
        <v>180</v>
      </c>
      <c r="EH448" s="55" t="s">
        <v>180</v>
      </c>
      <c r="EI448" s="56">
        <v>450</v>
      </c>
      <c r="EJ448" s="54">
        <v>443.25</v>
      </c>
      <c r="EK448" s="55">
        <v>447</v>
      </c>
      <c r="EL448" s="56">
        <v>526.25</v>
      </c>
      <c r="EM448" s="54">
        <v>521.25</v>
      </c>
      <c r="EN448" s="55">
        <v>524.25</v>
      </c>
      <c r="EO448" s="56">
        <v>3042.5</v>
      </c>
      <c r="EP448" s="54">
        <v>2987.5</v>
      </c>
      <c r="EQ448" s="55">
        <v>3015</v>
      </c>
      <c r="ER448" s="56" t="s">
        <v>180</v>
      </c>
      <c r="ES448" s="54" t="s">
        <v>180</v>
      </c>
      <c r="ET448" s="55" t="s">
        <v>180</v>
      </c>
      <c r="EU448" s="54">
        <v>597.5</v>
      </c>
      <c r="EV448" s="54">
        <v>595</v>
      </c>
      <c r="EW448" s="55">
        <v>596.5</v>
      </c>
      <c r="EX448" s="54">
        <v>570</v>
      </c>
      <c r="EY448" s="54">
        <v>565</v>
      </c>
      <c r="EZ448" s="55">
        <v>567.5</v>
      </c>
      <c r="FA448" s="56">
        <v>480</v>
      </c>
      <c r="FB448" s="54">
        <v>475.00000000000006</v>
      </c>
      <c r="FC448" s="55">
        <v>478</v>
      </c>
      <c r="FD448" s="56">
        <v>1070</v>
      </c>
      <c r="FE448" s="54">
        <v>1050</v>
      </c>
      <c r="FF448" s="55">
        <v>1060</v>
      </c>
      <c r="FG448" s="56">
        <v>440</v>
      </c>
      <c r="FH448" s="54">
        <v>400</v>
      </c>
      <c r="FI448" s="55">
        <v>420</v>
      </c>
      <c r="FJ448" s="56">
        <v>450</v>
      </c>
      <c r="FK448" s="54">
        <v>390</v>
      </c>
      <c r="FL448" s="55">
        <v>420</v>
      </c>
      <c r="FM448" s="56">
        <v>480</v>
      </c>
      <c r="FN448" s="54">
        <v>470</v>
      </c>
      <c r="FO448" s="55">
        <v>475.00000000000006</v>
      </c>
      <c r="FP448" s="56" t="s">
        <v>180</v>
      </c>
      <c r="FQ448" s="54" t="s">
        <v>180</v>
      </c>
      <c r="FR448" s="55" t="s">
        <v>180</v>
      </c>
      <c r="FS448" s="56" t="s">
        <v>180</v>
      </c>
      <c r="FT448" s="54" t="s">
        <v>180</v>
      </c>
      <c r="FU448" s="55" t="s">
        <v>180</v>
      </c>
      <c r="FV448" s="56">
        <v>400</v>
      </c>
      <c r="FW448" s="54">
        <v>390</v>
      </c>
      <c r="FX448" s="55">
        <v>395</v>
      </c>
      <c r="FY448" s="56">
        <v>430</v>
      </c>
      <c r="FZ448" s="54">
        <v>420</v>
      </c>
      <c r="GA448" s="55">
        <v>425</v>
      </c>
      <c r="GB448" s="56">
        <v>1017</v>
      </c>
      <c r="GC448" s="54">
        <v>838</v>
      </c>
      <c r="GD448" s="55">
        <v>928</v>
      </c>
      <c r="GE448" s="56">
        <v>968</v>
      </c>
      <c r="GF448" s="54">
        <v>968</v>
      </c>
      <c r="GG448" s="55">
        <v>968</v>
      </c>
      <c r="GH448" s="56">
        <v>1100</v>
      </c>
      <c r="GI448" s="54">
        <v>1050</v>
      </c>
      <c r="GJ448" s="55">
        <v>1075</v>
      </c>
      <c r="GK448" s="56">
        <v>1100</v>
      </c>
      <c r="GL448" s="54">
        <v>1040</v>
      </c>
      <c r="GM448" s="55">
        <v>1070</v>
      </c>
      <c r="GN448" s="56" t="s">
        <v>180</v>
      </c>
      <c r="GO448" s="54" t="s">
        <v>180</v>
      </c>
      <c r="GP448" s="55" t="s">
        <v>180</v>
      </c>
      <c r="GQ448" s="56" t="s">
        <v>180</v>
      </c>
      <c r="GR448" s="54" t="s">
        <v>180</v>
      </c>
      <c r="GS448" s="55" t="s">
        <v>180</v>
      </c>
      <c r="GT448" s="56">
        <v>1080</v>
      </c>
      <c r="GU448" s="54">
        <v>1080</v>
      </c>
      <c r="GV448" s="55">
        <v>1080</v>
      </c>
      <c r="GW448" s="56" t="s">
        <v>180</v>
      </c>
      <c r="GX448" s="54" t="s">
        <v>180</v>
      </c>
      <c r="GY448" s="55" t="s">
        <v>180</v>
      </c>
      <c r="GZ448" s="56">
        <v>270</v>
      </c>
      <c r="HA448" s="54">
        <v>145</v>
      </c>
      <c r="HB448" s="55">
        <v>208</v>
      </c>
      <c r="HC448" s="56" t="s">
        <v>180</v>
      </c>
      <c r="HD448" s="54" t="s">
        <v>180</v>
      </c>
      <c r="HE448" s="55" t="s">
        <v>180</v>
      </c>
      <c r="HF448" s="54">
        <v>295</v>
      </c>
      <c r="HG448" s="54">
        <v>205</v>
      </c>
      <c r="HH448" s="55">
        <v>250</v>
      </c>
      <c r="HI448" s="54">
        <v>210</v>
      </c>
      <c r="HJ448" s="54">
        <v>128.75</v>
      </c>
      <c r="HK448" s="55">
        <v>169.5</v>
      </c>
      <c r="HL448" s="56">
        <v>125</v>
      </c>
      <c r="HM448" s="54">
        <v>85</v>
      </c>
      <c r="HN448" s="55">
        <v>105</v>
      </c>
      <c r="HO448" s="56">
        <v>220</v>
      </c>
      <c r="HP448" s="54">
        <v>120</v>
      </c>
      <c r="HQ448" s="55">
        <v>170</v>
      </c>
      <c r="HR448" s="56">
        <v>250</v>
      </c>
      <c r="HS448" s="54">
        <v>220</v>
      </c>
      <c r="HT448" s="55">
        <v>235</v>
      </c>
      <c r="HU448" s="56">
        <v>255</v>
      </c>
      <c r="HV448" s="54">
        <v>242.5</v>
      </c>
      <c r="HW448" s="55">
        <v>249</v>
      </c>
      <c r="HX448" s="56">
        <v>140</v>
      </c>
      <c r="HY448" s="54">
        <v>120</v>
      </c>
      <c r="HZ448" s="55">
        <v>130</v>
      </c>
      <c r="IA448" s="56">
        <v>125</v>
      </c>
      <c r="IB448" s="54">
        <v>92</v>
      </c>
      <c r="IC448" s="55">
        <v>109</v>
      </c>
    </row>
    <row r="449" spans="1:237">
      <c r="A449" s="20">
        <v>2024</v>
      </c>
      <c r="B449" s="20">
        <v>2</v>
      </c>
      <c r="C449" s="20">
        <v>4</v>
      </c>
      <c r="D449" s="54">
        <v>570</v>
      </c>
      <c r="E449" s="54">
        <v>550</v>
      </c>
      <c r="F449" s="55">
        <v>560</v>
      </c>
      <c r="G449" s="56" t="s">
        <v>180</v>
      </c>
      <c r="H449" s="54" t="s">
        <v>180</v>
      </c>
      <c r="I449" s="55" t="s">
        <v>180</v>
      </c>
      <c r="J449" s="56">
        <v>545.75</v>
      </c>
      <c r="K449" s="54">
        <v>535</v>
      </c>
      <c r="L449" s="55">
        <v>540.5</v>
      </c>
      <c r="M449" s="56">
        <v>676.25</v>
      </c>
      <c r="N449" s="54">
        <v>658.75</v>
      </c>
      <c r="O449" s="55">
        <v>667.5</v>
      </c>
      <c r="P449" s="56" t="s">
        <v>180</v>
      </c>
      <c r="Q449" s="54" t="s">
        <v>180</v>
      </c>
      <c r="R449" s="55" t="s">
        <v>180</v>
      </c>
      <c r="S449" s="56" t="s">
        <v>180</v>
      </c>
      <c r="T449" s="54" t="s">
        <v>180</v>
      </c>
      <c r="U449" s="55" t="s">
        <v>180</v>
      </c>
      <c r="V449" s="54">
        <v>722.5</v>
      </c>
      <c r="W449" s="54">
        <v>690</v>
      </c>
      <c r="X449" s="55">
        <v>706.25</v>
      </c>
      <c r="Y449" s="54" t="s">
        <v>180</v>
      </c>
      <c r="Z449" s="54" t="s">
        <v>180</v>
      </c>
      <c r="AA449" s="55" t="s">
        <v>180</v>
      </c>
      <c r="AB449" s="54">
        <v>677.5</v>
      </c>
      <c r="AC449" s="54">
        <v>671.25</v>
      </c>
      <c r="AD449" s="55">
        <v>674.5</v>
      </c>
      <c r="AE449" s="54" t="s">
        <v>180</v>
      </c>
      <c r="AF449" s="54" t="s">
        <v>180</v>
      </c>
      <c r="AG449" s="55" t="s">
        <v>180</v>
      </c>
      <c r="AH449" s="56" t="s">
        <v>180</v>
      </c>
      <c r="AI449" s="54" t="s">
        <v>180</v>
      </c>
      <c r="AJ449" s="55" t="s">
        <v>180</v>
      </c>
      <c r="AK449" s="56" t="s">
        <v>180</v>
      </c>
      <c r="AL449" s="54" t="s">
        <v>180</v>
      </c>
      <c r="AM449" s="55" t="s">
        <v>180</v>
      </c>
      <c r="AN449" s="56" t="s">
        <v>180</v>
      </c>
      <c r="AO449" s="54" t="s">
        <v>180</v>
      </c>
      <c r="AP449" s="55" t="s">
        <v>180</v>
      </c>
      <c r="AQ449" s="56" t="s">
        <v>180</v>
      </c>
      <c r="AR449" s="54" t="s">
        <v>180</v>
      </c>
      <c r="AS449" s="55" t="s">
        <v>180</v>
      </c>
      <c r="AT449" s="56" t="s">
        <v>180</v>
      </c>
      <c r="AU449" s="54" t="s">
        <v>180</v>
      </c>
      <c r="AV449" s="55" t="s">
        <v>180</v>
      </c>
      <c r="AW449" s="56">
        <v>550</v>
      </c>
      <c r="AX449" s="54">
        <v>510</v>
      </c>
      <c r="AY449" s="55">
        <v>530</v>
      </c>
      <c r="AZ449" s="56" t="s">
        <v>180</v>
      </c>
      <c r="BA449" s="54" t="s">
        <v>180</v>
      </c>
      <c r="BB449" s="55" t="s">
        <v>180</v>
      </c>
      <c r="BC449" s="56">
        <v>604.25</v>
      </c>
      <c r="BD449" s="54">
        <v>591.25</v>
      </c>
      <c r="BE449" s="55">
        <v>598.25</v>
      </c>
      <c r="BF449" s="56">
        <v>607.5</v>
      </c>
      <c r="BG449" s="54">
        <v>523.75</v>
      </c>
      <c r="BH449" s="55">
        <v>566</v>
      </c>
      <c r="BI449" s="56">
        <v>610</v>
      </c>
      <c r="BJ449" s="54">
        <v>535</v>
      </c>
      <c r="BK449" s="55">
        <v>573</v>
      </c>
      <c r="BL449" s="56">
        <v>610</v>
      </c>
      <c r="BM449" s="54">
        <v>541.25</v>
      </c>
      <c r="BN449" s="55">
        <v>575.75</v>
      </c>
      <c r="BO449" s="56">
        <v>565</v>
      </c>
      <c r="BP449" s="54">
        <v>560</v>
      </c>
      <c r="BQ449" s="55">
        <v>563</v>
      </c>
      <c r="BR449" s="56">
        <v>545</v>
      </c>
      <c r="BS449" s="54">
        <v>531.25</v>
      </c>
      <c r="BT449" s="55">
        <v>538.25</v>
      </c>
      <c r="BU449" s="56">
        <v>548.75</v>
      </c>
      <c r="BV449" s="54">
        <v>544</v>
      </c>
      <c r="BW449" s="55">
        <v>546.5</v>
      </c>
      <c r="BX449" s="56">
        <v>591.75</v>
      </c>
      <c r="BY449" s="54">
        <v>590</v>
      </c>
      <c r="BZ449" s="55">
        <v>591</v>
      </c>
      <c r="CA449" s="56" t="s">
        <v>180</v>
      </c>
      <c r="CB449" s="54" t="s">
        <v>180</v>
      </c>
      <c r="CC449" s="55" t="s">
        <v>180</v>
      </c>
      <c r="CD449" s="56" t="s">
        <v>180</v>
      </c>
      <c r="CE449" s="54" t="s">
        <v>180</v>
      </c>
      <c r="CF449" s="55" t="s">
        <v>180</v>
      </c>
      <c r="CG449" s="56">
        <v>610</v>
      </c>
      <c r="CH449" s="54">
        <v>605</v>
      </c>
      <c r="CI449" s="55">
        <v>608</v>
      </c>
      <c r="CJ449" s="56">
        <v>3875</v>
      </c>
      <c r="CK449" s="54">
        <v>3800.0000000000009</v>
      </c>
      <c r="CL449" s="55">
        <v>3837.5</v>
      </c>
      <c r="CM449" s="56">
        <v>3762.5</v>
      </c>
      <c r="CN449" s="54">
        <v>3712.5</v>
      </c>
      <c r="CO449" s="55">
        <v>3737.5</v>
      </c>
      <c r="CP449" s="56">
        <v>660</v>
      </c>
      <c r="CQ449" s="54">
        <v>650</v>
      </c>
      <c r="CR449" s="55">
        <v>655</v>
      </c>
      <c r="CS449" s="56" t="s">
        <v>180</v>
      </c>
      <c r="CT449" s="54" t="s">
        <v>180</v>
      </c>
      <c r="CU449" s="55" t="s">
        <v>180</v>
      </c>
      <c r="CV449" s="56" t="s">
        <v>180</v>
      </c>
      <c r="CW449" s="54" t="s">
        <v>180</v>
      </c>
      <c r="CX449" s="55" t="s">
        <v>180</v>
      </c>
      <c r="CY449" s="54">
        <v>521.25</v>
      </c>
      <c r="CZ449" s="54">
        <v>521.25</v>
      </c>
      <c r="DA449" s="55">
        <v>521.25</v>
      </c>
      <c r="DB449" s="54">
        <v>556.25</v>
      </c>
      <c r="DC449" s="54">
        <v>525</v>
      </c>
      <c r="DD449" s="55">
        <v>541</v>
      </c>
      <c r="DE449" s="54" t="s">
        <v>180</v>
      </c>
      <c r="DF449" s="54" t="s">
        <v>180</v>
      </c>
      <c r="DG449" s="55" t="s">
        <v>180</v>
      </c>
      <c r="DH449" s="54" t="s">
        <v>180</v>
      </c>
      <c r="DI449" s="54" t="s">
        <v>180</v>
      </c>
      <c r="DJ449" s="55" t="s">
        <v>180</v>
      </c>
      <c r="DK449" s="56" t="s">
        <v>180</v>
      </c>
      <c r="DL449" s="54" t="s">
        <v>180</v>
      </c>
      <c r="DM449" s="55" t="s">
        <v>180</v>
      </c>
      <c r="DN449" s="54">
        <v>692.5</v>
      </c>
      <c r="DO449" s="54">
        <v>680</v>
      </c>
      <c r="DP449" s="55">
        <v>686.5</v>
      </c>
      <c r="DQ449" s="54">
        <v>727.5</v>
      </c>
      <c r="DR449" s="54">
        <v>711.25</v>
      </c>
      <c r="DS449" s="55">
        <v>719.5</v>
      </c>
      <c r="DT449" s="54" t="s">
        <v>180</v>
      </c>
      <c r="DU449" s="54" t="s">
        <v>180</v>
      </c>
      <c r="DV449" s="55" t="s">
        <v>180</v>
      </c>
      <c r="DW449" s="56">
        <v>570</v>
      </c>
      <c r="DX449" s="54">
        <v>550</v>
      </c>
      <c r="DY449" s="55">
        <v>560</v>
      </c>
      <c r="DZ449" s="56" t="s">
        <v>180</v>
      </c>
      <c r="EA449" s="54" t="s">
        <v>180</v>
      </c>
      <c r="EB449" s="55" t="s">
        <v>180</v>
      </c>
      <c r="EC449" s="56">
        <v>615</v>
      </c>
      <c r="ED449" s="54">
        <v>550</v>
      </c>
      <c r="EE449" s="55">
        <v>583</v>
      </c>
      <c r="EF449" s="56" t="s">
        <v>180</v>
      </c>
      <c r="EG449" s="54" t="s">
        <v>180</v>
      </c>
      <c r="EH449" s="55" t="s">
        <v>180</v>
      </c>
      <c r="EI449" s="56">
        <v>442.5</v>
      </c>
      <c r="EJ449" s="54">
        <v>433.25</v>
      </c>
      <c r="EK449" s="55">
        <v>438</v>
      </c>
      <c r="EL449" s="56">
        <v>530</v>
      </c>
      <c r="EM449" s="54">
        <v>525</v>
      </c>
      <c r="EN449" s="55">
        <v>528</v>
      </c>
      <c r="EO449" s="56">
        <v>2875</v>
      </c>
      <c r="EP449" s="54">
        <v>2812.5</v>
      </c>
      <c r="EQ449" s="55">
        <v>2843.75</v>
      </c>
      <c r="ER449" s="56" t="s">
        <v>180</v>
      </c>
      <c r="ES449" s="54" t="s">
        <v>180</v>
      </c>
      <c r="ET449" s="55" t="s">
        <v>180</v>
      </c>
      <c r="EU449" s="54">
        <v>610</v>
      </c>
      <c r="EV449" s="54">
        <v>605</v>
      </c>
      <c r="EW449" s="55">
        <v>608</v>
      </c>
      <c r="EX449" s="54">
        <v>573.75</v>
      </c>
      <c r="EY449" s="54">
        <v>570</v>
      </c>
      <c r="EZ449" s="55">
        <v>572.25</v>
      </c>
      <c r="FA449" s="56">
        <v>478.75</v>
      </c>
      <c r="FB449" s="54">
        <v>473.75000000000006</v>
      </c>
      <c r="FC449" s="55">
        <v>476.75</v>
      </c>
      <c r="FD449" s="56">
        <v>1097.5</v>
      </c>
      <c r="FE449" s="54">
        <v>1087.5</v>
      </c>
      <c r="FF449" s="55">
        <v>1092.5</v>
      </c>
      <c r="FG449" s="56">
        <v>440</v>
      </c>
      <c r="FH449" s="54">
        <v>400</v>
      </c>
      <c r="FI449" s="55">
        <v>420</v>
      </c>
      <c r="FJ449" s="56">
        <v>450</v>
      </c>
      <c r="FK449" s="54">
        <v>390</v>
      </c>
      <c r="FL449" s="55">
        <v>420</v>
      </c>
      <c r="FM449" s="56">
        <v>480</v>
      </c>
      <c r="FN449" s="54">
        <v>470</v>
      </c>
      <c r="FO449" s="55">
        <v>475.00000000000006</v>
      </c>
      <c r="FP449" s="56" t="s">
        <v>180</v>
      </c>
      <c r="FQ449" s="54" t="s">
        <v>180</v>
      </c>
      <c r="FR449" s="55" t="s">
        <v>180</v>
      </c>
      <c r="FS449" s="56" t="s">
        <v>180</v>
      </c>
      <c r="FT449" s="54" t="s">
        <v>180</v>
      </c>
      <c r="FU449" s="55" t="s">
        <v>180</v>
      </c>
      <c r="FV449" s="56">
        <v>400</v>
      </c>
      <c r="FW449" s="54">
        <v>390</v>
      </c>
      <c r="FX449" s="55">
        <v>395</v>
      </c>
      <c r="FY449" s="56">
        <v>430</v>
      </c>
      <c r="FZ449" s="54">
        <v>420</v>
      </c>
      <c r="GA449" s="55">
        <v>425</v>
      </c>
      <c r="GB449" s="56">
        <v>1145</v>
      </c>
      <c r="GC449" s="54">
        <v>838</v>
      </c>
      <c r="GD449" s="55">
        <v>992</v>
      </c>
      <c r="GE449" s="56">
        <v>948</v>
      </c>
      <c r="GF449" s="54">
        <v>948</v>
      </c>
      <c r="GG449" s="55">
        <v>948</v>
      </c>
      <c r="GH449" s="56">
        <v>1228</v>
      </c>
      <c r="GI449" s="54">
        <v>1030</v>
      </c>
      <c r="GJ449" s="55">
        <v>1129</v>
      </c>
      <c r="GK449" s="56">
        <v>1228</v>
      </c>
      <c r="GL449" s="54">
        <v>1020</v>
      </c>
      <c r="GM449" s="55">
        <v>1124</v>
      </c>
      <c r="GN449" s="56" t="s">
        <v>180</v>
      </c>
      <c r="GO449" s="54" t="s">
        <v>180</v>
      </c>
      <c r="GP449" s="55" t="s">
        <v>180</v>
      </c>
      <c r="GQ449" s="56" t="s">
        <v>180</v>
      </c>
      <c r="GR449" s="54" t="s">
        <v>180</v>
      </c>
      <c r="GS449" s="55" t="s">
        <v>180</v>
      </c>
      <c r="GT449" s="56">
        <v>1080</v>
      </c>
      <c r="GU449" s="54">
        <v>1080</v>
      </c>
      <c r="GV449" s="55">
        <v>1080</v>
      </c>
      <c r="GW449" s="56" t="s">
        <v>180</v>
      </c>
      <c r="GX449" s="54" t="s">
        <v>180</v>
      </c>
      <c r="GY449" s="55" t="s">
        <v>180</v>
      </c>
      <c r="GZ449" s="56">
        <v>295</v>
      </c>
      <c r="HA449" s="54">
        <v>145</v>
      </c>
      <c r="HB449" s="55">
        <v>220</v>
      </c>
      <c r="HC449" s="56" t="s">
        <v>180</v>
      </c>
      <c r="HD449" s="54" t="s">
        <v>180</v>
      </c>
      <c r="HE449" s="55" t="s">
        <v>180</v>
      </c>
      <c r="HF449" s="54">
        <v>295</v>
      </c>
      <c r="HG449" s="54">
        <v>205</v>
      </c>
      <c r="HH449" s="55">
        <v>250</v>
      </c>
      <c r="HI449" s="54">
        <v>210</v>
      </c>
      <c r="HJ449" s="54">
        <v>125</v>
      </c>
      <c r="HK449" s="55">
        <v>168</v>
      </c>
      <c r="HL449" s="56">
        <v>125</v>
      </c>
      <c r="HM449" s="54">
        <v>85</v>
      </c>
      <c r="HN449" s="55">
        <v>105</v>
      </c>
      <c r="HO449" s="56">
        <v>220</v>
      </c>
      <c r="HP449" s="54">
        <v>120</v>
      </c>
      <c r="HQ449" s="55">
        <v>170</v>
      </c>
      <c r="HR449" s="56">
        <v>250</v>
      </c>
      <c r="HS449" s="54">
        <v>220</v>
      </c>
      <c r="HT449" s="55">
        <v>235</v>
      </c>
      <c r="HU449" s="56">
        <v>270</v>
      </c>
      <c r="HV449" s="54">
        <v>245</v>
      </c>
      <c r="HW449" s="55">
        <v>258</v>
      </c>
      <c r="HX449" s="56">
        <v>140</v>
      </c>
      <c r="HY449" s="54">
        <v>120</v>
      </c>
      <c r="HZ449" s="55">
        <v>130</v>
      </c>
      <c r="IA449" s="56">
        <v>125</v>
      </c>
      <c r="IB449" s="54">
        <v>92</v>
      </c>
      <c r="IC449" s="55">
        <v>109</v>
      </c>
    </row>
    <row r="450" spans="1:237">
      <c r="A450" s="20">
        <v>2024</v>
      </c>
      <c r="B450" s="20">
        <v>2</v>
      </c>
      <c r="C450" s="20">
        <v>5</v>
      </c>
      <c r="D450" s="54">
        <v>570</v>
      </c>
      <c r="E450" s="54">
        <v>550</v>
      </c>
      <c r="F450" s="55">
        <v>560</v>
      </c>
      <c r="G450" s="56" t="s">
        <v>180</v>
      </c>
      <c r="H450" s="54" t="s">
        <v>180</v>
      </c>
      <c r="I450" s="55" t="s">
        <v>180</v>
      </c>
      <c r="J450" s="56">
        <v>531</v>
      </c>
      <c r="K450" s="54">
        <v>518</v>
      </c>
      <c r="L450" s="55">
        <v>524.6</v>
      </c>
      <c r="M450" s="56">
        <v>648</v>
      </c>
      <c r="N450" s="54">
        <v>626</v>
      </c>
      <c r="O450" s="55">
        <v>637.20000000000005</v>
      </c>
      <c r="P450" s="56" t="s">
        <v>180</v>
      </c>
      <c r="Q450" s="54" t="s">
        <v>180</v>
      </c>
      <c r="R450" s="55" t="s">
        <v>180</v>
      </c>
      <c r="S450" s="56" t="s">
        <v>180</v>
      </c>
      <c r="T450" s="54" t="s">
        <v>180</v>
      </c>
      <c r="U450" s="55" t="s">
        <v>180</v>
      </c>
      <c r="V450" s="54">
        <v>658</v>
      </c>
      <c r="W450" s="54">
        <v>643</v>
      </c>
      <c r="X450" s="55">
        <v>650.6</v>
      </c>
      <c r="Y450" s="54" t="s">
        <v>180</v>
      </c>
      <c r="Z450" s="54" t="s">
        <v>180</v>
      </c>
      <c r="AA450" s="55" t="s">
        <v>180</v>
      </c>
      <c r="AB450" s="54">
        <v>637</v>
      </c>
      <c r="AC450" s="54">
        <v>627</v>
      </c>
      <c r="AD450" s="55">
        <v>632.20000000000005</v>
      </c>
      <c r="AE450" s="54" t="s">
        <v>180</v>
      </c>
      <c r="AF450" s="54" t="s">
        <v>180</v>
      </c>
      <c r="AG450" s="55" t="s">
        <v>180</v>
      </c>
      <c r="AH450" s="56" t="s">
        <v>180</v>
      </c>
      <c r="AI450" s="54" t="s">
        <v>180</v>
      </c>
      <c r="AJ450" s="55" t="s">
        <v>180</v>
      </c>
      <c r="AK450" s="56" t="s">
        <v>180</v>
      </c>
      <c r="AL450" s="54" t="s">
        <v>180</v>
      </c>
      <c r="AM450" s="55" t="s">
        <v>180</v>
      </c>
      <c r="AN450" s="56" t="s">
        <v>180</v>
      </c>
      <c r="AO450" s="54" t="s">
        <v>180</v>
      </c>
      <c r="AP450" s="55" t="s">
        <v>180</v>
      </c>
      <c r="AQ450" s="56" t="s">
        <v>180</v>
      </c>
      <c r="AR450" s="54" t="s">
        <v>180</v>
      </c>
      <c r="AS450" s="55" t="s">
        <v>180</v>
      </c>
      <c r="AT450" s="56" t="s">
        <v>180</v>
      </c>
      <c r="AU450" s="54" t="s">
        <v>180</v>
      </c>
      <c r="AV450" s="55" t="s">
        <v>180</v>
      </c>
      <c r="AW450" s="56">
        <v>550</v>
      </c>
      <c r="AX450" s="54">
        <v>460</v>
      </c>
      <c r="AY450" s="55">
        <v>504.99999999999989</v>
      </c>
      <c r="AZ450" s="56" t="s">
        <v>180</v>
      </c>
      <c r="BA450" s="54" t="s">
        <v>180</v>
      </c>
      <c r="BB450" s="55" t="s">
        <v>180</v>
      </c>
      <c r="BC450" s="56">
        <v>578.6</v>
      </c>
      <c r="BD450" s="54">
        <v>572</v>
      </c>
      <c r="BE450" s="55">
        <v>575.79999999999995</v>
      </c>
      <c r="BF450" s="56">
        <v>599</v>
      </c>
      <c r="BG450" s="54">
        <v>490</v>
      </c>
      <c r="BH450" s="55">
        <v>545</v>
      </c>
      <c r="BI450" s="56">
        <v>580</v>
      </c>
      <c r="BJ450" s="54">
        <v>533</v>
      </c>
      <c r="BK450" s="55">
        <v>557</v>
      </c>
      <c r="BL450" s="56">
        <v>598</v>
      </c>
      <c r="BM450" s="54">
        <v>509</v>
      </c>
      <c r="BN450" s="55">
        <v>553.6</v>
      </c>
      <c r="BO450" s="56">
        <v>556</v>
      </c>
      <c r="BP450" s="54">
        <v>552</v>
      </c>
      <c r="BQ450" s="55">
        <v>554.4</v>
      </c>
      <c r="BR450" s="56">
        <v>513</v>
      </c>
      <c r="BS450" s="54">
        <v>503</v>
      </c>
      <c r="BT450" s="55">
        <v>508.2</v>
      </c>
      <c r="BU450" s="56">
        <v>513.79999999999995</v>
      </c>
      <c r="BV450" s="54">
        <v>510.6</v>
      </c>
      <c r="BW450" s="55">
        <v>512.6</v>
      </c>
      <c r="BX450" s="56">
        <v>540</v>
      </c>
      <c r="BY450" s="54">
        <v>535</v>
      </c>
      <c r="BZ450" s="55">
        <v>538</v>
      </c>
      <c r="CA450" s="56" t="s">
        <v>180</v>
      </c>
      <c r="CB450" s="54" t="s">
        <v>180</v>
      </c>
      <c r="CC450" s="55" t="s">
        <v>180</v>
      </c>
      <c r="CD450" s="56" t="s">
        <v>180</v>
      </c>
      <c r="CE450" s="54" t="s">
        <v>180</v>
      </c>
      <c r="CF450" s="55" t="s">
        <v>180</v>
      </c>
      <c r="CG450" s="56">
        <v>602</v>
      </c>
      <c r="CH450" s="54">
        <v>597</v>
      </c>
      <c r="CI450" s="55">
        <v>600</v>
      </c>
      <c r="CJ450" s="56">
        <v>3790</v>
      </c>
      <c r="CK450" s="54">
        <v>3740</v>
      </c>
      <c r="CL450" s="55">
        <v>3765</v>
      </c>
      <c r="CM450" s="56">
        <v>3690</v>
      </c>
      <c r="CN450" s="54">
        <v>3640</v>
      </c>
      <c r="CO450" s="55">
        <v>3665</v>
      </c>
      <c r="CP450" s="56">
        <v>660</v>
      </c>
      <c r="CQ450" s="54">
        <v>650</v>
      </c>
      <c r="CR450" s="55">
        <v>655</v>
      </c>
      <c r="CS450" s="56" t="s">
        <v>180</v>
      </c>
      <c r="CT450" s="54" t="s">
        <v>180</v>
      </c>
      <c r="CU450" s="55" t="s">
        <v>180</v>
      </c>
      <c r="CV450" s="56" t="s">
        <v>180</v>
      </c>
      <c r="CW450" s="54" t="s">
        <v>180</v>
      </c>
      <c r="CX450" s="55" t="s">
        <v>180</v>
      </c>
      <c r="CY450" s="54">
        <v>528</v>
      </c>
      <c r="CZ450" s="54">
        <v>523</v>
      </c>
      <c r="DA450" s="55">
        <v>526</v>
      </c>
      <c r="DB450" s="54">
        <v>544</v>
      </c>
      <c r="DC450" s="54">
        <v>525</v>
      </c>
      <c r="DD450" s="55">
        <v>534.79999999999995</v>
      </c>
      <c r="DE450" s="54" t="s">
        <v>180</v>
      </c>
      <c r="DF450" s="54" t="s">
        <v>180</v>
      </c>
      <c r="DG450" s="55" t="s">
        <v>180</v>
      </c>
      <c r="DH450" s="54" t="s">
        <v>180</v>
      </c>
      <c r="DI450" s="54" t="s">
        <v>180</v>
      </c>
      <c r="DJ450" s="55" t="s">
        <v>180</v>
      </c>
      <c r="DK450" s="56" t="s">
        <v>180</v>
      </c>
      <c r="DL450" s="54" t="s">
        <v>180</v>
      </c>
      <c r="DM450" s="55" t="s">
        <v>180</v>
      </c>
      <c r="DN450" s="54">
        <v>660</v>
      </c>
      <c r="DO450" s="54">
        <v>640</v>
      </c>
      <c r="DP450" s="55">
        <v>650.20000000000005</v>
      </c>
      <c r="DQ450" s="54">
        <v>670</v>
      </c>
      <c r="DR450" s="54">
        <v>660</v>
      </c>
      <c r="DS450" s="55">
        <v>665</v>
      </c>
      <c r="DT450" s="54" t="s">
        <v>180</v>
      </c>
      <c r="DU450" s="54" t="s">
        <v>180</v>
      </c>
      <c r="DV450" s="55" t="s">
        <v>180</v>
      </c>
      <c r="DW450" s="56">
        <v>570</v>
      </c>
      <c r="DX450" s="54">
        <v>550</v>
      </c>
      <c r="DY450" s="55">
        <v>560</v>
      </c>
      <c r="DZ450" s="56" t="s">
        <v>180</v>
      </c>
      <c r="EA450" s="54" t="s">
        <v>180</v>
      </c>
      <c r="EB450" s="55" t="s">
        <v>180</v>
      </c>
      <c r="EC450" s="56">
        <v>604</v>
      </c>
      <c r="ED450" s="54">
        <v>551</v>
      </c>
      <c r="EE450" s="55">
        <v>578</v>
      </c>
      <c r="EF450" s="56" t="s">
        <v>180</v>
      </c>
      <c r="EG450" s="54" t="s">
        <v>180</v>
      </c>
      <c r="EH450" s="55" t="s">
        <v>180</v>
      </c>
      <c r="EI450" s="56">
        <v>439</v>
      </c>
      <c r="EJ450" s="54">
        <v>432</v>
      </c>
      <c r="EK450" s="55">
        <v>435.6</v>
      </c>
      <c r="EL450" s="56">
        <v>525</v>
      </c>
      <c r="EM450" s="54">
        <v>525</v>
      </c>
      <c r="EN450" s="55">
        <v>525</v>
      </c>
      <c r="EO450" s="56">
        <v>2960</v>
      </c>
      <c r="EP450" s="54">
        <v>2910</v>
      </c>
      <c r="EQ450" s="55">
        <v>2935</v>
      </c>
      <c r="ER450" s="56" t="s">
        <v>180</v>
      </c>
      <c r="ES450" s="54" t="s">
        <v>180</v>
      </c>
      <c r="ET450" s="55" t="s">
        <v>180</v>
      </c>
      <c r="EU450" s="54">
        <v>602</v>
      </c>
      <c r="EV450" s="54">
        <v>597</v>
      </c>
      <c r="EW450" s="55">
        <v>600</v>
      </c>
      <c r="EX450" s="54">
        <v>572</v>
      </c>
      <c r="EY450" s="54">
        <v>570</v>
      </c>
      <c r="EZ450" s="55">
        <v>571</v>
      </c>
      <c r="FA450" s="56">
        <v>476</v>
      </c>
      <c r="FB450" s="54">
        <v>470</v>
      </c>
      <c r="FC450" s="55">
        <v>473.4</v>
      </c>
      <c r="FD450" s="56">
        <v>1140</v>
      </c>
      <c r="FE450" s="54">
        <v>1128</v>
      </c>
      <c r="FF450" s="55">
        <v>1134</v>
      </c>
      <c r="FG450" s="56">
        <v>420</v>
      </c>
      <c r="FH450" s="54">
        <v>395</v>
      </c>
      <c r="FI450" s="55">
        <v>408</v>
      </c>
      <c r="FJ450" s="56">
        <v>430</v>
      </c>
      <c r="FK450" s="54">
        <v>390</v>
      </c>
      <c r="FL450" s="55">
        <v>410</v>
      </c>
      <c r="FM450" s="56">
        <v>470</v>
      </c>
      <c r="FN450" s="54">
        <v>460</v>
      </c>
      <c r="FO450" s="55">
        <v>465</v>
      </c>
      <c r="FP450" s="56" t="s">
        <v>180</v>
      </c>
      <c r="FQ450" s="54" t="s">
        <v>180</v>
      </c>
      <c r="FR450" s="55" t="s">
        <v>180</v>
      </c>
      <c r="FS450" s="56" t="s">
        <v>180</v>
      </c>
      <c r="FT450" s="54" t="s">
        <v>180</v>
      </c>
      <c r="FU450" s="55" t="s">
        <v>180</v>
      </c>
      <c r="FV450" s="56">
        <v>400</v>
      </c>
      <c r="FW450" s="54">
        <v>390</v>
      </c>
      <c r="FX450" s="55">
        <v>395</v>
      </c>
      <c r="FY450" s="56">
        <v>426</v>
      </c>
      <c r="FZ450" s="54">
        <v>416</v>
      </c>
      <c r="GA450" s="55">
        <v>421</v>
      </c>
      <c r="GB450" s="56">
        <v>1145</v>
      </c>
      <c r="GC450" s="54">
        <v>838</v>
      </c>
      <c r="GD450" s="55">
        <v>992</v>
      </c>
      <c r="GE450" s="56">
        <v>948</v>
      </c>
      <c r="GF450" s="54">
        <v>948</v>
      </c>
      <c r="GG450" s="55">
        <v>948</v>
      </c>
      <c r="GH450" s="56">
        <v>1228</v>
      </c>
      <c r="GI450" s="54">
        <v>1030</v>
      </c>
      <c r="GJ450" s="55">
        <v>1129</v>
      </c>
      <c r="GK450" s="56">
        <v>1228</v>
      </c>
      <c r="GL450" s="54">
        <v>1020</v>
      </c>
      <c r="GM450" s="55">
        <v>1124</v>
      </c>
      <c r="GN450" s="56" t="s">
        <v>180</v>
      </c>
      <c r="GO450" s="54" t="s">
        <v>180</v>
      </c>
      <c r="GP450" s="55" t="s">
        <v>180</v>
      </c>
      <c r="GQ450" s="56" t="s">
        <v>180</v>
      </c>
      <c r="GR450" s="54" t="s">
        <v>180</v>
      </c>
      <c r="GS450" s="55" t="s">
        <v>180</v>
      </c>
      <c r="GT450" s="56">
        <v>1080</v>
      </c>
      <c r="GU450" s="54">
        <v>1080</v>
      </c>
      <c r="GV450" s="55">
        <v>1080</v>
      </c>
      <c r="GW450" s="56" t="s">
        <v>180</v>
      </c>
      <c r="GX450" s="54" t="s">
        <v>180</v>
      </c>
      <c r="GY450" s="55" t="s">
        <v>180</v>
      </c>
      <c r="GZ450" s="56">
        <v>295</v>
      </c>
      <c r="HA450" s="54">
        <v>145</v>
      </c>
      <c r="HB450" s="55">
        <v>220</v>
      </c>
      <c r="HC450" s="56" t="s">
        <v>180</v>
      </c>
      <c r="HD450" s="54" t="s">
        <v>180</v>
      </c>
      <c r="HE450" s="55" t="s">
        <v>180</v>
      </c>
      <c r="HF450" s="54">
        <v>295</v>
      </c>
      <c r="HG450" s="54">
        <v>205</v>
      </c>
      <c r="HH450" s="55">
        <v>250</v>
      </c>
      <c r="HI450" s="54">
        <v>210</v>
      </c>
      <c r="HJ450" s="54">
        <v>125</v>
      </c>
      <c r="HK450" s="55">
        <v>168</v>
      </c>
      <c r="HL450" s="56">
        <v>125</v>
      </c>
      <c r="HM450" s="54">
        <v>85</v>
      </c>
      <c r="HN450" s="55">
        <v>105</v>
      </c>
      <c r="HO450" s="56">
        <v>220</v>
      </c>
      <c r="HP450" s="54">
        <v>120</v>
      </c>
      <c r="HQ450" s="55">
        <v>170</v>
      </c>
      <c r="HR450" s="56">
        <v>250</v>
      </c>
      <c r="HS450" s="54">
        <v>220</v>
      </c>
      <c r="HT450" s="55">
        <v>235</v>
      </c>
      <c r="HU450" s="56">
        <v>270</v>
      </c>
      <c r="HV450" s="54">
        <v>245</v>
      </c>
      <c r="HW450" s="55">
        <v>258</v>
      </c>
      <c r="HX450" s="56">
        <v>140</v>
      </c>
      <c r="HY450" s="54">
        <v>120</v>
      </c>
      <c r="HZ450" s="55">
        <v>130</v>
      </c>
      <c r="IA450" s="56">
        <v>125</v>
      </c>
      <c r="IB450" s="54">
        <v>92</v>
      </c>
      <c r="IC450" s="55">
        <v>109</v>
      </c>
    </row>
    <row r="451" spans="1:237">
      <c r="A451" s="20">
        <v>2024</v>
      </c>
      <c r="B451" s="20">
        <v>2</v>
      </c>
      <c r="C451" s="20">
        <v>6</v>
      </c>
      <c r="D451" s="54">
        <v>570</v>
      </c>
      <c r="E451" s="54">
        <v>550</v>
      </c>
      <c r="F451" s="55">
        <v>560</v>
      </c>
      <c r="G451" s="56" t="s">
        <v>180</v>
      </c>
      <c r="H451" s="54" t="s">
        <v>180</v>
      </c>
      <c r="I451" s="55" t="s">
        <v>180</v>
      </c>
      <c r="J451" s="56">
        <v>542.5</v>
      </c>
      <c r="K451" s="54">
        <v>536.25</v>
      </c>
      <c r="L451" s="55">
        <v>539.75</v>
      </c>
      <c r="M451" s="56">
        <v>606.25</v>
      </c>
      <c r="N451" s="54">
        <v>583.75</v>
      </c>
      <c r="O451" s="55">
        <v>595.5</v>
      </c>
      <c r="P451" s="56" t="s">
        <v>180</v>
      </c>
      <c r="Q451" s="54" t="s">
        <v>180</v>
      </c>
      <c r="R451" s="55" t="s">
        <v>180</v>
      </c>
      <c r="S451" s="56" t="s">
        <v>180</v>
      </c>
      <c r="T451" s="54" t="s">
        <v>180</v>
      </c>
      <c r="U451" s="55" t="s">
        <v>180</v>
      </c>
      <c r="V451" s="54">
        <v>615</v>
      </c>
      <c r="W451" s="54">
        <v>588.75</v>
      </c>
      <c r="X451" s="55">
        <v>602</v>
      </c>
      <c r="Y451" s="54" t="s">
        <v>180</v>
      </c>
      <c r="Z451" s="54" t="s">
        <v>180</v>
      </c>
      <c r="AA451" s="55" t="s">
        <v>180</v>
      </c>
      <c r="AB451" s="54">
        <v>610</v>
      </c>
      <c r="AC451" s="54">
        <v>591.25</v>
      </c>
      <c r="AD451" s="55">
        <v>600.75</v>
      </c>
      <c r="AE451" s="54" t="s">
        <v>180</v>
      </c>
      <c r="AF451" s="54" t="s">
        <v>180</v>
      </c>
      <c r="AG451" s="55" t="s">
        <v>180</v>
      </c>
      <c r="AH451" s="56" t="s">
        <v>180</v>
      </c>
      <c r="AI451" s="54" t="s">
        <v>180</v>
      </c>
      <c r="AJ451" s="55" t="s">
        <v>180</v>
      </c>
      <c r="AK451" s="56" t="s">
        <v>180</v>
      </c>
      <c r="AL451" s="54" t="s">
        <v>180</v>
      </c>
      <c r="AM451" s="55" t="s">
        <v>180</v>
      </c>
      <c r="AN451" s="56" t="s">
        <v>180</v>
      </c>
      <c r="AO451" s="54" t="s">
        <v>180</v>
      </c>
      <c r="AP451" s="55" t="s">
        <v>180</v>
      </c>
      <c r="AQ451" s="56" t="s">
        <v>180</v>
      </c>
      <c r="AR451" s="54" t="s">
        <v>180</v>
      </c>
      <c r="AS451" s="55" t="s">
        <v>180</v>
      </c>
      <c r="AT451" s="56" t="s">
        <v>180</v>
      </c>
      <c r="AU451" s="54" t="s">
        <v>180</v>
      </c>
      <c r="AV451" s="55" t="s">
        <v>180</v>
      </c>
      <c r="AW451" s="56">
        <v>550</v>
      </c>
      <c r="AX451" s="54">
        <v>460</v>
      </c>
      <c r="AY451" s="55">
        <v>504.99999999999994</v>
      </c>
      <c r="AZ451" s="56" t="s">
        <v>180</v>
      </c>
      <c r="BA451" s="54" t="s">
        <v>180</v>
      </c>
      <c r="BB451" s="55" t="s">
        <v>180</v>
      </c>
      <c r="BC451" s="56">
        <v>545</v>
      </c>
      <c r="BD451" s="54">
        <v>540</v>
      </c>
      <c r="BE451" s="55">
        <v>543</v>
      </c>
      <c r="BF451" s="56">
        <v>591.25</v>
      </c>
      <c r="BG451" s="54">
        <v>506.25</v>
      </c>
      <c r="BH451" s="55">
        <v>549.25</v>
      </c>
      <c r="BI451" s="56">
        <v>535</v>
      </c>
      <c r="BJ451" s="54">
        <v>530</v>
      </c>
      <c r="BK451" s="55">
        <v>533</v>
      </c>
      <c r="BL451" s="56">
        <v>553.75</v>
      </c>
      <c r="BM451" s="54">
        <v>509.99999999999994</v>
      </c>
      <c r="BN451" s="55">
        <v>532.25</v>
      </c>
      <c r="BO451" s="56">
        <v>527.5</v>
      </c>
      <c r="BP451" s="54">
        <v>526.25</v>
      </c>
      <c r="BQ451" s="55">
        <v>527</v>
      </c>
      <c r="BR451" s="56">
        <v>540</v>
      </c>
      <c r="BS451" s="54">
        <v>530</v>
      </c>
      <c r="BT451" s="55">
        <v>535</v>
      </c>
      <c r="BU451" s="56">
        <v>525.75</v>
      </c>
      <c r="BV451" s="54">
        <v>525.75</v>
      </c>
      <c r="BW451" s="55">
        <v>525.75</v>
      </c>
      <c r="BX451" s="56">
        <v>540</v>
      </c>
      <c r="BY451" s="54">
        <v>535</v>
      </c>
      <c r="BZ451" s="55">
        <v>538</v>
      </c>
      <c r="CA451" s="56" t="s">
        <v>180</v>
      </c>
      <c r="CB451" s="54" t="s">
        <v>180</v>
      </c>
      <c r="CC451" s="55" t="s">
        <v>180</v>
      </c>
      <c r="CD451" s="56" t="s">
        <v>180</v>
      </c>
      <c r="CE451" s="54" t="s">
        <v>180</v>
      </c>
      <c r="CF451" s="55" t="s">
        <v>180</v>
      </c>
      <c r="CG451" s="56">
        <v>606.25</v>
      </c>
      <c r="CH451" s="54">
        <v>600</v>
      </c>
      <c r="CI451" s="55">
        <v>603.5</v>
      </c>
      <c r="CJ451" s="56">
        <v>3850</v>
      </c>
      <c r="CK451" s="54">
        <v>3812.5000000000009</v>
      </c>
      <c r="CL451" s="55">
        <v>3831.25</v>
      </c>
      <c r="CM451" s="56">
        <v>3687.5</v>
      </c>
      <c r="CN451" s="54">
        <v>3662.5</v>
      </c>
      <c r="CO451" s="55">
        <v>3675</v>
      </c>
      <c r="CP451" s="56">
        <v>662.5</v>
      </c>
      <c r="CQ451" s="54">
        <v>655</v>
      </c>
      <c r="CR451" s="55">
        <v>659</v>
      </c>
      <c r="CS451" s="56" t="s">
        <v>180</v>
      </c>
      <c r="CT451" s="54" t="s">
        <v>180</v>
      </c>
      <c r="CU451" s="55" t="s">
        <v>180</v>
      </c>
      <c r="CV451" s="56" t="s">
        <v>180</v>
      </c>
      <c r="CW451" s="54" t="s">
        <v>180</v>
      </c>
      <c r="CX451" s="55" t="s">
        <v>180</v>
      </c>
      <c r="CY451" s="54">
        <v>557.5</v>
      </c>
      <c r="CZ451" s="54">
        <v>545</v>
      </c>
      <c r="DA451" s="55">
        <v>551.5</v>
      </c>
      <c r="DB451" s="54">
        <v>621.25</v>
      </c>
      <c r="DC451" s="54">
        <v>597.5</v>
      </c>
      <c r="DD451" s="55">
        <v>609.5</v>
      </c>
      <c r="DE451" s="54" t="s">
        <v>180</v>
      </c>
      <c r="DF451" s="54" t="s">
        <v>180</v>
      </c>
      <c r="DG451" s="55" t="s">
        <v>180</v>
      </c>
      <c r="DH451" s="54" t="s">
        <v>180</v>
      </c>
      <c r="DI451" s="54" t="s">
        <v>180</v>
      </c>
      <c r="DJ451" s="55" t="s">
        <v>180</v>
      </c>
      <c r="DK451" s="56" t="s">
        <v>180</v>
      </c>
      <c r="DL451" s="54" t="s">
        <v>180</v>
      </c>
      <c r="DM451" s="55" t="s">
        <v>180</v>
      </c>
      <c r="DN451" s="54">
        <v>682.5</v>
      </c>
      <c r="DO451" s="54">
        <v>662.5</v>
      </c>
      <c r="DP451" s="55">
        <v>672.5</v>
      </c>
      <c r="DQ451" s="54">
        <v>690</v>
      </c>
      <c r="DR451" s="54">
        <v>675</v>
      </c>
      <c r="DS451" s="55">
        <v>682.5</v>
      </c>
      <c r="DT451" s="54" t="s">
        <v>180</v>
      </c>
      <c r="DU451" s="54" t="s">
        <v>180</v>
      </c>
      <c r="DV451" s="55" t="s">
        <v>180</v>
      </c>
      <c r="DW451" s="56">
        <v>570</v>
      </c>
      <c r="DX451" s="54">
        <v>550</v>
      </c>
      <c r="DY451" s="55">
        <v>560</v>
      </c>
      <c r="DZ451" s="56" t="s">
        <v>180</v>
      </c>
      <c r="EA451" s="54" t="s">
        <v>180</v>
      </c>
      <c r="EB451" s="55" t="s">
        <v>180</v>
      </c>
      <c r="EC451" s="56">
        <v>582.5</v>
      </c>
      <c r="ED451" s="54">
        <v>570</v>
      </c>
      <c r="EE451" s="55">
        <v>576.5</v>
      </c>
      <c r="EF451" s="56" t="s">
        <v>180</v>
      </c>
      <c r="EG451" s="54" t="s">
        <v>180</v>
      </c>
      <c r="EH451" s="55" t="s">
        <v>180</v>
      </c>
      <c r="EI451" s="56">
        <v>471.25</v>
      </c>
      <c r="EJ451" s="54">
        <v>462.5</v>
      </c>
      <c r="EK451" s="55">
        <v>467.25</v>
      </c>
      <c r="EL451" s="56">
        <v>541.75</v>
      </c>
      <c r="EM451" s="54">
        <v>541.75</v>
      </c>
      <c r="EN451" s="55">
        <v>541.75</v>
      </c>
      <c r="EO451" s="56">
        <v>3350</v>
      </c>
      <c r="EP451" s="54">
        <v>3262.5</v>
      </c>
      <c r="EQ451" s="55">
        <v>3306.25</v>
      </c>
      <c r="ER451" s="56" t="s">
        <v>180</v>
      </c>
      <c r="ES451" s="54" t="s">
        <v>180</v>
      </c>
      <c r="ET451" s="55" t="s">
        <v>180</v>
      </c>
      <c r="EU451" s="54">
        <v>606.25</v>
      </c>
      <c r="EV451" s="54">
        <v>600</v>
      </c>
      <c r="EW451" s="55">
        <v>603.5</v>
      </c>
      <c r="EX451" s="54">
        <v>602.5</v>
      </c>
      <c r="EY451" s="54">
        <v>596.25</v>
      </c>
      <c r="EZ451" s="55">
        <v>599.5</v>
      </c>
      <c r="FA451" s="56">
        <v>500</v>
      </c>
      <c r="FB451" s="54">
        <v>482.5</v>
      </c>
      <c r="FC451" s="55">
        <v>491.5</v>
      </c>
      <c r="FD451" s="56">
        <v>1125</v>
      </c>
      <c r="FE451" s="54">
        <v>1105</v>
      </c>
      <c r="FF451" s="55">
        <v>1115</v>
      </c>
      <c r="FG451" s="56">
        <v>420</v>
      </c>
      <c r="FH451" s="54">
        <v>395</v>
      </c>
      <c r="FI451" s="55">
        <v>408</v>
      </c>
      <c r="FJ451" s="56">
        <v>432.5</v>
      </c>
      <c r="FK451" s="54">
        <v>397.5</v>
      </c>
      <c r="FL451" s="55">
        <v>415</v>
      </c>
      <c r="FM451" s="56">
        <v>470</v>
      </c>
      <c r="FN451" s="54">
        <v>460</v>
      </c>
      <c r="FO451" s="55">
        <v>465</v>
      </c>
      <c r="FP451" s="56" t="s">
        <v>180</v>
      </c>
      <c r="FQ451" s="54" t="s">
        <v>180</v>
      </c>
      <c r="FR451" s="55" t="s">
        <v>180</v>
      </c>
      <c r="FS451" s="56" t="s">
        <v>180</v>
      </c>
      <c r="FT451" s="54" t="s">
        <v>180</v>
      </c>
      <c r="FU451" s="55" t="s">
        <v>180</v>
      </c>
      <c r="FV451" s="56">
        <v>410</v>
      </c>
      <c r="FW451" s="54">
        <v>395</v>
      </c>
      <c r="FX451" s="55">
        <v>402.5</v>
      </c>
      <c r="FY451" s="56">
        <v>437.5</v>
      </c>
      <c r="FZ451" s="54">
        <v>425</v>
      </c>
      <c r="GA451" s="55">
        <v>431.25</v>
      </c>
      <c r="GB451" s="56">
        <v>1145</v>
      </c>
      <c r="GC451" s="54">
        <v>838</v>
      </c>
      <c r="GD451" s="55">
        <v>992</v>
      </c>
      <c r="GE451" s="56">
        <v>948</v>
      </c>
      <c r="GF451" s="54">
        <v>948</v>
      </c>
      <c r="GG451" s="55">
        <v>948</v>
      </c>
      <c r="GH451" s="56">
        <v>1228</v>
      </c>
      <c r="GI451" s="54">
        <v>1030</v>
      </c>
      <c r="GJ451" s="55">
        <v>1129</v>
      </c>
      <c r="GK451" s="56">
        <v>1228</v>
      </c>
      <c r="GL451" s="54">
        <v>1020</v>
      </c>
      <c r="GM451" s="55">
        <v>1124</v>
      </c>
      <c r="GN451" s="56" t="s">
        <v>180</v>
      </c>
      <c r="GO451" s="54" t="s">
        <v>180</v>
      </c>
      <c r="GP451" s="55" t="s">
        <v>180</v>
      </c>
      <c r="GQ451" s="56" t="s">
        <v>180</v>
      </c>
      <c r="GR451" s="54" t="s">
        <v>180</v>
      </c>
      <c r="GS451" s="55" t="s">
        <v>180</v>
      </c>
      <c r="GT451" s="56">
        <v>1080</v>
      </c>
      <c r="GU451" s="54">
        <v>1080</v>
      </c>
      <c r="GV451" s="55">
        <v>1080</v>
      </c>
      <c r="GW451" s="56" t="s">
        <v>180</v>
      </c>
      <c r="GX451" s="54" t="s">
        <v>180</v>
      </c>
      <c r="GY451" s="55" t="s">
        <v>180</v>
      </c>
      <c r="GZ451" s="56">
        <v>295</v>
      </c>
      <c r="HA451" s="54">
        <v>145</v>
      </c>
      <c r="HB451" s="55">
        <v>220</v>
      </c>
      <c r="HC451" s="56" t="s">
        <v>180</v>
      </c>
      <c r="HD451" s="54" t="s">
        <v>180</v>
      </c>
      <c r="HE451" s="55" t="s">
        <v>180</v>
      </c>
      <c r="HF451" s="54">
        <v>295</v>
      </c>
      <c r="HG451" s="54">
        <v>205</v>
      </c>
      <c r="HH451" s="55">
        <v>250</v>
      </c>
      <c r="HI451" s="54">
        <v>210</v>
      </c>
      <c r="HJ451" s="54">
        <v>126.25</v>
      </c>
      <c r="HK451" s="55">
        <v>168.5</v>
      </c>
      <c r="HL451" s="56">
        <v>128.75</v>
      </c>
      <c r="HM451" s="54">
        <v>85</v>
      </c>
      <c r="HN451" s="55">
        <v>107.25</v>
      </c>
      <c r="HO451" s="56">
        <v>220</v>
      </c>
      <c r="HP451" s="54">
        <v>120</v>
      </c>
      <c r="HQ451" s="55">
        <v>170</v>
      </c>
      <c r="HR451" s="56">
        <v>250</v>
      </c>
      <c r="HS451" s="54">
        <v>220</v>
      </c>
      <c r="HT451" s="55">
        <v>235</v>
      </c>
      <c r="HU451" s="56">
        <v>273.75</v>
      </c>
      <c r="HV451" s="54">
        <v>245.75</v>
      </c>
      <c r="HW451" s="55">
        <v>260.25</v>
      </c>
      <c r="HX451" s="56">
        <v>140</v>
      </c>
      <c r="HY451" s="54">
        <v>120</v>
      </c>
      <c r="HZ451" s="55">
        <v>130</v>
      </c>
      <c r="IA451" s="56">
        <v>125</v>
      </c>
      <c r="IB451" s="54">
        <v>94.25</v>
      </c>
      <c r="IC451" s="55">
        <v>109.75</v>
      </c>
    </row>
    <row r="452" spans="1:237">
      <c r="A452" s="20">
        <v>2024</v>
      </c>
      <c r="B452" s="20">
        <v>3</v>
      </c>
      <c r="C452" s="20">
        <v>7</v>
      </c>
      <c r="D452" s="54">
        <v>570</v>
      </c>
      <c r="E452" s="54">
        <v>550</v>
      </c>
      <c r="F452" s="55">
        <v>560</v>
      </c>
      <c r="G452" s="56" t="s">
        <v>180</v>
      </c>
      <c r="H452" s="54" t="s">
        <v>180</v>
      </c>
      <c r="I452" s="55" t="s">
        <v>180</v>
      </c>
      <c r="J452" s="56">
        <v>543.75</v>
      </c>
      <c r="K452" s="54">
        <v>536.25</v>
      </c>
      <c r="L452" s="55">
        <v>540</v>
      </c>
      <c r="M452" s="56">
        <v>597.5</v>
      </c>
      <c r="N452" s="54">
        <v>582.5</v>
      </c>
      <c r="O452" s="55">
        <v>590.5</v>
      </c>
      <c r="P452" s="56" t="s">
        <v>180</v>
      </c>
      <c r="Q452" s="54" t="s">
        <v>180</v>
      </c>
      <c r="R452" s="55" t="s">
        <v>180</v>
      </c>
      <c r="S452" s="56" t="s">
        <v>180</v>
      </c>
      <c r="T452" s="54" t="s">
        <v>180</v>
      </c>
      <c r="U452" s="55" t="s">
        <v>180</v>
      </c>
      <c r="V452" s="54">
        <v>606.25</v>
      </c>
      <c r="W452" s="54">
        <v>597.5</v>
      </c>
      <c r="X452" s="55">
        <v>602</v>
      </c>
      <c r="Y452" s="54" t="s">
        <v>180</v>
      </c>
      <c r="Z452" s="54" t="s">
        <v>180</v>
      </c>
      <c r="AA452" s="55" t="s">
        <v>180</v>
      </c>
      <c r="AB452" s="54">
        <v>600</v>
      </c>
      <c r="AC452" s="54">
        <v>597.5</v>
      </c>
      <c r="AD452" s="55">
        <v>598.75</v>
      </c>
      <c r="AE452" s="54" t="s">
        <v>180</v>
      </c>
      <c r="AF452" s="54" t="s">
        <v>180</v>
      </c>
      <c r="AG452" s="55" t="s">
        <v>180</v>
      </c>
      <c r="AH452" s="56" t="s">
        <v>180</v>
      </c>
      <c r="AI452" s="54" t="s">
        <v>180</v>
      </c>
      <c r="AJ452" s="55" t="s">
        <v>180</v>
      </c>
      <c r="AK452" s="56" t="s">
        <v>180</v>
      </c>
      <c r="AL452" s="54" t="s">
        <v>180</v>
      </c>
      <c r="AM452" s="55" t="s">
        <v>180</v>
      </c>
      <c r="AN452" s="56" t="s">
        <v>180</v>
      </c>
      <c r="AO452" s="54" t="s">
        <v>180</v>
      </c>
      <c r="AP452" s="55" t="s">
        <v>180</v>
      </c>
      <c r="AQ452" s="56" t="s">
        <v>180</v>
      </c>
      <c r="AR452" s="54" t="s">
        <v>180</v>
      </c>
      <c r="AS452" s="55" t="s">
        <v>180</v>
      </c>
      <c r="AT452" s="56" t="s">
        <v>180</v>
      </c>
      <c r="AU452" s="54" t="s">
        <v>180</v>
      </c>
      <c r="AV452" s="55" t="s">
        <v>180</v>
      </c>
      <c r="AW452" s="56">
        <v>533.75</v>
      </c>
      <c r="AX452" s="54">
        <v>517.5</v>
      </c>
      <c r="AY452" s="55">
        <v>526</v>
      </c>
      <c r="AZ452" s="56" t="s">
        <v>180</v>
      </c>
      <c r="BA452" s="54" t="s">
        <v>180</v>
      </c>
      <c r="BB452" s="55" t="s">
        <v>180</v>
      </c>
      <c r="BC452" s="56">
        <v>620</v>
      </c>
      <c r="BD452" s="54">
        <v>610</v>
      </c>
      <c r="BE452" s="55">
        <v>615</v>
      </c>
      <c r="BF452" s="56">
        <v>625</v>
      </c>
      <c r="BG452" s="54">
        <v>557.5</v>
      </c>
      <c r="BH452" s="55">
        <v>591.5</v>
      </c>
      <c r="BI452" s="56">
        <v>551.25</v>
      </c>
      <c r="BJ452" s="54">
        <v>545</v>
      </c>
      <c r="BK452" s="55">
        <v>548.5</v>
      </c>
      <c r="BL452" s="56">
        <v>574.25</v>
      </c>
      <c r="BM452" s="54">
        <v>541</v>
      </c>
      <c r="BN452" s="55">
        <v>557.75</v>
      </c>
      <c r="BO452" s="56">
        <v>550</v>
      </c>
      <c r="BP452" s="54">
        <v>545</v>
      </c>
      <c r="BQ452" s="55">
        <v>548</v>
      </c>
      <c r="BR452" s="56">
        <v>577.5</v>
      </c>
      <c r="BS452" s="54">
        <v>560</v>
      </c>
      <c r="BT452" s="55">
        <v>568.75</v>
      </c>
      <c r="BU452" s="56">
        <v>551</v>
      </c>
      <c r="BV452" s="54">
        <v>551</v>
      </c>
      <c r="BW452" s="55">
        <v>551</v>
      </c>
      <c r="BX452" s="56">
        <v>583.25</v>
      </c>
      <c r="BY452" s="54">
        <v>577.5</v>
      </c>
      <c r="BZ452" s="55">
        <v>580.75</v>
      </c>
      <c r="CA452" s="56" t="s">
        <v>180</v>
      </c>
      <c r="CB452" s="54" t="s">
        <v>180</v>
      </c>
      <c r="CC452" s="55" t="s">
        <v>180</v>
      </c>
      <c r="CD452" s="56" t="s">
        <v>180</v>
      </c>
      <c r="CE452" s="54" t="s">
        <v>180</v>
      </c>
      <c r="CF452" s="55" t="s">
        <v>180</v>
      </c>
      <c r="CG452" s="56">
        <v>630</v>
      </c>
      <c r="CH452" s="54">
        <v>630</v>
      </c>
      <c r="CI452" s="55">
        <v>630</v>
      </c>
      <c r="CJ452" s="56">
        <v>3900</v>
      </c>
      <c r="CK452" s="54">
        <v>3875</v>
      </c>
      <c r="CL452" s="55">
        <v>3887.5</v>
      </c>
      <c r="CM452" s="56">
        <v>3750</v>
      </c>
      <c r="CN452" s="54">
        <v>3725</v>
      </c>
      <c r="CO452" s="55">
        <v>3737.5</v>
      </c>
      <c r="CP452" s="56">
        <v>670</v>
      </c>
      <c r="CQ452" s="54">
        <v>660</v>
      </c>
      <c r="CR452" s="55">
        <v>665</v>
      </c>
      <c r="CS452" s="56" t="s">
        <v>180</v>
      </c>
      <c r="CT452" s="54" t="s">
        <v>180</v>
      </c>
      <c r="CU452" s="55" t="s">
        <v>180</v>
      </c>
      <c r="CV452" s="56" t="s">
        <v>180</v>
      </c>
      <c r="CW452" s="54" t="s">
        <v>180</v>
      </c>
      <c r="CX452" s="55" t="s">
        <v>180</v>
      </c>
      <c r="CY452" s="54">
        <v>595</v>
      </c>
      <c r="CZ452" s="54">
        <v>578.75</v>
      </c>
      <c r="DA452" s="55">
        <v>587</v>
      </c>
      <c r="DB452" s="54">
        <v>645</v>
      </c>
      <c r="DC452" s="54">
        <v>633.75</v>
      </c>
      <c r="DD452" s="55">
        <v>639.75</v>
      </c>
      <c r="DE452" s="54" t="s">
        <v>180</v>
      </c>
      <c r="DF452" s="54" t="s">
        <v>180</v>
      </c>
      <c r="DG452" s="55" t="s">
        <v>180</v>
      </c>
      <c r="DH452" s="54" t="s">
        <v>180</v>
      </c>
      <c r="DI452" s="54" t="s">
        <v>180</v>
      </c>
      <c r="DJ452" s="55" t="s">
        <v>180</v>
      </c>
      <c r="DK452" s="56" t="s">
        <v>180</v>
      </c>
      <c r="DL452" s="54" t="s">
        <v>180</v>
      </c>
      <c r="DM452" s="55" t="s">
        <v>180</v>
      </c>
      <c r="DN452" s="54">
        <v>700</v>
      </c>
      <c r="DO452" s="54">
        <v>673.75</v>
      </c>
      <c r="DP452" s="55">
        <v>687.25</v>
      </c>
      <c r="DQ452" s="54">
        <v>703.75</v>
      </c>
      <c r="DR452" s="54">
        <v>700</v>
      </c>
      <c r="DS452" s="55">
        <v>702</v>
      </c>
      <c r="DT452" s="54" t="s">
        <v>180</v>
      </c>
      <c r="DU452" s="54" t="s">
        <v>180</v>
      </c>
      <c r="DV452" s="55" t="s">
        <v>180</v>
      </c>
      <c r="DW452" s="56">
        <v>570</v>
      </c>
      <c r="DX452" s="54">
        <v>550</v>
      </c>
      <c r="DY452" s="55">
        <v>560</v>
      </c>
      <c r="DZ452" s="56" t="s">
        <v>180</v>
      </c>
      <c r="EA452" s="54" t="s">
        <v>180</v>
      </c>
      <c r="EB452" s="55" t="s">
        <v>180</v>
      </c>
      <c r="EC452" s="56">
        <v>612.5</v>
      </c>
      <c r="ED452" s="54">
        <v>595</v>
      </c>
      <c r="EE452" s="55">
        <v>603.75</v>
      </c>
      <c r="EF452" s="56" t="s">
        <v>180</v>
      </c>
      <c r="EG452" s="54" t="s">
        <v>180</v>
      </c>
      <c r="EH452" s="55" t="s">
        <v>180</v>
      </c>
      <c r="EI452" s="56">
        <v>484.75</v>
      </c>
      <c r="EJ452" s="54">
        <v>483.5</v>
      </c>
      <c r="EK452" s="55">
        <v>484.25</v>
      </c>
      <c r="EL452" s="56">
        <v>597</v>
      </c>
      <c r="EM452" s="54">
        <v>597</v>
      </c>
      <c r="EN452" s="55">
        <v>597</v>
      </c>
      <c r="EO452" s="56">
        <v>3375</v>
      </c>
      <c r="EP452" s="54">
        <v>3312.5</v>
      </c>
      <c r="EQ452" s="55">
        <v>3343.75</v>
      </c>
      <c r="ER452" s="56" t="s">
        <v>180</v>
      </c>
      <c r="ES452" s="54" t="s">
        <v>180</v>
      </c>
      <c r="ET452" s="55" t="s">
        <v>180</v>
      </c>
      <c r="EU452" s="54">
        <v>640</v>
      </c>
      <c r="EV452" s="54">
        <v>630</v>
      </c>
      <c r="EW452" s="55">
        <v>635</v>
      </c>
      <c r="EX452" s="54">
        <v>633.75</v>
      </c>
      <c r="EY452" s="54">
        <v>633.75</v>
      </c>
      <c r="EZ452" s="55">
        <v>633.75</v>
      </c>
      <c r="FA452" s="56">
        <v>515</v>
      </c>
      <c r="FB452" s="54">
        <v>505</v>
      </c>
      <c r="FC452" s="55">
        <v>510.5</v>
      </c>
      <c r="FD452" s="56">
        <v>1050</v>
      </c>
      <c r="FE452" s="54">
        <v>1030</v>
      </c>
      <c r="FF452" s="55">
        <v>1040</v>
      </c>
      <c r="FG452" s="56">
        <v>520</v>
      </c>
      <c r="FH452" s="54">
        <v>500</v>
      </c>
      <c r="FI452" s="55">
        <v>510</v>
      </c>
      <c r="FJ452" s="56">
        <v>447.5</v>
      </c>
      <c r="FK452" s="54">
        <v>427.5</v>
      </c>
      <c r="FL452" s="55">
        <v>437.5</v>
      </c>
      <c r="FM452" s="56">
        <v>480</v>
      </c>
      <c r="FN452" s="54">
        <v>467.5</v>
      </c>
      <c r="FO452" s="55">
        <v>473.75</v>
      </c>
      <c r="FP452" s="56" t="s">
        <v>180</v>
      </c>
      <c r="FQ452" s="54" t="s">
        <v>180</v>
      </c>
      <c r="FR452" s="55" t="s">
        <v>180</v>
      </c>
      <c r="FS452" s="56" t="s">
        <v>180</v>
      </c>
      <c r="FT452" s="54" t="s">
        <v>180</v>
      </c>
      <c r="FU452" s="55" t="s">
        <v>180</v>
      </c>
      <c r="FV452" s="56">
        <v>450</v>
      </c>
      <c r="FW452" s="54">
        <v>425</v>
      </c>
      <c r="FX452" s="55">
        <v>437.5</v>
      </c>
      <c r="FY452" s="56">
        <v>510</v>
      </c>
      <c r="FZ452" s="54">
        <v>501.25</v>
      </c>
      <c r="GA452" s="55">
        <v>505.74999999999994</v>
      </c>
      <c r="GB452" s="56">
        <v>1145</v>
      </c>
      <c r="GC452" s="54">
        <v>838</v>
      </c>
      <c r="GD452" s="55">
        <v>992</v>
      </c>
      <c r="GE452" s="56">
        <v>948.5</v>
      </c>
      <c r="GF452" s="54">
        <v>948.5</v>
      </c>
      <c r="GG452" s="55">
        <v>948.5</v>
      </c>
      <c r="GH452" s="56">
        <v>1228</v>
      </c>
      <c r="GI452" s="54">
        <v>1030</v>
      </c>
      <c r="GJ452" s="55">
        <v>1129</v>
      </c>
      <c r="GK452" s="56">
        <v>1228</v>
      </c>
      <c r="GL452" s="54">
        <v>1020</v>
      </c>
      <c r="GM452" s="55">
        <v>1124</v>
      </c>
      <c r="GN452" s="56" t="s">
        <v>180</v>
      </c>
      <c r="GO452" s="54" t="s">
        <v>180</v>
      </c>
      <c r="GP452" s="55" t="s">
        <v>180</v>
      </c>
      <c r="GQ452" s="56" t="s">
        <v>180</v>
      </c>
      <c r="GR452" s="54" t="s">
        <v>180</v>
      </c>
      <c r="GS452" s="55" t="s">
        <v>180</v>
      </c>
      <c r="GT452" s="56">
        <v>1080</v>
      </c>
      <c r="GU452" s="54">
        <v>1080</v>
      </c>
      <c r="GV452" s="55">
        <v>1080</v>
      </c>
      <c r="GW452" s="56" t="s">
        <v>180</v>
      </c>
      <c r="GX452" s="54" t="s">
        <v>180</v>
      </c>
      <c r="GY452" s="55" t="s">
        <v>180</v>
      </c>
      <c r="GZ452" s="56">
        <v>295</v>
      </c>
      <c r="HA452" s="54">
        <v>145</v>
      </c>
      <c r="HB452" s="55">
        <v>220</v>
      </c>
      <c r="HC452" s="56" t="s">
        <v>180</v>
      </c>
      <c r="HD452" s="54" t="s">
        <v>180</v>
      </c>
      <c r="HE452" s="55" t="s">
        <v>180</v>
      </c>
      <c r="HF452" s="54">
        <v>295</v>
      </c>
      <c r="HG452" s="54">
        <v>205</v>
      </c>
      <c r="HH452" s="55">
        <v>250</v>
      </c>
      <c r="HI452" s="54">
        <v>210</v>
      </c>
      <c r="HJ452" s="54">
        <v>130</v>
      </c>
      <c r="HK452" s="55">
        <v>170</v>
      </c>
      <c r="HL452" s="56">
        <v>130</v>
      </c>
      <c r="HM452" s="54">
        <v>85</v>
      </c>
      <c r="HN452" s="55">
        <v>108</v>
      </c>
      <c r="HO452" s="56">
        <v>220</v>
      </c>
      <c r="HP452" s="54">
        <v>120</v>
      </c>
      <c r="HQ452" s="55">
        <v>170</v>
      </c>
      <c r="HR452" s="56">
        <v>250</v>
      </c>
      <c r="HS452" s="54">
        <v>220</v>
      </c>
      <c r="HT452" s="55">
        <v>235</v>
      </c>
      <c r="HU452" s="56">
        <v>275</v>
      </c>
      <c r="HV452" s="54">
        <v>246</v>
      </c>
      <c r="HW452" s="55">
        <v>261</v>
      </c>
      <c r="HX452" s="56">
        <v>140</v>
      </c>
      <c r="HY452" s="54">
        <v>120</v>
      </c>
      <c r="HZ452" s="55">
        <v>130</v>
      </c>
      <c r="IA452" s="56">
        <v>125</v>
      </c>
      <c r="IB452" s="54">
        <v>95</v>
      </c>
      <c r="IC452" s="55">
        <v>110</v>
      </c>
    </row>
    <row r="453" spans="1:237">
      <c r="A453" s="20">
        <v>2024</v>
      </c>
      <c r="B453" s="20">
        <v>3</v>
      </c>
      <c r="C453" s="20">
        <v>8</v>
      </c>
      <c r="D453" s="54">
        <v>570</v>
      </c>
      <c r="E453" s="54">
        <v>550</v>
      </c>
      <c r="F453" s="55">
        <v>560</v>
      </c>
      <c r="G453" s="56" t="s">
        <v>180</v>
      </c>
      <c r="H453" s="54" t="s">
        <v>180</v>
      </c>
      <c r="I453" s="55" t="s">
        <v>180</v>
      </c>
      <c r="J453" s="56">
        <v>547.20000000000005</v>
      </c>
      <c r="K453" s="54">
        <v>542.6</v>
      </c>
      <c r="L453" s="55">
        <v>545.20000000000005</v>
      </c>
      <c r="M453" s="56">
        <v>603</v>
      </c>
      <c r="N453" s="54">
        <v>588</v>
      </c>
      <c r="O453" s="55">
        <v>596</v>
      </c>
      <c r="P453" s="56" t="s">
        <v>180</v>
      </c>
      <c r="Q453" s="54" t="s">
        <v>180</v>
      </c>
      <c r="R453" s="55" t="s">
        <v>180</v>
      </c>
      <c r="S453" s="56" t="s">
        <v>180</v>
      </c>
      <c r="T453" s="54" t="s">
        <v>180</v>
      </c>
      <c r="U453" s="55" t="s">
        <v>180</v>
      </c>
      <c r="V453" s="54">
        <v>604</v>
      </c>
      <c r="W453" s="54">
        <v>595</v>
      </c>
      <c r="X453" s="55">
        <v>599.79999999999995</v>
      </c>
      <c r="Y453" s="54" t="s">
        <v>180</v>
      </c>
      <c r="Z453" s="54" t="s">
        <v>180</v>
      </c>
      <c r="AA453" s="55" t="s">
        <v>180</v>
      </c>
      <c r="AB453" s="54">
        <v>598</v>
      </c>
      <c r="AC453" s="54">
        <v>598</v>
      </c>
      <c r="AD453" s="55">
        <v>598</v>
      </c>
      <c r="AE453" s="54" t="s">
        <v>180</v>
      </c>
      <c r="AF453" s="54" t="s">
        <v>180</v>
      </c>
      <c r="AG453" s="55" t="s">
        <v>180</v>
      </c>
      <c r="AH453" s="56" t="s">
        <v>180</v>
      </c>
      <c r="AI453" s="54" t="s">
        <v>180</v>
      </c>
      <c r="AJ453" s="55" t="s">
        <v>180</v>
      </c>
      <c r="AK453" s="56" t="s">
        <v>180</v>
      </c>
      <c r="AL453" s="54" t="s">
        <v>180</v>
      </c>
      <c r="AM453" s="55" t="s">
        <v>180</v>
      </c>
      <c r="AN453" s="56" t="s">
        <v>180</v>
      </c>
      <c r="AO453" s="54" t="s">
        <v>180</v>
      </c>
      <c r="AP453" s="55" t="s">
        <v>180</v>
      </c>
      <c r="AQ453" s="56" t="s">
        <v>180</v>
      </c>
      <c r="AR453" s="54" t="s">
        <v>180</v>
      </c>
      <c r="AS453" s="55" t="s">
        <v>180</v>
      </c>
      <c r="AT453" s="56" t="s">
        <v>180</v>
      </c>
      <c r="AU453" s="54" t="s">
        <v>180</v>
      </c>
      <c r="AV453" s="55" t="s">
        <v>180</v>
      </c>
      <c r="AW453" s="56">
        <v>566</v>
      </c>
      <c r="AX453" s="54">
        <v>525</v>
      </c>
      <c r="AY453" s="55">
        <v>545.79999999999995</v>
      </c>
      <c r="AZ453" s="56" t="s">
        <v>180</v>
      </c>
      <c r="BA453" s="54" t="s">
        <v>180</v>
      </c>
      <c r="BB453" s="55" t="s">
        <v>180</v>
      </c>
      <c r="BC453" s="56">
        <v>624</v>
      </c>
      <c r="BD453" s="54">
        <v>610</v>
      </c>
      <c r="BE453" s="55">
        <v>617.4</v>
      </c>
      <c r="BF453" s="56">
        <v>630</v>
      </c>
      <c r="BG453" s="54">
        <v>570</v>
      </c>
      <c r="BH453" s="55">
        <v>600.20000000000005</v>
      </c>
      <c r="BI453" s="56">
        <v>600</v>
      </c>
      <c r="BJ453" s="54">
        <v>590</v>
      </c>
      <c r="BK453" s="55">
        <v>595</v>
      </c>
      <c r="BL453" s="56">
        <v>621</v>
      </c>
      <c r="BM453" s="54">
        <v>584</v>
      </c>
      <c r="BN453" s="55">
        <v>602.79999999999995</v>
      </c>
      <c r="BO453" s="56">
        <v>565</v>
      </c>
      <c r="BP453" s="54">
        <v>560</v>
      </c>
      <c r="BQ453" s="55">
        <v>563</v>
      </c>
      <c r="BR453" s="56">
        <v>609.20000000000005</v>
      </c>
      <c r="BS453" s="54">
        <v>594</v>
      </c>
      <c r="BT453" s="55">
        <v>601.79999999999995</v>
      </c>
      <c r="BU453" s="56">
        <v>610</v>
      </c>
      <c r="BV453" s="54">
        <v>607.79999999999995</v>
      </c>
      <c r="BW453" s="55">
        <v>609.20000000000005</v>
      </c>
      <c r="BX453" s="56">
        <v>634.4</v>
      </c>
      <c r="BY453" s="54">
        <v>628</v>
      </c>
      <c r="BZ453" s="55">
        <v>631.20000000000005</v>
      </c>
      <c r="CA453" s="56" t="s">
        <v>180</v>
      </c>
      <c r="CB453" s="54" t="s">
        <v>180</v>
      </c>
      <c r="CC453" s="55" t="s">
        <v>180</v>
      </c>
      <c r="CD453" s="56" t="s">
        <v>180</v>
      </c>
      <c r="CE453" s="54" t="s">
        <v>180</v>
      </c>
      <c r="CF453" s="55" t="s">
        <v>180</v>
      </c>
      <c r="CG453" s="56">
        <v>645</v>
      </c>
      <c r="CH453" s="54">
        <v>640</v>
      </c>
      <c r="CI453" s="55">
        <v>643</v>
      </c>
      <c r="CJ453" s="56">
        <v>3910</v>
      </c>
      <c r="CK453" s="54">
        <v>3860</v>
      </c>
      <c r="CL453" s="55">
        <v>3884.9999999999991</v>
      </c>
      <c r="CM453" s="56">
        <v>3760</v>
      </c>
      <c r="CN453" s="54">
        <v>3710</v>
      </c>
      <c r="CO453" s="55">
        <v>3735</v>
      </c>
      <c r="CP453" s="56">
        <v>670</v>
      </c>
      <c r="CQ453" s="54">
        <v>660</v>
      </c>
      <c r="CR453" s="55">
        <v>665</v>
      </c>
      <c r="CS453" s="56" t="s">
        <v>180</v>
      </c>
      <c r="CT453" s="54" t="s">
        <v>180</v>
      </c>
      <c r="CU453" s="55" t="s">
        <v>180</v>
      </c>
      <c r="CV453" s="56" t="s">
        <v>180</v>
      </c>
      <c r="CW453" s="54" t="s">
        <v>180</v>
      </c>
      <c r="CX453" s="55" t="s">
        <v>180</v>
      </c>
      <c r="CY453" s="54">
        <v>600</v>
      </c>
      <c r="CZ453" s="54">
        <v>590</v>
      </c>
      <c r="DA453" s="55">
        <v>595</v>
      </c>
      <c r="DB453" s="54">
        <v>640</v>
      </c>
      <c r="DC453" s="54">
        <v>636</v>
      </c>
      <c r="DD453" s="55">
        <v>638.20000000000005</v>
      </c>
      <c r="DE453" s="54" t="s">
        <v>180</v>
      </c>
      <c r="DF453" s="54" t="s">
        <v>180</v>
      </c>
      <c r="DG453" s="55" t="s">
        <v>180</v>
      </c>
      <c r="DH453" s="54" t="s">
        <v>180</v>
      </c>
      <c r="DI453" s="54" t="s">
        <v>180</v>
      </c>
      <c r="DJ453" s="55" t="s">
        <v>180</v>
      </c>
      <c r="DK453" s="56" t="s">
        <v>180</v>
      </c>
      <c r="DL453" s="54" t="s">
        <v>180</v>
      </c>
      <c r="DM453" s="55" t="s">
        <v>180</v>
      </c>
      <c r="DN453" s="54">
        <v>704</v>
      </c>
      <c r="DO453" s="54">
        <v>687</v>
      </c>
      <c r="DP453" s="55">
        <v>695.6</v>
      </c>
      <c r="DQ453" s="54">
        <v>702</v>
      </c>
      <c r="DR453" s="54">
        <v>698</v>
      </c>
      <c r="DS453" s="55">
        <v>700.4</v>
      </c>
      <c r="DT453" s="54" t="s">
        <v>180</v>
      </c>
      <c r="DU453" s="54" t="s">
        <v>180</v>
      </c>
      <c r="DV453" s="55" t="s">
        <v>180</v>
      </c>
      <c r="DW453" s="56">
        <v>570</v>
      </c>
      <c r="DX453" s="54">
        <v>550</v>
      </c>
      <c r="DY453" s="55">
        <v>560</v>
      </c>
      <c r="DZ453" s="56" t="s">
        <v>180</v>
      </c>
      <c r="EA453" s="54" t="s">
        <v>180</v>
      </c>
      <c r="EB453" s="55" t="s">
        <v>180</v>
      </c>
      <c r="EC453" s="56">
        <v>615</v>
      </c>
      <c r="ED453" s="54">
        <v>595</v>
      </c>
      <c r="EE453" s="55">
        <v>605</v>
      </c>
      <c r="EF453" s="56" t="s">
        <v>180</v>
      </c>
      <c r="EG453" s="54" t="s">
        <v>180</v>
      </c>
      <c r="EH453" s="55" t="s">
        <v>180</v>
      </c>
      <c r="EI453" s="56">
        <v>488</v>
      </c>
      <c r="EJ453" s="54">
        <v>488</v>
      </c>
      <c r="EK453" s="55">
        <v>488</v>
      </c>
      <c r="EL453" s="56">
        <v>633.20000000000005</v>
      </c>
      <c r="EM453" s="54">
        <v>610</v>
      </c>
      <c r="EN453" s="55">
        <v>621.6</v>
      </c>
      <c r="EO453" s="56">
        <v>3352</v>
      </c>
      <c r="EP453" s="54">
        <v>3306</v>
      </c>
      <c r="EQ453" s="55">
        <v>3329</v>
      </c>
      <c r="ER453" s="56" t="s">
        <v>180</v>
      </c>
      <c r="ES453" s="54" t="s">
        <v>180</v>
      </c>
      <c r="ET453" s="55" t="s">
        <v>180</v>
      </c>
      <c r="EU453" s="54">
        <v>645</v>
      </c>
      <c r="EV453" s="54">
        <v>640</v>
      </c>
      <c r="EW453" s="55">
        <v>643</v>
      </c>
      <c r="EX453" s="54">
        <v>635</v>
      </c>
      <c r="EY453" s="54">
        <v>635</v>
      </c>
      <c r="EZ453" s="55">
        <v>635</v>
      </c>
      <c r="FA453" s="56">
        <v>515</v>
      </c>
      <c r="FB453" s="54">
        <v>510</v>
      </c>
      <c r="FC453" s="55">
        <v>513</v>
      </c>
      <c r="FD453" s="56">
        <v>1120</v>
      </c>
      <c r="FE453" s="54">
        <v>1085</v>
      </c>
      <c r="FF453" s="55">
        <v>1103</v>
      </c>
      <c r="FG453" s="56">
        <v>520</v>
      </c>
      <c r="FH453" s="54">
        <v>500</v>
      </c>
      <c r="FI453" s="55">
        <v>510</v>
      </c>
      <c r="FJ453" s="56">
        <v>480</v>
      </c>
      <c r="FK453" s="54">
        <v>438</v>
      </c>
      <c r="FL453" s="55">
        <v>459.2</v>
      </c>
      <c r="FM453" s="56">
        <v>510</v>
      </c>
      <c r="FN453" s="54">
        <v>490</v>
      </c>
      <c r="FO453" s="55">
        <v>500</v>
      </c>
      <c r="FP453" s="56" t="s">
        <v>180</v>
      </c>
      <c r="FQ453" s="54" t="s">
        <v>180</v>
      </c>
      <c r="FR453" s="55" t="s">
        <v>180</v>
      </c>
      <c r="FS453" s="56" t="s">
        <v>180</v>
      </c>
      <c r="FT453" s="54" t="s">
        <v>180</v>
      </c>
      <c r="FU453" s="55" t="s">
        <v>180</v>
      </c>
      <c r="FV453" s="56">
        <v>484</v>
      </c>
      <c r="FW453" s="54">
        <v>470</v>
      </c>
      <c r="FX453" s="55">
        <v>477</v>
      </c>
      <c r="FY453" s="56">
        <v>518</v>
      </c>
      <c r="FZ453" s="54">
        <v>513</v>
      </c>
      <c r="GA453" s="55">
        <v>516</v>
      </c>
      <c r="GB453" s="56">
        <v>1145</v>
      </c>
      <c r="GC453" s="54">
        <v>838</v>
      </c>
      <c r="GD453" s="55">
        <v>992</v>
      </c>
      <c r="GE453" s="56">
        <v>950</v>
      </c>
      <c r="GF453" s="54">
        <v>950</v>
      </c>
      <c r="GG453" s="55">
        <v>950</v>
      </c>
      <c r="GH453" s="56">
        <v>1228</v>
      </c>
      <c r="GI453" s="54">
        <v>1030</v>
      </c>
      <c r="GJ453" s="55">
        <v>1129</v>
      </c>
      <c r="GK453" s="56">
        <v>1228</v>
      </c>
      <c r="GL453" s="54">
        <v>1020</v>
      </c>
      <c r="GM453" s="55">
        <v>1124</v>
      </c>
      <c r="GN453" s="56" t="s">
        <v>180</v>
      </c>
      <c r="GO453" s="54" t="s">
        <v>180</v>
      </c>
      <c r="GP453" s="55" t="s">
        <v>180</v>
      </c>
      <c r="GQ453" s="56" t="s">
        <v>180</v>
      </c>
      <c r="GR453" s="54" t="s">
        <v>180</v>
      </c>
      <c r="GS453" s="55" t="s">
        <v>180</v>
      </c>
      <c r="GT453" s="56">
        <v>1080</v>
      </c>
      <c r="GU453" s="54">
        <v>1080</v>
      </c>
      <c r="GV453" s="55">
        <v>1080</v>
      </c>
      <c r="GW453" s="56" t="s">
        <v>180</v>
      </c>
      <c r="GX453" s="54" t="s">
        <v>180</v>
      </c>
      <c r="GY453" s="55" t="s">
        <v>180</v>
      </c>
      <c r="GZ453" s="56">
        <v>295</v>
      </c>
      <c r="HA453" s="54">
        <v>145</v>
      </c>
      <c r="HB453" s="55">
        <v>220</v>
      </c>
      <c r="HC453" s="56" t="s">
        <v>180</v>
      </c>
      <c r="HD453" s="54" t="s">
        <v>180</v>
      </c>
      <c r="HE453" s="55" t="s">
        <v>180</v>
      </c>
      <c r="HF453" s="54">
        <v>295</v>
      </c>
      <c r="HG453" s="54">
        <v>205</v>
      </c>
      <c r="HH453" s="55">
        <v>250</v>
      </c>
      <c r="HI453" s="54">
        <v>210</v>
      </c>
      <c r="HJ453" s="54">
        <v>130</v>
      </c>
      <c r="HK453" s="55">
        <v>170</v>
      </c>
      <c r="HL453" s="56">
        <v>130</v>
      </c>
      <c r="HM453" s="54">
        <v>85</v>
      </c>
      <c r="HN453" s="55">
        <v>108</v>
      </c>
      <c r="HO453" s="56">
        <v>220</v>
      </c>
      <c r="HP453" s="54">
        <v>120</v>
      </c>
      <c r="HQ453" s="55">
        <v>170</v>
      </c>
      <c r="HR453" s="56">
        <v>250</v>
      </c>
      <c r="HS453" s="54">
        <v>220</v>
      </c>
      <c r="HT453" s="55">
        <v>235</v>
      </c>
      <c r="HU453" s="56">
        <v>275</v>
      </c>
      <c r="HV453" s="54">
        <v>246</v>
      </c>
      <c r="HW453" s="55">
        <v>261</v>
      </c>
      <c r="HX453" s="56">
        <v>140</v>
      </c>
      <c r="HY453" s="54">
        <v>120</v>
      </c>
      <c r="HZ453" s="55">
        <v>130</v>
      </c>
      <c r="IA453" s="56">
        <v>125</v>
      </c>
      <c r="IB453" s="54">
        <v>93.2</v>
      </c>
      <c r="IC453" s="55">
        <v>109.4</v>
      </c>
    </row>
    <row r="454" spans="1:237">
      <c r="A454" s="20">
        <v>2024</v>
      </c>
      <c r="B454" s="20">
        <v>3</v>
      </c>
      <c r="C454" s="20">
        <v>9</v>
      </c>
      <c r="D454" s="54">
        <v>570</v>
      </c>
      <c r="E454" s="54">
        <v>550</v>
      </c>
      <c r="F454" s="55">
        <v>560</v>
      </c>
      <c r="G454" s="56" t="s">
        <v>180</v>
      </c>
      <c r="H454" s="54" t="s">
        <v>180</v>
      </c>
      <c r="I454" s="55" t="s">
        <v>180</v>
      </c>
      <c r="J454" s="56">
        <v>554.25</v>
      </c>
      <c r="K454" s="54">
        <v>551.25</v>
      </c>
      <c r="L454" s="55">
        <v>553</v>
      </c>
      <c r="M454" s="56">
        <v>607.5</v>
      </c>
      <c r="N454" s="54">
        <v>597.5</v>
      </c>
      <c r="O454" s="55">
        <v>602.5</v>
      </c>
      <c r="P454" s="56" t="s">
        <v>180</v>
      </c>
      <c r="Q454" s="54" t="s">
        <v>180</v>
      </c>
      <c r="R454" s="55" t="s">
        <v>180</v>
      </c>
      <c r="S454" s="56" t="s">
        <v>180</v>
      </c>
      <c r="T454" s="54" t="s">
        <v>180</v>
      </c>
      <c r="U454" s="55" t="s">
        <v>180</v>
      </c>
      <c r="V454" s="54">
        <v>612.5</v>
      </c>
      <c r="W454" s="54">
        <v>607.5</v>
      </c>
      <c r="X454" s="55">
        <v>610.5</v>
      </c>
      <c r="Y454" s="54" t="s">
        <v>180</v>
      </c>
      <c r="Z454" s="54" t="s">
        <v>180</v>
      </c>
      <c r="AA454" s="55" t="s">
        <v>180</v>
      </c>
      <c r="AB454" s="54">
        <v>607.5</v>
      </c>
      <c r="AC454" s="54">
        <v>602.5</v>
      </c>
      <c r="AD454" s="55">
        <v>605</v>
      </c>
      <c r="AE454" s="54" t="s">
        <v>180</v>
      </c>
      <c r="AF454" s="54" t="s">
        <v>180</v>
      </c>
      <c r="AG454" s="55" t="s">
        <v>180</v>
      </c>
      <c r="AH454" s="56" t="s">
        <v>180</v>
      </c>
      <c r="AI454" s="54" t="s">
        <v>180</v>
      </c>
      <c r="AJ454" s="55" t="s">
        <v>180</v>
      </c>
      <c r="AK454" s="56" t="s">
        <v>180</v>
      </c>
      <c r="AL454" s="54" t="s">
        <v>180</v>
      </c>
      <c r="AM454" s="55" t="s">
        <v>180</v>
      </c>
      <c r="AN454" s="56" t="s">
        <v>180</v>
      </c>
      <c r="AO454" s="54" t="s">
        <v>180</v>
      </c>
      <c r="AP454" s="55" t="s">
        <v>180</v>
      </c>
      <c r="AQ454" s="56" t="s">
        <v>180</v>
      </c>
      <c r="AR454" s="54" t="s">
        <v>180</v>
      </c>
      <c r="AS454" s="55" t="s">
        <v>180</v>
      </c>
      <c r="AT454" s="56" t="s">
        <v>180</v>
      </c>
      <c r="AU454" s="54" t="s">
        <v>180</v>
      </c>
      <c r="AV454" s="55" t="s">
        <v>180</v>
      </c>
      <c r="AW454" s="56">
        <v>580</v>
      </c>
      <c r="AX454" s="54">
        <v>560</v>
      </c>
      <c r="AY454" s="55">
        <v>570.5</v>
      </c>
      <c r="AZ454" s="56" t="s">
        <v>180</v>
      </c>
      <c r="BA454" s="54" t="s">
        <v>180</v>
      </c>
      <c r="BB454" s="55" t="s">
        <v>180</v>
      </c>
      <c r="BC454" s="56">
        <v>625</v>
      </c>
      <c r="BD454" s="54">
        <v>610</v>
      </c>
      <c r="BE454" s="55">
        <v>618</v>
      </c>
      <c r="BF454" s="56">
        <v>630</v>
      </c>
      <c r="BG454" s="54">
        <v>588.75</v>
      </c>
      <c r="BH454" s="55">
        <v>609.75</v>
      </c>
      <c r="BI454" s="56">
        <v>609.75</v>
      </c>
      <c r="BJ454" s="54">
        <v>600</v>
      </c>
      <c r="BK454" s="55">
        <v>605</v>
      </c>
      <c r="BL454" s="56">
        <v>630</v>
      </c>
      <c r="BM454" s="54">
        <v>580</v>
      </c>
      <c r="BN454" s="55">
        <v>605</v>
      </c>
      <c r="BO454" s="56">
        <v>577.5</v>
      </c>
      <c r="BP454" s="54">
        <v>572.5</v>
      </c>
      <c r="BQ454" s="55">
        <v>575.5</v>
      </c>
      <c r="BR454" s="56">
        <v>621.25</v>
      </c>
      <c r="BS454" s="54">
        <v>607.5</v>
      </c>
      <c r="BT454" s="55">
        <v>614.75</v>
      </c>
      <c r="BU454" s="56">
        <v>632.75</v>
      </c>
      <c r="BV454" s="54">
        <v>628.5</v>
      </c>
      <c r="BW454" s="55">
        <v>631</v>
      </c>
      <c r="BX454" s="56">
        <v>636</v>
      </c>
      <c r="BY454" s="54">
        <v>630</v>
      </c>
      <c r="BZ454" s="55">
        <v>633</v>
      </c>
      <c r="CA454" s="56" t="s">
        <v>180</v>
      </c>
      <c r="CB454" s="54" t="s">
        <v>180</v>
      </c>
      <c r="CC454" s="55" t="s">
        <v>180</v>
      </c>
      <c r="CD454" s="56" t="s">
        <v>180</v>
      </c>
      <c r="CE454" s="54" t="s">
        <v>180</v>
      </c>
      <c r="CF454" s="55" t="s">
        <v>180</v>
      </c>
      <c r="CG454" s="56">
        <v>645</v>
      </c>
      <c r="CH454" s="54">
        <v>640</v>
      </c>
      <c r="CI454" s="55">
        <v>643</v>
      </c>
      <c r="CJ454" s="56">
        <v>3900</v>
      </c>
      <c r="CK454" s="54">
        <v>3850</v>
      </c>
      <c r="CL454" s="55">
        <v>3874.9999999999991</v>
      </c>
      <c r="CM454" s="56">
        <v>3750</v>
      </c>
      <c r="CN454" s="54">
        <v>3700</v>
      </c>
      <c r="CO454" s="55">
        <v>3725</v>
      </c>
      <c r="CP454" s="56">
        <v>680</v>
      </c>
      <c r="CQ454" s="54">
        <v>670</v>
      </c>
      <c r="CR454" s="55">
        <v>675</v>
      </c>
      <c r="CS454" s="56" t="s">
        <v>180</v>
      </c>
      <c r="CT454" s="54" t="s">
        <v>180</v>
      </c>
      <c r="CU454" s="55" t="s">
        <v>180</v>
      </c>
      <c r="CV454" s="56" t="s">
        <v>180</v>
      </c>
      <c r="CW454" s="54" t="s">
        <v>180</v>
      </c>
      <c r="CX454" s="55" t="s">
        <v>180</v>
      </c>
      <c r="CY454" s="54">
        <v>600</v>
      </c>
      <c r="CZ454" s="54">
        <v>587.5</v>
      </c>
      <c r="DA454" s="55">
        <v>593.75</v>
      </c>
      <c r="DB454" s="54">
        <v>626.25</v>
      </c>
      <c r="DC454" s="54">
        <v>623.75</v>
      </c>
      <c r="DD454" s="55">
        <v>625.25</v>
      </c>
      <c r="DE454" s="54" t="s">
        <v>180</v>
      </c>
      <c r="DF454" s="54" t="s">
        <v>180</v>
      </c>
      <c r="DG454" s="55" t="s">
        <v>180</v>
      </c>
      <c r="DH454" s="54" t="s">
        <v>180</v>
      </c>
      <c r="DI454" s="54" t="s">
        <v>180</v>
      </c>
      <c r="DJ454" s="55" t="s">
        <v>180</v>
      </c>
      <c r="DK454" s="56" t="s">
        <v>180</v>
      </c>
      <c r="DL454" s="54" t="s">
        <v>180</v>
      </c>
      <c r="DM454" s="55" t="s">
        <v>180</v>
      </c>
      <c r="DN454" s="54">
        <v>702.5</v>
      </c>
      <c r="DO454" s="54">
        <v>688.75</v>
      </c>
      <c r="DP454" s="55">
        <v>695.75</v>
      </c>
      <c r="DQ454" s="54">
        <v>702.5</v>
      </c>
      <c r="DR454" s="54">
        <v>700</v>
      </c>
      <c r="DS454" s="55">
        <v>701.5</v>
      </c>
      <c r="DT454" s="54" t="s">
        <v>180</v>
      </c>
      <c r="DU454" s="54" t="s">
        <v>180</v>
      </c>
      <c r="DV454" s="55" t="s">
        <v>180</v>
      </c>
      <c r="DW454" s="56">
        <v>570</v>
      </c>
      <c r="DX454" s="54">
        <v>550</v>
      </c>
      <c r="DY454" s="55">
        <v>560</v>
      </c>
      <c r="DZ454" s="56" t="s">
        <v>180</v>
      </c>
      <c r="EA454" s="54" t="s">
        <v>180</v>
      </c>
      <c r="EB454" s="55" t="s">
        <v>180</v>
      </c>
      <c r="EC454" s="56">
        <v>625</v>
      </c>
      <c r="ED454" s="54">
        <v>597.5</v>
      </c>
      <c r="EE454" s="55">
        <v>611.25</v>
      </c>
      <c r="EF454" s="56" t="s">
        <v>180</v>
      </c>
      <c r="EG454" s="54" t="s">
        <v>180</v>
      </c>
      <c r="EH454" s="55" t="s">
        <v>180</v>
      </c>
      <c r="EI454" s="56">
        <v>489</v>
      </c>
      <c r="EJ454" s="54">
        <v>486.5</v>
      </c>
      <c r="EK454" s="55">
        <v>488</v>
      </c>
      <c r="EL454" s="56">
        <v>665</v>
      </c>
      <c r="EM454" s="54">
        <v>607</v>
      </c>
      <c r="EN454" s="55">
        <v>636</v>
      </c>
      <c r="EO454" s="56">
        <v>3137.5</v>
      </c>
      <c r="EP454" s="54">
        <v>3087.5</v>
      </c>
      <c r="EQ454" s="55">
        <v>3112.5</v>
      </c>
      <c r="ER454" s="56" t="s">
        <v>180</v>
      </c>
      <c r="ES454" s="54" t="s">
        <v>180</v>
      </c>
      <c r="ET454" s="55" t="s">
        <v>180</v>
      </c>
      <c r="EU454" s="54">
        <v>645</v>
      </c>
      <c r="EV454" s="54">
        <v>640</v>
      </c>
      <c r="EW454" s="55">
        <v>643</v>
      </c>
      <c r="EX454" s="54">
        <v>635</v>
      </c>
      <c r="EY454" s="54">
        <v>635</v>
      </c>
      <c r="EZ454" s="55">
        <v>635</v>
      </c>
      <c r="FA454" s="56">
        <v>518.75</v>
      </c>
      <c r="FB454" s="54">
        <v>511.25</v>
      </c>
      <c r="FC454" s="55">
        <v>515.25</v>
      </c>
      <c r="FD454" s="56">
        <v>1120</v>
      </c>
      <c r="FE454" s="54">
        <v>1085</v>
      </c>
      <c r="FF454" s="55">
        <v>1103</v>
      </c>
      <c r="FG454" s="56">
        <v>510</v>
      </c>
      <c r="FH454" s="54">
        <v>495.00000000000006</v>
      </c>
      <c r="FI454" s="55">
        <v>503.00000000000006</v>
      </c>
      <c r="FJ454" s="56">
        <v>495.00000000000006</v>
      </c>
      <c r="FK454" s="54">
        <v>420</v>
      </c>
      <c r="FL454" s="55">
        <v>458</v>
      </c>
      <c r="FM454" s="56">
        <v>520</v>
      </c>
      <c r="FN454" s="54">
        <v>500</v>
      </c>
      <c r="FO454" s="55">
        <v>510</v>
      </c>
      <c r="FP454" s="56" t="s">
        <v>180</v>
      </c>
      <c r="FQ454" s="54" t="s">
        <v>180</v>
      </c>
      <c r="FR454" s="55" t="s">
        <v>180</v>
      </c>
      <c r="FS454" s="56" t="s">
        <v>180</v>
      </c>
      <c r="FT454" s="54" t="s">
        <v>180</v>
      </c>
      <c r="FU454" s="55" t="s">
        <v>180</v>
      </c>
      <c r="FV454" s="56">
        <v>490</v>
      </c>
      <c r="FW454" s="54">
        <v>470</v>
      </c>
      <c r="FX454" s="55">
        <v>480</v>
      </c>
      <c r="FY454" s="56">
        <v>520</v>
      </c>
      <c r="FZ454" s="54">
        <v>512.5</v>
      </c>
      <c r="GA454" s="55">
        <v>516.5</v>
      </c>
      <c r="GB454" s="56">
        <v>1145</v>
      </c>
      <c r="GC454" s="54">
        <v>838</v>
      </c>
      <c r="GD454" s="55">
        <v>992</v>
      </c>
      <c r="GE454" s="56">
        <v>950</v>
      </c>
      <c r="GF454" s="54">
        <v>950</v>
      </c>
      <c r="GG454" s="55">
        <v>950</v>
      </c>
      <c r="GH454" s="56">
        <v>1228</v>
      </c>
      <c r="GI454" s="54">
        <v>1030</v>
      </c>
      <c r="GJ454" s="55">
        <v>1129</v>
      </c>
      <c r="GK454" s="56">
        <v>1228</v>
      </c>
      <c r="GL454" s="54">
        <v>1020</v>
      </c>
      <c r="GM454" s="55">
        <v>1124</v>
      </c>
      <c r="GN454" s="56" t="s">
        <v>180</v>
      </c>
      <c r="GO454" s="54" t="s">
        <v>180</v>
      </c>
      <c r="GP454" s="55" t="s">
        <v>180</v>
      </c>
      <c r="GQ454" s="56" t="s">
        <v>180</v>
      </c>
      <c r="GR454" s="54" t="s">
        <v>180</v>
      </c>
      <c r="GS454" s="55" t="s">
        <v>180</v>
      </c>
      <c r="GT454" s="56">
        <v>1080</v>
      </c>
      <c r="GU454" s="54">
        <v>1080</v>
      </c>
      <c r="GV454" s="55">
        <v>1080</v>
      </c>
      <c r="GW454" s="56" t="s">
        <v>180</v>
      </c>
      <c r="GX454" s="54" t="s">
        <v>180</v>
      </c>
      <c r="GY454" s="55" t="s">
        <v>180</v>
      </c>
      <c r="GZ454" s="56">
        <v>295</v>
      </c>
      <c r="HA454" s="54">
        <v>145</v>
      </c>
      <c r="HB454" s="55">
        <v>220</v>
      </c>
      <c r="HC454" s="56" t="s">
        <v>180</v>
      </c>
      <c r="HD454" s="54" t="s">
        <v>180</v>
      </c>
      <c r="HE454" s="55" t="s">
        <v>180</v>
      </c>
      <c r="HF454" s="54">
        <v>295</v>
      </c>
      <c r="HG454" s="54">
        <v>205</v>
      </c>
      <c r="HH454" s="55">
        <v>250</v>
      </c>
      <c r="HI454" s="54">
        <v>210</v>
      </c>
      <c r="HJ454" s="54">
        <v>130</v>
      </c>
      <c r="HK454" s="55">
        <v>170</v>
      </c>
      <c r="HL454" s="56">
        <v>130</v>
      </c>
      <c r="HM454" s="54">
        <v>85</v>
      </c>
      <c r="HN454" s="55">
        <v>108</v>
      </c>
      <c r="HO454" s="56">
        <v>220</v>
      </c>
      <c r="HP454" s="54">
        <v>120</v>
      </c>
      <c r="HQ454" s="55">
        <v>170</v>
      </c>
      <c r="HR454" s="56">
        <v>250</v>
      </c>
      <c r="HS454" s="54">
        <v>220</v>
      </c>
      <c r="HT454" s="55">
        <v>235</v>
      </c>
      <c r="HU454" s="56">
        <v>275</v>
      </c>
      <c r="HV454" s="54">
        <v>246</v>
      </c>
      <c r="HW454" s="55">
        <v>261</v>
      </c>
      <c r="HX454" s="56">
        <v>140</v>
      </c>
      <c r="HY454" s="54">
        <v>120</v>
      </c>
      <c r="HZ454" s="55">
        <v>130</v>
      </c>
      <c r="IA454" s="56">
        <v>125</v>
      </c>
      <c r="IB454" s="54">
        <v>92</v>
      </c>
      <c r="IC454" s="55">
        <v>109</v>
      </c>
    </row>
    <row r="455" spans="1:237">
      <c r="A455" s="20">
        <v>2024</v>
      </c>
      <c r="B455" s="20">
        <v>4</v>
      </c>
      <c r="C455" s="20">
        <v>10</v>
      </c>
      <c r="D455" s="54">
        <v>570</v>
      </c>
      <c r="E455" s="54">
        <v>550</v>
      </c>
      <c r="F455" s="55">
        <v>560</v>
      </c>
      <c r="G455" s="56" t="s">
        <v>180</v>
      </c>
      <c r="H455" s="54" t="s">
        <v>180</v>
      </c>
      <c r="I455" s="55" t="s">
        <v>180</v>
      </c>
      <c r="J455" s="56">
        <v>581.6</v>
      </c>
      <c r="K455" s="54">
        <v>570</v>
      </c>
      <c r="L455" s="55">
        <v>576</v>
      </c>
      <c r="M455" s="56">
        <v>639</v>
      </c>
      <c r="N455" s="54">
        <v>624</v>
      </c>
      <c r="O455" s="55">
        <v>632</v>
      </c>
      <c r="P455" s="56" t="s">
        <v>180</v>
      </c>
      <c r="Q455" s="54" t="s">
        <v>180</v>
      </c>
      <c r="R455" s="55" t="s">
        <v>180</v>
      </c>
      <c r="S455" s="56" t="s">
        <v>180</v>
      </c>
      <c r="T455" s="54" t="s">
        <v>180</v>
      </c>
      <c r="U455" s="55" t="s">
        <v>180</v>
      </c>
      <c r="V455" s="54">
        <v>641</v>
      </c>
      <c r="W455" s="54">
        <v>632</v>
      </c>
      <c r="X455" s="55">
        <v>636.6</v>
      </c>
      <c r="Y455" s="54" t="s">
        <v>180</v>
      </c>
      <c r="Z455" s="54" t="s">
        <v>180</v>
      </c>
      <c r="AA455" s="55" t="s">
        <v>180</v>
      </c>
      <c r="AB455" s="54">
        <v>637</v>
      </c>
      <c r="AC455" s="54">
        <v>626</v>
      </c>
      <c r="AD455" s="55">
        <v>631.6</v>
      </c>
      <c r="AE455" s="54" t="s">
        <v>180</v>
      </c>
      <c r="AF455" s="54" t="s">
        <v>180</v>
      </c>
      <c r="AG455" s="55" t="s">
        <v>180</v>
      </c>
      <c r="AH455" s="56" t="s">
        <v>180</v>
      </c>
      <c r="AI455" s="54" t="s">
        <v>180</v>
      </c>
      <c r="AJ455" s="55" t="s">
        <v>180</v>
      </c>
      <c r="AK455" s="56" t="s">
        <v>180</v>
      </c>
      <c r="AL455" s="54" t="s">
        <v>180</v>
      </c>
      <c r="AM455" s="55" t="s">
        <v>180</v>
      </c>
      <c r="AN455" s="56" t="s">
        <v>180</v>
      </c>
      <c r="AO455" s="54" t="s">
        <v>180</v>
      </c>
      <c r="AP455" s="55" t="s">
        <v>180</v>
      </c>
      <c r="AQ455" s="56" t="s">
        <v>180</v>
      </c>
      <c r="AR455" s="54" t="s">
        <v>180</v>
      </c>
      <c r="AS455" s="55" t="s">
        <v>180</v>
      </c>
      <c r="AT455" s="56" t="s">
        <v>180</v>
      </c>
      <c r="AU455" s="54" t="s">
        <v>180</v>
      </c>
      <c r="AV455" s="55" t="s">
        <v>180</v>
      </c>
      <c r="AW455" s="56">
        <v>583</v>
      </c>
      <c r="AX455" s="54">
        <v>578</v>
      </c>
      <c r="AY455" s="55">
        <v>581</v>
      </c>
      <c r="AZ455" s="56" t="s">
        <v>180</v>
      </c>
      <c r="BA455" s="54" t="s">
        <v>180</v>
      </c>
      <c r="BB455" s="55" t="s">
        <v>180</v>
      </c>
      <c r="BC455" s="56">
        <v>621</v>
      </c>
      <c r="BD455" s="54">
        <v>610</v>
      </c>
      <c r="BE455" s="55">
        <v>615.6</v>
      </c>
      <c r="BF455" s="56">
        <v>630</v>
      </c>
      <c r="BG455" s="54">
        <v>600</v>
      </c>
      <c r="BH455" s="55">
        <v>615</v>
      </c>
      <c r="BI455" s="56">
        <v>625</v>
      </c>
      <c r="BJ455" s="54">
        <v>615</v>
      </c>
      <c r="BK455" s="55">
        <v>620</v>
      </c>
      <c r="BL455" s="56">
        <v>633.6</v>
      </c>
      <c r="BM455" s="54">
        <v>613.20000000000005</v>
      </c>
      <c r="BN455" s="55">
        <v>623.4</v>
      </c>
      <c r="BO455" s="56">
        <v>580</v>
      </c>
      <c r="BP455" s="54">
        <v>575</v>
      </c>
      <c r="BQ455" s="55">
        <v>578</v>
      </c>
      <c r="BR455" s="56">
        <v>620</v>
      </c>
      <c r="BS455" s="54">
        <v>609.6</v>
      </c>
      <c r="BT455" s="55">
        <v>615</v>
      </c>
      <c r="BU455" s="56">
        <v>643.20000000000005</v>
      </c>
      <c r="BV455" s="54">
        <v>638.4</v>
      </c>
      <c r="BW455" s="55">
        <v>641.20000000000005</v>
      </c>
      <c r="BX455" s="56">
        <v>642.79999999999995</v>
      </c>
      <c r="BY455" s="54">
        <v>637.6</v>
      </c>
      <c r="BZ455" s="55">
        <v>640.4</v>
      </c>
      <c r="CA455" s="56" t="s">
        <v>180</v>
      </c>
      <c r="CB455" s="54" t="s">
        <v>180</v>
      </c>
      <c r="CC455" s="55" t="s">
        <v>180</v>
      </c>
      <c r="CD455" s="56" t="s">
        <v>180</v>
      </c>
      <c r="CE455" s="54" t="s">
        <v>180</v>
      </c>
      <c r="CF455" s="55" t="s">
        <v>180</v>
      </c>
      <c r="CG455" s="56">
        <v>645</v>
      </c>
      <c r="CH455" s="54">
        <v>640</v>
      </c>
      <c r="CI455" s="55">
        <v>643</v>
      </c>
      <c r="CJ455" s="56">
        <v>3900</v>
      </c>
      <c r="CK455" s="54">
        <v>3850</v>
      </c>
      <c r="CL455" s="55">
        <v>3874.9999999999991</v>
      </c>
      <c r="CM455" s="56">
        <v>3750</v>
      </c>
      <c r="CN455" s="54">
        <v>3700</v>
      </c>
      <c r="CO455" s="55">
        <v>3725</v>
      </c>
      <c r="CP455" s="56">
        <v>683</v>
      </c>
      <c r="CQ455" s="54">
        <v>674</v>
      </c>
      <c r="CR455" s="55">
        <v>678.6</v>
      </c>
      <c r="CS455" s="56" t="s">
        <v>180</v>
      </c>
      <c r="CT455" s="54" t="s">
        <v>180</v>
      </c>
      <c r="CU455" s="55" t="s">
        <v>180</v>
      </c>
      <c r="CV455" s="56" t="s">
        <v>180</v>
      </c>
      <c r="CW455" s="54" t="s">
        <v>180</v>
      </c>
      <c r="CX455" s="55" t="s">
        <v>180</v>
      </c>
      <c r="CY455" s="54">
        <v>594</v>
      </c>
      <c r="CZ455" s="54">
        <v>580</v>
      </c>
      <c r="DA455" s="55">
        <v>587</v>
      </c>
      <c r="DB455" s="54">
        <v>642</v>
      </c>
      <c r="DC455" s="54">
        <v>633.20000000000005</v>
      </c>
      <c r="DD455" s="55">
        <v>637.79999999999995</v>
      </c>
      <c r="DE455" s="54" t="s">
        <v>180</v>
      </c>
      <c r="DF455" s="54" t="s">
        <v>180</v>
      </c>
      <c r="DG455" s="55" t="s">
        <v>180</v>
      </c>
      <c r="DH455" s="54" t="s">
        <v>180</v>
      </c>
      <c r="DI455" s="54" t="s">
        <v>180</v>
      </c>
      <c r="DJ455" s="55" t="s">
        <v>180</v>
      </c>
      <c r="DK455" s="56" t="s">
        <v>180</v>
      </c>
      <c r="DL455" s="54" t="s">
        <v>180</v>
      </c>
      <c r="DM455" s="55" t="s">
        <v>180</v>
      </c>
      <c r="DN455" s="54">
        <v>709</v>
      </c>
      <c r="DO455" s="54">
        <v>688</v>
      </c>
      <c r="DP455" s="55">
        <v>698.6</v>
      </c>
      <c r="DQ455" s="54">
        <v>708</v>
      </c>
      <c r="DR455" s="54">
        <v>698</v>
      </c>
      <c r="DS455" s="55">
        <v>703.4</v>
      </c>
      <c r="DT455" s="54" t="s">
        <v>180</v>
      </c>
      <c r="DU455" s="54" t="s">
        <v>180</v>
      </c>
      <c r="DV455" s="55" t="s">
        <v>180</v>
      </c>
      <c r="DW455" s="56">
        <v>570</v>
      </c>
      <c r="DX455" s="54">
        <v>550</v>
      </c>
      <c r="DY455" s="55">
        <v>560</v>
      </c>
      <c r="DZ455" s="56" t="s">
        <v>180</v>
      </c>
      <c r="EA455" s="54" t="s">
        <v>180</v>
      </c>
      <c r="EB455" s="55" t="s">
        <v>180</v>
      </c>
      <c r="EC455" s="56">
        <v>625</v>
      </c>
      <c r="ED455" s="54">
        <v>605</v>
      </c>
      <c r="EE455" s="55">
        <v>615</v>
      </c>
      <c r="EF455" s="56" t="s">
        <v>180</v>
      </c>
      <c r="EG455" s="54" t="s">
        <v>180</v>
      </c>
      <c r="EH455" s="55" t="s">
        <v>180</v>
      </c>
      <c r="EI455" s="56">
        <v>487</v>
      </c>
      <c r="EJ455" s="54">
        <v>482</v>
      </c>
      <c r="EK455" s="55">
        <v>485</v>
      </c>
      <c r="EL455" s="56">
        <v>665</v>
      </c>
      <c r="EM455" s="54">
        <v>607</v>
      </c>
      <c r="EN455" s="55">
        <v>636</v>
      </c>
      <c r="EO455" s="56">
        <v>3102</v>
      </c>
      <c r="EP455" s="54">
        <v>3058</v>
      </c>
      <c r="EQ455" s="55">
        <v>3080</v>
      </c>
      <c r="ER455" s="56" t="s">
        <v>180</v>
      </c>
      <c r="ES455" s="54" t="s">
        <v>180</v>
      </c>
      <c r="ET455" s="55" t="s">
        <v>180</v>
      </c>
      <c r="EU455" s="54">
        <v>650</v>
      </c>
      <c r="EV455" s="54">
        <v>640</v>
      </c>
      <c r="EW455" s="55">
        <v>645</v>
      </c>
      <c r="EX455" s="54">
        <v>635</v>
      </c>
      <c r="EY455" s="54">
        <v>635</v>
      </c>
      <c r="EZ455" s="55">
        <v>635</v>
      </c>
      <c r="FA455" s="56">
        <v>517</v>
      </c>
      <c r="FB455" s="54">
        <v>509</v>
      </c>
      <c r="FC455" s="55">
        <v>513.20000000000005</v>
      </c>
      <c r="FD455" s="56">
        <v>1144</v>
      </c>
      <c r="FE455" s="54">
        <v>1097</v>
      </c>
      <c r="FF455" s="55">
        <v>1120.5999999999999</v>
      </c>
      <c r="FG455" s="56">
        <v>510</v>
      </c>
      <c r="FH455" s="54">
        <v>495.00000000000011</v>
      </c>
      <c r="FI455" s="55">
        <v>503.00000000000011</v>
      </c>
      <c r="FJ455" s="56">
        <v>491</v>
      </c>
      <c r="FK455" s="54">
        <v>420</v>
      </c>
      <c r="FL455" s="55">
        <v>455.6</v>
      </c>
      <c r="FM455" s="56">
        <v>530</v>
      </c>
      <c r="FN455" s="54">
        <v>510</v>
      </c>
      <c r="FO455" s="55">
        <v>520</v>
      </c>
      <c r="FP455" s="56" t="s">
        <v>180</v>
      </c>
      <c r="FQ455" s="54" t="s">
        <v>180</v>
      </c>
      <c r="FR455" s="55" t="s">
        <v>180</v>
      </c>
      <c r="FS455" s="56" t="s">
        <v>180</v>
      </c>
      <c r="FT455" s="54" t="s">
        <v>180</v>
      </c>
      <c r="FU455" s="55" t="s">
        <v>180</v>
      </c>
      <c r="FV455" s="56">
        <v>474</v>
      </c>
      <c r="FW455" s="54">
        <v>462</v>
      </c>
      <c r="FX455" s="55">
        <v>468</v>
      </c>
      <c r="FY455" s="56">
        <v>509</v>
      </c>
      <c r="FZ455" s="54">
        <v>498</v>
      </c>
      <c r="GA455" s="55">
        <v>503.6</v>
      </c>
      <c r="GB455" s="56">
        <v>1194</v>
      </c>
      <c r="GC455" s="54">
        <v>952</v>
      </c>
      <c r="GD455" s="55">
        <v>1073</v>
      </c>
      <c r="GE455" s="56">
        <v>1060</v>
      </c>
      <c r="GF455" s="54">
        <v>1060</v>
      </c>
      <c r="GG455" s="55">
        <v>1060</v>
      </c>
      <c r="GH455" s="56">
        <v>1263</v>
      </c>
      <c r="GI455" s="54">
        <v>1140</v>
      </c>
      <c r="GJ455" s="55">
        <v>1202</v>
      </c>
      <c r="GK455" s="56">
        <v>1185</v>
      </c>
      <c r="GL455" s="54">
        <v>1120</v>
      </c>
      <c r="GM455" s="55">
        <v>1153</v>
      </c>
      <c r="GN455" s="56" t="s">
        <v>180</v>
      </c>
      <c r="GO455" s="54" t="s">
        <v>180</v>
      </c>
      <c r="GP455" s="55" t="s">
        <v>180</v>
      </c>
      <c r="GQ455" s="56" t="s">
        <v>180</v>
      </c>
      <c r="GR455" s="54" t="s">
        <v>180</v>
      </c>
      <c r="GS455" s="55" t="s">
        <v>180</v>
      </c>
      <c r="GT455" s="56">
        <v>1190</v>
      </c>
      <c r="GU455" s="54">
        <v>1190</v>
      </c>
      <c r="GV455" s="55">
        <v>1190</v>
      </c>
      <c r="GW455" s="56" t="s">
        <v>180</v>
      </c>
      <c r="GX455" s="54" t="s">
        <v>180</v>
      </c>
      <c r="GY455" s="55" t="s">
        <v>180</v>
      </c>
      <c r="GZ455" s="56">
        <v>226</v>
      </c>
      <c r="HA455" s="54">
        <v>145</v>
      </c>
      <c r="HB455" s="55">
        <v>186</v>
      </c>
      <c r="HC455" s="56" t="s">
        <v>180</v>
      </c>
      <c r="HD455" s="54" t="s">
        <v>180</v>
      </c>
      <c r="HE455" s="55" t="s">
        <v>180</v>
      </c>
      <c r="HF455" s="54">
        <v>255</v>
      </c>
      <c r="HG455" s="54">
        <v>205</v>
      </c>
      <c r="HH455" s="55">
        <v>230</v>
      </c>
      <c r="HI455" s="54">
        <v>175</v>
      </c>
      <c r="HJ455" s="54">
        <v>130</v>
      </c>
      <c r="HK455" s="55">
        <v>153</v>
      </c>
      <c r="HL455" s="56">
        <v>130</v>
      </c>
      <c r="HM455" s="54">
        <v>85</v>
      </c>
      <c r="HN455" s="55">
        <v>108</v>
      </c>
      <c r="HO455" s="56">
        <v>220</v>
      </c>
      <c r="HP455" s="54">
        <v>120</v>
      </c>
      <c r="HQ455" s="55">
        <v>170</v>
      </c>
      <c r="HR455" s="56">
        <v>250</v>
      </c>
      <c r="HS455" s="54">
        <v>220</v>
      </c>
      <c r="HT455" s="55">
        <v>235</v>
      </c>
      <c r="HU455" s="56">
        <v>275</v>
      </c>
      <c r="HV455" s="54">
        <v>246</v>
      </c>
      <c r="HW455" s="55">
        <v>261</v>
      </c>
      <c r="HX455" s="56">
        <v>140</v>
      </c>
      <c r="HY455" s="54">
        <v>120</v>
      </c>
      <c r="HZ455" s="55">
        <v>130</v>
      </c>
      <c r="IA455" s="56">
        <v>125</v>
      </c>
      <c r="IB455" s="54">
        <v>99</v>
      </c>
      <c r="IC455" s="55">
        <v>112</v>
      </c>
    </row>
    <row r="456" spans="1:237">
      <c r="A456" s="20">
        <v>2024</v>
      </c>
      <c r="B456" s="20">
        <v>4</v>
      </c>
      <c r="C456" s="20">
        <v>11</v>
      </c>
      <c r="D456" s="54" t="s">
        <v>180</v>
      </c>
      <c r="E456" s="54" t="s">
        <v>180</v>
      </c>
      <c r="F456" s="55" t="s">
        <v>180</v>
      </c>
      <c r="G456" s="56" t="s">
        <v>180</v>
      </c>
      <c r="H456" s="54" t="s">
        <v>180</v>
      </c>
      <c r="I456" s="55" t="s">
        <v>180</v>
      </c>
      <c r="J456" s="56">
        <v>575</v>
      </c>
      <c r="K456" s="54">
        <v>568.5</v>
      </c>
      <c r="L456" s="55">
        <v>572</v>
      </c>
      <c r="M456" s="56">
        <v>638.75</v>
      </c>
      <c r="N456" s="54">
        <v>618.25</v>
      </c>
      <c r="O456" s="55">
        <v>628.75</v>
      </c>
      <c r="P456" s="56" t="s">
        <v>180</v>
      </c>
      <c r="Q456" s="54" t="s">
        <v>180</v>
      </c>
      <c r="R456" s="55" t="s">
        <v>180</v>
      </c>
      <c r="S456" s="56" t="s">
        <v>180</v>
      </c>
      <c r="T456" s="54" t="s">
        <v>180</v>
      </c>
      <c r="U456" s="55" t="s">
        <v>180</v>
      </c>
      <c r="V456" s="54">
        <v>638.75</v>
      </c>
      <c r="W456" s="54">
        <v>632.5</v>
      </c>
      <c r="X456" s="55">
        <v>636</v>
      </c>
      <c r="Y456" s="54" t="s">
        <v>180</v>
      </c>
      <c r="Z456" s="54" t="s">
        <v>180</v>
      </c>
      <c r="AA456" s="55" t="s">
        <v>180</v>
      </c>
      <c r="AB456" s="54">
        <v>632.5</v>
      </c>
      <c r="AC456" s="54">
        <v>627.5</v>
      </c>
      <c r="AD456" s="55">
        <v>630.5</v>
      </c>
      <c r="AE456" s="54" t="s">
        <v>180</v>
      </c>
      <c r="AF456" s="54" t="s">
        <v>180</v>
      </c>
      <c r="AG456" s="55" t="s">
        <v>180</v>
      </c>
      <c r="AH456" s="56" t="s">
        <v>180</v>
      </c>
      <c r="AI456" s="54" t="s">
        <v>180</v>
      </c>
      <c r="AJ456" s="55" t="s">
        <v>180</v>
      </c>
      <c r="AK456" s="56" t="s">
        <v>180</v>
      </c>
      <c r="AL456" s="54" t="s">
        <v>180</v>
      </c>
      <c r="AM456" s="55" t="s">
        <v>180</v>
      </c>
      <c r="AN456" s="56" t="s">
        <v>180</v>
      </c>
      <c r="AO456" s="54" t="s">
        <v>180</v>
      </c>
      <c r="AP456" s="55" t="s">
        <v>180</v>
      </c>
      <c r="AQ456" s="56" t="s">
        <v>180</v>
      </c>
      <c r="AR456" s="54" t="s">
        <v>180</v>
      </c>
      <c r="AS456" s="55" t="s">
        <v>180</v>
      </c>
      <c r="AT456" s="56" t="s">
        <v>180</v>
      </c>
      <c r="AU456" s="54" t="s">
        <v>180</v>
      </c>
      <c r="AV456" s="55" t="s">
        <v>180</v>
      </c>
      <c r="AW456" s="56">
        <v>582.5</v>
      </c>
      <c r="AX456" s="54">
        <v>577.5</v>
      </c>
      <c r="AY456" s="55">
        <v>580.5</v>
      </c>
      <c r="AZ456" s="56" t="s">
        <v>180</v>
      </c>
      <c r="BA456" s="54" t="s">
        <v>180</v>
      </c>
      <c r="BB456" s="55" t="s">
        <v>180</v>
      </c>
      <c r="BC456" s="56">
        <v>620</v>
      </c>
      <c r="BD456" s="54">
        <v>610</v>
      </c>
      <c r="BE456" s="55">
        <v>615</v>
      </c>
      <c r="BF456" s="56">
        <v>627.5</v>
      </c>
      <c r="BG456" s="54">
        <v>597.5</v>
      </c>
      <c r="BH456" s="55">
        <v>612.5</v>
      </c>
      <c r="BI456" s="56">
        <v>625</v>
      </c>
      <c r="BJ456" s="54">
        <v>615</v>
      </c>
      <c r="BK456" s="55">
        <v>620</v>
      </c>
      <c r="BL456" s="56">
        <v>636</v>
      </c>
      <c r="BM456" s="54">
        <v>614</v>
      </c>
      <c r="BN456" s="55">
        <v>625</v>
      </c>
      <c r="BO456" s="56">
        <v>580</v>
      </c>
      <c r="BP456" s="54">
        <v>575</v>
      </c>
      <c r="BQ456" s="55">
        <v>578</v>
      </c>
      <c r="BR456" s="56">
        <v>618.75</v>
      </c>
      <c r="BS456" s="54">
        <v>610</v>
      </c>
      <c r="BT456" s="55">
        <v>614.5</v>
      </c>
      <c r="BU456" s="56">
        <v>636</v>
      </c>
      <c r="BV456" s="54">
        <v>633.75</v>
      </c>
      <c r="BW456" s="55">
        <v>635</v>
      </c>
      <c r="BX456" s="56">
        <v>642</v>
      </c>
      <c r="BY456" s="54">
        <v>637.5</v>
      </c>
      <c r="BZ456" s="55">
        <v>640</v>
      </c>
      <c r="CA456" s="56" t="s">
        <v>180</v>
      </c>
      <c r="CB456" s="54" t="s">
        <v>180</v>
      </c>
      <c r="CC456" s="55" t="s">
        <v>180</v>
      </c>
      <c r="CD456" s="56" t="s">
        <v>180</v>
      </c>
      <c r="CE456" s="54" t="s">
        <v>180</v>
      </c>
      <c r="CF456" s="55" t="s">
        <v>180</v>
      </c>
      <c r="CG456" s="56">
        <v>645</v>
      </c>
      <c r="CH456" s="54">
        <v>640</v>
      </c>
      <c r="CI456" s="55">
        <v>643</v>
      </c>
      <c r="CJ456" s="56">
        <v>3900</v>
      </c>
      <c r="CK456" s="54">
        <v>3850</v>
      </c>
      <c r="CL456" s="55">
        <v>3874.9999999999991</v>
      </c>
      <c r="CM456" s="56">
        <v>3750</v>
      </c>
      <c r="CN456" s="54">
        <v>3700</v>
      </c>
      <c r="CO456" s="55">
        <v>3725</v>
      </c>
      <c r="CP456" s="56">
        <v>665</v>
      </c>
      <c r="CQ456" s="54">
        <v>655</v>
      </c>
      <c r="CR456" s="55">
        <v>660</v>
      </c>
      <c r="CS456" s="56" t="s">
        <v>180</v>
      </c>
      <c r="CT456" s="54" t="s">
        <v>180</v>
      </c>
      <c r="CU456" s="55" t="s">
        <v>180</v>
      </c>
      <c r="CV456" s="56" t="s">
        <v>180</v>
      </c>
      <c r="CW456" s="54" t="s">
        <v>180</v>
      </c>
      <c r="CX456" s="55" t="s">
        <v>180</v>
      </c>
      <c r="CY456" s="54">
        <v>587.5</v>
      </c>
      <c r="CZ456" s="54">
        <v>577.5</v>
      </c>
      <c r="DA456" s="55">
        <v>582.5</v>
      </c>
      <c r="DB456" s="54">
        <v>628.75</v>
      </c>
      <c r="DC456" s="54">
        <v>622.25</v>
      </c>
      <c r="DD456" s="55">
        <v>625.5</v>
      </c>
      <c r="DE456" s="54" t="s">
        <v>180</v>
      </c>
      <c r="DF456" s="54" t="s">
        <v>180</v>
      </c>
      <c r="DG456" s="55" t="s">
        <v>180</v>
      </c>
      <c r="DH456" s="54" t="s">
        <v>180</v>
      </c>
      <c r="DI456" s="54" t="s">
        <v>180</v>
      </c>
      <c r="DJ456" s="55" t="s">
        <v>180</v>
      </c>
      <c r="DK456" s="56" t="s">
        <v>180</v>
      </c>
      <c r="DL456" s="54" t="s">
        <v>180</v>
      </c>
      <c r="DM456" s="55" t="s">
        <v>180</v>
      </c>
      <c r="DN456" s="54">
        <v>702.5</v>
      </c>
      <c r="DO456" s="54">
        <v>683.75</v>
      </c>
      <c r="DP456" s="55">
        <v>693.25</v>
      </c>
      <c r="DQ456" s="54">
        <v>696.25</v>
      </c>
      <c r="DR456" s="54">
        <v>691.25</v>
      </c>
      <c r="DS456" s="55">
        <v>694.25</v>
      </c>
      <c r="DT456" s="54" t="s">
        <v>180</v>
      </c>
      <c r="DU456" s="54" t="s">
        <v>180</v>
      </c>
      <c r="DV456" s="55" t="s">
        <v>180</v>
      </c>
      <c r="DW456" s="56" t="s">
        <v>180</v>
      </c>
      <c r="DX456" s="54" t="s">
        <v>180</v>
      </c>
      <c r="DY456" s="55" t="s">
        <v>180</v>
      </c>
      <c r="DZ456" s="56" t="s">
        <v>180</v>
      </c>
      <c r="EA456" s="54" t="s">
        <v>180</v>
      </c>
      <c r="EB456" s="55" t="s">
        <v>180</v>
      </c>
      <c r="EC456" s="56">
        <v>625</v>
      </c>
      <c r="ED456" s="54">
        <v>605</v>
      </c>
      <c r="EE456" s="55">
        <v>615</v>
      </c>
      <c r="EF456" s="56" t="s">
        <v>180</v>
      </c>
      <c r="EG456" s="54" t="s">
        <v>180</v>
      </c>
      <c r="EH456" s="55" t="s">
        <v>180</v>
      </c>
      <c r="EI456" s="56">
        <v>484.99999999999994</v>
      </c>
      <c r="EJ456" s="54">
        <v>480</v>
      </c>
      <c r="EK456" s="55">
        <v>483.00000000000006</v>
      </c>
      <c r="EL456" s="56">
        <v>665</v>
      </c>
      <c r="EM456" s="54">
        <v>607</v>
      </c>
      <c r="EN456" s="55">
        <v>636</v>
      </c>
      <c r="EO456" s="56">
        <v>3150</v>
      </c>
      <c r="EP456" s="54">
        <v>3100</v>
      </c>
      <c r="EQ456" s="55">
        <v>3125</v>
      </c>
      <c r="ER456" s="56" t="s">
        <v>180</v>
      </c>
      <c r="ES456" s="54" t="s">
        <v>180</v>
      </c>
      <c r="ET456" s="55" t="s">
        <v>180</v>
      </c>
      <c r="EU456" s="54">
        <v>650</v>
      </c>
      <c r="EV456" s="54">
        <v>640</v>
      </c>
      <c r="EW456" s="55">
        <v>645</v>
      </c>
      <c r="EX456" s="54">
        <v>635</v>
      </c>
      <c r="EY456" s="54">
        <v>635</v>
      </c>
      <c r="EZ456" s="55">
        <v>635</v>
      </c>
      <c r="FA456" s="56">
        <v>515</v>
      </c>
      <c r="FB456" s="54">
        <v>507.5</v>
      </c>
      <c r="FC456" s="55">
        <v>511.5</v>
      </c>
      <c r="FD456" s="56">
        <v>1150</v>
      </c>
      <c r="FE456" s="54">
        <v>1100</v>
      </c>
      <c r="FF456" s="55">
        <v>1125</v>
      </c>
      <c r="FG456" s="56">
        <v>510</v>
      </c>
      <c r="FH456" s="54">
        <v>495.00000000000006</v>
      </c>
      <c r="FI456" s="55">
        <v>503.00000000000006</v>
      </c>
      <c r="FJ456" s="56">
        <v>490</v>
      </c>
      <c r="FK456" s="54">
        <v>420</v>
      </c>
      <c r="FL456" s="55">
        <v>455</v>
      </c>
      <c r="FM456" s="56">
        <v>530</v>
      </c>
      <c r="FN456" s="54">
        <v>510</v>
      </c>
      <c r="FO456" s="55">
        <v>520</v>
      </c>
      <c r="FP456" s="56" t="s">
        <v>180</v>
      </c>
      <c r="FQ456" s="54" t="s">
        <v>180</v>
      </c>
      <c r="FR456" s="55" t="s">
        <v>180</v>
      </c>
      <c r="FS456" s="56" t="s">
        <v>180</v>
      </c>
      <c r="FT456" s="54" t="s">
        <v>180</v>
      </c>
      <c r="FU456" s="55" t="s">
        <v>180</v>
      </c>
      <c r="FV456" s="56">
        <v>475</v>
      </c>
      <c r="FW456" s="54">
        <v>465</v>
      </c>
      <c r="FX456" s="55">
        <v>470</v>
      </c>
      <c r="FY456" s="56">
        <v>504.99999999999994</v>
      </c>
      <c r="FZ456" s="54">
        <v>490</v>
      </c>
      <c r="GA456" s="55">
        <v>498</v>
      </c>
      <c r="GB456" s="56">
        <v>1194</v>
      </c>
      <c r="GC456" s="54">
        <v>952</v>
      </c>
      <c r="GD456" s="55">
        <v>1073</v>
      </c>
      <c r="GE456" s="56">
        <v>1060</v>
      </c>
      <c r="GF456" s="54">
        <v>1060</v>
      </c>
      <c r="GG456" s="55">
        <v>1060</v>
      </c>
      <c r="GH456" s="56">
        <v>1263</v>
      </c>
      <c r="GI456" s="54">
        <v>1140</v>
      </c>
      <c r="GJ456" s="55">
        <v>1202</v>
      </c>
      <c r="GK456" s="56">
        <v>1185</v>
      </c>
      <c r="GL456" s="54">
        <v>1120</v>
      </c>
      <c r="GM456" s="55">
        <v>1153</v>
      </c>
      <c r="GN456" s="56" t="s">
        <v>180</v>
      </c>
      <c r="GO456" s="54" t="s">
        <v>180</v>
      </c>
      <c r="GP456" s="55" t="s">
        <v>180</v>
      </c>
      <c r="GQ456" s="56" t="s">
        <v>180</v>
      </c>
      <c r="GR456" s="54" t="s">
        <v>180</v>
      </c>
      <c r="GS456" s="55" t="s">
        <v>180</v>
      </c>
      <c r="GT456" s="56">
        <v>1190</v>
      </c>
      <c r="GU456" s="54">
        <v>1190</v>
      </c>
      <c r="GV456" s="55">
        <v>1190</v>
      </c>
      <c r="GW456" s="56" t="s">
        <v>180</v>
      </c>
      <c r="GX456" s="54" t="s">
        <v>180</v>
      </c>
      <c r="GY456" s="55" t="s">
        <v>180</v>
      </c>
      <c r="GZ456" s="56">
        <v>226</v>
      </c>
      <c r="HA456" s="54">
        <v>145</v>
      </c>
      <c r="HB456" s="55">
        <v>186</v>
      </c>
      <c r="HC456" s="56" t="s">
        <v>180</v>
      </c>
      <c r="HD456" s="54" t="s">
        <v>180</v>
      </c>
      <c r="HE456" s="55" t="s">
        <v>180</v>
      </c>
      <c r="HF456" s="54">
        <v>255</v>
      </c>
      <c r="HG456" s="54">
        <v>205</v>
      </c>
      <c r="HH456" s="55">
        <v>230</v>
      </c>
      <c r="HI456" s="54">
        <v>175</v>
      </c>
      <c r="HJ456" s="54">
        <v>130</v>
      </c>
      <c r="HK456" s="55">
        <v>153</v>
      </c>
      <c r="HL456" s="56">
        <v>130</v>
      </c>
      <c r="HM456" s="54">
        <v>85</v>
      </c>
      <c r="HN456" s="55">
        <v>108</v>
      </c>
      <c r="HO456" s="56">
        <v>220</v>
      </c>
      <c r="HP456" s="54">
        <v>120</v>
      </c>
      <c r="HQ456" s="55">
        <v>170</v>
      </c>
      <c r="HR456" s="56">
        <v>250</v>
      </c>
      <c r="HS456" s="54">
        <v>220</v>
      </c>
      <c r="HT456" s="55">
        <v>235</v>
      </c>
      <c r="HU456" s="56">
        <v>275</v>
      </c>
      <c r="HV456" s="54">
        <v>246</v>
      </c>
      <c r="HW456" s="55">
        <v>261</v>
      </c>
      <c r="HX456" s="56">
        <v>140</v>
      </c>
      <c r="HY456" s="54">
        <v>120</v>
      </c>
      <c r="HZ456" s="55">
        <v>130</v>
      </c>
      <c r="IA456" s="56">
        <v>125</v>
      </c>
      <c r="IB456" s="54">
        <v>99</v>
      </c>
      <c r="IC456" s="55">
        <v>112</v>
      </c>
    </row>
    <row r="457" spans="1:237">
      <c r="A457" s="20">
        <v>2024</v>
      </c>
      <c r="B457" s="20">
        <v>4</v>
      </c>
      <c r="C457" s="20">
        <v>12</v>
      </c>
      <c r="D457" s="54" t="s">
        <v>180</v>
      </c>
      <c r="E457" s="54" t="s">
        <v>180</v>
      </c>
      <c r="F457" s="55" t="s">
        <v>180</v>
      </c>
      <c r="G457" s="56" t="s">
        <v>180</v>
      </c>
      <c r="H457" s="54" t="s">
        <v>180</v>
      </c>
      <c r="I457" s="55" t="s">
        <v>180</v>
      </c>
      <c r="J457" s="56">
        <v>570.66666666666663</v>
      </c>
      <c r="K457" s="54">
        <v>565</v>
      </c>
      <c r="L457" s="55">
        <v>568.33333333333337</v>
      </c>
      <c r="M457" s="56">
        <v>625</v>
      </c>
      <c r="N457" s="54">
        <v>602.66666666666663</v>
      </c>
      <c r="O457" s="55">
        <v>614</v>
      </c>
      <c r="P457" s="56" t="s">
        <v>180</v>
      </c>
      <c r="Q457" s="54" t="s">
        <v>180</v>
      </c>
      <c r="R457" s="55" t="s">
        <v>180</v>
      </c>
      <c r="S457" s="56" t="s">
        <v>180</v>
      </c>
      <c r="T457" s="54" t="s">
        <v>180</v>
      </c>
      <c r="U457" s="55" t="s">
        <v>180</v>
      </c>
      <c r="V457" s="54">
        <v>630</v>
      </c>
      <c r="W457" s="54">
        <v>616.66666666666663</v>
      </c>
      <c r="X457" s="55">
        <v>623.66666666666663</v>
      </c>
      <c r="Y457" s="54" t="s">
        <v>180</v>
      </c>
      <c r="Z457" s="54" t="s">
        <v>180</v>
      </c>
      <c r="AA457" s="55" t="s">
        <v>180</v>
      </c>
      <c r="AB457" s="54">
        <v>628.33333333333337</v>
      </c>
      <c r="AC457" s="54">
        <v>618.33333333333337</v>
      </c>
      <c r="AD457" s="55">
        <v>623.33333333333337</v>
      </c>
      <c r="AE457" s="54" t="s">
        <v>180</v>
      </c>
      <c r="AF457" s="54" t="s">
        <v>180</v>
      </c>
      <c r="AG457" s="55" t="s">
        <v>180</v>
      </c>
      <c r="AH457" s="56" t="s">
        <v>180</v>
      </c>
      <c r="AI457" s="54" t="s">
        <v>180</v>
      </c>
      <c r="AJ457" s="55" t="s">
        <v>180</v>
      </c>
      <c r="AK457" s="56" t="s">
        <v>180</v>
      </c>
      <c r="AL457" s="54" t="s">
        <v>180</v>
      </c>
      <c r="AM457" s="55" t="s">
        <v>180</v>
      </c>
      <c r="AN457" s="56" t="s">
        <v>180</v>
      </c>
      <c r="AO457" s="54" t="s">
        <v>180</v>
      </c>
      <c r="AP457" s="55" t="s">
        <v>180</v>
      </c>
      <c r="AQ457" s="56" t="s">
        <v>180</v>
      </c>
      <c r="AR457" s="54" t="s">
        <v>180</v>
      </c>
      <c r="AS457" s="55" t="s">
        <v>180</v>
      </c>
      <c r="AT457" s="56" t="s">
        <v>180</v>
      </c>
      <c r="AU457" s="54" t="s">
        <v>180</v>
      </c>
      <c r="AV457" s="55" t="s">
        <v>180</v>
      </c>
      <c r="AW457" s="56">
        <v>575</v>
      </c>
      <c r="AX457" s="54">
        <v>570</v>
      </c>
      <c r="AY457" s="55">
        <v>573</v>
      </c>
      <c r="AZ457" s="56" t="s">
        <v>180</v>
      </c>
      <c r="BA457" s="54" t="s">
        <v>180</v>
      </c>
      <c r="BB457" s="55" t="s">
        <v>180</v>
      </c>
      <c r="BC457" s="56">
        <v>620</v>
      </c>
      <c r="BD457" s="54">
        <v>610</v>
      </c>
      <c r="BE457" s="55">
        <v>615</v>
      </c>
      <c r="BF457" s="56">
        <v>610</v>
      </c>
      <c r="BG457" s="54">
        <v>590</v>
      </c>
      <c r="BH457" s="55">
        <v>600</v>
      </c>
      <c r="BI457" s="56">
        <v>620</v>
      </c>
      <c r="BJ457" s="54">
        <v>615</v>
      </c>
      <c r="BK457" s="55">
        <v>618</v>
      </c>
      <c r="BL457" s="56">
        <v>626.66666666666663</v>
      </c>
      <c r="BM457" s="54">
        <v>614</v>
      </c>
      <c r="BN457" s="55">
        <v>620.33333333333337</v>
      </c>
      <c r="BO457" s="56">
        <v>580</v>
      </c>
      <c r="BP457" s="54">
        <v>575</v>
      </c>
      <c r="BQ457" s="55">
        <v>578</v>
      </c>
      <c r="BR457" s="56">
        <v>620</v>
      </c>
      <c r="BS457" s="54">
        <v>610</v>
      </c>
      <c r="BT457" s="55">
        <v>615</v>
      </c>
      <c r="BU457" s="56">
        <v>634</v>
      </c>
      <c r="BV457" s="54">
        <v>633</v>
      </c>
      <c r="BW457" s="55">
        <v>634</v>
      </c>
      <c r="BX457" s="56">
        <v>640</v>
      </c>
      <c r="BY457" s="54">
        <v>635</v>
      </c>
      <c r="BZ457" s="55">
        <v>638</v>
      </c>
      <c r="CA457" s="56" t="s">
        <v>180</v>
      </c>
      <c r="CB457" s="54" t="s">
        <v>180</v>
      </c>
      <c r="CC457" s="55" t="s">
        <v>180</v>
      </c>
      <c r="CD457" s="56" t="s">
        <v>180</v>
      </c>
      <c r="CE457" s="54" t="s">
        <v>180</v>
      </c>
      <c r="CF457" s="55" t="s">
        <v>180</v>
      </c>
      <c r="CG457" s="56">
        <v>645</v>
      </c>
      <c r="CH457" s="54">
        <v>640</v>
      </c>
      <c r="CI457" s="55">
        <v>643</v>
      </c>
      <c r="CJ457" s="56">
        <v>3816.6666666666674</v>
      </c>
      <c r="CK457" s="54">
        <v>3750</v>
      </c>
      <c r="CL457" s="55">
        <v>3783.3333333333335</v>
      </c>
      <c r="CM457" s="56">
        <v>3666.6666666666665</v>
      </c>
      <c r="CN457" s="54">
        <v>3600</v>
      </c>
      <c r="CO457" s="55">
        <v>3633.3333333333335</v>
      </c>
      <c r="CP457" s="56">
        <v>665</v>
      </c>
      <c r="CQ457" s="54">
        <v>655</v>
      </c>
      <c r="CR457" s="55">
        <v>660</v>
      </c>
      <c r="CS457" s="56" t="s">
        <v>180</v>
      </c>
      <c r="CT457" s="54" t="s">
        <v>180</v>
      </c>
      <c r="CU457" s="55" t="s">
        <v>180</v>
      </c>
      <c r="CV457" s="56" t="s">
        <v>180</v>
      </c>
      <c r="CW457" s="54" t="s">
        <v>180</v>
      </c>
      <c r="CX457" s="55" t="s">
        <v>180</v>
      </c>
      <c r="CY457" s="54">
        <v>580</v>
      </c>
      <c r="CZ457" s="54">
        <v>570</v>
      </c>
      <c r="DA457" s="55">
        <v>575</v>
      </c>
      <c r="DB457" s="54">
        <v>603.33333333333337</v>
      </c>
      <c r="DC457" s="54">
        <v>596</v>
      </c>
      <c r="DD457" s="55">
        <v>599.66666666666663</v>
      </c>
      <c r="DE457" s="54" t="s">
        <v>180</v>
      </c>
      <c r="DF457" s="54" t="s">
        <v>180</v>
      </c>
      <c r="DG457" s="55" t="s">
        <v>180</v>
      </c>
      <c r="DH457" s="54" t="s">
        <v>180</v>
      </c>
      <c r="DI457" s="54" t="s">
        <v>180</v>
      </c>
      <c r="DJ457" s="55" t="s">
        <v>180</v>
      </c>
      <c r="DK457" s="56" t="s">
        <v>180</v>
      </c>
      <c r="DL457" s="54" t="s">
        <v>180</v>
      </c>
      <c r="DM457" s="55" t="s">
        <v>180</v>
      </c>
      <c r="DN457" s="54">
        <v>673.33333333333337</v>
      </c>
      <c r="DO457" s="54">
        <v>641.66666666666663</v>
      </c>
      <c r="DP457" s="55">
        <v>657.66666666666663</v>
      </c>
      <c r="DQ457" s="54">
        <v>675</v>
      </c>
      <c r="DR457" s="54">
        <v>653.33333333333337</v>
      </c>
      <c r="DS457" s="55">
        <v>664.33333333333337</v>
      </c>
      <c r="DT457" s="54" t="s">
        <v>180</v>
      </c>
      <c r="DU457" s="54" t="s">
        <v>180</v>
      </c>
      <c r="DV457" s="55" t="s">
        <v>180</v>
      </c>
      <c r="DW457" s="56" t="s">
        <v>180</v>
      </c>
      <c r="DX457" s="54" t="s">
        <v>180</v>
      </c>
      <c r="DY457" s="55" t="s">
        <v>180</v>
      </c>
      <c r="DZ457" s="56" t="s">
        <v>180</v>
      </c>
      <c r="EA457" s="54" t="s">
        <v>180</v>
      </c>
      <c r="EB457" s="55" t="s">
        <v>180</v>
      </c>
      <c r="EC457" s="56">
        <v>610</v>
      </c>
      <c r="ED457" s="54">
        <v>600</v>
      </c>
      <c r="EE457" s="55">
        <v>605</v>
      </c>
      <c r="EF457" s="56" t="s">
        <v>180</v>
      </c>
      <c r="EG457" s="54" t="s">
        <v>180</v>
      </c>
      <c r="EH457" s="55" t="s">
        <v>180</v>
      </c>
      <c r="EI457" s="56">
        <v>484.99999999999994</v>
      </c>
      <c r="EJ457" s="54">
        <v>480</v>
      </c>
      <c r="EK457" s="55">
        <v>483.00000000000006</v>
      </c>
      <c r="EL457" s="56">
        <v>645</v>
      </c>
      <c r="EM457" s="54">
        <v>607</v>
      </c>
      <c r="EN457" s="55">
        <v>626</v>
      </c>
      <c r="EO457" s="56">
        <v>3130</v>
      </c>
      <c r="EP457" s="54">
        <v>3116.6666666666665</v>
      </c>
      <c r="EQ457" s="55">
        <v>3123.3333333333335</v>
      </c>
      <c r="ER457" s="56" t="s">
        <v>180</v>
      </c>
      <c r="ES457" s="54" t="s">
        <v>180</v>
      </c>
      <c r="ET457" s="55" t="s">
        <v>180</v>
      </c>
      <c r="EU457" s="54">
        <v>650</v>
      </c>
      <c r="EV457" s="54">
        <v>640</v>
      </c>
      <c r="EW457" s="55">
        <v>645</v>
      </c>
      <c r="EX457" s="54">
        <v>635</v>
      </c>
      <c r="EY457" s="54">
        <v>635</v>
      </c>
      <c r="EZ457" s="55">
        <v>635</v>
      </c>
      <c r="FA457" s="56">
        <v>515</v>
      </c>
      <c r="FB457" s="54">
        <v>510</v>
      </c>
      <c r="FC457" s="55">
        <v>513</v>
      </c>
      <c r="FD457" s="56">
        <v>1183.3333333333333</v>
      </c>
      <c r="FE457" s="54">
        <v>1133.3333333333333</v>
      </c>
      <c r="FF457" s="55">
        <v>1158.3333333333333</v>
      </c>
      <c r="FG457" s="56">
        <v>503.33333333333331</v>
      </c>
      <c r="FH457" s="54">
        <v>491.66666666666669</v>
      </c>
      <c r="FI457" s="55">
        <v>497.66666666666674</v>
      </c>
      <c r="FJ457" s="56">
        <v>475.00000000000006</v>
      </c>
      <c r="FK457" s="54">
        <v>420</v>
      </c>
      <c r="FL457" s="55">
        <v>448</v>
      </c>
      <c r="FM457" s="56">
        <v>530</v>
      </c>
      <c r="FN457" s="54">
        <v>510</v>
      </c>
      <c r="FO457" s="55">
        <v>520</v>
      </c>
      <c r="FP457" s="56" t="s">
        <v>180</v>
      </c>
      <c r="FQ457" s="54" t="s">
        <v>180</v>
      </c>
      <c r="FR457" s="55" t="s">
        <v>180</v>
      </c>
      <c r="FS457" s="56" t="s">
        <v>180</v>
      </c>
      <c r="FT457" s="54" t="s">
        <v>180</v>
      </c>
      <c r="FU457" s="55" t="s">
        <v>180</v>
      </c>
      <c r="FV457" s="56">
        <v>480</v>
      </c>
      <c r="FW457" s="54">
        <v>470</v>
      </c>
      <c r="FX457" s="55">
        <v>475.00000000000006</v>
      </c>
      <c r="FY457" s="56">
        <v>501.66666666666669</v>
      </c>
      <c r="FZ457" s="54">
        <v>486.66666666666669</v>
      </c>
      <c r="GA457" s="55">
        <v>494.66666666666669</v>
      </c>
      <c r="GB457" s="56">
        <v>1194</v>
      </c>
      <c r="GC457" s="54">
        <v>952</v>
      </c>
      <c r="GD457" s="55">
        <v>1073</v>
      </c>
      <c r="GE457" s="56">
        <v>1060</v>
      </c>
      <c r="GF457" s="54">
        <v>1060</v>
      </c>
      <c r="GG457" s="55">
        <v>1060</v>
      </c>
      <c r="GH457" s="56">
        <v>1263</v>
      </c>
      <c r="GI457" s="54">
        <v>1140</v>
      </c>
      <c r="GJ457" s="55">
        <v>1202</v>
      </c>
      <c r="GK457" s="56">
        <v>1185</v>
      </c>
      <c r="GL457" s="54">
        <v>1120</v>
      </c>
      <c r="GM457" s="55">
        <v>1153</v>
      </c>
      <c r="GN457" s="56" t="s">
        <v>180</v>
      </c>
      <c r="GO457" s="54" t="s">
        <v>180</v>
      </c>
      <c r="GP457" s="55" t="s">
        <v>180</v>
      </c>
      <c r="GQ457" s="56" t="s">
        <v>180</v>
      </c>
      <c r="GR457" s="54" t="s">
        <v>180</v>
      </c>
      <c r="GS457" s="55" t="s">
        <v>180</v>
      </c>
      <c r="GT457" s="56">
        <v>1190</v>
      </c>
      <c r="GU457" s="54">
        <v>1190</v>
      </c>
      <c r="GV457" s="55">
        <v>1190</v>
      </c>
      <c r="GW457" s="56" t="s">
        <v>180</v>
      </c>
      <c r="GX457" s="54" t="s">
        <v>180</v>
      </c>
      <c r="GY457" s="55" t="s">
        <v>180</v>
      </c>
      <c r="GZ457" s="56">
        <v>226</v>
      </c>
      <c r="HA457" s="54">
        <v>145</v>
      </c>
      <c r="HB457" s="55">
        <v>186</v>
      </c>
      <c r="HC457" s="56" t="s">
        <v>180</v>
      </c>
      <c r="HD457" s="54" t="s">
        <v>180</v>
      </c>
      <c r="HE457" s="55" t="s">
        <v>180</v>
      </c>
      <c r="HF457" s="54">
        <v>255</v>
      </c>
      <c r="HG457" s="54">
        <v>205</v>
      </c>
      <c r="HH457" s="55">
        <v>230</v>
      </c>
      <c r="HI457" s="54">
        <v>175</v>
      </c>
      <c r="HJ457" s="54">
        <v>130</v>
      </c>
      <c r="HK457" s="55">
        <v>153</v>
      </c>
      <c r="HL457" s="56">
        <v>130</v>
      </c>
      <c r="HM457" s="54">
        <v>85</v>
      </c>
      <c r="HN457" s="55">
        <v>108</v>
      </c>
      <c r="HO457" s="56">
        <v>220</v>
      </c>
      <c r="HP457" s="54">
        <v>120</v>
      </c>
      <c r="HQ457" s="55">
        <v>170</v>
      </c>
      <c r="HR457" s="56">
        <v>250</v>
      </c>
      <c r="HS457" s="54">
        <v>220</v>
      </c>
      <c r="HT457" s="55">
        <v>235</v>
      </c>
      <c r="HU457" s="56">
        <v>275</v>
      </c>
      <c r="HV457" s="54">
        <v>246</v>
      </c>
      <c r="HW457" s="55">
        <v>261</v>
      </c>
      <c r="HX457" s="56">
        <v>140</v>
      </c>
      <c r="HY457" s="54">
        <v>120</v>
      </c>
      <c r="HZ457" s="55">
        <v>130</v>
      </c>
      <c r="IA457" s="56">
        <v>125</v>
      </c>
      <c r="IB457" s="54">
        <v>99</v>
      </c>
      <c r="IC457" s="55">
        <v>112</v>
      </c>
    </row>
    <row r="458" spans="1:237">
      <c r="A458" s="20">
        <v>2025</v>
      </c>
      <c r="B458" s="20">
        <v>1</v>
      </c>
      <c r="C458" s="20">
        <v>1</v>
      </c>
      <c r="D458" s="54" t="s">
        <v>180</v>
      </c>
      <c r="E458" s="54" t="s">
        <v>180</v>
      </c>
      <c r="F458" s="55" t="s">
        <v>180</v>
      </c>
      <c r="G458" s="56" t="s">
        <v>180</v>
      </c>
      <c r="H458" s="54" t="s">
        <v>180</v>
      </c>
      <c r="I458" s="55" t="s">
        <v>180</v>
      </c>
      <c r="J458" s="56">
        <v>583.20000000000005</v>
      </c>
      <c r="K458" s="54">
        <v>581.79999999999995</v>
      </c>
      <c r="L458" s="55">
        <v>582.6</v>
      </c>
      <c r="M458" s="56">
        <v>637</v>
      </c>
      <c r="N458" s="54">
        <v>625</v>
      </c>
      <c r="O458" s="55">
        <v>631.20000000000005</v>
      </c>
      <c r="P458" s="56" t="s">
        <v>180</v>
      </c>
      <c r="Q458" s="54" t="s">
        <v>180</v>
      </c>
      <c r="R458" s="55" t="s">
        <v>180</v>
      </c>
      <c r="S458" s="56" t="s">
        <v>180</v>
      </c>
      <c r="T458" s="54" t="s">
        <v>180</v>
      </c>
      <c r="U458" s="55" t="s">
        <v>180</v>
      </c>
      <c r="V458" s="54">
        <v>643</v>
      </c>
      <c r="W458" s="54">
        <v>636</v>
      </c>
      <c r="X458" s="55">
        <v>639.79999999999995</v>
      </c>
      <c r="Y458" s="54" t="s">
        <v>180</v>
      </c>
      <c r="Z458" s="54" t="s">
        <v>180</v>
      </c>
      <c r="AA458" s="55" t="s">
        <v>180</v>
      </c>
      <c r="AB458" s="54">
        <v>646</v>
      </c>
      <c r="AC458" s="54">
        <v>640</v>
      </c>
      <c r="AD458" s="55">
        <v>643.20000000000005</v>
      </c>
      <c r="AE458" s="54" t="s">
        <v>180</v>
      </c>
      <c r="AF458" s="54" t="s">
        <v>180</v>
      </c>
      <c r="AG458" s="55" t="s">
        <v>180</v>
      </c>
      <c r="AH458" s="56" t="s">
        <v>180</v>
      </c>
      <c r="AI458" s="54" t="s">
        <v>180</v>
      </c>
      <c r="AJ458" s="55" t="s">
        <v>180</v>
      </c>
      <c r="AK458" s="56" t="s">
        <v>180</v>
      </c>
      <c r="AL458" s="54" t="s">
        <v>180</v>
      </c>
      <c r="AM458" s="55" t="s">
        <v>180</v>
      </c>
      <c r="AN458" s="56" t="s">
        <v>180</v>
      </c>
      <c r="AO458" s="54" t="s">
        <v>180</v>
      </c>
      <c r="AP458" s="55" t="s">
        <v>180</v>
      </c>
      <c r="AQ458" s="56" t="s">
        <v>180</v>
      </c>
      <c r="AR458" s="54" t="s">
        <v>180</v>
      </c>
      <c r="AS458" s="55" t="s">
        <v>180</v>
      </c>
      <c r="AT458" s="56" t="s">
        <v>180</v>
      </c>
      <c r="AU458" s="54" t="s">
        <v>180</v>
      </c>
      <c r="AV458" s="55" t="s">
        <v>180</v>
      </c>
      <c r="AW458" s="56">
        <v>575</v>
      </c>
      <c r="AX458" s="54">
        <v>570</v>
      </c>
      <c r="AY458" s="55">
        <v>573</v>
      </c>
      <c r="AZ458" s="56" t="s">
        <v>180</v>
      </c>
      <c r="BA458" s="54" t="s">
        <v>180</v>
      </c>
      <c r="BB458" s="55" t="s">
        <v>180</v>
      </c>
      <c r="BC458" s="56">
        <v>620</v>
      </c>
      <c r="BD458" s="54">
        <v>610</v>
      </c>
      <c r="BE458" s="55">
        <v>615</v>
      </c>
      <c r="BF458" s="56">
        <v>611</v>
      </c>
      <c r="BG458" s="54">
        <v>591</v>
      </c>
      <c r="BH458" s="55">
        <v>601</v>
      </c>
      <c r="BI458" s="56">
        <v>620</v>
      </c>
      <c r="BJ458" s="54">
        <v>615</v>
      </c>
      <c r="BK458" s="55">
        <v>618</v>
      </c>
      <c r="BL458" s="56">
        <v>622</v>
      </c>
      <c r="BM458" s="54">
        <v>614</v>
      </c>
      <c r="BN458" s="55">
        <v>618</v>
      </c>
      <c r="BO458" s="56">
        <v>580</v>
      </c>
      <c r="BP458" s="54">
        <v>575</v>
      </c>
      <c r="BQ458" s="55">
        <v>578</v>
      </c>
      <c r="BR458" s="56">
        <v>620</v>
      </c>
      <c r="BS458" s="54">
        <v>610</v>
      </c>
      <c r="BT458" s="55">
        <v>615</v>
      </c>
      <c r="BU458" s="56">
        <v>633.4</v>
      </c>
      <c r="BV458" s="54">
        <v>632.4</v>
      </c>
      <c r="BW458" s="55">
        <v>633.4</v>
      </c>
      <c r="BX458" s="56">
        <v>640</v>
      </c>
      <c r="BY458" s="54">
        <v>635</v>
      </c>
      <c r="BZ458" s="55">
        <v>638</v>
      </c>
      <c r="CA458" s="56" t="s">
        <v>180</v>
      </c>
      <c r="CB458" s="54" t="s">
        <v>180</v>
      </c>
      <c r="CC458" s="55" t="s">
        <v>180</v>
      </c>
      <c r="CD458" s="56" t="s">
        <v>180</v>
      </c>
      <c r="CE458" s="54" t="s">
        <v>180</v>
      </c>
      <c r="CF458" s="55" t="s">
        <v>180</v>
      </c>
      <c r="CG458" s="56">
        <v>645</v>
      </c>
      <c r="CH458" s="54">
        <v>640</v>
      </c>
      <c r="CI458" s="55">
        <v>643</v>
      </c>
      <c r="CJ458" s="56">
        <v>3750</v>
      </c>
      <c r="CK458" s="54">
        <v>3700</v>
      </c>
      <c r="CL458" s="55">
        <v>3725</v>
      </c>
      <c r="CM458" s="56">
        <v>3600</v>
      </c>
      <c r="CN458" s="54">
        <v>3550</v>
      </c>
      <c r="CO458" s="55">
        <v>3575</v>
      </c>
      <c r="CP458" s="56">
        <v>659</v>
      </c>
      <c r="CQ458" s="54">
        <v>649</v>
      </c>
      <c r="CR458" s="55">
        <v>654</v>
      </c>
      <c r="CS458" s="56" t="s">
        <v>180</v>
      </c>
      <c r="CT458" s="54" t="s">
        <v>180</v>
      </c>
      <c r="CU458" s="55" t="s">
        <v>180</v>
      </c>
      <c r="CV458" s="56" t="s">
        <v>180</v>
      </c>
      <c r="CW458" s="54" t="s">
        <v>180</v>
      </c>
      <c r="CX458" s="55" t="s">
        <v>180</v>
      </c>
      <c r="CY458" s="54">
        <v>580</v>
      </c>
      <c r="CZ458" s="54">
        <v>570</v>
      </c>
      <c r="DA458" s="55">
        <v>575</v>
      </c>
      <c r="DB458" s="54">
        <v>581.6</v>
      </c>
      <c r="DC458" s="54">
        <v>581</v>
      </c>
      <c r="DD458" s="55">
        <v>581.4</v>
      </c>
      <c r="DE458" s="54" t="s">
        <v>180</v>
      </c>
      <c r="DF458" s="54" t="s">
        <v>180</v>
      </c>
      <c r="DG458" s="55" t="s">
        <v>180</v>
      </c>
      <c r="DH458" s="54" t="s">
        <v>180</v>
      </c>
      <c r="DI458" s="54" t="s">
        <v>180</v>
      </c>
      <c r="DJ458" s="55" t="s">
        <v>180</v>
      </c>
      <c r="DK458" s="56" t="s">
        <v>180</v>
      </c>
      <c r="DL458" s="54" t="s">
        <v>180</v>
      </c>
      <c r="DM458" s="55" t="s">
        <v>180</v>
      </c>
      <c r="DN458" s="54">
        <v>660</v>
      </c>
      <c r="DO458" s="54">
        <v>625</v>
      </c>
      <c r="DP458" s="55">
        <v>642.79999999999995</v>
      </c>
      <c r="DQ458" s="54">
        <v>653</v>
      </c>
      <c r="DR458" s="54">
        <v>640</v>
      </c>
      <c r="DS458" s="55">
        <v>646.79999999999995</v>
      </c>
      <c r="DT458" s="54" t="s">
        <v>180</v>
      </c>
      <c r="DU458" s="54" t="s">
        <v>180</v>
      </c>
      <c r="DV458" s="55" t="s">
        <v>180</v>
      </c>
      <c r="DW458" s="56" t="s">
        <v>180</v>
      </c>
      <c r="DX458" s="54" t="s">
        <v>180</v>
      </c>
      <c r="DY458" s="55" t="s">
        <v>180</v>
      </c>
      <c r="DZ458" s="56" t="s">
        <v>180</v>
      </c>
      <c r="EA458" s="54" t="s">
        <v>180</v>
      </c>
      <c r="EB458" s="55" t="s">
        <v>180</v>
      </c>
      <c r="EC458" s="56">
        <v>610</v>
      </c>
      <c r="ED458" s="54">
        <v>600</v>
      </c>
      <c r="EE458" s="55">
        <v>605</v>
      </c>
      <c r="EF458" s="56" t="s">
        <v>180</v>
      </c>
      <c r="EG458" s="54" t="s">
        <v>180</v>
      </c>
      <c r="EH458" s="55" t="s">
        <v>180</v>
      </c>
      <c r="EI458" s="56">
        <v>484.99999999999994</v>
      </c>
      <c r="EJ458" s="54">
        <v>480</v>
      </c>
      <c r="EK458" s="55">
        <v>483.00000000000006</v>
      </c>
      <c r="EL458" s="56">
        <v>635</v>
      </c>
      <c r="EM458" s="54">
        <v>607</v>
      </c>
      <c r="EN458" s="55">
        <v>621</v>
      </c>
      <c r="EO458" s="56">
        <v>3008</v>
      </c>
      <c r="EP458" s="54">
        <v>2970</v>
      </c>
      <c r="EQ458" s="55">
        <v>2989</v>
      </c>
      <c r="ER458" s="56" t="s">
        <v>180</v>
      </c>
      <c r="ES458" s="54" t="s">
        <v>180</v>
      </c>
      <c r="ET458" s="55" t="s">
        <v>180</v>
      </c>
      <c r="EU458" s="54">
        <v>650</v>
      </c>
      <c r="EV458" s="54">
        <v>640</v>
      </c>
      <c r="EW458" s="55">
        <v>645</v>
      </c>
      <c r="EX458" s="54">
        <v>635</v>
      </c>
      <c r="EY458" s="54">
        <v>635</v>
      </c>
      <c r="EZ458" s="55">
        <v>635</v>
      </c>
      <c r="FA458" s="56">
        <v>515</v>
      </c>
      <c r="FB458" s="54">
        <v>510</v>
      </c>
      <c r="FC458" s="55">
        <v>513</v>
      </c>
      <c r="FD458" s="56">
        <v>1160</v>
      </c>
      <c r="FE458" s="54">
        <v>1126</v>
      </c>
      <c r="FF458" s="55">
        <v>1143</v>
      </c>
      <c r="FG458" s="56">
        <v>500</v>
      </c>
      <c r="FH458" s="54">
        <v>490</v>
      </c>
      <c r="FI458" s="55">
        <v>495.00000000000011</v>
      </c>
      <c r="FJ458" s="56">
        <v>475.00000000000011</v>
      </c>
      <c r="FK458" s="54">
        <v>420</v>
      </c>
      <c r="FL458" s="55">
        <v>448</v>
      </c>
      <c r="FM458" s="56">
        <v>530</v>
      </c>
      <c r="FN458" s="54">
        <v>510</v>
      </c>
      <c r="FO458" s="55">
        <v>520</v>
      </c>
      <c r="FP458" s="56" t="s">
        <v>180</v>
      </c>
      <c r="FQ458" s="54" t="s">
        <v>180</v>
      </c>
      <c r="FR458" s="55" t="s">
        <v>180</v>
      </c>
      <c r="FS458" s="56" t="s">
        <v>180</v>
      </c>
      <c r="FT458" s="54" t="s">
        <v>180</v>
      </c>
      <c r="FU458" s="55" t="s">
        <v>180</v>
      </c>
      <c r="FV458" s="56">
        <v>474</v>
      </c>
      <c r="FW458" s="54">
        <v>464</v>
      </c>
      <c r="FX458" s="55">
        <v>469</v>
      </c>
      <c r="FY458" s="56">
        <v>500</v>
      </c>
      <c r="FZ458" s="54">
        <v>484.99999999999989</v>
      </c>
      <c r="GA458" s="55">
        <v>492.99999999999989</v>
      </c>
      <c r="GB458" s="56">
        <v>1158</v>
      </c>
      <c r="GC458" s="54">
        <v>948</v>
      </c>
      <c r="GD458" s="55">
        <v>1053</v>
      </c>
      <c r="GE458" s="56">
        <v>1055</v>
      </c>
      <c r="GF458" s="54">
        <v>1055</v>
      </c>
      <c r="GG458" s="55">
        <v>1055</v>
      </c>
      <c r="GH458" s="56">
        <v>1235</v>
      </c>
      <c r="GI458" s="54">
        <v>1130</v>
      </c>
      <c r="GJ458" s="55">
        <v>1183</v>
      </c>
      <c r="GK458" s="56">
        <v>1175</v>
      </c>
      <c r="GL458" s="54">
        <v>1110</v>
      </c>
      <c r="GM458" s="55">
        <v>1143</v>
      </c>
      <c r="GN458" s="56" t="s">
        <v>180</v>
      </c>
      <c r="GO458" s="54" t="s">
        <v>180</v>
      </c>
      <c r="GP458" s="55" t="s">
        <v>180</v>
      </c>
      <c r="GQ458" s="56" t="s">
        <v>180</v>
      </c>
      <c r="GR458" s="54" t="s">
        <v>180</v>
      </c>
      <c r="GS458" s="55" t="s">
        <v>180</v>
      </c>
      <c r="GT458" s="56">
        <v>1185</v>
      </c>
      <c r="GU458" s="54">
        <v>1185</v>
      </c>
      <c r="GV458" s="55">
        <v>1185</v>
      </c>
      <c r="GW458" s="56" t="s">
        <v>180</v>
      </c>
      <c r="GX458" s="54" t="s">
        <v>180</v>
      </c>
      <c r="GY458" s="55" t="s">
        <v>180</v>
      </c>
      <c r="GZ458" s="56">
        <v>288</v>
      </c>
      <c r="HA458" s="54">
        <v>148</v>
      </c>
      <c r="HB458" s="55">
        <v>218</v>
      </c>
      <c r="HC458" s="56" t="s">
        <v>180</v>
      </c>
      <c r="HD458" s="54" t="s">
        <v>180</v>
      </c>
      <c r="HE458" s="55" t="s">
        <v>180</v>
      </c>
      <c r="HF458" s="54">
        <v>225</v>
      </c>
      <c r="HG458" s="54">
        <v>200</v>
      </c>
      <c r="HH458" s="55">
        <v>213</v>
      </c>
      <c r="HI458" s="54">
        <v>125</v>
      </c>
      <c r="HJ458" s="54">
        <v>110</v>
      </c>
      <c r="HK458" s="55">
        <v>118</v>
      </c>
      <c r="HL458" s="56">
        <v>120</v>
      </c>
      <c r="HM458" s="54">
        <v>60</v>
      </c>
      <c r="HN458" s="55">
        <v>90</v>
      </c>
      <c r="HO458" s="56">
        <v>210</v>
      </c>
      <c r="HP458" s="54">
        <v>100</v>
      </c>
      <c r="HQ458" s="55">
        <v>155</v>
      </c>
      <c r="HR458" s="56">
        <v>250</v>
      </c>
      <c r="HS458" s="54">
        <v>220</v>
      </c>
      <c r="HT458" s="55">
        <v>235</v>
      </c>
      <c r="HU458" s="56">
        <v>295</v>
      </c>
      <c r="HV458" s="54">
        <v>255</v>
      </c>
      <c r="HW458" s="55">
        <v>275</v>
      </c>
      <c r="HX458" s="56">
        <v>130</v>
      </c>
      <c r="HY458" s="54">
        <v>110</v>
      </c>
      <c r="HZ458" s="55">
        <v>120</v>
      </c>
      <c r="IA458" s="56">
        <v>115</v>
      </c>
      <c r="IB458" s="54">
        <v>98</v>
      </c>
      <c r="IC458" s="55">
        <v>107</v>
      </c>
    </row>
    <row r="459" spans="1:237">
      <c r="A459" s="20">
        <v>2025</v>
      </c>
      <c r="B459" s="20">
        <v>1</v>
      </c>
      <c r="C459" s="20">
        <v>2</v>
      </c>
      <c r="D459" s="54" t="s">
        <v>180</v>
      </c>
      <c r="E459" s="54" t="s">
        <v>180</v>
      </c>
      <c r="F459" s="55" t="s">
        <v>180</v>
      </c>
      <c r="G459" s="56" t="s">
        <v>180</v>
      </c>
      <c r="H459" s="54" t="s">
        <v>180</v>
      </c>
      <c r="I459" s="55" t="s">
        <v>180</v>
      </c>
      <c r="J459" s="56">
        <v>602.5</v>
      </c>
      <c r="K459" s="54">
        <v>596.5</v>
      </c>
      <c r="L459" s="55">
        <v>600</v>
      </c>
      <c r="M459" s="56">
        <v>658.75</v>
      </c>
      <c r="N459" s="54">
        <v>643.75</v>
      </c>
      <c r="O459" s="55">
        <v>651.5</v>
      </c>
      <c r="P459" s="56" t="s">
        <v>180</v>
      </c>
      <c r="Q459" s="54" t="s">
        <v>180</v>
      </c>
      <c r="R459" s="55" t="s">
        <v>180</v>
      </c>
      <c r="S459" s="56" t="s">
        <v>180</v>
      </c>
      <c r="T459" s="54" t="s">
        <v>180</v>
      </c>
      <c r="U459" s="55" t="s">
        <v>180</v>
      </c>
      <c r="V459" s="54">
        <v>663.75</v>
      </c>
      <c r="W459" s="54">
        <v>655</v>
      </c>
      <c r="X459" s="55">
        <v>659.5</v>
      </c>
      <c r="Y459" s="54" t="s">
        <v>180</v>
      </c>
      <c r="Z459" s="54" t="s">
        <v>180</v>
      </c>
      <c r="AA459" s="55" t="s">
        <v>180</v>
      </c>
      <c r="AB459" s="54">
        <v>660</v>
      </c>
      <c r="AC459" s="54">
        <v>657.5</v>
      </c>
      <c r="AD459" s="55">
        <v>659</v>
      </c>
      <c r="AE459" s="54" t="s">
        <v>180</v>
      </c>
      <c r="AF459" s="54" t="s">
        <v>180</v>
      </c>
      <c r="AG459" s="55" t="s">
        <v>180</v>
      </c>
      <c r="AH459" s="56" t="s">
        <v>180</v>
      </c>
      <c r="AI459" s="54" t="s">
        <v>180</v>
      </c>
      <c r="AJ459" s="55" t="s">
        <v>180</v>
      </c>
      <c r="AK459" s="56" t="s">
        <v>180</v>
      </c>
      <c r="AL459" s="54" t="s">
        <v>180</v>
      </c>
      <c r="AM459" s="55" t="s">
        <v>180</v>
      </c>
      <c r="AN459" s="56" t="s">
        <v>180</v>
      </c>
      <c r="AO459" s="54" t="s">
        <v>180</v>
      </c>
      <c r="AP459" s="55" t="s">
        <v>180</v>
      </c>
      <c r="AQ459" s="56" t="s">
        <v>180</v>
      </c>
      <c r="AR459" s="54" t="s">
        <v>180</v>
      </c>
      <c r="AS459" s="55" t="s">
        <v>180</v>
      </c>
      <c r="AT459" s="56" t="s">
        <v>180</v>
      </c>
      <c r="AU459" s="54" t="s">
        <v>180</v>
      </c>
      <c r="AV459" s="55" t="s">
        <v>180</v>
      </c>
      <c r="AW459" s="56">
        <v>590</v>
      </c>
      <c r="AX459" s="54">
        <v>581.25</v>
      </c>
      <c r="AY459" s="55">
        <v>585.75</v>
      </c>
      <c r="AZ459" s="56" t="s">
        <v>180</v>
      </c>
      <c r="BA459" s="54" t="s">
        <v>180</v>
      </c>
      <c r="BB459" s="55" t="s">
        <v>180</v>
      </c>
      <c r="BC459" s="56">
        <v>622.5</v>
      </c>
      <c r="BD459" s="54">
        <v>615</v>
      </c>
      <c r="BE459" s="55">
        <v>619</v>
      </c>
      <c r="BF459" s="56">
        <v>630</v>
      </c>
      <c r="BG459" s="54">
        <v>603</v>
      </c>
      <c r="BH459" s="55">
        <v>616.75</v>
      </c>
      <c r="BI459" s="56">
        <v>626.75</v>
      </c>
      <c r="BJ459" s="54">
        <v>624</v>
      </c>
      <c r="BK459" s="55">
        <v>625.5</v>
      </c>
      <c r="BL459" s="56">
        <v>635.5</v>
      </c>
      <c r="BM459" s="54">
        <v>617.75</v>
      </c>
      <c r="BN459" s="55">
        <v>627</v>
      </c>
      <c r="BO459" s="56">
        <v>580</v>
      </c>
      <c r="BP459" s="54">
        <v>575</v>
      </c>
      <c r="BQ459" s="55">
        <v>578</v>
      </c>
      <c r="BR459" s="56" t="s">
        <v>180</v>
      </c>
      <c r="BS459" s="54" t="s">
        <v>180</v>
      </c>
      <c r="BT459" s="55" t="s">
        <v>180</v>
      </c>
      <c r="BU459" s="56">
        <v>634.5</v>
      </c>
      <c r="BV459" s="54">
        <v>632.25</v>
      </c>
      <c r="BW459" s="55">
        <v>633.5</v>
      </c>
      <c r="BX459" s="56">
        <v>643.75</v>
      </c>
      <c r="BY459" s="54">
        <v>638.75</v>
      </c>
      <c r="BZ459" s="55">
        <v>641.75</v>
      </c>
      <c r="CA459" s="56" t="s">
        <v>180</v>
      </c>
      <c r="CB459" s="54" t="s">
        <v>180</v>
      </c>
      <c r="CC459" s="55" t="s">
        <v>180</v>
      </c>
      <c r="CD459" s="56" t="s">
        <v>180</v>
      </c>
      <c r="CE459" s="54" t="s">
        <v>180</v>
      </c>
      <c r="CF459" s="55" t="s">
        <v>180</v>
      </c>
      <c r="CG459" s="56">
        <v>647.5</v>
      </c>
      <c r="CH459" s="54">
        <v>640</v>
      </c>
      <c r="CI459" s="55">
        <v>644</v>
      </c>
      <c r="CJ459" s="56">
        <v>3752.5</v>
      </c>
      <c r="CK459" s="54">
        <v>3500</v>
      </c>
      <c r="CL459" s="55">
        <v>3626.25</v>
      </c>
      <c r="CM459" s="56">
        <v>3570</v>
      </c>
      <c r="CN459" s="54">
        <v>3350</v>
      </c>
      <c r="CO459" s="55">
        <v>3460</v>
      </c>
      <c r="CP459" s="56">
        <v>679</v>
      </c>
      <c r="CQ459" s="54">
        <v>669</v>
      </c>
      <c r="CR459" s="55">
        <v>674</v>
      </c>
      <c r="CS459" s="56" t="s">
        <v>180</v>
      </c>
      <c r="CT459" s="54" t="s">
        <v>180</v>
      </c>
      <c r="CU459" s="55" t="s">
        <v>180</v>
      </c>
      <c r="CV459" s="56" t="s">
        <v>180</v>
      </c>
      <c r="CW459" s="54" t="s">
        <v>180</v>
      </c>
      <c r="CX459" s="55" t="s">
        <v>180</v>
      </c>
      <c r="CY459" s="54">
        <v>591.25</v>
      </c>
      <c r="CZ459" s="54">
        <v>578.75</v>
      </c>
      <c r="DA459" s="55">
        <v>585.25</v>
      </c>
      <c r="DB459" s="54">
        <v>597.5</v>
      </c>
      <c r="DC459" s="54">
        <v>592.5</v>
      </c>
      <c r="DD459" s="55">
        <v>595.5</v>
      </c>
      <c r="DE459" s="54" t="s">
        <v>180</v>
      </c>
      <c r="DF459" s="54" t="s">
        <v>180</v>
      </c>
      <c r="DG459" s="55" t="s">
        <v>180</v>
      </c>
      <c r="DH459" s="54" t="s">
        <v>180</v>
      </c>
      <c r="DI459" s="54" t="s">
        <v>180</v>
      </c>
      <c r="DJ459" s="55" t="s">
        <v>180</v>
      </c>
      <c r="DK459" s="56" t="s">
        <v>180</v>
      </c>
      <c r="DL459" s="54" t="s">
        <v>180</v>
      </c>
      <c r="DM459" s="55" t="s">
        <v>180</v>
      </c>
      <c r="DN459" s="54">
        <v>660</v>
      </c>
      <c r="DO459" s="54">
        <v>631.25</v>
      </c>
      <c r="DP459" s="55">
        <v>645.75</v>
      </c>
      <c r="DQ459" s="54">
        <v>650</v>
      </c>
      <c r="DR459" s="54">
        <v>641.25</v>
      </c>
      <c r="DS459" s="55">
        <v>645.75</v>
      </c>
      <c r="DT459" s="54" t="s">
        <v>180</v>
      </c>
      <c r="DU459" s="54" t="s">
        <v>180</v>
      </c>
      <c r="DV459" s="55" t="s">
        <v>180</v>
      </c>
      <c r="DW459" s="56" t="s">
        <v>180</v>
      </c>
      <c r="DX459" s="54" t="s">
        <v>180</v>
      </c>
      <c r="DY459" s="55" t="s">
        <v>180</v>
      </c>
      <c r="DZ459" s="56" t="s">
        <v>180</v>
      </c>
      <c r="EA459" s="54" t="s">
        <v>180</v>
      </c>
      <c r="EB459" s="55" t="s">
        <v>180</v>
      </c>
      <c r="EC459" s="56">
        <v>617.5</v>
      </c>
      <c r="ED459" s="54">
        <v>605</v>
      </c>
      <c r="EE459" s="55">
        <v>611.5</v>
      </c>
      <c r="EF459" s="56" t="s">
        <v>180</v>
      </c>
      <c r="EG459" s="54" t="s">
        <v>180</v>
      </c>
      <c r="EH459" s="55" t="s">
        <v>180</v>
      </c>
      <c r="EI459" s="56" t="s">
        <v>180</v>
      </c>
      <c r="EJ459" s="54" t="s">
        <v>180</v>
      </c>
      <c r="EK459" s="55" t="s">
        <v>180</v>
      </c>
      <c r="EL459" s="56">
        <v>625</v>
      </c>
      <c r="EM459" s="54">
        <v>607</v>
      </c>
      <c r="EN459" s="55">
        <v>616</v>
      </c>
      <c r="EO459" s="56">
        <v>3050</v>
      </c>
      <c r="EP459" s="54">
        <v>3012.5</v>
      </c>
      <c r="EQ459" s="55">
        <v>3031.25</v>
      </c>
      <c r="ER459" s="56" t="s">
        <v>180</v>
      </c>
      <c r="ES459" s="54" t="s">
        <v>180</v>
      </c>
      <c r="ET459" s="55" t="s">
        <v>180</v>
      </c>
      <c r="EU459" s="54">
        <v>650</v>
      </c>
      <c r="EV459" s="54">
        <v>640</v>
      </c>
      <c r="EW459" s="55">
        <v>645</v>
      </c>
      <c r="EX459" s="54">
        <v>636.25</v>
      </c>
      <c r="EY459" s="54">
        <v>631.25</v>
      </c>
      <c r="EZ459" s="55">
        <v>634.25</v>
      </c>
      <c r="FA459" s="56">
        <v>518.75</v>
      </c>
      <c r="FB459" s="54">
        <v>511.25</v>
      </c>
      <c r="FC459" s="55">
        <v>515.5</v>
      </c>
      <c r="FD459" s="56">
        <v>1145</v>
      </c>
      <c r="FE459" s="54">
        <v>1135</v>
      </c>
      <c r="FF459" s="55">
        <v>1140</v>
      </c>
      <c r="FG459" s="56">
        <v>495</v>
      </c>
      <c r="FH459" s="54">
        <v>480</v>
      </c>
      <c r="FI459" s="55">
        <v>487.5</v>
      </c>
      <c r="FJ459" s="56">
        <v>475.00000000000006</v>
      </c>
      <c r="FK459" s="54">
        <v>420</v>
      </c>
      <c r="FL459" s="55">
        <v>448</v>
      </c>
      <c r="FM459" s="56">
        <v>530</v>
      </c>
      <c r="FN459" s="54">
        <v>510</v>
      </c>
      <c r="FO459" s="55">
        <v>520</v>
      </c>
      <c r="FP459" s="56" t="s">
        <v>180</v>
      </c>
      <c r="FQ459" s="54" t="s">
        <v>180</v>
      </c>
      <c r="FR459" s="55" t="s">
        <v>180</v>
      </c>
      <c r="FS459" s="56" t="s">
        <v>180</v>
      </c>
      <c r="FT459" s="54" t="s">
        <v>180</v>
      </c>
      <c r="FU459" s="55" t="s">
        <v>180</v>
      </c>
      <c r="FV459" s="56">
        <v>470</v>
      </c>
      <c r="FW459" s="54">
        <v>460</v>
      </c>
      <c r="FX459" s="55">
        <v>465</v>
      </c>
      <c r="FY459" s="56">
        <v>502.5</v>
      </c>
      <c r="FZ459" s="54">
        <v>487.49999999999994</v>
      </c>
      <c r="GA459" s="55">
        <v>495.49999999999994</v>
      </c>
      <c r="GB459" s="56">
        <v>1158</v>
      </c>
      <c r="GC459" s="54">
        <v>948</v>
      </c>
      <c r="GD459" s="55">
        <v>1053</v>
      </c>
      <c r="GE459" s="56">
        <v>1055</v>
      </c>
      <c r="GF459" s="54">
        <v>1055</v>
      </c>
      <c r="GG459" s="55">
        <v>1055</v>
      </c>
      <c r="GH459" s="56">
        <v>1235</v>
      </c>
      <c r="GI459" s="54">
        <v>1130</v>
      </c>
      <c r="GJ459" s="55">
        <v>1183</v>
      </c>
      <c r="GK459" s="56">
        <v>1175</v>
      </c>
      <c r="GL459" s="54">
        <v>1110</v>
      </c>
      <c r="GM459" s="55">
        <v>1143</v>
      </c>
      <c r="GN459" s="56" t="s">
        <v>180</v>
      </c>
      <c r="GO459" s="54" t="s">
        <v>180</v>
      </c>
      <c r="GP459" s="55" t="s">
        <v>180</v>
      </c>
      <c r="GQ459" s="56" t="s">
        <v>180</v>
      </c>
      <c r="GR459" s="54" t="s">
        <v>180</v>
      </c>
      <c r="GS459" s="55" t="s">
        <v>180</v>
      </c>
      <c r="GT459" s="56">
        <v>1185</v>
      </c>
      <c r="GU459" s="54">
        <v>1185</v>
      </c>
      <c r="GV459" s="55">
        <v>1185</v>
      </c>
      <c r="GW459" s="56" t="s">
        <v>180</v>
      </c>
      <c r="GX459" s="54" t="s">
        <v>180</v>
      </c>
      <c r="GY459" s="55" t="s">
        <v>180</v>
      </c>
      <c r="GZ459" s="56">
        <v>288</v>
      </c>
      <c r="HA459" s="54">
        <v>148</v>
      </c>
      <c r="HB459" s="55">
        <v>218</v>
      </c>
      <c r="HC459" s="56" t="s">
        <v>180</v>
      </c>
      <c r="HD459" s="54" t="s">
        <v>180</v>
      </c>
      <c r="HE459" s="55" t="s">
        <v>180</v>
      </c>
      <c r="HF459" s="54">
        <v>225</v>
      </c>
      <c r="HG459" s="54">
        <v>200</v>
      </c>
      <c r="HH459" s="55">
        <v>213</v>
      </c>
      <c r="HI459" s="54">
        <v>125</v>
      </c>
      <c r="HJ459" s="54">
        <v>110</v>
      </c>
      <c r="HK459" s="55">
        <v>118</v>
      </c>
      <c r="HL459" s="56">
        <v>120</v>
      </c>
      <c r="HM459" s="54">
        <v>60</v>
      </c>
      <c r="HN459" s="55">
        <v>90</v>
      </c>
      <c r="HO459" s="56">
        <v>210</v>
      </c>
      <c r="HP459" s="54">
        <v>100</v>
      </c>
      <c r="HQ459" s="55">
        <v>155</v>
      </c>
      <c r="HR459" s="56">
        <v>250</v>
      </c>
      <c r="HS459" s="54">
        <v>220</v>
      </c>
      <c r="HT459" s="55">
        <v>235</v>
      </c>
      <c r="HU459" s="56">
        <v>295</v>
      </c>
      <c r="HV459" s="54">
        <v>255</v>
      </c>
      <c r="HW459" s="55">
        <v>275</v>
      </c>
      <c r="HX459" s="56">
        <v>130</v>
      </c>
      <c r="HY459" s="54">
        <v>110</v>
      </c>
      <c r="HZ459" s="55">
        <v>120</v>
      </c>
      <c r="IA459" s="56">
        <v>115</v>
      </c>
      <c r="IB459" s="54">
        <v>98</v>
      </c>
      <c r="IC459" s="55">
        <v>107</v>
      </c>
    </row>
    <row r="460" spans="1:237">
      <c r="A460" s="20">
        <v>2025</v>
      </c>
      <c r="B460" s="20">
        <v>1</v>
      </c>
      <c r="C460" s="20">
        <v>3</v>
      </c>
      <c r="D460" s="54" t="s">
        <v>180</v>
      </c>
      <c r="E460" s="54" t="s">
        <v>180</v>
      </c>
      <c r="F460" s="55" t="s">
        <v>180</v>
      </c>
      <c r="G460" s="56" t="s">
        <v>180</v>
      </c>
      <c r="H460" s="54" t="s">
        <v>180</v>
      </c>
      <c r="I460" s="55" t="s">
        <v>180</v>
      </c>
      <c r="J460" s="56">
        <v>615.5</v>
      </c>
      <c r="K460" s="54">
        <v>613.75</v>
      </c>
      <c r="L460" s="55">
        <v>614.75</v>
      </c>
      <c r="M460" s="56">
        <v>662.5</v>
      </c>
      <c r="N460" s="54">
        <v>651.25</v>
      </c>
      <c r="O460" s="55">
        <v>657</v>
      </c>
      <c r="P460" s="56" t="s">
        <v>180</v>
      </c>
      <c r="Q460" s="54" t="s">
        <v>180</v>
      </c>
      <c r="R460" s="55" t="s">
        <v>180</v>
      </c>
      <c r="S460" s="56" t="s">
        <v>180</v>
      </c>
      <c r="T460" s="54" t="s">
        <v>180</v>
      </c>
      <c r="U460" s="55" t="s">
        <v>180</v>
      </c>
      <c r="V460" s="54">
        <v>670</v>
      </c>
      <c r="W460" s="54">
        <v>663.75</v>
      </c>
      <c r="X460" s="55">
        <v>667.25</v>
      </c>
      <c r="Y460" s="54" t="s">
        <v>180</v>
      </c>
      <c r="Z460" s="54" t="s">
        <v>180</v>
      </c>
      <c r="AA460" s="55" t="s">
        <v>180</v>
      </c>
      <c r="AB460" s="54">
        <v>668.75</v>
      </c>
      <c r="AC460" s="54">
        <v>663.75</v>
      </c>
      <c r="AD460" s="55">
        <v>666.75</v>
      </c>
      <c r="AE460" s="54" t="s">
        <v>180</v>
      </c>
      <c r="AF460" s="54" t="s">
        <v>180</v>
      </c>
      <c r="AG460" s="55" t="s">
        <v>180</v>
      </c>
      <c r="AH460" s="56" t="s">
        <v>180</v>
      </c>
      <c r="AI460" s="54" t="s">
        <v>180</v>
      </c>
      <c r="AJ460" s="55" t="s">
        <v>180</v>
      </c>
      <c r="AK460" s="56" t="s">
        <v>180</v>
      </c>
      <c r="AL460" s="54" t="s">
        <v>180</v>
      </c>
      <c r="AM460" s="55" t="s">
        <v>180</v>
      </c>
      <c r="AN460" s="56" t="s">
        <v>180</v>
      </c>
      <c r="AO460" s="54" t="s">
        <v>180</v>
      </c>
      <c r="AP460" s="55" t="s">
        <v>180</v>
      </c>
      <c r="AQ460" s="56" t="s">
        <v>180</v>
      </c>
      <c r="AR460" s="54" t="s">
        <v>180</v>
      </c>
      <c r="AS460" s="55" t="s">
        <v>180</v>
      </c>
      <c r="AT460" s="56" t="s">
        <v>180</v>
      </c>
      <c r="AU460" s="54" t="s">
        <v>180</v>
      </c>
      <c r="AV460" s="55" t="s">
        <v>180</v>
      </c>
      <c r="AW460" s="56">
        <v>602.5</v>
      </c>
      <c r="AX460" s="54">
        <v>588.75</v>
      </c>
      <c r="AY460" s="55">
        <v>596</v>
      </c>
      <c r="AZ460" s="56" t="s">
        <v>180</v>
      </c>
      <c r="BA460" s="54" t="s">
        <v>180</v>
      </c>
      <c r="BB460" s="55" t="s">
        <v>180</v>
      </c>
      <c r="BC460" s="56">
        <v>625</v>
      </c>
      <c r="BD460" s="54">
        <v>620</v>
      </c>
      <c r="BE460" s="55">
        <v>623</v>
      </c>
      <c r="BF460" s="56">
        <v>637.5</v>
      </c>
      <c r="BG460" s="54">
        <v>615.75</v>
      </c>
      <c r="BH460" s="55">
        <v>626.75</v>
      </c>
      <c r="BI460" s="56">
        <v>629</v>
      </c>
      <c r="BJ460" s="54">
        <v>627</v>
      </c>
      <c r="BK460" s="55">
        <v>628</v>
      </c>
      <c r="BL460" s="56">
        <v>641.25</v>
      </c>
      <c r="BM460" s="54">
        <v>624.5</v>
      </c>
      <c r="BN460" s="55">
        <v>633.25</v>
      </c>
      <c r="BO460" s="56">
        <v>590</v>
      </c>
      <c r="BP460" s="54">
        <v>582.5</v>
      </c>
      <c r="BQ460" s="55">
        <v>586.5</v>
      </c>
      <c r="BR460" s="56" t="s">
        <v>180</v>
      </c>
      <c r="BS460" s="54" t="s">
        <v>180</v>
      </c>
      <c r="BT460" s="55" t="s">
        <v>180</v>
      </c>
      <c r="BU460" s="56">
        <v>639.75</v>
      </c>
      <c r="BV460" s="54">
        <v>636.75</v>
      </c>
      <c r="BW460" s="55">
        <v>638.5</v>
      </c>
      <c r="BX460" s="56">
        <v>648.75</v>
      </c>
      <c r="BY460" s="54">
        <v>640</v>
      </c>
      <c r="BZ460" s="55">
        <v>644.5</v>
      </c>
      <c r="CA460" s="56" t="s">
        <v>180</v>
      </c>
      <c r="CB460" s="54" t="s">
        <v>180</v>
      </c>
      <c r="CC460" s="55" t="s">
        <v>180</v>
      </c>
      <c r="CD460" s="56" t="s">
        <v>180</v>
      </c>
      <c r="CE460" s="54" t="s">
        <v>180</v>
      </c>
      <c r="CF460" s="55" t="s">
        <v>180</v>
      </c>
      <c r="CG460" s="56">
        <v>665</v>
      </c>
      <c r="CH460" s="54">
        <v>655</v>
      </c>
      <c r="CI460" s="55">
        <v>660</v>
      </c>
      <c r="CJ460" s="56">
        <v>3962.5</v>
      </c>
      <c r="CK460" s="54">
        <v>3812.5</v>
      </c>
      <c r="CL460" s="55">
        <v>3887.5</v>
      </c>
      <c r="CM460" s="56">
        <v>3812.5</v>
      </c>
      <c r="CN460" s="54">
        <v>3662.5</v>
      </c>
      <c r="CO460" s="55">
        <v>3737.5</v>
      </c>
      <c r="CP460" s="56">
        <v>687</v>
      </c>
      <c r="CQ460" s="54">
        <v>677</v>
      </c>
      <c r="CR460" s="55">
        <v>682</v>
      </c>
      <c r="CS460" s="56" t="s">
        <v>180</v>
      </c>
      <c r="CT460" s="54" t="s">
        <v>180</v>
      </c>
      <c r="CU460" s="55" t="s">
        <v>180</v>
      </c>
      <c r="CV460" s="56" t="s">
        <v>180</v>
      </c>
      <c r="CW460" s="54" t="s">
        <v>180</v>
      </c>
      <c r="CX460" s="55" t="s">
        <v>180</v>
      </c>
      <c r="CY460" s="54">
        <v>615</v>
      </c>
      <c r="CZ460" s="54">
        <v>592.5</v>
      </c>
      <c r="DA460" s="55">
        <v>604</v>
      </c>
      <c r="DB460" s="54">
        <v>611.5</v>
      </c>
      <c r="DC460" s="54">
        <v>608.75</v>
      </c>
      <c r="DD460" s="55">
        <v>610.5</v>
      </c>
      <c r="DE460" s="54" t="s">
        <v>180</v>
      </c>
      <c r="DF460" s="54" t="s">
        <v>180</v>
      </c>
      <c r="DG460" s="55" t="s">
        <v>180</v>
      </c>
      <c r="DH460" s="54" t="s">
        <v>180</v>
      </c>
      <c r="DI460" s="54" t="s">
        <v>180</v>
      </c>
      <c r="DJ460" s="55" t="s">
        <v>180</v>
      </c>
      <c r="DK460" s="56" t="s">
        <v>180</v>
      </c>
      <c r="DL460" s="54" t="s">
        <v>180</v>
      </c>
      <c r="DM460" s="55" t="s">
        <v>180</v>
      </c>
      <c r="DN460" s="54">
        <v>660</v>
      </c>
      <c r="DO460" s="54">
        <v>643.75</v>
      </c>
      <c r="DP460" s="55">
        <v>652.25</v>
      </c>
      <c r="DQ460" s="54">
        <v>661.25</v>
      </c>
      <c r="DR460" s="54">
        <v>653.75</v>
      </c>
      <c r="DS460" s="55">
        <v>657.75</v>
      </c>
      <c r="DT460" s="54" t="s">
        <v>180</v>
      </c>
      <c r="DU460" s="54" t="s">
        <v>180</v>
      </c>
      <c r="DV460" s="55" t="s">
        <v>180</v>
      </c>
      <c r="DW460" s="56" t="s">
        <v>180</v>
      </c>
      <c r="DX460" s="54" t="s">
        <v>180</v>
      </c>
      <c r="DY460" s="55" t="s">
        <v>180</v>
      </c>
      <c r="DZ460" s="56" t="s">
        <v>180</v>
      </c>
      <c r="EA460" s="54" t="s">
        <v>180</v>
      </c>
      <c r="EB460" s="55" t="s">
        <v>180</v>
      </c>
      <c r="EC460" s="56">
        <v>631.25</v>
      </c>
      <c r="ED460" s="54">
        <v>615</v>
      </c>
      <c r="EE460" s="55">
        <v>623.5</v>
      </c>
      <c r="EF460" s="56" t="s">
        <v>180</v>
      </c>
      <c r="EG460" s="54" t="s">
        <v>180</v>
      </c>
      <c r="EH460" s="55" t="s">
        <v>180</v>
      </c>
      <c r="EI460" s="56" t="s">
        <v>180</v>
      </c>
      <c r="EJ460" s="54" t="s">
        <v>180</v>
      </c>
      <c r="EK460" s="55" t="s">
        <v>180</v>
      </c>
      <c r="EL460" s="56">
        <v>630</v>
      </c>
      <c r="EM460" s="54">
        <v>618</v>
      </c>
      <c r="EN460" s="55">
        <v>624</v>
      </c>
      <c r="EO460" s="56">
        <v>3345</v>
      </c>
      <c r="EP460" s="54">
        <v>3287.5</v>
      </c>
      <c r="EQ460" s="55">
        <v>3316.25</v>
      </c>
      <c r="ER460" s="56" t="s">
        <v>180</v>
      </c>
      <c r="ES460" s="54" t="s">
        <v>180</v>
      </c>
      <c r="ET460" s="55" t="s">
        <v>180</v>
      </c>
      <c r="EU460" s="54">
        <v>662.5</v>
      </c>
      <c r="EV460" s="54">
        <v>655</v>
      </c>
      <c r="EW460" s="55">
        <v>659</v>
      </c>
      <c r="EX460" s="54">
        <v>650</v>
      </c>
      <c r="EY460" s="54">
        <v>646.25</v>
      </c>
      <c r="EZ460" s="55">
        <v>648.25</v>
      </c>
      <c r="FA460" s="56">
        <v>530</v>
      </c>
      <c r="FB460" s="54">
        <v>515</v>
      </c>
      <c r="FC460" s="55">
        <v>523</v>
      </c>
      <c r="FD460" s="56">
        <v>1153.75</v>
      </c>
      <c r="FE460" s="54">
        <v>1135</v>
      </c>
      <c r="FF460" s="55">
        <v>1144.5</v>
      </c>
      <c r="FG460" s="56">
        <v>490</v>
      </c>
      <c r="FH460" s="54">
        <v>470</v>
      </c>
      <c r="FI460" s="55">
        <v>480</v>
      </c>
      <c r="FJ460" s="56">
        <v>477.50000000000006</v>
      </c>
      <c r="FK460" s="54">
        <v>430</v>
      </c>
      <c r="FL460" s="55">
        <v>454.25</v>
      </c>
      <c r="FM460" s="56">
        <v>530</v>
      </c>
      <c r="FN460" s="54">
        <v>515</v>
      </c>
      <c r="FO460" s="55">
        <v>522.5</v>
      </c>
      <c r="FP460" s="56" t="s">
        <v>180</v>
      </c>
      <c r="FQ460" s="54" t="s">
        <v>180</v>
      </c>
      <c r="FR460" s="55" t="s">
        <v>180</v>
      </c>
      <c r="FS460" s="56" t="s">
        <v>180</v>
      </c>
      <c r="FT460" s="54" t="s">
        <v>180</v>
      </c>
      <c r="FU460" s="55" t="s">
        <v>180</v>
      </c>
      <c r="FV460" s="56">
        <v>480</v>
      </c>
      <c r="FW460" s="54">
        <v>470</v>
      </c>
      <c r="FX460" s="55">
        <v>475</v>
      </c>
      <c r="FY460" s="56">
        <v>517.5</v>
      </c>
      <c r="FZ460" s="54">
        <v>506.25</v>
      </c>
      <c r="GA460" s="55">
        <v>512.25</v>
      </c>
      <c r="GB460" s="56">
        <v>1158</v>
      </c>
      <c r="GC460" s="54">
        <v>948</v>
      </c>
      <c r="GD460" s="55">
        <v>1053</v>
      </c>
      <c r="GE460" s="56">
        <v>1055</v>
      </c>
      <c r="GF460" s="54">
        <v>1055</v>
      </c>
      <c r="GG460" s="55">
        <v>1055</v>
      </c>
      <c r="GH460" s="56">
        <v>1235</v>
      </c>
      <c r="GI460" s="54">
        <v>1130</v>
      </c>
      <c r="GJ460" s="55">
        <v>1183</v>
      </c>
      <c r="GK460" s="56">
        <v>1175</v>
      </c>
      <c r="GL460" s="54">
        <v>1110</v>
      </c>
      <c r="GM460" s="55">
        <v>1143</v>
      </c>
      <c r="GN460" s="56" t="s">
        <v>180</v>
      </c>
      <c r="GO460" s="54" t="s">
        <v>180</v>
      </c>
      <c r="GP460" s="55" t="s">
        <v>180</v>
      </c>
      <c r="GQ460" s="56" t="s">
        <v>180</v>
      </c>
      <c r="GR460" s="54" t="s">
        <v>180</v>
      </c>
      <c r="GS460" s="55" t="s">
        <v>180</v>
      </c>
      <c r="GT460" s="56">
        <v>1185</v>
      </c>
      <c r="GU460" s="54">
        <v>1185</v>
      </c>
      <c r="GV460" s="55">
        <v>1185</v>
      </c>
      <c r="GW460" s="56" t="s">
        <v>180</v>
      </c>
      <c r="GX460" s="54" t="s">
        <v>180</v>
      </c>
      <c r="GY460" s="55" t="s">
        <v>180</v>
      </c>
      <c r="GZ460" s="56">
        <v>288</v>
      </c>
      <c r="HA460" s="54">
        <v>148</v>
      </c>
      <c r="HB460" s="55">
        <v>218</v>
      </c>
      <c r="HC460" s="56" t="s">
        <v>180</v>
      </c>
      <c r="HD460" s="54" t="s">
        <v>180</v>
      </c>
      <c r="HE460" s="55" t="s">
        <v>180</v>
      </c>
      <c r="HF460" s="54">
        <v>225</v>
      </c>
      <c r="HG460" s="54">
        <v>200</v>
      </c>
      <c r="HH460" s="55">
        <v>213</v>
      </c>
      <c r="HI460" s="54">
        <v>125</v>
      </c>
      <c r="HJ460" s="54">
        <v>110</v>
      </c>
      <c r="HK460" s="55">
        <v>118</v>
      </c>
      <c r="HL460" s="56">
        <v>120</v>
      </c>
      <c r="HM460" s="54">
        <v>60</v>
      </c>
      <c r="HN460" s="55">
        <v>90</v>
      </c>
      <c r="HO460" s="56">
        <v>210</v>
      </c>
      <c r="HP460" s="54">
        <v>100</v>
      </c>
      <c r="HQ460" s="55">
        <v>155</v>
      </c>
      <c r="HR460" s="56">
        <v>250</v>
      </c>
      <c r="HS460" s="54">
        <v>220</v>
      </c>
      <c r="HT460" s="55">
        <v>235</v>
      </c>
      <c r="HU460" s="56">
        <v>295</v>
      </c>
      <c r="HV460" s="54">
        <v>255</v>
      </c>
      <c r="HW460" s="55">
        <v>275</v>
      </c>
      <c r="HX460" s="56">
        <v>130</v>
      </c>
      <c r="HY460" s="54">
        <v>110</v>
      </c>
      <c r="HZ460" s="55">
        <v>120</v>
      </c>
      <c r="IA460" s="56">
        <v>115</v>
      </c>
      <c r="IB460" s="54">
        <v>98</v>
      </c>
      <c r="IC460" s="55">
        <v>107</v>
      </c>
    </row>
    <row r="461" spans="1:237">
      <c r="A461" s="20">
        <v>2025</v>
      </c>
      <c r="B461" s="20">
        <v>2</v>
      </c>
      <c r="C461" s="20">
        <v>4</v>
      </c>
      <c r="D461" s="54" t="s">
        <v>180</v>
      </c>
      <c r="E461" s="54" t="s">
        <v>180</v>
      </c>
      <c r="F461" s="55" t="s">
        <v>180</v>
      </c>
      <c r="G461" s="56" t="s">
        <v>180</v>
      </c>
      <c r="H461" s="54" t="s">
        <v>180</v>
      </c>
      <c r="I461" s="55" t="s">
        <v>180</v>
      </c>
      <c r="J461" s="56">
        <v>638.75</v>
      </c>
      <c r="K461" s="54">
        <v>630.75</v>
      </c>
      <c r="L461" s="55">
        <v>635</v>
      </c>
      <c r="M461" s="56">
        <v>682.5</v>
      </c>
      <c r="N461" s="54">
        <v>668.75</v>
      </c>
      <c r="O461" s="55">
        <v>676</v>
      </c>
      <c r="P461" s="56" t="s">
        <v>180</v>
      </c>
      <c r="Q461" s="54" t="s">
        <v>180</v>
      </c>
      <c r="R461" s="55" t="s">
        <v>180</v>
      </c>
      <c r="S461" s="56" t="s">
        <v>180</v>
      </c>
      <c r="T461" s="54" t="s">
        <v>180</v>
      </c>
      <c r="U461" s="55" t="s">
        <v>180</v>
      </c>
      <c r="V461" s="54">
        <v>690</v>
      </c>
      <c r="W461" s="54">
        <v>680</v>
      </c>
      <c r="X461" s="55">
        <v>685</v>
      </c>
      <c r="Y461" s="54" t="s">
        <v>180</v>
      </c>
      <c r="Z461" s="54" t="s">
        <v>180</v>
      </c>
      <c r="AA461" s="55" t="s">
        <v>180</v>
      </c>
      <c r="AB461" s="54">
        <v>682.5</v>
      </c>
      <c r="AC461" s="54">
        <v>672.5</v>
      </c>
      <c r="AD461" s="55">
        <v>678</v>
      </c>
      <c r="AE461" s="54" t="s">
        <v>180</v>
      </c>
      <c r="AF461" s="54" t="s">
        <v>180</v>
      </c>
      <c r="AG461" s="55" t="s">
        <v>180</v>
      </c>
      <c r="AH461" s="56" t="s">
        <v>180</v>
      </c>
      <c r="AI461" s="54" t="s">
        <v>180</v>
      </c>
      <c r="AJ461" s="55" t="s">
        <v>180</v>
      </c>
      <c r="AK461" s="56" t="s">
        <v>180</v>
      </c>
      <c r="AL461" s="54" t="s">
        <v>180</v>
      </c>
      <c r="AM461" s="55" t="s">
        <v>180</v>
      </c>
      <c r="AN461" s="56" t="s">
        <v>180</v>
      </c>
      <c r="AO461" s="54" t="s">
        <v>180</v>
      </c>
      <c r="AP461" s="55" t="s">
        <v>180</v>
      </c>
      <c r="AQ461" s="56" t="s">
        <v>180</v>
      </c>
      <c r="AR461" s="54" t="s">
        <v>180</v>
      </c>
      <c r="AS461" s="55" t="s">
        <v>180</v>
      </c>
      <c r="AT461" s="56" t="s">
        <v>180</v>
      </c>
      <c r="AU461" s="54" t="s">
        <v>180</v>
      </c>
      <c r="AV461" s="55" t="s">
        <v>180</v>
      </c>
      <c r="AW461" s="56">
        <v>636.25</v>
      </c>
      <c r="AX461" s="54">
        <v>612.5</v>
      </c>
      <c r="AY461" s="55">
        <v>624.5</v>
      </c>
      <c r="AZ461" s="56" t="s">
        <v>180</v>
      </c>
      <c r="BA461" s="54" t="s">
        <v>180</v>
      </c>
      <c r="BB461" s="55" t="s">
        <v>180</v>
      </c>
      <c r="BC461" s="56">
        <v>660</v>
      </c>
      <c r="BD461" s="54">
        <v>643.75</v>
      </c>
      <c r="BE461" s="55">
        <v>652.25</v>
      </c>
      <c r="BF461" s="56">
        <v>670</v>
      </c>
      <c r="BG461" s="54">
        <v>645</v>
      </c>
      <c r="BH461" s="55">
        <v>657.75</v>
      </c>
      <c r="BI461" s="56">
        <v>629</v>
      </c>
      <c r="BJ461" s="54">
        <v>627</v>
      </c>
      <c r="BK461" s="55">
        <v>628</v>
      </c>
      <c r="BL461" s="56">
        <v>670</v>
      </c>
      <c r="BM461" s="54">
        <v>637.5</v>
      </c>
      <c r="BN461" s="55">
        <v>654</v>
      </c>
      <c r="BO461" s="56">
        <v>600</v>
      </c>
      <c r="BP461" s="54">
        <v>590</v>
      </c>
      <c r="BQ461" s="55">
        <v>595</v>
      </c>
      <c r="BR461" s="56" t="s">
        <v>180</v>
      </c>
      <c r="BS461" s="54" t="s">
        <v>180</v>
      </c>
      <c r="BT461" s="55" t="s">
        <v>180</v>
      </c>
      <c r="BU461" s="56">
        <v>681.25</v>
      </c>
      <c r="BV461" s="54">
        <v>674</v>
      </c>
      <c r="BW461" s="55">
        <v>677.75</v>
      </c>
      <c r="BX461" s="56">
        <v>683.75</v>
      </c>
      <c r="BY461" s="54">
        <v>678.75</v>
      </c>
      <c r="BZ461" s="55">
        <v>681.25</v>
      </c>
      <c r="CA461" s="56" t="s">
        <v>180</v>
      </c>
      <c r="CB461" s="54" t="s">
        <v>180</v>
      </c>
      <c r="CC461" s="55" t="s">
        <v>180</v>
      </c>
      <c r="CD461" s="56" t="s">
        <v>180</v>
      </c>
      <c r="CE461" s="54" t="s">
        <v>180</v>
      </c>
      <c r="CF461" s="55" t="s">
        <v>180</v>
      </c>
      <c r="CG461" s="56">
        <v>675</v>
      </c>
      <c r="CH461" s="54">
        <v>668.75</v>
      </c>
      <c r="CI461" s="55">
        <v>672.25</v>
      </c>
      <c r="CJ461" s="56">
        <v>4000</v>
      </c>
      <c r="CK461" s="54">
        <v>3949.9999999999991</v>
      </c>
      <c r="CL461" s="55">
        <v>3975.0000000000009</v>
      </c>
      <c r="CM461" s="56">
        <v>3850</v>
      </c>
      <c r="CN461" s="54">
        <v>3800.0000000000009</v>
      </c>
      <c r="CO461" s="55">
        <v>3825</v>
      </c>
      <c r="CP461" s="56">
        <v>732.5</v>
      </c>
      <c r="CQ461" s="54">
        <v>718.75</v>
      </c>
      <c r="CR461" s="55">
        <v>725.75</v>
      </c>
      <c r="CS461" s="56" t="s">
        <v>180</v>
      </c>
      <c r="CT461" s="54" t="s">
        <v>180</v>
      </c>
      <c r="CU461" s="55" t="s">
        <v>180</v>
      </c>
      <c r="CV461" s="56" t="s">
        <v>180</v>
      </c>
      <c r="CW461" s="54" t="s">
        <v>180</v>
      </c>
      <c r="CX461" s="55" t="s">
        <v>180</v>
      </c>
      <c r="CY461" s="54">
        <v>650</v>
      </c>
      <c r="CZ461" s="54">
        <v>622.5</v>
      </c>
      <c r="DA461" s="55">
        <v>636.25</v>
      </c>
      <c r="DB461" s="54">
        <v>640.25</v>
      </c>
      <c r="DC461" s="54">
        <v>637.5</v>
      </c>
      <c r="DD461" s="55">
        <v>639.25</v>
      </c>
      <c r="DE461" s="54" t="s">
        <v>180</v>
      </c>
      <c r="DF461" s="54" t="s">
        <v>180</v>
      </c>
      <c r="DG461" s="55" t="s">
        <v>180</v>
      </c>
      <c r="DH461" s="54" t="s">
        <v>180</v>
      </c>
      <c r="DI461" s="54" t="s">
        <v>180</v>
      </c>
      <c r="DJ461" s="55" t="s">
        <v>180</v>
      </c>
      <c r="DK461" s="56" t="s">
        <v>180</v>
      </c>
      <c r="DL461" s="54" t="s">
        <v>180</v>
      </c>
      <c r="DM461" s="55" t="s">
        <v>180</v>
      </c>
      <c r="DN461" s="54">
        <v>678.75</v>
      </c>
      <c r="DO461" s="54">
        <v>661.25</v>
      </c>
      <c r="DP461" s="55">
        <v>670</v>
      </c>
      <c r="DQ461" s="54">
        <v>688.75</v>
      </c>
      <c r="DR461" s="54">
        <v>672.5</v>
      </c>
      <c r="DS461" s="55">
        <v>681</v>
      </c>
      <c r="DT461" s="54" t="s">
        <v>180</v>
      </c>
      <c r="DU461" s="54" t="s">
        <v>180</v>
      </c>
      <c r="DV461" s="55" t="s">
        <v>180</v>
      </c>
      <c r="DW461" s="56" t="s">
        <v>180</v>
      </c>
      <c r="DX461" s="54" t="s">
        <v>180</v>
      </c>
      <c r="DY461" s="55" t="s">
        <v>180</v>
      </c>
      <c r="DZ461" s="56" t="s">
        <v>180</v>
      </c>
      <c r="EA461" s="54" t="s">
        <v>180</v>
      </c>
      <c r="EB461" s="55" t="s">
        <v>180</v>
      </c>
      <c r="EC461" s="56">
        <v>672</v>
      </c>
      <c r="ED461" s="54">
        <v>651.25</v>
      </c>
      <c r="EE461" s="55">
        <v>661.75</v>
      </c>
      <c r="EF461" s="56" t="s">
        <v>180</v>
      </c>
      <c r="EG461" s="54" t="s">
        <v>180</v>
      </c>
      <c r="EH461" s="55" t="s">
        <v>180</v>
      </c>
      <c r="EI461" s="56" t="s">
        <v>180</v>
      </c>
      <c r="EJ461" s="54" t="s">
        <v>180</v>
      </c>
      <c r="EK461" s="55" t="s">
        <v>180</v>
      </c>
      <c r="EL461" s="56">
        <v>645</v>
      </c>
      <c r="EM461" s="54">
        <v>629.5</v>
      </c>
      <c r="EN461" s="55">
        <v>637.5</v>
      </c>
      <c r="EO461" s="56">
        <v>3340</v>
      </c>
      <c r="EP461" s="54">
        <v>3275</v>
      </c>
      <c r="EQ461" s="55">
        <v>3307.5</v>
      </c>
      <c r="ER461" s="56" t="s">
        <v>180</v>
      </c>
      <c r="ES461" s="54" t="s">
        <v>180</v>
      </c>
      <c r="ET461" s="55" t="s">
        <v>180</v>
      </c>
      <c r="EU461" s="54">
        <v>698.75</v>
      </c>
      <c r="EV461" s="54">
        <v>686.25</v>
      </c>
      <c r="EW461" s="55">
        <v>692.5</v>
      </c>
      <c r="EX461" s="54">
        <v>691.25</v>
      </c>
      <c r="EY461" s="54">
        <v>682.5</v>
      </c>
      <c r="EZ461" s="55">
        <v>687.25</v>
      </c>
      <c r="FA461" s="56">
        <v>580</v>
      </c>
      <c r="FB461" s="54">
        <v>560</v>
      </c>
      <c r="FC461" s="55">
        <v>570</v>
      </c>
      <c r="FD461" s="56">
        <v>1192.5</v>
      </c>
      <c r="FE461" s="54">
        <v>1160</v>
      </c>
      <c r="FF461" s="55">
        <v>1176.5</v>
      </c>
      <c r="FG461" s="56">
        <v>510</v>
      </c>
      <c r="FH461" s="54">
        <v>497.5</v>
      </c>
      <c r="FI461" s="55">
        <v>504</v>
      </c>
      <c r="FJ461" s="56">
        <v>499.75</v>
      </c>
      <c r="FK461" s="54">
        <v>445</v>
      </c>
      <c r="FL461" s="55">
        <v>472.75</v>
      </c>
      <c r="FM461" s="56">
        <v>530</v>
      </c>
      <c r="FN461" s="54">
        <v>520</v>
      </c>
      <c r="FO461" s="55">
        <v>525</v>
      </c>
      <c r="FP461" s="56" t="s">
        <v>180</v>
      </c>
      <c r="FQ461" s="54" t="s">
        <v>180</v>
      </c>
      <c r="FR461" s="55" t="s">
        <v>180</v>
      </c>
      <c r="FS461" s="56" t="s">
        <v>180</v>
      </c>
      <c r="FT461" s="54" t="s">
        <v>180</v>
      </c>
      <c r="FU461" s="55" t="s">
        <v>180</v>
      </c>
      <c r="FV461" s="56">
        <v>505</v>
      </c>
      <c r="FW461" s="54">
        <v>490</v>
      </c>
      <c r="FX461" s="55">
        <v>497.5</v>
      </c>
      <c r="FY461" s="56">
        <v>537.5</v>
      </c>
      <c r="FZ461" s="54">
        <v>527.5</v>
      </c>
      <c r="GA461" s="55">
        <v>533</v>
      </c>
      <c r="GB461" s="56">
        <v>1320</v>
      </c>
      <c r="GC461" s="54">
        <v>1048</v>
      </c>
      <c r="GD461" s="55">
        <v>1184</v>
      </c>
      <c r="GE461" s="56">
        <v>1153</v>
      </c>
      <c r="GF461" s="54">
        <v>1153</v>
      </c>
      <c r="GG461" s="55">
        <v>1153</v>
      </c>
      <c r="GH461" s="56">
        <v>1395</v>
      </c>
      <c r="GI461" s="54">
        <v>1220</v>
      </c>
      <c r="GJ461" s="55">
        <v>1308</v>
      </c>
      <c r="GK461" s="56">
        <v>1300</v>
      </c>
      <c r="GL461" s="54">
        <v>1208</v>
      </c>
      <c r="GM461" s="55">
        <v>1254</v>
      </c>
      <c r="GN461" s="56" t="s">
        <v>180</v>
      </c>
      <c r="GO461" s="54" t="s">
        <v>180</v>
      </c>
      <c r="GP461" s="55" t="s">
        <v>180</v>
      </c>
      <c r="GQ461" s="56" t="s">
        <v>180</v>
      </c>
      <c r="GR461" s="54" t="s">
        <v>180</v>
      </c>
      <c r="GS461" s="55" t="s">
        <v>180</v>
      </c>
      <c r="GT461" s="56">
        <v>1293</v>
      </c>
      <c r="GU461" s="54">
        <v>1283</v>
      </c>
      <c r="GV461" s="55">
        <v>1288</v>
      </c>
      <c r="GW461" s="56" t="s">
        <v>180</v>
      </c>
      <c r="GX461" s="54" t="s">
        <v>180</v>
      </c>
      <c r="GY461" s="55" t="s">
        <v>180</v>
      </c>
      <c r="GZ461" s="56">
        <v>263</v>
      </c>
      <c r="HA461" s="54">
        <v>150</v>
      </c>
      <c r="HB461" s="55">
        <v>207</v>
      </c>
      <c r="HC461" s="56" t="s">
        <v>180</v>
      </c>
      <c r="HD461" s="54" t="s">
        <v>180</v>
      </c>
      <c r="HE461" s="55" t="s">
        <v>180</v>
      </c>
      <c r="HF461" s="54">
        <v>220</v>
      </c>
      <c r="HG461" s="54">
        <v>200</v>
      </c>
      <c r="HH461" s="55">
        <v>210</v>
      </c>
      <c r="HI461" s="54">
        <v>125</v>
      </c>
      <c r="HJ461" s="54">
        <v>110</v>
      </c>
      <c r="HK461" s="55">
        <v>118</v>
      </c>
      <c r="HL461" s="56">
        <v>110</v>
      </c>
      <c r="HM461" s="54">
        <v>60</v>
      </c>
      <c r="HN461" s="55">
        <v>85</v>
      </c>
      <c r="HO461" s="56">
        <v>210</v>
      </c>
      <c r="HP461" s="54">
        <v>100</v>
      </c>
      <c r="HQ461" s="55">
        <v>155</v>
      </c>
      <c r="HR461" s="56">
        <v>250</v>
      </c>
      <c r="HS461" s="54">
        <v>220</v>
      </c>
      <c r="HT461" s="55">
        <v>235</v>
      </c>
      <c r="HU461" s="56">
        <v>285</v>
      </c>
      <c r="HV461" s="54">
        <v>255</v>
      </c>
      <c r="HW461" s="55">
        <v>270</v>
      </c>
      <c r="HX461" s="56">
        <v>130</v>
      </c>
      <c r="HY461" s="54">
        <v>110</v>
      </c>
      <c r="HZ461" s="55">
        <v>120</v>
      </c>
      <c r="IA461" s="56">
        <v>115</v>
      </c>
      <c r="IB461" s="54">
        <v>95</v>
      </c>
      <c r="IC461" s="55">
        <v>105</v>
      </c>
    </row>
    <row r="462" spans="1:237">
      <c r="A462" s="20">
        <v>2025</v>
      </c>
      <c r="B462" s="20">
        <v>2</v>
      </c>
      <c r="C462" s="20">
        <v>5</v>
      </c>
      <c r="D462" s="54" t="s">
        <v>180</v>
      </c>
      <c r="E462" s="54" t="s">
        <v>180</v>
      </c>
      <c r="F462" s="55" t="s">
        <v>180</v>
      </c>
      <c r="G462" s="56" t="s">
        <v>180</v>
      </c>
      <c r="H462" s="54" t="s">
        <v>180</v>
      </c>
      <c r="I462" s="55" t="s">
        <v>180</v>
      </c>
      <c r="J462" s="56">
        <v>674.4</v>
      </c>
      <c r="K462" s="54">
        <v>665</v>
      </c>
      <c r="L462" s="55">
        <v>670</v>
      </c>
      <c r="M462" s="56">
        <v>728</v>
      </c>
      <c r="N462" s="54">
        <v>704</v>
      </c>
      <c r="O462" s="55">
        <v>716.2</v>
      </c>
      <c r="P462" s="56" t="s">
        <v>180</v>
      </c>
      <c r="Q462" s="54" t="s">
        <v>180</v>
      </c>
      <c r="R462" s="55" t="s">
        <v>180</v>
      </c>
      <c r="S462" s="56" t="s">
        <v>180</v>
      </c>
      <c r="T462" s="54" t="s">
        <v>180</v>
      </c>
      <c r="U462" s="55" t="s">
        <v>180</v>
      </c>
      <c r="V462" s="54">
        <v>724</v>
      </c>
      <c r="W462" s="54">
        <v>712</v>
      </c>
      <c r="X462" s="55">
        <v>718.4</v>
      </c>
      <c r="Y462" s="54" t="s">
        <v>180</v>
      </c>
      <c r="Z462" s="54" t="s">
        <v>180</v>
      </c>
      <c r="AA462" s="55" t="s">
        <v>180</v>
      </c>
      <c r="AB462" s="54">
        <v>716</v>
      </c>
      <c r="AC462" s="54">
        <v>710</v>
      </c>
      <c r="AD462" s="55">
        <v>713.4</v>
      </c>
      <c r="AE462" s="54" t="s">
        <v>180</v>
      </c>
      <c r="AF462" s="54" t="s">
        <v>180</v>
      </c>
      <c r="AG462" s="55" t="s">
        <v>180</v>
      </c>
      <c r="AH462" s="56" t="s">
        <v>180</v>
      </c>
      <c r="AI462" s="54" t="s">
        <v>180</v>
      </c>
      <c r="AJ462" s="55" t="s">
        <v>180</v>
      </c>
      <c r="AK462" s="56" t="s">
        <v>180</v>
      </c>
      <c r="AL462" s="54" t="s">
        <v>180</v>
      </c>
      <c r="AM462" s="55" t="s">
        <v>180</v>
      </c>
      <c r="AN462" s="56" t="s">
        <v>180</v>
      </c>
      <c r="AO462" s="54" t="s">
        <v>180</v>
      </c>
      <c r="AP462" s="55" t="s">
        <v>180</v>
      </c>
      <c r="AQ462" s="56" t="s">
        <v>180</v>
      </c>
      <c r="AR462" s="54" t="s">
        <v>180</v>
      </c>
      <c r="AS462" s="55" t="s">
        <v>180</v>
      </c>
      <c r="AT462" s="56" t="s">
        <v>180</v>
      </c>
      <c r="AU462" s="54" t="s">
        <v>180</v>
      </c>
      <c r="AV462" s="55" t="s">
        <v>180</v>
      </c>
      <c r="AW462" s="56">
        <v>666</v>
      </c>
      <c r="AX462" s="54">
        <v>638</v>
      </c>
      <c r="AY462" s="55">
        <v>652</v>
      </c>
      <c r="AZ462" s="56" t="s">
        <v>180</v>
      </c>
      <c r="BA462" s="54" t="s">
        <v>180</v>
      </c>
      <c r="BB462" s="55" t="s">
        <v>180</v>
      </c>
      <c r="BC462" s="56">
        <v>707</v>
      </c>
      <c r="BD462" s="54">
        <v>680</v>
      </c>
      <c r="BE462" s="55">
        <v>693.8</v>
      </c>
      <c r="BF462" s="56">
        <v>716</v>
      </c>
      <c r="BG462" s="54">
        <v>686</v>
      </c>
      <c r="BH462" s="55">
        <v>701.2</v>
      </c>
      <c r="BI462" s="56">
        <v>693</v>
      </c>
      <c r="BJ462" s="54">
        <v>659.4</v>
      </c>
      <c r="BK462" s="55">
        <v>676.4</v>
      </c>
      <c r="BL462" s="56">
        <v>713.2</v>
      </c>
      <c r="BM462" s="54">
        <v>682</v>
      </c>
      <c r="BN462" s="55">
        <v>697.8</v>
      </c>
      <c r="BO462" s="56">
        <v>654</v>
      </c>
      <c r="BP462" s="54">
        <v>644</v>
      </c>
      <c r="BQ462" s="55">
        <v>649</v>
      </c>
      <c r="BR462" s="56">
        <v>720</v>
      </c>
      <c r="BS462" s="54">
        <v>700</v>
      </c>
      <c r="BT462" s="55">
        <v>710</v>
      </c>
      <c r="BU462" s="56">
        <v>724.8</v>
      </c>
      <c r="BV462" s="54">
        <v>715</v>
      </c>
      <c r="BW462" s="55">
        <v>720</v>
      </c>
      <c r="BX462" s="56">
        <v>709</v>
      </c>
      <c r="BY462" s="54">
        <v>708</v>
      </c>
      <c r="BZ462" s="55">
        <v>708.6</v>
      </c>
      <c r="CA462" s="56" t="s">
        <v>180</v>
      </c>
      <c r="CB462" s="54" t="s">
        <v>180</v>
      </c>
      <c r="CC462" s="55" t="s">
        <v>180</v>
      </c>
      <c r="CD462" s="56" t="s">
        <v>180</v>
      </c>
      <c r="CE462" s="54" t="s">
        <v>180</v>
      </c>
      <c r="CF462" s="55" t="s">
        <v>180</v>
      </c>
      <c r="CG462" s="56">
        <v>712</v>
      </c>
      <c r="CH462" s="54">
        <v>705</v>
      </c>
      <c r="CI462" s="55">
        <v>708.8</v>
      </c>
      <c r="CJ462" s="56">
        <v>4000</v>
      </c>
      <c r="CK462" s="54">
        <v>3949.9999999999991</v>
      </c>
      <c r="CL462" s="55">
        <v>3975.0000000000009</v>
      </c>
      <c r="CM462" s="56">
        <v>3850</v>
      </c>
      <c r="CN462" s="54">
        <v>3800.0000000000009</v>
      </c>
      <c r="CO462" s="55">
        <v>3825</v>
      </c>
      <c r="CP462" s="56">
        <v>759</v>
      </c>
      <c r="CQ462" s="54">
        <v>750</v>
      </c>
      <c r="CR462" s="55">
        <v>754.6</v>
      </c>
      <c r="CS462" s="56" t="s">
        <v>180</v>
      </c>
      <c r="CT462" s="54" t="s">
        <v>180</v>
      </c>
      <c r="CU462" s="55" t="s">
        <v>180</v>
      </c>
      <c r="CV462" s="56" t="s">
        <v>180</v>
      </c>
      <c r="CW462" s="54" t="s">
        <v>180</v>
      </c>
      <c r="CX462" s="55" t="s">
        <v>180</v>
      </c>
      <c r="CY462" s="54">
        <v>670</v>
      </c>
      <c r="CZ462" s="54">
        <v>648</v>
      </c>
      <c r="DA462" s="55">
        <v>659</v>
      </c>
      <c r="DB462" s="54">
        <v>689</v>
      </c>
      <c r="DC462" s="54">
        <v>679.4</v>
      </c>
      <c r="DD462" s="55">
        <v>684.4</v>
      </c>
      <c r="DE462" s="54" t="s">
        <v>180</v>
      </c>
      <c r="DF462" s="54" t="s">
        <v>180</v>
      </c>
      <c r="DG462" s="55" t="s">
        <v>180</v>
      </c>
      <c r="DH462" s="54" t="s">
        <v>180</v>
      </c>
      <c r="DI462" s="54" t="s">
        <v>180</v>
      </c>
      <c r="DJ462" s="55" t="s">
        <v>180</v>
      </c>
      <c r="DK462" s="56" t="s">
        <v>180</v>
      </c>
      <c r="DL462" s="54" t="s">
        <v>180</v>
      </c>
      <c r="DM462" s="55" t="s">
        <v>180</v>
      </c>
      <c r="DN462" s="54">
        <v>733</v>
      </c>
      <c r="DO462" s="54">
        <v>710</v>
      </c>
      <c r="DP462" s="55">
        <v>721.8</v>
      </c>
      <c r="DQ462" s="54">
        <v>732</v>
      </c>
      <c r="DR462" s="54">
        <v>719</v>
      </c>
      <c r="DS462" s="55">
        <v>725.8</v>
      </c>
      <c r="DT462" s="54" t="s">
        <v>180</v>
      </c>
      <c r="DU462" s="54" t="s">
        <v>180</v>
      </c>
      <c r="DV462" s="55" t="s">
        <v>180</v>
      </c>
      <c r="DW462" s="56" t="s">
        <v>180</v>
      </c>
      <c r="DX462" s="54" t="s">
        <v>180</v>
      </c>
      <c r="DY462" s="55" t="s">
        <v>180</v>
      </c>
      <c r="DZ462" s="56" t="s">
        <v>180</v>
      </c>
      <c r="EA462" s="54" t="s">
        <v>180</v>
      </c>
      <c r="EB462" s="55" t="s">
        <v>180</v>
      </c>
      <c r="EC462" s="56">
        <v>698.6</v>
      </c>
      <c r="ED462" s="54">
        <v>682</v>
      </c>
      <c r="EE462" s="55">
        <v>690.4</v>
      </c>
      <c r="EF462" s="56" t="s">
        <v>180</v>
      </c>
      <c r="EG462" s="54" t="s">
        <v>180</v>
      </c>
      <c r="EH462" s="55" t="s">
        <v>180</v>
      </c>
      <c r="EI462" s="56">
        <v>580</v>
      </c>
      <c r="EJ462" s="54">
        <v>580</v>
      </c>
      <c r="EK462" s="55">
        <v>580</v>
      </c>
      <c r="EL462" s="56">
        <v>678</v>
      </c>
      <c r="EM462" s="54">
        <v>656</v>
      </c>
      <c r="EN462" s="55">
        <v>667.2</v>
      </c>
      <c r="EO462" s="56">
        <v>3358</v>
      </c>
      <c r="EP462" s="54">
        <v>3320</v>
      </c>
      <c r="EQ462" s="55">
        <v>3339</v>
      </c>
      <c r="ER462" s="56" t="s">
        <v>180</v>
      </c>
      <c r="ES462" s="54" t="s">
        <v>180</v>
      </c>
      <c r="ET462" s="55" t="s">
        <v>180</v>
      </c>
      <c r="EU462" s="54">
        <v>732</v>
      </c>
      <c r="EV462" s="54">
        <v>723</v>
      </c>
      <c r="EW462" s="55">
        <v>727.6</v>
      </c>
      <c r="EX462" s="54">
        <v>714</v>
      </c>
      <c r="EY462" s="54">
        <v>712</v>
      </c>
      <c r="EZ462" s="55">
        <v>713</v>
      </c>
      <c r="FA462" s="56">
        <v>601</v>
      </c>
      <c r="FB462" s="54">
        <v>588</v>
      </c>
      <c r="FC462" s="55">
        <v>594.6</v>
      </c>
      <c r="FD462" s="56">
        <v>1223</v>
      </c>
      <c r="FE462" s="54">
        <v>1204</v>
      </c>
      <c r="FF462" s="55">
        <v>1213.5999999999999</v>
      </c>
      <c r="FG462" s="56">
        <v>549</v>
      </c>
      <c r="FH462" s="54">
        <v>510</v>
      </c>
      <c r="FI462" s="55">
        <v>529.79999999999995</v>
      </c>
      <c r="FJ462" s="56">
        <v>520.20000000000005</v>
      </c>
      <c r="FK462" s="54">
        <v>461</v>
      </c>
      <c r="FL462" s="55">
        <v>490.8</v>
      </c>
      <c r="FM462" s="56">
        <v>542</v>
      </c>
      <c r="FN462" s="54">
        <v>532</v>
      </c>
      <c r="FO462" s="55">
        <v>537</v>
      </c>
      <c r="FP462" s="56" t="s">
        <v>180</v>
      </c>
      <c r="FQ462" s="54" t="s">
        <v>180</v>
      </c>
      <c r="FR462" s="55" t="s">
        <v>180</v>
      </c>
      <c r="FS462" s="56" t="s">
        <v>180</v>
      </c>
      <c r="FT462" s="54" t="s">
        <v>180</v>
      </c>
      <c r="FU462" s="55" t="s">
        <v>180</v>
      </c>
      <c r="FV462" s="56">
        <v>532</v>
      </c>
      <c r="FW462" s="54">
        <v>524</v>
      </c>
      <c r="FX462" s="55">
        <v>528</v>
      </c>
      <c r="FY462" s="56">
        <v>574</v>
      </c>
      <c r="FZ462" s="54">
        <v>562</v>
      </c>
      <c r="GA462" s="55">
        <v>568.20000000000005</v>
      </c>
      <c r="GB462" s="56">
        <v>1320</v>
      </c>
      <c r="GC462" s="54">
        <v>1048</v>
      </c>
      <c r="GD462" s="55">
        <v>1184</v>
      </c>
      <c r="GE462" s="56">
        <v>1153</v>
      </c>
      <c r="GF462" s="54">
        <v>1153</v>
      </c>
      <c r="GG462" s="55">
        <v>1153</v>
      </c>
      <c r="GH462" s="56">
        <v>1395</v>
      </c>
      <c r="GI462" s="54">
        <v>1220</v>
      </c>
      <c r="GJ462" s="55">
        <v>1308</v>
      </c>
      <c r="GK462" s="56">
        <v>1300</v>
      </c>
      <c r="GL462" s="54">
        <v>1208</v>
      </c>
      <c r="GM462" s="55">
        <v>1254</v>
      </c>
      <c r="GN462" s="56" t="s">
        <v>180</v>
      </c>
      <c r="GO462" s="54" t="s">
        <v>180</v>
      </c>
      <c r="GP462" s="55" t="s">
        <v>180</v>
      </c>
      <c r="GQ462" s="56" t="s">
        <v>180</v>
      </c>
      <c r="GR462" s="54" t="s">
        <v>180</v>
      </c>
      <c r="GS462" s="55" t="s">
        <v>180</v>
      </c>
      <c r="GT462" s="56">
        <v>1293</v>
      </c>
      <c r="GU462" s="54">
        <v>1283</v>
      </c>
      <c r="GV462" s="55">
        <v>1288</v>
      </c>
      <c r="GW462" s="56" t="s">
        <v>180</v>
      </c>
      <c r="GX462" s="54" t="s">
        <v>180</v>
      </c>
      <c r="GY462" s="55" t="s">
        <v>180</v>
      </c>
      <c r="GZ462" s="56">
        <v>263</v>
      </c>
      <c r="HA462" s="54">
        <v>150</v>
      </c>
      <c r="HB462" s="55">
        <v>207</v>
      </c>
      <c r="HC462" s="56" t="s">
        <v>180</v>
      </c>
      <c r="HD462" s="54" t="s">
        <v>180</v>
      </c>
      <c r="HE462" s="55" t="s">
        <v>180</v>
      </c>
      <c r="HF462" s="54">
        <v>220</v>
      </c>
      <c r="HG462" s="54">
        <v>200</v>
      </c>
      <c r="HH462" s="55">
        <v>210</v>
      </c>
      <c r="HI462" s="54">
        <v>125</v>
      </c>
      <c r="HJ462" s="54">
        <v>110</v>
      </c>
      <c r="HK462" s="55">
        <v>118</v>
      </c>
      <c r="HL462" s="56">
        <v>110</v>
      </c>
      <c r="HM462" s="54">
        <v>60</v>
      </c>
      <c r="HN462" s="55">
        <v>85</v>
      </c>
      <c r="HO462" s="56">
        <v>210</v>
      </c>
      <c r="HP462" s="54">
        <v>100</v>
      </c>
      <c r="HQ462" s="55">
        <v>155</v>
      </c>
      <c r="HR462" s="56">
        <v>250</v>
      </c>
      <c r="HS462" s="54">
        <v>220</v>
      </c>
      <c r="HT462" s="55">
        <v>235</v>
      </c>
      <c r="HU462" s="56">
        <v>285</v>
      </c>
      <c r="HV462" s="54">
        <v>255</v>
      </c>
      <c r="HW462" s="55">
        <v>270</v>
      </c>
      <c r="HX462" s="56">
        <v>130</v>
      </c>
      <c r="HY462" s="54">
        <v>110</v>
      </c>
      <c r="HZ462" s="55">
        <v>120</v>
      </c>
      <c r="IA462" s="56">
        <v>115</v>
      </c>
      <c r="IB462" s="54">
        <v>95</v>
      </c>
      <c r="IC462" s="55">
        <v>105</v>
      </c>
    </row>
    <row r="463" spans="1:237">
      <c r="A463" s="20">
        <v>2025</v>
      </c>
      <c r="B463" s="20">
        <v>2</v>
      </c>
      <c r="C463" s="20">
        <v>6</v>
      </c>
      <c r="D463" s="54" t="s">
        <v>180</v>
      </c>
      <c r="E463" s="54" t="s">
        <v>180</v>
      </c>
      <c r="F463" s="55" t="s">
        <v>180</v>
      </c>
      <c r="G463" s="56" t="s">
        <v>180</v>
      </c>
      <c r="H463" s="54" t="s">
        <v>180</v>
      </c>
      <c r="I463" s="55" t="s">
        <v>180</v>
      </c>
      <c r="J463" s="56">
        <v>713.75</v>
      </c>
      <c r="K463" s="54">
        <v>710.25</v>
      </c>
      <c r="L463" s="55">
        <v>712</v>
      </c>
      <c r="M463" s="56">
        <v>765</v>
      </c>
      <c r="N463" s="54">
        <v>748.75</v>
      </c>
      <c r="O463" s="55">
        <v>757</v>
      </c>
      <c r="P463" s="56" t="s">
        <v>180</v>
      </c>
      <c r="Q463" s="54" t="s">
        <v>180</v>
      </c>
      <c r="R463" s="55" t="s">
        <v>180</v>
      </c>
      <c r="S463" s="56" t="s">
        <v>180</v>
      </c>
      <c r="T463" s="54" t="s">
        <v>180</v>
      </c>
      <c r="U463" s="55" t="s">
        <v>180</v>
      </c>
      <c r="V463" s="54">
        <v>771.25</v>
      </c>
      <c r="W463" s="54">
        <v>756.25</v>
      </c>
      <c r="X463" s="55">
        <v>764</v>
      </c>
      <c r="Y463" s="54" t="s">
        <v>180</v>
      </c>
      <c r="Z463" s="54" t="s">
        <v>180</v>
      </c>
      <c r="AA463" s="55" t="s">
        <v>180</v>
      </c>
      <c r="AB463" s="54">
        <v>765</v>
      </c>
      <c r="AC463" s="54">
        <v>758.75</v>
      </c>
      <c r="AD463" s="55">
        <v>762</v>
      </c>
      <c r="AE463" s="54" t="s">
        <v>180</v>
      </c>
      <c r="AF463" s="54" t="s">
        <v>180</v>
      </c>
      <c r="AG463" s="55" t="s">
        <v>180</v>
      </c>
      <c r="AH463" s="56" t="s">
        <v>180</v>
      </c>
      <c r="AI463" s="54" t="s">
        <v>180</v>
      </c>
      <c r="AJ463" s="55" t="s">
        <v>180</v>
      </c>
      <c r="AK463" s="56" t="s">
        <v>180</v>
      </c>
      <c r="AL463" s="54" t="s">
        <v>180</v>
      </c>
      <c r="AM463" s="55" t="s">
        <v>180</v>
      </c>
      <c r="AN463" s="56" t="s">
        <v>180</v>
      </c>
      <c r="AO463" s="54" t="s">
        <v>180</v>
      </c>
      <c r="AP463" s="55" t="s">
        <v>180</v>
      </c>
      <c r="AQ463" s="56" t="s">
        <v>180</v>
      </c>
      <c r="AR463" s="54" t="s">
        <v>180</v>
      </c>
      <c r="AS463" s="55" t="s">
        <v>180</v>
      </c>
      <c r="AT463" s="56" t="s">
        <v>180</v>
      </c>
      <c r="AU463" s="54" t="s">
        <v>180</v>
      </c>
      <c r="AV463" s="55" t="s">
        <v>180</v>
      </c>
      <c r="AW463" s="56">
        <v>715</v>
      </c>
      <c r="AX463" s="54">
        <v>695</v>
      </c>
      <c r="AY463" s="55">
        <v>705</v>
      </c>
      <c r="AZ463" s="56" t="s">
        <v>180</v>
      </c>
      <c r="BA463" s="54" t="s">
        <v>180</v>
      </c>
      <c r="BB463" s="55" t="s">
        <v>180</v>
      </c>
      <c r="BC463" s="56">
        <v>737.5</v>
      </c>
      <c r="BD463" s="54">
        <v>708.75</v>
      </c>
      <c r="BE463" s="55">
        <v>723.25</v>
      </c>
      <c r="BF463" s="56">
        <v>756.5</v>
      </c>
      <c r="BG463" s="54">
        <v>721.5</v>
      </c>
      <c r="BH463" s="55">
        <v>739</v>
      </c>
      <c r="BI463" s="56">
        <v>756</v>
      </c>
      <c r="BJ463" s="54">
        <v>754</v>
      </c>
      <c r="BK463" s="55">
        <v>755</v>
      </c>
      <c r="BL463" s="56">
        <v>747</v>
      </c>
      <c r="BM463" s="54">
        <v>706.5</v>
      </c>
      <c r="BN463" s="55">
        <v>727</v>
      </c>
      <c r="BO463" s="56">
        <v>722.5</v>
      </c>
      <c r="BP463" s="54">
        <v>705</v>
      </c>
      <c r="BQ463" s="55">
        <v>714</v>
      </c>
      <c r="BR463" s="56">
        <v>736.75</v>
      </c>
      <c r="BS463" s="54">
        <v>722.75</v>
      </c>
      <c r="BT463" s="55">
        <v>730</v>
      </c>
      <c r="BU463" s="56">
        <v>773</v>
      </c>
      <c r="BV463" s="54">
        <v>767.5</v>
      </c>
      <c r="BW463" s="55">
        <v>770.75</v>
      </c>
      <c r="BX463" s="56">
        <v>757.5</v>
      </c>
      <c r="BY463" s="54">
        <v>752.5</v>
      </c>
      <c r="BZ463" s="55">
        <v>755.5</v>
      </c>
      <c r="CA463" s="56" t="s">
        <v>180</v>
      </c>
      <c r="CB463" s="54" t="s">
        <v>180</v>
      </c>
      <c r="CC463" s="55" t="s">
        <v>180</v>
      </c>
      <c r="CD463" s="56" t="s">
        <v>180</v>
      </c>
      <c r="CE463" s="54" t="s">
        <v>180</v>
      </c>
      <c r="CF463" s="55" t="s">
        <v>180</v>
      </c>
      <c r="CG463" s="56">
        <v>750</v>
      </c>
      <c r="CH463" s="54">
        <v>745</v>
      </c>
      <c r="CI463" s="55">
        <v>748</v>
      </c>
      <c r="CJ463" s="56">
        <v>4000</v>
      </c>
      <c r="CK463" s="54">
        <v>3949.9999999999991</v>
      </c>
      <c r="CL463" s="55">
        <v>3975.0000000000009</v>
      </c>
      <c r="CM463" s="56">
        <v>3850</v>
      </c>
      <c r="CN463" s="54">
        <v>3800.0000000000009</v>
      </c>
      <c r="CO463" s="55">
        <v>3825</v>
      </c>
      <c r="CP463" s="56">
        <v>807.5</v>
      </c>
      <c r="CQ463" s="54">
        <v>797.5</v>
      </c>
      <c r="CR463" s="55">
        <v>802.5</v>
      </c>
      <c r="CS463" s="56" t="s">
        <v>180</v>
      </c>
      <c r="CT463" s="54" t="s">
        <v>180</v>
      </c>
      <c r="CU463" s="55" t="s">
        <v>180</v>
      </c>
      <c r="CV463" s="56" t="s">
        <v>180</v>
      </c>
      <c r="CW463" s="54" t="s">
        <v>180</v>
      </c>
      <c r="CX463" s="55" t="s">
        <v>180</v>
      </c>
      <c r="CY463" s="54">
        <v>705</v>
      </c>
      <c r="CZ463" s="54">
        <v>690</v>
      </c>
      <c r="DA463" s="55">
        <v>697.5</v>
      </c>
      <c r="DB463" s="54">
        <v>750</v>
      </c>
      <c r="DC463" s="54">
        <v>735</v>
      </c>
      <c r="DD463" s="55">
        <v>742.75</v>
      </c>
      <c r="DE463" s="54" t="s">
        <v>180</v>
      </c>
      <c r="DF463" s="54" t="s">
        <v>180</v>
      </c>
      <c r="DG463" s="55" t="s">
        <v>180</v>
      </c>
      <c r="DH463" s="54" t="s">
        <v>180</v>
      </c>
      <c r="DI463" s="54" t="s">
        <v>180</v>
      </c>
      <c r="DJ463" s="55" t="s">
        <v>180</v>
      </c>
      <c r="DK463" s="56" t="s">
        <v>180</v>
      </c>
      <c r="DL463" s="54" t="s">
        <v>180</v>
      </c>
      <c r="DM463" s="55" t="s">
        <v>180</v>
      </c>
      <c r="DN463" s="54">
        <v>795</v>
      </c>
      <c r="DO463" s="54">
        <v>772.5</v>
      </c>
      <c r="DP463" s="55">
        <v>783.75</v>
      </c>
      <c r="DQ463" s="54">
        <v>802.5</v>
      </c>
      <c r="DR463" s="54">
        <v>786.25</v>
      </c>
      <c r="DS463" s="55">
        <v>794.75</v>
      </c>
      <c r="DT463" s="54" t="s">
        <v>180</v>
      </c>
      <c r="DU463" s="54" t="s">
        <v>180</v>
      </c>
      <c r="DV463" s="55" t="s">
        <v>180</v>
      </c>
      <c r="DW463" s="56" t="s">
        <v>180</v>
      </c>
      <c r="DX463" s="54" t="s">
        <v>180</v>
      </c>
      <c r="DY463" s="55" t="s">
        <v>180</v>
      </c>
      <c r="DZ463" s="56" t="s">
        <v>180</v>
      </c>
      <c r="EA463" s="54" t="s">
        <v>180</v>
      </c>
      <c r="EB463" s="55" t="s">
        <v>180</v>
      </c>
      <c r="EC463" s="56">
        <v>744</v>
      </c>
      <c r="ED463" s="54">
        <v>725</v>
      </c>
      <c r="EE463" s="55">
        <v>734.5</v>
      </c>
      <c r="EF463" s="56" t="s">
        <v>180</v>
      </c>
      <c r="EG463" s="54" t="s">
        <v>180</v>
      </c>
      <c r="EH463" s="55" t="s">
        <v>180</v>
      </c>
      <c r="EI463" s="56">
        <v>588.75</v>
      </c>
      <c r="EJ463" s="54">
        <v>581.25</v>
      </c>
      <c r="EK463" s="55">
        <v>585.25</v>
      </c>
      <c r="EL463" s="56">
        <v>717.5</v>
      </c>
      <c r="EM463" s="54">
        <v>691.5</v>
      </c>
      <c r="EN463" s="55">
        <v>704.5</v>
      </c>
      <c r="EO463" s="56">
        <v>3372.5</v>
      </c>
      <c r="EP463" s="54">
        <v>3332.5</v>
      </c>
      <c r="EQ463" s="55">
        <v>3352.5</v>
      </c>
      <c r="ER463" s="56" t="s">
        <v>180</v>
      </c>
      <c r="ES463" s="54" t="s">
        <v>180</v>
      </c>
      <c r="ET463" s="55" t="s">
        <v>180</v>
      </c>
      <c r="EU463" s="54">
        <v>772.5</v>
      </c>
      <c r="EV463" s="54">
        <v>761.25</v>
      </c>
      <c r="EW463" s="55">
        <v>767</v>
      </c>
      <c r="EX463" s="54">
        <v>742.5</v>
      </c>
      <c r="EY463" s="54">
        <v>737.5</v>
      </c>
      <c r="EZ463" s="55">
        <v>740</v>
      </c>
      <c r="FA463" s="56">
        <v>608.75</v>
      </c>
      <c r="FB463" s="54">
        <v>600</v>
      </c>
      <c r="FC463" s="55">
        <v>604.5</v>
      </c>
      <c r="FD463" s="56">
        <v>1210</v>
      </c>
      <c r="FE463" s="54">
        <v>1190</v>
      </c>
      <c r="FF463" s="55">
        <v>1200</v>
      </c>
      <c r="FG463" s="56">
        <v>562.5</v>
      </c>
      <c r="FH463" s="54">
        <v>543.75</v>
      </c>
      <c r="FI463" s="55">
        <v>553.25</v>
      </c>
      <c r="FJ463" s="56">
        <v>561</v>
      </c>
      <c r="FK463" s="54">
        <v>545</v>
      </c>
      <c r="FL463" s="55">
        <v>553</v>
      </c>
      <c r="FM463" s="56">
        <v>623.75</v>
      </c>
      <c r="FN463" s="54">
        <v>613.75</v>
      </c>
      <c r="FO463" s="55">
        <v>618.75</v>
      </c>
      <c r="FP463" s="56" t="s">
        <v>180</v>
      </c>
      <c r="FQ463" s="54" t="s">
        <v>180</v>
      </c>
      <c r="FR463" s="55" t="s">
        <v>180</v>
      </c>
      <c r="FS463" s="56" t="s">
        <v>180</v>
      </c>
      <c r="FT463" s="54" t="s">
        <v>180</v>
      </c>
      <c r="FU463" s="55" t="s">
        <v>180</v>
      </c>
      <c r="FV463" s="56">
        <v>585</v>
      </c>
      <c r="FW463" s="54">
        <v>570</v>
      </c>
      <c r="FX463" s="55">
        <v>577.5</v>
      </c>
      <c r="FY463" s="56">
        <v>593.75</v>
      </c>
      <c r="FZ463" s="54">
        <v>585</v>
      </c>
      <c r="GA463" s="55">
        <v>589.5</v>
      </c>
      <c r="GB463" s="56">
        <v>1320</v>
      </c>
      <c r="GC463" s="54">
        <v>1048</v>
      </c>
      <c r="GD463" s="55">
        <v>1184</v>
      </c>
      <c r="GE463" s="56">
        <v>1153</v>
      </c>
      <c r="GF463" s="54">
        <v>1153</v>
      </c>
      <c r="GG463" s="55">
        <v>1153</v>
      </c>
      <c r="GH463" s="56">
        <v>1395</v>
      </c>
      <c r="GI463" s="54">
        <v>1220</v>
      </c>
      <c r="GJ463" s="55">
        <v>1308</v>
      </c>
      <c r="GK463" s="56">
        <v>1300</v>
      </c>
      <c r="GL463" s="54">
        <v>1208</v>
      </c>
      <c r="GM463" s="55">
        <v>1254</v>
      </c>
      <c r="GN463" s="56" t="s">
        <v>180</v>
      </c>
      <c r="GO463" s="54" t="s">
        <v>180</v>
      </c>
      <c r="GP463" s="55" t="s">
        <v>180</v>
      </c>
      <c r="GQ463" s="56" t="s">
        <v>180</v>
      </c>
      <c r="GR463" s="54" t="s">
        <v>180</v>
      </c>
      <c r="GS463" s="55" t="s">
        <v>180</v>
      </c>
      <c r="GT463" s="56">
        <v>1293</v>
      </c>
      <c r="GU463" s="54">
        <v>1283</v>
      </c>
      <c r="GV463" s="55">
        <v>1288</v>
      </c>
      <c r="GW463" s="56" t="s">
        <v>180</v>
      </c>
      <c r="GX463" s="54" t="s">
        <v>180</v>
      </c>
      <c r="GY463" s="55" t="s">
        <v>180</v>
      </c>
      <c r="GZ463" s="56">
        <v>263</v>
      </c>
      <c r="HA463" s="54">
        <v>150</v>
      </c>
      <c r="HB463" s="55">
        <v>207</v>
      </c>
      <c r="HC463" s="56" t="s">
        <v>180</v>
      </c>
      <c r="HD463" s="54" t="s">
        <v>180</v>
      </c>
      <c r="HE463" s="55" t="s">
        <v>180</v>
      </c>
      <c r="HF463" s="54">
        <v>220</v>
      </c>
      <c r="HG463" s="54">
        <v>200</v>
      </c>
      <c r="HH463" s="55">
        <v>210</v>
      </c>
      <c r="HI463" s="54">
        <v>125</v>
      </c>
      <c r="HJ463" s="54">
        <v>110</v>
      </c>
      <c r="HK463" s="55">
        <v>118</v>
      </c>
      <c r="HL463" s="56">
        <v>110</v>
      </c>
      <c r="HM463" s="54">
        <v>60</v>
      </c>
      <c r="HN463" s="55">
        <v>85</v>
      </c>
      <c r="HO463" s="56">
        <v>210</v>
      </c>
      <c r="HP463" s="54">
        <v>100</v>
      </c>
      <c r="HQ463" s="55">
        <v>155</v>
      </c>
      <c r="HR463" s="56">
        <v>250</v>
      </c>
      <c r="HS463" s="54">
        <v>220</v>
      </c>
      <c r="HT463" s="55">
        <v>235</v>
      </c>
      <c r="HU463" s="56">
        <v>285</v>
      </c>
      <c r="HV463" s="54">
        <v>255</v>
      </c>
      <c r="HW463" s="55">
        <v>270</v>
      </c>
      <c r="HX463" s="56">
        <v>130</v>
      </c>
      <c r="HY463" s="54">
        <v>110</v>
      </c>
      <c r="HZ463" s="55">
        <v>120</v>
      </c>
      <c r="IA463" s="56">
        <v>115</v>
      </c>
      <c r="IB463" s="54">
        <v>95</v>
      </c>
      <c r="IC463" s="55">
        <v>105</v>
      </c>
    </row>
    <row r="464" spans="1:237">
      <c r="A464" s="20">
        <v>2025</v>
      </c>
      <c r="B464" s="20">
        <v>3</v>
      </c>
      <c r="C464" s="20">
        <v>7</v>
      </c>
      <c r="D464" s="54" t="s">
        <v>180</v>
      </c>
      <c r="E464" s="54" t="s">
        <v>180</v>
      </c>
      <c r="F464" s="55" t="s">
        <v>180</v>
      </c>
      <c r="G464" s="56" t="s">
        <v>180</v>
      </c>
      <c r="H464" s="54" t="s">
        <v>180</v>
      </c>
      <c r="I464" s="55" t="s">
        <v>180</v>
      </c>
      <c r="J464" s="56">
        <v>754</v>
      </c>
      <c r="K464" s="54">
        <v>742</v>
      </c>
      <c r="L464" s="55">
        <v>748.2</v>
      </c>
      <c r="M464" s="56">
        <v>793</v>
      </c>
      <c r="N464" s="54">
        <v>777</v>
      </c>
      <c r="O464" s="55">
        <v>785</v>
      </c>
      <c r="P464" s="56" t="s">
        <v>180</v>
      </c>
      <c r="Q464" s="54" t="s">
        <v>180</v>
      </c>
      <c r="R464" s="55" t="s">
        <v>180</v>
      </c>
      <c r="S464" s="56" t="s">
        <v>180</v>
      </c>
      <c r="T464" s="54" t="s">
        <v>180</v>
      </c>
      <c r="U464" s="55" t="s">
        <v>180</v>
      </c>
      <c r="V464" s="54">
        <v>807</v>
      </c>
      <c r="W464" s="54">
        <v>791</v>
      </c>
      <c r="X464" s="55">
        <v>799.4</v>
      </c>
      <c r="Y464" s="54" t="s">
        <v>180</v>
      </c>
      <c r="Z464" s="54" t="s">
        <v>180</v>
      </c>
      <c r="AA464" s="55" t="s">
        <v>180</v>
      </c>
      <c r="AB464" s="54">
        <v>796</v>
      </c>
      <c r="AC464" s="54">
        <v>792</v>
      </c>
      <c r="AD464" s="55">
        <v>794</v>
      </c>
      <c r="AE464" s="54" t="s">
        <v>180</v>
      </c>
      <c r="AF464" s="54" t="s">
        <v>180</v>
      </c>
      <c r="AG464" s="55" t="s">
        <v>180</v>
      </c>
      <c r="AH464" s="56" t="s">
        <v>180</v>
      </c>
      <c r="AI464" s="54" t="s">
        <v>180</v>
      </c>
      <c r="AJ464" s="55" t="s">
        <v>180</v>
      </c>
      <c r="AK464" s="56" t="s">
        <v>180</v>
      </c>
      <c r="AL464" s="54" t="s">
        <v>180</v>
      </c>
      <c r="AM464" s="55" t="s">
        <v>180</v>
      </c>
      <c r="AN464" s="56" t="s">
        <v>180</v>
      </c>
      <c r="AO464" s="54" t="s">
        <v>180</v>
      </c>
      <c r="AP464" s="55" t="s">
        <v>180</v>
      </c>
      <c r="AQ464" s="56" t="s">
        <v>180</v>
      </c>
      <c r="AR464" s="54" t="s">
        <v>180</v>
      </c>
      <c r="AS464" s="55" t="s">
        <v>180</v>
      </c>
      <c r="AT464" s="56" t="s">
        <v>180</v>
      </c>
      <c r="AU464" s="54" t="s">
        <v>180</v>
      </c>
      <c r="AV464" s="55" t="s">
        <v>180</v>
      </c>
      <c r="AW464" s="56">
        <v>751</v>
      </c>
      <c r="AX464" s="54">
        <v>739</v>
      </c>
      <c r="AY464" s="55">
        <v>745.2</v>
      </c>
      <c r="AZ464" s="56" t="s">
        <v>180</v>
      </c>
      <c r="BA464" s="54" t="s">
        <v>180</v>
      </c>
      <c r="BB464" s="55" t="s">
        <v>180</v>
      </c>
      <c r="BC464" s="56">
        <v>784</v>
      </c>
      <c r="BD464" s="54">
        <v>770</v>
      </c>
      <c r="BE464" s="55">
        <v>777.2</v>
      </c>
      <c r="BF464" s="56">
        <v>796.6</v>
      </c>
      <c r="BG464" s="54">
        <v>776</v>
      </c>
      <c r="BH464" s="55">
        <v>786.4</v>
      </c>
      <c r="BI464" s="56">
        <v>802.4</v>
      </c>
      <c r="BJ464" s="54">
        <v>802</v>
      </c>
      <c r="BK464" s="55">
        <v>802.2</v>
      </c>
      <c r="BL464" s="56">
        <v>793.2</v>
      </c>
      <c r="BM464" s="54">
        <v>759.8</v>
      </c>
      <c r="BN464" s="55">
        <v>776.6</v>
      </c>
      <c r="BO464" s="56">
        <v>755</v>
      </c>
      <c r="BP464" s="54">
        <v>734</v>
      </c>
      <c r="BQ464" s="55">
        <v>745</v>
      </c>
      <c r="BR464" s="56">
        <v>772</v>
      </c>
      <c r="BS464" s="54">
        <v>762</v>
      </c>
      <c r="BT464" s="55">
        <v>767</v>
      </c>
      <c r="BU464" s="56">
        <v>810.8</v>
      </c>
      <c r="BV464" s="54">
        <v>805.8</v>
      </c>
      <c r="BW464" s="55">
        <v>808.4</v>
      </c>
      <c r="BX464" s="56">
        <v>797</v>
      </c>
      <c r="BY464" s="54">
        <v>796</v>
      </c>
      <c r="BZ464" s="55">
        <v>796.6</v>
      </c>
      <c r="CA464" s="56" t="s">
        <v>180</v>
      </c>
      <c r="CB464" s="54" t="s">
        <v>180</v>
      </c>
      <c r="CC464" s="55" t="s">
        <v>180</v>
      </c>
      <c r="CD464" s="56" t="s">
        <v>180</v>
      </c>
      <c r="CE464" s="54" t="s">
        <v>180</v>
      </c>
      <c r="CF464" s="55" t="s">
        <v>180</v>
      </c>
      <c r="CG464" s="56">
        <v>764</v>
      </c>
      <c r="CH464" s="54">
        <v>757</v>
      </c>
      <c r="CI464" s="55">
        <v>760.8</v>
      </c>
      <c r="CJ464" s="56">
        <v>4000</v>
      </c>
      <c r="CK464" s="54">
        <v>3949.9999999999991</v>
      </c>
      <c r="CL464" s="55">
        <v>3975.0000000000009</v>
      </c>
      <c r="CM464" s="56">
        <v>3850</v>
      </c>
      <c r="CN464" s="54">
        <v>3800.0000000000009</v>
      </c>
      <c r="CO464" s="55">
        <v>3825</v>
      </c>
      <c r="CP464" s="56">
        <v>816</v>
      </c>
      <c r="CQ464" s="54">
        <v>806</v>
      </c>
      <c r="CR464" s="55">
        <v>811</v>
      </c>
      <c r="CS464" s="56" t="s">
        <v>180</v>
      </c>
      <c r="CT464" s="54" t="s">
        <v>180</v>
      </c>
      <c r="CU464" s="55" t="s">
        <v>180</v>
      </c>
      <c r="CV464" s="56" t="s">
        <v>180</v>
      </c>
      <c r="CW464" s="54" t="s">
        <v>180</v>
      </c>
      <c r="CX464" s="55" t="s">
        <v>180</v>
      </c>
      <c r="CY464" s="54">
        <v>730</v>
      </c>
      <c r="CZ464" s="54">
        <v>720</v>
      </c>
      <c r="DA464" s="55">
        <v>725</v>
      </c>
      <c r="DB464" s="54">
        <v>781</v>
      </c>
      <c r="DC464" s="54">
        <v>772</v>
      </c>
      <c r="DD464" s="55">
        <v>776.8</v>
      </c>
      <c r="DE464" s="54" t="s">
        <v>180</v>
      </c>
      <c r="DF464" s="54" t="s">
        <v>180</v>
      </c>
      <c r="DG464" s="55" t="s">
        <v>180</v>
      </c>
      <c r="DH464" s="54" t="s">
        <v>180</v>
      </c>
      <c r="DI464" s="54" t="s">
        <v>180</v>
      </c>
      <c r="DJ464" s="55" t="s">
        <v>180</v>
      </c>
      <c r="DK464" s="56" t="s">
        <v>180</v>
      </c>
      <c r="DL464" s="54" t="s">
        <v>180</v>
      </c>
      <c r="DM464" s="55" t="s">
        <v>180</v>
      </c>
      <c r="DN464" s="54">
        <v>817</v>
      </c>
      <c r="DO464" s="54">
        <v>801</v>
      </c>
      <c r="DP464" s="55">
        <v>809</v>
      </c>
      <c r="DQ464" s="54">
        <v>830</v>
      </c>
      <c r="DR464" s="54">
        <v>814</v>
      </c>
      <c r="DS464" s="55">
        <v>822.2</v>
      </c>
      <c r="DT464" s="54" t="s">
        <v>180</v>
      </c>
      <c r="DU464" s="54" t="s">
        <v>180</v>
      </c>
      <c r="DV464" s="55" t="s">
        <v>180</v>
      </c>
      <c r="DW464" s="56" t="s">
        <v>180</v>
      </c>
      <c r="DX464" s="54" t="s">
        <v>180</v>
      </c>
      <c r="DY464" s="55" t="s">
        <v>180</v>
      </c>
      <c r="DZ464" s="56" t="s">
        <v>180</v>
      </c>
      <c r="EA464" s="54" t="s">
        <v>180</v>
      </c>
      <c r="EB464" s="55" t="s">
        <v>180</v>
      </c>
      <c r="EC464" s="56">
        <v>791.8</v>
      </c>
      <c r="ED464" s="54">
        <v>767</v>
      </c>
      <c r="EE464" s="55">
        <v>779.4</v>
      </c>
      <c r="EF464" s="56" t="s">
        <v>180</v>
      </c>
      <c r="EG464" s="54" t="s">
        <v>180</v>
      </c>
      <c r="EH464" s="55" t="s">
        <v>180</v>
      </c>
      <c r="EI464" s="56">
        <v>584</v>
      </c>
      <c r="EJ464" s="54">
        <v>576</v>
      </c>
      <c r="EK464" s="55">
        <v>580.20000000000005</v>
      </c>
      <c r="EL464" s="56">
        <v>774</v>
      </c>
      <c r="EM464" s="54">
        <v>725.2</v>
      </c>
      <c r="EN464" s="55">
        <v>749.6</v>
      </c>
      <c r="EO464" s="56">
        <v>3398</v>
      </c>
      <c r="EP464" s="54">
        <v>3360</v>
      </c>
      <c r="EQ464" s="55">
        <v>3379</v>
      </c>
      <c r="ER464" s="56" t="s">
        <v>180</v>
      </c>
      <c r="ES464" s="54" t="s">
        <v>180</v>
      </c>
      <c r="ET464" s="55" t="s">
        <v>180</v>
      </c>
      <c r="EU464" s="54">
        <v>802</v>
      </c>
      <c r="EV464" s="54">
        <v>788</v>
      </c>
      <c r="EW464" s="55">
        <v>795.2</v>
      </c>
      <c r="EX464" s="54">
        <v>760</v>
      </c>
      <c r="EY464" s="54">
        <v>758</v>
      </c>
      <c r="EZ464" s="55">
        <v>759.2</v>
      </c>
      <c r="FA464" s="56">
        <v>608</v>
      </c>
      <c r="FB464" s="54">
        <v>600</v>
      </c>
      <c r="FC464" s="55">
        <v>604.20000000000005</v>
      </c>
      <c r="FD464" s="56">
        <v>1264</v>
      </c>
      <c r="FE464" s="54">
        <v>1214</v>
      </c>
      <c r="FF464" s="55">
        <v>1239</v>
      </c>
      <c r="FG464" s="56">
        <v>595</v>
      </c>
      <c r="FH464" s="54">
        <v>579</v>
      </c>
      <c r="FI464" s="55">
        <v>587</v>
      </c>
      <c r="FJ464" s="56">
        <v>603.20000000000005</v>
      </c>
      <c r="FK464" s="54">
        <v>569</v>
      </c>
      <c r="FL464" s="55">
        <v>586.4</v>
      </c>
      <c r="FM464" s="56">
        <v>635</v>
      </c>
      <c r="FN464" s="54">
        <v>625</v>
      </c>
      <c r="FO464" s="55">
        <v>630</v>
      </c>
      <c r="FP464" s="56" t="s">
        <v>180</v>
      </c>
      <c r="FQ464" s="54" t="s">
        <v>180</v>
      </c>
      <c r="FR464" s="55" t="s">
        <v>180</v>
      </c>
      <c r="FS464" s="56" t="s">
        <v>180</v>
      </c>
      <c r="FT464" s="54" t="s">
        <v>180</v>
      </c>
      <c r="FU464" s="55" t="s">
        <v>180</v>
      </c>
      <c r="FV464" s="56">
        <v>600</v>
      </c>
      <c r="FW464" s="54">
        <v>580</v>
      </c>
      <c r="FX464" s="55">
        <v>590</v>
      </c>
      <c r="FY464" s="56">
        <v>606</v>
      </c>
      <c r="FZ464" s="54">
        <v>596</v>
      </c>
      <c r="GA464" s="55">
        <v>601</v>
      </c>
      <c r="GB464" s="56">
        <v>1629</v>
      </c>
      <c r="GC464" s="54">
        <v>1163</v>
      </c>
      <c r="GD464" s="55">
        <v>1396</v>
      </c>
      <c r="GE464" s="56">
        <v>1258</v>
      </c>
      <c r="GF464" s="54">
        <v>1258</v>
      </c>
      <c r="GG464" s="55">
        <v>1258</v>
      </c>
      <c r="GH464" s="56">
        <v>1695</v>
      </c>
      <c r="GI464" s="54">
        <v>1350</v>
      </c>
      <c r="GJ464" s="55">
        <v>1523</v>
      </c>
      <c r="GK464" s="56">
        <v>1300</v>
      </c>
      <c r="GL464" s="54">
        <v>1208</v>
      </c>
      <c r="GM464" s="55">
        <v>1254</v>
      </c>
      <c r="GN464" s="56" t="s">
        <v>180</v>
      </c>
      <c r="GO464" s="54" t="s">
        <v>180</v>
      </c>
      <c r="GP464" s="55" t="s">
        <v>180</v>
      </c>
      <c r="GQ464" s="56" t="s">
        <v>180</v>
      </c>
      <c r="GR464" s="54" t="s">
        <v>180</v>
      </c>
      <c r="GS464" s="55" t="s">
        <v>180</v>
      </c>
      <c r="GT464" s="56">
        <v>1398</v>
      </c>
      <c r="GU464" s="54">
        <v>1393</v>
      </c>
      <c r="GV464" s="55">
        <v>1396</v>
      </c>
      <c r="GW464" s="56" t="s">
        <v>180</v>
      </c>
      <c r="GX464" s="54" t="s">
        <v>180</v>
      </c>
      <c r="GY464" s="55" t="s">
        <v>180</v>
      </c>
      <c r="GZ464" s="56">
        <v>268</v>
      </c>
      <c r="HA464" s="54">
        <v>153</v>
      </c>
      <c r="HB464" s="55">
        <v>211</v>
      </c>
      <c r="HC464" s="56" t="s">
        <v>180</v>
      </c>
      <c r="HD464" s="54" t="s">
        <v>180</v>
      </c>
      <c r="HE464" s="55" t="s">
        <v>180</v>
      </c>
      <c r="HF464" s="54">
        <v>230</v>
      </c>
      <c r="HG464" s="54">
        <v>210</v>
      </c>
      <c r="HH464" s="55">
        <v>220</v>
      </c>
      <c r="HI464" s="54">
        <v>128</v>
      </c>
      <c r="HJ464" s="54">
        <v>112</v>
      </c>
      <c r="HK464" s="55">
        <v>120</v>
      </c>
      <c r="HL464" s="56">
        <v>110</v>
      </c>
      <c r="HM464" s="54">
        <v>60</v>
      </c>
      <c r="HN464" s="55">
        <v>85</v>
      </c>
      <c r="HO464" s="56">
        <v>210</v>
      </c>
      <c r="HP464" s="54">
        <v>100</v>
      </c>
      <c r="HQ464" s="55">
        <v>155</v>
      </c>
      <c r="HR464" s="56">
        <v>250</v>
      </c>
      <c r="HS464" s="54">
        <v>220</v>
      </c>
      <c r="HT464" s="55">
        <v>235</v>
      </c>
      <c r="HU464" s="56">
        <v>300</v>
      </c>
      <c r="HV464" s="54">
        <v>260</v>
      </c>
      <c r="HW464" s="55">
        <v>280</v>
      </c>
      <c r="HX464" s="56">
        <v>130</v>
      </c>
      <c r="HY464" s="54">
        <v>110</v>
      </c>
      <c r="HZ464" s="55">
        <v>120</v>
      </c>
      <c r="IA464" s="56">
        <v>115</v>
      </c>
      <c r="IB464" s="54">
        <v>95</v>
      </c>
      <c r="IC464" s="55">
        <v>105</v>
      </c>
    </row>
    <row r="465" spans="1:237">
      <c r="A465" s="20">
        <v>2025</v>
      </c>
      <c r="B465" s="20">
        <v>3</v>
      </c>
      <c r="C465" s="20">
        <v>8</v>
      </c>
      <c r="D465" s="54" t="s">
        <v>180</v>
      </c>
      <c r="E465" s="54" t="s">
        <v>180</v>
      </c>
      <c r="F465" s="55" t="s">
        <v>180</v>
      </c>
      <c r="G465" s="56" t="s">
        <v>180</v>
      </c>
      <c r="H465" s="54" t="s">
        <v>180</v>
      </c>
      <c r="I465" s="55" t="s">
        <v>180</v>
      </c>
      <c r="J465" s="56">
        <v>800</v>
      </c>
      <c r="K465" s="54">
        <v>791</v>
      </c>
      <c r="L465" s="55">
        <v>795.5</v>
      </c>
      <c r="M465" s="56">
        <v>845</v>
      </c>
      <c r="N465" s="54">
        <v>828.75</v>
      </c>
      <c r="O465" s="55">
        <v>837</v>
      </c>
      <c r="P465" s="56" t="s">
        <v>180</v>
      </c>
      <c r="Q465" s="54" t="s">
        <v>180</v>
      </c>
      <c r="R465" s="55" t="s">
        <v>180</v>
      </c>
      <c r="S465" s="56" t="s">
        <v>180</v>
      </c>
      <c r="T465" s="54" t="s">
        <v>180</v>
      </c>
      <c r="U465" s="55" t="s">
        <v>180</v>
      </c>
      <c r="V465" s="54">
        <v>865</v>
      </c>
      <c r="W465" s="54">
        <v>848.75</v>
      </c>
      <c r="X465" s="55">
        <v>857</v>
      </c>
      <c r="Y465" s="54" t="s">
        <v>180</v>
      </c>
      <c r="Z465" s="54" t="s">
        <v>180</v>
      </c>
      <c r="AA465" s="55" t="s">
        <v>180</v>
      </c>
      <c r="AB465" s="54">
        <v>852.5</v>
      </c>
      <c r="AC465" s="54">
        <v>845</v>
      </c>
      <c r="AD465" s="55">
        <v>848.75</v>
      </c>
      <c r="AE465" s="54" t="s">
        <v>180</v>
      </c>
      <c r="AF465" s="54" t="s">
        <v>180</v>
      </c>
      <c r="AG465" s="55" t="s">
        <v>180</v>
      </c>
      <c r="AH465" s="56" t="s">
        <v>180</v>
      </c>
      <c r="AI465" s="54" t="s">
        <v>180</v>
      </c>
      <c r="AJ465" s="55" t="s">
        <v>180</v>
      </c>
      <c r="AK465" s="56" t="s">
        <v>180</v>
      </c>
      <c r="AL465" s="54" t="s">
        <v>180</v>
      </c>
      <c r="AM465" s="55" t="s">
        <v>180</v>
      </c>
      <c r="AN465" s="56" t="s">
        <v>180</v>
      </c>
      <c r="AO465" s="54" t="s">
        <v>180</v>
      </c>
      <c r="AP465" s="55" t="s">
        <v>180</v>
      </c>
      <c r="AQ465" s="56" t="s">
        <v>180</v>
      </c>
      <c r="AR465" s="54" t="s">
        <v>180</v>
      </c>
      <c r="AS465" s="55" t="s">
        <v>180</v>
      </c>
      <c r="AT465" s="56" t="s">
        <v>180</v>
      </c>
      <c r="AU465" s="54" t="s">
        <v>180</v>
      </c>
      <c r="AV465" s="55" t="s">
        <v>180</v>
      </c>
      <c r="AW465" s="56">
        <v>755</v>
      </c>
      <c r="AX465" s="54">
        <v>747.5</v>
      </c>
      <c r="AY465" s="55">
        <v>751.5</v>
      </c>
      <c r="AZ465" s="56" t="s">
        <v>180</v>
      </c>
      <c r="BA465" s="54" t="s">
        <v>180</v>
      </c>
      <c r="BB465" s="55" t="s">
        <v>180</v>
      </c>
      <c r="BC465" s="56">
        <v>820</v>
      </c>
      <c r="BD465" s="54">
        <v>808.75</v>
      </c>
      <c r="BE465" s="55">
        <v>814.5</v>
      </c>
      <c r="BF465" s="56">
        <v>811.25</v>
      </c>
      <c r="BG465" s="54">
        <v>795</v>
      </c>
      <c r="BH465" s="55">
        <v>803.5</v>
      </c>
      <c r="BI465" s="56">
        <v>812</v>
      </c>
      <c r="BJ465" s="54">
        <v>802</v>
      </c>
      <c r="BK465" s="55">
        <v>807</v>
      </c>
      <c r="BL465" s="56">
        <v>804</v>
      </c>
      <c r="BM465" s="54">
        <v>800</v>
      </c>
      <c r="BN465" s="55">
        <v>802.5</v>
      </c>
      <c r="BO465" s="56">
        <v>810</v>
      </c>
      <c r="BP465" s="54">
        <v>800</v>
      </c>
      <c r="BQ465" s="55">
        <v>805</v>
      </c>
      <c r="BR465" s="56">
        <v>802.5</v>
      </c>
      <c r="BS465" s="54">
        <v>782.5</v>
      </c>
      <c r="BT465" s="55">
        <v>792.5</v>
      </c>
      <c r="BU465" s="56">
        <v>810</v>
      </c>
      <c r="BV465" s="54">
        <v>809.75</v>
      </c>
      <c r="BW465" s="55">
        <v>810</v>
      </c>
      <c r="BX465" s="56">
        <v>810</v>
      </c>
      <c r="BY465" s="54">
        <v>805</v>
      </c>
      <c r="BZ465" s="55">
        <v>807.5</v>
      </c>
      <c r="CA465" s="56" t="s">
        <v>180</v>
      </c>
      <c r="CB465" s="54" t="s">
        <v>180</v>
      </c>
      <c r="CC465" s="55" t="s">
        <v>180</v>
      </c>
      <c r="CD465" s="56" t="s">
        <v>180</v>
      </c>
      <c r="CE465" s="54" t="s">
        <v>180</v>
      </c>
      <c r="CF465" s="55" t="s">
        <v>180</v>
      </c>
      <c r="CG465" s="56">
        <v>785</v>
      </c>
      <c r="CH465" s="54">
        <v>775</v>
      </c>
      <c r="CI465" s="55">
        <v>780</v>
      </c>
      <c r="CJ465" s="56">
        <v>4000</v>
      </c>
      <c r="CK465" s="54">
        <v>3949.9999999999991</v>
      </c>
      <c r="CL465" s="55">
        <v>3975.0000000000009</v>
      </c>
      <c r="CM465" s="56">
        <v>3850</v>
      </c>
      <c r="CN465" s="54">
        <v>3800.0000000000009</v>
      </c>
      <c r="CO465" s="55">
        <v>3825</v>
      </c>
      <c r="CP465" s="56">
        <v>820</v>
      </c>
      <c r="CQ465" s="54">
        <v>810</v>
      </c>
      <c r="CR465" s="55">
        <v>815</v>
      </c>
      <c r="CS465" s="56" t="s">
        <v>180</v>
      </c>
      <c r="CT465" s="54" t="s">
        <v>180</v>
      </c>
      <c r="CU465" s="55" t="s">
        <v>180</v>
      </c>
      <c r="CV465" s="56" t="s">
        <v>180</v>
      </c>
      <c r="CW465" s="54" t="s">
        <v>180</v>
      </c>
      <c r="CX465" s="55" t="s">
        <v>180</v>
      </c>
      <c r="CY465" s="54">
        <v>730</v>
      </c>
      <c r="CZ465" s="54">
        <v>717.5</v>
      </c>
      <c r="DA465" s="55">
        <v>724</v>
      </c>
      <c r="DB465" s="54">
        <v>801.25</v>
      </c>
      <c r="DC465" s="54">
        <v>791.25</v>
      </c>
      <c r="DD465" s="55">
        <v>796.5</v>
      </c>
      <c r="DE465" s="54" t="s">
        <v>180</v>
      </c>
      <c r="DF465" s="54" t="s">
        <v>180</v>
      </c>
      <c r="DG465" s="55" t="s">
        <v>180</v>
      </c>
      <c r="DH465" s="54" t="s">
        <v>180</v>
      </c>
      <c r="DI465" s="54" t="s">
        <v>180</v>
      </c>
      <c r="DJ465" s="55" t="s">
        <v>180</v>
      </c>
      <c r="DK465" s="56" t="s">
        <v>180</v>
      </c>
      <c r="DL465" s="54" t="s">
        <v>180</v>
      </c>
      <c r="DM465" s="55" t="s">
        <v>180</v>
      </c>
      <c r="DN465" s="54">
        <v>845</v>
      </c>
      <c r="DO465" s="54">
        <v>833.75</v>
      </c>
      <c r="DP465" s="55">
        <v>839.5</v>
      </c>
      <c r="DQ465" s="54">
        <v>860</v>
      </c>
      <c r="DR465" s="54">
        <v>850</v>
      </c>
      <c r="DS465" s="55">
        <v>855.5</v>
      </c>
      <c r="DT465" s="54" t="s">
        <v>180</v>
      </c>
      <c r="DU465" s="54" t="s">
        <v>180</v>
      </c>
      <c r="DV465" s="55" t="s">
        <v>180</v>
      </c>
      <c r="DW465" s="56" t="s">
        <v>180</v>
      </c>
      <c r="DX465" s="54" t="s">
        <v>180</v>
      </c>
      <c r="DY465" s="55" t="s">
        <v>180</v>
      </c>
      <c r="DZ465" s="56" t="s">
        <v>180</v>
      </c>
      <c r="EA465" s="54" t="s">
        <v>180</v>
      </c>
      <c r="EB465" s="55" t="s">
        <v>180</v>
      </c>
      <c r="EC465" s="56">
        <v>813</v>
      </c>
      <c r="ED465" s="54">
        <v>785</v>
      </c>
      <c r="EE465" s="55">
        <v>799</v>
      </c>
      <c r="EF465" s="56" t="s">
        <v>180</v>
      </c>
      <c r="EG465" s="54" t="s">
        <v>180</v>
      </c>
      <c r="EH465" s="55" t="s">
        <v>180</v>
      </c>
      <c r="EI465" s="56">
        <v>577.5</v>
      </c>
      <c r="EJ465" s="54">
        <v>567.5</v>
      </c>
      <c r="EK465" s="55">
        <v>572.5</v>
      </c>
      <c r="EL465" s="56">
        <v>797.5</v>
      </c>
      <c r="EM465" s="54">
        <v>735.5</v>
      </c>
      <c r="EN465" s="55">
        <v>766.5</v>
      </c>
      <c r="EO465" s="56">
        <v>3420</v>
      </c>
      <c r="EP465" s="54">
        <v>3362.5</v>
      </c>
      <c r="EQ465" s="55">
        <v>3391.25</v>
      </c>
      <c r="ER465" s="56" t="s">
        <v>180</v>
      </c>
      <c r="ES465" s="54" t="s">
        <v>180</v>
      </c>
      <c r="ET465" s="55" t="s">
        <v>180</v>
      </c>
      <c r="EU465" s="54">
        <v>803.75</v>
      </c>
      <c r="EV465" s="54">
        <v>797.5</v>
      </c>
      <c r="EW465" s="55">
        <v>801</v>
      </c>
      <c r="EX465" s="54">
        <v>748.75</v>
      </c>
      <c r="EY465" s="54">
        <v>745</v>
      </c>
      <c r="EZ465" s="55">
        <v>747.25</v>
      </c>
      <c r="FA465" s="56">
        <v>593.75</v>
      </c>
      <c r="FB465" s="54">
        <v>585</v>
      </c>
      <c r="FC465" s="55">
        <v>589.5</v>
      </c>
      <c r="FD465" s="56">
        <v>1325</v>
      </c>
      <c r="FE465" s="54">
        <v>1252.5</v>
      </c>
      <c r="FF465" s="55">
        <v>1289</v>
      </c>
      <c r="FG465" s="56">
        <v>615</v>
      </c>
      <c r="FH465" s="54">
        <v>603.75</v>
      </c>
      <c r="FI465" s="55">
        <v>609.5</v>
      </c>
      <c r="FJ465" s="56">
        <v>610</v>
      </c>
      <c r="FK465" s="54">
        <v>585</v>
      </c>
      <c r="FL465" s="55">
        <v>598</v>
      </c>
      <c r="FM465" s="56">
        <v>635</v>
      </c>
      <c r="FN465" s="54">
        <v>625</v>
      </c>
      <c r="FO465" s="55">
        <v>630</v>
      </c>
      <c r="FP465" s="56" t="s">
        <v>180</v>
      </c>
      <c r="FQ465" s="54" t="s">
        <v>180</v>
      </c>
      <c r="FR465" s="55" t="s">
        <v>180</v>
      </c>
      <c r="FS465" s="56" t="s">
        <v>180</v>
      </c>
      <c r="FT465" s="54" t="s">
        <v>180</v>
      </c>
      <c r="FU465" s="55" t="s">
        <v>180</v>
      </c>
      <c r="FV465" s="56">
        <v>562.5</v>
      </c>
      <c r="FW465" s="54">
        <v>557.5</v>
      </c>
      <c r="FX465" s="55">
        <v>560</v>
      </c>
      <c r="FY465" s="56">
        <v>610</v>
      </c>
      <c r="FZ465" s="54">
        <v>600</v>
      </c>
      <c r="GA465" s="55">
        <v>605</v>
      </c>
      <c r="GB465" s="56">
        <v>1629</v>
      </c>
      <c r="GC465" s="54">
        <v>1163</v>
      </c>
      <c r="GD465" s="55">
        <v>1396</v>
      </c>
      <c r="GE465" s="56">
        <v>1258</v>
      </c>
      <c r="GF465" s="54">
        <v>1258</v>
      </c>
      <c r="GG465" s="55">
        <v>1258</v>
      </c>
      <c r="GH465" s="56">
        <v>1695</v>
      </c>
      <c r="GI465" s="54">
        <v>1350</v>
      </c>
      <c r="GJ465" s="55">
        <v>1523</v>
      </c>
      <c r="GK465" s="56" t="s">
        <v>180</v>
      </c>
      <c r="GL465" s="54" t="s">
        <v>180</v>
      </c>
      <c r="GM465" s="55" t="s">
        <v>180</v>
      </c>
      <c r="GN465" s="56" t="s">
        <v>180</v>
      </c>
      <c r="GO465" s="54" t="s">
        <v>180</v>
      </c>
      <c r="GP465" s="55" t="s">
        <v>180</v>
      </c>
      <c r="GQ465" s="56" t="s">
        <v>180</v>
      </c>
      <c r="GR465" s="54" t="s">
        <v>180</v>
      </c>
      <c r="GS465" s="55" t="s">
        <v>180</v>
      </c>
      <c r="GT465" s="56">
        <v>1398</v>
      </c>
      <c r="GU465" s="54">
        <v>1393</v>
      </c>
      <c r="GV465" s="55">
        <v>1396</v>
      </c>
      <c r="GW465" s="56" t="s">
        <v>180</v>
      </c>
      <c r="GX465" s="54" t="s">
        <v>180</v>
      </c>
      <c r="GY465" s="55" t="s">
        <v>180</v>
      </c>
      <c r="GZ465" s="56">
        <v>268</v>
      </c>
      <c r="HA465" s="54">
        <v>153</v>
      </c>
      <c r="HB465" s="55">
        <v>211</v>
      </c>
      <c r="HC465" s="56" t="s">
        <v>180</v>
      </c>
      <c r="HD465" s="54" t="s">
        <v>180</v>
      </c>
      <c r="HE465" s="55" t="s">
        <v>180</v>
      </c>
      <c r="HF465" s="54">
        <v>230</v>
      </c>
      <c r="HG465" s="54">
        <v>210</v>
      </c>
      <c r="HH465" s="55">
        <v>220</v>
      </c>
      <c r="HI465" s="54">
        <v>128</v>
      </c>
      <c r="HJ465" s="54">
        <v>112</v>
      </c>
      <c r="HK465" s="55">
        <v>120</v>
      </c>
      <c r="HL465" s="56">
        <v>110</v>
      </c>
      <c r="HM465" s="54">
        <v>60</v>
      </c>
      <c r="HN465" s="55">
        <v>85</v>
      </c>
      <c r="HO465" s="56">
        <v>210</v>
      </c>
      <c r="HP465" s="54">
        <v>100</v>
      </c>
      <c r="HQ465" s="55">
        <v>155</v>
      </c>
      <c r="HR465" s="56">
        <v>250</v>
      </c>
      <c r="HS465" s="54">
        <v>220</v>
      </c>
      <c r="HT465" s="55">
        <v>235</v>
      </c>
      <c r="HU465" s="56">
        <v>300</v>
      </c>
      <c r="HV465" s="54">
        <v>260</v>
      </c>
      <c r="HW465" s="55">
        <v>280</v>
      </c>
      <c r="HX465" s="56">
        <v>130</v>
      </c>
      <c r="HY465" s="54">
        <v>110</v>
      </c>
      <c r="HZ465" s="55">
        <v>120</v>
      </c>
      <c r="IA465" s="56">
        <v>115</v>
      </c>
      <c r="IB465" s="54">
        <v>95</v>
      </c>
      <c r="IC465" s="55">
        <v>105</v>
      </c>
    </row>
    <row r="466" spans="1:237">
      <c r="A466" s="20">
        <v>2025</v>
      </c>
      <c r="B466" s="20">
        <v>3</v>
      </c>
      <c r="C466" s="20">
        <v>9</v>
      </c>
      <c r="D466" s="54" t="s">
        <v>180</v>
      </c>
      <c r="E466" s="54" t="s">
        <v>180</v>
      </c>
      <c r="F466" s="55" t="s">
        <v>180</v>
      </c>
      <c r="G466" s="56" t="s">
        <v>180</v>
      </c>
      <c r="H466" s="54" t="s">
        <v>180</v>
      </c>
      <c r="I466" s="55" t="s">
        <v>180</v>
      </c>
      <c r="J466" s="56">
        <v>786.25</v>
      </c>
      <c r="K466" s="54">
        <v>785</v>
      </c>
      <c r="L466" s="55">
        <v>785.75</v>
      </c>
      <c r="M466" s="56">
        <v>840</v>
      </c>
      <c r="N466" s="54">
        <v>823.75</v>
      </c>
      <c r="O466" s="55">
        <v>832.25</v>
      </c>
      <c r="P466" s="56" t="s">
        <v>180</v>
      </c>
      <c r="Q466" s="54" t="s">
        <v>180</v>
      </c>
      <c r="R466" s="55" t="s">
        <v>180</v>
      </c>
      <c r="S466" s="56" t="s">
        <v>180</v>
      </c>
      <c r="T466" s="54" t="s">
        <v>180</v>
      </c>
      <c r="U466" s="55" t="s">
        <v>180</v>
      </c>
      <c r="V466" s="54">
        <v>851.25</v>
      </c>
      <c r="W466" s="54">
        <v>836.25</v>
      </c>
      <c r="X466" s="55">
        <v>843.75</v>
      </c>
      <c r="Y466" s="54" t="s">
        <v>180</v>
      </c>
      <c r="Z466" s="54" t="s">
        <v>180</v>
      </c>
      <c r="AA466" s="55" t="s">
        <v>180</v>
      </c>
      <c r="AB466" s="54">
        <v>840</v>
      </c>
      <c r="AC466" s="54">
        <v>833.75</v>
      </c>
      <c r="AD466" s="55">
        <v>837.25</v>
      </c>
      <c r="AE466" s="54" t="s">
        <v>180</v>
      </c>
      <c r="AF466" s="54" t="s">
        <v>180</v>
      </c>
      <c r="AG466" s="55" t="s">
        <v>180</v>
      </c>
      <c r="AH466" s="56" t="s">
        <v>180</v>
      </c>
      <c r="AI466" s="54" t="s">
        <v>180</v>
      </c>
      <c r="AJ466" s="55" t="s">
        <v>180</v>
      </c>
      <c r="AK466" s="56" t="s">
        <v>180</v>
      </c>
      <c r="AL466" s="54" t="s">
        <v>180</v>
      </c>
      <c r="AM466" s="55" t="s">
        <v>180</v>
      </c>
      <c r="AN466" s="56" t="s">
        <v>180</v>
      </c>
      <c r="AO466" s="54" t="s">
        <v>180</v>
      </c>
      <c r="AP466" s="55" t="s">
        <v>180</v>
      </c>
      <c r="AQ466" s="56" t="s">
        <v>180</v>
      </c>
      <c r="AR466" s="54" t="s">
        <v>180</v>
      </c>
      <c r="AS466" s="55" t="s">
        <v>180</v>
      </c>
      <c r="AT466" s="56" t="s">
        <v>180</v>
      </c>
      <c r="AU466" s="54" t="s">
        <v>180</v>
      </c>
      <c r="AV466" s="55" t="s">
        <v>180</v>
      </c>
      <c r="AW466" s="56">
        <v>755</v>
      </c>
      <c r="AX466" s="54">
        <v>745</v>
      </c>
      <c r="AY466" s="55">
        <v>750</v>
      </c>
      <c r="AZ466" s="56" t="s">
        <v>180</v>
      </c>
      <c r="BA466" s="54" t="s">
        <v>180</v>
      </c>
      <c r="BB466" s="55" t="s">
        <v>180</v>
      </c>
      <c r="BC466" s="56">
        <v>814.75</v>
      </c>
      <c r="BD466" s="54">
        <v>802.5</v>
      </c>
      <c r="BE466" s="55">
        <v>809</v>
      </c>
      <c r="BF466" s="56">
        <v>818.75</v>
      </c>
      <c r="BG466" s="54">
        <v>795</v>
      </c>
      <c r="BH466" s="55">
        <v>807.25</v>
      </c>
      <c r="BI466" s="56">
        <v>815</v>
      </c>
      <c r="BJ466" s="54">
        <v>790</v>
      </c>
      <c r="BK466" s="55">
        <v>802.5</v>
      </c>
      <c r="BL466" s="56">
        <v>804.5</v>
      </c>
      <c r="BM466" s="54">
        <v>797.5</v>
      </c>
      <c r="BN466" s="55">
        <v>801.5</v>
      </c>
      <c r="BO466" s="56">
        <v>810</v>
      </c>
      <c r="BP466" s="54">
        <v>800</v>
      </c>
      <c r="BQ466" s="55">
        <v>805</v>
      </c>
      <c r="BR466" s="56">
        <v>783.75</v>
      </c>
      <c r="BS466" s="54">
        <v>772.5</v>
      </c>
      <c r="BT466" s="55">
        <v>778.25</v>
      </c>
      <c r="BU466" s="56">
        <v>803.25</v>
      </c>
      <c r="BV466" s="54">
        <v>799.75</v>
      </c>
      <c r="BW466" s="55">
        <v>801.75</v>
      </c>
      <c r="BX466" s="56">
        <v>817.5</v>
      </c>
      <c r="BY466" s="54">
        <v>808.75</v>
      </c>
      <c r="BZ466" s="55">
        <v>813.25</v>
      </c>
      <c r="CA466" s="56" t="s">
        <v>180</v>
      </c>
      <c r="CB466" s="54" t="s">
        <v>180</v>
      </c>
      <c r="CC466" s="55" t="s">
        <v>180</v>
      </c>
      <c r="CD466" s="56" t="s">
        <v>180</v>
      </c>
      <c r="CE466" s="54" t="s">
        <v>180</v>
      </c>
      <c r="CF466" s="55" t="s">
        <v>180</v>
      </c>
      <c r="CG466" s="56">
        <v>785</v>
      </c>
      <c r="CH466" s="54">
        <v>775</v>
      </c>
      <c r="CI466" s="55">
        <v>780</v>
      </c>
      <c r="CJ466" s="56">
        <v>4000</v>
      </c>
      <c r="CK466" s="54">
        <v>3949.9999999999991</v>
      </c>
      <c r="CL466" s="55">
        <v>3975.0000000000009</v>
      </c>
      <c r="CM466" s="56">
        <v>3850</v>
      </c>
      <c r="CN466" s="54">
        <v>3800.0000000000009</v>
      </c>
      <c r="CO466" s="55">
        <v>3825</v>
      </c>
      <c r="CP466" s="56">
        <v>868.75</v>
      </c>
      <c r="CQ466" s="54">
        <v>858.75</v>
      </c>
      <c r="CR466" s="55">
        <v>863.75</v>
      </c>
      <c r="CS466" s="56" t="s">
        <v>180</v>
      </c>
      <c r="CT466" s="54" t="s">
        <v>180</v>
      </c>
      <c r="CU466" s="55" t="s">
        <v>180</v>
      </c>
      <c r="CV466" s="56" t="s">
        <v>180</v>
      </c>
      <c r="CW466" s="54" t="s">
        <v>180</v>
      </c>
      <c r="CX466" s="55" t="s">
        <v>180</v>
      </c>
      <c r="CY466" s="54">
        <v>730</v>
      </c>
      <c r="CZ466" s="54">
        <v>715</v>
      </c>
      <c r="DA466" s="55">
        <v>723</v>
      </c>
      <c r="DB466" s="54">
        <v>782.5</v>
      </c>
      <c r="DC466" s="54">
        <v>762.5</v>
      </c>
      <c r="DD466" s="55">
        <v>772.75</v>
      </c>
      <c r="DE466" s="54" t="s">
        <v>180</v>
      </c>
      <c r="DF466" s="54" t="s">
        <v>180</v>
      </c>
      <c r="DG466" s="55" t="s">
        <v>180</v>
      </c>
      <c r="DH466" s="54" t="s">
        <v>180</v>
      </c>
      <c r="DI466" s="54" t="s">
        <v>180</v>
      </c>
      <c r="DJ466" s="55" t="s">
        <v>180</v>
      </c>
      <c r="DK466" s="56" t="s">
        <v>180</v>
      </c>
      <c r="DL466" s="54" t="s">
        <v>180</v>
      </c>
      <c r="DM466" s="55" t="s">
        <v>180</v>
      </c>
      <c r="DN466" s="54">
        <v>835</v>
      </c>
      <c r="DO466" s="54">
        <v>818.75</v>
      </c>
      <c r="DP466" s="55">
        <v>827</v>
      </c>
      <c r="DQ466" s="54">
        <v>850</v>
      </c>
      <c r="DR466" s="54">
        <v>835</v>
      </c>
      <c r="DS466" s="55">
        <v>842.5</v>
      </c>
      <c r="DT466" s="54" t="s">
        <v>180</v>
      </c>
      <c r="DU466" s="54" t="s">
        <v>180</v>
      </c>
      <c r="DV466" s="55" t="s">
        <v>180</v>
      </c>
      <c r="DW466" s="56" t="s">
        <v>180</v>
      </c>
      <c r="DX466" s="54" t="s">
        <v>180</v>
      </c>
      <c r="DY466" s="55" t="s">
        <v>180</v>
      </c>
      <c r="DZ466" s="56" t="s">
        <v>180</v>
      </c>
      <c r="EA466" s="54" t="s">
        <v>180</v>
      </c>
      <c r="EB466" s="55" t="s">
        <v>180</v>
      </c>
      <c r="EC466" s="56">
        <v>793.25</v>
      </c>
      <c r="ED466" s="54">
        <v>763.75</v>
      </c>
      <c r="EE466" s="55">
        <v>778.75</v>
      </c>
      <c r="EF466" s="56" t="s">
        <v>180</v>
      </c>
      <c r="EG466" s="54" t="s">
        <v>180</v>
      </c>
      <c r="EH466" s="55" t="s">
        <v>180</v>
      </c>
      <c r="EI466" s="56">
        <v>567.5</v>
      </c>
      <c r="EJ466" s="54">
        <v>555</v>
      </c>
      <c r="EK466" s="55">
        <v>561.25</v>
      </c>
      <c r="EL466" s="56">
        <v>766.25</v>
      </c>
      <c r="EM466" s="54">
        <v>712.75</v>
      </c>
      <c r="EN466" s="55">
        <v>739.5</v>
      </c>
      <c r="EO466" s="56">
        <v>3367.5</v>
      </c>
      <c r="EP466" s="54">
        <v>3330</v>
      </c>
      <c r="EQ466" s="55">
        <v>3348.75</v>
      </c>
      <c r="ER466" s="56" t="s">
        <v>180</v>
      </c>
      <c r="ES466" s="54" t="s">
        <v>180</v>
      </c>
      <c r="ET466" s="55" t="s">
        <v>180</v>
      </c>
      <c r="EU466" s="54">
        <v>795</v>
      </c>
      <c r="EV466" s="54">
        <v>786.25</v>
      </c>
      <c r="EW466" s="55">
        <v>790.75</v>
      </c>
      <c r="EX466" s="54">
        <v>728.75</v>
      </c>
      <c r="EY466" s="54">
        <v>720</v>
      </c>
      <c r="EZ466" s="55">
        <v>724.75</v>
      </c>
      <c r="FA466" s="56">
        <v>568.75</v>
      </c>
      <c r="FB466" s="54">
        <v>566.25</v>
      </c>
      <c r="FC466" s="55">
        <v>567.75</v>
      </c>
      <c r="FD466" s="56">
        <v>1337.5</v>
      </c>
      <c r="FE466" s="54">
        <v>1263.75</v>
      </c>
      <c r="FF466" s="55">
        <v>1301</v>
      </c>
      <c r="FG466" s="56">
        <v>607.5</v>
      </c>
      <c r="FH466" s="54">
        <v>601.25</v>
      </c>
      <c r="FI466" s="55">
        <v>604.75</v>
      </c>
      <c r="FJ466" s="56">
        <v>613</v>
      </c>
      <c r="FK466" s="54">
        <v>590</v>
      </c>
      <c r="FL466" s="55">
        <v>602</v>
      </c>
      <c r="FM466" s="56">
        <v>635</v>
      </c>
      <c r="FN466" s="54">
        <v>625</v>
      </c>
      <c r="FO466" s="55">
        <v>630</v>
      </c>
      <c r="FP466" s="56" t="s">
        <v>180</v>
      </c>
      <c r="FQ466" s="54" t="s">
        <v>180</v>
      </c>
      <c r="FR466" s="55" t="s">
        <v>180</v>
      </c>
      <c r="FS466" s="56" t="s">
        <v>180</v>
      </c>
      <c r="FT466" s="54" t="s">
        <v>180</v>
      </c>
      <c r="FU466" s="55" t="s">
        <v>180</v>
      </c>
      <c r="FV466" s="56">
        <v>550</v>
      </c>
      <c r="FW466" s="54">
        <v>550</v>
      </c>
      <c r="FX466" s="55">
        <v>550</v>
      </c>
      <c r="FY466" s="56">
        <v>610</v>
      </c>
      <c r="FZ466" s="54">
        <v>600</v>
      </c>
      <c r="GA466" s="55">
        <v>605</v>
      </c>
      <c r="GB466" s="56">
        <v>1629</v>
      </c>
      <c r="GC466" s="54">
        <v>1163</v>
      </c>
      <c r="GD466" s="55">
        <v>1396</v>
      </c>
      <c r="GE466" s="56">
        <v>1258</v>
      </c>
      <c r="GF466" s="54">
        <v>1258</v>
      </c>
      <c r="GG466" s="55">
        <v>1258</v>
      </c>
      <c r="GH466" s="56">
        <v>1695</v>
      </c>
      <c r="GI466" s="54">
        <v>1350</v>
      </c>
      <c r="GJ466" s="55">
        <v>1523</v>
      </c>
      <c r="GK466" s="56" t="s">
        <v>180</v>
      </c>
      <c r="GL466" s="54" t="s">
        <v>180</v>
      </c>
      <c r="GM466" s="55" t="s">
        <v>180</v>
      </c>
      <c r="GN466" s="56" t="s">
        <v>180</v>
      </c>
      <c r="GO466" s="54" t="s">
        <v>180</v>
      </c>
      <c r="GP466" s="55" t="s">
        <v>180</v>
      </c>
      <c r="GQ466" s="56" t="s">
        <v>180</v>
      </c>
      <c r="GR466" s="54" t="s">
        <v>180</v>
      </c>
      <c r="GS466" s="55" t="s">
        <v>180</v>
      </c>
      <c r="GT466" s="56">
        <v>1398</v>
      </c>
      <c r="GU466" s="54">
        <v>1393</v>
      </c>
      <c r="GV466" s="55">
        <v>1396</v>
      </c>
      <c r="GW466" s="56" t="s">
        <v>180</v>
      </c>
      <c r="GX466" s="54" t="s">
        <v>180</v>
      </c>
      <c r="GY466" s="55" t="s">
        <v>180</v>
      </c>
      <c r="GZ466" s="56">
        <v>268</v>
      </c>
      <c r="HA466" s="54">
        <v>153</v>
      </c>
      <c r="HB466" s="55">
        <v>211</v>
      </c>
      <c r="HC466" s="56" t="s">
        <v>180</v>
      </c>
      <c r="HD466" s="54" t="s">
        <v>180</v>
      </c>
      <c r="HE466" s="55" t="s">
        <v>180</v>
      </c>
      <c r="HF466" s="54">
        <v>230</v>
      </c>
      <c r="HG466" s="54">
        <v>210</v>
      </c>
      <c r="HH466" s="55">
        <v>220</v>
      </c>
      <c r="HI466" s="54">
        <v>128</v>
      </c>
      <c r="HJ466" s="54">
        <v>112</v>
      </c>
      <c r="HK466" s="55">
        <v>120</v>
      </c>
      <c r="HL466" s="56">
        <v>110</v>
      </c>
      <c r="HM466" s="54">
        <v>60</v>
      </c>
      <c r="HN466" s="55">
        <v>85</v>
      </c>
      <c r="HO466" s="56">
        <v>210</v>
      </c>
      <c r="HP466" s="54">
        <v>100</v>
      </c>
      <c r="HQ466" s="55">
        <v>155</v>
      </c>
      <c r="HR466" s="56">
        <v>250</v>
      </c>
      <c r="HS466" s="54">
        <v>220</v>
      </c>
      <c r="HT466" s="55">
        <v>235</v>
      </c>
      <c r="HU466" s="56">
        <v>300</v>
      </c>
      <c r="HV466" s="54">
        <v>260</v>
      </c>
      <c r="HW466" s="55">
        <v>280</v>
      </c>
      <c r="HX466" s="56">
        <v>130</v>
      </c>
      <c r="HY466" s="54">
        <v>110</v>
      </c>
      <c r="HZ466" s="55">
        <v>120</v>
      </c>
      <c r="IA466" s="56">
        <v>115</v>
      </c>
      <c r="IB466" s="54">
        <v>95</v>
      </c>
      <c r="IC466" s="55">
        <v>105</v>
      </c>
    </row>
    <row r="467" spans="1:237">
      <c r="A467" s="20">
        <v>2025</v>
      </c>
      <c r="B467" s="20">
        <v>4</v>
      </c>
      <c r="C467" s="20">
        <v>10</v>
      </c>
      <c r="D467" s="54" t="s">
        <v>180</v>
      </c>
      <c r="E467" s="54" t="s">
        <v>180</v>
      </c>
      <c r="F467" s="55" t="s">
        <v>180</v>
      </c>
      <c r="G467" s="56" t="s">
        <v>180</v>
      </c>
      <c r="H467" s="54" t="s">
        <v>180</v>
      </c>
      <c r="I467" s="55" t="s">
        <v>180</v>
      </c>
      <c r="J467" s="56">
        <v>770</v>
      </c>
      <c r="K467" s="54">
        <v>766</v>
      </c>
      <c r="L467" s="55">
        <v>768</v>
      </c>
      <c r="M467" s="56">
        <v>825</v>
      </c>
      <c r="N467" s="54">
        <v>807</v>
      </c>
      <c r="O467" s="55">
        <v>816.2</v>
      </c>
      <c r="P467" s="56" t="s">
        <v>180</v>
      </c>
      <c r="Q467" s="54" t="s">
        <v>180</v>
      </c>
      <c r="R467" s="55" t="s">
        <v>180</v>
      </c>
      <c r="S467" s="56" t="s">
        <v>180</v>
      </c>
      <c r="T467" s="54" t="s">
        <v>180</v>
      </c>
      <c r="U467" s="55" t="s">
        <v>180</v>
      </c>
      <c r="V467" s="54">
        <v>837</v>
      </c>
      <c r="W467" s="54">
        <v>825</v>
      </c>
      <c r="X467" s="55">
        <v>831.2</v>
      </c>
      <c r="Y467" s="54" t="s">
        <v>180</v>
      </c>
      <c r="Z467" s="54" t="s">
        <v>180</v>
      </c>
      <c r="AA467" s="55" t="s">
        <v>180</v>
      </c>
      <c r="AB467" s="54">
        <v>830</v>
      </c>
      <c r="AC467" s="54">
        <v>824</v>
      </c>
      <c r="AD467" s="55">
        <v>827.2</v>
      </c>
      <c r="AE467" s="54" t="s">
        <v>180</v>
      </c>
      <c r="AF467" s="54" t="s">
        <v>180</v>
      </c>
      <c r="AG467" s="55" t="s">
        <v>180</v>
      </c>
      <c r="AH467" s="56" t="s">
        <v>180</v>
      </c>
      <c r="AI467" s="54" t="s">
        <v>180</v>
      </c>
      <c r="AJ467" s="55" t="s">
        <v>180</v>
      </c>
      <c r="AK467" s="56" t="s">
        <v>180</v>
      </c>
      <c r="AL467" s="54" t="s">
        <v>180</v>
      </c>
      <c r="AM467" s="55" t="s">
        <v>180</v>
      </c>
      <c r="AN467" s="56" t="s">
        <v>180</v>
      </c>
      <c r="AO467" s="54" t="s">
        <v>180</v>
      </c>
      <c r="AP467" s="55" t="s">
        <v>180</v>
      </c>
      <c r="AQ467" s="56" t="s">
        <v>180</v>
      </c>
      <c r="AR467" s="54" t="s">
        <v>180</v>
      </c>
      <c r="AS467" s="55" t="s">
        <v>180</v>
      </c>
      <c r="AT467" s="56" t="s">
        <v>180</v>
      </c>
      <c r="AU467" s="54" t="s">
        <v>180</v>
      </c>
      <c r="AV467" s="55" t="s">
        <v>180</v>
      </c>
      <c r="AW467" s="56">
        <v>729</v>
      </c>
      <c r="AX467" s="54">
        <v>701.6</v>
      </c>
      <c r="AY467" s="55">
        <v>715.6</v>
      </c>
      <c r="AZ467" s="56" t="s">
        <v>180</v>
      </c>
      <c r="BA467" s="54" t="s">
        <v>180</v>
      </c>
      <c r="BB467" s="55" t="s">
        <v>180</v>
      </c>
      <c r="BC467" s="56">
        <v>797.8</v>
      </c>
      <c r="BD467" s="54">
        <v>789.8</v>
      </c>
      <c r="BE467" s="55">
        <v>794</v>
      </c>
      <c r="BF467" s="56">
        <v>799</v>
      </c>
      <c r="BG467" s="54">
        <v>757.2</v>
      </c>
      <c r="BH467" s="55">
        <v>778.4</v>
      </c>
      <c r="BI467" s="56">
        <v>784</v>
      </c>
      <c r="BJ467" s="54">
        <v>760</v>
      </c>
      <c r="BK467" s="55">
        <v>772</v>
      </c>
      <c r="BL467" s="56">
        <v>762.8</v>
      </c>
      <c r="BM467" s="54">
        <v>753.8</v>
      </c>
      <c r="BN467" s="55">
        <v>758.6</v>
      </c>
      <c r="BO467" s="56">
        <v>782</v>
      </c>
      <c r="BP467" s="54">
        <v>772</v>
      </c>
      <c r="BQ467" s="55">
        <v>777</v>
      </c>
      <c r="BR467" s="56">
        <v>757</v>
      </c>
      <c r="BS467" s="54">
        <v>740</v>
      </c>
      <c r="BT467" s="55">
        <v>748.6</v>
      </c>
      <c r="BU467" s="56">
        <v>762.6</v>
      </c>
      <c r="BV467" s="54">
        <v>753.6</v>
      </c>
      <c r="BW467" s="55">
        <v>758.6</v>
      </c>
      <c r="BX467" s="56">
        <v>777</v>
      </c>
      <c r="BY467" s="54">
        <v>769</v>
      </c>
      <c r="BZ467" s="55">
        <v>773.2</v>
      </c>
      <c r="CA467" s="56" t="s">
        <v>180</v>
      </c>
      <c r="CB467" s="54" t="s">
        <v>180</v>
      </c>
      <c r="CC467" s="55" t="s">
        <v>180</v>
      </c>
      <c r="CD467" s="56" t="s">
        <v>180</v>
      </c>
      <c r="CE467" s="54" t="s">
        <v>180</v>
      </c>
      <c r="CF467" s="55" t="s">
        <v>180</v>
      </c>
      <c r="CG467" s="56">
        <v>785</v>
      </c>
      <c r="CH467" s="54">
        <v>775</v>
      </c>
      <c r="CI467" s="55">
        <v>780</v>
      </c>
      <c r="CJ467" s="56">
        <v>4000</v>
      </c>
      <c r="CK467" s="54">
        <v>3949.9999999999991</v>
      </c>
      <c r="CL467" s="55">
        <v>3975.0000000000009</v>
      </c>
      <c r="CM467" s="56">
        <v>3850</v>
      </c>
      <c r="CN467" s="54">
        <v>3800.0000000000009</v>
      </c>
      <c r="CO467" s="55">
        <v>3825</v>
      </c>
      <c r="CP467" s="56">
        <v>837</v>
      </c>
      <c r="CQ467" s="54">
        <v>820</v>
      </c>
      <c r="CR467" s="55">
        <v>828.8</v>
      </c>
      <c r="CS467" s="56" t="s">
        <v>180</v>
      </c>
      <c r="CT467" s="54" t="s">
        <v>180</v>
      </c>
      <c r="CU467" s="55" t="s">
        <v>180</v>
      </c>
      <c r="CV467" s="56" t="s">
        <v>180</v>
      </c>
      <c r="CW467" s="54" t="s">
        <v>180</v>
      </c>
      <c r="CX467" s="55" t="s">
        <v>180</v>
      </c>
      <c r="CY467" s="54">
        <v>696</v>
      </c>
      <c r="CZ467" s="54">
        <v>648</v>
      </c>
      <c r="DA467" s="55">
        <v>672.2</v>
      </c>
      <c r="DB467" s="54">
        <v>700</v>
      </c>
      <c r="DC467" s="54">
        <v>698</v>
      </c>
      <c r="DD467" s="55">
        <v>699</v>
      </c>
      <c r="DE467" s="54" t="s">
        <v>180</v>
      </c>
      <c r="DF467" s="54" t="s">
        <v>180</v>
      </c>
      <c r="DG467" s="55" t="s">
        <v>180</v>
      </c>
      <c r="DH467" s="54" t="s">
        <v>180</v>
      </c>
      <c r="DI467" s="54" t="s">
        <v>180</v>
      </c>
      <c r="DJ467" s="55" t="s">
        <v>180</v>
      </c>
      <c r="DK467" s="56" t="s">
        <v>180</v>
      </c>
      <c r="DL467" s="54" t="s">
        <v>180</v>
      </c>
      <c r="DM467" s="55" t="s">
        <v>180</v>
      </c>
      <c r="DN467" s="54">
        <v>810</v>
      </c>
      <c r="DO467" s="54">
        <v>797</v>
      </c>
      <c r="DP467" s="55">
        <v>803.6</v>
      </c>
      <c r="DQ467" s="54">
        <v>824</v>
      </c>
      <c r="DR467" s="54">
        <v>813</v>
      </c>
      <c r="DS467" s="55">
        <v>818.6</v>
      </c>
      <c r="DT467" s="54" t="s">
        <v>180</v>
      </c>
      <c r="DU467" s="54" t="s">
        <v>180</v>
      </c>
      <c r="DV467" s="55" t="s">
        <v>180</v>
      </c>
      <c r="DW467" s="56" t="s">
        <v>180</v>
      </c>
      <c r="DX467" s="54" t="s">
        <v>180</v>
      </c>
      <c r="DY467" s="55" t="s">
        <v>180</v>
      </c>
      <c r="DZ467" s="56" t="s">
        <v>180</v>
      </c>
      <c r="EA467" s="54" t="s">
        <v>180</v>
      </c>
      <c r="EB467" s="55" t="s">
        <v>180</v>
      </c>
      <c r="EC467" s="56">
        <v>767.2</v>
      </c>
      <c r="ED467" s="54">
        <v>682</v>
      </c>
      <c r="EE467" s="55">
        <v>724.6</v>
      </c>
      <c r="EF467" s="56" t="s">
        <v>180</v>
      </c>
      <c r="EG467" s="54" t="s">
        <v>180</v>
      </c>
      <c r="EH467" s="55" t="s">
        <v>180</v>
      </c>
      <c r="EI467" s="56">
        <v>540</v>
      </c>
      <c r="EJ467" s="54">
        <v>530</v>
      </c>
      <c r="EK467" s="55">
        <v>535.20000000000005</v>
      </c>
      <c r="EL467" s="56">
        <v>713</v>
      </c>
      <c r="EM467" s="54">
        <v>685</v>
      </c>
      <c r="EN467" s="55">
        <v>699.2</v>
      </c>
      <c r="EO467" s="56">
        <v>3314</v>
      </c>
      <c r="EP467" s="54">
        <v>3260</v>
      </c>
      <c r="EQ467" s="55">
        <v>3287</v>
      </c>
      <c r="ER467" s="56" t="s">
        <v>180</v>
      </c>
      <c r="ES467" s="54" t="s">
        <v>180</v>
      </c>
      <c r="ET467" s="55" t="s">
        <v>180</v>
      </c>
      <c r="EU467" s="54">
        <v>752</v>
      </c>
      <c r="EV467" s="54">
        <v>740</v>
      </c>
      <c r="EW467" s="55">
        <v>746.4</v>
      </c>
      <c r="EX467" s="54">
        <v>692</v>
      </c>
      <c r="EY467" s="54">
        <v>674</v>
      </c>
      <c r="EZ467" s="55">
        <v>683</v>
      </c>
      <c r="FA467" s="56">
        <v>552</v>
      </c>
      <c r="FB467" s="54">
        <v>550</v>
      </c>
      <c r="FC467" s="55">
        <v>551</v>
      </c>
      <c r="FD467" s="56">
        <v>1288</v>
      </c>
      <c r="FE467" s="54">
        <v>1203</v>
      </c>
      <c r="FF467" s="55">
        <v>1245.8</v>
      </c>
      <c r="FG467" s="56">
        <v>600</v>
      </c>
      <c r="FH467" s="54">
        <v>595</v>
      </c>
      <c r="FI467" s="55">
        <v>598</v>
      </c>
      <c r="FJ467" s="56">
        <v>605.20000000000005</v>
      </c>
      <c r="FK467" s="54">
        <v>586</v>
      </c>
      <c r="FL467" s="55">
        <v>596</v>
      </c>
      <c r="FM467" s="56">
        <v>629</v>
      </c>
      <c r="FN467" s="54">
        <v>619</v>
      </c>
      <c r="FO467" s="55">
        <v>624</v>
      </c>
      <c r="FP467" s="56" t="s">
        <v>180</v>
      </c>
      <c r="FQ467" s="54" t="s">
        <v>180</v>
      </c>
      <c r="FR467" s="55" t="s">
        <v>180</v>
      </c>
      <c r="FS467" s="56" t="s">
        <v>180</v>
      </c>
      <c r="FT467" s="54" t="s">
        <v>180</v>
      </c>
      <c r="FU467" s="55" t="s">
        <v>180</v>
      </c>
      <c r="FV467" s="56">
        <v>550</v>
      </c>
      <c r="FW467" s="54">
        <v>544</v>
      </c>
      <c r="FX467" s="55">
        <v>547</v>
      </c>
      <c r="FY467" s="56">
        <v>600</v>
      </c>
      <c r="FZ467" s="54">
        <v>588</v>
      </c>
      <c r="GA467" s="55">
        <v>594</v>
      </c>
      <c r="GB467" s="56">
        <v>1629</v>
      </c>
      <c r="GC467" s="54">
        <v>1163</v>
      </c>
      <c r="GD467" s="55">
        <v>1396</v>
      </c>
      <c r="GE467" s="56">
        <v>1290</v>
      </c>
      <c r="GF467" s="54">
        <v>1290</v>
      </c>
      <c r="GG467" s="55">
        <v>1290</v>
      </c>
      <c r="GH467" s="56">
        <v>1695</v>
      </c>
      <c r="GI467" s="54">
        <v>1350</v>
      </c>
      <c r="GJ467" s="55">
        <v>1523</v>
      </c>
      <c r="GK467" s="56" t="s">
        <v>180</v>
      </c>
      <c r="GL467" s="54" t="s">
        <v>180</v>
      </c>
      <c r="GM467" s="55" t="s">
        <v>180</v>
      </c>
      <c r="GN467" s="56" t="s">
        <v>180</v>
      </c>
      <c r="GO467" s="54" t="s">
        <v>180</v>
      </c>
      <c r="GP467" s="55" t="s">
        <v>180</v>
      </c>
      <c r="GQ467" s="56" t="s">
        <v>180</v>
      </c>
      <c r="GR467" s="54" t="s">
        <v>180</v>
      </c>
      <c r="GS467" s="55" t="s">
        <v>180</v>
      </c>
      <c r="GT467" s="56">
        <v>1398</v>
      </c>
      <c r="GU467" s="54">
        <v>1393</v>
      </c>
      <c r="GV467" s="55">
        <v>1396</v>
      </c>
      <c r="GW467" s="56" t="s">
        <v>180</v>
      </c>
      <c r="GX467" s="54" t="s">
        <v>180</v>
      </c>
      <c r="GY467" s="55" t="s">
        <v>180</v>
      </c>
      <c r="GZ467" s="56">
        <v>273.60000000000002</v>
      </c>
      <c r="HA467" s="54">
        <v>152.6</v>
      </c>
      <c r="HB467" s="55">
        <v>213.4</v>
      </c>
      <c r="HC467" s="56" t="s">
        <v>180</v>
      </c>
      <c r="HD467" s="54" t="s">
        <v>180</v>
      </c>
      <c r="HE467" s="55" t="s">
        <v>180</v>
      </c>
      <c r="HF467" s="54">
        <v>236</v>
      </c>
      <c r="HG467" s="54">
        <v>210</v>
      </c>
      <c r="HH467" s="55">
        <v>223.2</v>
      </c>
      <c r="HI467" s="54">
        <v>126.8</v>
      </c>
      <c r="HJ467" s="54">
        <v>112.8</v>
      </c>
      <c r="HK467" s="55">
        <v>120</v>
      </c>
      <c r="HL467" s="56">
        <v>110</v>
      </c>
      <c r="HM467" s="54">
        <v>60</v>
      </c>
      <c r="HN467" s="55">
        <v>85</v>
      </c>
      <c r="HO467" s="56">
        <v>210</v>
      </c>
      <c r="HP467" s="54">
        <v>100</v>
      </c>
      <c r="HQ467" s="55">
        <v>155</v>
      </c>
      <c r="HR467" s="56">
        <v>250</v>
      </c>
      <c r="HS467" s="54">
        <v>220</v>
      </c>
      <c r="HT467" s="55">
        <v>235</v>
      </c>
      <c r="HU467" s="56">
        <v>312</v>
      </c>
      <c r="HV467" s="54">
        <v>260</v>
      </c>
      <c r="HW467" s="55">
        <v>286</v>
      </c>
      <c r="HX467" s="56">
        <v>130</v>
      </c>
      <c r="HY467" s="54">
        <v>108</v>
      </c>
      <c r="HZ467" s="55">
        <v>119.2</v>
      </c>
      <c r="IA467" s="56">
        <v>115</v>
      </c>
      <c r="IB467" s="54">
        <v>95</v>
      </c>
      <c r="IC467" s="55">
        <v>105</v>
      </c>
    </row>
    <row r="468" spans="1:237">
      <c r="A468" s="20">
        <v>2025</v>
      </c>
      <c r="B468" s="20">
        <v>4</v>
      </c>
      <c r="C468" s="20">
        <v>11</v>
      </c>
      <c r="D468" s="54" t="s">
        <v>180</v>
      </c>
      <c r="E468" s="54" t="s">
        <v>180</v>
      </c>
      <c r="F468" s="55" t="s">
        <v>180</v>
      </c>
      <c r="G468" s="56" t="s">
        <v>180</v>
      </c>
      <c r="H468" s="54" t="s">
        <v>180</v>
      </c>
      <c r="I468" s="55" t="s">
        <v>180</v>
      </c>
      <c r="J468" s="56">
        <v>718.75</v>
      </c>
      <c r="K468" s="54">
        <v>706.25</v>
      </c>
      <c r="L468" s="55">
        <v>712.5</v>
      </c>
      <c r="M468" s="56">
        <v>797.5</v>
      </c>
      <c r="N468" s="54">
        <v>782.5</v>
      </c>
      <c r="O468" s="55">
        <v>790.25</v>
      </c>
      <c r="P468" s="56" t="s">
        <v>180</v>
      </c>
      <c r="Q468" s="54" t="s">
        <v>180</v>
      </c>
      <c r="R468" s="55" t="s">
        <v>180</v>
      </c>
      <c r="S468" s="56" t="s">
        <v>180</v>
      </c>
      <c r="T468" s="54" t="s">
        <v>180</v>
      </c>
      <c r="U468" s="55" t="s">
        <v>180</v>
      </c>
      <c r="V468" s="54">
        <v>811.25</v>
      </c>
      <c r="W468" s="54">
        <v>805</v>
      </c>
      <c r="X468" s="55">
        <v>808.25</v>
      </c>
      <c r="Y468" s="54" t="s">
        <v>180</v>
      </c>
      <c r="Z468" s="54" t="s">
        <v>180</v>
      </c>
      <c r="AA468" s="55" t="s">
        <v>180</v>
      </c>
      <c r="AB468" s="54">
        <v>802.5</v>
      </c>
      <c r="AC468" s="54">
        <v>797.5</v>
      </c>
      <c r="AD468" s="55">
        <v>800</v>
      </c>
      <c r="AE468" s="54" t="s">
        <v>180</v>
      </c>
      <c r="AF468" s="54" t="s">
        <v>180</v>
      </c>
      <c r="AG468" s="55" t="s">
        <v>180</v>
      </c>
      <c r="AH468" s="56" t="s">
        <v>180</v>
      </c>
      <c r="AI468" s="54" t="s">
        <v>180</v>
      </c>
      <c r="AJ468" s="55" t="s">
        <v>180</v>
      </c>
      <c r="AK468" s="56" t="s">
        <v>180</v>
      </c>
      <c r="AL468" s="54" t="s">
        <v>180</v>
      </c>
      <c r="AM468" s="55" t="s">
        <v>180</v>
      </c>
      <c r="AN468" s="56" t="s">
        <v>180</v>
      </c>
      <c r="AO468" s="54" t="s">
        <v>180</v>
      </c>
      <c r="AP468" s="55" t="s">
        <v>180</v>
      </c>
      <c r="AQ468" s="56" t="s">
        <v>180</v>
      </c>
      <c r="AR468" s="54" t="s">
        <v>180</v>
      </c>
      <c r="AS468" s="55" t="s">
        <v>180</v>
      </c>
      <c r="AT468" s="56" t="s">
        <v>180</v>
      </c>
      <c r="AU468" s="54" t="s">
        <v>180</v>
      </c>
      <c r="AV468" s="55" t="s">
        <v>180</v>
      </c>
      <c r="AW468" s="56">
        <v>697.5</v>
      </c>
      <c r="AX468" s="54">
        <v>661.5</v>
      </c>
      <c r="AY468" s="55">
        <v>680</v>
      </c>
      <c r="AZ468" s="56" t="s">
        <v>180</v>
      </c>
      <c r="BA468" s="54" t="s">
        <v>180</v>
      </c>
      <c r="BB468" s="55" t="s">
        <v>180</v>
      </c>
      <c r="BC468" s="56">
        <v>758.75</v>
      </c>
      <c r="BD468" s="54">
        <v>751.25</v>
      </c>
      <c r="BE468" s="55">
        <v>755.25</v>
      </c>
      <c r="BF468" s="56">
        <v>746.25</v>
      </c>
      <c r="BG468" s="54">
        <v>714</v>
      </c>
      <c r="BH468" s="55">
        <v>730.25</v>
      </c>
      <c r="BI468" s="56">
        <v>740</v>
      </c>
      <c r="BJ468" s="54">
        <v>732.5</v>
      </c>
      <c r="BK468" s="55">
        <v>736.25</v>
      </c>
      <c r="BL468" s="56">
        <v>720.5</v>
      </c>
      <c r="BM468" s="54">
        <v>706.25</v>
      </c>
      <c r="BN468" s="55">
        <v>713.75</v>
      </c>
      <c r="BO468" s="56">
        <v>717.5</v>
      </c>
      <c r="BP468" s="54">
        <v>710</v>
      </c>
      <c r="BQ468" s="55">
        <v>714</v>
      </c>
      <c r="BR468" s="56">
        <v>697.5</v>
      </c>
      <c r="BS468" s="54">
        <v>690</v>
      </c>
      <c r="BT468" s="55">
        <v>693.75</v>
      </c>
      <c r="BU468" s="56">
        <v>706.75</v>
      </c>
      <c r="BV468" s="54">
        <v>698.25</v>
      </c>
      <c r="BW468" s="55">
        <v>702.5</v>
      </c>
      <c r="BX468" s="56">
        <v>728.75</v>
      </c>
      <c r="BY468" s="54">
        <v>720.25</v>
      </c>
      <c r="BZ468" s="55">
        <v>724.5</v>
      </c>
      <c r="CA468" s="56" t="s">
        <v>180</v>
      </c>
      <c r="CB468" s="54" t="s">
        <v>180</v>
      </c>
      <c r="CC468" s="55" t="s">
        <v>180</v>
      </c>
      <c r="CD468" s="56" t="s">
        <v>180</v>
      </c>
      <c r="CE468" s="54" t="s">
        <v>180</v>
      </c>
      <c r="CF468" s="55" t="s">
        <v>180</v>
      </c>
      <c r="CG468" s="56">
        <v>766.25</v>
      </c>
      <c r="CH468" s="54">
        <v>756.25</v>
      </c>
      <c r="CI468" s="55">
        <v>761.25</v>
      </c>
      <c r="CJ468" s="56">
        <v>4140</v>
      </c>
      <c r="CK468" s="54">
        <v>4100</v>
      </c>
      <c r="CL468" s="55">
        <v>4120</v>
      </c>
      <c r="CM468" s="56">
        <v>3967.5</v>
      </c>
      <c r="CN468" s="54">
        <v>3925.0000000000009</v>
      </c>
      <c r="CO468" s="55">
        <v>3946.25</v>
      </c>
      <c r="CP468" s="56">
        <v>787.5</v>
      </c>
      <c r="CQ468" s="54">
        <v>770</v>
      </c>
      <c r="CR468" s="55">
        <v>778.75</v>
      </c>
      <c r="CS468" s="56" t="s">
        <v>180</v>
      </c>
      <c r="CT468" s="54" t="s">
        <v>180</v>
      </c>
      <c r="CU468" s="55" t="s">
        <v>180</v>
      </c>
      <c r="CV468" s="56" t="s">
        <v>180</v>
      </c>
      <c r="CW468" s="54" t="s">
        <v>180</v>
      </c>
      <c r="CX468" s="55" t="s">
        <v>180</v>
      </c>
      <c r="CY468" s="54">
        <v>665</v>
      </c>
      <c r="CZ468" s="54">
        <v>611.25</v>
      </c>
      <c r="DA468" s="55">
        <v>638.25</v>
      </c>
      <c r="DB468" s="54">
        <v>683.75</v>
      </c>
      <c r="DC468" s="54">
        <v>678.75</v>
      </c>
      <c r="DD468" s="55">
        <v>681.25</v>
      </c>
      <c r="DE468" s="54" t="s">
        <v>180</v>
      </c>
      <c r="DF468" s="54" t="s">
        <v>180</v>
      </c>
      <c r="DG468" s="55" t="s">
        <v>180</v>
      </c>
      <c r="DH468" s="54" t="s">
        <v>180</v>
      </c>
      <c r="DI468" s="54" t="s">
        <v>180</v>
      </c>
      <c r="DJ468" s="55" t="s">
        <v>180</v>
      </c>
      <c r="DK468" s="56" t="s">
        <v>180</v>
      </c>
      <c r="DL468" s="54" t="s">
        <v>180</v>
      </c>
      <c r="DM468" s="55" t="s">
        <v>180</v>
      </c>
      <c r="DN468" s="54">
        <v>792.5</v>
      </c>
      <c r="DO468" s="54">
        <v>758.75</v>
      </c>
      <c r="DP468" s="55">
        <v>775.75</v>
      </c>
      <c r="DQ468" s="54">
        <v>782.5</v>
      </c>
      <c r="DR468" s="54">
        <v>767.5</v>
      </c>
      <c r="DS468" s="55">
        <v>775</v>
      </c>
      <c r="DT468" s="54" t="s">
        <v>180</v>
      </c>
      <c r="DU468" s="54" t="s">
        <v>180</v>
      </c>
      <c r="DV468" s="55" t="s">
        <v>180</v>
      </c>
      <c r="DW468" s="56" t="s">
        <v>180</v>
      </c>
      <c r="DX468" s="54" t="s">
        <v>180</v>
      </c>
      <c r="DY468" s="55" t="s">
        <v>180</v>
      </c>
      <c r="DZ468" s="56" t="s">
        <v>180</v>
      </c>
      <c r="EA468" s="54" t="s">
        <v>180</v>
      </c>
      <c r="EB468" s="55" t="s">
        <v>180</v>
      </c>
      <c r="EC468" s="56">
        <v>754</v>
      </c>
      <c r="ED468" s="54">
        <v>670</v>
      </c>
      <c r="EE468" s="55">
        <v>712</v>
      </c>
      <c r="EF468" s="56" t="s">
        <v>180</v>
      </c>
      <c r="EG468" s="54" t="s">
        <v>180</v>
      </c>
      <c r="EH468" s="55" t="s">
        <v>180</v>
      </c>
      <c r="EI468" s="56">
        <v>525</v>
      </c>
      <c r="EJ468" s="54">
        <v>515</v>
      </c>
      <c r="EK468" s="55">
        <v>520</v>
      </c>
      <c r="EL468" s="56">
        <v>728.75</v>
      </c>
      <c r="EM468" s="54">
        <v>685</v>
      </c>
      <c r="EN468" s="55">
        <v>707</v>
      </c>
      <c r="EO468" s="56">
        <v>3562.5</v>
      </c>
      <c r="EP468" s="54">
        <v>3537.5</v>
      </c>
      <c r="EQ468" s="55">
        <v>3550</v>
      </c>
      <c r="ER468" s="56" t="s">
        <v>180</v>
      </c>
      <c r="ES468" s="54" t="s">
        <v>180</v>
      </c>
      <c r="ET468" s="55" t="s">
        <v>180</v>
      </c>
      <c r="EU468" s="54">
        <v>715</v>
      </c>
      <c r="EV468" s="54">
        <v>700</v>
      </c>
      <c r="EW468" s="55">
        <v>708</v>
      </c>
      <c r="EX468" s="54">
        <v>652.5</v>
      </c>
      <c r="EY468" s="54">
        <v>642.5</v>
      </c>
      <c r="EZ468" s="55">
        <v>647.75</v>
      </c>
      <c r="FA468" s="56">
        <v>550</v>
      </c>
      <c r="FB468" s="54">
        <v>550</v>
      </c>
      <c r="FC468" s="55">
        <v>550</v>
      </c>
      <c r="FD468" s="56">
        <v>1200</v>
      </c>
      <c r="FE468" s="54">
        <v>1167.5</v>
      </c>
      <c r="FF468" s="55">
        <v>1184</v>
      </c>
      <c r="FG468" s="56">
        <v>577.5</v>
      </c>
      <c r="FH468" s="54">
        <v>566.25</v>
      </c>
      <c r="FI468" s="55">
        <v>572.25</v>
      </c>
      <c r="FJ468" s="56">
        <v>592.5</v>
      </c>
      <c r="FK468" s="54">
        <v>581.25</v>
      </c>
      <c r="FL468" s="55">
        <v>587</v>
      </c>
      <c r="FM468" s="56">
        <v>625</v>
      </c>
      <c r="FN468" s="54">
        <v>615</v>
      </c>
      <c r="FO468" s="55">
        <v>620</v>
      </c>
      <c r="FP468" s="56" t="s">
        <v>180</v>
      </c>
      <c r="FQ468" s="54" t="s">
        <v>180</v>
      </c>
      <c r="FR468" s="55" t="s">
        <v>180</v>
      </c>
      <c r="FS468" s="56" t="s">
        <v>180</v>
      </c>
      <c r="FT468" s="54" t="s">
        <v>180</v>
      </c>
      <c r="FU468" s="55" t="s">
        <v>180</v>
      </c>
      <c r="FV468" s="56">
        <v>542.5</v>
      </c>
      <c r="FW468" s="54">
        <v>540</v>
      </c>
      <c r="FX468" s="55">
        <v>541.25</v>
      </c>
      <c r="FY468" s="56">
        <v>560</v>
      </c>
      <c r="FZ468" s="54">
        <v>542.5</v>
      </c>
      <c r="GA468" s="55">
        <v>551.25</v>
      </c>
      <c r="GB468" s="56">
        <v>1629</v>
      </c>
      <c r="GC468" s="54">
        <v>1163</v>
      </c>
      <c r="GD468" s="55">
        <v>1396</v>
      </c>
      <c r="GE468" s="56">
        <v>1290</v>
      </c>
      <c r="GF468" s="54">
        <v>1290</v>
      </c>
      <c r="GG468" s="55">
        <v>1290</v>
      </c>
      <c r="GH468" s="56">
        <v>1695</v>
      </c>
      <c r="GI468" s="54">
        <v>1350</v>
      </c>
      <c r="GJ468" s="55">
        <v>1523</v>
      </c>
      <c r="GK468" s="56" t="s">
        <v>180</v>
      </c>
      <c r="GL468" s="54" t="s">
        <v>180</v>
      </c>
      <c r="GM468" s="55" t="s">
        <v>180</v>
      </c>
      <c r="GN468" s="56" t="s">
        <v>180</v>
      </c>
      <c r="GO468" s="54" t="s">
        <v>180</v>
      </c>
      <c r="GP468" s="55" t="s">
        <v>180</v>
      </c>
      <c r="GQ468" s="56" t="s">
        <v>180</v>
      </c>
      <c r="GR468" s="54" t="s">
        <v>180</v>
      </c>
      <c r="GS468" s="55" t="s">
        <v>180</v>
      </c>
      <c r="GT468" s="56">
        <v>1398</v>
      </c>
      <c r="GU468" s="54">
        <v>1393</v>
      </c>
      <c r="GV468" s="55">
        <v>1396</v>
      </c>
      <c r="GW468" s="56" t="s">
        <v>180</v>
      </c>
      <c r="GX468" s="54" t="s">
        <v>180</v>
      </c>
      <c r="GY468" s="55" t="s">
        <v>180</v>
      </c>
      <c r="GZ468" s="56">
        <v>282</v>
      </c>
      <c r="HA468" s="54">
        <v>152</v>
      </c>
      <c r="HB468" s="55">
        <v>217</v>
      </c>
      <c r="HC468" s="56" t="s">
        <v>180</v>
      </c>
      <c r="HD468" s="54" t="s">
        <v>180</v>
      </c>
      <c r="HE468" s="55" t="s">
        <v>180</v>
      </c>
      <c r="HF468" s="54">
        <v>245</v>
      </c>
      <c r="HG468" s="54">
        <v>210</v>
      </c>
      <c r="HH468" s="55">
        <v>228</v>
      </c>
      <c r="HI468" s="54">
        <v>125</v>
      </c>
      <c r="HJ468" s="54">
        <v>114</v>
      </c>
      <c r="HK468" s="55">
        <v>120</v>
      </c>
      <c r="HL468" s="56">
        <v>110</v>
      </c>
      <c r="HM468" s="54">
        <v>60</v>
      </c>
      <c r="HN468" s="55">
        <v>85</v>
      </c>
      <c r="HO468" s="56">
        <v>210</v>
      </c>
      <c r="HP468" s="54">
        <v>100</v>
      </c>
      <c r="HQ468" s="55">
        <v>155</v>
      </c>
      <c r="HR468" s="56">
        <v>250</v>
      </c>
      <c r="HS468" s="54">
        <v>220</v>
      </c>
      <c r="HT468" s="55">
        <v>235</v>
      </c>
      <c r="HU468" s="56">
        <v>330</v>
      </c>
      <c r="HV468" s="54">
        <v>260</v>
      </c>
      <c r="HW468" s="55">
        <v>295</v>
      </c>
      <c r="HX468" s="56">
        <v>130</v>
      </c>
      <c r="HY468" s="54">
        <v>105</v>
      </c>
      <c r="HZ468" s="55">
        <v>118</v>
      </c>
      <c r="IA468" s="56">
        <v>115</v>
      </c>
      <c r="IB468" s="54">
        <v>95</v>
      </c>
      <c r="IC468" s="55">
        <v>105</v>
      </c>
    </row>
    <row r="469" spans="1:237">
      <c r="A469" s="20">
        <v>2025</v>
      </c>
      <c r="B469" s="20">
        <v>4</v>
      </c>
      <c r="C469" s="20">
        <v>12</v>
      </c>
      <c r="D469" s="54" t="s">
        <v>180</v>
      </c>
      <c r="E469" s="54" t="s">
        <v>180</v>
      </c>
      <c r="F469" s="55" t="s">
        <v>180</v>
      </c>
      <c r="G469" s="56" t="s">
        <v>180</v>
      </c>
      <c r="H469" s="54" t="s">
        <v>180</v>
      </c>
      <c r="I469" s="55" t="s">
        <v>180</v>
      </c>
      <c r="J469" s="56">
        <v>641.66666666666663</v>
      </c>
      <c r="K469" s="54">
        <v>618.33333333333337</v>
      </c>
      <c r="L469" s="55">
        <v>630</v>
      </c>
      <c r="M469" s="56">
        <v>695</v>
      </c>
      <c r="N469" s="54">
        <v>661.66666666666663</v>
      </c>
      <c r="O469" s="55">
        <v>678.66666666666663</v>
      </c>
      <c r="P469" s="56" t="s">
        <v>180</v>
      </c>
      <c r="Q469" s="54" t="s">
        <v>180</v>
      </c>
      <c r="R469" s="55" t="s">
        <v>180</v>
      </c>
      <c r="S469" s="56" t="s">
        <v>180</v>
      </c>
      <c r="T469" s="54" t="s">
        <v>180</v>
      </c>
      <c r="U469" s="55" t="s">
        <v>180</v>
      </c>
      <c r="V469" s="54">
        <v>695</v>
      </c>
      <c r="W469" s="54">
        <v>681.66666666666663</v>
      </c>
      <c r="X469" s="55">
        <v>688.66666666666663</v>
      </c>
      <c r="Y469" s="54" t="s">
        <v>180</v>
      </c>
      <c r="Z469" s="54" t="s">
        <v>180</v>
      </c>
      <c r="AA469" s="55" t="s">
        <v>180</v>
      </c>
      <c r="AB469" s="54">
        <v>710</v>
      </c>
      <c r="AC469" s="54">
        <v>700</v>
      </c>
      <c r="AD469" s="55">
        <v>705</v>
      </c>
      <c r="AE469" s="54" t="s">
        <v>180</v>
      </c>
      <c r="AF469" s="54" t="s">
        <v>180</v>
      </c>
      <c r="AG469" s="55" t="s">
        <v>180</v>
      </c>
      <c r="AH469" s="56" t="s">
        <v>180</v>
      </c>
      <c r="AI469" s="54" t="s">
        <v>180</v>
      </c>
      <c r="AJ469" s="55" t="s">
        <v>180</v>
      </c>
      <c r="AK469" s="56" t="s">
        <v>180</v>
      </c>
      <c r="AL469" s="54" t="s">
        <v>180</v>
      </c>
      <c r="AM469" s="55" t="s">
        <v>180</v>
      </c>
      <c r="AN469" s="56" t="s">
        <v>180</v>
      </c>
      <c r="AO469" s="54" t="s">
        <v>180</v>
      </c>
      <c r="AP469" s="55" t="s">
        <v>180</v>
      </c>
      <c r="AQ469" s="56" t="s">
        <v>180</v>
      </c>
      <c r="AR469" s="54" t="s">
        <v>180</v>
      </c>
      <c r="AS469" s="55" t="s">
        <v>180</v>
      </c>
      <c r="AT469" s="56" t="s">
        <v>180</v>
      </c>
      <c r="AU469" s="54" t="s">
        <v>180</v>
      </c>
      <c r="AV469" s="55" t="s">
        <v>180</v>
      </c>
      <c r="AW469" s="56">
        <v>673.33333333333337</v>
      </c>
      <c r="AX469" s="54">
        <v>640</v>
      </c>
      <c r="AY469" s="55">
        <v>657</v>
      </c>
      <c r="AZ469" s="56" t="s">
        <v>180</v>
      </c>
      <c r="BA469" s="54" t="s">
        <v>180</v>
      </c>
      <c r="BB469" s="55" t="s">
        <v>180</v>
      </c>
      <c r="BC469" s="56">
        <v>730</v>
      </c>
      <c r="BD469" s="54">
        <v>720</v>
      </c>
      <c r="BE469" s="55">
        <v>725</v>
      </c>
      <c r="BF469" s="56">
        <v>720</v>
      </c>
      <c r="BG469" s="54">
        <v>698</v>
      </c>
      <c r="BH469" s="55">
        <v>709</v>
      </c>
      <c r="BI469" s="56">
        <v>740</v>
      </c>
      <c r="BJ469" s="54">
        <v>730</v>
      </c>
      <c r="BK469" s="55">
        <v>735</v>
      </c>
      <c r="BL469" s="56">
        <v>714</v>
      </c>
      <c r="BM469" s="54">
        <v>678</v>
      </c>
      <c r="BN469" s="55">
        <v>696</v>
      </c>
      <c r="BO469" s="56">
        <v>715</v>
      </c>
      <c r="BP469" s="54">
        <v>710</v>
      </c>
      <c r="BQ469" s="55">
        <v>713</v>
      </c>
      <c r="BR469" s="56">
        <v>690</v>
      </c>
      <c r="BS469" s="54">
        <v>680</v>
      </c>
      <c r="BT469" s="55">
        <v>685</v>
      </c>
      <c r="BU469" s="56">
        <v>685</v>
      </c>
      <c r="BV469" s="54">
        <v>681.33333333333337</v>
      </c>
      <c r="BW469" s="55">
        <v>683.66666666666663</v>
      </c>
      <c r="BX469" s="56">
        <v>703.33333333333337</v>
      </c>
      <c r="BY469" s="54">
        <v>693.33333333333337</v>
      </c>
      <c r="BZ469" s="55">
        <v>698.33333333333337</v>
      </c>
      <c r="CA469" s="56" t="s">
        <v>180</v>
      </c>
      <c r="CB469" s="54" t="s">
        <v>180</v>
      </c>
      <c r="CC469" s="55" t="s">
        <v>180</v>
      </c>
      <c r="CD469" s="56" t="s">
        <v>180</v>
      </c>
      <c r="CE469" s="54" t="s">
        <v>180</v>
      </c>
      <c r="CF469" s="55" t="s">
        <v>180</v>
      </c>
      <c r="CG469" s="56">
        <v>750</v>
      </c>
      <c r="CH469" s="54">
        <v>740</v>
      </c>
      <c r="CI469" s="55">
        <v>745</v>
      </c>
      <c r="CJ469" s="56">
        <v>4400</v>
      </c>
      <c r="CK469" s="54">
        <v>4333.333333333333</v>
      </c>
      <c r="CL469" s="55">
        <v>4366.666666666667</v>
      </c>
      <c r="CM469" s="56">
        <v>4050.0000000000014</v>
      </c>
      <c r="CN469" s="54">
        <v>4050.0000000000014</v>
      </c>
      <c r="CO469" s="55">
        <v>4050.0000000000014</v>
      </c>
      <c r="CP469" s="56">
        <v>780</v>
      </c>
      <c r="CQ469" s="54">
        <v>770</v>
      </c>
      <c r="CR469" s="55">
        <v>775</v>
      </c>
      <c r="CS469" s="56" t="s">
        <v>180</v>
      </c>
      <c r="CT469" s="54" t="s">
        <v>180</v>
      </c>
      <c r="CU469" s="55" t="s">
        <v>180</v>
      </c>
      <c r="CV469" s="56" t="s">
        <v>180</v>
      </c>
      <c r="CW469" s="54" t="s">
        <v>180</v>
      </c>
      <c r="CX469" s="55" t="s">
        <v>180</v>
      </c>
      <c r="CY469" s="54">
        <v>653.33333333333337</v>
      </c>
      <c r="CZ469" s="54">
        <v>600</v>
      </c>
      <c r="DA469" s="55">
        <v>627</v>
      </c>
      <c r="DB469" s="54">
        <v>626.66666666666663</v>
      </c>
      <c r="DC469" s="54">
        <v>616.66666666666663</v>
      </c>
      <c r="DD469" s="55">
        <v>622</v>
      </c>
      <c r="DE469" s="54" t="s">
        <v>180</v>
      </c>
      <c r="DF469" s="54" t="s">
        <v>180</v>
      </c>
      <c r="DG469" s="55" t="s">
        <v>180</v>
      </c>
      <c r="DH469" s="54" t="s">
        <v>180</v>
      </c>
      <c r="DI469" s="54" t="s">
        <v>180</v>
      </c>
      <c r="DJ469" s="55" t="s">
        <v>180</v>
      </c>
      <c r="DK469" s="56" t="s">
        <v>180</v>
      </c>
      <c r="DL469" s="54" t="s">
        <v>180</v>
      </c>
      <c r="DM469" s="55" t="s">
        <v>180</v>
      </c>
      <c r="DN469" s="54">
        <v>695</v>
      </c>
      <c r="DO469" s="54">
        <v>665</v>
      </c>
      <c r="DP469" s="55">
        <v>680.33333333333337</v>
      </c>
      <c r="DQ469" s="54">
        <v>688.33333333333337</v>
      </c>
      <c r="DR469" s="54">
        <v>673.33333333333337</v>
      </c>
      <c r="DS469" s="55">
        <v>681</v>
      </c>
      <c r="DT469" s="54" t="s">
        <v>180</v>
      </c>
      <c r="DU469" s="54" t="s">
        <v>180</v>
      </c>
      <c r="DV469" s="55" t="s">
        <v>180</v>
      </c>
      <c r="DW469" s="56" t="s">
        <v>180</v>
      </c>
      <c r="DX469" s="54" t="s">
        <v>180</v>
      </c>
      <c r="DY469" s="55" t="s">
        <v>180</v>
      </c>
      <c r="DZ469" s="56" t="s">
        <v>180</v>
      </c>
      <c r="EA469" s="54" t="s">
        <v>180</v>
      </c>
      <c r="EB469" s="55" t="s">
        <v>180</v>
      </c>
      <c r="EC469" s="56">
        <v>720</v>
      </c>
      <c r="ED469" s="54">
        <v>610</v>
      </c>
      <c r="EE469" s="55">
        <v>665</v>
      </c>
      <c r="EF469" s="56" t="s">
        <v>180</v>
      </c>
      <c r="EG469" s="54" t="s">
        <v>180</v>
      </c>
      <c r="EH469" s="55" t="s">
        <v>180</v>
      </c>
      <c r="EI469" s="56">
        <v>520</v>
      </c>
      <c r="EJ469" s="54">
        <v>510</v>
      </c>
      <c r="EK469" s="55">
        <v>515</v>
      </c>
      <c r="EL469" s="56">
        <v>725</v>
      </c>
      <c r="EM469" s="54">
        <v>685</v>
      </c>
      <c r="EN469" s="55">
        <v>705</v>
      </c>
      <c r="EO469" s="56">
        <v>3783.3333333333335</v>
      </c>
      <c r="EP469" s="54">
        <v>3716.6666666666665</v>
      </c>
      <c r="EQ469" s="55">
        <v>3750.0000000000005</v>
      </c>
      <c r="ER469" s="56" t="s">
        <v>180</v>
      </c>
      <c r="ES469" s="54" t="s">
        <v>180</v>
      </c>
      <c r="ET469" s="55" t="s">
        <v>180</v>
      </c>
      <c r="EU469" s="54">
        <v>678.33333333333337</v>
      </c>
      <c r="EV469" s="54">
        <v>666.66666666666663</v>
      </c>
      <c r="EW469" s="55">
        <v>672.66666666666663</v>
      </c>
      <c r="EX469" s="54">
        <v>630</v>
      </c>
      <c r="EY469" s="54">
        <v>630</v>
      </c>
      <c r="EZ469" s="55">
        <v>630</v>
      </c>
      <c r="FA469" s="56">
        <v>550</v>
      </c>
      <c r="FB469" s="54">
        <v>540</v>
      </c>
      <c r="FC469" s="55">
        <v>545.33333333333337</v>
      </c>
      <c r="FD469" s="56">
        <v>1166.6666666666667</v>
      </c>
      <c r="FE469" s="54">
        <v>1120</v>
      </c>
      <c r="FF469" s="55">
        <v>1143.3333333333333</v>
      </c>
      <c r="FG469" s="56">
        <v>546.66666666666663</v>
      </c>
      <c r="FH469" s="54">
        <v>533.33333333333337</v>
      </c>
      <c r="FI469" s="55">
        <v>540.33333333333337</v>
      </c>
      <c r="FJ469" s="56">
        <v>528</v>
      </c>
      <c r="FK469" s="54">
        <v>500</v>
      </c>
      <c r="FL469" s="55">
        <v>514</v>
      </c>
      <c r="FM469" s="56">
        <v>618.33333333333337</v>
      </c>
      <c r="FN469" s="54">
        <v>588.33333333333337</v>
      </c>
      <c r="FO469" s="55">
        <v>603.33333333333337</v>
      </c>
      <c r="FP469" s="56" t="s">
        <v>180</v>
      </c>
      <c r="FQ469" s="54" t="s">
        <v>180</v>
      </c>
      <c r="FR469" s="55" t="s">
        <v>180</v>
      </c>
      <c r="FS469" s="56" t="s">
        <v>180</v>
      </c>
      <c r="FT469" s="54" t="s">
        <v>180</v>
      </c>
      <c r="FU469" s="55" t="s">
        <v>180</v>
      </c>
      <c r="FV469" s="56">
        <v>540</v>
      </c>
      <c r="FW469" s="54">
        <v>540</v>
      </c>
      <c r="FX469" s="55">
        <v>540</v>
      </c>
      <c r="FY469" s="56">
        <v>520</v>
      </c>
      <c r="FZ469" s="54">
        <v>495.00000000000006</v>
      </c>
      <c r="GA469" s="55">
        <v>508</v>
      </c>
      <c r="GB469" s="56">
        <v>1629</v>
      </c>
      <c r="GC469" s="54">
        <v>1180.3333333333333</v>
      </c>
      <c r="GD469" s="55">
        <v>1404.6666666666667</v>
      </c>
      <c r="GE469" s="56">
        <v>1290</v>
      </c>
      <c r="GF469" s="54">
        <v>1290</v>
      </c>
      <c r="GG469" s="55">
        <v>1290</v>
      </c>
      <c r="GH469" s="56">
        <v>1695</v>
      </c>
      <c r="GI469" s="54">
        <v>1371.3333333333333</v>
      </c>
      <c r="GJ469" s="55">
        <v>1533.6666666666667</v>
      </c>
      <c r="GK469" s="56" t="s">
        <v>180</v>
      </c>
      <c r="GL469" s="54" t="s">
        <v>180</v>
      </c>
      <c r="GM469" s="55" t="s">
        <v>180</v>
      </c>
      <c r="GN469" s="56" t="s">
        <v>180</v>
      </c>
      <c r="GO469" s="54" t="s">
        <v>180</v>
      </c>
      <c r="GP469" s="55" t="s">
        <v>180</v>
      </c>
      <c r="GQ469" s="56" t="s">
        <v>180</v>
      </c>
      <c r="GR469" s="54" t="s">
        <v>180</v>
      </c>
      <c r="GS469" s="55" t="s">
        <v>180</v>
      </c>
      <c r="GT469" s="56">
        <v>1419.3333333333333</v>
      </c>
      <c r="GU469" s="54">
        <v>1414.3333333333333</v>
      </c>
      <c r="GV469" s="55">
        <v>1417.3333333333333</v>
      </c>
      <c r="GW469" s="56" t="s">
        <v>180</v>
      </c>
      <c r="GX469" s="54" t="s">
        <v>180</v>
      </c>
      <c r="GY469" s="55" t="s">
        <v>180</v>
      </c>
      <c r="GZ469" s="56">
        <v>282</v>
      </c>
      <c r="HA469" s="54">
        <v>152</v>
      </c>
      <c r="HB469" s="55">
        <v>217</v>
      </c>
      <c r="HC469" s="56" t="s">
        <v>180</v>
      </c>
      <c r="HD469" s="54" t="s">
        <v>180</v>
      </c>
      <c r="HE469" s="55" t="s">
        <v>180</v>
      </c>
      <c r="HF469" s="54">
        <v>245</v>
      </c>
      <c r="HG469" s="54">
        <v>210</v>
      </c>
      <c r="HH469" s="55">
        <v>228</v>
      </c>
      <c r="HI469" s="54">
        <v>125</v>
      </c>
      <c r="HJ469" s="54">
        <v>114</v>
      </c>
      <c r="HK469" s="55">
        <v>120</v>
      </c>
      <c r="HL469" s="56">
        <v>110</v>
      </c>
      <c r="HM469" s="54">
        <v>60</v>
      </c>
      <c r="HN469" s="55">
        <v>85</v>
      </c>
      <c r="HO469" s="56">
        <v>210</v>
      </c>
      <c r="HP469" s="54">
        <v>100</v>
      </c>
      <c r="HQ469" s="55">
        <v>155</v>
      </c>
      <c r="HR469" s="56">
        <v>250</v>
      </c>
      <c r="HS469" s="54">
        <v>220</v>
      </c>
      <c r="HT469" s="55">
        <v>235</v>
      </c>
      <c r="HU469" s="56">
        <v>330</v>
      </c>
      <c r="HV469" s="54">
        <v>260</v>
      </c>
      <c r="HW469" s="55">
        <v>295</v>
      </c>
      <c r="HX469" s="56">
        <v>130</v>
      </c>
      <c r="HY469" s="54">
        <v>105</v>
      </c>
      <c r="HZ469" s="55">
        <v>118</v>
      </c>
      <c r="IA469" s="56">
        <v>115</v>
      </c>
      <c r="IB469" s="54">
        <v>95</v>
      </c>
      <c r="IC469" s="55">
        <v>105</v>
      </c>
    </row>
    <row r="470" spans="1:237"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  <c r="AB470" s="57"/>
      <c r="AC470" s="57"/>
      <c r="AD470" s="57"/>
      <c r="AE470" s="57"/>
      <c r="AF470" s="57"/>
      <c r="AG470" s="57"/>
      <c r="AH470" s="57"/>
      <c r="AI470" s="57"/>
      <c r="AJ470" s="57"/>
      <c r="AK470" s="57"/>
      <c r="AL470" s="57"/>
      <c r="AM470" s="57"/>
      <c r="AN470" s="57"/>
      <c r="AO470" s="57"/>
      <c r="AP470" s="57"/>
      <c r="AQ470" s="57"/>
      <c r="AR470" s="57"/>
      <c r="AS470" s="57"/>
      <c r="AT470" s="57"/>
      <c r="AU470" s="57"/>
      <c r="AV470" s="57"/>
      <c r="AW470" s="57"/>
      <c r="AX470" s="57"/>
      <c r="AY470" s="57"/>
      <c r="AZ470" s="57"/>
      <c r="BA470" s="57"/>
      <c r="BB470" s="57"/>
      <c r="BC470" s="57"/>
      <c r="BD470" s="57"/>
      <c r="BE470" s="57"/>
      <c r="BF470" s="57"/>
      <c r="BG470" s="57"/>
      <c r="BH470" s="57"/>
      <c r="BI470" s="57"/>
      <c r="BJ470" s="57"/>
      <c r="BK470" s="57"/>
      <c r="BL470" s="57"/>
      <c r="BM470" s="57"/>
      <c r="BN470" s="57"/>
      <c r="BO470" s="57"/>
      <c r="BP470" s="57"/>
      <c r="BQ470" s="57"/>
      <c r="BR470" s="57"/>
      <c r="BS470" s="57"/>
      <c r="BT470" s="57"/>
      <c r="BU470" s="57"/>
      <c r="BV470" s="57"/>
      <c r="BW470" s="57"/>
      <c r="BX470" s="57"/>
      <c r="BY470" s="57"/>
      <c r="BZ470" s="57"/>
      <c r="CA470" s="57"/>
      <c r="CB470" s="57"/>
      <c r="CC470" s="57"/>
      <c r="CD470" s="57"/>
      <c r="CE470" s="57"/>
      <c r="CF470" s="57"/>
      <c r="CG470" s="57"/>
      <c r="CH470" s="57"/>
      <c r="CI470" s="57"/>
      <c r="CJ470" s="57"/>
      <c r="CK470" s="57"/>
      <c r="CL470" s="57"/>
      <c r="CM470" s="57"/>
      <c r="CN470" s="57"/>
      <c r="CO470" s="57"/>
      <c r="CP470" s="57"/>
      <c r="CQ470" s="57"/>
      <c r="CR470" s="57"/>
      <c r="CS470" s="57"/>
      <c r="CT470" s="57"/>
      <c r="CU470" s="57"/>
      <c r="CV470" s="57"/>
      <c r="CW470" s="57"/>
      <c r="CX470" s="57"/>
      <c r="CY470" s="57"/>
      <c r="CZ470" s="57"/>
      <c r="DA470" s="57"/>
      <c r="DB470" s="57"/>
      <c r="DC470" s="57"/>
      <c r="DD470" s="57"/>
      <c r="DE470" s="57"/>
      <c r="DF470" s="57"/>
      <c r="DG470" s="57"/>
      <c r="DH470" s="57"/>
      <c r="DI470" s="57"/>
      <c r="DJ470" s="57"/>
      <c r="DK470" s="57"/>
      <c r="DL470" s="57"/>
      <c r="DM470" s="57"/>
      <c r="DN470" s="57"/>
      <c r="DO470" s="57"/>
      <c r="DP470" s="57"/>
      <c r="DQ470" s="57"/>
      <c r="DR470" s="57"/>
      <c r="DS470" s="57"/>
      <c r="DT470" s="57"/>
      <c r="DU470" s="57"/>
      <c r="DV470" s="57"/>
      <c r="DW470" s="57"/>
      <c r="DX470" s="57"/>
      <c r="DY470" s="57"/>
      <c r="DZ470" s="57"/>
      <c r="EA470" s="57"/>
      <c r="EB470" s="57"/>
      <c r="EC470" s="57"/>
      <c r="ED470" s="57"/>
      <c r="EE470" s="57"/>
      <c r="EF470" s="57"/>
      <c r="EG470" s="57"/>
      <c r="EH470" s="57"/>
      <c r="EI470" s="57"/>
      <c r="EJ470" s="57"/>
      <c r="EK470" s="57"/>
      <c r="EL470" s="57"/>
      <c r="EM470" s="57"/>
      <c r="EN470" s="57"/>
      <c r="EO470" s="57"/>
      <c r="EP470" s="57"/>
      <c r="EQ470" s="57"/>
      <c r="ER470" s="57"/>
      <c r="ES470" s="57"/>
      <c r="ET470" s="57"/>
      <c r="EU470" s="57"/>
      <c r="EV470" s="57"/>
      <c r="EW470" s="57"/>
      <c r="EX470" s="57"/>
      <c r="EY470" s="57"/>
      <c r="EZ470" s="57"/>
      <c r="FA470" s="57"/>
      <c r="FB470" s="57"/>
      <c r="FC470" s="57"/>
      <c r="FD470" s="57"/>
      <c r="FE470" s="57"/>
      <c r="FF470" s="57"/>
      <c r="FG470" s="57"/>
      <c r="FH470" s="57"/>
      <c r="FI470" s="57"/>
      <c r="FJ470" s="57"/>
      <c r="FK470" s="57"/>
      <c r="FL470" s="57"/>
      <c r="FM470" s="57"/>
      <c r="FN470" s="57"/>
      <c r="FO470" s="57"/>
      <c r="FP470" s="57"/>
      <c r="FQ470" s="57"/>
      <c r="FR470" s="57"/>
      <c r="FS470" s="57"/>
      <c r="FT470" s="57"/>
      <c r="FU470" s="57"/>
      <c r="FV470" s="57"/>
      <c r="FW470" s="57"/>
      <c r="FX470" s="57"/>
      <c r="FY470" s="57"/>
      <c r="FZ470" s="57"/>
      <c r="GA470" s="57"/>
      <c r="GB470" s="57"/>
      <c r="GC470" s="57"/>
      <c r="GD470" s="57"/>
      <c r="GE470" s="57"/>
      <c r="GF470" s="57"/>
      <c r="GG470" s="57"/>
      <c r="GH470" s="57"/>
      <c r="GI470" s="57"/>
      <c r="GJ470" s="57"/>
      <c r="GK470" s="57"/>
      <c r="GL470" s="57"/>
      <c r="GM470" s="57"/>
      <c r="GN470" s="57"/>
      <c r="GO470" s="57"/>
      <c r="GP470" s="57"/>
      <c r="GQ470" s="57"/>
      <c r="GR470" s="57"/>
      <c r="GS470" s="57"/>
      <c r="GT470" s="57"/>
      <c r="GU470" s="57"/>
      <c r="GV470" s="57"/>
      <c r="GW470" s="57"/>
      <c r="GX470" s="57"/>
      <c r="GY470" s="57"/>
      <c r="GZ470" s="57"/>
      <c r="HA470" s="57"/>
      <c r="HB470" s="57"/>
      <c r="HC470" s="57"/>
      <c r="HD470" s="57"/>
      <c r="HE470" s="57"/>
      <c r="HF470" s="57"/>
      <c r="HG470" s="57"/>
      <c r="HH470" s="57"/>
      <c r="HI470" s="57"/>
      <c r="HJ470" s="57"/>
      <c r="HK470" s="57"/>
      <c r="HL470" s="57"/>
      <c r="HM470" s="57"/>
      <c r="HN470" s="57"/>
      <c r="HO470" s="57"/>
      <c r="HP470" s="57"/>
      <c r="HQ470" s="57"/>
      <c r="HR470" s="57"/>
      <c r="HS470" s="57"/>
      <c r="HT470" s="57"/>
      <c r="HU470" s="57"/>
      <c r="HV470" s="57"/>
      <c r="HW470" s="57"/>
      <c r="HX470" s="57"/>
      <c r="HY470" s="57"/>
      <c r="HZ470" s="57"/>
      <c r="IA470" s="57"/>
      <c r="IB470" s="57"/>
      <c r="IC470" s="57"/>
    </row>
    <row r="471" spans="1:237"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  <c r="AB471" s="57"/>
      <c r="AC471" s="57"/>
      <c r="AD471" s="57"/>
      <c r="AE471" s="57"/>
      <c r="AF471" s="57"/>
      <c r="AG471" s="57"/>
      <c r="AH471" s="57"/>
      <c r="AI471" s="57"/>
      <c r="AJ471" s="57"/>
      <c r="AK471" s="57"/>
      <c r="AL471" s="57"/>
      <c r="AM471" s="57"/>
      <c r="AN471" s="57"/>
      <c r="AO471" s="57"/>
      <c r="AP471" s="57"/>
      <c r="AQ471" s="57"/>
      <c r="AR471" s="57"/>
      <c r="AS471" s="57"/>
      <c r="AT471" s="57"/>
      <c r="AU471" s="57"/>
      <c r="AV471" s="57"/>
      <c r="AW471" s="57"/>
      <c r="AX471" s="57"/>
      <c r="AY471" s="57"/>
      <c r="AZ471" s="57"/>
      <c r="BA471" s="57"/>
      <c r="BB471" s="57"/>
      <c r="BC471" s="57"/>
      <c r="BD471" s="57"/>
      <c r="BE471" s="57"/>
      <c r="BF471" s="57"/>
      <c r="BG471" s="57"/>
      <c r="BH471" s="57"/>
      <c r="BI471" s="57"/>
      <c r="BJ471" s="57"/>
      <c r="BK471" s="57"/>
      <c r="BL471" s="57"/>
      <c r="BM471" s="57"/>
      <c r="BN471" s="57"/>
      <c r="BO471" s="57"/>
      <c r="BP471" s="57"/>
      <c r="BQ471" s="57"/>
      <c r="BR471" s="57"/>
      <c r="BS471" s="57"/>
      <c r="BT471" s="57"/>
      <c r="BU471" s="57"/>
      <c r="BV471" s="57"/>
      <c r="BW471" s="57"/>
      <c r="BX471" s="57"/>
      <c r="BY471" s="57"/>
      <c r="BZ471" s="57"/>
      <c r="CA471" s="57"/>
      <c r="CB471" s="57"/>
      <c r="CC471" s="57"/>
      <c r="CD471" s="57"/>
      <c r="CE471" s="57"/>
      <c r="CF471" s="57"/>
      <c r="CG471" s="57"/>
      <c r="CH471" s="57"/>
      <c r="CI471" s="57"/>
      <c r="CJ471" s="57"/>
      <c r="CK471" s="57"/>
      <c r="CL471" s="57"/>
      <c r="CM471" s="57"/>
      <c r="CN471" s="57"/>
      <c r="CO471" s="57"/>
      <c r="CP471" s="57"/>
      <c r="CQ471" s="57"/>
      <c r="CR471" s="57"/>
      <c r="CS471" s="57"/>
      <c r="CT471" s="57"/>
      <c r="CU471" s="57"/>
      <c r="CV471" s="57"/>
      <c r="CW471" s="57"/>
      <c r="CX471" s="57"/>
      <c r="CY471" s="57"/>
      <c r="CZ471" s="57"/>
      <c r="DA471" s="57"/>
      <c r="DB471" s="57"/>
      <c r="DC471" s="57"/>
      <c r="DD471" s="57"/>
      <c r="DE471" s="57"/>
      <c r="DF471" s="57"/>
      <c r="DG471" s="57"/>
      <c r="DH471" s="57"/>
      <c r="DI471" s="57"/>
      <c r="DJ471" s="57"/>
      <c r="DK471" s="57"/>
      <c r="DL471" s="57"/>
      <c r="DM471" s="57"/>
      <c r="DN471" s="57"/>
      <c r="DO471" s="57"/>
      <c r="DP471" s="57"/>
      <c r="DQ471" s="57"/>
      <c r="DR471" s="57"/>
      <c r="DS471" s="57"/>
      <c r="DT471" s="57"/>
      <c r="DU471" s="57"/>
      <c r="DV471" s="57"/>
      <c r="DW471" s="57"/>
      <c r="DX471" s="57"/>
      <c r="DY471" s="57"/>
      <c r="DZ471" s="57"/>
      <c r="EA471" s="57"/>
      <c r="EB471" s="57"/>
      <c r="EC471" s="57"/>
      <c r="ED471" s="57"/>
      <c r="EE471" s="57"/>
      <c r="EF471" s="57"/>
      <c r="EG471" s="57"/>
      <c r="EH471" s="57"/>
      <c r="EI471" s="57"/>
      <c r="EJ471" s="57"/>
      <c r="EK471" s="57"/>
      <c r="EL471" s="57"/>
      <c r="EM471" s="57"/>
      <c r="EN471" s="57"/>
      <c r="EO471" s="57"/>
      <c r="EP471" s="57"/>
      <c r="EQ471" s="57"/>
      <c r="ER471" s="57"/>
      <c r="ES471" s="57"/>
      <c r="ET471" s="57"/>
      <c r="EU471" s="57"/>
      <c r="EV471" s="57"/>
      <c r="EW471" s="57"/>
      <c r="EX471" s="57"/>
      <c r="EY471" s="57"/>
      <c r="EZ471" s="57"/>
      <c r="FA471" s="57"/>
      <c r="FB471" s="57"/>
      <c r="FC471" s="57"/>
      <c r="FD471" s="57"/>
      <c r="FE471" s="57"/>
      <c r="FF471" s="57"/>
      <c r="FG471" s="57"/>
      <c r="FH471" s="57"/>
      <c r="FI471" s="57"/>
      <c r="FJ471" s="57"/>
      <c r="FK471" s="57"/>
      <c r="FL471" s="57"/>
      <c r="FM471" s="57"/>
      <c r="FN471" s="57"/>
      <c r="FO471" s="57"/>
      <c r="FP471" s="57"/>
      <c r="FQ471" s="57"/>
      <c r="FR471" s="57"/>
      <c r="FS471" s="57"/>
      <c r="FT471" s="57"/>
      <c r="FU471" s="57"/>
      <c r="FV471" s="57"/>
      <c r="FW471" s="57"/>
      <c r="FX471" s="57"/>
      <c r="FY471" s="57"/>
      <c r="FZ471" s="57"/>
      <c r="GA471" s="57"/>
      <c r="GB471" s="57"/>
      <c r="GC471" s="57"/>
      <c r="GD471" s="57"/>
      <c r="GE471" s="57"/>
      <c r="GF471" s="57"/>
      <c r="GG471" s="57"/>
      <c r="GH471" s="57"/>
      <c r="GI471" s="57"/>
      <c r="GJ471" s="57"/>
      <c r="GK471" s="57"/>
      <c r="GL471" s="57"/>
      <c r="GM471" s="57"/>
      <c r="GN471" s="57"/>
      <c r="GO471" s="57"/>
      <c r="GP471" s="57"/>
      <c r="GQ471" s="57"/>
      <c r="GR471" s="57"/>
      <c r="GS471" s="57"/>
      <c r="GT471" s="57"/>
      <c r="GU471" s="57"/>
      <c r="GV471" s="57"/>
      <c r="GW471" s="57"/>
      <c r="GX471" s="57"/>
      <c r="GY471" s="57"/>
      <c r="GZ471" s="57"/>
      <c r="HA471" s="57"/>
      <c r="HB471" s="57"/>
      <c r="HC471" s="57"/>
      <c r="HD471" s="57"/>
      <c r="HE471" s="57"/>
      <c r="HF471" s="57"/>
      <c r="HG471" s="57"/>
      <c r="HH471" s="57"/>
      <c r="HI471" s="57"/>
      <c r="HJ471" s="57"/>
      <c r="HK471" s="57"/>
      <c r="HL471" s="57"/>
      <c r="HM471" s="57"/>
      <c r="HN471" s="57"/>
      <c r="HO471" s="57"/>
      <c r="HP471" s="57"/>
      <c r="HQ471" s="57"/>
      <c r="HR471" s="57"/>
      <c r="HS471" s="57"/>
      <c r="HT471" s="57"/>
      <c r="HU471" s="57"/>
      <c r="HV471" s="57"/>
      <c r="HW471" s="57"/>
      <c r="HX471" s="57"/>
      <c r="HY471" s="57"/>
      <c r="HZ471" s="57"/>
      <c r="IA471" s="57"/>
      <c r="IB471" s="57"/>
      <c r="IC471" s="57"/>
    </row>
    <row r="472" spans="1:237"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  <c r="AB472" s="57"/>
      <c r="AC472" s="57"/>
      <c r="AD472" s="57"/>
      <c r="AE472" s="57"/>
      <c r="AF472" s="57"/>
      <c r="AG472" s="57"/>
      <c r="AH472" s="57"/>
      <c r="AI472" s="57"/>
      <c r="AJ472" s="57"/>
      <c r="AK472" s="57"/>
      <c r="AL472" s="57"/>
      <c r="AM472" s="57"/>
      <c r="AN472" s="57"/>
      <c r="AO472" s="57"/>
      <c r="AP472" s="57"/>
      <c r="AQ472" s="57"/>
      <c r="AR472" s="57"/>
      <c r="AS472" s="57"/>
      <c r="AT472" s="57"/>
      <c r="AU472" s="57"/>
      <c r="AV472" s="57"/>
      <c r="AW472" s="57"/>
      <c r="AX472" s="57"/>
      <c r="AY472" s="57"/>
      <c r="AZ472" s="57"/>
      <c r="BA472" s="57"/>
      <c r="BB472" s="57"/>
      <c r="BC472" s="57"/>
      <c r="BD472" s="57"/>
      <c r="BE472" s="57"/>
      <c r="BF472" s="57"/>
      <c r="BG472" s="57"/>
      <c r="BH472" s="57"/>
      <c r="BI472" s="57"/>
      <c r="BJ472" s="57"/>
      <c r="BK472" s="57"/>
      <c r="BL472" s="57"/>
      <c r="BM472" s="57"/>
      <c r="BN472" s="57"/>
      <c r="BO472" s="57"/>
      <c r="BP472" s="57"/>
      <c r="BQ472" s="57"/>
      <c r="BR472" s="57"/>
      <c r="BS472" s="57"/>
      <c r="BT472" s="57"/>
      <c r="BU472" s="57"/>
      <c r="BV472" s="57"/>
      <c r="BW472" s="57"/>
      <c r="BX472" s="57"/>
      <c r="BY472" s="57"/>
      <c r="BZ472" s="57"/>
      <c r="CA472" s="57"/>
      <c r="CB472" s="57"/>
      <c r="CC472" s="57"/>
      <c r="CD472" s="57"/>
      <c r="CE472" s="57"/>
      <c r="CF472" s="57"/>
      <c r="CG472" s="57"/>
      <c r="CH472" s="57"/>
      <c r="CI472" s="57"/>
      <c r="CJ472" s="57"/>
      <c r="CK472" s="57"/>
      <c r="CL472" s="57"/>
      <c r="CM472" s="57"/>
      <c r="CN472" s="57"/>
      <c r="CO472" s="57"/>
      <c r="CP472" s="57"/>
      <c r="CQ472" s="57"/>
      <c r="CR472" s="57"/>
      <c r="CS472" s="57"/>
      <c r="CT472" s="57"/>
      <c r="CU472" s="57"/>
      <c r="CV472" s="57"/>
      <c r="CW472" s="57"/>
      <c r="CX472" s="57"/>
      <c r="CY472" s="57"/>
      <c r="CZ472" s="57"/>
      <c r="DA472" s="57"/>
      <c r="DB472" s="57"/>
      <c r="DC472" s="57"/>
      <c r="DD472" s="57"/>
      <c r="DE472" s="57"/>
      <c r="DF472" s="57"/>
      <c r="DG472" s="57"/>
      <c r="DH472" s="57"/>
      <c r="DI472" s="57"/>
      <c r="DJ472" s="57"/>
      <c r="DK472" s="57"/>
      <c r="DL472" s="57"/>
      <c r="DM472" s="57"/>
      <c r="DN472" s="57"/>
      <c r="DO472" s="57"/>
      <c r="DP472" s="57"/>
      <c r="DQ472" s="57"/>
      <c r="DR472" s="57"/>
      <c r="DS472" s="57"/>
      <c r="DT472" s="57"/>
      <c r="DU472" s="57"/>
      <c r="DV472" s="57"/>
      <c r="DW472" s="57"/>
      <c r="DX472" s="57"/>
      <c r="DY472" s="57"/>
      <c r="DZ472" s="57"/>
      <c r="EA472" s="57"/>
      <c r="EB472" s="57"/>
      <c r="EC472" s="57"/>
      <c r="ED472" s="57"/>
      <c r="EE472" s="57"/>
      <c r="EF472" s="57"/>
      <c r="EG472" s="57"/>
      <c r="EH472" s="57"/>
      <c r="EI472" s="57"/>
      <c r="EJ472" s="57"/>
      <c r="EK472" s="57"/>
      <c r="EL472" s="57"/>
      <c r="EM472" s="57"/>
      <c r="EN472" s="57"/>
      <c r="EO472" s="57"/>
      <c r="EP472" s="57"/>
      <c r="EQ472" s="57"/>
      <c r="ER472" s="57"/>
      <c r="ES472" s="57"/>
      <c r="ET472" s="57"/>
      <c r="EU472" s="57"/>
      <c r="EV472" s="57"/>
      <c r="EW472" s="57"/>
      <c r="EX472" s="57"/>
      <c r="EY472" s="57"/>
      <c r="EZ472" s="57"/>
      <c r="FA472" s="57"/>
      <c r="FB472" s="57"/>
      <c r="FC472" s="57"/>
      <c r="FD472" s="57"/>
      <c r="FE472" s="57"/>
      <c r="FF472" s="57"/>
      <c r="FG472" s="57"/>
      <c r="FH472" s="57"/>
      <c r="FI472" s="57"/>
      <c r="FJ472" s="57"/>
      <c r="FK472" s="57"/>
      <c r="FL472" s="57"/>
      <c r="FM472" s="57"/>
      <c r="FN472" s="57"/>
      <c r="FO472" s="57"/>
      <c r="FP472" s="57"/>
      <c r="FQ472" s="57"/>
      <c r="FR472" s="57"/>
      <c r="FS472" s="57"/>
      <c r="FT472" s="57"/>
      <c r="FU472" s="57"/>
      <c r="FV472" s="57"/>
      <c r="FW472" s="57"/>
      <c r="FX472" s="57"/>
      <c r="FY472" s="57"/>
      <c r="FZ472" s="57"/>
      <c r="GA472" s="57"/>
      <c r="GB472" s="57"/>
      <c r="GC472" s="57"/>
      <c r="GD472" s="57"/>
      <c r="GE472" s="57"/>
      <c r="GF472" s="57"/>
      <c r="GG472" s="57"/>
      <c r="GH472" s="57"/>
      <c r="GI472" s="57"/>
      <c r="GJ472" s="57"/>
      <c r="GK472" s="57"/>
      <c r="GL472" s="57"/>
      <c r="GM472" s="57"/>
      <c r="GN472" s="57"/>
      <c r="GO472" s="57"/>
      <c r="GP472" s="57"/>
      <c r="GQ472" s="57"/>
      <c r="GR472" s="57"/>
      <c r="GS472" s="57"/>
      <c r="GT472" s="57"/>
      <c r="GU472" s="57"/>
      <c r="GV472" s="57"/>
      <c r="GW472" s="57"/>
      <c r="GX472" s="57"/>
      <c r="GY472" s="57"/>
      <c r="GZ472" s="57"/>
      <c r="HA472" s="57"/>
      <c r="HB472" s="57"/>
      <c r="HC472" s="57"/>
      <c r="HD472" s="57"/>
      <c r="HE472" s="57"/>
      <c r="HF472" s="57"/>
      <c r="HG472" s="57"/>
      <c r="HH472" s="57"/>
      <c r="HI472" s="57"/>
      <c r="HJ472" s="57"/>
      <c r="HK472" s="57"/>
      <c r="HL472" s="57"/>
      <c r="HM472" s="57"/>
      <c r="HN472" s="57"/>
      <c r="HO472" s="57"/>
      <c r="HP472" s="57"/>
      <c r="HQ472" s="57"/>
      <c r="HR472" s="57"/>
      <c r="HS472" s="57"/>
      <c r="HT472" s="57"/>
      <c r="HU472" s="57"/>
      <c r="HV472" s="57"/>
      <c r="HW472" s="57"/>
      <c r="HX472" s="57"/>
      <c r="HY472" s="57"/>
      <c r="HZ472" s="57"/>
      <c r="IA472" s="57"/>
      <c r="IB472" s="57"/>
      <c r="IC472" s="57"/>
    </row>
    <row r="473" spans="1:237"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  <c r="AB473" s="57"/>
      <c r="AC473" s="57"/>
      <c r="AD473" s="57"/>
      <c r="AE473" s="57"/>
      <c r="AF473" s="57"/>
      <c r="AG473" s="57"/>
      <c r="AH473" s="57"/>
      <c r="AI473" s="57"/>
      <c r="AJ473" s="57"/>
      <c r="AK473" s="57"/>
      <c r="AL473" s="57"/>
      <c r="AM473" s="57"/>
      <c r="AN473" s="57"/>
      <c r="AO473" s="57"/>
      <c r="AP473" s="57"/>
      <c r="AQ473" s="57"/>
      <c r="AR473" s="57"/>
      <c r="AS473" s="57"/>
      <c r="AT473" s="57"/>
      <c r="AU473" s="57"/>
      <c r="AV473" s="57"/>
      <c r="AW473" s="57"/>
      <c r="AX473" s="57"/>
      <c r="AY473" s="57"/>
      <c r="AZ473" s="57"/>
      <c r="BA473" s="57"/>
      <c r="BB473" s="57"/>
      <c r="BC473" s="57"/>
      <c r="BD473" s="57"/>
      <c r="BE473" s="57"/>
      <c r="BF473" s="57"/>
      <c r="BG473" s="57"/>
      <c r="BH473" s="57"/>
      <c r="BI473" s="57"/>
      <c r="BJ473" s="57"/>
      <c r="BK473" s="57"/>
      <c r="BL473" s="57"/>
      <c r="BM473" s="57"/>
      <c r="BN473" s="57"/>
      <c r="BO473" s="57"/>
      <c r="BP473" s="57"/>
      <c r="BQ473" s="57"/>
      <c r="BR473" s="57"/>
      <c r="BS473" s="57"/>
      <c r="BT473" s="57"/>
      <c r="BU473" s="57"/>
      <c r="BV473" s="57"/>
      <c r="BW473" s="57"/>
      <c r="BX473" s="57"/>
      <c r="BY473" s="57"/>
      <c r="BZ473" s="57"/>
      <c r="CA473" s="57"/>
      <c r="CB473" s="57"/>
      <c r="CC473" s="57"/>
      <c r="CD473" s="57"/>
      <c r="CE473" s="57"/>
      <c r="CF473" s="57"/>
      <c r="CG473" s="57"/>
      <c r="CH473" s="57"/>
      <c r="CI473" s="57"/>
      <c r="CJ473" s="57"/>
      <c r="CK473" s="57"/>
      <c r="CL473" s="57"/>
      <c r="CM473" s="57"/>
      <c r="CN473" s="57"/>
      <c r="CO473" s="57"/>
      <c r="CP473" s="57"/>
      <c r="CQ473" s="57"/>
      <c r="CR473" s="57"/>
      <c r="CS473" s="57"/>
      <c r="CT473" s="57"/>
      <c r="CU473" s="57"/>
      <c r="CV473" s="57"/>
      <c r="CW473" s="57"/>
      <c r="CX473" s="57"/>
      <c r="CY473" s="57"/>
      <c r="CZ473" s="57"/>
      <c r="DA473" s="57"/>
      <c r="DB473" s="57"/>
      <c r="DC473" s="57"/>
      <c r="DD473" s="57"/>
      <c r="DE473" s="57"/>
      <c r="DF473" s="57"/>
      <c r="DG473" s="57"/>
      <c r="DH473" s="57"/>
      <c r="DI473" s="57"/>
      <c r="DJ473" s="57"/>
      <c r="DK473" s="57"/>
      <c r="DL473" s="57"/>
      <c r="DM473" s="57"/>
      <c r="DN473" s="57"/>
      <c r="DO473" s="57"/>
      <c r="DP473" s="57"/>
      <c r="DQ473" s="57"/>
      <c r="DR473" s="57"/>
      <c r="DS473" s="57"/>
      <c r="DT473" s="57"/>
      <c r="DU473" s="57"/>
      <c r="DV473" s="57"/>
      <c r="DW473" s="57"/>
      <c r="DX473" s="57"/>
      <c r="DY473" s="57"/>
      <c r="DZ473" s="57"/>
      <c r="EA473" s="57"/>
      <c r="EB473" s="57"/>
      <c r="EC473" s="57"/>
      <c r="ED473" s="57"/>
      <c r="EE473" s="57"/>
      <c r="EF473" s="57"/>
      <c r="EG473" s="57"/>
      <c r="EH473" s="57"/>
      <c r="EI473" s="57"/>
      <c r="EJ473" s="57"/>
      <c r="EK473" s="57"/>
      <c r="EL473" s="57"/>
      <c r="EM473" s="57"/>
      <c r="EN473" s="57"/>
      <c r="EO473" s="57"/>
      <c r="EP473" s="57"/>
      <c r="EQ473" s="57"/>
      <c r="ER473" s="57"/>
      <c r="ES473" s="57"/>
      <c r="ET473" s="57"/>
      <c r="EU473" s="57"/>
      <c r="EV473" s="57"/>
      <c r="EW473" s="57"/>
      <c r="EX473" s="57"/>
      <c r="EY473" s="57"/>
      <c r="EZ473" s="57"/>
      <c r="FA473" s="57"/>
      <c r="FB473" s="57"/>
      <c r="FC473" s="57"/>
      <c r="FD473" s="57"/>
      <c r="FE473" s="57"/>
      <c r="FF473" s="57"/>
      <c r="FG473" s="57"/>
      <c r="FH473" s="57"/>
      <c r="FI473" s="57"/>
      <c r="FJ473" s="57"/>
      <c r="FK473" s="57"/>
      <c r="FL473" s="57"/>
      <c r="FM473" s="57"/>
      <c r="FN473" s="57"/>
      <c r="FO473" s="57"/>
      <c r="FP473" s="57"/>
      <c r="FQ473" s="57"/>
      <c r="FR473" s="57"/>
      <c r="FS473" s="57"/>
      <c r="FT473" s="57"/>
      <c r="FU473" s="57"/>
      <c r="FV473" s="57"/>
      <c r="FW473" s="57"/>
      <c r="FX473" s="57"/>
      <c r="FY473" s="57"/>
      <c r="FZ473" s="57"/>
      <c r="GA473" s="57"/>
      <c r="GB473" s="57"/>
      <c r="GC473" s="57"/>
      <c r="GD473" s="57"/>
      <c r="GE473" s="57"/>
      <c r="GF473" s="57"/>
      <c r="GG473" s="57"/>
      <c r="GH473" s="57"/>
      <c r="GI473" s="57"/>
      <c r="GJ473" s="57"/>
      <c r="GK473" s="57"/>
      <c r="GL473" s="57"/>
      <c r="GM473" s="57"/>
      <c r="GN473" s="57"/>
      <c r="GO473" s="57"/>
      <c r="GP473" s="57"/>
      <c r="GQ473" s="57"/>
      <c r="GR473" s="57"/>
      <c r="GS473" s="57"/>
      <c r="GT473" s="57"/>
      <c r="GU473" s="57"/>
      <c r="GV473" s="57"/>
      <c r="GW473" s="57"/>
      <c r="GX473" s="57"/>
      <c r="GY473" s="57"/>
      <c r="GZ473" s="57"/>
      <c r="HA473" s="57"/>
      <c r="HB473" s="57"/>
      <c r="HC473" s="57"/>
      <c r="HD473" s="57"/>
      <c r="HE473" s="57"/>
      <c r="HF473" s="57"/>
      <c r="HG473" s="57"/>
      <c r="HH473" s="57"/>
      <c r="HI473" s="57"/>
      <c r="HJ473" s="57"/>
      <c r="HK473" s="57"/>
      <c r="HL473" s="57"/>
      <c r="HM473" s="57"/>
      <c r="HN473" s="57"/>
      <c r="HO473" s="57"/>
      <c r="HP473" s="57"/>
      <c r="HQ473" s="57"/>
      <c r="HR473" s="57"/>
      <c r="HS473" s="57"/>
      <c r="HT473" s="57"/>
      <c r="HU473" s="57"/>
      <c r="HV473" s="57"/>
      <c r="HW473" s="57"/>
      <c r="HX473" s="57"/>
      <c r="HY473" s="57"/>
      <c r="HZ473" s="57"/>
      <c r="IA473" s="57"/>
      <c r="IB473" s="57"/>
      <c r="IC473" s="57"/>
    </row>
    <row r="474" spans="1:237"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  <c r="AB474" s="57"/>
      <c r="AC474" s="57"/>
      <c r="AD474" s="57"/>
      <c r="AE474" s="57"/>
      <c r="AF474" s="57"/>
      <c r="AG474" s="57"/>
      <c r="AH474" s="57"/>
      <c r="AI474" s="57"/>
      <c r="AJ474" s="57"/>
      <c r="AK474" s="57"/>
      <c r="AL474" s="57"/>
      <c r="AM474" s="57"/>
      <c r="AN474" s="57"/>
      <c r="AO474" s="57"/>
      <c r="AP474" s="57"/>
      <c r="AQ474" s="57"/>
      <c r="AR474" s="57"/>
      <c r="AS474" s="57"/>
      <c r="AT474" s="57"/>
      <c r="AU474" s="57"/>
      <c r="AV474" s="57"/>
      <c r="AW474" s="57"/>
      <c r="AX474" s="57"/>
      <c r="AY474" s="57"/>
      <c r="AZ474" s="57"/>
      <c r="BA474" s="57"/>
      <c r="BB474" s="57"/>
      <c r="BC474" s="57"/>
      <c r="BD474" s="57"/>
      <c r="BE474" s="57"/>
      <c r="BF474" s="57"/>
      <c r="BG474" s="57"/>
      <c r="BH474" s="57"/>
      <c r="BI474" s="57"/>
      <c r="BJ474" s="57"/>
      <c r="BK474" s="57"/>
      <c r="BL474" s="57"/>
      <c r="BM474" s="57"/>
      <c r="BN474" s="57"/>
      <c r="BO474" s="57"/>
      <c r="BP474" s="57"/>
      <c r="BQ474" s="57"/>
      <c r="BR474" s="57"/>
      <c r="BS474" s="57"/>
      <c r="BT474" s="57"/>
      <c r="BU474" s="57"/>
      <c r="BV474" s="57"/>
      <c r="BW474" s="57"/>
      <c r="BX474" s="57"/>
      <c r="BY474" s="57"/>
      <c r="BZ474" s="57"/>
      <c r="CA474" s="57"/>
      <c r="CB474" s="57"/>
      <c r="CC474" s="57"/>
      <c r="CD474" s="57"/>
      <c r="CE474" s="57"/>
      <c r="CF474" s="57"/>
      <c r="CG474" s="57"/>
      <c r="CH474" s="57"/>
      <c r="CI474" s="57"/>
      <c r="CJ474" s="57"/>
      <c r="CK474" s="57"/>
      <c r="CL474" s="57"/>
      <c r="CM474" s="57"/>
      <c r="CN474" s="57"/>
      <c r="CO474" s="57"/>
      <c r="CP474" s="57"/>
      <c r="CQ474" s="57"/>
      <c r="CR474" s="57"/>
      <c r="CS474" s="57"/>
      <c r="CT474" s="57"/>
      <c r="CU474" s="57"/>
      <c r="CV474" s="57"/>
      <c r="CW474" s="57"/>
      <c r="CX474" s="57"/>
      <c r="CY474" s="57"/>
      <c r="CZ474" s="57"/>
      <c r="DA474" s="57"/>
      <c r="DB474" s="57"/>
      <c r="DC474" s="57"/>
      <c r="DD474" s="57"/>
      <c r="DE474" s="57"/>
      <c r="DF474" s="57"/>
      <c r="DG474" s="57"/>
      <c r="DH474" s="57"/>
      <c r="DI474" s="57"/>
      <c r="DJ474" s="57"/>
      <c r="DK474" s="57"/>
      <c r="DL474" s="57"/>
      <c r="DM474" s="57"/>
      <c r="DN474" s="57"/>
      <c r="DO474" s="57"/>
      <c r="DP474" s="57"/>
      <c r="DQ474" s="57"/>
      <c r="DR474" s="57"/>
      <c r="DS474" s="57"/>
      <c r="DT474" s="57"/>
      <c r="DU474" s="57"/>
      <c r="DV474" s="57"/>
      <c r="DW474" s="57"/>
      <c r="DX474" s="57"/>
      <c r="DY474" s="57"/>
      <c r="DZ474" s="57"/>
      <c r="EA474" s="57"/>
      <c r="EB474" s="57"/>
      <c r="EC474" s="57"/>
      <c r="ED474" s="57"/>
      <c r="EE474" s="57"/>
      <c r="EF474" s="57"/>
      <c r="EG474" s="57"/>
      <c r="EH474" s="57"/>
      <c r="EI474" s="57"/>
      <c r="EJ474" s="57"/>
      <c r="EK474" s="57"/>
      <c r="EL474" s="57"/>
      <c r="EM474" s="57"/>
      <c r="EN474" s="57"/>
      <c r="EO474" s="57"/>
      <c r="EP474" s="57"/>
      <c r="EQ474" s="57"/>
      <c r="ER474" s="57"/>
      <c r="ES474" s="57"/>
      <c r="ET474" s="57"/>
      <c r="EU474" s="57"/>
      <c r="EV474" s="57"/>
      <c r="EW474" s="57"/>
      <c r="EX474" s="57"/>
      <c r="EY474" s="57"/>
      <c r="EZ474" s="57"/>
      <c r="FA474" s="57"/>
      <c r="FB474" s="57"/>
      <c r="FC474" s="57"/>
      <c r="FD474" s="57"/>
      <c r="FE474" s="57"/>
      <c r="FF474" s="57"/>
      <c r="FG474" s="57"/>
      <c r="FH474" s="57"/>
      <c r="FI474" s="57"/>
      <c r="FJ474" s="57"/>
      <c r="FK474" s="57"/>
      <c r="FL474" s="57"/>
      <c r="FM474" s="57"/>
      <c r="FN474" s="57"/>
      <c r="FO474" s="57"/>
      <c r="FP474" s="57"/>
      <c r="FQ474" s="57"/>
      <c r="FR474" s="57"/>
      <c r="FS474" s="57"/>
      <c r="FT474" s="57"/>
      <c r="FU474" s="57"/>
      <c r="FV474" s="57"/>
      <c r="FW474" s="57"/>
      <c r="FX474" s="57"/>
      <c r="FY474" s="57"/>
      <c r="FZ474" s="57"/>
      <c r="GA474" s="57"/>
      <c r="GB474" s="57"/>
      <c r="GC474" s="57"/>
      <c r="GD474" s="57"/>
      <c r="GE474" s="57"/>
      <c r="GF474" s="57"/>
      <c r="GG474" s="57"/>
      <c r="GH474" s="57"/>
      <c r="GI474" s="57"/>
      <c r="GJ474" s="57"/>
      <c r="GK474" s="57"/>
      <c r="GL474" s="57"/>
      <c r="GM474" s="57"/>
      <c r="GN474" s="57"/>
      <c r="GO474" s="57"/>
      <c r="GP474" s="57"/>
      <c r="GQ474" s="57"/>
      <c r="GR474" s="57"/>
      <c r="GS474" s="57"/>
      <c r="GT474" s="57"/>
      <c r="GU474" s="57"/>
      <c r="GV474" s="57"/>
      <c r="GW474" s="57"/>
      <c r="GX474" s="57"/>
      <c r="GY474" s="57"/>
      <c r="GZ474" s="57"/>
      <c r="HA474" s="57"/>
      <c r="HB474" s="57"/>
      <c r="HC474" s="57"/>
      <c r="HD474" s="57"/>
      <c r="HE474" s="57"/>
      <c r="HF474" s="57"/>
      <c r="HG474" s="57"/>
      <c r="HH474" s="57"/>
      <c r="HI474" s="57"/>
      <c r="HJ474" s="57"/>
      <c r="HK474" s="57"/>
      <c r="HL474" s="57"/>
      <c r="HM474" s="57"/>
      <c r="HN474" s="57"/>
      <c r="HO474" s="57"/>
      <c r="HP474" s="57"/>
      <c r="HQ474" s="57"/>
      <c r="HR474" s="57"/>
      <c r="HS474" s="57"/>
      <c r="HT474" s="57"/>
      <c r="HU474" s="57"/>
      <c r="HV474" s="57"/>
      <c r="HW474" s="57"/>
      <c r="HX474" s="57"/>
      <c r="HY474" s="57"/>
      <c r="HZ474" s="57"/>
      <c r="IA474" s="57"/>
      <c r="IB474" s="57"/>
      <c r="IC474" s="57"/>
    </row>
    <row r="475" spans="1:237"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  <c r="AB475" s="57"/>
      <c r="AC475" s="57"/>
      <c r="AD475" s="57"/>
      <c r="AE475" s="57"/>
      <c r="AF475" s="57"/>
      <c r="AG475" s="57"/>
      <c r="AH475" s="57"/>
      <c r="AI475" s="57"/>
      <c r="AJ475" s="57"/>
      <c r="AK475" s="57"/>
      <c r="AL475" s="57"/>
      <c r="AM475" s="57"/>
      <c r="AN475" s="57"/>
      <c r="AO475" s="57"/>
      <c r="AP475" s="57"/>
      <c r="AQ475" s="57"/>
      <c r="AR475" s="57"/>
      <c r="AS475" s="57"/>
      <c r="AT475" s="57"/>
      <c r="AU475" s="57"/>
      <c r="AV475" s="57"/>
      <c r="AW475" s="57"/>
      <c r="AX475" s="57"/>
      <c r="AY475" s="57"/>
      <c r="AZ475" s="57"/>
      <c r="BA475" s="57"/>
      <c r="BB475" s="57"/>
      <c r="BC475" s="57"/>
      <c r="BD475" s="57"/>
      <c r="BE475" s="57"/>
      <c r="BF475" s="57"/>
      <c r="BG475" s="57"/>
      <c r="BH475" s="57"/>
      <c r="BI475" s="57"/>
      <c r="BJ475" s="57"/>
      <c r="BK475" s="57"/>
      <c r="BL475" s="57"/>
      <c r="BM475" s="57"/>
      <c r="BN475" s="57"/>
      <c r="BO475" s="57"/>
      <c r="BP475" s="57"/>
      <c r="BQ475" s="57"/>
      <c r="BR475" s="57"/>
      <c r="BS475" s="57"/>
      <c r="BT475" s="57"/>
      <c r="BU475" s="57"/>
      <c r="BV475" s="57"/>
      <c r="BW475" s="57"/>
      <c r="BX475" s="57"/>
      <c r="BY475" s="57"/>
      <c r="BZ475" s="57"/>
      <c r="CA475" s="57"/>
      <c r="CB475" s="57"/>
      <c r="CC475" s="57"/>
      <c r="CD475" s="57"/>
      <c r="CE475" s="57"/>
      <c r="CF475" s="57"/>
      <c r="CG475" s="57"/>
      <c r="CH475" s="57"/>
      <c r="CI475" s="57"/>
      <c r="CJ475" s="57"/>
      <c r="CK475" s="57"/>
      <c r="CL475" s="57"/>
      <c r="CM475" s="57"/>
      <c r="CN475" s="57"/>
      <c r="CO475" s="57"/>
      <c r="CP475" s="57"/>
      <c r="CQ475" s="57"/>
      <c r="CR475" s="57"/>
      <c r="CS475" s="57"/>
      <c r="CT475" s="57"/>
      <c r="CU475" s="57"/>
      <c r="CV475" s="57"/>
      <c r="CW475" s="57"/>
      <c r="CX475" s="57"/>
      <c r="CY475" s="57"/>
      <c r="CZ475" s="57"/>
      <c r="DA475" s="57"/>
      <c r="DB475" s="57"/>
      <c r="DC475" s="57"/>
      <c r="DD475" s="57"/>
      <c r="DE475" s="57"/>
      <c r="DF475" s="57"/>
      <c r="DG475" s="57"/>
      <c r="DH475" s="57"/>
      <c r="DI475" s="57"/>
      <c r="DJ475" s="57"/>
      <c r="DK475" s="57"/>
      <c r="DL475" s="57"/>
      <c r="DM475" s="57"/>
      <c r="DN475" s="57"/>
      <c r="DO475" s="57"/>
      <c r="DP475" s="57"/>
      <c r="DQ475" s="57"/>
      <c r="DR475" s="57"/>
      <c r="DS475" s="57"/>
      <c r="DT475" s="57"/>
      <c r="DU475" s="57"/>
      <c r="DV475" s="57"/>
      <c r="DW475" s="57"/>
      <c r="DX475" s="57"/>
      <c r="DY475" s="57"/>
      <c r="DZ475" s="57"/>
      <c r="EA475" s="57"/>
      <c r="EB475" s="57"/>
      <c r="EC475" s="57"/>
      <c r="ED475" s="57"/>
      <c r="EE475" s="57"/>
      <c r="EF475" s="57"/>
      <c r="EG475" s="57"/>
      <c r="EH475" s="57"/>
      <c r="EI475" s="57"/>
      <c r="EJ475" s="57"/>
      <c r="EK475" s="57"/>
      <c r="EL475" s="57"/>
      <c r="EM475" s="57"/>
      <c r="EN475" s="57"/>
      <c r="EO475" s="57"/>
      <c r="EP475" s="57"/>
      <c r="EQ475" s="57"/>
      <c r="ER475" s="57"/>
      <c r="ES475" s="57"/>
      <c r="ET475" s="57"/>
      <c r="EU475" s="57"/>
      <c r="EV475" s="57"/>
      <c r="EW475" s="57"/>
      <c r="EX475" s="57"/>
      <c r="EY475" s="57"/>
      <c r="EZ475" s="57"/>
      <c r="FA475" s="57"/>
      <c r="FB475" s="57"/>
      <c r="FC475" s="57"/>
      <c r="FD475" s="57"/>
      <c r="FE475" s="57"/>
      <c r="FF475" s="57"/>
      <c r="FG475" s="57"/>
      <c r="FH475" s="57"/>
      <c r="FI475" s="57"/>
      <c r="FJ475" s="57"/>
      <c r="FK475" s="57"/>
      <c r="FL475" s="57"/>
      <c r="FM475" s="57"/>
      <c r="FN475" s="57"/>
      <c r="FO475" s="57"/>
      <c r="FP475" s="57"/>
      <c r="FQ475" s="57"/>
      <c r="FR475" s="57"/>
      <c r="FS475" s="57"/>
      <c r="FT475" s="57"/>
      <c r="FU475" s="57"/>
      <c r="FV475" s="57"/>
      <c r="FW475" s="57"/>
      <c r="FX475" s="57"/>
      <c r="FY475" s="57"/>
      <c r="FZ475" s="57"/>
      <c r="GA475" s="57"/>
      <c r="GB475" s="57"/>
      <c r="GC475" s="57"/>
      <c r="GD475" s="57"/>
      <c r="GE475" s="57"/>
      <c r="GF475" s="57"/>
      <c r="GG475" s="57"/>
      <c r="GH475" s="57"/>
      <c r="GI475" s="57"/>
      <c r="GJ475" s="57"/>
      <c r="GK475" s="57"/>
      <c r="GL475" s="57"/>
      <c r="GM475" s="57"/>
      <c r="GN475" s="57"/>
      <c r="GO475" s="57"/>
      <c r="GP475" s="57"/>
      <c r="GQ475" s="57"/>
      <c r="GR475" s="57"/>
      <c r="GS475" s="57"/>
      <c r="GT475" s="57"/>
      <c r="GU475" s="57"/>
      <c r="GV475" s="57"/>
      <c r="GW475" s="57"/>
      <c r="GX475" s="57"/>
      <c r="GY475" s="57"/>
      <c r="GZ475" s="57"/>
      <c r="HA475" s="57"/>
      <c r="HB475" s="57"/>
      <c r="HC475" s="57"/>
      <c r="HD475" s="57"/>
      <c r="HE475" s="57"/>
      <c r="HF475" s="57"/>
      <c r="HG475" s="57"/>
      <c r="HH475" s="57"/>
      <c r="HI475" s="57"/>
      <c r="HJ475" s="57"/>
      <c r="HK475" s="57"/>
      <c r="HL475" s="57"/>
      <c r="HM475" s="57"/>
      <c r="HN475" s="57"/>
      <c r="HO475" s="57"/>
      <c r="HP475" s="57"/>
      <c r="HQ475" s="57"/>
      <c r="HR475" s="57"/>
      <c r="HS475" s="57"/>
      <c r="HT475" s="57"/>
      <c r="HU475" s="57"/>
      <c r="HV475" s="57"/>
      <c r="HW475" s="57"/>
      <c r="HX475" s="57"/>
      <c r="HY475" s="57"/>
      <c r="HZ475" s="57"/>
      <c r="IA475" s="57"/>
      <c r="IB475" s="57"/>
      <c r="IC475" s="57"/>
    </row>
    <row r="476" spans="1:237"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  <c r="AB476" s="57"/>
      <c r="AC476" s="57"/>
      <c r="AD476" s="57"/>
      <c r="AE476" s="57"/>
      <c r="AF476" s="57"/>
      <c r="AG476" s="57"/>
      <c r="AH476" s="57"/>
      <c r="AI476" s="57"/>
      <c r="AJ476" s="57"/>
      <c r="AK476" s="57"/>
      <c r="AL476" s="57"/>
      <c r="AM476" s="57"/>
      <c r="AN476" s="57"/>
      <c r="AO476" s="57"/>
      <c r="AP476" s="57"/>
      <c r="AQ476" s="57"/>
      <c r="AR476" s="57"/>
      <c r="AS476" s="57"/>
      <c r="AT476" s="57"/>
      <c r="AU476" s="57"/>
      <c r="AV476" s="57"/>
      <c r="AW476" s="57"/>
      <c r="AX476" s="57"/>
      <c r="AY476" s="57"/>
      <c r="AZ476" s="57"/>
      <c r="BA476" s="57"/>
      <c r="BB476" s="57"/>
      <c r="BC476" s="57"/>
      <c r="BD476" s="57"/>
      <c r="BE476" s="57"/>
      <c r="BF476" s="57"/>
      <c r="BG476" s="57"/>
      <c r="BH476" s="57"/>
      <c r="BI476" s="57"/>
      <c r="BJ476" s="57"/>
      <c r="BK476" s="57"/>
      <c r="BL476" s="57"/>
      <c r="BM476" s="57"/>
      <c r="BN476" s="57"/>
      <c r="BO476" s="57"/>
      <c r="BP476" s="57"/>
      <c r="BQ476" s="57"/>
      <c r="BR476" s="57"/>
      <c r="BS476" s="57"/>
      <c r="BT476" s="57"/>
      <c r="BU476" s="57"/>
      <c r="BV476" s="57"/>
      <c r="BW476" s="57"/>
      <c r="BX476" s="57"/>
      <c r="BY476" s="57"/>
      <c r="BZ476" s="57"/>
      <c r="CA476" s="57"/>
      <c r="CB476" s="57"/>
      <c r="CC476" s="57"/>
      <c r="CD476" s="57"/>
      <c r="CE476" s="57"/>
      <c r="CF476" s="57"/>
      <c r="CG476" s="57"/>
      <c r="CH476" s="57"/>
      <c r="CI476" s="57"/>
      <c r="CJ476" s="57"/>
      <c r="CK476" s="57"/>
      <c r="CL476" s="57"/>
      <c r="CM476" s="57"/>
      <c r="CN476" s="57"/>
      <c r="CO476" s="57"/>
      <c r="CP476" s="57"/>
      <c r="CQ476" s="57"/>
      <c r="CR476" s="57"/>
      <c r="CS476" s="57"/>
      <c r="CT476" s="57"/>
      <c r="CU476" s="57"/>
      <c r="CV476" s="57"/>
      <c r="CW476" s="57"/>
      <c r="CX476" s="57"/>
      <c r="CY476" s="57"/>
      <c r="CZ476" s="57"/>
      <c r="DA476" s="57"/>
      <c r="DB476" s="57"/>
      <c r="DC476" s="57"/>
      <c r="DD476" s="57"/>
      <c r="DE476" s="57"/>
      <c r="DF476" s="57"/>
      <c r="DG476" s="57"/>
      <c r="DH476" s="57"/>
      <c r="DI476" s="57"/>
      <c r="DJ476" s="57"/>
      <c r="DK476" s="57"/>
      <c r="DL476" s="57"/>
      <c r="DM476" s="57"/>
      <c r="DN476" s="57"/>
      <c r="DO476" s="57"/>
      <c r="DP476" s="57"/>
      <c r="DQ476" s="57"/>
      <c r="DR476" s="57"/>
      <c r="DS476" s="57"/>
      <c r="DT476" s="57"/>
      <c r="DU476" s="57"/>
      <c r="DV476" s="57"/>
      <c r="DW476" s="57"/>
      <c r="DX476" s="57"/>
      <c r="DY476" s="57"/>
      <c r="DZ476" s="57"/>
      <c r="EA476" s="57"/>
      <c r="EB476" s="57"/>
      <c r="EC476" s="57"/>
      <c r="ED476" s="57"/>
      <c r="EE476" s="57"/>
      <c r="EF476" s="57"/>
      <c r="EG476" s="57"/>
      <c r="EH476" s="57"/>
      <c r="EI476" s="57"/>
      <c r="EJ476" s="57"/>
      <c r="EK476" s="57"/>
      <c r="EL476" s="57"/>
      <c r="EM476" s="57"/>
      <c r="EN476" s="57"/>
      <c r="EO476" s="57"/>
      <c r="EP476" s="57"/>
      <c r="EQ476" s="57"/>
      <c r="ER476" s="57"/>
      <c r="ES476" s="57"/>
      <c r="ET476" s="57"/>
      <c r="EU476" s="57"/>
      <c r="EV476" s="57"/>
      <c r="EW476" s="57"/>
      <c r="EX476" s="57"/>
      <c r="EY476" s="57"/>
      <c r="EZ476" s="57"/>
      <c r="FA476" s="57"/>
      <c r="FB476" s="57"/>
      <c r="FC476" s="57"/>
      <c r="FD476" s="57"/>
      <c r="FE476" s="57"/>
      <c r="FF476" s="57"/>
      <c r="FG476" s="57"/>
      <c r="FH476" s="57"/>
      <c r="FI476" s="57"/>
      <c r="FJ476" s="57"/>
      <c r="FK476" s="57"/>
      <c r="FL476" s="57"/>
      <c r="FM476" s="57"/>
      <c r="FN476" s="57"/>
      <c r="FO476" s="57"/>
      <c r="FP476" s="57"/>
      <c r="FQ476" s="57"/>
      <c r="FR476" s="57"/>
      <c r="FS476" s="57"/>
      <c r="FT476" s="57"/>
      <c r="FU476" s="57"/>
      <c r="FV476" s="57"/>
      <c r="FW476" s="57"/>
      <c r="FX476" s="57"/>
      <c r="FY476" s="57"/>
      <c r="FZ476" s="57"/>
      <c r="GA476" s="57"/>
      <c r="GB476" s="57"/>
      <c r="GC476" s="57"/>
      <c r="GD476" s="57"/>
      <c r="GE476" s="57"/>
      <c r="GF476" s="57"/>
      <c r="GG476" s="57"/>
      <c r="GH476" s="57"/>
      <c r="GI476" s="57"/>
      <c r="GJ476" s="57"/>
      <c r="GK476" s="57"/>
      <c r="GL476" s="57"/>
      <c r="GM476" s="57"/>
      <c r="GN476" s="57"/>
      <c r="GO476" s="57"/>
      <c r="GP476" s="57"/>
      <c r="GQ476" s="57"/>
      <c r="GR476" s="57"/>
      <c r="GS476" s="57"/>
      <c r="GT476" s="57"/>
      <c r="GU476" s="57"/>
      <c r="GV476" s="57"/>
      <c r="GW476" s="57"/>
      <c r="GX476" s="57"/>
      <c r="GY476" s="57"/>
      <c r="GZ476" s="57"/>
      <c r="HA476" s="57"/>
      <c r="HB476" s="57"/>
      <c r="HC476" s="57"/>
      <c r="HD476" s="57"/>
      <c r="HE476" s="57"/>
      <c r="HF476" s="57"/>
      <c r="HG476" s="57"/>
      <c r="HH476" s="57"/>
      <c r="HI476" s="57"/>
      <c r="HJ476" s="57"/>
      <c r="HK476" s="57"/>
      <c r="HL476" s="57"/>
      <c r="HM476" s="57"/>
      <c r="HN476" s="57"/>
      <c r="HO476" s="57"/>
      <c r="HP476" s="57"/>
      <c r="HQ476" s="57"/>
      <c r="HR476" s="57"/>
      <c r="HS476" s="57"/>
      <c r="HT476" s="57"/>
      <c r="HU476" s="57"/>
      <c r="HV476" s="57"/>
      <c r="HW476" s="57"/>
      <c r="HX476" s="57"/>
      <c r="HY476" s="57"/>
      <c r="HZ476" s="57"/>
      <c r="IA476" s="57"/>
      <c r="IB476" s="57"/>
      <c r="IC476" s="57"/>
    </row>
    <row r="477" spans="1:237"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  <c r="AB477" s="57"/>
      <c r="AC477" s="57"/>
      <c r="AD477" s="57"/>
      <c r="AE477" s="57"/>
      <c r="AF477" s="57"/>
      <c r="AG477" s="57"/>
      <c r="AH477" s="57"/>
      <c r="AI477" s="57"/>
      <c r="AJ477" s="57"/>
      <c r="AK477" s="57"/>
      <c r="AL477" s="57"/>
      <c r="AM477" s="57"/>
      <c r="AN477" s="57"/>
      <c r="AO477" s="57"/>
      <c r="AP477" s="57"/>
      <c r="AQ477" s="57"/>
      <c r="AR477" s="57"/>
      <c r="AS477" s="57"/>
      <c r="AT477" s="57"/>
      <c r="AU477" s="57"/>
      <c r="AV477" s="57"/>
      <c r="AW477" s="57"/>
      <c r="AX477" s="57"/>
      <c r="AY477" s="57"/>
      <c r="AZ477" s="57"/>
      <c r="BA477" s="57"/>
      <c r="BB477" s="57"/>
      <c r="BC477" s="57"/>
      <c r="BD477" s="57"/>
      <c r="BE477" s="57"/>
      <c r="BF477" s="57"/>
      <c r="BG477" s="57"/>
      <c r="BH477" s="57"/>
      <c r="BI477" s="57"/>
      <c r="BJ477" s="57"/>
      <c r="BK477" s="57"/>
      <c r="BL477" s="57"/>
      <c r="BM477" s="57"/>
      <c r="BN477" s="57"/>
      <c r="BO477" s="57"/>
      <c r="BP477" s="57"/>
      <c r="BQ477" s="57"/>
      <c r="BR477" s="57"/>
      <c r="BS477" s="57"/>
      <c r="BT477" s="57"/>
      <c r="BU477" s="57"/>
      <c r="BV477" s="57"/>
      <c r="BW477" s="57"/>
      <c r="BX477" s="57"/>
      <c r="BY477" s="57"/>
      <c r="BZ477" s="57"/>
      <c r="CA477" s="57"/>
      <c r="CB477" s="57"/>
      <c r="CC477" s="57"/>
      <c r="CD477" s="57"/>
      <c r="CE477" s="57"/>
      <c r="CF477" s="57"/>
      <c r="CG477" s="57"/>
      <c r="CH477" s="57"/>
      <c r="CI477" s="57"/>
      <c r="CJ477" s="57"/>
      <c r="CK477" s="57"/>
      <c r="CL477" s="57"/>
      <c r="CM477" s="57"/>
      <c r="CN477" s="57"/>
      <c r="CO477" s="57"/>
      <c r="CP477" s="57"/>
      <c r="CQ477" s="57"/>
      <c r="CR477" s="57"/>
      <c r="CS477" s="57"/>
      <c r="CT477" s="57"/>
      <c r="CU477" s="57"/>
      <c r="CV477" s="57"/>
      <c r="CW477" s="57"/>
      <c r="CX477" s="57"/>
      <c r="CY477" s="57"/>
      <c r="CZ477" s="57"/>
      <c r="DA477" s="57"/>
      <c r="DB477" s="57"/>
      <c r="DC477" s="57"/>
      <c r="DD477" s="57"/>
      <c r="DE477" s="57"/>
      <c r="DF477" s="57"/>
      <c r="DG477" s="57"/>
      <c r="DH477" s="57"/>
      <c r="DI477" s="57"/>
      <c r="DJ477" s="57"/>
      <c r="DK477" s="57"/>
      <c r="DL477" s="57"/>
      <c r="DM477" s="57"/>
      <c r="DN477" s="57"/>
      <c r="DO477" s="57"/>
      <c r="DP477" s="57"/>
      <c r="DQ477" s="57"/>
      <c r="DR477" s="57"/>
      <c r="DS477" s="57"/>
      <c r="DT477" s="57"/>
      <c r="DU477" s="57"/>
      <c r="DV477" s="57"/>
      <c r="DW477" s="57"/>
      <c r="DX477" s="57"/>
      <c r="DY477" s="57"/>
      <c r="DZ477" s="57"/>
      <c r="EA477" s="57"/>
      <c r="EB477" s="57"/>
      <c r="EC477" s="57"/>
      <c r="ED477" s="57"/>
      <c r="EE477" s="57"/>
      <c r="EF477" s="57"/>
      <c r="EG477" s="57"/>
      <c r="EH477" s="57"/>
      <c r="EI477" s="57"/>
      <c r="EJ477" s="57"/>
      <c r="EK477" s="57"/>
      <c r="EL477" s="57"/>
      <c r="EM477" s="57"/>
      <c r="EN477" s="57"/>
      <c r="EO477" s="57"/>
      <c r="EP477" s="57"/>
      <c r="EQ477" s="57"/>
      <c r="ER477" s="57"/>
      <c r="ES477" s="57"/>
      <c r="ET477" s="57"/>
      <c r="EU477" s="57"/>
      <c r="EV477" s="57"/>
      <c r="EW477" s="57"/>
      <c r="EX477" s="57"/>
      <c r="EY477" s="57"/>
      <c r="EZ477" s="57"/>
      <c r="FA477" s="57"/>
      <c r="FB477" s="57"/>
      <c r="FC477" s="57"/>
      <c r="FD477" s="57"/>
      <c r="FE477" s="57"/>
      <c r="FF477" s="57"/>
      <c r="FG477" s="57"/>
      <c r="FH477" s="57"/>
      <c r="FI477" s="57"/>
      <c r="FJ477" s="57"/>
      <c r="FK477" s="57"/>
      <c r="FL477" s="57"/>
      <c r="FM477" s="57"/>
      <c r="FN477" s="57"/>
      <c r="FO477" s="57"/>
      <c r="FP477" s="57"/>
      <c r="FQ477" s="57"/>
      <c r="FR477" s="57"/>
      <c r="FS477" s="57"/>
      <c r="FT477" s="57"/>
      <c r="FU477" s="57"/>
      <c r="FV477" s="57"/>
      <c r="FW477" s="57"/>
      <c r="FX477" s="57"/>
      <c r="FY477" s="57"/>
      <c r="FZ477" s="57"/>
      <c r="GA477" s="57"/>
      <c r="GB477" s="57"/>
      <c r="GC477" s="57"/>
      <c r="GD477" s="57"/>
      <c r="GE477" s="57"/>
      <c r="GF477" s="57"/>
      <c r="GG477" s="57"/>
      <c r="GH477" s="57"/>
      <c r="GI477" s="57"/>
      <c r="GJ477" s="57"/>
      <c r="GK477" s="57"/>
      <c r="GL477" s="57"/>
      <c r="GM477" s="57"/>
      <c r="GN477" s="57"/>
      <c r="GO477" s="57"/>
      <c r="GP477" s="57"/>
      <c r="GQ477" s="57"/>
      <c r="GR477" s="57"/>
      <c r="GS477" s="57"/>
      <c r="GT477" s="57"/>
      <c r="GU477" s="57"/>
      <c r="GV477" s="57"/>
      <c r="GW477" s="57"/>
      <c r="GX477" s="57"/>
      <c r="GY477" s="57"/>
      <c r="GZ477" s="57"/>
      <c r="HA477" s="57"/>
      <c r="HB477" s="57"/>
      <c r="HC477" s="57"/>
      <c r="HD477" s="57"/>
      <c r="HE477" s="57"/>
      <c r="HF477" s="57"/>
      <c r="HG477" s="57"/>
      <c r="HH477" s="57"/>
      <c r="HI477" s="57"/>
      <c r="HJ477" s="57"/>
      <c r="HK477" s="57"/>
      <c r="HL477" s="57"/>
      <c r="HM477" s="57"/>
      <c r="HN477" s="57"/>
      <c r="HO477" s="57"/>
      <c r="HP477" s="57"/>
      <c r="HQ477" s="57"/>
      <c r="HR477" s="57"/>
      <c r="HS477" s="57"/>
      <c r="HT477" s="57"/>
      <c r="HU477" s="57"/>
      <c r="HV477" s="57"/>
      <c r="HW477" s="57"/>
      <c r="HX477" s="57"/>
      <c r="HY477" s="57"/>
      <c r="HZ477" s="57"/>
      <c r="IA477" s="57"/>
      <c r="IB477" s="57"/>
      <c r="IC477" s="57"/>
    </row>
    <row r="478" spans="1:237"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  <c r="AB478" s="57"/>
      <c r="AC478" s="57"/>
      <c r="AD478" s="57"/>
      <c r="AE478" s="57"/>
      <c r="AF478" s="57"/>
      <c r="AG478" s="57"/>
      <c r="AH478" s="57"/>
      <c r="AI478" s="57"/>
      <c r="AJ478" s="57"/>
      <c r="AK478" s="57"/>
      <c r="AL478" s="57"/>
      <c r="AM478" s="57"/>
      <c r="AN478" s="57"/>
      <c r="AO478" s="57"/>
      <c r="AP478" s="57"/>
      <c r="AQ478" s="57"/>
      <c r="AR478" s="57"/>
      <c r="AS478" s="57"/>
      <c r="AT478" s="57"/>
      <c r="AU478" s="57"/>
      <c r="AV478" s="57"/>
      <c r="AW478" s="57"/>
      <c r="AX478" s="57"/>
      <c r="AY478" s="57"/>
      <c r="AZ478" s="57"/>
      <c r="BA478" s="57"/>
      <c r="BB478" s="57"/>
      <c r="BC478" s="57"/>
      <c r="BD478" s="57"/>
      <c r="BE478" s="57"/>
      <c r="BF478" s="57"/>
      <c r="BG478" s="57"/>
      <c r="BH478" s="57"/>
      <c r="BI478" s="57"/>
      <c r="BJ478" s="57"/>
      <c r="BK478" s="57"/>
      <c r="BL478" s="57"/>
      <c r="BM478" s="57"/>
      <c r="BN478" s="57"/>
      <c r="BO478" s="57"/>
      <c r="BP478" s="57"/>
      <c r="BQ478" s="57"/>
      <c r="BR478" s="57"/>
      <c r="BS478" s="57"/>
      <c r="BT478" s="57"/>
      <c r="BU478" s="57"/>
      <c r="BV478" s="57"/>
      <c r="BW478" s="57"/>
      <c r="BX478" s="57"/>
      <c r="BY478" s="57"/>
      <c r="BZ478" s="57"/>
      <c r="CA478" s="57"/>
      <c r="CB478" s="57"/>
      <c r="CC478" s="57"/>
      <c r="CD478" s="57"/>
      <c r="CE478" s="57"/>
      <c r="CF478" s="57"/>
      <c r="CG478" s="57"/>
      <c r="CH478" s="57"/>
      <c r="CI478" s="57"/>
      <c r="CJ478" s="57"/>
      <c r="CK478" s="57"/>
      <c r="CL478" s="57"/>
      <c r="CM478" s="57"/>
      <c r="CN478" s="57"/>
      <c r="CO478" s="57"/>
      <c r="CP478" s="57"/>
      <c r="CQ478" s="57"/>
      <c r="CR478" s="57"/>
      <c r="CS478" s="57"/>
      <c r="CT478" s="57"/>
      <c r="CU478" s="57"/>
      <c r="CV478" s="57"/>
      <c r="CW478" s="57"/>
      <c r="CX478" s="57"/>
      <c r="CY478" s="57"/>
      <c r="CZ478" s="57"/>
      <c r="DA478" s="57"/>
      <c r="DB478" s="57"/>
      <c r="DC478" s="57"/>
      <c r="DD478" s="57"/>
      <c r="DE478" s="57"/>
      <c r="DF478" s="57"/>
      <c r="DG478" s="57"/>
      <c r="DH478" s="57"/>
      <c r="DI478" s="57"/>
      <c r="DJ478" s="57"/>
      <c r="DK478" s="57"/>
      <c r="DL478" s="57"/>
      <c r="DM478" s="57"/>
      <c r="DN478" s="57"/>
      <c r="DO478" s="57"/>
      <c r="DP478" s="57"/>
      <c r="DQ478" s="57"/>
      <c r="DR478" s="57"/>
      <c r="DS478" s="57"/>
      <c r="DT478" s="57"/>
      <c r="DU478" s="57"/>
      <c r="DV478" s="57"/>
      <c r="DW478" s="57"/>
      <c r="DX478" s="57"/>
      <c r="DY478" s="57"/>
      <c r="DZ478" s="57"/>
      <c r="EA478" s="57"/>
      <c r="EB478" s="57"/>
      <c r="EC478" s="57"/>
      <c r="ED478" s="57"/>
      <c r="EE478" s="57"/>
      <c r="EF478" s="57"/>
      <c r="EG478" s="57"/>
      <c r="EH478" s="57"/>
      <c r="EI478" s="57"/>
      <c r="EJ478" s="57"/>
      <c r="EK478" s="57"/>
      <c r="EL478" s="57"/>
      <c r="EM478" s="57"/>
      <c r="EN478" s="57"/>
      <c r="EO478" s="57"/>
      <c r="EP478" s="57"/>
      <c r="EQ478" s="57"/>
      <c r="ER478" s="57"/>
      <c r="ES478" s="57"/>
      <c r="ET478" s="57"/>
      <c r="EU478" s="57"/>
      <c r="EV478" s="57"/>
      <c r="EW478" s="57"/>
      <c r="EX478" s="57"/>
      <c r="EY478" s="57"/>
      <c r="EZ478" s="57"/>
      <c r="FA478" s="57"/>
      <c r="FB478" s="57"/>
      <c r="FC478" s="57"/>
      <c r="FD478" s="57"/>
      <c r="FE478" s="57"/>
      <c r="FF478" s="57"/>
      <c r="FG478" s="57"/>
      <c r="FH478" s="57"/>
      <c r="FI478" s="57"/>
      <c r="FJ478" s="57"/>
      <c r="FK478" s="57"/>
      <c r="FL478" s="57"/>
      <c r="FM478" s="57"/>
      <c r="FN478" s="57"/>
      <c r="FO478" s="57"/>
      <c r="FP478" s="57"/>
      <c r="FQ478" s="57"/>
      <c r="FR478" s="57"/>
      <c r="FS478" s="57"/>
      <c r="FT478" s="57"/>
      <c r="FU478" s="57"/>
      <c r="FV478" s="57"/>
      <c r="FW478" s="57"/>
      <c r="FX478" s="57"/>
      <c r="FY478" s="57"/>
      <c r="FZ478" s="57"/>
      <c r="GA478" s="57"/>
      <c r="GB478" s="57"/>
      <c r="GC478" s="57"/>
      <c r="GD478" s="57"/>
      <c r="GE478" s="57"/>
      <c r="GF478" s="57"/>
      <c r="GG478" s="57"/>
      <c r="GH478" s="57"/>
      <c r="GI478" s="57"/>
      <c r="GJ478" s="57"/>
      <c r="GK478" s="57"/>
      <c r="GL478" s="57"/>
      <c r="GM478" s="57"/>
      <c r="GN478" s="57"/>
      <c r="GO478" s="57"/>
      <c r="GP478" s="57"/>
      <c r="GQ478" s="57"/>
      <c r="GR478" s="57"/>
      <c r="GS478" s="57"/>
      <c r="GT478" s="57"/>
      <c r="GU478" s="57"/>
      <c r="GV478" s="57"/>
      <c r="GW478" s="57"/>
      <c r="GX478" s="57"/>
      <c r="GY478" s="57"/>
      <c r="GZ478" s="57"/>
      <c r="HA478" s="57"/>
      <c r="HB478" s="57"/>
      <c r="HC478" s="57"/>
      <c r="HD478" s="57"/>
      <c r="HE478" s="57"/>
      <c r="HF478" s="57"/>
      <c r="HG478" s="57"/>
      <c r="HH478" s="57"/>
      <c r="HI478" s="57"/>
      <c r="HJ478" s="57"/>
      <c r="HK478" s="57"/>
      <c r="HL478" s="57"/>
      <c r="HM478" s="57"/>
      <c r="HN478" s="57"/>
      <c r="HO478" s="57"/>
      <c r="HP478" s="57"/>
      <c r="HQ478" s="57"/>
      <c r="HR478" s="57"/>
      <c r="HS478" s="57"/>
      <c r="HT478" s="57"/>
      <c r="HU478" s="57"/>
      <c r="HV478" s="57"/>
      <c r="HW478" s="57"/>
      <c r="HX478" s="57"/>
      <c r="HY478" s="57"/>
      <c r="HZ478" s="57"/>
      <c r="IA478" s="57"/>
      <c r="IB478" s="57"/>
      <c r="IC478" s="57"/>
    </row>
    <row r="479" spans="1:237"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  <c r="AB479" s="57"/>
      <c r="AC479" s="57"/>
      <c r="AD479" s="57"/>
      <c r="AE479" s="57"/>
      <c r="AF479" s="57"/>
      <c r="AG479" s="57"/>
      <c r="AH479" s="57"/>
      <c r="AI479" s="57"/>
      <c r="AJ479" s="57"/>
      <c r="AK479" s="57"/>
      <c r="AL479" s="57"/>
      <c r="AM479" s="57"/>
      <c r="AN479" s="57"/>
      <c r="AO479" s="57"/>
      <c r="AP479" s="57"/>
      <c r="AQ479" s="57"/>
      <c r="AR479" s="57"/>
      <c r="AS479" s="57"/>
      <c r="AT479" s="57"/>
      <c r="AU479" s="57"/>
      <c r="AV479" s="57"/>
      <c r="AW479" s="57"/>
      <c r="AX479" s="57"/>
      <c r="AY479" s="57"/>
      <c r="AZ479" s="57"/>
      <c r="BA479" s="57"/>
      <c r="BB479" s="57"/>
      <c r="BC479" s="57"/>
      <c r="BD479" s="57"/>
      <c r="BE479" s="57"/>
      <c r="BF479" s="57"/>
      <c r="BG479" s="57"/>
      <c r="BH479" s="57"/>
      <c r="BI479" s="57"/>
      <c r="BJ479" s="57"/>
      <c r="BK479" s="57"/>
      <c r="BL479" s="57"/>
      <c r="BM479" s="57"/>
      <c r="BN479" s="57"/>
      <c r="BO479" s="57"/>
      <c r="BP479" s="57"/>
      <c r="BQ479" s="57"/>
      <c r="BR479" s="57"/>
      <c r="BS479" s="57"/>
      <c r="BT479" s="57"/>
      <c r="BU479" s="57"/>
      <c r="BV479" s="57"/>
      <c r="BW479" s="57"/>
      <c r="BX479" s="57"/>
      <c r="BY479" s="57"/>
      <c r="BZ479" s="57"/>
      <c r="CA479" s="57"/>
      <c r="CB479" s="57"/>
      <c r="CC479" s="57"/>
      <c r="CD479" s="57"/>
      <c r="CE479" s="57"/>
      <c r="CF479" s="57"/>
      <c r="CG479" s="57"/>
      <c r="CH479" s="57"/>
      <c r="CI479" s="57"/>
      <c r="CJ479" s="57"/>
      <c r="CK479" s="57"/>
      <c r="CL479" s="57"/>
      <c r="CM479" s="57"/>
      <c r="CN479" s="57"/>
      <c r="CO479" s="57"/>
      <c r="CP479" s="57"/>
      <c r="CQ479" s="57"/>
      <c r="CR479" s="57"/>
      <c r="CS479" s="57"/>
      <c r="CT479" s="57"/>
      <c r="CU479" s="57"/>
      <c r="CV479" s="57"/>
      <c r="CW479" s="57"/>
      <c r="CX479" s="57"/>
      <c r="CY479" s="57"/>
      <c r="CZ479" s="57"/>
      <c r="DA479" s="57"/>
      <c r="DB479" s="57"/>
      <c r="DC479" s="57"/>
      <c r="DD479" s="57"/>
      <c r="DE479" s="57"/>
      <c r="DF479" s="57"/>
      <c r="DG479" s="57"/>
      <c r="DH479" s="57"/>
      <c r="DI479" s="57"/>
      <c r="DJ479" s="57"/>
      <c r="DK479" s="57"/>
      <c r="DL479" s="57"/>
      <c r="DM479" s="57"/>
      <c r="DN479" s="57"/>
      <c r="DO479" s="57"/>
      <c r="DP479" s="57"/>
      <c r="DQ479" s="57"/>
      <c r="DR479" s="57"/>
      <c r="DS479" s="57"/>
      <c r="DT479" s="57"/>
      <c r="DU479" s="57"/>
      <c r="DV479" s="57"/>
      <c r="DW479" s="57"/>
      <c r="DX479" s="57"/>
      <c r="DY479" s="57"/>
      <c r="DZ479" s="57"/>
      <c r="EA479" s="57"/>
      <c r="EB479" s="57"/>
      <c r="EC479" s="57"/>
      <c r="ED479" s="57"/>
      <c r="EE479" s="57"/>
      <c r="EF479" s="57"/>
      <c r="EG479" s="57"/>
      <c r="EH479" s="57"/>
      <c r="EI479" s="57"/>
      <c r="EJ479" s="57"/>
      <c r="EK479" s="57"/>
      <c r="EL479" s="57"/>
      <c r="EM479" s="57"/>
      <c r="EN479" s="57"/>
      <c r="EO479" s="57"/>
      <c r="EP479" s="57"/>
      <c r="EQ479" s="57"/>
      <c r="ER479" s="57"/>
      <c r="ES479" s="57"/>
      <c r="ET479" s="57"/>
      <c r="EU479" s="57"/>
      <c r="EV479" s="57"/>
      <c r="EW479" s="57"/>
      <c r="EX479" s="57"/>
      <c r="EY479" s="57"/>
      <c r="EZ479" s="57"/>
      <c r="FA479" s="57"/>
      <c r="FB479" s="57"/>
      <c r="FC479" s="57"/>
      <c r="FD479" s="57"/>
      <c r="FE479" s="57"/>
      <c r="FF479" s="57"/>
      <c r="FG479" s="57"/>
      <c r="FH479" s="57"/>
      <c r="FI479" s="57"/>
      <c r="FJ479" s="57"/>
      <c r="FK479" s="57"/>
      <c r="FL479" s="57"/>
      <c r="FM479" s="57"/>
      <c r="FN479" s="57"/>
      <c r="FO479" s="57"/>
      <c r="FP479" s="57"/>
      <c r="FQ479" s="57"/>
      <c r="FR479" s="57"/>
      <c r="FS479" s="57"/>
      <c r="FT479" s="57"/>
      <c r="FU479" s="57"/>
      <c r="FV479" s="57"/>
      <c r="FW479" s="57"/>
      <c r="FX479" s="57"/>
      <c r="FY479" s="57"/>
      <c r="FZ479" s="57"/>
      <c r="GA479" s="57"/>
      <c r="GB479" s="57"/>
      <c r="GC479" s="57"/>
      <c r="GD479" s="57"/>
      <c r="GE479" s="57"/>
      <c r="GF479" s="57"/>
      <c r="GG479" s="57"/>
      <c r="GH479" s="57"/>
      <c r="GI479" s="57"/>
      <c r="GJ479" s="57"/>
      <c r="GK479" s="57"/>
      <c r="GL479" s="57"/>
      <c r="GM479" s="57"/>
      <c r="GN479" s="57"/>
      <c r="GO479" s="57"/>
      <c r="GP479" s="57"/>
      <c r="GQ479" s="57"/>
      <c r="GR479" s="57"/>
      <c r="GS479" s="57"/>
      <c r="GT479" s="57"/>
      <c r="GU479" s="57"/>
      <c r="GV479" s="57"/>
      <c r="GW479" s="57"/>
      <c r="GX479" s="57"/>
      <c r="GY479" s="57"/>
      <c r="GZ479" s="57"/>
      <c r="HA479" s="57"/>
      <c r="HB479" s="57"/>
      <c r="HC479" s="57"/>
      <c r="HD479" s="57"/>
      <c r="HE479" s="57"/>
      <c r="HF479" s="57"/>
      <c r="HG479" s="57"/>
      <c r="HH479" s="57"/>
      <c r="HI479" s="57"/>
      <c r="HJ479" s="57"/>
      <c r="HK479" s="57"/>
      <c r="HL479" s="57"/>
      <c r="HM479" s="57"/>
      <c r="HN479" s="57"/>
      <c r="HO479" s="57"/>
      <c r="HP479" s="57"/>
      <c r="HQ479" s="57"/>
      <c r="HR479" s="57"/>
      <c r="HS479" s="57"/>
      <c r="HT479" s="57"/>
      <c r="HU479" s="57"/>
      <c r="HV479" s="57"/>
      <c r="HW479" s="57"/>
      <c r="HX479" s="57"/>
      <c r="HY479" s="57"/>
      <c r="HZ479" s="57"/>
      <c r="IA479" s="57"/>
      <c r="IB479" s="57"/>
      <c r="IC479" s="57"/>
    </row>
    <row r="480" spans="1:237"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  <c r="AB480" s="57"/>
      <c r="AC480" s="57"/>
      <c r="AD480" s="57"/>
      <c r="AE480" s="57"/>
      <c r="AF480" s="57"/>
      <c r="AG480" s="57"/>
      <c r="AH480" s="57"/>
      <c r="AI480" s="57"/>
      <c r="AJ480" s="57"/>
      <c r="AK480" s="57"/>
      <c r="AL480" s="57"/>
      <c r="AM480" s="57"/>
      <c r="AN480" s="57"/>
      <c r="AO480" s="57"/>
      <c r="AP480" s="57"/>
      <c r="AQ480" s="57"/>
      <c r="AR480" s="57"/>
      <c r="AS480" s="57"/>
      <c r="AT480" s="57"/>
      <c r="AU480" s="57"/>
      <c r="AV480" s="57"/>
      <c r="AW480" s="57"/>
      <c r="AX480" s="57"/>
      <c r="AY480" s="57"/>
      <c r="AZ480" s="57"/>
      <c r="BA480" s="57"/>
      <c r="BB480" s="57"/>
      <c r="BC480" s="57"/>
      <c r="BD480" s="57"/>
      <c r="BE480" s="57"/>
      <c r="BF480" s="57"/>
      <c r="BG480" s="57"/>
      <c r="BH480" s="57"/>
      <c r="BI480" s="57"/>
      <c r="BJ480" s="57"/>
      <c r="BK480" s="57"/>
      <c r="BL480" s="57"/>
      <c r="BM480" s="57"/>
      <c r="BN480" s="57"/>
      <c r="BO480" s="57"/>
      <c r="BP480" s="57"/>
      <c r="BQ480" s="57"/>
      <c r="BR480" s="57"/>
      <c r="BS480" s="57"/>
      <c r="BT480" s="57"/>
      <c r="BU480" s="57"/>
      <c r="BV480" s="57"/>
      <c r="BW480" s="57"/>
      <c r="BX480" s="57"/>
      <c r="BY480" s="57"/>
      <c r="BZ480" s="57"/>
      <c r="CA480" s="57"/>
      <c r="CB480" s="57"/>
      <c r="CC480" s="57"/>
      <c r="CD480" s="57"/>
      <c r="CE480" s="57"/>
      <c r="CF480" s="57"/>
      <c r="CG480" s="57"/>
      <c r="CH480" s="57"/>
      <c r="CI480" s="57"/>
      <c r="CJ480" s="57"/>
      <c r="CK480" s="57"/>
      <c r="CL480" s="57"/>
      <c r="CM480" s="57"/>
      <c r="CN480" s="57"/>
      <c r="CO480" s="57"/>
      <c r="CP480" s="57"/>
      <c r="CQ480" s="57"/>
      <c r="CR480" s="57"/>
      <c r="CS480" s="57"/>
      <c r="CT480" s="57"/>
      <c r="CU480" s="57"/>
      <c r="CV480" s="57"/>
      <c r="CW480" s="57"/>
      <c r="CX480" s="57"/>
      <c r="CY480" s="57"/>
      <c r="CZ480" s="57"/>
      <c r="DA480" s="57"/>
      <c r="DB480" s="57"/>
      <c r="DC480" s="57"/>
      <c r="DD480" s="57"/>
      <c r="DE480" s="57"/>
      <c r="DF480" s="57"/>
      <c r="DG480" s="57"/>
      <c r="DH480" s="57"/>
      <c r="DI480" s="57"/>
      <c r="DJ480" s="57"/>
      <c r="DK480" s="57"/>
      <c r="DL480" s="57"/>
      <c r="DM480" s="57"/>
      <c r="DN480" s="57"/>
      <c r="DO480" s="57"/>
      <c r="DP480" s="57"/>
      <c r="DQ480" s="57"/>
      <c r="DR480" s="57"/>
      <c r="DS480" s="57"/>
      <c r="DT480" s="57"/>
      <c r="DU480" s="57"/>
      <c r="DV480" s="57"/>
      <c r="DW480" s="57"/>
      <c r="DX480" s="57"/>
      <c r="DY480" s="57"/>
      <c r="DZ480" s="57"/>
      <c r="EA480" s="57"/>
      <c r="EB480" s="57"/>
      <c r="EC480" s="57"/>
      <c r="ED480" s="57"/>
      <c r="EE480" s="57"/>
      <c r="EF480" s="57"/>
      <c r="EG480" s="57"/>
      <c r="EH480" s="57"/>
      <c r="EI480" s="57"/>
      <c r="EJ480" s="57"/>
      <c r="EK480" s="57"/>
      <c r="EL480" s="57"/>
      <c r="EM480" s="57"/>
      <c r="EN480" s="57"/>
      <c r="EO480" s="57"/>
      <c r="EP480" s="57"/>
      <c r="EQ480" s="57"/>
      <c r="ER480" s="57"/>
      <c r="ES480" s="57"/>
      <c r="ET480" s="57"/>
      <c r="EU480" s="57"/>
      <c r="EV480" s="57"/>
      <c r="EW480" s="57"/>
      <c r="EX480" s="57"/>
      <c r="EY480" s="57"/>
      <c r="EZ480" s="57"/>
      <c r="FA480" s="57"/>
      <c r="FB480" s="57"/>
      <c r="FC480" s="57"/>
      <c r="FD480" s="57"/>
      <c r="FE480" s="57"/>
      <c r="FF480" s="57"/>
      <c r="FG480" s="57"/>
      <c r="FH480" s="57"/>
      <c r="FI480" s="57"/>
      <c r="FJ480" s="57"/>
      <c r="FK480" s="57"/>
      <c r="FL480" s="57"/>
      <c r="FM480" s="57"/>
      <c r="FN480" s="57"/>
      <c r="FO480" s="57"/>
      <c r="FP480" s="57"/>
      <c r="FQ480" s="57"/>
      <c r="FR480" s="57"/>
      <c r="FS480" s="57"/>
      <c r="FT480" s="57"/>
      <c r="FU480" s="57"/>
      <c r="FV480" s="57"/>
      <c r="FW480" s="57"/>
      <c r="FX480" s="57"/>
      <c r="FY480" s="57"/>
      <c r="FZ480" s="57"/>
      <c r="GA480" s="57"/>
      <c r="GB480" s="57"/>
      <c r="GC480" s="57"/>
      <c r="GD480" s="57"/>
      <c r="GE480" s="57"/>
      <c r="GF480" s="57"/>
      <c r="GG480" s="57"/>
      <c r="GH480" s="57"/>
      <c r="GI480" s="57"/>
      <c r="GJ480" s="57"/>
      <c r="GK480" s="57"/>
      <c r="GL480" s="57"/>
      <c r="GM480" s="57"/>
      <c r="GN480" s="57"/>
      <c r="GO480" s="57"/>
      <c r="GP480" s="57"/>
      <c r="GQ480" s="57"/>
      <c r="GR480" s="57"/>
      <c r="GS480" s="57"/>
      <c r="GT480" s="57"/>
      <c r="GU480" s="57"/>
      <c r="GV480" s="57"/>
      <c r="GW480" s="57"/>
      <c r="GX480" s="57"/>
      <c r="GY480" s="57"/>
      <c r="GZ480" s="57"/>
      <c r="HA480" s="57"/>
      <c r="HB480" s="57"/>
      <c r="HC480" s="57"/>
      <c r="HD480" s="57"/>
      <c r="HE480" s="57"/>
      <c r="HF480" s="57"/>
      <c r="HG480" s="57"/>
      <c r="HH480" s="57"/>
      <c r="HI480" s="57"/>
      <c r="HJ480" s="57"/>
      <c r="HK480" s="57"/>
      <c r="HL480" s="57"/>
      <c r="HM480" s="57"/>
      <c r="HN480" s="57"/>
      <c r="HO480" s="57"/>
      <c r="HP480" s="57"/>
      <c r="HQ480" s="57"/>
      <c r="HR480" s="57"/>
      <c r="HS480" s="57"/>
      <c r="HT480" s="57"/>
      <c r="HU480" s="57"/>
      <c r="HV480" s="57"/>
      <c r="HW480" s="57"/>
      <c r="HX480" s="57"/>
      <c r="HY480" s="57"/>
      <c r="HZ480" s="57"/>
      <c r="IA480" s="57"/>
      <c r="IB480" s="57"/>
      <c r="IC480" s="57"/>
    </row>
    <row r="481" spans="4:237"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  <c r="AB481" s="57"/>
      <c r="AC481" s="57"/>
      <c r="AD481" s="57"/>
      <c r="AE481" s="57"/>
      <c r="AF481" s="57"/>
      <c r="AG481" s="57"/>
      <c r="AH481" s="57"/>
      <c r="AI481" s="57"/>
      <c r="AJ481" s="57"/>
      <c r="AK481" s="57"/>
      <c r="AL481" s="57"/>
      <c r="AM481" s="57"/>
      <c r="AN481" s="57"/>
      <c r="AO481" s="57"/>
      <c r="AP481" s="57"/>
      <c r="AQ481" s="57"/>
      <c r="AR481" s="57"/>
      <c r="AS481" s="57"/>
      <c r="AT481" s="57"/>
      <c r="AU481" s="57"/>
      <c r="AV481" s="57"/>
      <c r="AW481" s="57"/>
      <c r="AX481" s="57"/>
      <c r="AY481" s="57"/>
      <c r="AZ481" s="57"/>
      <c r="BA481" s="57"/>
      <c r="BB481" s="57"/>
      <c r="BC481" s="57"/>
      <c r="BD481" s="57"/>
      <c r="BE481" s="57"/>
      <c r="BF481" s="57"/>
      <c r="BG481" s="57"/>
      <c r="BH481" s="57"/>
      <c r="BI481" s="57"/>
      <c r="BJ481" s="57"/>
      <c r="BK481" s="57"/>
      <c r="BL481" s="57"/>
      <c r="BM481" s="57"/>
      <c r="BN481" s="57"/>
      <c r="BO481" s="57"/>
      <c r="BP481" s="57"/>
      <c r="BQ481" s="57"/>
      <c r="BR481" s="57"/>
      <c r="BS481" s="57"/>
      <c r="BT481" s="57"/>
      <c r="BU481" s="57"/>
      <c r="BV481" s="57"/>
      <c r="BW481" s="57"/>
      <c r="BX481" s="57"/>
      <c r="BY481" s="57"/>
      <c r="BZ481" s="57"/>
      <c r="CA481" s="57"/>
      <c r="CB481" s="57"/>
      <c r="CC481" s="57"/>
      <c r="CD481" s="57"/>
      <c r="CE481" s="57"/>
      <c r="CF481" s="57"/>
      <c r="CG481" s="57"/>
      <c r="CH481" s="57"/>
      <c r="CI481" s="57"/>
      <c r="CJ481" s="57"/>
      <c r="CK481" s="57"/>
      <c r="CL481" s="57"/>
      <c r="CM481" s="57"/>
      <c r="CN481" s="57"/>
      <c r="CO481" s="57"/>
      <c r="CP481" s="57"/>
      <c r="CQ481" s="57"/>
      <c r="CR481" s="57"/>
      <c r="CS481" s="57"/>
      <c r="CT481" s="57"/>
      <c r="CU481" s="57"/>
      <c r="CV481" s="57"/>
      <c r="CW481" s="57"/>
      <c r="CX481" s="57"/>
      <c r="CY481" s="57"/>
      <c r="CZ481" s="57"/>
      <c r="DA481" s="57"/>
      <c r="DB481" s="57"/>
      <c r="DC481" s="57"/>
      <c r="DD481" s="57"/>
      <c r="DE481" s="57"/>
      <c r="DF481" s="57"/>
      <c r="DG481" s="57"/>
      <c r="DH481" s="57"/>
      <c r="DI481" s="57"/>
      <c r="DJ481" s="57"/>
      <c r="DK481" s="57"/>
      <c r="DL481" s="57"/>
      <c r="DM481" s="57"/>
      <c r="DN481" s="57"/>
      <c r="DO481" s="57"/>
      <c r="DP481" s="57"/>
      <c r="DQ481" s="57"/>
      <c r="DR481" s="57"/>
      <c r="DS481" s="57"/>
      <c r="DT481" s="57"/>
      <c r="DU481" s="57"/>
      <c r="DV481" s="57"/>
      <c r="DW481" s="57"/>
      <c r="DX481" s="57"/>
      <c r="DY481" s="57"/>
      <c r="DZ481" s="57"/>
      <c r="EA481" s="57"/>
      <c r="EB481" s="57"/>
      <c r="EC481" s="57"/>
      <c r="ED481" s="57"/>
      <c r="EE481" s="57"/>
      <c r="EF481" s="57"/>
      <c r="EG481" s="57"/>
      <c r="EH481" s="57"/>
      <c r="EI481" s="57"/>
      <c r="EJ481" s="57"/>
      <c r="EK481" s="57"/>
      <c r="EL481" s="57"/>
      <c r="EM481" s="57"/>
      <c r="EN481" s="57"/>
      <c r="EO481" s="57"/>
      <c r="EP481" s="57"/>
      <c r="EQ481" s="57"/>
      <c r="ER481" s="57"/>
      <c r="ES481" s="57"/>
      <c r="ET481" s="57"/>
      <c r="EU481" s="57"/>
      <c r="EV481" s="57"/>
      <c r="EW481" s="57"/>
      <c r="EX481" s="57"/>
      <c r="EY481" s="57"/>
      <c r="EZ481" s="57"/>
      <c r="FA481" s="57"/>
      <c r="FB481" s="57"/>
      <c r="FC481" s="57"/>
      <c r="FD481" s="57"/>
      <c r="FE481" s="57"/>
      <c r="FF481" s="57"/>
      <c r="FG481" s="57"/>
      <c r="FH481" s="57"/>
      <c r="FI481" s="57"/>
      <c r="FJ481" s="57"/>
      <c r="FK481" s="57"/>
      <c r="FL481" s="57"/>
      <c r="FM481" s="57"/>
      <c r="FN481" s="57"/>
      <c r="FO481" s="57"/>
      <c r="FP481" s="57"/>
      <c r="FQ481" s="57"/>
      <c r="FR481" s="57"/>
      <c r="FS481" s="57"/>
      <c r="FT481" s="57"/>
      <c r="FU481" s="57"/>
      <c r="FV481" s="57"/>
      <c r="FW481" s="57"/>
      <c r="FX481" s="57"/>
      <c r="FY481" s="57"/>
      <c r="FZ481" s="57"/>
      <c r="GA481" s="57"/>
      <c r="GB481" s="57"/>
      <c r="GC481" s="57"/>
      <c r="GD481" s="57"/>
      <c r="GE481" s="57"/>
      <c r="GF481" s="57"/>
      <c r="GG481" s="57"/>
      <c r="GH481" s="57"/>
      <c r="GI481" s="57"/>
      <c r="GJ481" s="57"/>
      <c r="GK481" s="57"/>
      <c r="GL481" s="57"/>
      <c r="GM481" s="57"/>
      <c r="GN481" s="57"/>
      <c r="GO481" s="57"/>
      <c r="GP481" s="57"/>
      <c r="GQ481" s="57"/>
      <c r="GR481" s="57"/>
      <c r="GS481" s="57"/>
      <c r="GT481" s="57"/>
      <c r="GU481" s="57"/>
      <c r="GV481" s="57"/>
      <c r="GW481" s="57"/>
      <c r="GX481" s="57"/>
      <c r="GY481" s="57"/>
      <c r="GZ481" s="57"/>
      <c r="HA481" s="57"/>
      <c r="HB481" s="57"/>
      <c r="HC481" s="57"/>
      <c r="HD481" s="57"/>
      <c r="HE481" s="57"/>
      <c r="HF481" s="57"/>
      <c r="HG481" s="57"/>
      <c r="HH481" s="57"/>
      <c r="HI481" s="57"/>
      <c r="HJ481" s="57"/>
      <c r="HK481" s="57"/>
      <c r="HL481" s="57"/>
      <c r="HM481" s="57"/>
      <c r="HN481" s="57"/>
      <c r="HO481" s="57"/>
      <c r="HP481" s="57"/>
      <c r="HQ481" s="57"/>
      <c r="HR481" s="57"/>
      <c r="HS481" s="57"/>
      <c r="HT481" s="57"/>
      <c r="HU481" s="57"/>
      <c r="HV481" s="57"/>
      <c r="HW481" s="57"/>
      <c r="HX481" s="57"/>
      <c r="HY481" s="57"/>
      <c r="HZ481" s="57"/>
      <c r="IA481" s="57"/>
      <c r="IB481" s="57"/>
      <c r="IC481" s="57"/>
    </row>
    <row r="482" spans="4:237"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  <c r="AB482" s="57"/>
      <c r="AC482" s="57"/>
      <c r="AD482" s="57"/>
      <c r="AE482" s="57"/>
      <c r="AF482" s="57"/>
      <c r="AG482" s="57"/>
      <c r="AH482" s="57"/>
      <c r="AI482" s="57"/>
      <c r="AJ482" s="57"/>
      <c r="AK482" s="57"/>
      <c r="AL482" s="57"/>
      <c r="AM482" s="57"/>
      <c r="AN482" s="57"/>
      <c r="AO482" s="57"/>
      <c r="AP482" s="57"/>
      <c r="AQ482" s="57"/>
      <c r="AR482" s="57"/>
      <c r="AS482" s="57"/>
      <c r="AT482" s="57"/>
      <c r="AU482" s="57"/>
      <c r="AV482" s="57"/>
      <c r="AW482" s="57"/>
      <c r="AX482" s="57"/>
      <c r="AY482" s="57"/>
      <c r="AZ482" s="57"/>
      <c r="BA482" s="57"/>
      <c r="BB482" s="57"/>
      <c r="BC482" s="57"/>
      <c r="BD482" s="57"/>
      <c r="BE482" s="57"/>
      <c r="BF482" s="57"/>
      <c r="BG482" s="57"/>
      <c r="BH482" s="57"/>
      <c r="BI482" s="57"/>
      <c r="BJ482" s="57"/>
      <c r="BK482" s="57"/>
      <c r="BL482" s="57"/>
      <c r="BM482" s="57"/>
      <c r="BN482" s="57"/>
      <c r="BO482" s="57"/>
      <c r="BP482" s="57"/>
      <c r="BQ482" s="57"/>
      <c r="BR482" s="57"/>
      <c r="BS482" s="57"/>
      <c r="BT482" s="57"/>
      <c r="BU482" s="57"/>
      <c r="BV482" s="57"/>
      <c r="BW482" s="57"/>
      <c r="BX482" s="57"/>
      <c r="BY482" s="57"/>
      <c r="BZ482" s="57"/>
      <c r="CA482" s="57"/>
      <c r="CB482" s="57"/>
      <c r="CC482" s="57"/>
      <c r="CD482" s="57"/>
      <c r="CE482" s="57"/>
      <c r="CF482" s="57"/>
      <c r="CG482" s="57"/>
      <c r="CH482" s="57"/>
      <c r="CI482" s="57"/>
      <c r="CJ482" s="57"/>
      <c r="CK482" s="57"/>
      <c r="CL482" s="57"/>
      <c r="CM482" s="57"/>
      <c r="CN482" s="57"/>
      <c r="CO482" s="57"/>
      <c r="CP482" s="57"/>
      <c r="CQ482" s="57"/>
      <c r="CR482" s="57"/>
      <c r="CS482" s="57"/>
      <c r="CT482" s="57"/>
      <c r="CU482" s="57"/>
      <c r="CV482" s="57"/>
      <c r="CW482" s="57"/>
      <c r="CX482" s="57"/>
      <c r="CY482" s="57"/>
      <c r="CZ482" s="57"/>
      <c r="DA482" s="57"/>
      <c r="DB482" s="57"/>
      <c r="DC482" s="57"/>
      <c r="DD482" s="57"/>
      <c r="DE482" s="57"/>
      <c r="DF482" s="57"/>
      <c r="DG482" s="57"/>
      <c r="DH482" s="57"/>
      <c r="DI482" s="57"/>
      <c r="DJ482" s="57"/>
      <c r="DK482" s="57"/>
      <c r="DL482" s="57"/>
      <c r="DM482" s="57"/>
      <c r="DN482" s="57"/>
      <c r="DO482" s="57"/>
      <c r="DP482" s="57"/>
      <c r="DQ482" s="57"/>
      <c r="DR482" s="57"/>
      <c r="DS482" s="57"/>
      <c r="DT482" s="57"/>
      <c r="DU482" s="57"/>
      <c r="DV482" s="57"/>
      <c r="DW482" s="57"/>
      <c r="DX482" s="57"/>
      <c r="DY482" s="57"/>
      <c r="DZ482" s="57"/>
      <c r="EA482" s="57"/>
      <c r="EB482" s="57"/>
      <c r="EC482" s="57"/>
      <c r="ED482" s="57"/>
      <c r="EE482" s="57"/>
      <c r="EF482" s="57"/>
      <c r="EG482" s="57"/>
      <c r="EH482" s="57"/>
      <c r="EI482" s="57"/>
      <c r="EJ482" s="57"/>
      <c r="EK482" s="57"/>
      <c r="EL482" s="57"/>
      <c r="EM482" s="57"/>
      <c r="EN482" s="57"/>
      <c r="EO482" s="57"/>
      <c r="EP482" s="57"/>
      <c r="EQ482" s="57"/>
      <c r="ER482" s="57"/>
      <c r="ES482" s="57"/>
      <c r="ET482" s="57"/>
      <c r="EU482" s="57"/>
      <c r="EV482" s="57"/>
      <c r="EW482" s="57"/>
      <c r="EX482" s="57"/>
      <c r="EY482" s="57"/>
      <c r="EZ482" s="57"/>
      <c r="FA482" s="57"/>
      <c r="FB482" s="57"/>
      <c r="FC482" s="57"/>
      <c r="FD482" s="57"/>
      <c r="FE482" s="57"/>
      <c r="FF482" s="57"/>
      <c r="FG482" s="57"/>
      <c r="FH482" s="57"/>
      <c r="FI482" s="57"/>
      <c r="FJ482" s="57"/>
      <c r="FK482" s="57"/>
      <c r="FL482" s="57"/>
      <c r="FM482" s="57"/>
      <c r="FN482" s="57"/>
      <c r="FO482" s="57"/>
      <c r="FP482" s="57"/>
      <c r="FQ482" s="57"/>
      <c r="FR482" s="57"/>
      <c r="FS482" s="57"/>
      <c r="FT482" s="57"/>
      <c r="FU482" s="57"/>
      <c r="FV482" s="57"/>
      <c r="FW482" s="57"/>
      <c r="FX482" s="57"/>
      <c r="FY482" s="57"/>
      <c r="FZ482" s="57"/>
      <c r="GA482" s="57"/>
      <c r="GB482" s="57"/>
      <c r="GC482" s="57"/>
      <c r="GD482" s="57"/>
      <c r="GE482" s="57"/>
      <c r="GF482" s="57"/>
      <c r="GG482" s="57"/>
      <c r="GH482" s="57"/>
      <c r="GI482" s="57"/>
      <c r="GJ482" s="57"/>
      <c r="GK482" s="57"/>
      <c r="GL482" s="57"/>
      <c r="GM482" s="57"/>
      <c r="GN482" s="57"/>
      <c r="GO482" s="57"/>
      <c r="GP482" s="57"/>
      <c r="GQ482" s="57"/>
      <c r="GR482" s="57"/>
      <c r="GS482" s="57"/>
      <c r="GT482" s="57"/>
      <c r="GU482" s="57"/>
      <c r="GV482" s="57"/>
      <c r="GW482" s="57"/>
      <c r="GX482" s="57"/>
      <c r="GY482" s="57"/>
      <c r="GZ482" s="57"/>
      <c r="HA482" s="57"/>
      <c r="HB482" s="57"/>
      <c r="HC482" s="57"/>
      <c r="HD482" s="57"/>
      <c r="HE482" s="57"/>
      <c r="HF482" s="57"/>
      <c r="HG482" s="57"/>
      <c r="HH482" s="57"/>
      <c r="HI482" s="57"/>
      <c r="HJ482" s="57"/>
      <c r="HK482" s="57"/>
      <c r="HL482" s="57"/>
      <c r="HM482" s="57"/>
      <c r="HN482" s="57"/>
      <c r="HO482" s="57"/>
      <c r="HP482" s="57"/>
      <c r="HQ482" s="57"/>
      <c r="HR482" s="57"/>
      <c r="HS482" s="57"/>
      <c r="HT482" s="57"/>
      <c r="HU482" s="57"/>
      <c r="HV482" s="57"/>
      <c r="HW482" s="57"/>
      <c r="HX482" s="57"/>
      <c r="HY482" s="57"/>
      <c r="HZ482" s="57"/>
      <c r="IA482" s="57"/>
      <c r="IB482" s="57"/>
      <c r="IC482" s="57"/>
    </row>
    <row r="483" spans="4:237"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  <c r="AB483" s="57"/>
      <c r="AC483" s="57"/>
      <c r="AD483" s="57"/>
      <c r="AE483" s="57"/>
      <c r="AF483" s="57"/>
      <c r="AG483" s="57"/>
      <c r="AH483" s="57"/>
      <c r="AI483" s="57"/>
      <c r="AJ483" s="57"/>
      <c r="AK483" s="57"/>
      <c r="AL483" s="57"/>
      <c r="AM483" s="57"/>
      <c r="AN483" s="57"/>
      <c r="AO483" s="57"/>
      <c r="AP483" s="57"/>
      <c r="AQ483" s="57"/>
      <c r="AR483" s="57"/>
      <c r="AS483" s="57"/>
      <c r="AT483" s="57"/>
      <c r="AU483" s="57"/>
      <c r="AV483" s="57"/>
      <c r="AW483" s="57"/>
      <c r="AX483" s="57"/>
      <c r="AY483" s="57"/>
      <c r="AZ483" s="57"/>
      <c r="BA483" s="57"/>
      <c r="BB483" s="57"/>
      <c r="BC483" s="57"/>
      <c r="BD483" s="57"/>
      <c r="BE483" s="57"/>
      <c r="BF483" s="57"/>
      <c r="BG483" s="57"/>
      <c r="BH483" s="57"/>
      <c r="BI483" s="57"/>
      <c r="BJ483" s="57"/>
      <c r="BK483" s="57"/>
      <c r="BL483" s="57"/>
      <c r="BM483" s="57"/>
      <c r="BN483" s="57"/>
      <c r="BO483" s="57"/>
      <c r="BP483" s="57"/>
      <c r="BQ483" s="57"/>
      <c r="BR483" s="57"/>
      <c r="BS483" s="57"/>
      <c r="BT483" s="57"/>
      <c r="BU483" s="57"/>
      <c r="BV483" s="57"/>
      <c r="BW483" s="57"/>
      <c r="BX483" s="57"/>
      <c r="BY483" s="57"/>
      <c r="BZ483" s="57"/>
      <c r="CA483" s="57"/>
      <c r="CB483" s="57"/>
      <c r="CC483" s="57"/>
      <c r="CD483" s="57"/>
      <c r="CE483" s="57"/>
      <c r="CF483" s="57"/>
      <c r="CG483" s="57"/>
      <c r="CH483" s="57"/>
      <c r="CI483" s="57"/>
      <c r="CJ483" s="57"/>
      <c r="CK483" s="57"/>
      <c r="CL483" s="57"/>
      <c r="CM483" s="57"/>
      <c r="CN483" s="57"/>
      <c r="CO483" s="57"/>
      <c r="CP483" s="57"/>
      <c r="CQ483" s="57"/>
      <c r="CR483" s="57"/>
      <c r="CS483" s="57"/>
      <c r="CT483" s="57"/>
      <c r="CU483" s="57"/>
      <c r="CV483" s="57"/>
      <c r="CW483" s="57"/>
      <c r="CX483" s="57"/>
      <c r="CY483" s="57"/>
      <c r="CZ483" s="57"/>
      <c r="DA483" s="57"/>
      <c r="DB483" s="57"/>
      <c r="DC483" s="57"/>
      <c r="DD483" s="57"/>
      <c r="DE483" s="57"/>
      <c r="DF483" s="57"/>
      <c r="DG483" s="57"/>
      <c r="DH483" s="57"/>
      <c r="DI483" s="57"/>
      <c r="DJ483" s="57"/>
      <c r="DK483" s="57"/>
      <c r="DL483" s="57"/>
      <c r="DM483" s="57"/>
      <c r="DN483" s="57"/>
      <c r="DO483" s="57"/>
      <c r="DP483" s="57"/>
      <c r="DQ483" s="57"/>
      <c r="DR483" s="57"/>
      <c r="DS483" s="57"/>
      <c r="DT483" s="57"/>
      <c r="DU483" s="57"/>
      <c r="DV483" s="57"/>
      <c r="DW483" s="57"/>
      <c r="DX483" s="57"/>
      <c r="DY483" s="57"/>
      <c r="DZ483" s="57"/>
      <c r="EA483" s="57"/>
      <c r="EB483" s="57"/>
      <c r="EC483" s="57"/>
      <c r="ED483" s="57"/>
      <c r="EE483" s="57"/>
      <c r="EF483" s="57"/>
      <c r="EG483" s="57"/>
      <c r="EH483" s="57"/>
      <c r="EI483" s="57"/>
      <c r="EJ483" s="57"/>
      <c r="EK483" s="57"/>
      <c r="EL483" s="57"/>
      <c r="EM483" s="57"/>
      <c r="EN483" s="57"/>
      <c r="EO483" s="57"/>
      <c r="EP483" s="57"/>
      <c r="EQ483" s="57"/>
      <c r="ER483" s="57"/>
      <c r="ES483" s="57"/>
      <c r="ET483" s="57"/>
      <c r="EU483" s="57"/>
      <c r="EV483" s="57"/>
      <c r="EW483" s="57"/>
      <c r="EX483" s="57"/>
      <c r="EY483" s="57"/>
      <c r="EZ483" s="57"/>
      <c r="FA483" s="57"/>
      <c r="FB483" s="57"/>
      <c r="FC483" s="57"/>
      <c r="FD483" s="57"/>
      <c r="FE483" s="57"/>
      <c r="FF483" s="57"/>
      <c r="FG483" s="57"/>
      <c r="FH483" s="57"/>
      <c r="FI483" s="57"/>
      <c r="FJ483" s="57"/>
      <c r="FK483" s="57"/>
      <c r="FL483" s="57"/>
      <c r="FM483" s="57"/>
      <c r="FN483" s="57"/>
      <c r="FO483" s="57"/>
      <c r="FP483" s="57"/>
      <c r="FQ483" s="57"/>
      <c r="FR483" s="57"/>
      <c r="FS483" s="57"/>
      <c r="FT483" s="57"/>
      <c r="FU483" s="57"/>
      <c r="FV483" s="57"/>
      <c r="FW483" s="57"/>
      <c r="FX483" s="57"/>
      <c r="FY483" s="57"/>
      <c r="FZ483" s="57"/>
      <c r="GA483" s="57"/>
      <c r="GB483" s="57"/>
      <c r="GC483" s="57"/>
      <c r="GD483" s="57"/>
      <c r="GE483" s="57"/>
      <c r="GF483" s="57"/>
      <c r="GG483" s="57"/>
      <c r="GH483" s="57"/>
      <c r="GI483" s="57"/>
      <c r="GJ483" s="57"/>
      <c r="GK483" s="57"/>
      <c r="GL483" s="57"/>
      <c r="GM483" s="57"/>
      <c r="GN483" s="57"/>
      <c r="GO483" s="57"/>
      <c r="GP483" s="57"/>
      <c r="GQ483" s="57"/>
      <c r="GR483" s="57"/>
      <c r="GS483" s="57"/>
      <c r="GT483" s="57"/>
      <c r="GU483" s="57"/>
      <c r="GV483" s="57"/>
      <c r="GW483" s="57"/>
      <c r="GX483" s="57"/>
      <c r="GY483" s="57"/>
      <c r="GZ483" s="57"/>
      <c r="HA483" s="57"/>
      <c r="HB483" s="57"/>
      <c r="HC483" s="57"/>
      <c r="HD483" s="57"/>
      <c r="HE483" s="57"/>
      <c r="HF483" s="57"/>
      <c r="HG483" s="57"/>
      <c r="HH483" s="57"/>
      <c r="HI483" s="57"/>
      <c r="HJ483" s="57"/>
      <c r="HK483" s="57"/>
      <c r="HL483" s="57"/>
      <c r="HM483" s="57"/>
      <c r="HN483" s="57"/>
      <c r="HO483" s="57"/>
      <c r="HP483" s="57"/>
      <c r="HQ483" s="57"/>
      <c r="HR483" s="57"/>
      <c r="HS483" s="57"/>
      <c r="HT483" s="57"/>
      <c r="HU483" s="57"/>
      <c r="HV483" s="57"/>
      <c r="HW483" s="57"/>
      <c r="HX483" s="57"/>
      <c r="HY483" s="57"/>
      <c r="HZ483" s="57"/>
      <c r="IA483" s="57"/>
      <c r="IB483" s="57"/>
      <c r="IC483" s="57"/>
    </row>
    <row r="484" spans="4:237"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  <c r="AB484" s="57"/>
      <c r="AC484" s="57"/>
      <c r="AD484" s="57"/>
      <c r="AE484" s="57"/>
      <c r="AF484" s="57"/>
      <c r="AG484" s="57"/>
      <c r="AH484" s="57"/>
      <c r="AI484" s="57"/>
      <c r="AJ484" s="57"/>
      <c r="AK484" s="57"/>
      <c r="AL484" s="57"/>
      <c r="AM484" s="57"/>
      <c r="AN484" s="57"/>
      <c r="AO484" s="57"/>
      <c r="AP484" s="57"/>
      <c r="AQ484" s="57"/>
      <c r="AR484" s="57"/>
      <c r="AS484" s="57"/>
      <c r="AT484" s="57"/>
      <c r="AU484" s="57"/>
      <c r="AV484" s="57"/>
      <c r="AW484" s="57"/>
      <c r="AX484" s="57"/>
      <c r="AY484" s="57"/>
      <c r="AZ484" s="57"/>
      <c r="BA484" s="57"/>
      <c r="BB484" s="57"/>
      <c r="BC484" s="57"/>
      <c r="BD484" s="57"/>
      <c r="BE484" s="57"/>
      <c r="BF484" s="57"/>
      <c r="BG484" s="57"/>
      <c r="BH484" s="57"/>
      <c r="BI484" s="57"/>
      <c r="BJ484" s="57"/>
      <c r="BK484" s="57"/>
      <c r="BL484" s="57"/>
      <c r="BM484" s="57"/>
      <c r="BN484" s="57"/>
      <c r="BO484" s="57"/>
      <c r="BP484" s="57"/>
      <c r="BQ484" s="57"/>
      <c r="BR484" s="57"/>
      <c r="BS484" s="57"/>
      <c r="BT484" s="57"/>
      <c r="BU484" s="57"/>
      <c r="BV484" s="57"/>
      <c r="BW484" s="57"/>
      <c r="BX484" s="57"/>
      <c r="BY484" s="57"/>
      <c r="BZ484" s="57"/>
      <c r="CA484" s="57"/>
      <c r="CB484" s="57"/>
      <c r="CC484" s="57"/>
      <c r="CD484" s="57"/>
      <c r="CE484" s="57"/>
      <c r="CF484" s="57"/>
      <c r="CG484" s="57"/>
      <c r="CH484" s="57"/>
      <c r="CI484" s="57"/>
      <c r="CJ484" s="57"/>
      <c r="CK484" s="57"/>
      <c r="CL484" s="57"/>
      <c r="CM484" s="57"/>
      <c r="CN484" s="57"/>
      <c r="CO484" s="57"/>
      <c r="CP484" s="57"/>
      <c r="CQ484" s="57"/>
      <c r="CR484" s="57"/>
      <c r="CS484" s="57"/>
      <c r="CT484" s="57"/>
      <c r="CU484" s="57"/>
      <c r="CV484" s="57"/>
      <c r="CW484" s="57"/>
      <c r="CX484" s="57"/>
      <c r="CY484" s="57"/>
      <c r="CZ484" s="57"/>
      <c r="DA484" s="57"/>
      <c r="DB484" s="57"/>
      <c r="DC484" s="57"/>
      <c r="DD484" s="57"/>
      <c r="DE484" s="57"/>
      <c r="DF484" s="57"/>
      <c r="DG484" s="57"/>
      <c r="DH484" s="57"/>
      <c r="DI484" s="57"/>
      <c r="DJ484" s="57"/>
      <c r="DK484" s="57"/>
      <c r="DL484" s="57"/>
      <c r="DM484" s="57"/>
      <c r="DN484" s="57"/>
      <c r="DO484" s="57"/>
      <c r="DP484" s="57"/>
      <c r="DQ484" s="57"/>
      <c r="DR484" s="57"/>
      <c r="DS484" s="57"/>
      <c r="DT484" s="57"/>
      <c r="DU484" s="57"/>
      <c r="DV484" s="57"/>
      <c r="DW484" s="57"/>
      <c r="DX484" s="57"/>
      <c r="DY484" s="57"/>
      <c r="DZ484" s="57"/>
      <c r="EA484" s="57"/>
      <c r="EB484" s="57"/>
      <c r="EC484" s="57"/>
      <c r="ED484" s="57"/>
      <c r="EE484" s="57"/>
      <c r="EF484" s="57"/>
      <c r="EG484" s="57"/>
      <c r="EH484" s="57"/>
      <c r="EI484" s="57"/>
      <c r="EJ484" s="57"/>
      <c r="EK484" s="57"/>
      <c r="EL484" s="57"/>
      <c r="EM484" s="57"/>
      <c r="EN484" s="57"/>
      <c r="EO484" s="57"/>
      <c r="EP484" s="57"/>
      <c r="EQ484" s="57"/>
      <c r="ER484" s="57"/>
      <c r="ES484" s="57"/>
      <c r="ET484" s="57"/>
      <c r="EU484" s="57"/>
      <c r="EV484" s="57"/>
      <c r="EW484" s="57"/>
      <c r="EX484" s="57"/>
      <c r="EY484" s="57"/>
      <c r="EZ484" s="57"/>
      <c r="FA484" s="57"/>
      <c r="FB484" s="57"/>
      <c r="FC484" s="57"/>
      <c r="FD484" s="57"/>
      <c r="FE484" s="57"/>
      <c r="FF484" s="57"/>
      <c r="FG484" s="57"/>
      <c r="FH484" s="57"/>
      <c r="FI484" s="57"/>
      <c r="FJ484" s="57"/>
      <c r="FK484" s="57"/>
      <c r="FL484" s="57"/>
      <c r="FM484" s="57"/>
      <c r="FN484" s="57"/>
      <c r="FO484" s="57"/>
      <c r="FP484" s="57"/>
      <c r="FQ484" s="57"/>
      <c r="FR484" s="57"/>
      <c r="FS484" s="57"/>
      <c r="FT484" s="57"/>
      <c r="FU484" s="57"/>
      <c r="FV484" s="57"/>
      <c r="FW484" s="57"/>
      <c r="FX484" s="57"/>
      <c r="FY484" s="57"/>
      <c r="FZ484" s="57"/>
      <c r="GA484" s="57"/>
      <c r="GB484" s="57"/>
      <c r="GC484" s="57"/>
      <c r="GD484" s="57"/>
      <c r="GE484" s="57"/>
      <c r="GF484" s="57"/>
      <c r="GG484" s="57"/>
      <c r="GH484" s="57"/>
      <c r="GI484" s="57"/>
      <c r="GJ484" s="57"/>
      <c r="GK484" s="57"/>
      <c r="GL484" s="57"/>
      <c r="GM484" s="57"/>
      <c r="GN484" s="57"/>
      <c r="GO484" s="57"/>
      <c r="GP484" s="57"/>
      <c r="GQ484" s="57"/>
      <c r="GR484" s="57"/>
      <c r="GS484" s="57"/>
      <c r="GT484" s="57"/>
      <c r="GU484" s="57"/>
      <c r="GV484" s="57"/>
      <c r="GW484" s="57"/>
      <c r="GX484" s="57"/>
      <c r="GY484" s="57"/>
      <c r="GZ484" s="57"/>
      <c r="HA484" s="57"/>
      <c r="HB484" s="57"/>
      <c r="HC484" s="57"/>
      <c r="HD484" s="57"/>
      <c r="HE484" s="57"/>
      <c r="HF484" s="57"/>
      <c r="HG484" s="57"/>
      <c r="HH484" s="57"/>
      <c r="HI484" s="57"/>
      <c r="HJ484" s="57"/>
      <c r="HK484" s="57"/>
      <c r="HL484" s="57"/>
      <c r="HM484" s="57"/>
      <c r="HN484" s="57"/>
      <c r="HO484" s="57"/>
      <c r="HP484" s="57"/>
      <c r="HQ484" s="57"/>
      <c r="HR484" s="57"/>
      <c r="HS484" s="57"/>
      <c r="HT484" s="57"/>
      <c r="HU484" s="57"/>
      <c r="HV484" s="57"/>
      <c r="HW484" s="57"/>
      <c r="HX484" s="57"/>
      <c r="HY484" s="57"/>
      <c r="HZ484" s="57"/>
      <c r="IA484" s="57"/>
      <c r="IB484" s="57"/>
      <c r="IC484" s="57"/>
    </row>
    <row r="485" spans="4:237"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  <c r="AB485" s="57"/>
      <c r="AC485" s="57"/>
      <c r="AD485" s="57"/>
      <c r="AE485" s="57"/>
      <c r="AF485" s="57"/>
      <c r="AG485" s="57"/>
      <c r="AH485" s="57"/>
      <c r="AI485" s="57"/>
      <c r="AJ485" s="57"/>
      <c r="AK485" s="57"/>
      <c r="AL485" s="57"/>
      <c r="AM485" s="57"/>
      <c r="AN485" s="57"/>
      <c r="AO485" s="57"/>
      <c r="AP485" s="57"/>
      <c r="AQ485" s="57"/>
      <c r="AR485" s="57"/>
      <c r="AS485" s="57"/>
      <c r="AT485" s="57"/>
      <c r="AU485" s="57"/>
      <c r="AV485" s="57"/>
      <c r="AW485" s="57"/>
      <c r="AX485" s="57"/>
      <c r="AY485" s="57"/>
      <c r="AZ485" s="57"/>
      <c r="BA485" s="57"/>
      <c r="BB485" s="57"/>
      <c r="BC485" s="57"/>
      <c r="BD485" s="57"/>
      <c r="BE485" s="57"/>
      <c r="BF485" s="57"/>
      <c r="BG485" s="57"/>
      <c r="BH485" s="57"/>
      <c r="BI485" s="57"/>
      <c r="BJ485" s="57"/>
      <c r="BK485" s="57"/>
      <c r="BL485" s="57"/>
      <c r="BM485" s="57"/>
      <c r="BN485" s="57"/>
      <c r="BO485" s="57"/>
      <c r="BP485" s="57"/>
      <c r="BQ485" s="57"/>
      <c r="BR485" s="57"/>
      <c r="BS485" s="57"/>
      <c r="BT485" s="57"/>
      <c r="BU485" s="57"/>
      <c r="BV485" s="57"/>
      <c r="BW485" s="57"/>
      <c r="BX485" s="57"/>
      <c r="BY485" s="57"/>
      <c r="BZ485" s="57"/>
      <c r="CA485" s="57"/>
      <c r="CB485" s="57"/>
      <c r="CC485" s="57"/>
      <c r="CD485" s="57"/>
      <c r="CE485" s="57"/>
      <c r="CF485" s="57"/>
      <c r="CG485" s="57"/>
      <c r="CH485" s="57"/>
      <c r="CI485" s="57"/>
      <c r="CJ485" s="57"/>
      <c r="CK485" s="57"/>
      <c r="CL485" s="57"/>
      <c r="CM485" s="57"/>
      <c r="CN485" s="57"/>
      <c r="CO485" s="57"/>
      <c r="CP485" s="57"/>
      <c r="CQ485" s="57"/>
      <c r="CR485" s="57"/>
      <c r="CS485" s="57"/>
      <c r="CT485" s="57"/>
      <c r="CU485" s="57"/>
      <c r="CV485" s="57"/>
      <c r="CW485" s="57"/>
      <c r="CX485" s="57"/>
      <c r="CY485" s="57"/>
      <c r="CZ485" s="57"/>
      <c r="DA485" s="57"/>
      <c r="DB485" s="57"/>
      <c r="DC485" s="57"/>
      <c r="DD485" s="57"/>
      <c r="DE485" s="57"/>
      <c r="DF485" s="57"/>
      <c r="DG485" s="57"/>
      <c r="DH485" s="57"/>
      <c r="DI485" s="57"/>
      <c r="DJ485" s="57"/>
      <c r="DK485" s="57"/>
      <c r="DL485" s="57"/>
      <c r="DM485" s="57"/>
      <c r="DN485" s="57"/>
      <c r="DO485" s="57"/>
      <c r="DP485" s="57"/>
      <c r="DQ485" s="57"/>
      <c r="DR485" s="57"/>
      <c r="DS485" s="57"/>
      <c r="DT485" s="57"/>
      <c r="DU485" s="57"/>
      <c r="DV485" s="57"/>
      <c r="DW485" s="57"/>
      <c r="DX485" s="57"/>
      <c r="DY485" s="57"/>
      <c r="DZ485" s="57"/>
      <c r="EA485" s="57"/>
      <c r="EB485" s="57"/>
      <c r="EC485" s="57"/>
      <c r="ED485" s="57"/>
      <c r="EE485" s="57"/>
      <c r="EF485" s="57"/>
      <c r="EG485" s="57"/>
      <c r="EH485" s="57"/>
      <c r="EI485" s="57"/>
      <c r="EJ485" s="57"/>
      <c r="EK485" s="57"/>
      <c r="EL485" s="57"/>
      <c r="EM485" s="57"/>
      <c r="EN485" s="57"/>
      <c r="EO485" s="57"/>
      <c r="EP485" s="57"/>
      <c r="EQ485" s="57"/>
      <c r="ER485" s="57"/>
      <c r="ES485" s="57"/>
      <c r="ET485" s="57"/>
      <c r="EU485" s="57"/>
      <c r="EV485" s="57"/>
      <c r="EW485" s="57"/>
      <c r="EX485" s="57"/>
      <c r="EY485" s="57"/>
      <c r="EZ485" s="57"/>
      <c r="FA485" s="57"/>
      <c r="FB485" s="57"/>
      <c r="FC485" s="57"/>
      <c r="FD485" s="57"/>
      <c r="FE485" s="57"/>
      <c r="FF485" s="57"/>
      <c r="FG485" s="57"/>
      <c r="FH485" s="57"/>
      <c r="FI485" s="57"/>
      <c r="FJ485" s="57"/>
      <c r="FK485" s="57"/>
      <c r="FL485" s="57"/>
      <c r="FM485" s="57"/>
      <c r="FN485" s="57"/>
      <c r="FO485" s="57"/>
      <c r="FP485" s="57"/>
      <c r="FQ485" s="57"/>
      <c r="FR485" s="57"/>
      <c r="FS485" s="57"/>
      <c r="FT485" s="57"/>
      <c r="FU485" s="57"/>
      <c r="FV485" s="57"/>
      <c r="FW485" s="57"/>
      <c r="FX485" s="57"/>
      <c r="FY485" s="57"/>
      <c r="FZ485" s="57"/>
      <c r="GA485" s="57"/>
      <c r="GB485" s="57"/>
      <c r="GC485" s="57"/>
      <c r="GD485" s="57"/>
      <c r="GE485" s="57"/>
      <c r="GF485" s="57"/>
      <c r="GG485" s="57"/>
      <c r="GH485" s="57"/>
      <c r="GI485" s="57"/>
      <c r="GJ485" s="57"/>
      <c r="GK485" s="57"/>
      <c r="GL485" s="57"/>
      <c r="GM485" s="57"/>
      <c r="GN485" s="57"/>
      <c r="GO485" s="57"/>
      <c r="GP485" s="57"/>
      <c r="GQ485" s="57"/>
      <c r="GR485" s="57"/>
      <c r="GS485" s="57"/>
      <c r="GT485" s="57"/>
      <c r="GU485" s="57"/>
      <c r="GV485" s="57"/>
      <c r="GW485" s="57"/>
      <c r="GX485" s="57"/>
      <c r="GY485" s="57"/>
      <c r="GZ485" s="57"/>
      <c r="HA485" s="57"/>
      <c r="HB485" s="57"/>
      <c r="HC485" s="57"/>
      <c r="HD485" s="57"/>
      <c r="HE485" s="57"/>
      <c r="HF485" s="57"/>
      <c r="HG485" s="57"/>
      <c r="HH485" s="57"/>
      <c r="HI485" s="57"/>
      <c r="HJ485" s="57"/>
      <c r="HK485" s="57"/>
      <c r="HL485" s="57"/>
      <c r="HM485" s="57"/>
      <c r="HN485" s="57"/>
      <c r="HO485" s="57"/>
      <c r="HP485" s="57"/>
      <c r="HQ485" s="57"/>
      <c r="HR485" s="57"/>
      <c r="HS485" s="57"/>
      <c r="HT485" s="57"/>
      <c r="HU485" s="57"/>
      <c r="HV485" s="57"/>
      <c r="HW485" s="57"/>
      <c r="HX485" s="57"/>
      <c r="HY485" s="57"/>
      <c r="HZ485" s="57"/>
      <c r="IA485" s="57"/>
      <c r="IB485" s="57"/>
      <c r="IC485" s="57"/>
    </row>
    <row r="486" spans="4:237"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  <c r="AB486" s="57"/>
      <c r="AC486" s="57"/>
      <c r="AD486" s="57"/>
      <c r="AE486" s="57"/>
      <c r="AF486" s="57"/>
      <c r="AG486" s="57"/>
      <c r="AH486" s="57"/>
      <c r="AI486" s="57"/>
      <c r="AJ486" s="57"/>
      <c r="AK486" s="57"/>
      <c r="AL486" s="57"/>
      <c r="AM486" s="57"/>
      <c r="AN486" s="57"/>
      <c r="AO486" s="57"/>
      <c r="AP486" s="57"/>
      <c r="AQ486" s="57"/>
      <c r="AR486" s="57"/>
      <c r="AS486" s="57"/>
      <c r="AT486" s="57"/>
      <c r="AU486" s="57"/>
      <c r="AV486" s="57"/>
      <c r="AW486" s="57"/>
      <c r="AX486" s="57"/>
      <c r="AY486" s="57"/>
      <c r="AZ486" s="57"/>
      <c r="BA486" s="57"/>
      <c r="BB486" s="57"/>
      <c r="BC486" s="57"/>
      <c r="BD486" s="57"/>
      <c r="BE486" s="57"/>
      <c r="BF486" s="57"/>
      <c r="BG486" s="57"/>
      <c r="BH486" s="57"/>
      <c r="BI486" s="57"/>
      <c r="BJ486" s="57"/>
      <c r="BK486" s="57"/>
      <c r="BL486" s="57"/>
      <c r="BM486" s="57"/>
      <c r="BN486" s="57"/>
      <c r="BO486" s="57"/>
      <c r="BP486" s="57"/>
      <c r="BQ486" s="57"/>
      <c r="BR486" s="57"/>
      <c r="BS486" s="57"/>
      <c r="BT486" s="57"/>
      <c r="BU486" s="57"/>
      <c r="BV486" s="57"/>
      <c r="BW486" s="57"/>
      <c r="BX486" s="57"/>
      <c r="BY486" s="57"/>
      <c r="BZ486" s="57"/>
      <c r="CA486" s="57"/>
      <c r="CB486" s="57"/>
      <c r="CC486" s="57"/>
      <c r="CD486" s="57"/>
      <c r="CE486" s="57"/>
      <c r="CF486" s="57"/>
      <c r="CG486" s="57"/>
      <c r="CH486" s="57"/>
      <c r="CI486" s="57"/>
      <c r="CJ486" s="57"/>
      <c r="CK486" s="57"/>
      <c r="CL486" s="57"/>
      <c r="CM486" s="57"/>
      <c r="CN486" s="57"/>
      <c r="CO486" s="57"/>
      <c r="CP486" s="57"/>
      <c r="CQ486" s="57"/>
      <c r="CR486" s="57"/>
      <c r="CS486" s="57"/>
      <c r="CT486" s="57"/>
      <c r="CU486" s="57"/>
      <c r="CV486" s="57"/>
      <c r="CW486" s="57"/>
      <c r="CX486" s="57"/>
      <c r="CY486" s="57"/>
      <c r="CZ486" s="57"/>
      <c r="DA486" s="57"/>
      <c r="DB486" s="57"/>
      <c r="DC486" s="57"/>
      <c r="DD486" s="57"/>
      <c r="DE486" s="57"/>
      <c r="DF486" s="57"/>
      <c r="DG486" s="57"/>
      <c r="DH486" s="57"/>
      <c r="DI486" s="57"/>
      <c r="DJ486" s="57"/>
      <c r="DK486" s="57"/>
      <c r="DL486" s="57"/>
      <c r="DM486" s="57"/>
      <c r="DN486" s="57"/>
      <c r="DO486" s="57"/>
      <c r="DP486" s="57"/>
      <c r="DQ486" s="57"/>
      <c r="DR486" s="57"/>
      <c r="DS486" s="57"/>
      <c r="DT486" s="57"/>
      <c r="DU486" s="57"/>
      <c r="DV486" s="57"/>
      <c r="DW486" s="57"/>
      <c r="DX486" s="57"/>
      <c r="DY486" s="57"/>
      <c r="DZ486" s="57"/>
      <c r="EA486" s="57"/>
      <c r="EB486" s="57"/>
      <c r="EC486" s="57"/>
      <c r="ED486" s="57"/>
      <c r="EE486" s="57"/>
      <c r="EF486" s="57"/>
      <c r="EG486" s="57"/>
      <c r="EH486" s="57"/>
      <c r="EI486" s="57"/>
      <c r="EJ486" s="57"/>
      <c r="EK486" s="57"/>
      <c r="EL486" s="57"/>
      <c r="EM486" s="57"/>
      <c r="EN486" s="57"/>
      <c r="EO486" s="57"/>
      <c r="EP486" s="57"/>
      <c r="EQ486" s="57"/>
      <c r="ER486" s="57"/>
      <c r="ES486" s="57"/>
      <c r="ET486" s="57"/>
      <c r="EU486" s="57"/>
      <c r="EV486" s="57"/>
      <c r="EW486" s="57"/>
      <c r="EX486" s="57"/>
      <c r="EY486" s="57"/>
      <c r="EZ486" s="57"/>
      <c r="FA486" s="57"/>
      <c r="FB486" s="57"/>
      <c r="FC486" s="57"/>
      <c r="FD486" s="57"/>
      <c r="FE486" s="57"/>
      <c r="FF486" s="57"/>
      <c r="FG486" s="57"/>
      <c r="FH486" s="57"/>
      <c r="FI486" s="57"/>
      <c r="FJ486" s="57"/>
      <c r="FK486" s="57"/>
      <c r="FL486" s="57"/>
      <c r="FM486" s="57"/>
      <c r="FN486" s="57"/>
      <c r="FO486" s="57"/>
      <c r="FP486" s="57"/>
      <c r="FQ486" s="57"/>
      <c r="FR486" s="57"/>
      <c r="FS486" s="57"/>
      <c r="FT486" s="57"/>
      <c r="FU486" s="57"/>
      <c r="FV486" s="57"/>
      <c r="FW486" s="57"/>
      <c r="FX486" s="57"/>
      <c r="FY486" s="57"/>
      <c r="FZ486" s="57"/>
      <c r="GA486" s="57"/>
      <c r="GB486" s="57"/>
      <c r="GC486" s="57"/>
      <c r="GD486" s="57"/>
      <c r="GE486" s="57"/>
      <c r="GF486" s="57"/>
      <c r="GG486" s="57"/>
      <c r="GH486" s="57"/>
      <c r="GI486" s="57"/>
      <c r="GJ486" s="57"/>
      <c r="GK486" s="57"/>
      <c r="GL486" s="57"/>
      <c r="GM486" s="57"/>
      <c r="GN486" s="57"/>
      <c r="GO486" s="57"/>
      <c r="GP486" s="57"/>
      <c r="GQ486" s="57"/>
      <c r="GR486" s="57"/>
      <c r="GS486" s="57"/>
      <c r="GT486" s="57"/>
      <c r="GU486" s="57"/>
      <c r="GV486" s="57"/>
      <c r="GW486" s="57"/>
      <c r="GX486" s="57"/>
      <c r="GY486" s="57"/>
      <c r="GZ486" s="57"/>
      <c r="HA486" s="57"/>
      <c r="HB486" s="57"/>
      <c r="HC486" s="57"/>
      <c r="HD486" s="57"/>
      <c r="HE486" s="57"/>
      <c r="HF486" s="57"/>
      <c r="HG486" s="57"/>
      <c r="HH486" s="57"/>
      <c r="HI486" s="57"/>
      <c r="HJ486" s="57"/>
      <c r="HK486" s="57"/>
      <c r="HL486" s="57"/>
      <c r="HM486" s="57"/>
      <c r="HN486" s="57"/>
      <c r="HO486" s="57"/>
      <c r="HP486" s="57"/>
      <c r="HQ486" s="57"/>
      <c r="HR486" s="57"/>
      <c r="HS486" s="57"/>
      <c r="HT486" s="57"/>
      <c r="HU486" s="57"/>
      <c r="HV486" s="57"/>
      <c r="HW486" s="57"/>
      <c r="HX486" s="57"/>
      <c r="HY486" s="57"/>
      <c r="HZ486" s="57"/>
      <c r="IA486" s="57"/>
      <c r="IB486" s="57"/>
      <c r="IC486" s="57"/>
    </row>
    <row r="487" spans="4:237"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  <c r="AB487" s="57"/>
      <c r="AC487" s="57"/>
      <c r="AD487" s="57"/>
      <c r="AE487" s="57"/>
      <c r="AF487" s="57"/>
      <c r="AG487" s="57"/>
      <c r="AH487" s="57"/>
      <c r="AI487" s="57"/>
      <c r="AJ487" s="57"/>
      <c r="AK487" s="57"/>
      <c r="AL487" s="57"/>
      <c r="AM487" s="57"/>
      <c r="AN487" s="57"/>
      <c r="AO487" s="57"/>
      <c r="AP487" s="57"/>
      <c r="AQ487" s="57"/>
      <c r="AR487" s="57"/>
      <c r="AS487" s="57"/>
      <c r="AT487" s="57"/>
      <c r="AU487" s="57"/>
      <c r="AV487" s="57"/>
      <c r="AW487" s="57"/>
      <c r="AX487" s="57"/>
      <c r="AY487" s="57"/>
      <c r="AZ487" s="57"/>
      <c r="BA487" s="57"/>
      <c r="BB487" s="57"/>
      <c r="BC487" s="57"/>
      <c r="BD487" s="57"/>
      <c r="BE487" s="57"/>
      <c r="BF487" s="57"/>
      <c r="BG487" s="57"/>
      <c r="BH487" s="57"/>
      <c r="BI487" s="57"/>
      <c r="BJ487" s="57"/>
      <c r="BK487" s="57"/>
      <c r="BL487" s="57"/>
      <c r="BM487" s="57"/>
      <c r="BN487" s="57"/>
      <c r="BO487" s="57"/>
      <c r="BP487" s="57"/>
      <c r="BQ487" s="57"/>
      <c r="BR487" s="57"/>
      <c r="BS487" s="57"/>
      <c r="BT487" s="57"/>
      <c r="BU487" s="57"/>
      <c r="BV487" s="57"/>
      <c r="BW487" s="57"/>
      <c r="BX487" s="57"/>
      <c r="BY487" s="57"/>
      <c r="BZ487" s="57"/>
      <c r="CA487" s="57"/>
      <c r="CB487" s="57"/>
      <c r="CC487" s="57"/>
      <c r="CD487" s="57"/>
      <c r="CE487" s="57"/>
      <c r="CF487" s="57"/>
      <c r="CG487" s="57"/>
      <c r="CH487" s="57"/>
      <c r="CI487" s="57"/>
      <c r="CJ487" s="57"/>
      <c r="CK487" s="57"/>
      <c r="CL487" s="57"/>
      <c r="CM487" s="57"/>
      <c r="CN487" s="57"/>
      <c r="CO487" s="57"/>
      <c r="CP487" s="57"/>
      <c r="CQ487" s="57"/>
      <c r="CR487" s="57"/>
      <c r="CS487" s="57"/>
      <c r="CT487" s="57"/>
      <c r="CU487" s="57"/>
      <c r="CV487" s="57"/>
      <c r="CW487" s="57"/>
      <c r="CX487" s="57"/>
      <c r="CY487" s="57"/>
      <c r="CZ487" s="57"/>
      <c r="DA487" s="57"/>
      <c r="DB487" s="57"/>
      <c r="DC487" s="57"/>
      <c r="DD487" s="57"/>
      <c r="DE487" s="57"/>
      <c r="DF487" s="57"/>
      <c r="DG487" s="57"/>
      <c r="DH487" s="57"/>
      <c r="DI487" s="57"/>
      <c r="DJ487" s="57"/>
      <c r="DK487" s="57"/>
      <c r="DL487" s="57"/>
      <c r="DM487" s="57"/>
      <c r="DN487" s="57"/>
      <c r="DO487" s="57"/>
      <c r="DP487" s="57"/>
      <c r="DQ487" s="57"/>
      <c r="DR487" s="57"/>
      <c r="DS487" s="57"/>
      <c r="DT487" s="57"/>
      <c r="DU487" s="57"/>
      <c r="DV487" s="57"/>
      <c r="DW487" s="57"/>
      <c r="DX487" s="57"/>
      <c r="DY487" s="57"/>
      <c r="DZ487" s="57"/>
      <c r="EA487" s="57"/>
      <c r="EB487" s="57"/>
      <c r="EC487" s="57"/>
      <c r="ED487" s="57"/>
      <c r="EE487" s="57"/>
      <c r="EF487" s="57"/>
      <c r="EG487" s="57"/>
      <c r="EH487" s="57"/>
      <c r="EI487" s="57"/>
      <c r="EJ487" s="57"/>
      <c r="EK487" s="57"/>
      <c r="EL487" s="57"/>
      <c r="EM487" s="57"/>
      <c r="EN487" s="57"/>
      <c r="EO487" s="57"/>
      <c r="EP487" s="57"/>
      <c r="EQ487" s="57"/>
      <c r="ER487" s="57"/>
      <c r="ES487" s="57"/>
      <c r="ET487" s="57"/>
      <c r="EU487" s="57"/>
      <c r="EV487" s="57"/>
      <c r="EW487" s="57"/>
      <c r="EX487" s="57"/>
      <c r="EY487" s="57"/>
      <c r="EZ487" s="57"/>
      <c r="FA487" s="57"/>
      <c r="FB487" s="57"/>
      <c r="FC487" s="57"/>
      <c r="FD487" s="57"/>
      <c r="FE487" s="57"/>
      <c r="FF487" s="57"/>
      <c r="FG487" s="57"/>
      <c r="FH487" s="57"/>
      <c r="FI487" s="57"/>
      <c r="FJ487" s="57"/>
      <c r="FK487" s="57"/>
      <c r="FL487" s="57"/>
      <c r="FM487" s="57"/>
      <c r="FN487" s="57"/>
      <c r="FO487" s="57"/>
      <c r="FP487" s="57"/>
      <c r="FQ487" s="57"/>
      <c r="FR487" s="57"/>
      <c r="FS487" s="57"/>
      <c r="FT487" s="57"/>
      <c r="FU487" s="57"/>
      <c r="FV487" s="57"/>
      <c r="FW487" s="57"/>
      <c r="FX487" s="57"/>
      <c r="FY487" s="57"/>
      <c r="FZ487" s="57"/>
      <c r="GA487" s="57"/>
      <c r="GB487" s="57"/>
      <c r="GC487" s="57"/>
      <c r="GD487" s="57"/>
      <c r="GE487" s="57"/>
      <c r="GF487" s="57"/>
      <c r="GG487" s="57"/>
      <c r="GH487" s="57"/>
      <c r="GI487" s="57"/>
      <c r="GJ487" s="57"/>
      <c r="GK487" s="57"/>
      <c r="GL487" s="57"/>
      <c r="GM487" s="57"/>
      <c r="GN487" s="57"/>
      <c r="GO487" s="57"/>
      <c r="GP487" s="57"/>
      <c r="GQ487" s="57"/>
      <c r="GR487" s="57"/>
      <c r="GS487" s="57"/>
      <c r="GT487" s="57"/>
      <c r="GU487" s="57"/>
      <c r="GV487" s="57"/>
      <c r="GW487" s="57"/>
      <c r="GX487" s="57"/>
      <c r="GY487" s="57"/>
      <c r="GZ487" s="57"/>
      <c r="HA487" s="57"/>
      <c r="HB487" s="57"/>
      <c r="HC487" s="57"/>
      <c r="HD487" s="57"/>
      <c r="HE487" s="57"/>
      <c r="HF487" s="57"/>
      <c r="HG487" s="57"/>
      <c r="HH487" s="57"/>
      <c r="HI487" s="57"/>
      <c r="HJ487" s="57"/>
      <c r="HK487" s="57"/>
      <c r="HL487" s="57"/>
      <c r="HM487" s="57"/>
      <c r="HN487" s="57"/>
      <c r="HO487" s="57"/>
      <c r="HP487" s="57"/>
      <c r="HQ487" s="57"/>
      <c r="HR487" s="57"/>
      <c r="HS487" s="57"/>
      <c r="HT487" s="57"/>
      <c r="HU487" s="57"/>
      <c r="HV487" s="57"/>
      <c r="HW487" s="57"/>
      <c r="HX487" s="57"/>
      <c r="HY487" s="57"/>
      <c r="HZ487" s="57"/>
      <c r="IA487" s="57"/>
      <c r="IB487" s="57"/>
      <c r="IC487" s="57"/>
    </row>
    <row r="488" spans="4:237"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  <c r="AB488" s="57"/>
      <c r="AC488" s="57"/>
      <c r="AD488" s="57"/>
      <c r="AE488" s="57"/>
      <c r="AF488" s="57"/>
      <c r="AG488" s="57"/>
      <c r="AH488" s="57"/>
      <c r="AI488" s="57"/>
      <c r="AJ488" s="57"/>
      <c r="AK488" s="57"/>
      <c r="AL488" s="57"/>
      <c r="AM488" s="57"/>
      <c r="AN488" s="57"/>
      <c r="AO488" s="57"/>
      <c r="AP488" s="57"/>
      <c r="AQ488" s="57"/>
      <c r="AR488" s="57"/>
      <c r="AS488" s="57"/>
      <c r="AT488" s="57"/>
      <c r="AU488" s="57"/>
      <c r="AV488" s="57"/>
      <c r="AW488" s="57"/>
      <c r="AX488" s="57"/>
      <c r="AY488" s="57"/>
      <c r="AZ488" s="57"/>
      <c r="BA488" s="57"/>
      <c r="BB488" s="57"/>
      <c r="BC488" s="57"/>
      <c r="BD488" s="57"/>
      <c r="BE488" s="57"/>
      <c r="BF488" s="57"/>
      <c r="BG488" s="57"/>
      <c r="BH488" s="57"/>
      <c r="BI488" s="57"/>
      <c r="BJ488" s="57"/>
      <c r="BK488" s="57"/>
      <c r="BL488" s="57"/>
      <c r="BM488" s="57"/>
      <c r="BN488" s="57"/>
      <c r="BO488" s="57"/>
      <c r="BP488" s="57"/>
      <c r="BQ488" s="57"/>
      <c r="BR488" s="57"/>
      <c r="BS488" s="57"/>
      <c r="BT488" s="57"/>
      <c r="BU488" s="57"/>
      <c r="BV488" s="57"/>
      <c r="BW488" s="57"/>
      <c r="BX488" s="57"/>
      <c r="BY488" s="57"/>
      <c r="BZ488" s="57"/>
      <c r="CA488" s="57"/>
      <c r="CB488" s="57"/>
      <c r="CC488" s="57"/>
      <c r="CD488" s="57"/>
      <c r="CE488" s="57"/>
      <c r="CF488" s="57"/>
      <c r="CG488" s="57"/>
      <c r="CH488" s="57"/>
      <c r="CI488" s="57"/>
      <c r="CJ488" s="57"/>
      <c r="CK488" s="57"/>
      <c r="CL488" s="57"/>
      <c r="CM488" s="57"/>
      <c r="CN488" s="57"/>
      <c r="CO488" s="57"/>
      <c r="CP488" s="57"/>
      <c r="CQ488" s="57"/>
      <c r="CR488" s="57"/>
      <c r="CS488" s="57"/>
      <c r="CT488" s="57"/>
      <c r="CU488" s="57"/>
      <c r="CV488" s="57"/>
      <c r="CW488" s="57"/>
      <c r="CX488" s="57"/>
      <c r="CY488" s="57"/>
      <c r="CZ488" s="57"/>
      <c r="DA488" s="57"/>
      <c r="DB488" s="57"/>
      <c r="DC488" s="57"/>
      <c r="DD488" s="57"/>
      <c r="DE488" s="57"/>
      <c r="DF488" s="57"/>
      <c r="DG488" s="57"/>
      <c r="DH488" s="57"/>
      <c r="DI488" s="57"/>
      <c r="DJ488" s="57"/>
      <c r="DK488" s="57"/>
      <c r="DL488" s="57"/>
      <c r="DM488" s="57"/>
      <c r="DN488" s="57"/>
      <c r="DO488" s="57"/>
      <c r="DP488" s="57"/>
      <c r="DQ488" s="57"/>
      <c r="DR488" s="57"/>
      <c r="DS488" s="57"/>
      <c r="DT488" s="57"/>
      <c r="DU488" s="57"/>
      <c r="DV488" s="57"/>
      <c r="DW488" s="57"/>
      <c r="DX488" s="57"/>
      <c r="DY488" s="57"/>
      <c r="DZ488" s="57"/>
      <c r="EA488" s="57"/>
      <c r="EB488" s="57"/>
      <c r="EC488" s="57"/>
      <c r="ED488" s="57"/>
      <c r="EE488" s="57"/>
      <c r="EF488" s="57"/>
      <c r="EG488" s="57"/>
      <c r="EH488" s="57"/>
      <c r="EI488" s="57"/>
      <c r="EJ488" s="57"/>
      <c r="EK488" s="57"/>
      <c r="EL488" s="57"/>
      <c r="EM488" s="57"/>
      <c r="EN488" s="57"/>
      <c r="EO488" s="57"/>
      <c r="EP488" s="57"/>
      <c r="EQ488" s="57"/>
      <c r="ER488" s="57"/>
      <c r="ES488" s="57"/>
      <c r="ET488" s="57"/>
      <c r="EU488" s="57"/>
      <c r="EV488" s="57"/>
      <c r="EW488" s="57"/>
      <c r="EX488" s="57"/>
      <c r="EY488" s="57"/>
      <c r="EZ488" s="57"/>
      <c r="FA488" s="57"/>
      <c r="FB488" s="57"/>
      <c r="FC488" s="57"/>
      <c r="FD488" s="57"/>
      <c r="FE488" s="57"/>
      <c r="FF488" s="57"/>
      <c r="FG488" s="57"/>
      <c r="FH488" s="57"/>
      <c r="FI488" s="57"/>
      <c r="FJ488" s="57"/>
      <c r="FK488" s="57"/>
      <c r="FL488" s="57"/>
      <c r="FM488" s="57"/>
      <c r="FN488" s="57"/>
      <c r="FO488" s="57"/>
      <c r="FP488" s="57"/>
      <c r="FQ488" s="57"/>
      <c r="FR488" s="57"/>
      <c r="FS488" s="57"/>
      <c r="FT488" s="57"/>
      <c r="FU488" s="57"/>
      <c r="FV488" s="57"/>
      <c r="FW488" s="57"/>
      <c r="FX488" s="57"/>
      <c r="FY488" s="57"/>
      <c r="FZ488" s="57"/>
      <c r="GA488" s="57"/>
      <c r="GB488" s="57"/>
      <c r="GC488" s="57"/>
      <c r="GD488" s="57"/>
      <c r="GE488" s="57"/>
      <c r="GF488" s="57"/>
      <c r="GG488" s="57"/>
      <c r="GH488" s="57"/>
      <c r="GI488" s="57"/>
      <c r="GJ488" s="57"/>
      <c r="GK488" s="57"/>
      <c r="GL488" s="57"/>
      <c r="GM488" s="57"/>
      <c r="GN488" s="57"/>
      <c r="GO488" s="57"/>
      <c r="GP488" s="57"/>
      <c r="GQ488" s="57"/>
      <c r="GR488" s="57"/>
      <c r="GS488" s="57"/>
      <c r="GT488" s="57"/>
      <c r="GU488" s="57"/>
      <c r="GV488" s="57"/>
      <c r="GW488" s="57"/>
      <c r="GX488" s="57"/>
      <c r="GY488" s="57"/>
      <c r="GZ488" s="57"/>
      <c r="HA488" s="57"/>
      <c r="HB488" s="57"/>
      <c r="HC488" s="57"/>
      <c r="HD488" s="57"/>
      <c r="HE488" s="57"/>
      <c r="HF488" s="57"/>
      <c r="HG488" s="57"/>
      <c r="HH488" s="57"/>
      <c r="HI488" s="57"/>
      <c r="HJ488" s="57"/>
      <c r="HK488" s="57"/>
      <c r="HL488" s="57"/>
      <c r="HM488" s="57"/>
      <c r="HN488" s="57"/>
      <c r="HO488" s="57"/>
      <c r="HP488" s="57"/>
      <c r="HQ488" s="57"/>
      <c r="HR488" s="57"/>
      <c r="HS488" s="57"/>
      <c r="HT488" s="57"/>
      <c r="HU488" s="57"/>
      <c r="HV488" s="57"/>
      <c r="HW488" s="57"/>
      <c r="HX488" s="57"/>
      <c r="HY488" s="57"/>
      <c r="HZ488" s="57"/>
      <c r="IA488" s="57"/>
      <c r="IB488" s="57"/>
      <c r="IC488" s="57"/>
    </row>
    <row r="489" spans="4:237"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  <c r="AB489" s="57"/>
      <c r="AC489" s="57"/>
      <c r="AD489" s="57"/>
      <c r="AE489" s="57"/>
      <c r="AF489" s="57"/>
      <c r="AG489" s="57"/>
      <c r="AH489" s="57"/>
      <c r="AI489" s="57"/>
      <c r="AJ489" s="57"/>
      <c r="AK489" s="57"/>
      <c r="AL489" s="57"/>
      <c r="AM489" s="57"/>
      <c r="AN489" s="57"/>
      <c r="AO489" s="57"/>
      <c r="AP489" s="57"/>
      <c r="AQ489" s="57"/>
      <c r="AR489" s="57"/>
      <c r="AS489" s="57"/>
      <c r="AT489" s="57"/>
      <c r="AU489" s="57"/>
      <c r="AV489" s="57"/>
      <c r="AW489" s="57"/>
      <c r="AX489" s="57"/>
      <c r="AY489" s="57"/>
      <c r="AZ489" s="57"/>
      <c r="BA489" s="57"/>
      <c r="BB489" s="57"/>
      <c r="BC489" s="57"/>
      <c r="BD489" s="57"/>
      <c r="BE489" s="57"/>
      <c r="BF489" s="57"/>
      <c r="BG489" s="57"/>
      <c r="BH489" s="57"/>
      <c r="BI489" s="57"/>
      <c r="BJ489" s="57"/>
      <c r="BK489" s="57"/>
      <c r="BL489" s="57"/>
      <c r="BM489" s="57"/>
      <c r="BN489" s="57"/>
      <c r="BO489" s="57"/>
      <c r="BP489" s="57"/>
      <c r="BQ489" s="57"/>
      <c r="BR489" s="57"/>
      <c r="BS489" s="57"/>
      <c r="BT489" s="57"/>
      <c r="BU489" s="57"/>
      <c r="BV489" s="57"/>
      <c r="BW489" s="57"/>
      <c r="BX489" s="57"/>
      <c r="BY489" s="57"/>
      <c r="BZ489" s="57"/>
      <c r="CA489" s="57"/>
      <c r="CB489" s="57"/>
      <c r="CC489" s="57"/>
      <c r="CD489" s="57"/>
      <c r="CE489" s="57"/>
      <c r="CF489" s="57"/>
      <c r="CG489" s="57"/>
      <c r="CH489" s="57"/>
      <c r="CI489" s="57"/>
      <c r="CJ489" s="57"/>
      <c r="CK489" s="57"/>
      <c r="CL489" s="57"/>
      <c r="CM489" s="57"/>
      <c r="CN489" s="57"/>
      <c r="CO489" s="57"/>
      <c r="CP489" s="57"/>
      <c r="CQ489" s="57"/>
      <c r="CR489" s="57"/>
      <c r="CS489" s="57"/>
      <c r="CT489" s="57"/>
      <c r="CU489" s="57"/>
      <c r="CV489" s="57"/>
      <c r="CW489" s="57"/>
      <c r="CX489" s="57"/>
      <c r="CY489" s="57"/>
      <c r="CZ489" s="57"/>
      <c r="DA489" s="57"/>
      <c r="DB489" s="57"/>
      <c r="DC489" s="57"/>
      <c r="DD489" s="57"/>
      <c r="DE489" s="57"/>
      <c r="DF489" s="57"/>
      <c r="DG489" s="57"/>
      <c r="DH489" s="57"/>
      <c r="DI489" s="57"/>
      <c r="DJ489" s="57"/>
      <c r="DK489" s="57"/>
      <c r="DL489" s="57"/>
      <c r="DM489" s="57"/>
      <c r="DN489" s="57"/>
      <c r="DO489" s="57"/>
      <c r="DP489" s="57"/>
      <c r="DQ489" s="57"/>
      <c r="DR489" s="57"/>
      <c r="DS489" s="57"/>
      <c r="DT489" s="57"/>
      <c r="DU489" s="57"/>
      <c r="DV489" s="57"/>
      <c r="DW489" s="57"/>
      <c r="DX489" s="57"/>
      <c r="DY489" s="57"/>
      <c r="DZ489" s="57"/>
      <c r="EA489" s="57"/>
      <c r="EB489" s="57"/>
      <c r="EC489" s="57"/>
      <c r="ED489" s="57"/>
      <c r="EE489" s="57"/>
      <c r="EF489" s="57"/>
      <c r="EG489" s="57"/>
      <c r="EH489" s="57"/>
      <c r="EI489" s="57"/>
      <c r="EJ489" s="57"/>
      <c r="EK489" s="57"/>
      <c r="EL489" s="57"/>
      <c r="EM489" s="57"/>
      <c r="EN489" s="57"/>
      <c r="EO489" s="57"/>
      <c r="EP489" s="57"/>
      <c r="EQ489" s="57"/>
      <c r="ER489" s="57"/>
      <c r="ES489" s="57"/>
      <c r="ET489" s="57"/>
      <c r="EU489" s="57"/>
      <c r="EV489" s="57"/>
      <c r="EW489" s="57"/>
      <c r="EX489" s="57"/>
      <c r="EY489" s="57"/>
      <c r="EZ489" s="57"/>
      <c r="FA489" s="57"/>
      <c r="FB489" s="57"/>
      <c r="FC489" s="57"/>
      <c r="FD489" s="57"/>
      <c r="FE489" s="57"/>
      <c r="FF489" s="57"/>
      <c r="FG489" s="57"/>
      <c r="FH489" s="57"/>
      <c r="FI489" s="57"/>
      <c r="FJ489" s="57"/>
      <c r="FK489" s="57"/>
      <c r="FL489" s="57"/>
      <c r="FM489" s="57"/>
      <c r="FN489" s="57"/>
      <c r="FO489" s="57"/>
      <c r="FP489" s="57"/>
      <c r="FQ489" s="57"/>
      <c r="FR489" s="57"/>
      <c r="FS489" s="57"/>
      <c r="FT489" s="57"/>
      <c r="FU489" s="57"/>
      <c r="FV489" s="57"/>
      <c r="FW489" s="57"/>
      <c r="FX489" s="57"/>
      <c r="FY489" s="57"/>
      <c r="FZ489" s="57"/>
      <c r="GA489" s="57"/>
      <c r="GB489" s="57"/>
      <c r="GC489" s="57"/>
      <c r="GD489" s="57"/>
      <c r="GE489" s="57"/>
      <c r="GF489" s="57"/>
      <c r="GG489" s="57"/>
      <c r="GH489" s="57"/>
      <c r="GI489" s="57"/>
      <c r="GJ489" s="57"/>
      <c r="GK489" s="57"/>
      <c r="GL489" s="57"/>
      <c r="GM489" s="57"/>
      <c r="GN489" s="57"/>
      <c r="GO489" s="57"/>
      <c r="GP489" s="57"/>
      <c r="GQ489" s="57"/>
      <c r="GR489" s="57"/>
      <c r="GS489" s="57"/>
      <c r="GT489" s="57"/>
      <c r="GU489" s="57"/>
      <c r="GV489" s="57"/>
      <c r="GW489" s="57"/>
      <c r="GX489" s="57"/>
      <c r="GY489" s="57"/>
      <c r="GZ489" s="57"/>
      <c r="HA489" s="57"/>
      <c r="HB489" s="57"/>
      <c r="HC489" s="57"/>
      <c r="HD489" s="57"/>
      <c r="HE489" s="57"/>
      <c r="HF489" s="57"/>
      <c r="HG489" s="57"/>
      <c r="HH489" s="57"/>
      <c r="HI489" s="57"/>
      <c r="HJ489" s="57"/>
      <c r="HK489" s="57"/>
      <c r="HL489" s="57"/>
      <c r="HM489" s="57"/>
      <c r="HN489" s="57"/>
      <c r="HO489" s="57"/>
      <c r="HP489" s="57"/>
      <c r="HQ489" s="57"/>
      <c r="HR489" s="57"/>
      <c r="HS489" s="57"/>
      <c r="HT489" s="57"/>
      <c r="HU489" s="57"/>
      <c r="HV489" s="57"/>
      <c r="HW489" s="57"/>
      <c r="HX489" s="57"/>
      <c r="HY489" s="57"/>
      <c r="HZ489" s="57"/>
      <c r="IA489" s="57"/>
      <c r="IB489" s="57"/>
      <c r="IC489" s="57"/>
    </row>
    <row r="490" spans="4:237"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  <c r="AB490" s="57"/>
      <c r="AC490" s="57"/>
      <c r="AD490" s="57"/>
      <c r="AE490" s="57"/>
      <c r="AF490" s="57"/>
      <c r="AG490" s="57"/>
      <c r="AH490" s="57"/>
      <c r="AI490" s="57"/>
      <c r="AJ490" s="57"/>
      <c r="AK490" s="57"/>
      <c r="AL490" s="57"/>
      <c r="AM490" s="57"/>
      <c r="AN490" s="57"/>
      <c r="AO490" s="57"/>
      <c r="AP490" s="57"/>
      <c r="AQ490" s="57"/>
      <c r="AR490" s="57"/>
      <c r="AS490" s="57"/>
      <c r="AT490" s="57"/>
      <c r="AU490" s="57"/>
      <c r="AV490" s="57"/>
      <c r="AW490" s="57"/>
      <c r="AX490" s="57"/>
      <c r="AY490" s="57"/>
      <c r="AZ490" s="57"/>
      <c r="BA490" s="57"/>
      <c r="BB490" s="57"/>
      <c r="BC490" s="57"/>
      <c r="BD490" s="57"/>
      <c r="BE490" s="57"/>
      <c r="BF490" s="57"/>
      <c r="BG490" s="57"/>
      <c r="BH490" s="57"/>
      <c r="BI490" s="57"/>
      <c r="BJ490" s="57"/>
      <c r="BK490" s="57"/>
      <c r="BL490" s="57"/>
      <c r="BM490" s="57"/>
      <c r="BN490" s="57"/>
      <c r="BO490" s="57"/>
      <c r="BP490" s="57"/>
      <c r="BQ490" s="57"/>
      <c r="BR490" s="57"/>
      <c r="BS490" s="57"/>
      <c r="BT490" s="57"/>
      <c r="BU490" s="57"/>
      <c r="BV490" s="57"/>
      <c r="BW490" s="57"/>
      <c r="BX490" s="57"/>
      <c r="BY490" s="57"/>
      <c r="BZ490" s="57"/>
      <c r="CA490" s="57"/>
      <c r="CB490" s="57"/>
      <c r="CC490" s="57"/>
      <c r="CD490" s="57"/>
      <c r="CE490" s="57"/>
      <c r="CF490" s="57"/>
      <c r="CG490" s="57"/>
      <c r="CH490" s="57"/>
      <c r="CI490" s="57"/>
      <c r="CJ490" s="57"/>
      <c r="CK490" s="57"/>
      <c r="CL490" s="57"/>
      <c r="CM490" s="57"/>
      <c r="CN490" s="57"/>
      <c r="CO490" s="57"/>
      <c r="CP490" s="57"/>
      <c r="CQ490" s="57"/>
      <c r="CR490" s="57"/>
      <c r="CS490" s="57"/>
      <c r="CT490" s="57"/>
      <c r="CU490" s="57"/>
      <c r="CV490" s="57"/>
      <c r="CW490" s="57"/>
      <c r="CX490" s="57"/>
      <c r="CY490" s="57"/>
      <c r="CZ490" s="57"/>
      <c r="DA490" s="57"/>
      <c r="DB490" s="57"/>
      <c r="DC490" s="57"/>
      <c r="DD490" s="57"/>
      <c r="DE490" s="57"/>
      <c r="DF490" s="57"/>
      <c r="DG490" s="57"/>
      <c r="DH490" s="57"/>
      <c r="DI490" s="57"/>
      <c r="DJ490" s="57"/>
      <c r="DK490" s="57"/>
      <c r="DL490" s="57"/>
      <c r="DM490" s="57"/>
      <c r="DN490" s="57"/>
      <c r="DO490" s="57"/>
      <c r="DP490" s="57"/>
      <c r="DQ490" s="57"/>
      <c r="DR490" s="57"/>
      <c r="DS490" s="57"/>
      <c r="DT490" s="57"/>
      <c r="DU490" s="57"/>
      <c r="DV490" s="57"/>
      <c r="DW490" s="57"/>
      <c r="DX490" s="57"/>
      <c r="DY490" s="57"/>
      <c r="DZ490" s="57"/>
      <c r="EA490" s="57"/>
      <c r="EB490" s="57"/>
      <c r="EC490" s="57"/>
      <c r="ED490" s="57"/>
      <c r="EE490" s="57"/>
      <c r="EF490" s="57"/>
      <c r="EG490" s="57"/>
      <c r="EH490" s="57"/>
      <c r="EI490" s="57"/>
      <c r="EJ490" s="57"/>
      <c r="EK490" s="57"/>
      <c r="EL490" s="57"/>
      <c r="EM490" s="57"/>
      <c r="EN490" s="57"/>
      <c r="EO490" s="57"/>
      <c r="EP490" s="57"/>
      <c r="EQ490" s="57"/>
      <c r="ER490" s="57"/>
      <c r="ES490" s="57"/>
      <c r="ET490" s="57"/>
      <c r="EU490" s="57"/>
      <c r="EV490" s="57"/>
      <c r="EW490" s="57"/>
      <c r="EX490" s="57"/>
      <c r="EY490" s="57"/>
      <c r="EZ490" s="57"/>
      <c r="FA490" s="57"/>
      <c r="FB490" s="57"/>
      <c r="FC490" s="57"/>
      <c r="FD490" s="57"/>
      <c r="FE490" s="57"/>
      <c r="FF490" s="57"/>
      <c r="FG490" s="57"/>
      <c r="FH490" s="57"/>
      <c r="FI490" s="57"/>
      <c r="FJ490" s="57"/>
      <c r="FK490" s="57"/>
      <c r="FL490" s="57"/>
      <c r="FM490" s="57"/>
      <c r="FN490" s="57"/>
      <c r="FO490" s="57"/>
      <c r="FP490" s="57"/>
      <c r="FQ490" s="57"/>
      <c r="FR490" s="57"/>
      <c r="FS490" s="57"/>
      <c r="FT490" s="57"/>
      <c r="FU490" s="57"/>
      <c r="FV490" s="57"/>
      <c r="FW490" s="57"/>
      <c r="FX490" s="57"/>
      <c r="FY490" s="57"/>
      <c r="FZ490" s="57"/>
      <c r="GA490" s="57"/>
      <c r="GB490" s="57"/>
      <c r="GC490" s="57"/>
      <c r="GD490" s="57"/>
      <c r="GE490" s="57"/>
      <c r="GF490" s="57"/>
      <c r="GG490" s="57"/>
      <c r="GH490" s="57"/>
      <c r="GI490" s="57"/>
      <c r="GJ490" s="57"/>
      <c r="GK490" s="57"/>
      <c r="GL490" s="57"/>
      <c r="GM490" s="57"/>
      <c r="GN490" s="57"/>
      <c r="GO490" s="57"/>
      <c r="GP490" s="57"/>
      <c r="GQ490" s="57"/>
      <c r="GR490" s="57"/>
      <c r="GS490" s="57"/>
      <c r="GT490" s="57"/>
      <c r="GU490" s="57"/>
      <c r="GV490" s="57"/>
      <c r="GW490" s="57"/>
      <c r="GX490" s="57"/>
      <c r="GY490" s="57"/>
      <c r="GZ490" s="57"/>
      <c r="HA490" s="57"/>
      <c r="HB490" s="57"/>
      <c r="HC490" s="57"/>
      <c r="HD490" s="57"/>
      <c r="HE490" s="57"/>
      <c r="HF490" s="57"/>
      <c r="HG490" s="57"/>
      <c r="HH490" s="57"/>
      <c r="HI490" s="57"/>
      <c r="HJ490" s="57"/>
      <c r="HK490" s="57"/>
      <c r="HL490" s="57"/>
      <c r="HM490" s="57"/>
      <c r="HN490" s="57"/>
      <c r="HO490" s="57"/>
      <c r="HP490" s="57"/>
      <c r="HQ490" s="57"/>
      <c r="HR490" s="57"/>
      <c r="HS490" s="57"/>
      <c r="HT490" s="57"/>
      <c r="HU490" s="57"/>
      <c r="HV490" s="57"/>
      <c r="HW490" s="57"/>
      <c r="HX490" s="57"/>
      <c r="HY490" s="57"/>
      <c r="HZ490" s="57"/>
      <c r="IA490" s="57"/>
      <c r="IB490" s="57"/>
      <c r="IC490" s="57"/>
    </row>
    <row r="491" spans="4:237"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  <c r="AB491" s="57"/>
      <c r="AC491" s="57"/>
      <c r="AD491" s="57"/>
      <c r="AE491" s="57"/>
      <c r="AF491" s="57"/>
      <c r="AG491" s="57"/>
      <c r="AH491" s="57"/>
      <c r="AI491" s="57"/>
      <c r="AJ491" s="57"/>
      <c r="AK491" s="57"/>
      <c r="AL491" s="57"/>
      <c r="AM491" s="57"/>
      <c r="AN491" s="57"/>
      <c r="AO491" s="57"/>
      <c r="AP491" s="57"/>
      <c r="AQ491" s="57"/>
      <c r="AR491" s="57"/>
      <c r="AS491" s="57"/>
      <c r="AT491" s="57"/>
      <c r="AU491" s="57"/>
      <c r="AV491" s="57"/>
      <c r="AW491" s="57"/>
      <c r="AX491" s="57"/>
      <c r="AY491" s="57"/>
      <c r="AZ491" s="57"/>
      <c r="BA491" s="57"/>
      <c r="BB491" s="57"/>
      <c r="BC491" s="57"/>
      <c r="BD491" s="57"/>
      <c r="BE491" s="57"/>
      <c r="BF491" s="57"/>
      <c r="BG491" s="57"/>
      <c r="BH491" s="57"/>
      <c r="BI491" s="57"/>
      <c r="BJ491" s="57"/>
      <c r="BK491" s="57"/>
      <c r="BL491" s="57"/>
      <c r="BM491" s="57"/>
      <c r="BN491" s="57"/>
      <c r="BO491" s="57"/>
      <c r="BP491" s="57"/>
      <c r="BQ491" s="57"/>
      <c r="BR491" s="57"/>
      <c r="BS491" s="57"/>
      <c r="BT491" s="57"/>
      <c r="BU491" s="57"/>
      <c r="BV491" s="57"/>
      <c r="BW491" s="57"/>
      <c r="BX491" s="57"/>
      <c r="BY491" s="57"/>
      <c r="BZ491" s="57"/>
      <c r="CA491" s="57"/>
      <c r="CB491" s="57"/>
      <c r="CC491" s="57"/>
      <c r="CD491" s="57"/>
      <c r="CE491" s="57"/>
      <c r="CF491" s="57"/>
      <c r="CG491" s="57"/>
      <c r="CH491" s="57"/>
      <c r="CI491" s="57"/>
      <c r="CJ491" s="57"/>
      <c r="CK491" s="57"/>
      <c r="CL491" s="57"/>
      <c r="CM491" s="57"/>
      <c r="CN491" s="57"/>
      <c r="CO491" s="57"/>
      <c r="CP491" s="57"/>
      <c r="CQ491" s="57"/>
      <c r="CR491" s="57"/>
      <c r="CS491" s="57"/>
      <c r="CT491" s="57"/>
      <c r="CU491" s="57"/>
      <c r="CV491" s="57"/>
      <c r="CW491" s="57"/>
      <c r="CX491" s="57"/>
      <c r="CY491" s="57"/>
      <c r="CZ491" s="57"/>
      <c r="DA491" s="57"/>
      <c r="DB491" s="57"/>
      <c r="DC491" s="57"/>
      <c r="DD491" s="57"/>
      <c r="DE491" s="57"/>
      <c r="DF491" s="57"/>
      <c r="DG491" s="57"/>
      <c r="DH491" s="57"/>
      <c r="DI491" s="57"/>
      <c r="DJ491" s="57"/>
      <c r="DK491" s="57"/>
      <c r="DL491" s="57"/>
      <c r="DM491" s="57"/>
      <c r="DN491" s="57"/>
      <c r="DO491" s="57"/>
      <c r="DP491" s="57"/>
      <c r="DQ491" s="57"/>
      <c r="DR491" s="57"/>
      <c r="DS491" s="57"/>
      <c r="DT491" s="57"/>
      <c r="DU491" s="57"/>
      <c r="DV491" s="57"/>
      <c r="DW491" s="57"/>
      <c r="DX491" s="57"/>
      <c r="DY491" s="57"/>
      <c r="DZ491" s="57"/>
      <c r="EA491" s="57"/>
      <c r="EB491" s="57"/>
      <c r="EC491" s="57"/>
      <c r="ED491" s="57"/>
      <c r="EE491" s="57"/>
      <c r="EF491" s="57"/>
      <c r="EG491" s="57"/>
      <c r="EH491" s="57"/>
      <c r="EI491" s="57"/>
      <c r="EJ491" s="57"/>
      <c r="EK491" s="57"/>
      <c r="EL491" s="57"/>
      <c r="EM491" s="57"/>
      <c r="EN491" s="57"/>
      <c r="EO491" s="57"/>
      <c r="EP491" s="57"/>
      <c r="EQ491" s="57"/>
      <c r="ER491" s="57"/>
      <c r="ES491" s="57"/>
      <c r="ET491" s="57"/>
      <c r="EU491" s="57"/>
      <c r="EV491" s="57"/>
      <c r="EW491" s="57"/>
      <c r="EX491" s="57"/>
      <c r="EY491" s="57"/>
      <c r="EZ491" s="57"/>
      <c r="FA491" s="57"/>
      <c r="FB491" s="57"/>
      <c r="FC491" s="57"/>
      <c r="FD491" s="57"/>
      <c r="FE491" s="57"/>
      <c r="FF491" s="57"/>
      <c r="FG491" s="57"/>
      <c r="FH491" s="57"/>
      <c r="FI491" s="57"/>
      <c r="FJ491" s="57"/>
      <c r="FK491" s="57"/>
      <c r="FL491" s="57"/>
      <c r="FM491" s="57"/>
      <c r="FN491" s="57"/>
      <c r="FO491" s="57"/>
      <c r="FP491" s="57"/>
      <c r="FQ491" s="57"/>
      <c r="FR491" s="57"/>
      <c r="FS491" s="57"/>
      <c r="FT491" s="57"/>
      <c r="FU491" s="57"/>
      <c r="FV491" s="57"/>
      <c r="FW491" s="57"/>
      <c r="FX491" s="57"/>
      <c r="FY491" s="57"/>
      <c r="FZ491" s="57"/>
      <c r="GA491" s="57"/>
      <c r="GB491" s="57"/>
      <c r="GC491" s="57"/>
      <c r="GD491" s="57"/>
      <c r="GE491" s="57"/>
      <c r="GF491" s="57"/>
      <c r="GG491" s="57"/>
      <c r="GH491" s="57"/>
      <c r="GI491" s="57"/>
      <c r="GJ491" s="57"/>
      <c r="GK491" s="57"/>
      <c r="GL491" s="57"/>
      <c r="GM491" s="57"/>
      <c r="GN491" s="57"/>
      <c r="GO491" s="57"/>
      <c r="GP491" s="57"/>
      <c r="GQ491" s="57"/>
      <c r="GR491" s="57"/>
      <c r="GS491" s="57"/>
      <c r="GT491" s="57"/>
      <c r="GU491" s="57"/>
      <c r="GV491" s="57"/>
      <c r="GW491" s="57"/>
      <c r="GX491" s="57"/>
      <c r="GY491" s="57"/>
      <c r="GZ491" s="57"/>
      <c r="HA491" s="57"/>
      <c r="HB491" s="57"/>
      <c r="HC491" s="57"/>
      <c r="HD491" s="57"/>
      <c r="HE491" s="57"/>
      <c r="HF491" s="57"/>
      <c r="HG491" s="57"/>
      <c r="HH491" s="57"/>
      <c r="HI491" s="57"/>
      <c r="HJ491" s="57"/>
      <c r="HK491" s="57"/>
      <c r="HL491" s="57"/>
      <c r="HM491" s="57"/>
      <c r="HN491" s="57"/>
      <c r="HO491" s="57"/>
      <c r="HP491" s="57"/>
      <c r="HQ491" s="57"/>
      <c r="HR491" s="57"/>
      <c r="HS491" s="57"/>
      <c r="HT491" s="57"/>
      <c r="HU491" s="57"/>
      <c r="HV491" s="57"/>
      <c r="HW491" s="57"/>
      <c r="HX491" s="57"/>
      <c r="HY491" s="57"/>
      <c r="HZ491" s="57"/>
      <c r="IA491" s="57"/>
      <c r="IB491" s="57"/>
      <c r="IC491" s="57"/>
    </row>
    <row r="492" spans="4:237"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  <c r="AB492" s="57"/>
      <c r="AC492" s="57"/>
      <c r="AD492" s="57"/>
      <c r="AE492" s="57"/>
      <c r="AF492" s="57"/>
      <c r="AG492" s="57"/>
      <c r="AH492" s="57"/>
      <c r="AI492" s="57"/>
      <c r="AJ492" s="57"/>
      <c r="AK492" s="57"/>
      <c r="AL492" s="57"/>
      <c r="AM492" s="57"/>
      <c r="AN492" s="57"/>
      <c r="AO492" s="57"/>
      <c r="AP492" s="57"/>
      <c r="AQ492" s="57"/>
      <c r="AR492" s="57"/>
      <c r="AS492" s="57"/>
      <c r="AT492" s="57"/>
      <c r="AU492" s="57"/>
      <c r="AV492" s="57"/>
      <c r="AW492" s="57"/>
      <c r="AX492" s="57"/>
      <c r="AY492" s="57"/>
      <c r="AZ492" s="57"/>
      <c r="BA492" s="57"/>
      <c r="BB492" s="57"/>
      <c r="BC492" s="57"/>
      <c r="BD492" s="57"/>
      <c r="BE492" s="57"/>
      <c r="BF492" s="57"/>
      <c r="BG492" s="57"/>
      <c r="BH492" s="57"/>
      <c r="BI492" s="57"/>
      <c r="BJ492" s="57"/>
      <c r="BK492" s="57"/>
      <c r="BL492" s="57"/>
      <c r="BM492" s="57"/>
      <c r="BN492" s="57"/>
      <c r="BO492" s="57"/>
      <c r="BP492" s="57"/>
      <c r="BQ492" s="57"/>
      <c r="BR492" s="57"/>
      <c r="BS492" s="57"/>
      <c r="BT492" s="57"/>
      <c r="BU492" s="57"/>
      <c r="BV492" s="57"/>
      <c r="BW492" s="57"/>
      <c r="BX492" s="57"/>
      <c r="BY492" s="57"/>
      <c r="BZ492" s="57"/>
      <c r="CA492" s="57"/>
      <c r="CB492" s="57"/>
      <c r="CC492" s="57"/>
      <c r="CD492" s="57"/>
      <c r="CE492" s="57"/>
      <c r="CF492" s="57"/>
      <c r="CG492" s="57"/>
      <c r="CH492" s="57"/>
      <c r="CI492" s="57"/>
      <c r="CJ492" s="57"/>
      <c r="CK492" s="57"/>
      <c r="CL492" s="57"/>
      <c r="CM492" s="57"/>
      <c r="CN492" s="57"/>
      <c r="CO492" s="57"/>
      <c r="CP492" s="57"/>
      <c r="CQ492" s="57"/>
      <c r="CR492" s="57"/>
      <c r="CS492" s="57"/>
      <c r="CT492" s="57"/>
      <c r="CU492" s="57"/>
      <c r="CV492" s="57"/>
      <c r="CW492" s="57"/>
      <c r="CX492" s="57"/>
      <c r="CY492" s="57"/>
      <c r="CZ492" s="57"/>
      <c r="DA492" s="57"/>
      <c r="DB492" s="57"/>
      <c r="DC492" s="57"/>
      <c r="DD492" s="57"/>
      <c r="DE492" s="57"/>
      <c r="DF492" s="57"/>
      <c r="DG492" s="57"/>
      <c r="DH492" s="57"/>
      <c r="DI492" s="57"/>
      <c r="DJ492" s="57"/>
      <c r="DK492" s="57"/>
      <c r="DL492" s="57"/>
      <c r="DM492" s="57"/>
      <c r="DN492" s="57"/>
      <c r="DO492" s="57"/>
      <c r="DP492" s="57"/>
      <c r="DQ492" s="57"/>
      <c r="DR492" s="57"/>
      <c r="DS492" s="57"/>
      <c r="DT492" s="57"/>
      <c r="DU492" s="57"/>
      <c r="DV492" s="57"/>
      <c r="DW492" s="57"/>
      <c r="DX492" s="57"/>
      <c r="DY492" s="57"/>
      <c r="DZ492" s="57"/>
      <c r="EA492" s="57"/>
      <c r="EB492" s="57"/>
      <c r="EC492" s="57"/>
      <c r="ED492" s="57"/>
      <c r="EE492" s="57"/>
      <c r="EF492" s="57"/>
      <c r="EG492" s="57"/>
      <c r="EH492" s="57"/>
      <c r="EI492" s="57"/>
      <c r="EJ492" s="57"/>
      <c r="EK492" s="57"/>
      <c r="EL492" s="57"/>
      <c r="EM492" s="57"/>
      <c r="EN492" s="57"/>
      <c r="EO492" s="57"/>
      <c r="EP492" s="57"/>
      <c r="EQ492" s="57"/>
      <c r="ER492" s="57"/>
      <c r="ES492" s="57"/>
      <c r="ET492" s="57"/>
      <c r="EU492" s="57"/>
      <c r="EV492" s="57"/>
      <c r="EW492" s="57"/>
      <c r="EX492" s="57"/>
      <c r="EY492" s="57"/>
      <c r="EZ492" s="57"/>
      <c r="FA492" s="57"/>
      <c r="FB492" s="57"/>
      <c r="FC492" s="57"/>
      <c r="FD492" s="57"/>
      <c r="FE492" s="57"/>
      <c r="FF492" s="57"/>
      <c r="FG492" s="57"/>
      <c r="FH492" s="57"/>
      <c r="FI492" s="57"/>
      <c r="FJ492" s="57"/>
      <c r="FK492" s="57"/>
      <c r="FL492" s="57"/>
      <c r="FM492" s="57"/>
      <c r="FN492" s="57"/>
      <c r="FO492" s="57"/>
      <c r="FP492" s="57"/>
      <c r="FQ492" s="57"/>
      <c r="FR492" s="57"/>
      <c r="FS492" s="57"/>
      <c r="FT492" s="57"/>
      <c r="FU492" s="57"/>
      <c r="FV492" s="57"/>
      <c r="FW492" s="57"/>
      <c r="FX492" s="57"/>
      <c r="FY492" s="57"/>
      <c r="FZ492" s="57"/>
      <c r="GA492" s="57"/>
      <c r="GB492" s="57"/>
      <c r="GC492" s="57"/>
      <c r="GD492" s="57"/>
      <c r="GE492" s="57"/>
      <c r="GF492" s="57"/>
      <c r="GG492" s="57"/>
      <c r="GH492" s="57"/>
      <c r="GI492" s="57"/>
      <c r="GJ492" s="57"/>
      <c r="GK492" s="57"/>
      <c r="GL492" s="57"/>
      <c r="GM492" s="57"/>
      <c r="GN492" s="57"/>
      <c r="GO492" s="57"/>
      <c r="GP492" s="57"/>
      <c r="GQ492" s="57"/>
      <c r="GR492" s="57"/>
      <c r="GS492" s="57"/>
      <c r="GT492" s="57"/>
      <c r="GU492" s="57"/>
      <c r="GV492" s="57"/>
      <c r="GW492" s="57"/>
      <c r="GX492" s="57"/>
      <c r="GY492" s="57"/>
      <c r="GZ492" s="57"/>
      <c r="HA492" s="57"/>
      <c r="HB492" s="57"/>
      <c r="HC492" s="57"/>
      <c r="HD492" s="57"/>
      <c r="HE492" s="57"/>
      <c r="HF492" s="57"/>
      <c r="HG492" s="57"/>
      <c r="HH492" s="57"/>
      <c r="HI492" s="57"/>
      <c r="HJ492" s="57"/>
      <c r="HK492" s="57"/>
      <c r="HL492" s="57"/>
      <c r="HM492" s="57"/>
      <c r="HN492" s="57"/>
      <c r="HO492" s="57"/>
      <c r="HP492" s="57"/>
      <c r="HQ492" s="57"/>
      <c r="HR492" s="57"/>
      <c r="HS492" s="57"/>
      <c r="HT492" s="57"/>
      <c r="HU492" s="57"/>
      <c r="HV492" s="57"/>
      <c r="HW492" s="57"/>
      <c r="HX492" s="57"/>
      <c r="HY492" s="57"/>
      <c r="HZ492" s="57"/>
      <c r="IA492" s="57"/>
      <c r="IB492" s="57"/>
      <c r="IC492" s="57"/>
    </row>
    <row r="493" spans="4:237"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  <c r="AB493" s="57"/>
      <c r="AC493" s="57"/>
      <c r="AD493" s="57"/>
      <c r="AE493" s="57"/>
      <c r="AF493" s="57"/>
      <c r="AG493" s="57"/>
      <c r="AH493" s="57"/>
      <c r="AI493" s="57"/>
      <c r="AJ493" s="57"/>
      <c r="AK493" s="57"/>
      <c r="AL493" s="57"/>
      <c r="AM493" s="57"/>
      <c r="AN493" s="57"/>
      <c r="AO493" s="57"/>
      <c r="AP493" s="57"/>
      <c r="AQ493" s="57"/>
      <c r="AR493" s="57"/>
      <c r="AS493" s="57"/>
      <c r="AT493" s="57"/>
      <c r="AU493" s="57"/>
      <c r="AV493" s="57"/>
      <c r="AW493" s="57"/>
      <c r="AX493" s="57"/>
      <c r="AY493" s="57"/>
      <c r="AZ493" s="57"/>
      <c r="BA493" s="57"/>
      <c r="BB493" s="57"/>
      <c r="BC493" s="57"/>
      <c r="BD493" s="57"/>
      <c r="BE493" s="57"/>
      <c r="BF493" s="57"/>
      <c r="BG493" s="57"/>
      <c r="BH493" s="57"/>
      <c r="BI493" s="57"/>
      <c r="BJ493" s="57"/>
      <c r="BK493" s="57"/>
      <c r="BL493" s="57"/>
      <c r="BM493" s="57"/>
      <c r="BN493" s="57"/>
      <c r="BO493" s="57"/>
      <c r="BP493" s="57"/>
      <c r="BQ493" s="57"/>
      <c r="BR493" s="57"/>
      <c r="BS493" s="57"/>
      <c r="BT493" s="57"/>
      <c r="BU493" s="57"/>
      <c r="BV493" s="57"/>
      <c r="BW493" s="57"/>
      <c r="BX493" s="57"/>
      <c r="BY493" s="57"/>
      <c r="BZ493" s="57"/>
      <c r="CA493" s="57"/>
      <c r="CB493" s="57"/>
      <c r="CC493" s="57"/>
      <c r="CD493" s="57"/>
      <c r="CE493" s="57"/>
      <c r="CF493" s="57"/>
      <c r="CG493" s="57"/>
      <c r="CH493" s="57"/>
      <c r="CI493" s="57"/>
      <c r="CJ493" s="57"/>
      <c r="CK493" s="57"/>
      <c r="CL493" s="57"/>
      <c r="CM493" s="57"/>
      <c r="CN493" s="57"/>
      <c r="CO493" s="57"/>
      <c r="CP493" s="57"/>
      <c r="CQ493" s="57"/>
      <c r="CR493" s="57"/>
      <c r="CS493" s="57"/>
      <c r="CT493" s="57"/>
      <c r="CU493" s="57"/>
      <c r="CV493" s="57"/>
      <c r="CW493" s="57"/>
      <c r="CX493" s="57"/>
      <c r="CY493" s="57"/>
      <c r="CZ493" s="57"/>
      <c r="DA493" s="57"/>
      <c r="DB493" s="57"/>
      <c r="DC493" s="57"/>
      <c r="DD493" s="57"/>
      <c r="DE493" s="57"/>
      <c r="DF493" s="57"/>
      <c r="DG493" s="57"/>
      <c r="DH493" s="57"/>
      <c r="DI493" s="57"/>
      <c r="DJ493" s="57"/>
      <c r="DK493" s="57"/>
      <c r="DL493" s="57"/>
      <c r="DM493" s="57"/>
      <c r="DN493" s="57"/>
      <c r="DO493" s="57"/>
      <c r="DP493" s="57"/>
      <c r="DQ493" s="57"/>
      <c r="DR493" s="57"/>
      <c r="DS493" s="57"/>
      <c r="DT493" s="57"/>
      <c r="DU493" s="57"/>
      <c r="DV493" s="57"/>
      <c r="DW493" s="57"/>
      <c r="DX493" s="57"/>
      <c r="DY493" s="57"/>
      <c r="DZ493" s="57"/>
      <c r="EA493" s="57"/>
      <c r="EB493" s="57"/>
      <c r="EC493" s="57"/>
      <c r="ED493" s="57"/>
      <c r="EE493" s="57"/>
      <c r="EF493" s="57"/>
      <c r="EG493" s="57"/>
      <c r="EH493" s="57"/>
      <c r="EI493" s="57"/>
      <c r="EJ493" s="57"/>
      <c r="EK493" s="57"/>
      <c r="EL493" s="57"/>
      <c r="EM493" s="57"/>
      <c r="EN493" s="57"/>
      <c r="EO493" s="57"/>
      <c r="EP493" s="57"/>
      <c r="EQ493" s="57"/>
      <c r="ER493" s="57"/>
      <c r="ES493" s="57"/>
      <c r="ET493" s="57"/>
      <c r="EU493" s="57"/>
      <c r="EV493" s="57"/>
      <c r="EW493" s="57"/>
      <c r="EX493" s="57"/>
      <c r="EY493" s="57"/>
      <c r="EZ493" s="57"/>
      <c r="FA493" s="57"/>
      <c r="FB493" s="57"/>
      <c r="FC493" s="57"/>
      <c r="FD493" s="57"/>
      <c r="FE493" s="57"/>
      <c r="FF493" s="57"/>
      <c r="FG493" s="57"/>
      <c r="FH493" s="57"/>
      <c r="FI493" s="57"/>
      <c r="FJ493" s="57"/>
      <c r="FK493" s="57"/>
      <c r="FL493" s="57"/>
      <c r="FM493" s="57"/>
      <c r="FN493" s="57"/>
      <c r="FO493" s="57"/>
      <c r="FP493" s="57"/>
      <c r="FQ493" s="57"/>
      <c r="FR493" s="57"/>
      <c r="FS493" s="57"/>
      <c r="FT493" s="57"/>
      <c r="FU493" s="57"/>
      <c r="FV493" s="57"/>
      <c r="FW493" s="57"/>
      <c r="FX493" s="57"/>
      <c r="FY493" s="57"/>
      <c r="FZ493" s="57"/>
      <c r="GA493" s="57"/>
      <c r="GB493" s="57"/>
      <c r="GC493" s="57"/>
      <c r="GD493" s="57"/>
      <c r="GE493" s="57"/>
      <c r="GF493" s="57"/>
      <c r="GG493" s="57"/>
      <c r="GH493" s="57"/>
      <c r="GI493" s="57"/>
      <c r="GJ493" s="57"/>
      <c r="GK493" s="57"/>
      <c r="GL493" s="57"/>
      <c r="GM493" s="57"/>
      <c r="GN493" s="57"/>
      <c r="GO493" s="57"/>
      <c r="GP493" s="57"/>
      <c r="GQ493" s="57"/>
      <c r="GR493" s="57"/>
      <c r="GS493" s="57"/>
      <c r="GT493" s="57"/>
      <c r="GU493" s="57"/>
      <c r="GV493" s="57"/>
      <c r="GW493" s="57"/>
      <c r="GX493" s="57"/>
      <c r="GY493" s="57"/>
      <c r="GZ493" s="57"/>
      <c r="HA493" s="57"/>
      <c r="HB493" s="57"/>
      <c r="HC493" s="57"/>
      <c r="HD493" s="57"/>
      <c r="HE493" s="57"/>
      <c r="HF493" s="57"/>
      <c r="HG493" s="57"/>
      <c r="HH493" s="57"/>
      <c r="HI493" s="57"/>
      <c r="HJ493" s="57"/>
      <c r="HK493" s="57"/>
      <c r="HL493" s="57"/>
      <c r="HM493" s="57"/>
      <c r="HN493" s="57"/>
      <c r="HO493" s="57"/>
      <c r="HP493" s="57"/>
      <c r="HQ493" s="57"/>
      <c r="HR493" s="57"/>
      <c r="HS493" s="57"/>
      <c r="HT493" s="57"/>
      <c r="HU493" s="57"/>
      <c r="HV493" s="57"/>
      <c r="HW493" s="57"/>
      <c r="HX493" s="57"/>
      <c r="HY493" s="57"/>
      <c r="HZ493" s="57"/>
      <c r="IA493" s="57"/>
      <c r="IB493" s="57"/>
      <c r="IC493" s="57"/>
    </row>
    <row r="494" spans="4:237"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  <c r="AB494" s="57"/>
      <c r="AC494" s="57"/>
      <c r="AD494" s="57"/>
      <c r="AE494" s="57"/>
      <c r="AF494" s="57"/>
      <c r="AG494" s="57"/>
      <c r="AH494" s="57"/>
      <c r="AI494" s="57"/>
      <c r="AJ494" s="57"/>
      <c r="AK494" s="57"/>
      <c r="AL494" s="57"/>
      <c r="AM494" s="57"/>
      <c r="AN494" s="57"/>
      <c r="AO494" s="57"/>
      <c r="AP494" s="57"/>
      <c r="AQ494" s="57"/>
      <c r="AR494" s="57"/>
      <c r="AS494" s="57"/>
      <c r="AT494" s="57"/>
      <c r="AU494" s="57"/>
      <c r="AV494" s="57"/>
      <c r="AW494" s="57"/>
      <c r="AX494" s="57"/>
      <c r="AY494" s="57"/>
      <c r="AZ494" s="57"/>
      <c r="BA494" s="57"/>
      <c r="BB494" s="57"/>
      <c r="BC494" s="57"/>
      <c r="BD494" s="57"/>
      <c r="BE494" s="57"/>
      <c r="BF494" s="57"/>
      <c r="BG494" s="57"/>
      <c r="BH494" s="57"/>
      <c r="BI494" s="57"/>
      <c r="BJ494" s="57"/>
      <c r="BK494" s="57"/>
      <c r="BL494" s="57"/>
      <c r="BM494" s="57"/>
      <c r="BN494" s="57"/>
      <c r="BO494" s="57"/>
      <c r="BP494" s="57"/>
      <c r="BQ494" s="57"/>
      <c r="BR494" s="57"/>
      <c r="BS494" s="57"/>
      <c r="BT494" s="57"/>
      <c r="BU494" s="57"/>
      <c r="BV494" s="57"/>
      <c r="BW494" s="57"/>
      <c r="BX494" s="57"/>
      <c r="BY494" s="57"/>
      <c r="BZ494" s="57"/>
      <c r="CA494" s="57"/>
      <c r="CB494" s="57"/>
      <c r="CC494" s="57"/>
      <c r="CD494" s="57"/>
      <c r="CE494" s="57"/>
      <c r="CF494" s="57"/>
      <c r="CG494" s="57"/>
      <c r="CH494" s="57"/>
      <c r="CI494" s="57"/>
      <c r="CJ494" s="57"/>
      <c r="CK494" s="57"/>
      <c r="CL494" s="57"/>
      <c r="CM494" s="57"/>
      <c r="CN494" s="57"/>
      <c r="CO494" s="57"/>
      <c r="CP494" s="57"/>
      <c r="CQ494" s="57"/>
      <c r="CR494" s="57"/>
      <c r="CS494" s="57"/>
      <c r="CT494" s="57"/>
      <c r="CU494" s="57"/>
      <c r="CV494" s="57"/>
      <c r="CW494" s="57"/>
      <c r="CX494" s="57"/>
      <c r="CY494" s="57"/>
      <c r="CZ494" s="57"/>
      <c r="DA494" s="57"/>
      <c r="DB494" s="57"/>
      <c r="DC494" s="57"/>
      <c r="DD494" s="57"/>
      <c r="DE494" s="57"/>
      <c r="DF494" s="57"/>
      <c r="DG494" s="57"/>
      <c r="DH494" s="57"/>
      <c r="DI494" s="57"/>
      <c r="DJ494" s="57"/>
      <c r="DK494" s="57"/>
      <c r="DL494" s="57"/>
      <c r="DM494" s="57"/>
      <c r="DN494" s="57"/>
      <c r="DO494" s="57"/>
      <c r="DP494" s="57"/>
      <c r="DQ494" s="57"/>
      <c r="DR494" s="57"/>
      <c r="DS494" s="57"/>
      <c r="DT494" s="57"/>
      <c r="DU494" s="57"/>
      <c r="DV494" s="57"/>
      <c r="DW494" s="57"/>
      <c r="DX494" s="57"/>
      <c r="DY494" s="57"/>
      <c r="DZ494" s="57"/>
      <c r="EA494" s="57"/>
      <c r="EB494" s="57"/>
      <c r="EC494" s="57"/>
      <c r="ED494" s="57"/>
      <c r="EE494" s="57"/>
      <c r="EF494" s="57"/>
      <c r="EG494" s="57"/>
      <c r="EH494" s="57"/>
      <c r="EI494" s="57"/>
      <c r="EJ494" s="57"/>
      <c r="EK494" s="57"/>
      <c r="EL494" s="57"/>
      <c r="EM494" s="57"/>
      <c r="EN494" s="57"/>
      <c r="EO494" s="57"/>
      <c r="EP494" s="57"/>
      <c r="EQ494" s="57"/>
      <c r="ER494" s="57"/>
      <c r="ES494" s="57"/>
      <c r="ET494" s="57"/>
      <c r="EU494" s="57"/>
      <c r="EV494" s="57"/>
      <c r="EW494" s="57"/>
      <c r="EX494" s="57"/>
      <c r="EY494" s="57"/>
      <c r="EZ494" s="57"/>
      <c r="FA494" s="57"/>
      <c r="FB494" s="57"/>
      <c r="FC494" s="57"/>
      <c r="FD494" s="57"/>
      <c r="FE494" s="57"/>
      <c r="FF494" s="57"/>
      <c r="FG494" s="57"/>
      <c r="FH494" s="57"/>
      <c r="FI494" s="57"/>
      <c r="FJ494" s="57"/>
      <c r="FK494" s="57"/>
      <c r="FL494" s="57"/>
      <c r="FM494" s="57"/>
      <c r="FN494" s="57"/>
      <c r="FO494" s="57"/>
      <c r="FP494" s="57"/>
      <c r="FQ494" s="57"/>
      <c r="FR494" s="57"/>
      <c r="FS494" s="57"/>
      <c r="FT494" s="57"/>
      <c r="FU494" s="57"/>
      <c r="FV494" s="57"/>
      <c r="FW494" s="57"/>
      <c r="FX494" s="57"/>
      <c r="FY494" s="57"/>
      <c r="FZ494" s="57"/>
      <c r="GA494" s="57"/>
      <c r="GB494" s="57"/>
      <c r="GC494" s="57"/>
      <c r="GD494" s="57"/>
      <c r="GE494" s="57"/>
      <c r="GF494" s="57"/>
      <c r="GG494" s="57"/>
      <c r="GH494" s="57"/>
      <c r="GI494" s="57"/>
      <c r="GJ494" s="57"/>
      <c r="GK494" s="57"/>
      <c r="GL494" s="57"/>
      <c r="GM494" s="57"/>
      <c r="GN494" s="57"/>
      <c r="GO494" s="57"/>
      <c r="GP494" s="57"/>
      <c r="GQ494" s="57"/>
      <c r="GR494" s="57"/>
      <c r="GS494" s="57"/>
      <c r="GT494" s="57"/>
      <c r="GU494" s="57"/>
      <c r="GV494" s="57"/>
      <c r="GW494" s="57"/>
      <c r="GX494" s="57"/>
      <c r="GY494" s="57"/>
      <c r="GZ494" s="57"/>
      <c r="HA494" s="57"/>
      <c r="HB494" s="57"/>
      <c r="HC494" s="57"/>
      <c r="HD494" s="57"/>
      <c r="HE494" s="57"/>
      <c r="HF494" s="57"/>
      <c r="HG494" s="57"/>
      <c r="HH494" s="57"/>
      <c r="HI494" s="57"/>
      <c r="HJ494" s="57"/>
      <c r="HK494" s="57"/>
      <c r="HL494" s="57"/>
      <c r="HM494" s="57"/>
      <c r="HN494" s="57"/>
      <c r="HO494" s="57"/>
      <c r="HP494" s="57"/>
      <c r="HQ494" s="57"/>
      <c r="HR494" s="57"/>
      <c r="HS494" s="57"/>
      <c r="HT494" s="57"/>
      <c r="HU494" s="57"/>
      <c r="HV494" s="57"/>
      <c r="HW494" s="57"/>
      <c r="HX494" s="57"/>
      <c r="HY494" s="57"/>
      <c r="HZ494" s="57"/>
      <c r="IA494" s="57"/>
      <c r="IB494" s="57"/>
      <c r="IC494" s="57"/>
    </row>
    <row r="495" spans="4:237"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  <c r="AB495" s="57"/>
      <c r="AC495" s="57"/>
      <c r="AD495" s="57"/>
      <c r="AE495" s="57"/>
      <c r="AF495" s="57"/>
      <c r="AG495" s="57"/>
      <c r="AH495" s="57"/>
      <c r="AI495" s="57"/>
      <c r="AJ495" s="57"/>
      <c r="AK495" s="57"/>
      <c r="AL495" s="57"/>
      <c r="AM495" s="57"/>
      <c r="AN495" s="57"/>
      <c r="AO495" s="57"/>
      <c r="AP495" s="57"/>
      <c r="AQ495" s="57"/>
      <c r="AR495" s="57"/>
      <c r="AS495" s="57"/>
      <c r="AT495" s="57"/>
      <c r="AU495" s="57"/>
      <c r="AV495" s="57"/>
      <c r="AW495" s="57"/>
      <c r="AX495" s="57"/>
      <c r="AY495" s="57"/>
      <c r="AZ495" s="57"/>
      <c r="BA495" s="57"/>
      <c r="BB495" s="57"/>
      <c r="BC495" s="57"/>
      <c r="BD495" s="57"/>
      <c r="BE495" s="57"/>
      <c r="BF495" s="57"/>
      <c r="BG495" s="57"/>
      <c r="BH495" s="57"/>
      <c r="BI495" s="57"/>
      <c r="BJ495" s="57"/>
      <c r="BK495" s="57"/>
      <c r="BL495" s="57"/>
      <c r="BM495" s="57"/>
      <c r="BN495" s="57"/>
      <c r="BO495" s="57"/>
      <c r="BP495" s="57"/>
      <c r="BQ495" s="57"/>
      <c r="BR495" s="57"/>
      <c r="BS495" s="57"/>
      <c r="BT495" s="57"/>
      <c r="BU495" s="57"/>
      <c r="BV495" s="57"/>
      <c r="BW495" s="57"/>
      <c r="BX495" s="57"/>
      <c r="BY495" s="57"/>
      <c r="BZ495" s="57"/>
      <c r="CA495" s="57"/>
      <c r="CB495" s="57"/>
      <c r="CC495" s="57"/>
      <c r="CD495" s="57"/>
      <c r="CE495" s="57"/>
      <c r="CF495" s="57"/>
      <c r="CG495" s="57"/>
      <c r="CH495" s="57"/>
      <c r="CI495" s="57"/>
      <c r="CJ495" s="57"/>
      <c r="CK495" s="57"/>
      <c r="CL495" s="57"/>
      <c r="CM495" s="57"/>
      <c r="CN495" s="57"/>
      <c r="CO495" s="57"/>
      <c r="CP495" s="57"/>
      <c r="CQ495" s="57"/>
      <c r="CR495" s="57"/>
      <c r="CS495" s="57"/>
      <c r="CT495" s="57"/>
      <c r="CU495" s="57"/>
      <c r="CV495" s="57"/>
      <c r="CW495" s="57"/>
      <c r="CX495" s="57"/>
      <c r="CY495" s="57"/>
      <c r="CZ495" s="57"/>
      <c r="DA495" s="57"/>
      <c r="DB495" s="57"/>
      <c r="DC495" s="57"/>
      <c r="DD495" s="57"/>
      <c r="DE495" s="57"/>
      <c r="DF495" s="57"/>
      <c r="DG495" s="57"/>
      <c r="DH495" s="57"/>
      <c r="DI495" s="57"/>
      <c r="DJ495" s="57"/>
      <c r="DK495" s="57"/>
      <c r="DL495" s="57"/>
      <c r="DM495" s="57"/>
      <c r="DN495" s="57"/>
      <c r="DO495" s="57"/>
      <c r="DP495" s="57"/>
      <c r="DQ495" s="57"/>
      <c r="DR495" s="57"/>
      <c r="DS495" s="57"/>
      <c r="DT495" s="57"/>
      <c r="DU495" s="57"/>
      <c r="DV495" s="57"/>
      <c r="DW495" s="57"/>
      <c r="DX495" s="57"/>
      <c r="DY495" s="57"/>
      <c r="DZ495" s="57"/>
      <c r="EA495" s="57"/>
      <c r="EB495" s="57"/>
      <c r="EC495" s="57"/>
      <c r="ED495" s="57"/>
      <c r="EE495" s="57"/>
      <c r="EF495" s="57"/>
      <c r="EG495" s="57"/>
      <c r="EH495" s="57"/>
      <c r="EI495" s="57"/>
      <c r="EJ495" s="57"/>
      <c r="EK495" s="57"/>
      <c r="EL495" s="57"/>
      <c r="EM495" s="57"/>
      <c r="EN495" s="57"/>
      <c r="EO495" s="57"/>
      <c r="EP495" s="57"/>
      <c r="EQ495" s="57"/>
      <c r="ER495" s="57"/>
      <c r="ES495" s="57"/>
      <c r="ET495" s="57"/>
      <c r="EU495" s="57"/>
      <c r="EV495" s="57"/>
      <c r="EW495" s="57"/>
      <c r="EX495" s="57"/>
      <c r="EY495" s="57"/>
      <c r="EZ495" s="57"/>
      <c r="FA495" s="57"/>
      <c r="FB495" s="57"/>
      <c r="FC495" s="57"/>
      <c r="FD495" s="57"/>
      <c r="FE495" s="57"/>
      <c r="FF495" s="57"/>
      <c r="FG495" s="57"/>
      <c r="FH495" s="57"/>
      <c r="FI495" s="57"/>
      <c r="FJ495" s="57"/>
      <c r="FK495" s="57"/>
      <c r="FL495" s="57"/>
      <c r="FM495" s="57"/>
      <c r="FN495" s="57"/>
      <c r="FO495" s="57"/>
      <c r="FP495" s="57"/>
      <c r="FQ495" s="57"/>
      <c r="FR495" s="57"/>
      <c r="FS495" s="57"/>
      <c r="FT495" s="57"/>
      <c r="FU495" s="57"/>
      <c r="FV495" s="57"/>
      <c r="FW495" s="57"/>
      <c r="FX495" s="57"/>
      <c r="FY495" s="57"/>
      <c r="FZ495" s="57"/>
      <c r="GA495" s="57"/>
      <c r="GB495" s="57"/>
      <c r="GC495" s="57"/>
      <c r="GD495" s="57"/>
      <c r="GE495" s="57"/>
      <c r="GF495" s="57"/>
      <c r="GG495" s="57"/>
      <c r="GH495" s="57"/>
      <c r="GI495" s="57"/>
      <c r="GJ495" s="57"/>
      <c r="GK495" s="57"/>
      <c r="GL495" s="57"/>
      <c r="GM495" s="57"/>
      <c r="GN495" s="57"/>
      <c r="GO495" s="57"/>
      <c r="GP495" s="57"/>
      <c r="GQ495" s="57"/>
      <c r="GR495" s="57"/>
      <c r="GS495" s="57"/>
      <c r="GT495" s="57"/>
      <c r="GU495" s="57"/>
      <c r="GV495" s="57"/>
      <c r="GW495" s="57"/>
      <c r="GX495" s="57"/>
      <c r="GY495" s="57"/>
      <c r="GZ495" s="57"/>
      <c r="HA495" s="57"/>
      <c r="HB495" s="57"/>
      <c r="HC495" s="57"/>
      <c r="HD495" s="57"/>
      <c r="HE495" s="57"/>
      <c r="HF495" s="57"/>
      <c r="HG495" s="57"/>
      <c r="HH495" s="57"/>
      <c r="HI495" s="57"/>
      <c r="HJ495" s="57"/>
      <c r="HK495" s="57"/>
      <c r="HL495" s="57"/>
      <c r="HM495" s="57"/>
      <c r="HN495" s="57"/>
      <c r="HO495" s="57"/>
      <c r="HP495" s="57"/>
      <c r="HQ495" s="57"/>
      <c r="HR495" s="57"/>
      <c r="HS495" s="57"/>
      <c r="HT495" s="57"/>
      <c r="HU495" s="57"/>
      <c r="HV495" s="57"/>
      <c r="HW495" s="57"/>
      <c r="HX495" s="57"/>
      <c r="HY495" s="57"/>
      <c r="HZ495" s="57"/>
      <c r="IA495" s="57"/>
      <c r="IB495" s="57"/>
      <c r="IC495" s="57"/>
    </row>
    <row r="496" spans="4:237"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  <c r="AB496" s="57"/>
      <c r="AC496" s="57"/>
      <c r="AD496" s="57"/>
      <c r="AE496" s="57"/>
      <c r="AF496" s="57"/>
      <c r="AG496" s="57"/>
      <c r="AH496" s="57"/>
      <c r="AI496" s="57"/>
      <c r="AJ496" s="57"/>
      <c r="AK496" s="57"/>
      <c r="AL496" s="57"/>
      <c r="AM496" s="57"/>
      <c r="AN496" s="57"/>
      <c r="AO496" s="57"/>
      <c r="AP496" s="57"/>
      <c r="AQ496" s="57"/>
      <c r="AR496" s="57"/>
      <c r="AS496" s="57"/>
      <c r="AT496" s="57"/>
      <c r="AU496" s="57"/>
      <c r="AV496" s="57"/>
      <c r="AW496" s="57"/>
      <c r="AX496" s="57"/>
      <c r="AY496" s="57"/>
      <c r="AZ496" s="57"/>
      <c r="BA496" s="57"/>
      <c r="BB496" s="57"/>
      <c r="BC496" s="57"/>
      <c r="BD496" s="57"/>
      <c r="BE496" s="57"/>
      <c r="BF496" s="57"/>
      <c r="BG496" s="57"/>
      <c r="BH496" s="57"/>
      <c r="BI496" s="57"/>
      <c r="BJ496" s="57"/>
      <c r="BK496" s="57"/>
      <c r="BL496" s="57"/>
      <c r="BM496" s="57"/>
      <c r="BN496" s="57"/>
      <c r="BO496" s="57"/>
      <c r="BP496" s="57"/>
      <c r="BQ496" s="57"/>
      <c r="BR496" s="57"/>
      <c r="BS496" s="57"/>
      <c r="BT496" s="57"/>
      <c r="BU496" s="57"/>
      <c r="BV496" s="57"/>
      <c r="BW496" s="57"/>
      <c r="BX496" s="57"/>
      <c r="BY496" s="57"/>
      <c r="BZ496" s="57"/>
      <c r="CA496" s="57"/>
      <c r="CB496" s="57"/>
      <c r="CC496" s="57"/>
      <c r="CD496" s="57"/>
      <c r="CE496" s="57"/>
      <c r="CF496" s="57"/>
      <c r="CG496" s="57"/>
      <c r="CH496" s="57"/>
      <c r="CI496" s="57"/>
      <c r="CJ496" s="57"/>
      <c r="CK496" s="57"/>
      <c r="CL496" s="57"/>
      <c r="CM496" s="57"/>
      <c r="CN496" s="57"/>
      <c r="CO496" s="57"/>
      <c r="CP496" s="57"/>
      <c r="CQ496" s="57"/>
      <c r="CR496" s="57"/>
      <c r="CS496" s="57"/>
      <c r="CT496" s="57"/>
      <c r="CU496" s="57"/>
      <c r="CV496" s="57"/>
      <c r="CW496" s="57"/>
      <c r="CX496" s="57"/>
      <c r="CY496" s="57"/>
      <c r="CZ496" s="57"/>
      <c r="DA496" s="57"/>
      <c r="DB496" s="57"/>
      <c r="DC496" s="57"/>
      <c r="DD496" s="57"/>
      <c r="DE496" s="57"/>
      <c r="DF496" s="57"/>
      <c r="DG496" s="57"/>
      <c r="DH496" s="57"/>
      <c r="DI496" s="57"/>
      <c r="DJ496" s="57"/>
      <c r="DK496" s="57"/>
      <c r="DL496" s="57"/>
      <c r="DM496" s="57"/>
      <c r="DN496" s="57"/>
      <c r="DO496" s="57"/>
      <c r="DP496" s="57"/>
      <c r="DQ496" s="57"/>
      <c r="DR496" s="57"/>
      <c r="DS496" s="57"/>
      <c r="DT496" s="57"/>
      <c r="DU496" s="57"/>
      <c r="DV496" s="57"/>
      <c r="DW496" s="57"/>
      <c r="DX496" s="57"/>
      <c r="DY496" s="57"/>
      <c r="DZ496" s="57"/>
      <c r="EA496" s="57"/>
      <c r="EB496" s="57"/>
      <c r="EC496" s="57"/>
      <c r="ED496" s="57"/>
      <c r="EE496" s="57"/>
      <c r="EF496" s="57"/>
      <c r="EG496" s="57"/>
      <c r="EH496" s="57"/>
      <c r="EI496" s="57"/>
      <c r="EJ496" s="57"/>
      <c r="EK496" s="57"/>
      <c r="EL496" s="57"/>
      <c r="EM496" s="57"/>
      <c r="EN496" s="57"/>
      <c r="EO496" s="57"/>
      <c r="EP496" s="57"/>
      <c r="EQ496" s="57"/>
      <c r="ER496" s="57"/>
      <c r="ES496" s="57"/>
      <c r="ET496" s="57"/>
      <c r="EU496" s="57"/>
      <c r="EV496" s="57"/>
      <c r="EW496" s="57"/>
      <c r="EX496" s="57"/>
      <c r="EY496" s="57"/>
      <c r="EZ496" s="57"/>
      <c r="FA496" s="57"/>
      <c r="FB496" s="57"/>
      <c r="FC496" s="57"/>
      <c r="FD496" s="57"/>
      <c r="FE496" s="57"/>
      <c r="FF496" s="57"/>
      <c r="FG496" s="57"/>
      <c r="FH496" s="57"/>
      <c r="FI496" s="57"/>
      <c r="FJ496" s="57"/>
      <c r="FK496" s="57"/>
      <c r="FL496" s="57"/>
      <c r="FM496" s="57"/>
      <c r="FN496" s="57"/>
      <c r="FO496" s="57"/>
      <c r="FP496" s="57"/>
      <c r="FQ496" s="57"/>
      <c r="FR496" s="57"/>
      <c r="FS496" s="57"/>
      <c r="FT496" s="57"/>
      <c r="FU496" s="57"/>
      <c r="FV496" s="57"/>
      <c r="FW496" s="57"/>
      <c r="FX496" s="57"/>
      <c r="FY496" s="57"/>
      <c r="FZ496" s="57"/>
      <c r="GA496" s="57"/>
      <c r="GB496" s="57"/>
      <c r="GC496" s="57"/>
      <c r="GD496" s="57"/>
      <c r="GE496" s="57"/>
      <c r="GF496" s="57"/>
      <c r="GG496" s="57"/>
      <c r="GH496" s="57"/>
      <c r="GI496" s="57"/>
      <c r="GJ496" s="57"/>
      <c r="GK496" s="57"/>
      <c r="GL496" s="57"/>
      <c r="GM496" s="57"/>
      <c r="GN496" s="57"/>
      <c r="GO496" s="57"/>
      <c r="GP496" s="57"/>
      <c r="GQ496" s="57"/>
      <c r="GR496" s="57"/>
      <c r="GS496" s="57"/>
      <c r="GT496" s="57"/>
      <c r="GU496" s="57"/>
      <c r="GV496" s="57"/>
      <c r="GW496" s="57"/>
      <c r="GX496" s="57"/>
      <c r="GY496" s="57"/>
      <c r="GZ496" s="57"/>
      <c r="HA496" s="57"/>
      <c r="HB496" s="57"/>
      <c r="HC496" s="57"/>
      <c r="HD496" s="57"/>
      <c r="HE496" s="57"/>
      <c r="HF496" s="57"/>
      <c r="HG496" s="57"/>
      <c r="HH496" s="57"/>
      <c r="HI496" s="57"/>
      <c r="HJ496" s="57"/>
      <c r="HK496" s="57"/>
      <c r="HL496" s="57"/>
      <c r="HM496" s="57"/>
      <c r="HN496" s="57"/>
      <c r="HO496" s="57"/>
      <c r="HP496" s="57"/>
      <c r="HQ496" s="57"/>
      <c r="HR496" s="57"/>
      <c r="HS496" s="57"/>
      <c r="HT496" s="57"/>
      <c r="HU496" s="57"/>
      <c r="HV496" s="57"/>
      <c r="HW496" s="57"/>
      <c r="HX496" s="57"/>
      <c r="HY496" s="57"/>
      <c r="HZ496" s="57"/>
      <c r="IA496" s="57"/>
      <c r="IB496" s="57"/>
      <c r="IC496" s="57"/>
    </row>
    <row r="497" spans="4:237"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  <c r="AB497" s="57"/>
      <c r="AC497" s="57"/>
      <c r="AD497" s="57"/>
      <c r="AE497" s="57"/>
      <c r="AF497" s="57"/>
      <c r="AG497" s="57"/>
      <c r="AH497" s="57"/>
      <c r="AI497" s="57"/>
      <c r="AJ497" s="57"/>
      <c r="AK497" s="57"/>
      <c r="AL497" s="57"/>
      <c r="AM497" s="57"/>
      <c r="AN497" s="57"/>
      <c r="AO497" s="57"/>
      <c r="AP497" s="57"/>
      <c r="AQ497" s="57"/>
      <c r="AR497" s="57"/>
      <c r="AS497" s="57"/>
      <c r="AT497" s="57"/>
      <c r="AU497" s="57"/>
      <c r="AV497" s="57"/>
      <c r="AW497" s="57"/>
      <c r="AX497" s="57"/>
      <c r="AY497" s="57"/>
      <c r="AZ497" s="57"/>
      <c r="BA497" s="57"/>
      <c r="BB497" s="57"/>
      <c r="BC497" s="57"/>
      <c r="BD497" s="57"/>
      <c r="BE497" s="57"/>
      <c r="BF497" s="57"/>
      <c r="BG497" s="57"/>
      <c r="BH497" s="57"/>
      <c r="BI497" s="57"/>
      <c r="BJ497" s="57"/>
      <c r="BK497" s="57"/>
      <c r="BL497" s="57"/>
      <c r="BM497" s="57"/>
      <c r="BN497" s="57"/>
      <c r="BO497" s="57"/>
      <c r="BP497" s="57"/>
      <c r="BQ497" s="57"/>
      <c r="BR497" s="57"/>
      <c r="BS497" s="57"/>
      <c r="BT497" s="57"/>
      <c r="BU497" s="57"/>
      <c r="BV497" s="57"/>
      <c r="BW497" s="57"/>
      <c r="BX497" s="57"/>
      <c r="BY497" s="57"/>
      <c r="BZ497" s="57"/>
      <c r="CA497" s="57"/>
      <c r="CB497" s="57"/>
      <c r="CC497" s="57"/>
      <c r="CD497" s="57"/>
      <c r="CE497" s="57"/>
      <c r="CF497" s="57"/>
      <c r="CG497" s="57"/>
      <c r="CH497" s="57"/>
      <c r="CI497" s="57"/>
      <c r="CJ497" s="57"/>
      <c r="CK497" s="57"/>
      <c r="CL497" s="57"/>
      <c r="CM497" s="57"/>
      <c r="CN497" s="57"/>
      <c r="CO497" s="57"/>
      <c r="CP497" s="57"/>
      <c r="CQ497" s="57"/>
      <c r="CR497" s="57"/>
      <c r="CS497" s="57"/>
      <c r="CT497" s="57"/>
      <c r="CU497" s="57"/>
      <c r="CV497" s="57"/>
      <c r="CW497" s="57"/>
      <c r="CX497" s="57"/>
      <c r="CY497" s="57"/>
      <c r="CZ497" s="57"/>
      <c r="DA497" s="57"/>
      <c r="DB497" s="57"/>
      <c r="DC497" s="57"/>
      <c r="DD497" s="57"/>
      <c r="DE497" s="57"/>
      <c r="DF497" s="57"/>
      <c r="DG497" s="57"/>
      <c r="DH497" s="57"/>
      <c r="DI497" s="57"/>
      <c r="DJ497" s="57"/>
      <c r="DK497" s="57"/>
      <c r="DL497" s="57"/>
      <c r="DM497" s="57"/>
      <c r="DN497" s="57"/>
      <c r="DO497" s="57"/>
      <c r="DP497" s="57"/>
      <c r="DQ497" s="57"/>
      <c r="DR497" s="57"/>
      <c r="DS497" s="57"/>
      <c r="DT497" s="57"/>
      <c r="DU497" s="57"/>
      <c r="DV497" s="57"/>
      <c r="DW497" s="57"/>
      <c r="DX497" s="57"/>
      <c r="DY497" s="57"/>
      <c r="DZ497" s="57"/>
      <c r="EA497" s="57"/>
      <c r="EB497" s="57"/>
      <c r="EC497" s="57"/>
      <c r="ED497" s="57"/>
      <c r="EE497" s="57"/>
      <c r="EF497" s="57"/>
      <c r="EG497" s="57"/>
      <c r="EH497" s="57"/>
      <c r="EI497" s="57"/>
      <c r="EJ497" s="57"/>
      <c r="EK497" s="57"/>
      <c r="EL497" s="57"/>
      <c r="EM497" s="57"/>
      <c r="EN497" s="57"/>
      <c r="EO497" s="57"/>
      <c r="EP497" s="57"/>
      <c r="EQ497" s="57"/>
      <c r="ER497" s="57"/>
      <c r="ES497" s="57"/>
      <c r="ET497" s="57"/>
      <c r="EU497" s="57"/>
      <c r="EV497" s="57"/>
      <c r="EW497" s="57"/>
      <c r="EX497" s="57"/>
      <c r="EY497" s="57"/>
      <c r="EZ497" s="57"/>
      <c r="FA497" s="57"/>
      <c r="FB497" s="57"/>
      <c r="FC497" s="57"/>
      <c r="FD497" s="57"/>
      <c r="FE497" s="57"/>
      <c r="FF497" s="57"/>
      <c r="FG497" s="57"/>
      <c r="FH497" s="57"/>
      <c r="FI497" s="57"/>
      <c r="FJ497" s="57"/>
      <c r="FK497" s="57"/>
      <c r="FL497" s="57"/>
      <c r="FM497" s="57"/>
      <c r="FN497" s="57"/>
      <c r="FO497" s="57"/>
      <c r="FP497" s="57"/>
      <c r="FQ497" s="57"/>
      <c r="FR497" s="57"/>
      <c r="FS497" s="57"/>
      <c r="FT497" s="57"/>
      <c r="FU497" s="57"/>
      <c r="FV497" s="57"/>
      <c r="FW497" s="57"/>
      <c r="FX497" s="57"/>
      <c r="FY497" s="57"/>
      <c r="FZ497" s="57"/>
      <c r="GA497" s="57"/>
      <c r="GB497" s="57"/>
      <c r="GC497" s="57"/>
      <c r="GD497" s="57"/>
      <c r="GE497" s="57"/>
      <c r="GF497" s="57"/>
      <c r="GG497" s="57"/>
      <c r="GH497" s="57"/>
      <c r="GI497" s="57"/>
      <c r="GJ497" s="57"/>
      <c r="GK497" s="57"/>
      <c r="GL497" s="57"/>
      <c r="GM497" s="57"/>
      <c r="GN497" s="57"/>
      <c r="GO497" s="57"/>
      <c r="GP497" s="57"/>
      <c r="GQ497" s="57"/>
      <c r="GR497" s="57"/>
      <c r="GS497" s="57"/>
      <c r="GT497" s="57"/>
      <c r="GU497" s="57"/>
      <c r="GV497" s="57"/>
      <c r="GW497" s="57"/>
      <c r="GX497" s="57"/>
      <c r="GY497" s="57"/>
      <c r="GZ497" s="57"/>
      <c r="HA497" s="57"/>
      <c r="HB497" s="57"/>
      <c r="HC497" s="57"/>
      <c r="HD497" s="57"/>
      <c r="HE497" s="57"/>
      <c r="HF497" s="57"/>
      <c r="HG497" s="57"/>
      <c r="HH497" s="57"/>
      <c r="HI497" s="57"/>
      <c r="HJ497" s="57"/>
      <c r="HK497" s="57"/>
      <c r="HL497" s="57"/>
      <c r="HM497" s="57"/>
      <c r="HN497" s="57"/>
      <c r="HO497" s="57"/>
      <c r="HP497" s="57"/>
      <c r="HQ497" s="57"/>
      <c r="HR497" s="57"/>
      <c r="HS497" s="57"/>
      <c r="HT497" s="57"/>
      <c r="HU497" s="57"/>
      <c r="HV497" s="57"/>
      <c r="HW497" s="57"/>
      <c r="HX497" s="57"/>
      <c r="HY497" s="57"/>
      <c r="HZ497" s="57"/>
      <c r="IA497" s="57"/>
      <c r="IB497" s="57"/>
      <c r="IC497" s="57"/>
    </row>
    <row r="498" spans="4:237"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  <c r="AB498" s="57"/>
      <c r="AC498" s="57"/>
      <c r="AD498" s="57"/>
      <c r="AE498" s="57"/>
      <c r="AF498" s="57"/>
      <c r="AG498" s="57"/>
      <c r="AH498" s="57"/>
      <c r="AI498" s="57"/>
      <c r="AJ498" s="57"/>
      <c r="AK498" s="57"/>
      <c r="AL498" s="57"/>
      <c r="AM498" s="57"/>
      <c r="AN498" s="57"/>
      <c r="AO498" s="57"/>
      <c r="AP498" s="57"/>
      <c r="AQ498" s="57"/>
      <c r="AR498" s="57"/>
      <c r="AS498" s="57"/>
      <c r="AT498" s="57"/>
      <c r="AU498" s="57"/>
      <c r="AV498" s="57"/>
      <c r="AW498" s="57"/>
      <c r="AX498" s="57"/>
      <c r="AY498" s="57"/>
      <c r="AZ498" s="57"/>
      <c r="BA498" s="57"/>
      <c r="BB498" s="57"/>
      <c r="BC498" s="57"/>
      <c r="BD498" s="57"/>
      <c r="BE498" s="57"/>
      <c r="BF498" s="57"/>
      <c r="BG498" s="57"/>
      <c r="BH498" s="57"/>
      <c r="BI498" s="57"/>
      <c r="BJ498" s="57"/>
      <c r="BK498" s="57"/>
      <c r="BL498" s="57"/>
      <c r="BM498" s="57"/>
      <c r="BN498" s="57"/>
      <c r="BO498" s="57"/>
      <c r="BP498" s="57"/>
      <c r="BQ498" s="57"/>
      <c r="BR498" s="57"/>
      <c r="BS498" s="57"/>
      <c r="BT498" s="57"/>
      <c r="BU498" s="57"/>
      <c r="BV498" s="57"/>
      <c r="BW498" s="57"/>
      <c r="BX498" s="57"/>
      <c r="BY498" s="57"/>
      <c r="BZ498" s="57"/>
      <c r="CA498" s="57"/>
      <c r="CB498" s="57"/>
      <c r="CC498" s="57"/>
      <c r="CD498" s="57"/>
      <c r="CE498" s="57"/>
      <c r="CF498" s="57"/>
      <c r="CG498" s="57"/>
      <c r="CH498" s="57"/>
      <c r="CI498" s="57"/>
      <c r="CJ498" s="57"/>
      <c r="CK498" s="57"/>
      <c r="CL498" s="57"/>
      <c r="CM498" s="57"/>
      <c r="CN498" s="57"/>
      <c r="CO498" s="57"/>
      <c r="CP498" s="57"/>
      <c r="CQ498" s="57"/>
      <c r="CR498" s="57"/>
      <c r="CS498" s="57"/>
      <c r="CT498" s="57"/>
      <c r="CU498" s="57"/>
      <c r="CV498" s="57"/>
      <c r="CW498" s="57"/>
      <c r="CX498" s="57"/>
      <c r="CY498" s="57"/>
      <c r="CZ498" s="57"/>
      <c r="DA498" s="57"/>
      <c r="DB498" s="57"/>
      <c r="DC498" s="57"/>
      <c r="DD498" s="57"/>
      <c r="DE498" s="57"/>
      <c r="DF498" s="57"/>
      <c r="DG498" s="57"/>
      <c r="DH498" s="57"/>
      <c r="DI498" s="57"/>
      <c r="DJ498" s="57"/>
      <c r="DK498" s="57"/>
      <c r="DL498" s="57"/>
      <c r="DM498" s="57"/>
      <c r="DN498" s="57"/>
      <c r="DO498" s="57"/>
      <c r="DP498" s="57"/>
      <c r="DQ498" s="57"/>
      <c r="DR498" s="57"/>
      <c r="DS498" s="57"/>
      <c r="DT498" s="57"/>
      <c r="DU498" s="57"/>
      <c r="DV498" s="57"/>
      <c r="DW498" s="57"/>
      <c r="DX498" s="57"/>
      <c r="DY498" s="57"/>
      <c r="DZ498" s="57"/>
      <c r="EA498" s="57"/>
      <c r="EB498" s="57"/>
      <c r="EC498" s="57"/>
      <c r="ED498" s="57"/>
      <c r="EE498" s="57"/>
      <c r="EF498" s="57"/>
      <c r="EG498" s="57"/>
      <c r="EH498" s="57"/>
      <c r="EI498" s="57"/>
      <c r="EJ498" s="57"/>
      <c r="EK498" s="57"/>
      <c r="EL498" s="57"/>
      <c r="EM498" s="57"/>
      <c r="EN498" s="57"/>
      <c r="EO498" s="57"/>
      <c r="EP498" s="57"/>
      <c r="EQ498" s="57"/>
      <c r="ER498" s="57"/>
      <c r="ES498" s="57"/>
      <c r="ET498" s="57"/>
      <c r="EU498" s="57"/>
      <c r="EV498" s="57"/>
      <c r="EW498" s="57"/>
      <c r="EX498" s="57"/>
      <c r="EY498" s="57"/>
      <c r="EZ498" s="57"/>
      <c r="FA498" s="57"/>
      <c r="FB498" s="57"/>
      <c r="FC498" s="57"/>
      <c r="FD498" s="57"/>
      <c r="FE498" s="57"/>
      <c r="FF498" s="57"/>
      <c r="FG498" s="57"/>
      <c r="FH498" s="57"/>
      <c r="FI498" s="57"/>
      <c r="FJ498" s="57"/>
      <c r="FK498" s="57"/>
      <c r="FL498" s="57"/>
      <c r="FM498" s="57"/>
      <c r="FN498" s="57"/>
      <c r="FO498" s="57"/>
      <c r="FP498" s="57"/>
      <c r="FQ498" s="57"/>
      <c r="FR498" s="57"/>
      <c r="FS498" s="57"/>
      <c r="FT498" s="57"/>
      <c r="FU498" s="57"/>
      <c r="FV498" s="57"/>
      <c r="FW498" s="57"/>
      <c r="FX498" s="57"/>
      <c r="FY498" s="57"/>
      <c r="FZ498" s="57"/>
      <c r="GA498" s="57"/>
      <c r="GB498" s="57"/>
      <c r="GC498" s="57"/>
      <c r="GD498" s="57"/>
      <c r="GE498" s="57"/>
      <c r="GF498" s="57"/>
      <c r="GG498" s="57"/>
      <c r="GH498" s="57"/>
      <c r="GI498" s="57"/>
      <c r="GJ498" s="57"/>
      <c r="GK498" s="57"/>
      <c r="GL498" s="57"/>
      <c r="GM498" s="57"/>
      <c r="GN498" s="57"/>
      <c r="GO498" s="57"/>
      <c r="GP498" s="57"/>
      <c r="GQ498" s="57"/>
      <c r="GR498" s="57"/>
      <c r="GS498" s="57"/>
      <c r="GT498" s="57"/>
      <c r="GU498" s="57"/>
      <c r="GV498" s="57"/>
      <c r="GW498" s="57"/>
      <c r="GX498" s="57"/>
      <c r="GY498" s="57"/>
      <c r="GZ498" s="57"/>
      <c r="HA498" s="57"/>
      <c r="HB498" s="57"/>
      <c r="HC498" s="57"/>
      <c r="HD498" s="57"/>
      <c r="HE498" s="57"/>
      <c r="HF498" s="57"/>
      <c r="HG498" s="57"/>
      <c r="HH498" s="57"/>
      <c r="HI498" s="57"/>
      <c r="HJ498" s="57"/>
      <c r="HK498" s="57"/>
      <c r="HL498" s="57"/>
      <c r="HM498" s="57"/>
      <c r="HN498" s="57"/>
      <c r="HO498" s="57"/>
      <c r="HP498" s="57"/>
      <c r="HQ498" s="57"/>
      <c r="HR498" s="57"/>
      <c r="HS498" s="57"/>
      <c r="HT498" s="57"/>
      <c r="HU498" s="57"/>
      <c r="HV498" s="57"/>
      <c r="HW498" s="57"/>
      <c r="HX498" s="57"/>
      <c r="HY498" s="57"/>
      <c r="HZ498" s="57"/>
      <c r="IA498" s="57"/>
      <c r="IB498" s="57"/>
      <c r="IC498" s="57"/>
    </row>
    <row r="499" spans="4:237"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  <c r="AB499" s="57"/>
      <c r="AC499" s="57"/>
      <c r="AD499" s="57"/>
      <c r="AE499" s="57"/>
      <c r="AF499" s="57"/>
      <c r="AG499" s="57"/>
      <c r="AH499" s="57"/>
      <c r="AI499" s="57"/>
      <c r="AJ499" s="57"/>
      <c r="AK499" s="57"/>
      <c r="AL499" s="57"/>
      <c r="AM499" s="57"/>
      <c r="AN499" s="57"/>
      <c r="AO499" s="57"/>
      <c r="AP499" s="57"/>
      <c r="AQ499" s="57"/>
      <c r="AR499" s="57"/>
      <c r="AS499" s="57"/>
      <c r="AT499" s="57"/>
      <c r="AU499" s="57"/>
      <c r="AV499" s="57"/>
      <c r="AW499" s="57"/>
      <c r="AX499" s="57"/>
      <c r="AY499" s="57"/>
      <c r="AZ499" s="57"/>
      <c r="BA499" s="57"/>
      <c r="BB499" s="57"/>
      <c r="BC499" s="57"/>
      <c r="BD499" s="57"/>
      <c r="BE499" s="57"/>
      <c r="BF499" s="57"/>
      <c r="BG499" s="57"/>
      <c r="BH499" s="57"/>
      <c r="BI499" s="57"/>
      <c r="BJ499" s="57"/>
      <c r="BK499" s="57"/>
      <c r="BL499" s="57"/>
      <c r="BM499" s="57"/>
      <c r="BN499" s="57"/>
      <c r="BO499" s="57"/>
      <c r="BP499" s="57"/>
      <c r="BQ499" s="57"/>
      <c r="BR499" s="57"/>
      <c r="BS499" s="57"/>
      <c r="BT499" s="57"/>
      <c r="BU499" s="57"/>
      <c r="BV499" s="57"/>
      <c r="BW499" s="57"/>
      <c r="BX499" s="57"/>
      <c r="BY499" s="57"/>
      <c r="BZ499" s="57"/>
      <c r="CA499" s="57"/>
      <c r="CB499" s="57"/>
      <c r="CC499" s="57"/>
      <c r="CD499" s="57"/>
      <c r="CE499" s="57"/>
      <c r="CF499" s="57"/>
      <c r="CG499" s="57"/>
      <c r="CH499" s="57"/>
      <c r="CI499" s="57"/>
      <c r="CJ499" s="57"/>
      <c r="CK499" s="57"/>
      <c r="CL499" s="57"/>
      <c r="CM499" s="57"/>
      <c r="CN499" s="57"/>
      <c r="CO499" s="57"/>
      <c r="CP499" s="57"/>
      <c r="CQ499" s="57"/>
      <c r="CR499" s="57"/>
      <c r="CS499" s="57"/>
      <c r="CT499" s="57"/>
      <c r="CU499" s="57"/>
      <c r="CV499" s="57"/>
      <c r="CW499" s="57"/>
      <c r="CX499" s="57"/>
      <c r="CY499" s="57"/>
      <c r="CZ499" s="57"/>
      <c r="DA499" s="57"/>
      <c r="DB499" s="57"/>
      <c r="DC499" s="57"/>
      <c r="DD499" s="57"/>
      <c r="DE499" s="57"/>
      <c r="DF499" s="57"/>
      <c r="DG499" s="57"/>
      <c r="DH499" s="57"/>
      <c r="DI499" s="57"/>
      <c r="DJ499" s="57"/>
      <c r="DK499" s="57"/>
      <c r="DL499" s="57"/>
      <c r="DM499" s="57"/>
      <c r="DN499" s="57"/>
      <c r="DO499" s="57"/>
      <c r="DP499" s="57"/>
      <c r="DQ499" s="57"/>
      <c r="DR499" s="57"/>
      <c r="DS499" s="57"/>
      <c r="DT499" s="57"/>
      <c r="DU499" s="57"/>
      <c r="DV499" s="57"/>
      <c r="DW499" s="57"/>
      <c r="DX499" s="57"/>
      <c r="DY499" s="57"/>
      <c r="DZ499" s="57"/>
      <c r="EA499" s="57"/>
      <c r="EB499" s="57"/>
      <c r="EC499" s="57"/>
      <c r="ED499" s="57"/>
      <c r="EE499" s="57"/>
      <c r="EF499" s="57"/>
      <c r="EG499" s="57"/>
      <c r="EH499" s="57"/>
      <c r="EI499" s="57"/>
      <c r="EJ499" s="57"/>
      <c r="EK499" s="57"/>
      <c r="EL499" s="57"/>
      <c r="EM499" s="57"/>
      <c r="EN499" s="57"/>
      <c r="EO499" s="57"/>
      <c r="EP499" s="57"/>
      <c r="EQ499" s="57"/>
      <c r="ER499" s="57"/>
      <c r="ES499" s="57"/>
      <c r="ET499" s="57"/>
      <c r="EU499" s="57"/>
      <c r="EV499" s="57"/>
      <c r="EW499" s="57"/>
      <c r="EX499" s="57"/>
      <c r="EY499" s="57"/>
      <c r="EZ499" s="57"/>
      <c r="FA499" s="57"/>
      <c r="FB499" s="57"/>
      <c r="FC499" s="57"/>
      <c r="FD499" s="57"/>
      <c r="FE499" s="57"/>
      <c r="FF499" s="57"/>
      <c r="FG499" s="57"/>
      <c r="FH499" s="57"/>
      <c r="FI499" s="57"/>
      <c r="FJ499" s="57"/>
      <c r="FK499" s="57"/>
      <c r="FL499" s="57"/>
      <c r="FM499" s="57"/>
      <c r="FN499" s="57"/>
      <c r="FO499" s="57"/>
      <c r="FP499" s="57"/>
      <c r="FQ499" s="57"/>
      <c r="FR499" s="57"/>
      <c r="FS499" s="57"/>
      <c r="FT499" s="57"/>
      <c r="FU499" s="57"/>
      <c r="FV499" s="57"/>
      <c r="FW499" s="57"/>
      <c r="FX499" s="57"/>
      <c r="FY499" s="57"/>
      <c r="FZ499" s="57"/>
      <c r="GA499" s="57"/>
      <c r="GB499" s="57"/>
      <c r="GC499" s="57"/>
      <c r="GD499" s="57"/>
      <c r="GE499" s="57"/>
      <c r="GF499" s="57"/>
      <c r="GG499" s="57"/>
      <c r="GH499" s="57"/>
      <c r="GI499" s="57"/>
      <c r="GJ499" s="57"/>
      <c r="GK499" s="57"/>
      <c r="GL499" s="57"/>
      <c r="GM499" s="57"/>
      <c r="GN499" s="57"/>
      <c r="GO499" s="57"/>
      <c r="GP499" s="57"/>
      <c r="GQ499" s="57"/>
      <c r="GR499" s="57"/>
      <c r="GS499" s="57"/>
      <c r="GT499" s="57"/>
      <c r="GU499" s="57"/>
      <c r="GV499" s="57"/>
      <c r="GW499" s="57"/>
      <c r="GX499" s="57"/>
      <c r="GY499" s="57"/>
      <c r="GZ499" s="57"/>
      <c r="HA499" s="57"/>
      <c r="HB499" s="57"/>
      <c r="HC499" s="57"/>
      <c r="HD499" s="57"/>
      <c r="HE499" s="57"/>
      <c r="HF499" s="57"/>
      <c r="HG499" s="57"/>
      <c r="HH499" s="57"/>
      <c r="HI499" s="57"/>
      <c r="HJ499" s="57"/>
      <c r="HK499" s="57"/>
      <c r="HL499" s="57"/>
      <c r="HM499" s="57"/>
      <c r="HN499" s="57"/>
      <c r="HO499" s="57"/>
      <c r="HP499" s="57"/>
      <c r="HQ499" s="57"/>
      <c r="HR499" s="57"/>
      <c r="HS499" s="57"/>
      <c r="HT499" s="57"/>
      <c r="HU499" s="57"/>
      <c r="HV499" s="57"/>
      <c r="HW499" s="57"/>
      <c r="HX499" s="57"/>
      <c r="HY499" s="57"/>
      <c r="HZ499" s="57"/>
      <c r="IA499" s="57"/>
      <c r="IB499" s="57"/>
      <c r="IC499" s="57"/>
    </row>
    <row r="500" spans="4:237"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  <c r="AB500" s="57"/>
      <c r="AC500" s="57"/>
      <c r="AD500" s="57"/>
      <c r="AE500" s="57"/>
      <c r="AF500" s="57"/>
      <c r="AG500" s="57"/>
      <c r="AH500" s="57"/>
      <c r="AI500" s="57"/>
      <c r="AJ500" s="57"/>
      <c r="AK500" s="57"/>
      <c r="AL500" s="57"/>
      <c r="AM500" s="57"/>
      <c r="AN500" s="57"/>
      <c r="AO500" s="57"/>
      <c r="AP500" s="57"/>
      <c r="AQ500" s="57"/>
      <c r="AR500" s="57"/>
      <c r="AS500" s="57"/>
      <c r="AT500" s="57"/>
      <c r="AU500" s="57"/>
      <c r="AV500" s="57"/>
      <c r="AW500" s="57"/>
      <c r="AX500" s="57"/>
      <c r="AY500" s="57"/>
      <c r="AZ500" s="57"/>
      <c r="BA500" s="57"/>
      <c r="BB500" s="57"/>
      <c r="BC500" s="57"/>
      <c r="BD500" s="57"/>
      <c r="BE500" s="57"/>
      <c r="BF500" s="57"/>
      <c r="BG500" s="57"/>
      <c r="BH500" s="57"/>
      <c r="BI500" s="57"/>
      <c r="BJ500" s="57"/>
      <c r="BK500" s="57"/>
      <c r="BL500" s="57"/>
      <c r="BM500" s="57"/>
      <c r="BN500" s="57"/>
      <c r="BO500" s="57"/>
      <c r="BP500" s="57"/>
      <c r="BQ500" s="57"/>
      <c r="BR500" s="57"/>
      <c r="BS500" s="57"/>
      <c r="BT500" s="57"/>
      <c r="BU500" s="57"/>
      <c r="BV500" s="57"/>
      <c r="BW500" s="57"/>
      <c r="BX500" s="57"/>
      <c r="BY500" s="57"/>
      <c r="BZ500" s="57"/>
      <c r="CA500" s="57"/>
      <c r="CB500" s="57"/>
      <c r="CC500" s="57"/>
      <c r="CD500" s="57"/>
      <c r="CE500" s="57"/>
      <c r="CF500" s="57"/>
      <c r="CG500" s="57"/>
      <c r="CH500" s="57"/>
      <c r="CI500" s="57"/>
      <c r="CJ500" s="57"/>
      <c r="CK500" s="57"/>
      <c r="CL500" s="57"/>
      <c r="CM500" s="57"/>
      <c r="CN500" s="57"/>
      <c r="CO500" s="57"/>
      <c r="CP500" s="57"/>
      <c r="CQ500" s="57"/>
      <c r="CR500" s="57"/>
      <c r="CS500" s="57"/>
      <c r="CT500" s="57"/>
      <c r="CU500" s="57"/>
      <c r="CV500" s="57"/>
      <c r="CW500" s="57"/>
      <c r="CX500" s="57"/>
      <c r="CY500" s="57"/>
      <c r="CZ500" s="57"/>
      <c r="DA500" s="57"/>
      <c r="DB500" s="57"/>
      <c r="DC500" s="57"/>
      <c r="DD500" s="57"/>
      <c r="DE500" s="57"/>
      <c r="DF500" s="57"/>
      <c r="DG500" s="57"/>
      <c r="DH500" s="57"/>
      <c r="DI500" s="57"/>
      <c r="DJ500" s="57"/>
      <c r="DK500" s="57"/>
      <c r="DL500" s="57"/>
      <c r="DM500" s="57"/>
      <c r="DN500" s="57"/>
      <c r="DO500" s="57"/>
      <c r="DP500" s="57"/>
      <c r="DQ500" s="57"/>
      <c r="DR500" s="57"/>
      <c r="DS500" s="57"/>
      <c r="DT500" s="57"/>
      <c r="DU500" s="57"/>
      <c r="DV500" s="57"/>
      <c r="DW500" s="57"/>
      <c r="DX500" s="57"/>
      <c r="DY500" s="57"/>
      <c r="DZ500" s="57"/>
      <c r="EA500" s="57"/>
      <c r="EB500" s="57"/>
      <c r="EC500" s="57"/>
      <c r="ED500" s="57"/>
      <c r="EE500" s="57"/>
      <c r="EF500" s="57"/>
      <c r="EG500" s="57"/>
      <c r="EH500" s="57"/>
      <c r="EI500" s="57"/>
      <c r="EJ500" s="57"/>
      <c r="EK500" s="57"/>
      <c r="EL500" s="57"/>
      <c r="EM500" s="57"/>
      <c r="EN500" s="57"/>
      <c r="EO500" s="57"/>
      <c r="EP500" s="57"/>
      <c r="EQ500" s="57"/>
      <c r="ER500" s="57"/>
      <c r="ES500" s="57"/>
      <c r="ET500" s="57"/>
      <c r="EU500" s="57"/>
      <c r="EV500" s="57"/>
      <c r="EW500" s="57"/>
      <c r="EX500" s="57"/>
      <c r="EY500" s="57"/>
      <c r="EZ500" s="57"/>
      <c r="FA500" s="57"/>
      <c r="FB500" s="57"/>
      <c r="FC500" s="57"/>
      <c r="FD500" s="57"/>
      <c r="FE500" s="57"/>
      <c r="FF500" s="57"/>
      <c r="FG500" s="57"/>
      <c r="FH500" s="57"/>
      <c r="FI500" s="57"/>
      <c r="FJ500" s="57"/>
      <c r="FK500" s="57"/>
      <c r="FL500" s="57"/>
      <c r="FM500" s="57"/>
      <c r="FN500" s="57"/>
      <c r="FO500" s="57"/>
      <c r="FP500" s="57"/>
      <c r="FQ500" s="57"/>
      <c r="FR500" s="57"/>
      <c r="FS500" s="57"/>
      <c r="FT500" s="57"/>
      <c r="FU500" s="57"/>
      <c r="FV500" s="57"/>
      <c r="FW500" s="57"/>
      <c r="FX500" s="57"/>
      <c r="FY500" s="57"/>
      <c r="FZ500" s="57"/>
      <c r="GA500" s="57"/>
      <c r="GB500" s="57"/>
      <c r="GC500" s="57"/>
      <c r="GD500" s="57"/>
      <c r="GE500" s="57"/>
      <c r="GF500" s="57"/>
      <c r="GG500" s="57"/>
      <c r="GH500" s="57"/>
      <c r="GI500" s="57"/>
      <c r="GJ500" s="57"/>
      <c r="GK500" s="57"/>
      <c r="GL500" s="57"/>
      <c r="GM500" s="57"/>
      <c r="GN500" s="57"/>
      <c r="GO500" s="57"/>
      <c r="GP500" s="57"/>
      <c r="GQ500" s="57"/>
      <c r="GR500" s="57"/>
      <c r="GS500" s="57"/>
      <c r="GT500" s="57"/>
      <c r="GU500" s="57"/>
      <c r="GV500" s="57"/>
      <c r="GW500" s="57"/>
      <c r="GX500" s="57"/>
      <c r="GY500" s="57"/>
      <c r="GZ500" s="57"/>
      <c r="HA500" s="57"/>
      <c r="HB500" s="57"/>
      <c r="HC500" s="57"/>
      <c r="HD500" s="57"/>
      <c r="HE500" s="57"/>
      <c r="HF500" s="57"/>
      <c r="HG500" s="57"/>
      <c r="HH500" s="57"/>
      <c r="HI500" s="57"/>
      <c r="HJ500" s="57"/>
      <c r="HK500" s="57"/>
      <c r="HL500" s="57"/>
      <c r="HM500" s="57"/>
      <c r="HN500" s="57"/>
      <c r="HO500" s="57"/>
      <c r="HP500" s="57"/>
      <c r="HQ500" s="57"/>
      <c r="HR500" s="57"/>
      <c r="HS500" s="57"/>
      <c r="HT500" s="57"/>
      <c r="HU500" s="57"/>
      <c r="HV500" s="57"/>
      <c r="HW500" s="57"/>
      <c r="HX500" s="57"/>
      <c r="HY500" s="57"/>
      <c r="HZ500" s="57"/>
      <c r="IA500" s="57"/>
      <c r="IB500" s="57"/>
      <c r="IC500" s="57"/>
    </row>
    <row r="501" spans="4:237"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  <c r="AB501" s="57"/>
      <c r="AC501" s="57"/>
      <c r="AD501" s="57"/>
      <c r="AE501" s="57"/>
      <c r="AF501" s="57"/>
      <c r="AG501" s="57"/>
      <c r="AH501" s="57"/>
      <c r="AI501" s="57"/>
      <c r="AJ501" s="57"/>
      <c r="AK501" s="57"/>
      <c r="AL501" s="57"/>
      <c r="AM501" s="57"/>
      <c r="AN501" s="57"/>
      <c r="AO501" s="57"/>
      <c r="AP501" s="57"/>
      <c r="AQ501" s="57"/>
      <c r="AR501" s="57"/>
      <c r="AS501" s="57"/>
      <c r="AT501" s="57"/>
      <c r="AU501" s="57"/>
      <c r="AV501" s="57"/>
      <c r="AW501" s="57"/>
      <c r="AX501" s="57"/>
      <c r="AY501" s="57"/>
      <c r="AZ501" s="57"/>
      <c r="BA501" s="57"/>
      <c r="BB501" s="57"/>
      <c r="BC501" s="57"/>
      <c r="BD501" s="57"/>
      <c r="BE501" s="57"/>
      <c r="BF501" s="57"/>
      <c r="BG501" s="57"/>
      <c r="BH501" s="57"/>
      <c r="BI501" s="57"/>
      <c r="BJ501" s="57"/>
      <c r="BK501" s="57"/>
      <c r="BL501" s="57"/>
      <c r="BM501" s="57"/>
      <c r="BN501" s="57"/>
      <c r="BO501" s="57"/>
      <c r="BP501" s="57"/>
      <c r="BQ501" s="57"/>
      <c r="BR501" s="57"/>
      <c r="BS501" s="57"/>
      <c r="BT501" s="57"/>
      <c r="BU501" s="57"/>
      <c r="BV501" s="57"/>
      <c r="BW501" s="57"/>
      <c r="BX501" s="57"/>
      <c r="BY501" s="57"/>
      <c r="BZ501" s="57"/>
      <c r="CA501" s="57"/>
      <c r="CB501" s="57"/>
      <c r="CC501" s="57"/>
      <c r="CD501" s="57"/>
      <c r="CE501" s="57"/>
      <c r="CF501" s="57"/>
      <c r="CG501" s="57"/>
      <c r="CH501" s="57"/>
      <c r="CI501" s="57"/>
      <c r="CJ501" s="57"/>
      <c r="CK501" s="57"/>
      <c r="CL501" s="57"/>
      <c r="CM501" s="57"/>
      <c r="CN501" s="57"/>
      <c r="CO501" s="57"/>
      <c r="CP501" s="57"/>
      <c r="CQ501" s="57"/>
      <c r="CR501" s="57"/>
      <c r="CS501" s="57"/>
      <c r="CT501" s="57"/>
      <c r="CU501" s="57"/>
      <c r="CV501" s="57"/>
      <c r="CW501" s="57"/>
      <c r="CX501" s="57"/>
      <c r="CY501" s="57"/>
      <c r="CZ501" s="57"/>
      <c r="DA501" s="57"/>
      <c r="DB501" s="57"/>
      <c r="DC501" s="57"/>
      <c r="DD501" s="57"/>
      <c r="DE501" s="57"/>
      <c r="DF501" s="57"/>
      <c r="DG501" s="57"/>
      <c r="DH501" s="57"/>
      <c r="DI501" s="57"/>
      <c r="DJ501" s="57"/>
      <c r="DK501" s="57"/>
      <c r="DL501" s="57"/>
      <c r="DM501" s="57"/>
      <c r="DN501" s="57"/>
      <c r="DO501" s="57"/>
      <c r="DP501" s="57"/>
      <c r="DQ501" s="57"/>
      <c r="DR501" s="57"/>
      <c r="DS501" s="57"/>
      <c r="DT501" s="57"/>
      <c r="DU501" s="57"/>
      <c r="DV501" s="57"/>
      <c r="DW501" s="57"/>
      <c r="DX501" s="57"/>
      <c r="DY501" s="57"/>
      <c r="DZ501" s="57"/>
      <c r="EA501" s="57"/>
      <c r="EB501" s="57"/>
      <c r="EC501" s="57"/>
      <c r="ED501" s="57"/>
      <c r="EE501" s="57"/>
      <c r="EF501" s="57"/>
      <c r="EG501" s="57"/>
      <c r="EH501" s="57"/>
      <c r="EI501" s="57"/>
      <c r="EJ501" s="57"/>
      <c r="EK501" s="57"/>
      <c r="EL501" s="57"/>
      <c r="EM501" s="57"/>
      <c r="EN501" s="57"/>
      <c r="EO501" s="57"/>
      <c r="EP501" s="57"/>
      <c r="EQ501" s="57"/>
      <c r="ER501" s="57"/>
      <c r="ES501" s="57"/>
      <c r="ET501" s="57"/>
      <c r="EU501" s="57"/>
      <c r="EV501" s="57"/>
      <c r="EW501" s="57"/>
      <c r="EX501" s="57"/>
      <c r="EY501" s="57"/>
      <c r="EZ501" s="57"/>
      <c r="FA501" s="57"/>
      <c r="FB501" s="57"/>
      <c r="FC501" s="57"/>
      <c r="FD501" s="57"/>
      <c r="FE501" s="57"/>
      <c r="FF501" s="57"/>
      <c r="FG501" s="57"/>
      <c r="FH501" s="57"/>
      <c r="FI501" s="57"/>
      <c r="FJ501" s="57"/>
      <c r="FK501" s="57"/>
      <c r="FL501" s="57"/>
      <c r="FM501" s="57"/>
      <c r="FN501" s="57"/>
      <c r="FO501" s="57"/>
      <c r="FP501" s="57"/>
      <c r="FQ501" s="57"/>
      <c r="FR501" s="57"/>
      <c r="FS501" s="57"/>
      <c r="FT501" s="57"/>
      <c r="FU501" s="57"/>
      <c r="FV501" s="57"/>
      <c r="FW501" s="57"/>
      <c r="FX501" s="57"/>
      <c r="FY501" s="57"/>
      <c r="FZ501" s="57"/>
      <c r="GA501" s="57"/>
      <c r="GB501" s="57"/>
      <c r="GC501" s="57"/>
      <c r="GD501" s="57"/>
      <c r="GE501" s="57"/>
      <c r="GF501" s="57"/>
      <c r="GG501" s="57"/>
      <c r="GH501" s="57"/>
      <c r="GI501" s="57"/>
      <c r="GJ501" s="57"/>
      <c r="GK501" s="57"/>
      <c r="GL501" s="57"/>
      <c r="GM501" s="57"/>
      <c r="GN501" s="57"/>
      <c r="GO501" s="57"/>
      <c r="GP501" s="57"/>
      <c r="GQ501" s="57"/>
      <c r="GR501" s="57"/>
      <c r="GS501" s="57"/>
      <c r="GT501" s="57"/>
      <c r="GU501" s="57"/>
      <c r="GV501" s="57"/>
      <c r="GW501" s="57"/>
      <c r="GX501" s="57"/>
      <c r="GY501" s="57"/>
      <c r="GZ501" s="57"/>
      <c r="HA501" s="57"/>
      <c r="HB501" s="57"/>
      <c r="HC501" s="57"/>
      <c r="HD501" s="57"/>
      <c r="HE501" s="57"/>
      <c r="HF501" s="57"/>
      <c r="HG501" s="57"/>
      <c r="HH501" s="57"/>
      <c r="HI501" s="57"/>
      <c r="HJ501" s="57"/>
      <c r="HK501" s="57"/>
      <c r="HL501" s="57"/>
      <c r="HM501" s="57"/>
      <c r="HN501" s="57"/>
      <c r="HO501" s="57"/>
      <c r="HP501" s="57"/>
      <c r="HQ501" s="57"/>
      <c r="HR501" s="57"/>
      <c r="HS501" s="57"/>
      <c r="HT501" s="57"/>
      <c r="HU501" s="57"/>
      <c r="HV501" s="57"/>
      <c r="HW501" s="57"/>
      <c r="HX501" s="57"/>
      <c r="HY501" s="57"/>
      <c r="HZ501" s="57"/>
      <c r="IA501" s="57"/>
      <c r="IB501" s="57"/>
      <c r="IC501" s="57"/>
    </row>
    <row r="502" spans="4:237"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  <c r="AB502" s="57"/>
      <c r="AC502" s="57"/>
      <c r="AD502" s="57"/>
      <c r="AE502" s="57"/>
      <c r="AF502" s="57"/>
      <c r="AG502" s="57"/>
      <c r="AH502" s="57"/>
      <c r="AI502" s="57"/>
      <c r="AJ502" s="57"/>
      <c r="AK502" s="57"/>
      <c r="AL502" s="57"/>
      <c r="AM502" s="57"/>
      <c r="AN502" s="57"/>
      <c r="AO502" s="57"/>
      <c r="AP502" s="57"/>
      <c r="AQ502" s="57"/>
      <c r="AR502" s="57"/>
      <c r="AS502" s="57"/>
      <c r="AT502" s="57"/>
      <c r="AU502" s="57"/>
      <c r="AV502" s="57"/>
      <c r="AW502" s="57"/>
      <c r="AX502" s="57"/>
      <c r="AY502" s="57"/>
      <c r="AZ502" s="57"/>
      <c r="BA502" s="57"/>
      <c r="BB502" s="57"/>
      <c r="BC502" s="57"/>
      <c r="BD502" s="57"/>
      <c r="BE502" s="57"/>
      <c r="BF502" s="57"/>
      <c r="BG502" s="57"/>
      <c r="BH502" s="57"/>
      <c r="BI502" s="57"/>
      <c r="BJ502" s="57"/>
      <c r="BK502" s="57"/>
      <c r="BL502" s="57"/>
      <c r="BM502" s="57"/>
      <c r="BN502" s="57"/>
      <c r="BO502" s="57"/>
      <c r="BP502" s="57"/>
      <c r="BQ502" s="57"/>
      <c r="BR502" s="57"/>
      <c r="BS502" s="57"/>
      <c r="BT502" s="57"/>
      <c r="BU502" s="57"/>
      <c r="BV502" s="57"/>
      <c r="BW502" s="57"/>
      <c r="BX502" s="57"/>
      <c r="BY502" s="57"/>
      <c r="BZ502" s="57"/>
      <c r="CA502" s="57"/>
      <c r="CB502" s="57"/>
      <c r="CC502" s="57"/>
      <c r="CD502" s="57"/>
      <c r="CE502" s="57"/>
      <c r="CF502" s="57"/>
      <c r="CG502" s="57"/>
      <c r="CH502" s="57"/>
      <c r="CI502" s="57"/>
      <c r="CJ502" s="57"/>
      <c r="CK502" s="57"/>
      <c r="CL502" s="57"/>
      <c r="CM502" s="57"/>
      <c r="CN502" s="57"/>
      <c r="CO502" s="57"/>
      <c r="CP502" s="57"/>
      <c r="CQ502" s="57"/>
      <c r="CR502" s="57"/>
      <c r="CS502" s="57"/>
      <c r="CT502" s="57"/>
      <c r="CU502" s="57"/>
      <c r="CV502" s="57"/>
      <c r="CW502" s="57"/>
      <c r="CX502" s="57"/>
      <c r="CY502" s="57"/>
      <c r="CZ502" s="57"/>
      <c r="DA502" s="57"/>
      <c r="DB502" s="57"/>
      <c r="DC502" s="57"/>
      <c r="DD502" s="57"/>
      <c r="DE502" s="57"/>
      <c r="DF502" s="57"/>
      <c r="DG502" s="57"/>
      <c r="DH502" s="57"/>
      <c r="DI502" s="57"/>
      <c r="DJ502" s="57"/>
      <c r="DK502" s="57"/>
      <c r="DL502" s="57"/>
      <c r="DM502" s="57"/>
      <c r="DN502" s="57"/>
      <c r="DO502" s="57"/>
      <c r="DP502" s="57"/>
      <c r="DQ502" s="57"/>
      <c r="DR502" s="57"/>
      <c r="DS502" s="57"/>
      <c r="DT502" s="57"/>
      <c r="DU502" s="57"/>
      <c r="DV502" s="57"/>
      <c r="DW502" s="57"/>
      <c r="DX502" s="57"/>
      <c r="DY502" s="57"/>
      <c r="DZ502" s="57"/>
      <c r="EA502" s="57"/>
      <c r="EB502" s="57"/>
      <c r="EC502" s="57"/>
      <c r="ED502" s="57"/>
      <c r="EE502" s="57"/>
      <c r="EF502" s="57"/>
      <c r="EG502" s="57"/>
      <c r="EH502" s="57"/>
      <c r="EI502" s="57"/>
      <c r="EJ502" s="57"/>
      <c r="EK502" s="57"/>
      <c r="EL502" s="57"/>
      <c r="EM502" s="57"/>
      <c r="EN502" s="57"/>
      <c r="EO502" s="57"/>
      <c r="EP502" s="57"/>
      <c r="EQ502" s="57"/>
      <c r="ER502" s="57"/>
      <c r="ES502" s="57"/>
      <c r="ET502" s="57"/>
      <c r="EU502" s="57"/>
      <c r="EV502" s="57"/>
      <c r="EW502" s="57"/>
      <c r="EX502" s="57"/>
      <c r="EY502" s="57"/>
      <c r="EZ502" s="57"/>
      <c r="FA502" s="57"/>
      <c r="FB502" s="57"/>
      <c r="FC502" s="57"/>
      <c r="FD502" s="57"/>
      <c r="FE502" s="57"/>
      <c r="FF502" s="57"/>
      <c r="FG502" s="57"/>
      <c r="FH502" s="57"/>
      <c r="FI502" s="57"/>
      <c r="FJ502" s="57"/>
      <c r="FK502" s="57"/>
      <c r="FL502" s="57"/>
      <c r="FM502" s="57"/>
      <c r="FN502" s="57"/>
      <c r="FO502" s="57"/>
      <c r="FP502" s="57"/>
      <c r="FQ502" s="57"/>
      <c r="FR502" s="57"/>
      <c r="FS502" s="57"/>
      <c r="FT502" s="57"/>
      <c r="FU502" s="57"/>
      <c r="FV502" s="57"/>
      <c r="FW502" s="57"/>
      <c r="FX502" s="57"/>
      <c r="FY502" s="57"/>
      <c r="FZ502" s="57"/>
      <c r="GA502" s="57"/>
      <c r="GB502" s="57"/>
      <c r="GC502" s="57"/>
      <c r="GD502" s="57"/>
      <c r="GE502" s="57"/>
      <c r="GF502" s="57"/>
      <c r="GG502" s="57"/>
      <c r="GH502" s="57"/>
      <c r="GI502" s="57"/>
      <c r="GJ502" s="57"/>
      <c r="GK502" s="57"/>
      <c r="GL502" s="57"/>
      <c r="GM502" s="57"/>
      <c r="GN502" s="57"/>
      <c r="GO502" s="57"/>
      <c r="GP502" s="57"/>
      <c r="GQ502" s="57"/>
      <c r="GR502" s="57"/>
      <c r="GS502" s="57"/>
      <c r="GT502" s="57"/>
      <c r="GU502" s="57"/>
      <c r="GV502" s="57"/>
      <c r="GW502" s="57"/>
      <c r="GX502" s="57"/>
      <c r="GY502" s="57"/>
      <c r="GZ502" s="57"/>
      <c r="HA502" s="57"/>
      <c r="HB502" s="57"/>
      <c r="HC502" s="57"/>
      <c r="HD502" s="57"/>
      <c r="HE502" s="57"/>
      <c r="HF502" s="57"/>
      <c r="HG502" s="57"/>
      <c r="HH502" s="57"/>
      <c r="HI502" s="57"/>
      <c r="HJ502" s="57"/>
      <c r="HK502" s="57"/>
      <c r="HL502" s="57"/>
      <c r="HM502" s="57"/>
      <c r="HN502" s="57"/>
      <c r="HO502" s="57"/>
      <c r="HP502" s="57"/>
      <c r="HQ502" s="57"/>
      <c r="HR502" s="57"/>
      <c r="HS502" s="57"/>
      <c r="HT502" s="57"/>
      <c r="HU502" s="57"/>
      <c r="HV502" s="57"/>
      <c r="HW502" s="57"/>
      <c r="HX502" s="57"/>
      <c r="HY502" s="57"/>
      <c r="HZ502" s="57"/>
      <c r="IA502" s="57"/>
      <c r="IB502" s="57"/>
      <c r="IC502" s="57"/>
    </row>
    <row r="503" spans="4:237"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  <c r="AA503" s="57"/>
      <c r="AB503" s="57"/>
      <c r="AC503" s="57"/>
      <c r="AD503" s="57"/>
      <c r="AE503" s="57"/>
      <c r="AF503" s="57"/>
      <c r="AG503" s="57"/>
      <c r="AH503" s="57"/>
      <c r="AI503" s="57"/>
      <c r="AJ503" s="57"/>
      <c r="AK503" s="57"/>
      <c r="AL503" s="57"/>
      <c r="AM503" s="57"/>
      <c r="AN503" s="57"/>
      <c r="AO503" s="57"/>
      <c r="AP503" s="57"/>
      <c r="AQ503" s="57"/>
      <c r="AR503" s="57"/>
      <c r="AS503" s="57"/>
      <c r="AT503" s="57"/>
      <c r="AU503" s="57"/>
      <c r="AV503" s="57"/>
      <c r="AW503" s="57"/>
      <c r="AX503" s="57"/>
      <c r="AY503" s="57"/>
      <c r="AZ503" s="57"/>
      <c r="BA503" s="57"/>
      <c r="BB503" s="57"/>
      <c r="BC503" s="57"/>
      <c r="BD503" s="57"/>
      <c r="BE503" s="57"/>
      <c r="BF503" s="57"/>
      <c r="BG503" s="57"/>
      <c r="BH503" s="57"/>
      <c r="BI503" s="57"/>
      <c r="BJ503" s="57"/>
      <c r="BK503" s="57"/>
      <c r="BL503" s="57"/>
      <c r="BM503" s="57"/>
      <c r="BN503" s="57"/>
      <c r="BO503" s="57"/>
      <c r="BP503" s="57"/>
      <c r="BQ503" s="57"/>
      <c r="BR503" s="57"/>
      <c r="BS503" s="57"/>
      <c r="BT503" s="57"/>
      <c r="BU503" s="57"/>
      <c r="BV503" s="57"/>
      <c r="BW503" s="57"/>
      <c r="BX503" s="57"/>
      <c r="BY503" s="57"/>
      <c r="BZ503" s="57"/>
      <c r="CA503" s="57"/>
      <c r="CB503" s="57"/>
      <c r="CC503" s="57"/>
      <c r="CD503" s="57"/>
      <c r="CE503" s="57"/>
      <c r="CF503" s="57"/>
      <c r="CG503" s="57"/>
      <c r="CH503" s="57"/>
      <c r="CI503" s="57"/>
      <c r="CJ503" s="57"/>
      <c r="CK503" s="57"/>
      <c r="CL503" s="57"/>
      <c r="CM503" s="57"/>
      <c r="CN503" s="57"/>
      <c r="CO503" s="57"/>
      <c r="CP503" s="57"/>
      <c r="CQ503" s="57"/>
      <c r="CR503" s="57"/>
      <c r="CS503" s="57"/>
      <c r="CT503" s="57"/>
      <c r="CU503" s="57"/>
      <c r="CV503" s="57"/>
      <c r="CW503" s="57"/>
      <c r="CX503" s="57"/>
      <c r="CY503" s="57"/>
      <c r="CZ503" s="57"/>
      <c r="DA503" s="57"/>
      <c r="DB503" s="57"/>
      <c r="DC503" s="57"/>
      <c r="DD503" s="57"/>
      <c r="DE503" s="57"/>
      <c r="DF503" s="57"/>
      <c r="DG503" s="57"/>
      <c r="DH503" s="57"/>
      <c r="DI503" s="57"/>
      <c r="DJ503" s="57"/>
      <c r="DK503" s="57"/>
      <c r="DL503" s="57"/>
      <c r="DM503" s="57"/>
      <c r="DN503" s="57"/>
      <c r="DO503" s="57"/>
      <c r="DP503" s="57"/>
      <c r="DQ503" s="57"/>
      <c r="DR503" s="57"/>
      <c r="DS503" s="57"/>
      <c r="DT503" s="57"/>
      <c r="DU503" s="57"/>
      <c r="DV503" s="57"/>
      <c r="DW503" s="57"/>
      <c r="DX503" s="57"/>
      <c r="DY503" s="57"/>
      <c r="DZ503" s="57"/>
      <c r="EA503" s="57"/>
      <c r="EB503" s="57"/>
      <c r="EC503" s="57"/>
      <c r="ED503" s="57"/>
      <c r="EE503" s="57"/>
      <c r="EF503" s="57"/>
      <c r="EG503" s="57"/>
      <c r="EH503" s="57"/>
      <c r="EI503" s="57"/>
      <c r="EJ503" s="57"/>
      <c r="EK503" s="57"/>
      <c r="EL503" s="57"/>
      <c r="EM503" s="57"/>
      <c r="EN503" s="57"/>
      <c r="EO503" s="57"/>
      <c r="EP503" s="57"/>
      <c r="EQ503" s="57"/>
      <c r="ER503" s="57"/>
      <c r="ES503" s="57"/>
      <c r="ET503" s="57"/>
      <c r="EU503" s="57"/>
      <c r="EV503" s="57"/>
      <c r="EW503" s="57"/>
      <c r="EX503" s="57"/>
      <c r="EY503" s="57"/>
      <c r="EZ503" s="57"/>
      <c r="FA503" s="57"/>
      <c r="FB503" s="57"/>
      <c r="FC503" s="57"/>
      <c r="FD503" s="57"/>
      <c r="FE503" s="57"/>
      <c r="FF503" s="57"/>
      <c r="FG503" s="57"/>
      <c r="FH503" s="57"/>
      <c r="FI503" s="57"/>
      <c r="FJ503" s="57"/>
      <c r="FK503" s="57"/>
      <c r="FL503" s="57"/>
      <c r="FM503" s="57"/>
      <c r="FN503" s="57"/>
      <c r="FO503" s="57"/>
      <c r="FP503" s="57"/>
      <c r="FQ503" s="57"/>
      <c r="FR503" s="57"/>
      <c r="FS503" s="57"/>
      <c r="FT503" s="57"/>
      <c r="FU503" s="57"/>
      <c r="FV503" s="57"/>
      <c r="FW503" s="57"/>
      <c r="FX503" s="57"/>
      <c r="FY503" s="57"/>
      <c r="FZ503" s="57"/>
      <c r="GA503" s="57"/>
      <c r="GB503" s="57"/>
      <c r="GC503" s="57"/>
      <c r="GD503" s="57"/>
      <c r="GE503" s="57"/>
      <c r="GF503" s="57"/>
      <c r="GG503" s="57"/>
      <c r="GH503" s="57"/>
      <c r="GI503" s="57"/>
      <c r="GJ503" s="57"/>
      <c r="GK503" s="57"/>
      <c r="GL503" s="57"/>
      <c r="GM503" s="57"/>
      <c r="GN503" s="57"/>
      <c r="GO503" s="57"/>
      <c r="GP503" s="57"/>
      <c r="GQ503" s="57"/>
      <c r="GR503" s="57"/>
      <c r="GS503" s="57"/>
      <c r="GT503" s="57"/>
      <c r="GU503" s="57"/>
      <c r="GV503" s="57"/>
      <c r="GW503" s="57"/>
      <c r="GX503" s="57"/>
      <c r="GY503" s="57"/>
      <c r="GZ503" s="57"/>
      <c r="HA503" s="57"/>
      <c r="HB503" s="57"/>
      <c r="HC503" s="57"/>
      <c r="HD503" s="57"/>
      <c r="HE503" s="57"/>
      <c r="HF503" s="57"/>
      <c r="HG503" s="57"/>
      <c r="HH503" s="57"/>
      <c r="HI503" s="57"/>
      <c r="HJ503" s="57"/>
      <c r="HK503" s="57"/>
      <c r="HL503" s="57"/>
      <c r="HM503" s="57"/>
      <c r="HN503" s="57"/>
      <c r="HO503" s="57"/>
      <c r="HP503" s="57"/>
      <c r="HQ503" s="57"/>
      <c r="HR503" s="57"/>
      <c r="HS503" s="57"/>
      <c r="HT503" s="57"/>
      <c r="HU503" s="57"/>
      <c r="HV503" s="57"/>
      <c r="HW503" s="57"/>
      <c r="HX503" s="57"/>
      <c r="HY503" s="57"/>
      <c r="HZ503" s="57"/>
      <c r="IA503" s="57"/>
      <c r="IB503" s="57"/>
      <c r="IC503" s="57"/>
    </row>
    <row r="504" spans="4:237"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  <c r="AB504" s="57"/>
      <c r="AC504" s="57"/>
      <c r="AD504" s="57"/>
      <c r="AE504" s="57"/>
      <c r="AF504" s="57"/>
      <c r="AG504" s="57"/>
      <c r="AH504" s="57"/>
      <c r="AI504" s="57"/>
      <c r="AJ504" s="57"/>
      <c r="AK504" s="57"/>
      <c r="AL504" s="57"/>
      <c r="AM504" s="57"/>
      <c r="AN504" s="57"/>
      <c r="AO504" s="57"/>
      <c r="AP504" s="57"/>
      <c r="AQ504" s="57"/>
      <c r="AR504" s="57"/>
      <c r="AS504" s="57"/>
      <c r="AT504" s="57"/>
      <c r="AU504" s="57"/>
      <c r="AV504" s="57"/>
      <c r="AW504" s="57"/>
      <c r="AX504" s="57"/>
      <c r="AY504" s="57"/>
      <c r="AZ504" s="57"/>
      <c r="BA504" s="57"/>
      <c r="BB504" s="57"/>
      <c r="BC504" s="57"/>
      <c r="BD504" s="57"/>
      <c r="BE504" s="57"/>
      <c r="BF504" s="57"/>
      <c r="BG504" s="57"/>
      <c r="BH504" s="57"/>
      <c r="BI504" s="57"/>
      <c r="BJ504" s="57"/>
      <c r="BK504" s="57"/>
      <c r="BL504" s="57"/>
      <c r="BM504" s="57"/>
      <c r="BN504" s="57"/>
      <c r="BO504" s="57"/>
      <c r="BP504" s="57"/>
      <c r="BQ504" s="57"/>
      <c r="BR504" s="57"/>
      <c r="BS504" s="57"/>
      <c r="BT504" s="57"/>
      <c r="BU504" s="57"/>
      <c r="BV504" s="57"/>
      <c r="BW504" s="57"/>
      <c r="BX504" s="57"/>
      <c r="BY504" s="57"/>
      <c r="BZ504" s="57"/>
      <c r="CA504" s="57"/>
      <c r="CB504" s="57"/>
      <c r="CC504" s="57"/>
      <c r="CD504" s="57"/>
      <c r="CE504" s="57"/>
      <c r="CF504" s="57"/>
      <c r="CG504" s="57"/>
      <c r="CH504" s="57"/>
      <c r="CI504" s="57"/>
      <c r="CJ504" s="57"/>
      <c r="CK504" s="57"/>
      <c r="CL504" s="57"/>
      <c r="CM504" s="57"/>
      <c r="CN504" s="57"/>
      <c r="CO504" s="57"/>
      <c r="CP504" s="57"/>
      <c r="CQ504" s="57"/>
      <c r="CR504" s="57"/>
      <c r="CS504" s="57"/>
      <c r="CT504" s="57"/>
      <c r="CU504" s="57"/>
      <c r="CV504" s="57"/>
      <c r="CW504" s="57"/>
      <c r="CX504" s="57"/>
      <c r="CY504" s="57"/>
      <c r="CZ504" s="57"/>
      <c r="DA504" s="57"/>
      <c r="DB504" s="57"/>
      <c r="DC504" s="57"/>
      <c r="DD504" s="57"/>
      <c r="DE504" s="57"/>
      <c r="DF504" s="57"/>
      <c r="DG504" s="57"/>
      <c r="DH504" s="57"/>
      <c r="DI504" s="57"/>
      <c r="DJ504" s="57"/>
      <c r="DK504" s="57"/>
      <c r="DL504" s="57"/>
      <c r="DM504" s="57"/>
      <c r="DN504" s="57"/>
      <c r="DO504" s="57"/>
      <c r="DP504" s="57"/>
      <c r="DQ504" s="57"/>
      <c r="DR504" s="57"/>
      <c r="DS504" s="57"/>
      <c r="DT504" s="57"/>
      <c r="DU504" s="57"/>
      <c r="DV504" s="57"/>
      <c r="DW504" s="57"/>
      <c r="DX504" s="57"/>
      <c r="DY504" s="57"/>
      <c r="DZ504" s="57"/>
      <c r="EA504" s="57"/>
      <c r="EB504" s="57"/>
      <c r="EC504" s="57"/>
      <c r="ED504" s="57"/>
      <c r="EE504" s="57"/>
      <c r="EF504" s="57"/>
      <c r="EG504" s="57"/>
      <c r="EH504" s="57"/>
      <c r="EI504" s="57"/>
      <c r="EJ504" s="57"/>
      <c r="EK504" s="57"/>
      <c r="EL504" s="57"/>
      <c r="EM504" s="57"/>
      <c r="EN504" s="57"/>
      <c r="EO504" s="57"/>
      <c r="EP504" s="57"/>
      <c r="EQ504" s="57"/>
      <c r="ER504" s="57"/>
      <c r="ES504" s="57"/>
      <c r="ET504" s="57"/>
      <c r="EU504" s="57"/>
      <c r="EV504" s="57"/>
      <c r="EW504" s="57"/>
      <c r="EX504" s="57"/>
      <c r="EY504" s="57"/>
      <c r="EZ504" s="57"/>
      <c r="FA504" s="57"/>
      <c r="FB504" s="57"/>
      <c r="FC504" s="57"/>
      <c r="FD504" s="57"/>
      <c r="FE504" s="57"/>
      <c r="FF504" s="57"/>
      <c r="FG504" s="57"/>
      <c r="FH504" s="57"/>
      <c r="FI504" s="57"/>
      <c r="FJ504" s="57"/>
      <c r="FK504" s="57"/>
      <c r="FL504" s="57"/>
      <c r="FM504" s="57"/>
      <c r="FN504" s="57"/>
      <c r="FO504" s="57"/>
      <c r="FP504" s="57"/>
      <c r="FQ504" s="57"/>
      <c r="FR504" s="57"/>
      <c r="FS504" s="57"/>
      <c r="FT504" s="57"/>
      <c r="FU504" s="57"/>
      <c r="FV504" s="57"/>
      <c r="FW504" s="57"/>
      <c r="FX504" s="57"/>
      <c r="FY504" s="57"/>
      <c r="FZ504" s="57"/>
      <c r="GA504" s="57"/>
      <c r="GB504" s="57"/>
      <c r="GC504" s="57"/>
      <c r="GD504" s="57"/>
      <c r="GE504" s="57"/>
      <c r="GF504" s="57"/>
      <c r="GG504" s="57"/>
      <c r="GH504" s="57"/>
      <c r="GI504" s="57"/>
      <c r="GJ504" s="57"/>
      <c r="GK504" s="57"/>
      <c r="GL504" s="57"/>
      <c r="GM504" s="57"/>
      <c r="GN504" s="57"/>
      <c r="GO504" s="57"/>
      <c r="GP504" s="57"/>
      <c r="GQ504" s="57"/>
      <c r="GR504" s="57"/>
      <c r="GS504" s="57"/>
      <c r="GT504" s="57"/>
      <c r="GU504" s="57"/>
      <c r="GV504" s="57"/>
      <c r="GW504" s="57"/>
      <c r="GX504" s="57"/>
      <c r="GY504" s="57"/>
      <c r="GZ504" s="57"/>
      <c r="HA504" s="57"/>
      <c r="HB504" s="57"/>
      <c r="HC504" s="57"/>
      <c r="HD504" s="57"/>
      <c r="HE504" s="57"/>
      <c r="HF504" s="57"/>
      <c r="HG504" s="57"/>
      <c r="HH504" s="57"/>
      <c r="HI504" s="57"/>
      <c r="HJ504" s="57"/>
      <c r="HK504" s="57"/>
      <c r="HL504" s="57"/>
      <c r="HM504" s="57"/>
      <c r="HN504" s="57"/>
      <c r="HO504" s="57"/>
      <c r="HP504" s="57"/>
      <c r="HQ504" s="57"/>
      <c r="HR504" s="57"/>
      <c r="HS504" s="57"/>
      <c r="HT504" s="57"/>
      <c r="HU504" s="57"/>
      <c r="HV504" s="57"/>
      <c r="HW504" s="57"/>
      <c r="HX504" s="57"/>
      <c r="HY504" s="57"/>
      <c r="HZ504" s="57"/>
      <c r="IA504" s="57"/>
      <c r="IB504" s="57"/>
      <c r="IC504" s="57"/>
    </row>
    <row r="505" spans="4:237"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  <c r="AA505" s="57"/>
      <c r="AB505" s="57"/>
      <c r="AC505" s="57"/>
      <c r="AD505" s="57"/>
      <c r="AE505" s="57"/>
      <c r="AF505" s="57"/>
      <c r="AG505" s="57"/>
      <c r="AH505" s="57"/>
      <c r="AI505" s="57"/>
      <c r="AJ505" s="57"/>
      <c r="AK505" s="57"/>
      <c r="AL505" s="57"/>
      <c r="AM505" s="57"/>
      <c r="AN505" s="57"/>
      <c r="AO505" s="57"/>
      <c r="AP505" s="57"/>
      <c r="AQ505" s="57"/>
      <c r="AR505" s="57"/>
      <c r="AS505" s="57"/>
      <c r="AT505" s="57"/>
      <c r="AU505" s="57"/>
      <c r="AV505" s="57"/>
      <c r="AW505" s="57"/>
      <c r="AX505" s="57"/>
      <c r="AY505" s="57"/>
      <c r="AZ505" s="57"/>
      <c r="BA505" s="57"/>
      <c r="BB505" s="57"/>
      <c r="BC505" s="57"/>
      <c r="BD505" s="57"/>
      <c r="BE505" s="57"/>
      <c r="BF505" s="57"/>
      <c r="BG505" s="57"/>
      <c r="BH505" s="57"/>
      <c r="BI505" s="57"/>
      <c r="BJ505" s="57"/>
      <c r="BK505" s="57"/>
      <c r="BL505" s="57"/>
      <c r="BM505" s="57"/>
      <c r="BN505" s="57"/>
      <c r="BO505" s="57"/>
      <c r="BP505" s="57"/>
      <c r="BQ505" s="57"/>
      <c r="BR505" s="57"/>
      <c r="BS505" s="57"/>
      <c r="BT505" s="57"/>
      <c r="BU505" s="57"/>
      <c r="BV505" s="57"/>
      <c r="BW505" s="57"/>
      <c r="BX505" s="57"/>
      <c r="BY505" s="57"/>
      <c r="BZ505" s="57"/>
      <c r="CA505" s="57"/>
      <c r="CB505" s="57"/>
      <c r="CC505" s="57"/>
      <c r="CD505" s="57"/>
      <c r="CE505" s="57"/>
      <c r="CF505" s="57"/>
      <c r="CG505" s="57"/>
      <c r="CH505" s="57"/>
      <c r="CI505" s="57"/>
      <c r="CJ505" s="57"/>
      <c r="CK505" s="57"/>
      <c r="CL505" s="57"/>
      <c r="CM505" s="57"/>
      <c r="CN505" s="57"/>
      <c r="CO505" s="57"/>
      <c r="CP505" s="57"/>
      <c r="CQ505" s="57"/>
      <c r="CR505" s="57"/>
      <c r="CS505" s="57"/>
      <c r="CT505" s="57"/>
      <c r="CU505" s="57"/>
      <c r="CV505" s="57"/>
      <c r="CW505" s="57"/>
      <c r="CX505" s="57"/>
      <c r="CY505" s="57"/>
      <c r="CZ505" s="57"/>
      <c r="DA505" s="57"/>
      <c r="DB505" s="57"/>
      <c r="DC505" s="57"/>
      <c r="DD505" s="57"/>
      <c r="DE505" s="57"/>
      <c r="DF505" s="57"/>
      <c r="DG505" s="57"/>
      <c r="DH505" s="57"/>
      <c r="DI505" s="57"/>
      <c r="DJ505" s="57"/>
      <c r="DK505" s="57"/>
      <c r="DL505" s="57"/>
      <c r="DM505" s="57"/>
      <c r="DN505" s="57"/>
      <c r="DO505" s="57"/>
      <c r="DP505" s="57"/>
      <c r="DQ505" s="57"/>
      <c r="DR505" s="57"/>
      <c r="DS505" s="57"/>
      <c r="DT505" s="57"/>
      <c r="DU505" s="57"/>
      <c r="DV505" s="57"/>
      <c r="DW505" s="57"/>
      <c r="DX505" s="57"/>
      <c r="DY505" s="57"/>
      <c r="DZ505" s="57"/>
      <c r="EA505" s="57"/>
      <c r="EB505" s="57"/>
      <c r="EC505" s="57"/>
      <c r="ED505" s="57"/>
      <c r="EE505" s="57"/>
      <c r="EF505" s="57"/>
      <c r="EG505" s="57"/>
      <c r="EH505" s="57"/>
      <c r="EI505" s="57"/>
      <c r="EJ505" s="57"/>
      <c r="EK505" s="57"/>
      <c r="EL505" s="57"/>
      <c r="EM505" s="57"/>
      <c r="EN505" s="57"/>
      <c r="EO505" s="57"/>
      <c r="EP505" s="57"/>
      <c r="EQ505" s="57"/>
      <c r="ER505" s="57"/>
      <c r="ES505" s="57"/>
      <c r="ET505" s="57"/>
      <c r="EU505" s="57"/>
      <c r="EV505" s="57"/>
      <c r="EW505" s="57"/>
      <c r="EX505" s="57"/>
      <c r="EY505" s="57"/>
      <c r="EZ505" s="57"/>
      <c r="FA505" s="57"/>
      <c r="FB505" s="57"/>
      <c r="FC505" s="57"/>
      <c r="FD505" s="57"/>
      <c r="FE505" s="57"/>
      <c r="FF505" s="57"/>
      <c r="FG505" s="57"/>
      <c r="FH505" s="57"/>
      <c r="FI505" s="57"/>
      <c r="FJ505" s="57"/>
      <c r="FK505" s="57"/>
      <c r="FL505" s="57"/>
      <c r="FM505" s="57"/>
      <c r="FN505" s="57"/>
      <c r="FO505" s="57"/>
      <c r="FP505" s="57"/>
      <c r="FQ505" s="57"/>
      <c r="FR505" s="57"/>
      <c r="FS505" s="57"/>
      <c r="FT505" s="57"/>
      <c r="FU505" s="57"/>
      <c r="FV505" s="57"/>
      <c r="FW505" s="57"/>
      <c r="FX505" s="57"/>
      <c r="FY505" s="57"/>
      <c r="FZ505" s="57"/>
      <c r="GA505" s="57"/>
      <c r="GB505" s="57"/>
      <c r="GC505" s="57"/>
      <c r="GD505" s="57"/>
      <c r="GE505" s="57"/>
      <c r="GF505" s="57"/>
      <c r="GG505" s="57"/>
      <c r="GH505" s="57"/>
      <c r="GI505" s="57"/>
      <c r="GJ505" s="57"/>
      <c r="GK505" s="57"/>
      <c r="GL505" s="57"/>
      <c r="GM505" s="57"/>
      <c r="GN505" s="57"/>
      <c r="GO505" s="57"/>
      <c r="GP505" s="57"/>
      <c r="GQ505" s="57"/>
      <c r="GR505" s="57"/>
      <c r="GS505" s="57"/>
      <c r="GT505" s="57"/>
      <c r="GU505" s="57"/>
      <c r="GV505" s="57"/>
      <c r="GW505" s="57"/>
      <c r="GX505" s="57"/>
      <c r="GY505" s="57"/>
      <c r="GZ505" s="57"/>
      <c r="HA505" s="57"/>
      <c r="HB505" s="57"/>
      <c r="HC505" s="57"/>
      <c r="HD505" s="57"/>
      <c r="HE505" s="57"/>
      <c r="HF505" s="57"/>
      <c r="HG505" s="57"/>
      <c r="HH505" s="57"/>
      <c r="HI505" s="57"/>
      <c r="HJ505" s="57"/>
      <c r="HK505" s="57"/>
      <c r="HL505" s="57"/>
      <c r="HM505" s="57"/>
      <c r="HN505" s="57"/>
      <c r="HO505" s="57"/>
      <c r="HP505" s="57"/>
      <c r="HQ505" s="57"/>
      <c r="HR505" s="57"/>
      <c r="HS505" s="57"/>
      <c r="HT505" s="57"/>
      <c r="HU505" s="57"/>
      <c r="HV505" s="57"/>
      <c r="HW505" s="57"/>
      <c r="HX505" s="57"/>
      <c r="HY505" s="57"/>
      <c r="HZ505" s="57"/>
      <c r="IA505" s="57"/>
      <c r="IB505" s="57"/>
      <c r="IC505" s="57"/>
    </row>
    <row r="506" spans="4:237"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  <c r="AA506" s="57"/>
      <c r="AB506" s="57"/>
      <c r="AC506" s="57"/>
      <c r="AD506" s="57"/>
      <c r="AE506" s="57"/>
      <c r="AF506" s="57"/>
      <c r="AG506" s="57"/>
      <c r="AH506" s="57"/>
      <c r="AI506" s="57"/>
      <c r="AJ506" s="57"/>
      <c r="AK506" s="57"/>
      <c r="AL506" s="57"/>
      <c r="AM506" s="57"/>
      <c r="AN506" s="57"/>
      <c r="AO506" s="57"/>
      <c r="AP506" s="57"/>
      <c r="AQ506" s="57"/>
      <c r="AR506" s="57"/>
      <c r="AS506" s="57"/>
      <c r="AT506" s="57"/>
      <c r="AU506" s="57"/>
      <c r="AV506" s="57"/>
      <c r="AW506" s="57"/>
      <c r="AX506" s="57"/>
      <c r="AY506" s="57"/>
      <c r="AZ506" s="57"/>
      <c r="BA506" s="57"/>
      <c r="BB506" s="57"/>
      <c r="BC506" s="57"/>
      <c r="BD506" s="57"/>
      <c r="BE506" s="57"/>
      <c r="BF506" s="57"/>
      <c r="BG506" s="57"/>
      <c r="BH506" s="57"/>
      <c r="BI506" s="57"/>
      <c r="BJ506" s="57"/>
      <c r="BK506" s="57"/>
      <c r="BL506" s="57"/>
      <c r="BM506" s="57"/>
      <c r="BN506" s="57"/>
      <c r="BO506" s="57"/>
      <c r="BP506" s="57"/>
      <c r="BQ506" s="57"/>
      <c r="BR506" s="57"/>
      <c r="BS506" s="57"/>
      <c r="BT506" s="57"/>
      <c r="BU506" s="57"/>
      <c r="BV506" s="57"/>
      <c r="BW506" s="57"/>
      <c r="BX506" s="57"/>
      <c r="BY506" s="57"/>
      <c r="BZ506" s="57"/>
      <c r="CA506" s="57"/>
      <c r="CB506" s="57"/>
      <c r="CC506" s="57"/>
      <c r="CD506" s="57"/>
      <c r="CE506" s="57"/>
      <c r="CF506" s="57"/>
      <c r="CG506" s="57"/>
      <c r="CH506" s="57"/>
      <c r="CI506" s="57"/>
      <c r="CJ506" s="57"/>
      <c r="CK506" s="57"/>
      <c r="CL506" s="57"/>
      <c r="CM506" s="57"/>
      <c r="CN506" s="57"/>
      <c r="CO506" s="57"/>
      <c r="CP506" s="57"/>
      <c r="CQ506" s="57"/>
      <c r="CR506" s="57"/>
      <c r="CS506" s="57"/>
      <c r="CT506" s="57"/>
      <c r="CU506" s="57"/>
      <c r="CV506" s="57"/>
      <c r="CW506" s="57"/>
      <c r="CX506" s="57"/>
      <c r="CY506" s="57"/>
      <c r="CZ506" s="57"/>
      <c r="DA506" s="57"/>
      <c r="DB506" s="57"/>
      <c r="DC506" s="57"/>
      <c r="DD506" s="57"/>
      <c r="DE506" s="57"/>
      <c r="DF506" s="57"/>
      <c r="DG506" s="57"/>
      <c r="DH506" s="57"/>
      <c r="DI506" s="57"/>
      <c r="DJ506" s="57"/>
      <c r="DK506" s="57"/>
      <c r="DL506" s="57"/>
      <c r="DM506" s="57"/>
      <c r="DN506" s="57"/>
      <c r="DO506" s="57"/>
      <c r="DP506" s="57"/>
      <c r="DQ506" s="57"/>
      <c r="DR506" s="57"/>
      <c r="DS506" s="57"/>
      <c r="DT506" s="57"/>
      <c r="DU506" s="57"/>
      <c r="DV506" s="57"/>
      <c r="DW506" s="57"/>
      <c r="DX506" s="57"/>
      <c r="DY506" s="57"/>
      <c r="DZ506" s="57"/>
      <c r="EA506" s="57"/>
      <c r="EB506" s="57"/>
      <c r="EC506" s="57"/>
      <c r="ED506" s="57"/>
      <c r="EE506" s="57"/>
      <c r="EF506" s="57"/>
      <c r="EG506" s="57"/>
      <c r="EH506" s="57"/>
      <c r="EI506" s="57"/>
      <c r="EJ506" s="57"/>
      <c r="EK506" s="57"/>
      <c r="EL506" s="57"/>
      <c r="EM506" s="57"/>
      <c r="EN506" s="57"/>
      <c r="EO506" s="57"/>
      <c r="EP506" s="57"/>
      <c r="EQ506" s="57"/>
      <c r="ER506" s="57"/>
      <c r="ES506" s="57"/>
      <c r="ET506" s="57"/>
      <c r="EU506" s="57"/>
      <c r="EV506" s="57"/>
      <c r="EW506" s="57"/>
      <c r="EX506" s="57"/>
      <c r="EY506" s="57"/>
      <c r="EZ506" s="57"/>
      <c r="FA506" s="57"/>
      <c r="FB506" s="57"/>
      <c r="FC506" s="57"/>
      <c r="FD506" s="57"/>
      <c r="FE506" s="57"/>
      <c r="FF506" s="57"/>
      <c r="FG506" s="57"/>
      <c r="FH506" s="57"/>
      <c r="FI506" s="57"/>
      <c r="FJ506" s="57"/>
      <c r="FK506" s="57"/>
      <c r="FL506" s="57"/>
      <c r="FM506" s="57"/>
      <c r="FN506" s="57"/>
      <c r="FO506" s="57"/>
      <c r="FP506" s="57"/>
      <c r="FQ506" s="57"/>
      <c r="FR506" s="57"/>
      <c r="FS506" s="57"/>
      <c r="FT506" s="57"/>
      <c r="FU506" s="57"/>
      <c r="FV506" s="57"/>
      <c r="FW506" s="57"/>
      <c r="FX506" s="57"/>
      <c r="FY506" s="57"/>
      <c r="FZ506" s="57"/>
      <c r="GA506" s="57"/>
      <c r="GB506" s="57"/>
      <c r="GC506" s="57"/>
      <c r="GD506" s="57"/>
      <c r="GE506" s="57"/>
      <c r="GF506" s="57"/>
      <c r="GG506" s="57"/>
      <c r="GH506" s="57"/>
      <c r="GI506" s="57"/>
      <c r="GJ506" s="57"/>
      <c r="GK506" s="57"/>
      <c r="GL506" s="57"/>
      <c r="GM506" s="57"/>
      <c r="GN506" s="57"/>
      <c r="GO506" s="57"/>
      <c r="GP506" s="57"/>
      <c r="GQ506" s="57"/>
      <c r="GR506" s="57"/>
      <c r="GS506" s="57"/>
      <c r="GT506" s="57"/>
      <c r="GU506" s="57"/>
      <c r="GV506" s="57"/>
      <c r="GW506" s="57"/>
      <c r="GX506" s="57"/>
      <c r="GY506" s="57"/>
      <c r="GZ506" s="57"/>
      <c r="HA506" s="57"/>
      <c r="HB506" s="57"/>
      <c r="HC506" s="57"/>
      <c r="HD506" s="57"/>
      <c r="HE506" s="57"/>
      <c r="HF506" s="57"/>
      <c r="HG506" s="57"/>
      <c r="HH506" s="57"/>
      <c r="HI506" s="57"/>
      <c r="HJ506" s="57"/>
      <c r="HK506" s="57"/>
      <c r="HL506" s="57"/>
      <c r="HM506" s="57"/>
      <c r="HN506" s="57"/>
      <c r="HO506" s="57"/>
      <c r="HP506" s="57"/>
      <c r="HQ506" s="57"/>
      <c r="HR506" s="57"/>
      <c r="HS506" s="57"/>
      <c r="HT506" s="57"/>
      <c r="HU506" s="57"/>
      <c r="HV506" s="57"/>
      <c r="HW506" s="57"/>
      <c r="HX506" s="57"/>
      <c r="HY506" s="57"/>
      <c r="HZ506" s="57"/>
      <c r="IA506" s="57"/>
      <c r="IB506" s="57"/>
      <c r="IC506" s="57"/>
    </row>
    <row r="507" spans="4:237"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  <c r="AA507" s="57"/>
      <c r="AB507" s="57"/>
      <c r="AC507" s="57"/>
      <c r="AD507" s="57"/>
      <c r="AE507" s="57"/>
      <c r="AF507" s="57"/>
      <c r="AG507" s="57"/>
      <c r="AH507" s="57"/>
      <c r="AI507" s="57"/>
      <c r="AJ507" s="57"/>
      <c r="AK507" s="57"/>
      <c r="AL507" s="57"/>
      <c r="AM507" s="57"/>
      <c r="AN507" s="57"/>
      <c r="AO507" s="57"/>
      <c r="AP507" s="57"/>
      <c r="AQ507" s="57"/>
      <c r="AR507" s="57"/>
      <c r="AS507" s="57"/>
      <c r="AT507" s="57"/>
      <c r="AU507" s="57"/>
      <c r="AV507" s="57"/>
      <c r="AW507" s="57"/>
      <c r="AX507" s="57"/>
      <c r="AY507" s="57"/>
      <c r="AZ507" s="57"/>
      <c r="BA507" s="57"/>
      <c r="BB507" s="57"/>
      <c r="BC507" s="57"/>
      <c r="BD507" s="57"/>
      <c r="BE507" s="57"/>
      <c r="BF507" s="57"/>
      <c r="BG507" s="57"/>
      <c r="BH507" s="57"/>
      <c r="BI507" s="57"/>
      <c r="BJ507" s="57"/>
      <c r="BK507" s="57"/>
      <c r="BL507" s="57"/>
      <c r="BM507" s="57"/>
      <c r="BN507" s="57"/>
      <c r="BO507" s="57"/>
      <c r="BP507" s="57"/>
      <c r="BQ507" s="57"/>
      <c r="BR507" s="57"/>
      <c r="BS507" s="57"/>
      <c r="BT507" s="57"/>
      <c r="BU507" s="57"/>
      <c r="BV507" s="57"/>
      <c r="BW507" s="57"/>
      <c r="BX507" s="57"/>
      <c r="BY507" s="57"/>
      <c r="BZ507" s="57"/>
      <c r="CA507" s="57"/>
      <c r="CB507" s="57"/>
      <c r="CC507" s="57"/>
      <c r="CD507" s="57"/>
      <c r="CE507" s="57"/>
      <c r="CF507" s="57"/>
      <c r="CG507" s="57"/>
      <c r="CH507" s="57"/>
      <c r="CI507" s="57"/>
      <c r="CJ507" s="57"/>
      <c r="CK507" s="57"/>
      <c r="CL507" s="57"/>
      <c r="CM507" s="57"/>
      <c r="CN507" s="57"/>
      <c r="CO507" s="57"/>
      <c r="CP507" s="57"/>
      <c r="CQ507" s="57"/>
      <c r="CR507" s="57"/>
      <c r="CS507" s="57"/>
      <c r="CT507" s="57"/>
      <c r="CU507" s="57"/>
      <c r="CV507" s="57"/>
      <c r="CW507" s="57"/>
      <c r="CX507" s="57"/>
      <c r="CY507" s="57"/>
      <c r="CZ507" s="57"/>
      <c r="DA507" s="57"/>
      <c r="DB507" s="57"/>
      <c r="DC507" s="57"/>
      <c r="DD507" s="57"/>
      <c r="DE507" s="57"/>
      <c r="DF507" s="57"/>
      <c r="DG507" s="57"/>
      <c r="DH507" s="57"/>
      <c r="DI507" s="57"/>
      <c r="DJ507" s="57"/>
      <c r="DK507" s="57"/>
      <c r="DL507" s="57"/>
      <c r="DM507" s="57"/>
      <c r="DN507" s="57"/>
      <c r="DO507" s="57"/>
      <c r="DP507" s="57"/>
      <c r="DQ507" s="57"/>
      <c r="DR507" s="57"/>
      <c r="DS507" s="57"/>
      <c r="DT507" s="57"/>
      <c r="DU507" s="57"/>
      <c r="DV507" s="57"/>
      <c r="DW507" s="57"/>
      <c r="DX507" s="57"/>
      <c r="DY507" s="57"/>
      <c r="DZ507" s="57"/>
      <c r="EA507" s="57"/>
      <c r="EB507" s="57"/>
      <c r="EC507" s="57"/>
      <c r="ED507" s="57"/>
      <c r="EE507" s="57"/>
      <c r="EF507" s="57"/>
      <c r="EG507" s="57"/>
      <c r="EH507" s="57"/>
      <c r="EI507" s="57"/>
      <c r="EJ507" s="57"/>
      <c r="EK507" s="57"/>
      <c r="EL507" s="57"/>
      <c r="EM507" s="57"/>
      <c r="EN507" s="57"/>
      <c r="EO507" s="57"/>
      <c r="EP507" s="57"/>
      <c r="EQ507" s="57"/>
      <c r="ER507" s="57"/>
      <c r="ES507" s="57"/>
      <c r="ET507" s="57"/>
      <c r="EU507" s="57"/>
      <c r="EV507" s="57"/>
      <c r="EW507" s="57"/>
      <c r="EX507" s="57"/>
      <c r="EY507" s="57"/>
      <c r="EZ507" s="57"/>
      <c r="FA507" s="57"/>
      <c r="FB507" s="57"/>
      <c r="FC507" s="57"/>
      <c r="FD507" s="57"/>
      <c r="FE507" s="57"/>
      <c r="FF507" s="57"/>
      <c r="FG507" s="57"/>
      <c r="FH507" s="57"/>
      <c r="FI507" s="57"/>
      <c r="FJ507" s="57"/>
      <c r="FK507" s="57"/>
      <c r="FL507" s="57"/>
      <c r="FM507" s="57"/>
      <c r="FN507" s="57"/>
      <c r="FO507" s="57"/>
      <c r="FP507" s="57"/>
      <c r="FQ507" s="57"/>
      <c r="FR507" s="57"/>
      <c r="FS507" s="57"/>
      <c r="FT507" s="57"/>
      <c r="FU507" s="57"/>
      <c r="FV507" s="57"/>
      <c r="FW507" s="57"/>
      <c r="FX507" s="57"/>
      <c r="FY507" s="57"/>
      <c r="FZ507" s="57"/>
      <c r="GA507" s="57"/>
      <c r="GB507" s="57"/>
      <c r="GC507" s="57"/>
      <c r="GD507" s="57"/>
      <c r="GE507" s="57"/>
      <c r="GF507" s="57"/>
      <c r="GG507" s="57"/>
      <c r="GH507" s="57"/>
      <c r="GI507" s="57"/>
      <c r="GJ507" s="57"/>
      <c r="GK507" s="57"/>
      <c r="GL507" s="57"/>
      <c r="GM507" s="57"/>
      <c r="GN507" s="57"/>
      <c r="GO507" s="57"/>
      <c r="GP507" s="57"/>
      <c r="GQ507" s="57"/>
      <c r="GR507" s="57"/>
      <c r="GS507" s="57"/>
      <c r="GT507" s="57"/>
      <c r="GU507" s="57"/>
      <c r="GV507" s="57"/>
      <c r="GW507" s="57"/>
      <c r="GX507" s="57"/>
      <c r="GY507" s="57"/>
      <c r="GZ507" s="57"/>
      <c r="HA507" s="57"/>
      <c r="HB507" s="57"/>
      <c r="HC507" s="57"/>
      <c r="HD507" s="57"/>
      <c r="HE507" s="57"/>
      <c r="HF507" s="57"/>
      <c r="HG507" s="57"/>
      <c r="HH507" s="57"/>
      <c r="HI507" s="57"/>
      <c r="HJ507" s="57"/>
      <c r="HK507" s="57"/>
      <c r="HL507" s="57"/>
      <c r="HM507" s="57"/>
      <c r="HN507" s="57"/>
      <c r="HO507" s="57"/>
      <c r="HP507" s="57"/>
      <c r="HQ507" s="57"/>
      <c r="HR507" s="57"/>
      <c r="HS507" s="57"/>
      <c r="HT507" s="57"/>
      <c r="HU507" s="57"/>
      <c r="HV507" s="57"/>
      <c r="HW507" s="57"/>
      <c r="HX507" s="57"/>
      <c r="HY507" s="57"/>
      <c r="HZ507" s="57"/>
      <c r="IA507" s="57"/>
      <c r="IB507" s="57"/>
      <c r="IC507" s="57"/>
    </row>
    <row r="508" spans="4:237"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  <c r="AA508" s="57"/>
      <c r="AB508" s="57"/>
      <c r="AC508" s="57"/>
      <c r="AD508" s="57"/>
      <c r="AE508" s="57"/>
      <c r="AF508" s="57"/>
      <c r="AG508" s="57"/>
      <c r="AH508" s="57"/>
      <c r="AI508" s="57"/>
      <c r="AJ508" s="57"/>
      <c r="AK508" s="57"/>
      <c r="AL508" s="57"/>
      <c r="AM508" s="57"/>
      <c r="AN508" s="57"/>
      <c r="AO508" s="57"/>
      <c r="AP508" s="57"/>
      <c r="AQ508" s="57"/>
      <c r="AR508" s="57"/>
      <c r="AS508" s="57"/>
      <c r="AT508" s="57"/>
      <c r="AU508" s="57"/>
      <c r="AV508" s="57"/>
      <c r="AW508" s="57"/>
      <c r="AX508" s="57"/>
      <c r="AY508" s="57"/>
      <c r="AZ508" s="57"/>
      <c r="BA508" s="57"/>
      <c r="BB508" s="57"/>
      <c r="BC508" s="57"/>
      <c r="BD508" s="57"/>
      <c r="BE508" s="57"/>
      <c r="BF508" s="57"/>
      <c r="BG508" s="57"/>
      <c r="BH508" s="57"/>
      <c r="BI508" s="57"/>
      <c r="BJ508" s="57"/>
      <c r="BK508" s="57"/>
      <c r="BL508" s="57"/>
      <c r="BM508" s="57"/>
      <c r="BN508" s="57"/>
      <c r="BO508" s="57"/>
      <c r="BP508" s="57"/>
      <c r="BQ508" s="57"/>
      <c r="BR508" s="57"/>
      <c r="BS508" s="57"/>
      <c r="BT508" s="57"/>
      <c r="BU508" s="57"/>
      <c r="BV508" s="57"/>
      <c r="BW508" s="57"/>
      <c r="BX508" s="57"/>
      <c r="BY508" s="57"/>
      <c r="BZ508" s="57"/>
      <c r="CA508" s="57"/>
      <c r="CB508" s="57"/>
      <c r="CC508" s="57"/>
      <c r="CD508" s="57"/>
      <c r="CE508" s="57"/>
      <c r="CF508" s="57"/>
      <c r="CG508" s="57"/>
      <c r="CH508" s="57"/>
      <c r="CI508" s="57"/>
      <c r="CJ508" s="57"/>
      <c r="CK508" s="57"/>
      <c r="CL508" s="57"/>
      <c r="CM508" s="57"/>
      <c r="CN508" s="57"/>
      <c r="CO508" s="57"/>
      <c r="CP508" s="57"/>
      <c r="CQ508" s="57"/>
      <c r="CR508" s="57"/>
      <c r="CS508" s="57"/>
      <c r="CT508" s="57"/>
      <c r="CU508" s="57"/>
      <c r="CV508" s="57"/>
      <c r="CW508" s="57"/>
      <c r="CX508" s="57"/>
      <c r="CY508" s="57"/>
      <c r="CZ508" s="57"/>
      <c r="DA508" s="57"/>
      <c r="DB508" s="57"/>
      <c r="DC508" s="57"/>
      <c r="DD508" s="57"/>
      <c r="DE508" s="57"/>
      <c r="DF508" s="57"/>
      <c r="DG508" s="57"/>
      <c r="DH508" s="57"/>
      <c r="DI508" s="57"/>
      <c r="DJ508" s="57"/>
      <c r="DK508" s="57"/>
      <c r="DL508" s="57"/>
      <c r="DM508" s="57"/>
      <c r="DN508" s="57"/>
      <c r="DO508" s="57"/>
      <c r="DP508" s="57"/>
      <c r="DQ508" s="57"/>
      <c r="DR508" s="57"/>
      <c r="DS508" s="57"/>
      <c r="DT508" s="57"/>
      <c r="DU508" s="57"/>
      <c r="DV508" s="57"/>
      <c r="DW508" s="57"/>
      <c r="DX508" s="57"/>
      <c r="DY508" s="57"/>
      <c r="DZ508" s="57"/>
      <c r="EA508" s="57"/>
      <c r="EB508" s="57"/>
      <c r="EC508" s="57"/>
      <c r="ED508" s="57"/>
      <c r="EE508" s="57"/>
      <c r="EF508" s="57"/>
      <c r="EG508" s="57"/>
      <c r="EH508" s="57"/>
      <c r="EI508" s="57"/>
      <c r="EJ508" s="57"/>
      <c r="EK508" s="57"/>
      <c r="EL508" s="57"/>
      <c r="EM508" s="57"/>
      <c r="EN508" s="57"/>
      <c r="EO508" s="57"/>
      <c r="EP508" s="57"/>
      <c r="EQ508" s="57"/>
      <c r="ER508" s="57"/>
      <c r="ES508" s="57"/>
      <c r="ET508" s="57"/>
      <c r="EU508" s="57"/>
      <c r="EV508" s="57"/>
      <c r="EW508" s="57"/>
      <c r="EX508" s="57"/>
      <c r="EY508" s="57"/>
      <c r="EZ508" s="57"/>
      <c r="FA508" s="57"/>
      <c r="FB508" s="57"/>
      <c r="FC508" s="57"/>
      <c r="FD508" s="57"/>
      <c r="FE508" s="57"/>
      <c r="FF508" s="57"/>
      <c r="FG508" s="57"/>
      <c r="FH508" s="57"/>
      <c r="FI508" s="57"/>
      <c r="FJ508" s="57"/>
      <c r="FK508" s="57"/>
      <c r="FL508" s="57"/>
      <c r="FM508" s="57"/>
      <c r="FN508" s="57"/>
      <c r="FO508" s="57"/>
      <c r="FP508" s="57"/>
      <c r="FQ508" s="57"/>
      <c r="FR508" s="57"/>
      <c r="FS508" s="57"/>
      <c r="FT508" s="57"/>
      <c r="FU508" s="57"/>
      <c r="FV508" s="57"/>
      <c r="FW508" s="57"/>
      <c r="FX508" s="57"/>
      <c r="FY508" s="57"/>
      <c r="FZ508" s="57"/>
      <c r="GA508" s="57"/>
      <c r="GB508" s="57"/>
      <c r="GC508" s="57"/>
      <c r="GD508" s="57"/>
      <c r="GE508" s="57"/>
      <c r="GF508" s="57"/>
      <c r="GG508" s="57"/>
      <c r="GH508" s="57"/>
      <c r="GI508" s="57"/>
      <c r="GJ508" s="57"/>
      <c r="GK508" s="57"/>
      <c r="GL508" s="57"/>
      <c r="GM508" s="57"/>
      <c r="GN508" s="57"/>
      <c r="GO508" s="57"/>
      <c r="GP508" s="57"/>
      <c r="GQ508" s="57"/>
      <c r="GR508" s="57"/>
      <c r="GS508" s="57"/>
      <c r="GT508" s="57"/>
      <c r="GU508" s="57"/>
      <c r="GV508" s="57"/>
      <c r="GW508" s="57"/>
      <c r="GX508" s="57"/>
      <c r="GY508" s="57"/>
      <c r="GZ508" s="57"/>
      <c r="HA508" s="57"/>
      <c r="HB508" s="57"/>
      <c r="HC508" s="57"/>
      <c r="HD508" s="57"/>
      <c r="HE508" s="57"/>
      <c r="HF508" s="57"/>
      <c r="HG508" s="57"/>
      <c r="HH508" s="57"/>
      <c r="HI508" s="57"/>
      <c r="HJ508" s="57"/>
      <c r="HK508" s="57"/>
      <c r="HL508" s="57"/>
      <c r="HM508" s="57"/>
      <c r="HN508" s="57"/>
      <c r="HO508" s="57"/>
      <c r="HP508" s="57"/>
      <c r="HQ508" s="57"/>
      <c r="HR508" s="57"/>
      <c r="HS508" s="57"/>
      <c r="HT508" s="57"/>
      <c r="HU508" s="57"/>
      <c r="HV508" s="57"/>
      <c r="HW508" s="57"/>
      <c r="HX508" s="57"/>
      <c r="HY508" s="57"/>
      <c r="HZ508" s="57"/>
      <c r="IA508" s="57"/>
      <c r="IB508" s="57"/>
      <c r="IC508" s="57"/>
    </row>
    <row r="509" spans="4:237"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  <c r="AA509" s="57"/>
      <c r="AB509" s="57"/>
      <c r="AC509" s="57"/>
      <c r="AD509" s="57"/>
      <c r="AE509" s="57"/>
      <c r="AF509" s="57"/>
      <c r="AG509" s="57"/>
      <c r="AH509" s="57"/>
      <c r="AI509" s="57"/>
      <c r="AJ509" s="57"/>
      <c r="AK509" s="57"/>
      <c r="AL509" s="57"/>
      <c r="AM509" s="57"/>
      <c r="AN509" s="57"/>
      <c r="AO509" s="57"/>
      <c r="AP509" s="57"/>
      <c r="AQ509" s="57"/>
      <c r="AR509" s="57"/>
      <c r="AS509" s="57"/>
      <c r="AT509" s="57"/>
      <c r="AU509" s="57"/>
      <c r="AV509" s="57"/>
      <c r="AW509" s="57"/>
      <c r="AX509" s="57"/>
      <c r="AY509" s="57"/>
      <c r="AZ509" s="57"/>
      <c r="BA509" s="57"/>
      <c r="BB509" s="57"/>
      <c r="BC509" s="57"/>
      <c r="BD509" s="57"/>
      <c r="BE509" s="57"/>
      <c r="BF509" s="57"/>
      <c r="BG509" s="57"/>
      <c r="BH509" s="57"/>
      <c r="BI509" s="57"/>
      <c r="BJ509" s="57"/>
      <c r="BK509" s="57"/>
      <c r="BL509" s="57"/>
      <c r="BM509" s="57"/>
      <c r="BN509" s="57"/>
      <c r="BO509" s="57"/>
      <c r="BP509" s="57"/>
      <c r="BQ509" s="57"/>
      <c r="BR509" s="57"/>
      <c r="BS509" s="57"/>
      <c r="BT509" s="57"/>
      <c r="BU509" s="57"/>
      <c r="BV509" s="57"/>
      <c r="BW509" s="57"/>
      <c r="BX509" s="57"/>
      <c r="BY509" s="57"/>
      <c r="BZ509" s="57"/>
      <c r="CA509" s="57"/>
      <c r="CB509" s="57"/>
      <c r="CC509" s="57"/>
      <c r="CD509" s="57"/>
      <c r="CE509" s="57"/>
      <c r="CF509" s="57"/>
      <c r="CG509" s="57"/>
      <c r="CH509" s="57"/>
      <c r="CI509" s="57"/>
      <c r="CJ509" s="57"/>
      <c r="CK509" s="57"/>
      <c r="CL509" s="57"/>
      <c r="CM509" s="57"/>
      <c r="CN509" s="57"/>
      <c r="CO509" s="57"/>
      <c r="CP509" s="57"/>
      <c r="CQ509" s="57"/>
      <c r="CR509" s="57"/>
      <c r="CS509" s="57"/>
      <c r="CT509" s="57"/>
      <c r="CU509" s="57"/>
      <c r="CV509" s="57"/>
      <c r="CW509" s="57"/>
      <c r="CX509" s="57"/>
      <c r="CY509" s="57"/>
      <c r="CZ509" s="57"/>
      <c r="DA509" s="57"/>
      <c r="DB509" s="57"/>
      <c r="DC509" s="57"/>
      <c r="DD509" s="57"/>
      <c r="DE509" s="57"/>
      <c r="DF509" s="57"/>
      <c r="DG509" s="57"/>
      <c r="DH509" s="57"/>
      <c r="DI509" s="57"/>
      <c r="DJ509" s="57"/>
      <c r="DK509" s="57"/>
      <c r="DL509" s="57"/>
      <c r="DM509" s="57"/>
      <c r="DN509" s="57"/>
      <c r="DO509" s="57"/>
      <c r="DP509" s="57"/>
      <c r="DQ509" s="57"/>
      <c r="DR509" s="57"/>
      <c r="DS509" s="57"/>
      <c r="DT509" s="57"/>
      <c r="DU509" s="57"/>
      <c r="DV509" s="57"/>
      <c r="DW509" s="57"/>
      <c r="DX509" s="57"/>
      <c r="DY509" s="57"/>
      <c r="DZ509" s="57"/>
      <c r="EA509" s="57"/>
      <c r="EB509" s="57"/>
      <c r="EC509" s="57"/>
      <c r="ED509" s="57"/>
      <c r="EE509" s="57"/>
      <c r="EF509" s="57"/>
      <c r="EG509" s="57"/>
      <c r="EH509" s="57"/>
      <c r="EI509" s="57"/>
      <c r="EJ509" s="57"/>
      <c r="EK509" s="57"/>
      <c r="EL509" s="57"/>
      <c r="EM509" s="57"/>
      <c r="EN509" s="57"/>
      <c r="EO509" s="57"/>
      <c r="EP509" s="57"/>
      <c r="EQ509" s="57"/>
      <c r="ER509" s="57"/>
      <c r="ES509" s="57"/>
      <c r="ET509" s="57"/>
      <c r="EU509" s="57"/>
      <c r="EV509" s="57"/>
      <c r="EW509" s="57"/>
      <c r="EX509" s="57"/>
      <c r="EY509" s="57"/>
      <c r="EZ509" s="57"/>
      <c r="FA509" s="57"/>
      <c r="FB509" s="57"/>
      <c r="FC509" s="57"/>
      <c r="FD509" s="57"/>
      <c r="FE509" s="57"/>
      <c r="FF509" s="57"/>
      <c r="FG509" s="57"/>
      <c r="FH509" s="57"/>
      <c r="FI509" s="57"/>
      <c r="FJ509" s="57"/>
      <c r="FK509" s="57"/>
      <c r="FL509" s="57"/>
      <c r="FM509" s="57"/>
      <c r="FN509" s="57"/>
      <c r="FO509" s="57"/>
      <c r="FP509" s="57"/>
      <c r="FQ509" s="57"/>
      <c r="FR509" s="57"/>
      <c r="FS509" s="57"/>
      <c r="FT509" s="57"/>
      <c r="FU509" s="57"/>
      <c r="FV509" s="57"/>
      <c r="FW509" s="57"/>
      <c r="FX509" s="57"/>
      <c r="FY509" s="57"/>
      <c r="FZ509" s="57"/>
      <c r="GA509" s="57"/>
      <c r="GB509" s="57"/>
      <c r="GC509" s="57"/>
      <c r="GD509" s="57"/>
      <c r="GE509" s="57"/>
      <c r="GF509" s="57"/>
      <c r="GG509" s="57"/>
      <c r="GH509" s="57"/>
      <c r="GI509" s="57"/>
      <c r="GJ509" s="57"/>
      <c r="GK509" s="57"/>
      <c r="GL509" s="57"/>
      <c r="GM509" s="57"/>
      <c r="GN509" s="57"/>
      <c r="GO509" s="57"/>
      <c r="GP509" s="57"/>
      <c r="GQ509" s="57"/>
      <c r="GR509" s="57"/>
      <c r="GS509" s="57"/>
      <c r="GT509" s="57"/>
      <c r="GU509" s="57"/>
      <c r="GV509" s="57"/>
      <c r="GW509" s="57"/>
      <c r="GX509" s="57"/>
      <c r="GY509" s="57"/>
      <c r="GZ509" s="57"/>
      <c r="HA509" s="57"/>
      <c r="HB509" s="57"/>
      <c r="HC509" s="57"/>
      <c r="HD509" s="57"/>
      <c r="HE509" s="57"/>
      <c r="HF509" s="57"/>
      <c r="HG509" s="57"/>
      <c r="HH509" s="57"/>
      <c r="HI509" s="57"/>
      <c r="HJ509" s="57"/>
      <c r="HK509" s="57"/>
      <c r="HL509" s="57"/>
      <c r="HM509" s="57"/>
      <c r="HN509" s="57"/>
      <c r="HO509" s="57"/>
      <c r="HP509" s="57"/>
      <c r="HQ509" s="57"/>
      <c r="HR509" s="57"/>
      <c r="HS509" s="57"/>
      <c r="HT509" s="57"/>
      <c r="HU509" s="57"/>
      <c r="HV509" s="57"/>
      <c r="HW509" s="57"/>
      <c r="HX509" s="57"/>
      <c r="HY509" s="57"/>
      <c r="HZ509" s="57"/>
      <c r="IA509" s="57"/>
      <c r="IB509" s="57"/>
      <c r="IC509" s="57"/>
    </row>
    <row r="510" spans="4:237"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  <c r="AA510" s="57"/>
      <c r="AB510" s="57"/>
      <c r="AC510" s="57"/>
      <c r="AD510" s="57"/>
      <c r="AE510" s="57"/>
      <c r="AF510" s="57"/>
      <c r="AG510" s="57"/>
      <c r="AH510" s="57"/>
      <c r="AI510" s="57"/>
      <c r="AJ510" s="57"/>
      <c r="AK510" s="57"/>
      <c r="AL510" s="57"/>
      <c r="AM510" s="57"/>
      <c r="AN510" s="57"/>
      <c r="AO510" s="57"/>
      <c r="AP510" s="57"/>
      <c r="AQ510" s="57"/>
      <c r="AR510" s="57"/>
      <c r="AS510" s="57"/>
      <c r="AT510" s="57"/>
      <c r="AU510" s="57"/>
      <c r="AV510" s="57"/>
      <c r="AW510" s="57"/>
      <c r="AX510" s="57"/>
      <c r="AY510" s="57"/>
      <c r="AZ510" s="57"/>
      <c r="BA510" s="57"/>
      <c r="BB510" s="57"/>
      <c r="BC510" s="57"/>
      <c r="BD510" s="57"/>
      <c r="BE510" s="57"/>
      <c r="BF510" s="57"/>
      <c r="BG510" s="57"/>
      <c r="BH510" s="57"/>
      <c r="BI510" s="57"/>
      <c r="BJ510" s="57"/>
      <c r="BK510" s="57"/>
      <c r="BL510" s="57"/>
      <c r="BM510" s="57"/>
      <c r="BN510" s="57"/>
      <c r="BO510" s="57"/>
      <c r="BP510" s="57"/>
      <c r="BQ510" s="57"/>
      <c r="BR510" s="57"/>
      <c r="BS510" s="57"/>
      <c r="BT510" s="57"/>
      <c r="BU510" s="57"/>
      <c r="BV510" s="57"/>
      <c r="BW510" s="57"/>
      <c r="BX510" s="57"/>
      <c r="BY510" s="57"/>
      <c r="BZ510" s="57"/>
      <c r="CA510" s="57"/>
      <c r="CB510" s="57"/>
      <c r="CC510" s="57"/>
      <c r="CD510" s="57"/>
      <c r="CE510" s="57"/>
      <c r="CF510" s="57"/>
      <c r="CG510" s="57"/>
      <c r="CH510" s="57"/>
      <c r="CI510" s="57"/>
      <c r="CJ510" s="57"/>
      <c r="CK510" s="57"/>
      <c r="CL510" s="57"/>
      <c r="CM510" s="57"/>
      <c r="CN510" s="57"/>
      <c r="CO510" s="57"/>
      <c r="CP510" s="57"/>
      <c r="CQ510" s="57"/>
      <c r="CR510" s="57"/>
      <c r="CS510" s="57"/>
      <c r="CT510" s="57"/>
      <c r="CU510" s="57"/>
      <c r="CV510" s="57"/>
      <c r="CW510" s="57"/>
      <c r="CX510" s="57"/>
      <c r="CY510" s="57"/>
      <c r="CZ510" s="57"/>
      <c r="DA510" s="57"/>
      <c r="DB510" s="57"/>
      <c r="DC510" s="57"/>
      <c r="DD510" s="57"/>
      <c r="DE510" s="57"/>
      <c r="DF510" s="57"/>
      <c r="DG510" s="57"/>
      <c r="DH510" s="57"/>
      <c r="DI510" s="57"/>
      <c r="DJ510" s="57"/>
      <c r="DK510" s="57"/>
      <c r="DL510" s="57"/>
      <c r="DM510" s="57"/>
      <c r="DN510" s="57"/>
      <c r="DO510" s="57"/>
      <c r="DP510" s="57"/>
      <c r="DQ510" s="57"/>
      <c r="DR510" s="57"/>
      <c r="DS510" s="57"/>
      <c r="DT510" s="57"/>
      <c r="DU510" s="57"/>
      <c r="DV510" s="57"/>
      <c r="DW510" s="57"/>
      <c r="DX510" s="57"/>
      <c r="DY510" s="57"/>
      <c r="DZ510" s="57"/>
      <c r="EA510" s="57"/>
      <c r="EB510" s="57"/>
      <c r="EC510" s="57"/>
      <c r="ED510" s="57"/>
      <c r="EE510" s="57"/>
      <c r="EF510" s="57"/>
      <c r="EG510" s="57"/>
      <c r="EH510" s="57"/>
      <c r="EI510" s="57"/>
      <c r="EJ510" s="57"/>
      <c r="EK510" s="57"/>
      <c r="EL510" s="57"/>
      <c r="EM510" s="57"/>
      <c r="EN510" s="57"/>
      <c r="EO510" s="57"/>
      <c r="EP510" s="57"/>
      <c r="EQ510" s="57"/>
      <c r="ER510" s="57"/>
      <c r="ES510" s="57"/>
      <c r="ET510" s="57"/>
      <c r="EU510" s="57"/>
      <c r="EV510" s="57"/>
      <c r="EW510" s="57"/>
      <c r="EX510" s="57"/>
      <c r="EY510" s="57"/>
      <c r="EZ510" s="57"/>
      <c r="FA510" s="57"/>
      <c r="FB510" s="57"/>
      <c r="FC510" s="57"/>
      <c r="FD510" s="57"/>
      <c r="FE510" s="57"/>
      <c r="FF510" s="57"/>
      <c r="FG510" s="57"/>
      <c r="FH510" s="57"/>
      <c r="FI510" s="57"/>
      <c r="FJ510" s="57"/>
      <c r="FK510" s="57"/>
      <c r="FL510" s="57"/>
      <c r="FM510" s="57"/>
      <c r="FN510" s="57"/>
      <c r="FO510" s="57"/>
      <c r="FP510" s="57"/>
      <c r="FQ510" s="57"/>
      <c r="FR510" s="57"/>
      <c r="FS510" s="57"/>
      <c r="FT510" s="57"/>
      <c r="FU510" s="57"/>
      <c r="FV510" s="57"/>
      <c r="FW510" s="57"/>
      <c r="FX510" s="57"/>
      <c r="FY510" s="57"/>
      <c r="FZ510" s="57"/>
      <c r="GA510" s="57"/>
      <c r="GB510" s="57"/>
      <c r="GC510" s="57"/>
      <c r="GD510" s="57"/>
      <c r="GE510" s="57"/>
      <c r="GF510" s="57"/>
      <c r="GG510" s="57"/>
      <c r="GH510" s="57"/>
      <c r="GI510" s="57"/>
      <c r="GJ510" s="57"/>
      <c r="GK510" s="57"/>
      <c r="GL510" s="57"/>
      <c r="GM510" s="57"/>
      <c r="GN510" s="57"/>
      <c r="GO510" s="57"/>
      <c r="GP510" s="57"/>
      <c r="GQ510" s="57"/>
      <c r="GR510" s="57"/>
      <c r="GS510" s="57"/>
      <c r="GT510" s="57"/>
      <c r="GU510" s="57"/>
      <c r="GV510" s="57"/>
      <c r="GW510" s="57"/>
      <c r="GX510" s="57"/>
      <c r="GY510" s="57"/>
      <c r="GZ510" s="57"/>
      <c r="HA510" s="57"/>
      <c r="HB510" s="57"/>
      <c r="HC510" s="57"/>
      <c r="HD510" s="57"/>
      <c r="HE510" s="57"/>
      <c r="HF510" s="57"/>
      <c r="HG510" s="57"/>
      <c r="HH510" s="57"/>
      <c r="HI510" s="57"/>
      <c r="HJ510" s="57"/>
      <c r="HK510" s="57"/>
      <c r="HL510" s="57"/>
      <c r="HM510" s="57"/>
      <c r="HN510" s="57"/>
      <c r="HO510" s="57"/>
      <c r="HP510" s="57"/>
      <c r="HQ510" s="57"/>
      <c r="HR510" s="57"/>
      <c r="HS510" s="57"/>
      <c r="HT510" s="57"/>
      <c r="HU510" s="57"/>
      <c r="HV510" s="57"/>
      <c r="HW510" s="57"/>
      <c r="HX510" s="57"/>
      <c r="HY510" s="57"/>
      <c r="HZ510" s="57"/>
      <c r="IA510" s="57"/>
      <c r="IB510" s="57"/>
      <c r="IC510" s="57"/>
    </row>
    <row r="511" spans="4:237"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  <c r="AB511" s="57"/>
      <c r="AC511" s="57"/>
      <c r="AD511" s="57"/>
      <c r="AE511" s="57"/>
      <c r="AF511" s="57"/>
      <c r="AG511" s="57"/>
      <c r="AH511" s="57"/>
      <c r="AI511" s="57"/>
      <c r="AJ511" s="57"/>
      <c r="AK511" s="57"/>
      <c r="AL511" s="57"/>
      <c r="AM511" s="57"/>
      <c r="AN511" s="57"/>
      <c r="AO511" s="57"/>
      <c r="AP511" s="57"/>
      <c r="AQ511" s="57"/>
      <c r="AR511" s="57"/>
      <c r="AS511" s="57"/>
      <c r="AT511" s="57"/>
      <c r="AU511" s="57"/>
      <c r="AV511" s="57"/>
      <c r="AW511" s="57"/>
      <c r="AX511" s="57"/>
      <c r="AY511" s="57"/>
      <c r="AZ511" s="57"/>
      <c r="BA511" s="57"/>
      <c r="BB511" s="57"/>
      <c r="BC511" s="57"/>
      <c r="BD511" s="57"/>
      <c r="BE511" s="57"/>
      <c r="BF511" s="57"/>
      <c r="BG511" s="57"/>
      <c r="BH511" s="57"/>
      <c r="BI511" s="57"/>
      <c r="BJ511" s="57"/>
      <c r="BK511" s="57"/>
      <c r="BL511" s="57"/>
      <c r="BM511" s="57"/>
      <c r="BN511" s="57"/>
      <c r="BO511" s="57"/>
      <c r="BP511" s="57"/>
      <c r="BQ511" s="57"/>
      <c r="BR511" s="57"/>
      <c r="BS511" s="57"/>
      <c r="BT511" s="57"/>
      <c r="BU511" s="57"/>
      <c r="BV511" s="57"/>
      <c r="BW511" s="57"/>
      <c r="BX511" s="57"/>
      <c r="BY511" s="57"/>
      <c r="BZ511" s="57"/>
      <c r="CA511" s="57"/>
      <c r="CB511" s="57"/>
      <c r="CC511" s="57"/>
      <c r="CD511" s="57"/>
      <c r="CE511" s="57"/>
      <c r="CF511" s="57"/>
      <c r="CG511" s="57"/>
      <c r="CH511" s="57"/>
      <c r="CI511" s="57"/>
      <c r="CJ511" s="57"/>
      <c r="CK511" s="57"/>
      <c r="CL511" s="57"/>
      <c r="CM511" s="57"/>
      <c r="CN511" s="57"/>
      <c r="CO511" s="57"/>
      <c r="CP511" s="57"/>
      <c r="CQ511" s="57"/>
      <c r="CR511" s="57"/>
      <c r="CS511" s="57"/>
      <c r="CT511" s="57"/>
      <c r="CU511" s="57"/>
      <c r="CV511" s="57"/>
      <c r="CW511" s="57"/>
      <c r="CX511" s="57"/>
      <c r="CY511" s="57"/>
      <c r="CZ511" s="57"/>
      <c r="DA511" s="57"/>
      <c r="DB511" s="57"/>
      <c r="DC511" s="57"/>
      <c r="DD511" s="57"/>
      <c r="DE511" s="57"/>
      <c r="DF511" s="57"/>
      <c r="DG511" s="57"/>
      <c r="DH511" s="57"/>
      <c r="DI511" s="57"/>
      <c r="DJ511" s="57"/>
      <c r="DK511" s="57"/>
      <c r="DL511" s="57"/>
      <c r="DM511" s="57"/>
      <c r="DN511" s="57"/>
      <c r="DO511" s="57"/>
      <c r="DP511" s="57"/>
      <c r="DQ511" s="57"/>
      <c r="DR511" s="57"/>
      <c r="DS511" s="57"/>
      <c r="DT511" s="57"/>
      <c r="DU511" s="57"/>
      <c r="DV511" s="57"/>
      <c r="DW511" s="57"/>
      <c r="DX511" s="57"/>
      <c r="DY511" s="57"/>
      <c r="DZ511" s="57"/>
      <c r="EA511" s="57"/>
      <c r="EB511" s="57"/>
      <c r="EC511" s="57"/>
      <c r="ED511" s="57"/>
      <c r="EE511" s="57"/>
      <c r="EF511" s="57"/>
      <c r="EG511" s="57"/>
      <c r="EH511" s="57"/>
      <c r="EI511" s="57"/>
      <c r="EJ511" s="57"/>
      <c r="EK511" s="57"/>
      <c r="EL511" s="57"/>
      <c r="EM511" s="57"/>
      <c r="EN511" s="57"/>
      <c r="EO511" s="57"/>
      <c r="EP511" s="57"/>
      <c r="EQ511" s="57"/>
      <c r="ER511" s="57"/>
      <c r="ES511" s="57"/>
      <c r="ET511" s="57"/>
      <c r="EU511" s="57"/>
      <c r="EV511" s="57"/>
      <c r="EW511" s="57"/>
      <c r="EX511" s="57"/>
      <c r="EY511" s="57"/>
      <c r="EZ511" s="57"/>
      <c r="FA511" s="57"/>
      <c r="FB511" s="57"/>
      <c r="FC511" s="57"/>
      <c r="FD511" s="57"/>
      <c r="FE511" s="57"/>
      <c r="FF511" s="57"/>
      <c r="FG511" s="57"/>
      <c r="FH511" s="57"/>
      <c r="FI511" s="57"/>
      <c r="FJ511" s="57"/>
      <c r="FK511" s="57"/>
      <c r="FL511" s="57"/>
      <c r="FM511" s="57"/>
      <c r="FN511" s="57"/>
      <c r="FO511" s="57"/>
      <c r="FP511" s="57"/>
      <c r="FQ511" s="57"/>
      <c r="FR511" s="57"/>
      <c r="FS511" s="57"/>
      <c r="FT511" s="57"/>
      <c r="FU511" s="57"/>
      <c r="FV511" s="57"/>
      <c r="FW511" s="57"/>
      <c r="FX511" s="57"/>
      <c r="FY511" s="57"/>
      <c r="FZ511" s="57"/>
      <c r="GA511" s="57"/>
      <c r="GB511" s="57"/>
      <c r="GC511" s="57"/>
      <c r="GD511" s="57"/>
      <c r="GE511" s="57"/>
      <c r="GF511" s="57"/>
      <c r="GG511" s="57"/>
      <c r="GH511" s="57"/>
      <c r="GI511" s="57"/>
      <c r="GJ511" s="57"/>
      <c r="GK511" s="57"/>
      <c r="GL511" s="57"/>
      <c r="GM511" s="57"/>
      <c r="GN511" s="57"/>
      <c r="GO511" s="57"/>
      <c r="GP511" s="57"/>
      <c r="GQ511" s="57"/>
      <c r="GR511" s="57"/>
      <c r="GS511" s="57"/>
      <c r="GT511" s="57"/>
      <c r="GU511" s="57"/>
      <c r="GV511" s="57"/>
      <c r="GW511" s="57"/>
      <c r="GX511" s="57"/>
      <c r="GY511" s="57"/>
      <c r="GZ511" s="57"/>
      <c r="HA511" s="57"/>
      <c r="HB511" s="57"/>
      <c r="HC511" s="57"/>
      <c r="HD511" s="57"/>
      <c r="HE511" s="57"/>
      <c r="HF511" s="57"/>
      <c r="HG511" s="57"/>
      <c r="HH511" s="57"/>
      <c r="HI511" s="57"/>
      <c r="HJ511" s="57"/>
      <c r="HK511" s="57"/>
      <c r="HL511" s="57"/>
      <c r="HM511" s="57"/>
      <c r="HN511" s="57"/>
      <c r="HO511" s="57"/>
      <c r="HP511" s="57"/>
      <c r="HQ511" s="57"/>
      <c r="HR511" s="57"/>
      <c r="HS511" s="57"/>
      <c r="HT511" s="57"/>
      <c r="HU511" s="57"/>
      <c r="HV511" s="57"/>
      <c r="HW511" s="57"/>
      <c r="HX511" s="57"/>
      <c r="HY511" s="57"/>
      <c r="HZ511" s="57"/>
      <c r="IA511" s="57"/>
      <c r="IB511" s="57"/>
      <c r="IC511" s="57"/>
    </row>
    <row r="512" spans="4:237"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  <c r="AA512" s="57"/>
      <c r="AB512" s="57"/>
      <c r="AC512" s="57"/>
      <c r="AD512" s="57"/>
      <c r="AE512" s="57"/>
      <c r="AF512" s="57"/>
      <c r="AG512" s="57"/>
      <c r="AH512" s="57"/>
      <c r="AI512" s="57"/>
      <c r="AJ512" s="57"/>
      <c r="AK512" s="57"/>
      <c r="AL512" s="57"/>
      <c r="AM512" s="57"/>
      <c r="AN512" s="57"/>
      <c r="AO512" s="57"/>
      <c r="AP512" s="57"/>
      <c r="AQ512" s="57"/>
      <c r="AR512" s="57"/>
      <c r="AS512" s="57"/>
      <c r="AT512" s="57"/>
      <c r="AU512" s="57"/>
      <c r="AV512" s="57"/>
      <c r="AW512" s="57"/>
      <c r="AX512" s="57"/>
      <c r="AY512" s="57"/>
      <c r="AZ512" s="57"/>
      <c r="BA512" s="57"/>
      <c r="BB512" s="57"/>
      <c r="BC512" s="57"/>
      <c r="BD512" s="57"/>
      <c r="BE512" s="57"/>
      <c r="BF512" s="57"/>
      <c r="BG512" s="57"/>
      <c r="BH512" s="57"/>
      <c r="BI512" s="57"/>
      <c r="BJ512" s="57"/>
      <c r="BK512" s="57"/>
      <c r="BL512" s="57"/>
      <c r="BM512" s="57"/>
      <c r="BN512" s="57"/>
      <c r="BO512" s="57"/>
      <c r="BP512" s="57"/>
      <c r="BQ512" s="57"/>
      <c r="BR512" s="57"/>
      <c r="BS512" s="57"/>
      <c r="BT512" s="57"/>
      <c r="BU512" s="57"/>
      <c r="BV512" s="57"/>
      <c r="BW512" s="57"/>
      <c r="BX512" s="57"/>
      <c r="BY512" s="57"/>
      <c r="BZ512" s="57"/>
      <c r="CA512" s="57"/>
      <c r="CB512" s="57"/>
      <c r="CC512" s="57"/>
      <c r="CD512" s="57"/>
      <c r="CE512" s="57"/>
      <c r="CF512" s="57"/>
      <c r="CG512" s="57"/>
      <c r="CH512" s="57"/>
      <c r="CI512" s="57"/>
      <c r="CJ512" s="57"/>
      <c r="CK512" s="57"/>
      <c r="CL512" s="57"/>
      <c r="CM512" s="57"/>
      <c r="CN512" s="57"/>
      <c r="CO512" s="57"/>
      <c r="CP512" s="57"/>
      <c r="CQ512" s="57"/>
      <c r="CR512" s="57"/>
      <c r="CS512" s="57"/>
      <c r="CT512" s="57"/>
      <c r="CU512" s="57"/>
      <c r="CV512" s="57"/>
      <c r="CW512" s="57"/>
      <c r="CX512" s="57"/>
      <c r="CY512" s="57"/>
      <c r="CZ512" s="57"/>
      <c r="DA512" s="57"/>
      <c r="DB512" s="57"/>
      <c r="DC512" s="57"/>
      <c r="DD512" s="57"/>
      <c r="DE512" s="57"/>
      <c r="DF512" s="57"/>
      <c r="DG512" s="57"/>
      <c r="DH512" s="57"/>
      <c r="DI512" s="57"/>
      <c r="DJ512" s="57"/>
      <c r="DK512" s="57"/>
      <c r="DL512" s="57"/>
      <c r="DM512" s="57"/>
      <c r="DN512" s="57"/>
      <c r="DO512" s="57"/>
      <c r="DP512" s="57"/>
      <c r="DQ512" s="57"/>
      <c r="DR512" s="57"/>
      <c r="DS512" s="57"/>
      <c r="DT512" s="57"/>
      <c r="DU512" s="57"/>
      <c r="DV512" s="57"/>
      <c r="DW512" s="57"/>
      <c r="DX512" s="57"/>
      <c r="DY512" s="57"/>
      <c r="DZ512" s="57"/>
      <c r="EA512" s="57"/>
      <c r="EB512" s="57"/>
      <c r="EC512" s="57"/>
      <c r="ED512" s="57"/>
      <c r="EE512" s="57"/>
      <c r="EF512" s="57"/>
      <c r="EG512" s="57"/>
      <c r="EH512" s="57"/>
      <c r="EI512" s="57"/>
      <c r="EJ512" s="57"/>
      <c r="EK512" s="57"/>
      <c r="EL512" s="57"/>
      <c r="EM512" s="57"/>
      <c r="EN512" s="57"/>
      <c r="EO512" s="57"/>
      <c r="EP512" s="57"/>
      <c r="EQ512" s="57"/>
      <c r="ER512" s="57"/>
      <c r="ES512" s="57"/>
      <c r="ET512" s="57"/>
      <c r="EU512" s="57"/>
      <c r="EV512" s="57"/>
      <c r="EW512" s="57"/>
      <c r="EX512" s="57"/>
      <c r="EY512" s="57"/>
      <c r="EZ512" s="57"/>
      <c r="FA512" s="57"/>
      <c r="FB512" s="57"/>
      <c r="FC512" s="57"/>
      <c r="FD512" s="57"/>
      <c r="FE512" s="57"/>
      <c r="FF512" s="57"/>
      <c r="FG512" s="57"/>
      <c r="FH512" s="57"/>
      <c r="FI512" s="57"/>
      <c r="FJ512" s="57"/>
      <c r="FK512" s="57"/>
      <c r="FL512" s="57"/>
      <c r="FM512" s="57"/>
      <c r="FN512" s="57"/>
      <c r="FO512" s="57"/>
      <c r="FP512" s="57"/>
      <c r="FQ512" s="57"/>
      <c r="FR512" s="57"/>
      <c r="FS512" s="57"/>
      <c r="FT512" s="57"/>
      <c r="FU512" s="57"/>
      <c r="FV512" s="57"/>
      <c r="FW512" s="57"/>
      <c r="FX512" s="57"/>
      <c r="FY512" s="57"/>
      <c r="FZ512" s="57"/>
      <c r="GA512" s="57"/>
      <c r="GB512" s="57"/>
      <c r="GC512" s="57"/>
      <c r="GD512" s="57"/>
      <c r="GE512" s="57"/>
      <c r="GF512" s="57"/>
      <c r="GG512" s="57"/>
      <c r="GH512" s="57"/>
      <c r="GI512" s="57"/>
      <c r="GJ512" s="57"/>
      <c r="GK512" s="57"/>
      <c r="GL512" s="57"/>
      <c r="GM512" s="57"/>
      <c r="GN512" s="57"/>
      <c r="GO512" s="57"/>
      <c r="GP512" s="57"/>
      <c r="GQ512" s="57"/>
      <c r="GR512" s="57"/>
      <c r="GS512" s="57"/>
      <c r="GT512" s="57"/>
      <c r="GU512" s="57"/>
      <c r="GV512" s="57"/>
      <c r="GW512" s="57"/>
      <c r="GX512" s="57"/>
      <c r="GY512" s="57"/>
      <c r="GZ512" s="57"/>
      <c r="HA512" s="57"/>
      <c r="HB512" s="57"/>
      <c r="HC512" s="57"/>
      <c r="HD512" s="57"/>
      <c r="HE512" s="57"/>
      <c r="HF512" s="57"/>
      <c r="HG512" s="57"/>
      <c r="HH512" s="57"/>
      <c r="HI512" s="57"/>
      <c r="HJ512" s="57"/>
      <c r="HK512" s="57"/>
      <c r="HL512" s="57"/>
      <c r="HM512" s="57"/>
      <c r="HN512" s="57"/>
      <c r="HO512" s="57"/>
      <c r="HP512" s="57"/>
      <c r="HQ512" s="57"/>
      <c r="HR512" s="57"/>
      <c r="HS512" s="57"/>
      <c r="HT512" s="57"/>
      <c r="HU512" s="57"/>
      <c r="HV512" s="57"/>
      <c r="HW512" s="57"/>
      <c r="HX512" s="57"/>
      <c r="HY512" s="57"/>
      <c r="HZ512" s="57"/>
      <c r="IA512" s="57"/>
      <c r="IB512" s="57"/>
      <c r="IC512" s="57"/>
    </row>
    <row r="513" spans="4:237"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  <c r="AA513" s="57"/>
      <c r="AB513" s="57"/>
      <c r="AC513" s="57"/>
      <c r="AD513" s="57"/>
      <c r="AE513" s="57"/>
      <c r="AF513" s="57"/>
      <c r="AG513" s="57"/>
      <c r="AH513" s="57"/>
      <c r="AI513" s="57"/>
      <c r="AJ513" s="57"/>
      <c r="AK513" s="57"/>
      <c r="AL513" s="57"/>
      <c r="AM513" s="57"/>
      <c r="AN513" s="57"/>
      <c r="AO513" s="57"/>
      <c r="AP513" s="57"/>
      <c r="AQ513" s="57"/>
      <c r="AR513" s="57"/>
      <c r="AS513" s="57"/>
      <c r="AT513" s="57"/>
      <c r="AU513" s="57"/>
      <c r="AV513" s="57"/>
      <c r="AW513" s="57"/>
      <c r="AX513" s="57"/>
      <c r="AY513" s="57"/>
      <c r="AZ513" s="57"/>
      <c r="BA513" s="57"/>
      <c r="BB513" s="57"/>
      <c r="BC513" s="57"/>
      <c r="BD513" s="57"/>
      <c r="BE513" s="57"/>
      <c r="BF513" s="57"/>
      <c r="BG513" s="57"/>
      <c r="BH513" s="57"/>
      <c r="BI513" s="57"/>
      <c r="BJ513" s="57"/>
      <c r="BK513" s="57"/>
      <c r="BL513" s="57"/>
      <c r="BM513" s="57"/>
      <c r="BN513" s="57"/>
      <c r="BO513" s="57"/>
      <c r="BP513" s="57"/>
      <c r="BQ513" s="57"/>
      <c r="BR513" s="57"/>
      <c r="BS513" s="57"/>
      <c r="BT513" s="57"/>
      <c r="BU513" s="57"/>
      <c r="BV513" s="57"/>
      <c r="BW513" s="57"/>
      <c r="BX513" s="57"/>
      <c r="BY513" s="57"/>
      <c r="BZ513" s="57"/>
      <c r="CA513" s="57"/>
      <c r="CB513" s="57"/>
      <c r="CC513" s="57"/>
      <c r="CD513" s="57"/>
      <c r="CE513" s="57"/>
      <c r="CF513" s="57"/>
      <c r="CG513" s="57"/>
      <c r="CH513" s="57"/>
      <c r="CI513" s="57"/>
      <c r="CJ513" s="57"/>
      <c r="CK513" s="57"/>
      <c r="CL513" s="57"/>
      <c r="CM513" s="57"/>
      <c r="CN513" s="57"/>
      <c r="CO513" s="57"/>
      <c r="CP513" s="57"/>
      <c r="CQ513" s="57"/>
      <c r="CR513" s="57"/>
      <c r="CS513" s="57"/>
      <c r="CT513" s="57"/>
      <c r="CU513" s="57"/>
      <c r="CV513" s="57"/>
      <c r="CW513" s="57"/>
      <c r="CX513" s="57"/>
      <c r="CY513" s="57"/>
      <c r="CZ513" s="57"/>
      <c r="DA513" s="57"/>
      <c r="DB513" s="57"/>
      <c r="DC513" s="57"/>
      <c r="DD513" s="57"/>
      <c r="DE513" s="57"/>
      <c r="DF513" s="57"/>
      <c r="DG513" s="57"/>
      <c r="DH513" s="57"/>
      <c r="DI513" s="57"/>
      <c r="DJ513" s="57"/>
      <c r="DK513" s="57"/>
      <c r="DL513" s="57"/>
      <c r="DM513" s="57"/>
      <c r="DN513" s="57"/>
      <c r="DO513" s="57"/>
      <c r="DP513" s="57"/>
      <c r="DQ513" s="57"/>
      <c r="DR513" s="57"/>
      <c r="DS513" s="57"/>
      <c r="DT513" s="57"/>
      <c r="DU513" s="57"/>
      <c r="DV513" s="57"/>
      <c r="DW513" s="57"/>
      <c r="DX513" s="57"/>
      <c r="DY513" s="57"/>
      <c r="DZ513" s="57"/>
      <c r="EA513" s="57"/>
      <c r="EB513" s="57"/>
      <c r="EC513" s="57"/>
      <c r="ED513" s="57"/>
      <c r="EE513" s="57"/>
      <c r="EF513" s="57"/>
      <c r="EG513" s="57"/>
      <c r="EH513" s="57"/>
      <c r="EI513" s="57"/>
      <c r="EJ513" s="57"/>
      <c r="EK513" s="57"/>
      <c r="EL513" s="57"/>
      <c r="EM513" s="57"/>
      <c r="EN513" s="57"/>
      <c r="EO513" s="57"/>
      <c r="EP513" s="57"/>
      <c r="EQ513" s="57"/>
      <c r="ER513" s="57"/>
      <c r="ES513" s="57"/>
      <c r="ET513" s="57"/>
      <c r="EU513" s="57"/>
      <c r="EV513" s="57"/>
      <c r="EW513" s="57"/>
      <c r="EX513" s="57"/>
      <c r="EY513" s="57"/>
      <c r="EZ513" s="57"/>
      <c r="FA513" s="57"/>
      <c r="FB513" s="57"/>
      <c r="FC513" s="57"/>
      <c r="FD513" s="57"/>
      <c r="FE513" s="57"/>
      <c r="FF513" s="57"/>
      <c r="FG513" s="57"/>
      <c r="FH513" s="57"/>
      <c r="FI513" s="57"/>
      <c r="FJ513" s="57"/>
      <c r="FK513" s="57"/>
      <c r="FL513" s="57"/>
      <c r="FM513" s="57"/>
      <c r="FN513" s="57"/>
      <c r="FO513" s="57"/>
      <c r="FP513" s="57"/>
      <c r="FQ513" s="57"/>
      <c r="FR513" s="57"/>
      <c r="FS513" s="57"/>
      <c r="FT513" s="57"/>
      <c r="FU513" s="57"/>
      <c r="FV513" s="57"/>
      <c r="FW513" s="57"/>
      <c r="FX513" s="57"/>
      <c r="FY513" s="57"/>
      <c r="FZ513" s="57"/>
      <c r="GA513" s="57"/>
      <c r="GB513" s="57"/>
      <c r="GC513" s="57"/>
      <c r="GD513" s="57"/>
      <c r="GE513" s="57"/>
      <c r="GF513" s="57"/>
      <c r="GG513" s="57"/>
      <c r="GH513" s="57"/>
      <c r="GI513" s="57"/>
      <c r="GJ513" s="57"/>
      <c r="GK513" s="57"/>
      <c r="GL513" s="57"/>
      <c r="GM513" s="57"/>
      <c r="GN513" s="57"/>
      <c r="GO513" s="57"/>
      <c r="GP513" s="57"/>
      <c r="GQ513" s="57"/>
      <c r="GR513" s="57"/>
      <c r="GS513" s="57"/>
      <c r="GT513" s="57"/>
      <c r="GU513" s="57"/>
      <c r="GV513" s="57"/>
      <c r="GW513" s="57"/>
      <c r="GX513" s="57"/>
      <c r="GY513" s="57"/>
      <c r="GZ513" s="57"/>
      <c r="HA513" s="57"/>
      <c r="HB513" s="57"/>
      <c r="HC513" s="57"/>
      <c r="HD513" s="57"/>
      <c r="HE513" s="57"/>
      <c r="HF513" s="57"/>
      <c r="HG513" s="57"/>
      <c r="HH513" s="57"/>
      <c r="HI513" s="57"/>
      <c r="HJ513" s="57"/>
      <c r="HK513" s="57"/>
      <c r="HL513" s="57"/>
      <c r="HM513" s="57"/>
      <c r="HN513" s="57"/>
      <c r="HO513" s="57"/>
      <c r="HP513" s="57"/>
      <c r="HQ513" s="57"/>
      <c r="HR513" s="57"/>
      <c r="HS513" s="57"/>
      <c r="HT513" s="57"/>
      <c r="HU513" s="57"/>
      <c r="HV513" s="57"/>
      <c r="HW513" s="57"/>
      <c r="HX513" s="57"/>
      <c r="HY513" s="57"/>
      <c r="HZ513" s="57"/>
      <c r="IA513" s="57"/>
      <c r="IB513" s="57"/>
      <c r="IC513" s="57"/>
    </row>
    <row r="514" spans="4:237"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  <c r="AA514" s="57"/>
      <c r="AB514" s="57"/>
      <c r="AC514" s="57"/>
      <c r="AD514" s="57"/>
      <c r="AE514" s="57"/>
      <c r="AF514" s="57"/>
      <c r="AG514" s="57"/>
      <c r="AH514" s="57"/>
      <c r="AI514" s="57"/>
      <c r="AJ514" s="57"/>
      <c r="AK514" s="57"/>
      <c r="AL514" s="57"/>
      <c r="AM514" s="57"/>
      <c r="AN514" s="57"/>
      <c r="AO514" s="57"/>
      <c r="AP514" s="57"/>
      <c r="AQ514" s="57"/>
      <c r="AR514" s="57"/>
      <c r="AS514" s="57"/>
      <c r="AT514" s="57"/>
      <c r="AU514" s="57"/>
      <c r="AV514" s="57"/>
      <c r="AW514" s="57"/>
      <c r="AX514" s="57"/>
      <c r="AY514" s="57"/>
      <c r="AZ514" s="57"/>
      <c r="BA514" s="57"/>
      <c r="BB514" s="57"/>
      <c r="BC514" s="57"/>
      <c r="BD514" s="57"/>
      <c r="BE514" s="57"/>
      <c r="BF514" s="57"/>
      <c r="BG514" s="57"/>
      <c r="BH514" s="57"/>
      <c r="BI514" s="57"/>
      <c r="BJ514" s="57"/>
      <c r="BK514" s="57"/>
      <c r="BL514" s="57"/>
      <c r="BM514" s="57"/>
      <c r="BN514" s="57"/>
      <c r="BO514" s="57"/>
      <c r="BP514" s="57"/>
      <c r="BQ514" s="57"/>
      <c r="BR514" s="57"/>
      <c r="BS514" s="57"/>
      <c r="BT514" s="57"/>
      <c r="BU514" s="57"/>
      <c r="BV514" s="57"/>
      <c r="BW514" s="57"/>
      <c r="BX514" s="57"/>
      <c r="BY514" s="57"/>
      <c r="BZ514" s="57"/>
      <c r="CA514" s="57"/>
      <c r="CB514" s="57"/>
      <c r="CC514" s="57"/>
      <c r="CD514" s="57"/>
      <c r="CE514" s="57"/>
      <c r="CF514" s="57"/>
      <c r="CG514" s="57"/>
      <c r="CH514" s="57"/>
      <c r="CI514" s="57"/>
      <c r="CJ514" s="57"/>
      <c r="CK514" s="57"/>
      <c r="CL514" s="57"/>
      <c r="CM514" s="57"/>
      <c r="CN514" s="57"/>
      <c r="CO514" s="57"/>
      <c r="CP514" s="57"/>
      <c r="CQ514" s="57"/>
      <c r="CR514" s="57"/>
      <c r="CS514" s="57"/>
      <c r="CT514" s="57"/>
      <c r="CU514" s="57"/>
      <c r="CV514" s="57"/>
      <c r="CW514" s="57"/>
      <c r="CX514" s="57"/>
      <c r="CY514" s="57"/>
      <c r="CZ514" s="57"/>
      <c r="DA514" s="57"/>
      <c r="DB514" s="57"/>
      <c r="DC514" s="57"/>
      <c r="DD514" s="57"/>
      <c r="DE514" s="57"/>
      <c r="DF514" s="57"/>
      <c r="DG514" s="57"/>
      <c r="DH514" s="57"/>
      <c r="DI514" s="57"/>
      <c r="DJ514" s="57"/>
      <c r="DK514" s="57"/>
      <c r="DL514" s="57"/>
      <c r="DM514" s="57"/>
      <c r="DN514" s="57"/>
      <c r="DO514" s="57"/>
      <c r="DP514" s="57"/>
      <c r="DQ514" s="57"/>
      <c r="DR514" s="57"/>
      <c r="DS514" s="57"/>
      <c r="DT514" s="57"/>
      <c r="DU514" s="57"/>
      <c r="DV514" s="57"/>
      <c r="DW514" s="57"/>
      <c r="DX514" s="57"/>
      <c r="DY514" s="57"/>
      <c r="DZ514" s="57"/>
      <c r="EA514" s="57"/>
      <c r="EB514" s="57"/>
      <c r="EC514" s="57"/>
      <c r="ED514" s="57"/>
      <c r="EE514" s="57"/>
      <c r="EF514" s="57"/>
      <c r="EG514" s="57"/>
      <c r="EH514" s="57"/>
      <c r="EI514" s="57"/>
      <c r="EJ514" s="57"/>
      <c r="EK514" s="57"/>
      <c r="EL514" s="57"/>
      <c r="EM514" s="57"/>
      <c r="EN514" s="57"/>
      <c r="EO514" s="57"/>
      <c r="EP514" s="57"/>
      <c r="EQ514" s="57"/>
      <c r="ER514" s="57"/>
      <c r="ES514" s="57"/>
      <c r="ET514" s="57"/>
      <c r="EU514" s="57"/>
      <c r="EV514" s="57"/>
      <c r="EW514" s="57"/>
      <c r="EX514" s="57"/>
      <c r="EY514" s="57"/>
      <c r="EZ514" s="57"/>
      <c r="FA514" s="57"/>
      <c r="FB514" s="57"/>
      <c r="FC514" s="57"/>
      <c r="FD514" s="57"/>
      <c r="FE514" s="57"/>
      <c r="FF514" s="57"/>
      <c r="FG514" s="57"/>
      <c r="FH514" s="57"/>
      <c r="FI514" s="57"/>
      <c r="FJ514" s="57"/>
      <c r="FK514" s="57"/>
      <c r="FL514" s="57"/>
      <c r="FM514" s="57"/>
      <c r="FN514" s="57"/>
      <c r="FO514" s="57"/>
      <c r="FP514" s="57"/>
      <c r="FQ514" s="57"/>
      <c r="FR514" s="57"/>
      <c r="FS514" s="57"/>
      <c r="FT514" s="57"/>
      <c r="FU514" s="57"/>
      <c r="FV514" s="57"/>
      <c r="FW514" s="57"/>
      <c r="FX514" s="57"/>
      <c r="FY514" s="57"/>
      <c r="FZ514" s="57"/>
      <c r="GA514" s="57"/>
      <c r="GB514" s="57"/>
      <c r="GC514" s="57"/>
      <c r="GD514" s="57"/>
      <c r="GE514" s="57"/>
      <c r="GF514" s="57"/>
      <c r="GG514" s="57"/>
      <c r="GH514" s="57"/>
      <c r="GI514" s="57"/>
      <c r="GJ514" s="57"/>
      <c r="GK514" s="57"/>
      <c r="GL514" s="57"/>
      <c r="GM514" s="57"/>
      <c r="GN514" s="57"/>
      <c r="GO514" s="57"/>
      <c r="GP514" s="57"/>
      <c r="GQ514" s="57"/>
      <c r="GR514" s="57"/>
      <c r="GS514" s="57"/>
      <c r="GT514" s="57"/>
      <c r="GU514" s="57"/>
      <c r="GV514" s="57"/>
      <c r="GW514" s="57"/>
      <c r="GX514" s="57"/>
      <c r="GY514" s="57"/>
      <c r="GZ514" s="57"/>
      <c r="HA514" s="57"/>
      <c r="HB514" s="57"/>
      <c r="HC514" s="57"/>
      <c r="HD514" s="57"/>
      <c r="HE514" s="57"/>
      <c r="HF514" s="57"/>
      <c r="HG514" s="57"/>
      <c r="HH514" s="57"/>
      <c r="HI514" s="57"/>
      <c r="HJ514" s="57"/>
      <c r="HK514" s="57"/>
      <c r="HL514" s="57"/>
      <c r="HM514" s="57"/>
      <c r="HN514" s="57"/>
      <c r="HO514" s="57"/>
      <c r="HP514" s="57"/>
      <c r="HQ514" s="57"/>
      <c r="HR514" s="57"/>
      <c r="HS514" s="57"/>
      <c r="HT514" s="57"/>
      <c r="HU514" s="57"/>
      <c r="HV514" s="57"/>
      <c r="HW514" s="57"/>
      <c r="HX514" s="57"/>
      <c r="HY514" s="57"/>
      <c r="HZ514" s="57"/>
      <c r="IA514" s="57"/>
      <c r="IB514" s="57"/>
      <c r="IC514" s="57"/>
    </row>
    <row r="515" spans="4:237"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  <c r="AA515" s="57"/>
      <c r="AB515" s="57"/>
      <c r="AC515" s="57"/>
      <c r="AD515" s="57"/>
      <c r="AE515" s="57"/>
      <c r="AF515" s="57"/>
      <c r="AG515" s="57"/>
      <c r="AH515" s="57"/>
      <c r="AI515" s="57"/>
      <c r="AJ515" s="57"/>
      <c r="AK515" s="57"/>
      <c r="AL515" s="57"/>
      <c r="AM515" s="57"/>
      <c r="AN515" s="57"/>
      <c r="AO515" s="57"/>
      <c r="AP515" s="57"/>
      <c r="AQ515" s="57"/>
      <c r="AR515" s="57"/>
      <c r="AS515" s="57"/>
      <c r="AT515" s="57"/>
      <c r="AU515" s="57"/>
      <c r="AV515" s="57"/>
      <c r="AW515" s="57"/>
      <c r="AX515" s="57"/>
      <c r="AY515" s="57"/>
      <c r="AZ515" s="57"/>
      <c r="BA515" s="57"/>
      <c r="BB515" s="57"/>
      <c r="BC515" s="57"/>
      <c r="BD515" s="57"/>
      <c r="BE515" s="57"/>
      <c r="BF515" s="57"/>
      <c r="BG515" s="57"/>
      <c r="BH515" s="57"/>
      <c r="BI515" s="57"/>
      <c r="BJ515" s="57"/>
      <c r="BK515" s="57"/>
      <c r="BL515" s="57"/>
      <c r="BM515" s="57"/>
      <c r="BN515" s="57"/>
      <c r="BO515" s="57"/>
      <c r="BP515" s="57"/>
      <c r="BQ515" s="57"/>
      <c r="BR515" s="57"/>
      <c r="BS515" s="57"/>
      <c r="BT515" s="57"/>
      <c r="BU515" s="57"/>
      <c r="BV515" s="57"/>
      <c r="BW515" s="57"/>
      <c r="BX515" s="57"/>
      <c r="BY515" s="57"/>
      <c r="BZ515" s="57"/>
      <c r="CA515" s="57"/>
      <c r="CB515" s="57"/>
      <c r="CC515" s="57"/>
      <c r="CD515" s="57"/>
      <c r="CE515" s="57"/>
      <c r="CF515" s="57"/>
      <c r="CG515" s="57"/>
      <c r="CH515" s="57"/>
      <c r="CI515" s="57"/>
      <c r="CJ515" s="57"/>
      <c r="CK515" s="57"/>
      <c r="CL515" s="57"/>
      <c r="CM515" s="57"/>
      <c r="CN515" s="57"/>
      <c r="CO515" s="57"/>
      <c r="CP515" s="57"/>
      <c r="CQ515" s="57"/>
      <c r="CR515" s="57"/>
      <c r="CS515" s="57"/>
      <c r="CT515" s="57"/>
      <c r="CU515" s="57"/>
      <c r="CV515" s="57"/>
      <c r="CW515" s="57"/>
      <c r="CX515" s="57"/>
      <c r="CY515" s="57"/>
      <c r="CZ515" s="57"/>
      <c r="DA515" s="57"/>
      <c r="DB515" s="57"/>
      <c r="DC515" s="57"/>
      <c r="DD515" s="57"/>
      <c r="DE515" s="57"/>
      <c r="DF515" s="57"/>
      <c r="DG515" s="57"/>
      <c r="DH515" s="57"/>
      <c r="DI515" s="57"/>
      <c r="DJ515" s="57"/>
      <c r="DK515" s="57"/>
      <c r="DL515" s="57"/>
      <c r="DM515" s="57"/>
      <c r="DN515" s="57"/>
      <c r="DO515" s="57"/>
      <c r="DP515" s="57"/>
      <c r="DQ515" s="57"/>
      <c r="DR515" s="57"/>
      <c r="DS515" s="57"/>
      <c r="DT515" s="57"/>
      <c r="DU515" s="57"/>
      <c r="DV515" s="57"/>
      <c r="DW515" s="57"/>
      <c r="DX515" s="57"/>
      <c r="DY515" s="57"/>
      <c r="DZ515" s="57"/>
      <c r="EA515" s="57"/>
      <c r="EB515" s="57"/>
      <c r="EC515" s="57"/>
      <c r="ED515" s="57"/>
      <c r="EE515" s="57"/>
      <c r="EF515" s="57"/>
      <c r="EG515" s="57"/>
      <c r="EH515" s="57"/>
      <c r="EI515" s="57"/>
      <c r="EJ515" s="57"/>
      <c r="EK515" s="57"/>
      <c r="EL515" s="57"/>
      <c r="EM515" s="57"/>
      <c r="EN515" s="57"/>
      <c r="EO515" s="57"/>
      <c r="EP515" s="57"/>
      <c r="EQ515" s="57"/>
      <c r="ER515" s="57"/>
      <c r="ES515" s="57"/>
      <c r="ET515" s="57"/>
      <c r="EU515" s="57"/>
      <c r="EV515" s="57"/>
      <c r="EW515" s="57"/>
      <c r="EX515" s="57"/>
      <c r="EY515" s="57"/>
      <c r="EZ515" s="57"/>
      <c r="FA515" s="57"/>
      <c r="FB515" s="57"/>
      <c r="FC515" s="57"/>
      <c r="FD515" s="57"/>
      <c r="FE515" s="57"/>
      <c r="FF515" s="57"/>
      <c r="FG515" s="57"/>
      <c r="FH515" s="57"/>
      <c r="FI515" s="57"/>
      <c r="FJ515" s="57"/>
      <c r="FK515" s="57"/>
      <c r="FL515" s="57"/>
      <c r="FM515" s="57"/>
      <c r="FN515" s="57"/>
      <c r="FO515" s="57"/>
      <c r="FP515" s="57"/>
      <c r="FQ515" s="57"/>
      <c r="FR515" s="57"/>
      <c r="FS515" s="57"/>
      <c r="FT515" s="57"/>
      <c r="FU515" s="57"/>
      <c r="FV515" s="57"/>
      <c r="FW515" s="57"/>
      <c r="FX515" s="57"/>
      <c r="FY515" s="57"/>
      <c r="FZ515" s="57"/>
      <c r="GA515" s="57"/>
      <c r="GB515" s="57"/>
      <c r="GC515" s="57"/>
      <c r="GD515" s="57"/>
      <c r="GE515" s="57"/>
      <c r="GF515" s="57"/>
      <c r="GG515" s="57"/>
      <c r="GH515" s="57"/>
      <c r="GI515" s="57"/>
      <c r="GJ515" s="57"/>
      <c r="GK515" s="57"/>
      <c r="GL515" s="57"/>
      <c r="GM515" s="57"/>
      <c r="GN515" s="57"/>
      <c r="GO515" s="57"/>
      <c r="GP515" s="57"/>
      <c r="GQ515" s="57"/>
      <c r="GR515" s="57"/>
      <c r="GS515" s="57"/>
      <c r="GT515" s="57"/>
      <c r="GU515" s="57"/>
      <c r="GV515" s="57"/>
      <c r="GW515" s="57"/>
      <c r="GX515" s="57"/>
      <c r="GY515" s="57"/>
      <c r="GZ515" s="57"/>
      <c r="HA515" s="57"/>
      <c r="HB515" s="57"/>
      <c r="HC515" s="57"/>
      <c r="HD515" s="57"/>
      <c r="HE515" s="57"/>
      <c r="HF515" s="57"/>
      <c r="HG515" s="57"/>
      <c r="HH515" s="57"/>
      <c r="HI515" s="57"/>
      <c r="HJ515" s="57"/>
      <c r="HK515" s="57"/>
      <c r="HL515" s="57"/>
      <c r="HM515" s="57"/>
      <c r="HN515" s="57"/>
      <c r="HO515" s="57"/>
      <c r="HP515" s="57"/>
      <c r="HQ515" s="57"/>
      <c r="HR515" s="57"/>
      <c r="HS515" s="57"/>
      <c r="HT515" s="57"/>
      <c r="HU515" s="57"/>
      <c r="HV515" s="57"/>
      <c r="HW515" s="57"/>
      <c r="HX515" s="57"/>
      <c r="HY515" s="57"/>
      <c r="HZ515" s="57"/>
      <c r="IA515" s="57"/>
      <c r="IB515" s="57"/>
      <c r="IC515" s="57"/>
    </row>
    <row r="516" spans="4:237"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  <c r="AA516" s="57"/>
      <c r="AB516" s="57"/>
      <c r="AC516" s="57"/>
      <c r="AD516" s="57"/>
      <c r="AE516" s="57"/>
      <c r="AF516" s="57"/>
      <c r="AG516" s="57"/>
      <c r="AH516" s="57"/>
      <c r="AI516" s="57"/>
      <c r="AJ516" s="57"/>
      <c r="AK516" s="57"/>
      <c r="AL516" s="57"/>
      <c r="AM516" s="57"/>
      <c r="AN516" s="57"/>
      <c r="AO516" s="57"/>
      <c r="AP516" s="57"/>
      <c r="AQ516" s="57"/>
      <c r="AR516" s="57"/>
      <c r="AS516" s="57"/>
      <c r="AT516" s="57"/>
      <c r="AU516" s="57"/>
      <c r="AV516" s="57"/>
      <c r="AW516" s="57"/>
      <c r="AX516" s="57"/>
      <c r="AY516" s="57"/>
      <c r="AZ516" s="57"/>
      <c r="BA516" s="57"/>
      <c r="BB516" s="57"/>
      <c r="BC516" s="57"/>
      <c r="BD516" s="57"/>
      <c r="BE516" s="57"/>
      <c r="BF516" s="57"/>
      <c r="BG516" s="57"/>
      <c r="BH516" s="57"/>
      <c r="BI516" s="57"/>
      <c r="BJ516" s="57"/>
      <c r="BK516" s="57"/>
      <c r="BL516" s="57"/>
      <c r="BM516" s="57"/>
      <c r="BN516" s="57"/>
      <c r="BO516" s="57"/>
      <c r="BP516" s="57"/>
      <c r="BQ516" s="57"/>
      <c r="BR516" s="57"/>
      <c r="BS516" s="57"/>
      <c r="BT516" s="57"/>
      <c r="BU516" s="57"/>
      <c r="BV516" s="57"/>
      <c r="BW516" s="57"/>
      <c r="BX516" s="57"/>
      <c r="BY516" s="57"/>
      <c r="BZ516" s="57"/>
      <c r="CA516" s="57"/>
      <c r="CB516" s="57"/>
      <c r="CC516" s="57"/>
      <c r="CD516" s="57"/>
      <c r="CE516" s="57"/>
      <c r="CF516" s="57"/>
      <c r="CG516" s="57"/>
      <c r="CH516" s="57"/>
      <c r="CI516" s="57"/>
      <c r="CJ516" s="57"/>
      <c r="CK516" s="57"/>
      <c r="CL516" s="57"/>
      <c r="CM516" s="57"/>
      <c r="CN516" s="57"/>
      <c r="CO516" s="57"/>
      <c r="CP516" s="57"/>
      <c r="CQ516" s="57"/>
      <c r="CR516" s="57"/>
      <c r="CS516" s="57"/>
      <c r="CT516" s="57"/>
      <c r="CU516" s="57"/>
      <c r="CV516" s="57"/>
      <c r="CW516" s="57"/>
      <c r="CX516" s="57"/>
      <c r="CY516" s="57"/>
      <c r="CZ516" s="57"/>
      <c r="DA516" s="57"/>
      <c r="DB516" s="57"/>
      <c r="DC516" s="57"/>
      <c r="DD516" s="57"/>
      <c r="DE516" s="57"/>
      <c r="DF516" s="57"/>
      <c r="DG516" s="57"/>
      <c r="DH516" s="57"/>
      <c r="DI516" s="57"/>
      <c r="DJ516" s="57"/>
      <c r="DK516" s="57"/>
      <c r="DL516" s="57"/>
      <c r="DM516" s="57"/>
      <c r="DN516" s="57"/>
      <c r="DO516" s="57"/>
      <c r="DP516" s="57"/>
      <c r="DQ516" s="57"/>
      <c r="DR516" s="57"/>
      <c r="DS516" s="57"/>
      <c r="DT516" s="57"/>
      <c r="DU516" s="57"/>
      <c r="DV516" s="57"/>
      <c r="DW516" s="57"/>
      <c r="DX516" s="57"/>
      <c r="DY516" s="57"/>
      <c r="DZ516" s="57"/>
      <c r="EA516" s="57"/>
      <c r="EB516" s="57"/>
      <c r="EC516" s="57"/>
      <c r="ED516" s="57"/>
      <c r="EE516" s="57"/>
      <c r="EF516" s="57"/>
      <c r="EG516" s="57"/>
      <c r="EH516" s="57"/>
      <c r="EI516" s="57"/>
      <c r="EJ516" s="57"/>
      <c r="EK516" s="57"/>
      <c r="EL516" s="57"/>
      <c r="EM516" s="57"/>
      <c r="EN516" s="57"/>
      <c r="EO516" s="57"/>
      <c r="EP516" s="57"/>
      <c r="EQ516" s="57"/>
      <c r="ER516" s="57"/>
      <c r="ES516" s="57"/>
      <c r="ET516" s="57"/>
      <c r="EU516" s="57"/>
      <c r="EV516" s="57"/>
      <c r="EW516" s="57"/>
      <c r="EX516" s="57"/>
      <c r="EY516" s="57"/>
      <c r="EZ516" s="57"/>
      <c r="FA516" s="57"/>
      <c r="FB516" s="57"/>
      <c r="FC516" s="57"/>
      <c r="FD516" s="57"/>
      <c r="FE516" s="57"/>
      <c r="FF516" s="57"/>
      <c r="FG516" s="57"/>
      <c r="FH516" s="57"/>
      <c r="FI516" s="57"/>
      <c r="FJ516" s="57"/>
      <c r="FK516" s="57"/>
      <c r="FL516" s="57"/>
      <c r="FM516" s="57"/>
      <c r="FN516" s="57"/>
      <c r="FO516" s="57"/>
      <c r="FP516" s="57"/>
      <c r="FQ516" s="57"/>
      <c r="FR516" s="57"/>
      <c r="FS516" s="57"/>
      <c r="FT516" s="57"/>
      <c r="FU516" s="57"/>
      <c r="FV516" s="57"/>
      <c r="FW516" s="57"/>
      <c r="FX516" s="57"/>
      <c r="FY516" s="57"/>
      <c r="FZ516" s="57"/>
      <c r="GA516" s="57"/>
      <c r="GB516" s="57"/>
      <c r="GC516" s="57"/>
      <c r="GD516" s="57"/>
      <c r="GE516" s="57"/>
      <c r="GF516" s="57"/>
      <c r="GG516" s="57"/>
      <c r="GH516" s="57"/>
      <c r="GI516" s="57"/>
      <c r="GJ516" s="57"/>
      <c r="GK516" s="57"/>
      <c r="GL516" s="57"/>
      <c r="GM516" s="57"/>
      <c r="GN516" s="57"/>
      <c r="GO516" s="57"/>
      <c r="GP516" s="57"/>
      <c r="GQ516" s="57"/>
      <c r="GR516" s="57"/>
      <c r="GS516" s="57"/>
      <c r="GT516" s="57"/>
      <c r="GU516" s="57"/>
      <c r="GV516" s="57"/>
      <c r="GW516" s="57"/>
      <c r="GX516" s="57"/>
      <c r="GY516" s="57"/>
      <c r="GZ516" s="57"/>
      <c r="HA516" s="57"/>
      <c r="HB516" s="57"/>
      <c r="HC516" s="57"/>
      <c r="HD516" s="57"/>
      <c r="HE516" s="57"/>
      <c r="HF516" s="57"/>
      <c r="HG516" s="57"/>
      <c r="HH516" s="57"/>
      <c r="HI516" s="57"/>
      <c r="HJ516" s="57"/>
      <c r="HK516" s="57"/>
      <c r="HL516" s="57"/>
      <c r="HM516" s="57"/>
      <c r="HN516" s="57"/>
      <c r="HO516" s="57"/>
      <c r="HP516" s="57"/>
      <c r="HQ516" s="57"/>
      <c r="HR516" s="57"/>
      <c r="HS516" s="57"/>
      <c r="HT516" s="57"/>
      <c r="HU516" s="57"/>
      <c r="HV516" s="57"/>
      <c r="HW516" s="57"/>
      <c r="HX516" s="57"/>
      <c r="HY516" s="57"/>
      <c r="HZ516" s="57"/>
      <c r="IA516" s="57"/>
      <c r="IB516" s="57"/>
      <c r="IC516" s="57"/>
    </row>
    <row r="517" spans="4:237"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  <c r="AA517" s="57"/>
      <c r="AB517" s="57"/>
      <c r="AC517" s="57"/>
      <c r="AD517" s="57"/>
      <c r="AE517" s="57"/>
      <c r="AF517" s="57"/>
      <c r="AG517" s="57"/>
      <c r="AH517" s="57"/>
      <c r="AI517" s="57"/>
      <c r="AJ517" s="57"/>
      <c r="AK517" s="57"/>
      <c r="AL517" s="57"/>
      <c r="AM517" s="57"/>
      <c r="AN517" s="57"/>
      <c r="AO517" s="57"/>
      <c r="AP517" s="57"/>
      <c r="AQ517" s="57"/>
      <c r="AR517" s="57"/>
      <c r="AS517" s="57"/>
      <c r="AT517" s="57"/>
      <c r="AU517" s="57"/>
      <c r="AV517" s="57"/>
      <c r="AW517" s="57"/>
      <c r="AX517" s="57"/>
      <c r="AY517" s="57"/>
      <c r="AZ517" s="57"/>
      <c r="BA517" s="57"/>
      <c r="BB517" s="57"/>
      <c r="BC517" s="57"/>
      <c r="BD517" s="57"/>
      <c r="BE517" s="57"/>
      <c r="BF517" s="57"/>
      <c r="BG517" s="57"/>
      <c r="BH517" s="57"/>
      <c r="BI517" s="57"/>
      <c r="BJ517" s="57"/>
      <c r="BK517" s="57"/>
      <c r="BL517" s="57"/>
      <c r="BM517" s="57"/>
      <c r="BN517" s="57"/>
      <c r="BO517" s="57"/>
      <c r="BP517" s="57"/>
      <c r="BQ517" s="57"/>
      <c r="BR517" s="57"/>
      <c r="BS517" s="57"/>
      <c r="BT517" s="57"/>
      <c r="BU517" s="57"/>
      <c r="BV517" s="57"/>
      <c r="BW517" s="57"/>
      <c r="BX517" s="57"/>
      <c r="BY517" s="57"/>
      <c r="BZ517" s="57"/>
      <c r="CA517" s="57"/>
      <c r="CB517" s="57"/>
      <c r="CC517" s="57"/>
      <c r="CD517" s="57"/>
      <c r="CE517" s="57"/>
      <c r="CF517" s="57"/>
      <c r="CG517" s="57"/>
      <c r="CH517" s="57"/>
      <c r="CI517" s="57"/>
      <c r="CJ517" s="57"/>
      <c r="CK517" s="57"/>
      <c r="CL517" s="57"/>
      <c r="CM517" s="57"/>
      <c r="CN517" s="57"/>
      <c r="CO517" s="57"/>
      <c r="CP517" s="57"/>
      <c r="CQ517" s="57"/>
      <c r="CR517" s="57"/>
      <c r="CS517" s="57"/>
      <c r="CT517" s="57"/>
      <c r="CU517" s="57"/>
      <c r="CV517" s="57"/>
      <c r="CW517" s="57"/>
      <c r="CX517" s="57"/>
      <c r="CY517" s="57"/>
      <c r="CZ517" s="57"/>
      <c r="DA517" s="57"/>
      <c r="DB517" s="57"/>
      <c r="DC517" s="57"/>
      <c r="DD517" s="57"/>
      <c r="DE517" s="57"/>
      <c r="DF517" s="57"/>
      <c r="DG517" s="57"/>
      <c r="DH517" s="57"/>
      <c r="DI517" s="57"/>
      <c r="DJ517" s="57"/>
      <c r="DK517" s="57"/>
      <c r="DL517" s="57"/>
      <c r="DM517" s="57"/>
      <c r="DN517" s="57"/>
      <c r="DO517" s="57"/>
      <c r="DP517" s="57"/>
      <c r="DQ517" s="57"/>
      <c r="DR517" s="57"/>
      <c r="DS517" s="57"/>
      <c r="DT517" s="57"/>
      <c r="DU517" s="57"/>
      <c r="DV517" s="57"/>
      <c r="DW517" s="57"/>
      <c r="DX517" s="57"/>
      <c r="DY517" s="57"/>
      <c r="DZ517" s="57"/>
      <c r="EA517" s="57"/>
      <c r="EB517" s="57"/>
      <c r="EC517" s="57"/>
      <c r="ED517" s="57"/>
      <c r="EE517" s="57"/>
      <c r="EF517" s="57"/>
      <c r="EG517" s="57"/>
      <c r="EH517" s="57"/>
      <c r="EI517" s="57"/>
      <c r="EJ517" s="57"/>
      <c r="EK517" s="57"/>
      <c r="EL517" s="57"/>
      <c r="EM517" s="57"/>
      <c r="EN517" s="57"/>
      <c r="EO517" s="57"/>
      <c r="EP517" s="57"/>
      <c r="EQ517" s="57"/>
      <c r="ER517" s="57"/>
      <c r="ES517" s="57"/>
      <c r="ET517" s="57"/>
      <c r="EU517" s="57"/>
      <c r="EV517" s="57"/>
      <c r="EW517" s="57"/>
      <c r="EX517" s="57"/>
      <c r="EY517" s="57"/>
      <c r="EZ517" s="57"/>
      <c r="FA517" s="57"/>
      <c r="FB517" s="57"/>
      <c r="FC517" s="57"/>
      <c r="FD517" s="57"/>
      <c r="FE517" s="57"/>
      <c r="FF517" s="57"/>
      <c r="FG517" s="57"/>
      <c r="FH517" s="57"/>
      <c r="FI517" s="57"/>
      <c r="FJ517" s="57"/>
      <c r="FK517" s="57"/>
      <c r="FL517" s="57"/>
      <c r="FM517" s="57"/>
      <c r="FN517" s="57"/>
      <c r="FO517" s="57"/>
      <c r="FP517" s="57"/>
      <c r="FQ517" s="57"/>
      <c r="FR517" s="57"/>
      <c r="FS517" s="57"/>
      <c r="FT517" s="57"/>
      <c r="FU517" s="57"/>
      <c r="FV517" s="57"/>
      <c r="FW517" s="57"/>
      <c r="FX517" s="57"/>
      <c r="FY517" s="57"/>
      <c r="FZ517" s="57"/>
      <c r="GA517" s="57"/>
      <c r="GB517" s="57"/>
      <c r="GC517" s="57"/>
      <c r="GD517" s="57"/>
      <c r="GE517" s="57"/>
      <c r="GF517" s="57"/>
      <c r="GG517" s="57"/>
      <c r="GH517" s="57"/>
      <c r="GI517" s="57"/>
      <c r="GJ517" s="57"/>
      <c r="GK517" s="57"/>
      <c r="GL517" s="57"/>
      <c r="GM517" s="57"/>
      <c r="GN517" s="57"/>
      <c r="GO517" s="57"/>
      <c r="GP517" s="57"/>
      <c r="GQ517" s="57"/>
      <c r="GR517" s="57"/>
      <c r="GS517" s="57"/>
      <c r="GT517" s="57"/>
      <c r="GU517" s="57"/>
      <c r="GV517" s="57"/>
      <c r="GW517" s="57"/>
      <c r="GX517" s="57"/>
      <c r="GY517" s="57"/>
      <c r="GZ517" s="57"/>
      <c r="HA517" s="57"/>
      <c r="HB517" s="57"/>
      <c r="HC517" s="57"/>
      <c r="HD517" s="57"/>
      <c r="HE517" s="57"/>
      <c r="HF517" s="57"/>
      <c r="HG517" s="57"/>
      <c r="HH517" s="57"/>
      <c r="HI517" s="57"/>
      <c r="HJ517" s="57"/>
      <c r="HK517" s="57"/>
      <c r="HL517" s="57"/>
      <c r="HM517" s="57"/>
      <c r="HN517" s="57"/>
      <c r="HO517" s="57"/>
      <c r="HP517" s="57"/>
      <c r="HQ517" s="57"/>
      <c r="HR517" s="57"/>
      <c r="HS517" s="57"/>
      <c r="HT517" s="57"/>
      <c r="HU517" s="57"/>
      <c r="HV517" s="57"/>
      <c r="HW517" s="57"/>
      <c r="HX517" s="57"/>
      <c r="HY517" s="57"/>
      <c r="HZ517" s="57"/>
      <c r="IA517" s="57"/>
      <c r="IB517" s="57"/>
      <c r="IC517" s="57"/>
    </row>
    <row r="518" spans="4:237"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  <c r="AA518" s="57"/>
      <c r="AB518" s="57"/>
      <c r="AC518" s="57"/>
      <c r="AD518" s="57"/>
      <c r="AE518" s="57"/>
      <c r="AF518" s="57"/>
      <c r="AG518" s="57"/>
      <c r="AH518" s="57"/>
      <c r="AI518" s="57"/>
      <c r="AJ518" s="57"/>
      <c r="AK518" s="57"/>
      <c r="AL518" s="57"/>
      <c r="AM518" s="57"/>
      <c r="AN518" s="57"/>
      <c r="AO518" s="57"/>
      <c r="AP518" s="57"/>
      <c r="AQ518" s="57"/>
      <c r="AR518" s="57"/>
      <c r="AS518" s="57"/>
      <c r="AT518" s="57"/>
      <c r="AU518" s="57"/>
      <c r="AV518" s="57"/>
      <c r="AW518" s="57"/>
      <c r="AX518" s="57"/>
      <c r="AY518" s="57"/>
      <c r="AZ518" s="57"/>
      <c r="BA518" s="57"/>
      <c r="BB518" s="57"/>
      <c r="BC518" s="57"/>
      <c r="BD518" s="57"/>
      <c r="BE518" s="57"/>
      <c r="BF518" s="57"/>
      <c r="BG518" s="57"/>
      <c r="BH518" s="57"/>
      <c r="BI518" s="57"/>
      <c r="BJ518" s="57"/>
      <c r="BK518" s="57"/>
      <c r="BL518" s="57"/>
      <c r="BM518" s="57"/>
      <c r="BN518" s="57"/>
      <c r="BO518" s="57"/>
      <c r="BP518" s="57"/>
      <c r="BQ518" s="57"/>
      <c r="BR518" s="57"/>
      <c r="BS518" s="57"/>
      <c r="BT518" s="57"/>
      <c r="BU518" s="57"/>
      <c r="BV518" s="57"/>
      <c r="BW518" s="57"/>
      <c r="BX518" s="57"/>
      <c r="BY518" s="57"/>
      <c r="BZ518" s="57"/>
      <c r="CA518" s="57"/>
      <c r="CB518" s="57"/>
      <c r="CC518" s="57"/>
      <c r="CD518" s="57"/>
      <c r="CE518" s="57"/>
      <c r="CF518" s="57"/>
      <c r="CG518" s="57"/>
      <c r="CH518" s="57"/>
      <c r="CI518" s="57"/>
      <c r="CJ518" s="57"/>
      <c r="CK518" s="57"/>
      <c r="CL518" s="57"/>
      <c r="CM518" s="57"/>
      <c r="CN518" s="57"/>
      <c r="CO518" s="57"/>
      <c r="CP518" s="57"/>
      <c r="CQ518" s="57"/>
      <c r="CR518" s="57"/>
      <c r="CS518" s="57"/>
      <c r="CT518" s="57"/>
      <c r="CU518" s="57"/>
      <c r="CV518" s="57"/>
      <c r="CW518" s="57"/>
      <c r="CX518" s="57"/>
      <c r="CY518" s="57"/>
      <c r="CZ518" s="57"/>
      <c r="DA518" s="57"/>
      <c r="DB518" s="57"/>
      <c r="DC518" s="57"/>
      <c r="DD518" s="57"/>
      <c r="DE518" s="57"/>
      <c r="DF518" s="57"/>
      <c r="DG518" s="57"/>
      <c r="DH518" s="57"/>
      <c r="DI518" s="57"/>
      <c r="DJ518" s="57"/>
      <c r="DK518" s="57"/>
      <c r="DL518" s="57"/>
      <c r="DM518" s="57"/>
      <c r="DN518" s="57"/>
      <c r="DO518" s="57"/>
      <c r="DP518" s="57"/>
      <c r="DQ518" s="57"/>
      <c r="DR518" s="57"/>
      <c r="DS518" s="57"/>
      <c r="DT518" s="57"/>
      <c r="DU518" s="57"/>
      <c r="DV518" s="57"/>
      <c r="DW518" s="57"/>
      <c r="DX518" s="57"/>
      <c r="DY518" s="57"/>
      <c r="DZ518" s="57"/>
      <c r="EA518" s="57"/>
      <c r="EB518" s="57"/>
      <c r="EC518" s="57"/>
      <c r="ED518" s="57"/>
      <c r="EE518" s="57"/>
      <c r="EF518" s="57"/>
      <c r="EG518" s="57"/>
      <c r="EH518" s="57"/>
      <c r="EI518" s="57"/>
      <c r="EJ518" s="57"/>
      <c r="EK518" s="57"/>
      <c r="EL518" s="57"/>
      <c r="EM518" s="57"/>
      <c r="EN518" s="57"/>
      <c r="EO518" s="57"/>
      <c r="EP518" s="57"/>
      <c r="EQ518" s="57"/>
      <c r="ER518" s="57"/>
      <c r="ES518" s="57"/>
      <c r="ET518" s="57"/>
      <c r="EU518" s="57"/>
      <c r="EV518" s="57"/>
      <c r="EW518" s="57"/>
      <c r="EX518" s="57"/>
      <c r="EY518" s="57"/>
      <c r="EZ518" s="57"/>
      <c r="FA518" s="57"/>
      <c r="FB518" s="57"/>
      <c r="FC518" s="57"/>
      <c r="FD518" s="57"/>
      <c r="FE518" s="57"/>
      <c r="FF518" s="57"/>
      <c r="FG518" s="57"/>
      <c r="FH518" s="57"/>
      <c r="FI518" s="57"/>
      <c r="FJ518" s="57"/>
      <c r="FK518" s="57"/>
      <c r="FL518" s="57"/>
      <c r="FM518" s="57"/>
      <c r="FN518" s="57"/>
      <c r="FO518" s="57"/>
      <c r="FP518" s="57"/>
      <c r="FQ518" s="57"/>
      <c r="FR518" s="57"/>
      <c r="FS518" s="57"/>
      <c r="FT518" s="57"/>
      <c r="FU518" s="57"/>
      <c r="FV518" s="57"/>
      <c r="FW518" s="57"/>
      <c r="FX518" s="57"/>
      <c r="FY518" s="57"/>
      <c r="FZ518" s="57"/>
      <c r="GA518" s="57"/>
      <c r="GB518" s="57"/>
      <c r="GC518" s="57"/>
      <c r="GD518" s="57"/>
      <c r="GE518" s="57"/>
      <c r="GF518" s="57"/>
      <c r="GG518" s="57"/>
      <c r="GH518" s="57"/>
      <c r="GI518" s="57"/>
      <c r="GJ518" s="57"/>
      <c r="GK518" s="57"/>
      <c r="GL518" s="57"/>
      <c r="GM518" s="57"/>
      <c r="GN518" s="57"/>
      <c r="GO518" s="57"/>
      <c r="GP518" s="57"/>
      <c r="GQ518" s="57"/>
      <c r="GR518" s="57"/>
      <c r="GS518" s="57"/>
      <c r="GT518" s="57"/>
      <c r="GU518" s="57"/>
      <c r="GV518" s="57"/>
      <c r="GW518" s="57"/>
      <c r="GX518" s="57"/>
      <c r="GY518" s="57"/>
      <c r="GZ518" s="57"/>
      <c r="HA518" s="57"/>
      <c r="HB518" s="57"/>
      <c r="HC518" s="57"/>
      <c r="HD518" s="57"/>
      <c r="HE518" s="57"/>
      <c r="HF518" s="57"/>
      <c r="HG518" s="57"/>
      <c r="HH518" s="57"/>
      <c r="HI518" s="57"/>
      <c r="HJ518" s="57"/>
      <c r="HK518" s="57"/>
      <c r="HL518" s="57"/>
      <c r="HM518" s="57"/>
      <c r="HN518" s="57"/>
      <c r="HO518" s="57"/>
      <c r="HP518" s="57"/>
      <c r="HQ518" s="57"/>
      <c r="HR518" s="57"/>
      <c r="HS518" s="57"/>
      <c r="HT518" s="57"/>
      <c r="HU518" s="57"/>
      <c r="HV518" s="57"/>
      <c r="HW518" s="57"/>
      <c r="HX518" s="57"/>
      <c r="HY518" s="57"/>
      <c r="HZ518" s="57"/>
      <c r="IA518" s="57"/>
      <c r="IB518" s="57"/>
      <c r="IC518" s="57"/>
    </row>
    <row r="519" spans="4:237"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  <c r="AA519" s="57"/>
      <c r="AB519" s="57"/>
      <c r="AC519" s="57"/>
      <c r="AD519" s="57"/>
      <c r="AE519" s="57"/>
      <c r="AF519" s="57"/>
      <c r="AG519" s="57"/>
      <c r="AH519" s="57"/>
      <c r="AI519" s="57"/>
      <c r="AJ519" s="57"/>
      <c r="AK519" s="57"/>
      <c r="AL519" s="57"/>
      <c r="AM519" s="57"/>
      <c r="AN519" s="57"/>
      <c r="AO519" s="57"/>
      <c r="AP519" s="57"/>
      <c r="AQ519" s="57"/>
      <c r="AR519" s="57"/>
      <c r="AS519" s="57"/>
      <c r="AT519" s="57"/>
      <c r="AU519" s="57"/>
      <c r="AV519" s="57"/>
      <c r="AW519" s="57"/>
      <c r="AX519" s="57"/>
      <c r="AY519" s="57"/>
      <c r="AZ519" s="57"/>
      <c r="BA519" s="57"/>
      <c r="BB519" s="57"/>
      <c r="BC519" s="57"/>
      <c r="BD519" s="57"/>
      <c r="BE519" s="57"/>
      <c r="BF519" s="57"/>
      <c r="BG519" s="57"/>
      <c r="BH519" s="57"/>
      <c r="BI519" s="57"/>
      <c r="BJ519" s="57"/>
      <c r="BK519" s="57"/>
      <c r="BL519" s="57"/>
      <c r="BM519" s="57"/>
      <c r="BN519" s="57"/>
      <c r="BO519" s="57"/>
      <c r="BP519" s="57"/>
      <c r="BQ519" s="57"/>
      <c r="BR519" s="57"/>
      <c r="BS519" s="57"/>
      <c r="BT519" s="57"/>
      <c r="BU519" s="57"/>
      <c r="BV519" s="57"/>
      <c r="BW519" s="57"/>
      <c r="BX519" s="57"/>
      <c r="BY519" s="57"/>
      <c r="BZ519" s="57"/>
      <c r="CA519" s="57"/>
      <c r="CB519" s="57"/>
      <c r="CC519" s="57"/>
      <c r="CD519" s="57"/>
      <c r="CE519" s="57"/>
      <c r="CF519" s="57"/>
      <c r="CG519" s="57"/>
      <c r="CH519" s="57"/>
      <c r="CI519" s="57"/>
      <c r="CJ519" s="57"/>
      <c r="CK519" s="57"/>
      <c r="CL519" s="57"/>
      <c r="CM519" s="57"/>
      <c r="CN519" s="57"/>
      <c r="CO519" s="57"/>
      <c r="CP519" s="57"/>
      <c r="CQ519" s="57"/>
      <c r="CR519" s="57"/>
      <c r="CS519" s="57"/>
      <c r="CT519" s="57"/>
      <c r="CU519" s="57"/>
      <c r="CV519" s="57"/>
      <c r="CW519" s="57"/>
      <c r="CX519" s="57"/>
      <c r="CY519" s="57"/>
      <c r="CZ519" s="57"/>
      <c r="DA519" s="57"/>
      <c r="DB519" s="57"/>
      <c r="DC519" s="57"/>
      <c r="DD519" s="57"/>
      <c r="DE519" s="57"/>
      <c r="DF519" s="57"/>
      <c r="DG519" s="57"/>
      <c r="DH519" s="57"/>
      <c r="DI519" s="57"/>
      <c r="DJ519" s="57"/>
      <c r="DK519" s="57"/>
      <c r="DL519" s="57"/>
      <c r="DM519" s="57"/>
      <c r="DN519" s="57"/>
      <c r="DO519" s="57"/>
      <c r="DP519" s="57"/>
      <c r="DQ519" s="57"/>
      <c r="DR519" s="57"/>
      <c r="DS519" s="57"/>
      <c r="DT519" s="57"/>
      <c r="DU519" s="57"/>
      <c r="DV519" s="57"/>
      <c r="DW519" s="57"/>
      <c r="DX519" s="57"/>
      <c r="DY519" s="57"/>
      <c r="DZ519" s="57"/>
      <c r="EA519" s="57"/>
      <c r="EB519" s="57"/>
      <c r="EC519" s="57"/>
      <c r="ED519" s="57"/>
      <c r="EE519" s="57"/>
      <c r="EF519" s="57"/>
      <c r="EG519" s="57"/>
      <c r="EH519" s="57"/>
      <c r="EI519" s="57"/>
      <c r="EJ519" s="57"/>
      <c r="EK519" s="57"/>
      <c r="EL519" s="57"/>
      <c r="EM519" s="57"/>
      <c r="EN519" s="57"/>
      <c r="EO519" s="57"/>
      <c r="EP519" s="57"/>
      <c r="EQ519" s="57"/>
      <c r="ER519" s="57"/>
      <c r="ES519" s="57"/>
      <c r="ET519" s="57"/>
      <c r="EU519" s="57"/>
      <c r="EV519" s="57"/>
      <c r="EW519" s="57"/>
      <c r="EX519" s="57"/>
      <c r="EY519" s="57"/>
      <c r="EZ519" s="57"/>
      <c r="FA519" s="57"/>
      <c r="FB519" s="57"/>
      <c r="FC519" s="57"/>
      <c r="FD519" s="57"/>
      <c r="FE519" s="57"/>
      <c r="FF519" s="57"/>
      <c r="FG519" s="57"/>
      <c r="FH519" s="57"/>
      <c r="FI519" s="57"/>
      <c r="FJ519" s="57"/>
      <c r="FK519" s="57"/>
      <c r="FL519" s="57"/>
      <c r="FM519" s="57"/>
      <c r="FN519" s="57"/>
      <c r="FO519" s="57"/>
      <c r="FP519" s="57"/>
      <c r="FQ519" s="57"/>
      <c r="FR519" s="57"/>
      <c r="FS519" s="57"/>
      <c r="FT519" s="57"/>
      <c r="FU519" s="57"/>
      <c r="FV519" s="57"/>
      <c r="FW519" s="57"/>
      <c r="FX519" s="57"/>
      <c r="FY519" s="57"/>
      <c r="FZ519" s="57"/>
      <c r="GA519" s="57"/>
      <c r="GB519" s="57"/>
      <c r="GC519" s="57"/>
      <c r="GD519" s="57"/>
      <c r="GE519" s="57"/>
      <c r="GF519" s="57"/>
      <c r="GG519" s="57"/>
      <c r="GH519" s="57"/>
      <c r="GI519" s="57"/>
      <c r="GJ519" s="57"/>
      <c r="GK519" s="57"/>
      <c r="GL519" s="57"/>
      <c r="GM519" s="57"/>
      <c r="GN519" s="57"/>
      <c r="GO519" s="57"/>
      <c r="GP519" s="57"/>
      <c r="GQ519" s="57"/>
      <c r="GR519" s="57"/>
      <c r="GS519" s="57"/>
      <c r="GT519" s="57"/>
      <c r="GU519" s="57"/>
      <c r="GV519" s="57"/>
      <c r="GW519" s="57"/>
      <c r="GX519" s="57"/>
      <c r="GY519" s="57"/>
      <c r="GZ519" s="57"/>
      <c r="HA519" s="57"/>
      <c r="HB519" s="57"/>
      <c r="HC519" s="57"/>
      <c r="HD519" s="57"/>
      <c r="HE519" s="57"/>
      <c r="HF519" s="57"/>
      <c r="HG519" s="57"/>
      <c r="HH519" s="57"/>
      <c r="HI519" s="57"/>
      <c r="HJ519" s="57"/>
      <c r="HK519" s="57"/>
      <c r="HL519" s="57"/>
      <c r="HM519" s="57"/>
      <c r="HN519" s="57"/>
      <c r="HO519" s="57"/>
      <c r="HP519" s="57"/>
      <c r="HQ519" s="57"/>
      <c r="HR519" s="57"/>
      <c r="HS519" s="57"/>
      <c r="HT519" s="57"/>
      <c r="HU519" s="57"/>
      <c r="HV519" s="57"/>
      <c r="HW519" s="57"/>
      <c r="HX519" s="57"/>
      <c r="HY519" s="57"/>
      <c r="HZ519" s="57"/>
      <c r="IA519" s="57"/>
      <c r="IB519" s="57"/>
      <c r="IC519" s="57"/>
    </row>
    <row r="520" spans="4:237"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  <c r="AA520" s="57"/>
      <c r="AB520" s="57"/>
      <c r="AC520" s="57"/>
      <c r="AD520" s="57"/>
      <c r="AE520" s="57"/>
      <c r="AF520" s="57"/>
      <c r="AG520" s="57"/>
      <c r="AH520" s="57"/>
      <c r="AI520" s="57"/>
      <c r="AJ520" s="57"/>
      <c r="AK520" s="57"/>
      <c r="AL520" s="57"/>
      <c r="AM520" s="57"/>
      <c r="AN520" s="57"/>
      <c r="AO520" s="57"/>
      <c r="AP520" s="57"/>
      <c r="AQ520" s="57"/>
      <c r="AR520" s="57"/>
      <c r="AS520" s="57"/>
      <c r="AT520" s="57"/>
      <c r="AU520" s="57"/>
      <c r="AV520" s="57"/>
      <c r="AW520" s="57"/>
      <c r="AX520" s="57"/>
      <c r="AY520" s="57"/>
      <c r="AZ520" s="57"/>
      <c r="BA520" s="57"/>
      <c r="BB520" s="57"/>
      <c r="BC520" s="57"/>
      <c r="BD520" s="57"/>
      <c r="BE520" s="57"/>
      <c r="BF520" s="57"/>
      <c r="BG520" s="57"/>
      <c r="BH520" s="57"/>
      <c r="BI520" s="57"/>
      <c r="BJ520" s="57"/>
      <c r="BK520" s="57"/>
      <c r="BL520" s="57"/>
      <c r="BM520" s="57"/>
      <c r="BN520" s="57"/>
      <c r="BO520" s="57"/>
      <c r="BP520" s="57"/>
      <c r="BQ520" s="57"/>
      <c r="BR520" s="57"/>
      <c r="BS520" s="57"/>
      <c r="BT520" s="57"/>
      <c r="BU520" s="57"/>
      <c r="BV520" s="57"/>
      <c r="BW520" s="57"/>
      <c r="BX520" s="57"/>
      <c r="BY520" s="57"/>
      <c r="BZ520" s="57"/>
      <c r="CA520" s="57"/>
      <c r="CB520" s="57"/>
      <c r="CC520" s="57"/>
      <c r="CD520" s="57"/>
      <c r="CE520" s="57"/>
      <c r="CF520" s="57"/>
      <c r="CG520" s="57"/>
      <c r="CH520" s="57"/>
      <c r="CI520" s="57"/>
      <c r="CJ520" s="57"/>
      <c r="CK520" s="57"/>
      <c r="CL520" s="57"/>
      <c r="CM520" s="57"/>
      <c r="CN520" s="57"/>
      <c r="CO520" s="57"/>
      <c r="CP520" s="57"/>
      <c r="CQ520" s="57"/>
      <c r="CR520" s="57"/>
      <c r="CS520" s="57"/>
      <c r="CT520" s="57"/>
      <c r="CU520" s="57"/>
      <c r="CV520" s="57"/>
      <c r="CW520" s="57"/>
      <c r="CX520" s="57"/>
      <c r="CY520" s="57"/>
      <c r="CZ520" s="57"/>
      <c r="DA520" s="57"/>
      <c r="DB520" s="57"/>
      <c r="DC520" s="57"/>
      <c r="DD520" s="57"/>
      <c r="DE520" s="57"/>
      <c r="DF520" s="57"/>
      <c r="DG520" s="57"/>
      <c r="DH520" s="57"/>
      <c r="DI520" s="57"/>
      <c r="DJ520" s="57"/>
      <c r="DK520" s="57"/>
      <c r="DL520" s="57"/>
      <c r="DM520" s="57"/>
      <c r="DN520" s="57"/>
      <c r="DO520" s="57"/>
      <c r="DP520" s="57"/>
      <c r="DQ520" s="57"/>
      <c r="DR520" s="57"/>
      <c r="DS520" s="57"/>
      <c r="DT520" s="57"/>
      <c r="DU520" s="57"/>
      <c r="DV520" s="57"/>
      <c r="DW520" s="57"/>
      <c r="DX520" s="57"/>
      <c r="DY520" s="57"/>
      <c r="DZ520" s="57"/>
      <c r="EA520" s="57"/>
      <c r="EB520" s="57"/>
      <c r="EC520" s="57"/>
      <c r="ED520" s="57"/>
      <c r="EE520" s="57"/>
      <c r="EF520" s="57"/>
      <c r="EG520" s="57"/>
      <c r="EH520" s="57"/>
      <c r="EI520" s="57"/>
      <c r="EJ520" s="57"/>
      <c r="EK520" s="57"/>
      <c r="EL520" s="57"/>
      <c r="EM520" s="57"/>
      <c r="EN520" s="57"/>
      <c r="EO520" s="57"/>
      <c r="EP520" s="57"/>
      <c r="EQ520" s="57"/>
      <c r="ER520" s="57"/>
      <c r="ES520" s="57"/>
      <c r="ET520" s="57"/>
      <c r="EU520" s="57"/>
      <c r="EV520" s="57"/>
      <c r="EW520" s="57"/>
      <c r="EX520" s="57"/>
      <c r="EY520" s="57"/>
      <c r="EZ520" s="57"/>
      <c r="FA520" s="57"/>
      <c r="FB520" s="57"/>
      <c r="FC520" s="57"/>
      <c r="FD520" s="57"/>
      <c r="FE520" s="57"/>
      <c r="FF520" s="57"/>
      <c r="FG520" s="57"/>
      <c r="FH520" s="57"/>
      <c r="FI520" s="57"/>
      <c r="FJ520" s="57"/>
      <c r="FK520" s="57"/>
      <c r="FL520" s="57"/>
      <c r="FM520" s="57"/>
      <c r="FN520" s="57"/>
      <c r="FO520" s="57"/>
      <c r="FP520" s="57"/>
      <c r="FQ520" s="57"/>
      <c r="FR520" s="57"/>
      <c r="FS520" s="57"/>
      <c r="FT520" s="57"/>
      <c r="FU520" s="57"/>
      <c r="FV520" s="57"/>
      <c r="FW520" s="57"/>
      <c r="FX520" s="57"/>
      <c r="FY520" s="57"/>
      <c r="FZ520" s="57"/>
      <c r="GA520" s="57"/>
      <c r="GB520" s="57"/>
      <c r="GC520" s="57"/>
      <c r="GD520" s="57"/>
      <c r="GE520" s="57"/>
      <c r="GF520" s="57"/>
      <c r="GG520" s="57"/>
      <c r="GH520" s="57"/>
      <c r="GI520" s="57"/>
      <c r="GJ520" s="57"/>
      <c r="GK520" s="57"/>
      <c r="GL520" s="57"/>
      <c r="GM520" s="57"/>
      <c r="GN520" s="57"/>
      <c r="GO520" s="57"/>
      <c r="GP520" s="57"/>
      <c r="GQ520" s="57"/>
      <c r="GR520" s="57"/>
      <c r="GS520" s="57"/>
      <c r="GT520" s="57"/>
      <c r="GU520" s="57"/>
      <c r="GV520" s="57"/>
      <c r="GW520" s="57"/>
      <c r="GX520" s="57"/>
      <c r="GY520" s="57"/>
      <c r="GZ520" s="57"/>
      <c r="HA520" s="57"/>
      <c r="HB520" s="57"/>
      <c r="HC520" s="57"/>
      <c r="HD520" s="57"/>
      <c r="HE520" s="57"/>
      <c r="HF520" s="57"/>
      <c r="HG520" s="57"/>
      <c r="HH520" s="57"/>
      <c r="HI520" s="57"/>
      <c r="HJ520" s="57"/>
      <c r="HK520" s="57"/>
      <c r="HL520" s="57"/>
      <c r="HM520" s="57"/>
      <c r="HN520" s="57"/>
      <c r="HO520" s="57"/>
      <c r="HP520" s="57"/>
      <c r="HQ520" s="57"/>
      <c r="HR520" s="57"/>
      <c r="HS520" s="57"/>
      <c r="HT520" s="57"/>
      <c r="HU520" s="57"/>
      <c r="HV520" s="57"/>
      <c r="HW520" s="57"/>
      <c r="HX520" s="57"/>
      <c r="HY520" s="57"/>
      <c r="HZ520" s="57"/>
      <c r="IA520" s="57"/>
      <c r="IB520" s="57"/>
      <c r="IC520" s="57"/>
    </row>
    <row r="521" spans="4:237"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  <c r="AA521" s="57"/>
      <c r="AB521" s="57"/>
      <c r="AC521" s="57"/>
      <c r="AD521" s="57"/>
      <c r="AE521" s="57"/>
      <c r="AF521" s="57"/>
      <c r="AG521" s="57"/>
      <c r="AH521" s="57"/>
      <c r="AI521" s="57"/>
      <c r="AJ521" s="57"/>
      <c r="AK521" s="57"/>
      <c r="AL521" s="57"/>
      <c r="AM521" s="57"/>
      <c r="AN521" s="57"/>
      <c r="AO521" s="57"/>
      <c r="AP521" s="57"/>
      <c r="AQ521" s="57"/>
      <c r="AR521" s="57"/>
      <c r="AS521" s="57"/>
      <c r="AT521" s="57"/>
      <c r="AU521" s="57"/>
      <c r="AV521" s="57"/>
      <c r="AW521" s="57"/>
      <c r="AX521" s="57"/>
      <c r="AY521" s="57"/>
      <c r="AZ521" s="57"/>
      <c r="BA521" s="57"/>
      <c r="BB521" s="57"/>
      <c r="BC521" s="57"/>
      <c r="BD521" s="57"/>
      <c r="BE521" s="57"/>
      <c r="BF521" s="57"/>
      <c r="BG521" s="57"/>
      <c r="BH521" s="57"/>
      <c r="BI521" s="57"/>
      <c r="BJ521" s="57"/>
      <c r="BK521" s="57"/>
      <c r="BL521" s="57"/>
      <c r="BM521" s="57"/>
      <c r="BN521" s="57"/>
      <c r="BO521" s="57"/>
      <c r="BP521" s="57"/>
      <c r="BQ521" s="57"/>
      <c r="BR521" s="57"/>
      <c r="BS521" s="57"/>
      <c r="BT521" s="57"/>
      <c r="BU521" s="57"/>
      <c r="BV521" s="57"/>
      <c r="BW521" s="57"/>
      <c r="BX521" s="57"/>
      <c r="BY521" s="57"/>
      <c r="BZ521" s="57"/>
      <c r="CA521" s="57"/>
      <c r="CB521" s="57"/>
      <c r="CC521" s="57"/>
      <c r="CD521" s="57"/>
      <c r="CE521" s="57"/>
      <c r="CF521" s="57"/>
      <c r="CG521" s="57"/>
      <c r="CH521" s="57"/>
      <c r="CI521" s="57"/>
      <c r="CJ521" s="57"/>
      <c r="CK521" s="57"/>
      <c r="CL521" s="57"/>
      <c r="CM521" s="57"/>
      <c r="CN521" s="57"/>
      <c r="CO521" s="57"/>
      <c r="CP521" s="57"/>
      <c r="CQ521" s="57"/>
      <c r="CR521" s="57"/>
      <c r="CS521" s="57"/>
      <c r="CT521" s="57"/>
      <c r="CU521" s="57"/>
      <c r="CV521" s="57"/>
      <c r="CW521" s="57"/>
      <c r="CX521" s="57"/>
      <c r="CY521" s="57"/>
      <c r="CZ521" s="57"/>
      <c r="DA521" s="57"/>
      <c r="DB521" s="57"/>
      <c r="DC521" s="57"/>
      <c r="DD521" s="57"/>
      <c r="DE521" s="57"/>
      <c r="DF521" s="57"/>
      <c r="DG521" s="57"/>
      <c r="DH521" s="57"/>
      <c r="DI521" s="57"/>
      <c r="DJ521" s="57"/>
      <c r="DK521" s="57"/>
      <c r="DL521" s="57"/>
      <c r="DM521" s="57"/>
      <c r="DN521" s="57"/>
      <c r="DO521" s="57"/>
      <c r="DP521" s="57"/>
      <c r="DQ521" s="57"/>
      <c r="DR521" s="57"/>
      <c r="DS521" s="57"/>
      <c r="DT521" s="57"/>
      <c r="DU521" s="57"/>
      <c r="DV521" s="57"/>
      <c r="DW521" s="57"/>
      <c r="DX521" s="57"/>
      <c r="DY521" s="57"/>
      <c r="DZ521" s="57"/>
      <c r="EA521" s="57"/>
      <c r="EB521" s="57"/>
      <c r="EC521" s="57"/>
      <c r="ED521" s="57"/>
      <c r="EE521" s="57"/>
      <c r="EF521" s="57"/>
      <c r="EG521" s="57"/>
      <c r="EH521" s="57"/>
      <c r="EI521" s="57"/>
      <c r="EJ521" s="57"/>
      <c r="EK521" s="57"/>
      <c r="EL521" s="57"/>
      <c r="EM521" s="57"/>
      <c r="EN521" s="57"/>
      <c r="EO521" s="57"/>
      <c r="EP521" s="57"/>
      <c r="EQ521" s="57"/>
      <c r="ER521" s="57"/>
      <c r="ES521" s="57"/>
      <c r="ET521" s="57"/>
      <c r="EU521" s="57"/>
      <c r="EV521" s="57"/>
      <c r="EW521" s="57"/>
      <c r="EX521" s="57"/>
      <c r="EY521" s="57"/>
      <c r="EZ521" s="57"/>
      <c r="FA521" s="57"/>
      <c r="FB521" s="57"/>
      <c r="FC521" s="57"/>
      <c r="FD521" s="57"/>
      <c r="FE521" s="57"/>
      <c r="FF521" s="57"/>
      <c r="FG521" s="57"/>
      <c r="FH521" s="57"/>
      <c r="FI521" s="57"/>
      <c r="FJ521" s="57"/>
      <c r="FK521" s="57"/>
      <c r="FL521" s="57"/>
      <c r="FM521" s="57"/>
      <c r="FN521" s="57"/>
      <c r="FO521" s="57"/>
      <c r="FP521" s="57"/>
      <c r="FQ521" s="57"/>
      <c r="FR521" s="57"/>
      <c r="FS521" s="57"/>
      <c r="FT521" s="57"/>
      <c r="FU521" s="57"/>
      <c r="FV521" s="57"/>
      <c r="FW521" s="57"/>
      <c r="FX521" s="57"/>
      <c r="FY521" s="57"/>
      <c r="FZ521" s="57"/>
      <c r="GA521" s="57"/>
      <c r="GB521" s="57"/>
      <c r="GC521" s="57"/>
      <c r="GD521" s="57"/>
      <c r="GE521" s="57"/>
      <c r="GF521" s="57"/>
      <c r="GG521" s="57"/>
      <c r="GH521" s="57"/>
      <c r="GI521" s="57"/>
      <c r="GJ521" s="57"/>
      <c r="GK521" s="57"/>
      <c r="GL521" s="57"/>
      <c r="GM521" s="57"/>
      <c r="GN521" s="57"/>
      <c r="GO521" s="57"/>
      <c r="GP521" s="57"/>
      <c r="GQ521" s="57"/>
      <c r="GR521" s="57"/>
      <c r="GS521" s="57"/>
      <c r="GT521" s="57"/>
      <c r="GU521" s="57"/>
      <c r="GV521" s="57"/>
      <c r="GW521" s="57"/>
      <c r="GX521" s="57"/>
      <c r="GY521" s="57"/>
      <c r="GZ521" s="57"/>
      <c r="HA521" s="57"/>
      <c r="HB521" s="57"/>
      <c r="HC521" s="57"/>
      <c r="HD521" s="57"/>
      <c r="HE521" s="57"/>
      <c r="HF521" s="57"/>
      <c r="HG521" s="57"/>
      <c r="HH521" s="57"/>
      <c r="HI521" s="57"/>
      <c r="HJ521" s="57"/>
      <c r="HK521" s="57"/>
      <c r="HL521" s="57"/>
      <c r="HM521" s="57"/>
      <c r="HN521" s="57"/>
      <c r="HO521" s="57"/>
      <c r="HP521" s="57"/>
      <c r="HQ521" s="57"/>
      <c r="HR521" s="57"/>
      <c r="HS521" s="57"/>
      <c r="HT521" s="57"/>
      <c r="HU521" s="57"/>
      <c r="HV521" s="57"/>
      <c r="HW521" s="57"/>
      <c r="HX521" s="57"/>
      <c r="HY521" s="57"/>
      <c r="HZ521" s="57"/>
      <c r="IA521" s="57"/>
      <c r="IB521" s="57"/>
      <c r="IC521" s="57"/>
    </row>
    <row r="522" spans="4:237"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  <c r="AA522" s="57"/>
      <c r="AB522" s="57"/>
      <c r="AC522" s="57"/>
      <c r="AD522" s="57"/>
      <c r="AE522" s="57"/>
      <c r="AF522" s="57"/>
      <c r="AG522" s="57"/>
      <c r="AH522" s="57"/>
      <c r="AI522" s="57"/>
      <c r="AJ522" s="57"/>
      <c r="AK522" s="57"/>
      <c r="AL522" s="57"/>
      <c r="AM522" s="57"/>
      <c r="AN522" s="57"/>
      <c r="AO522" s="57"/>
      <c r="AP522" s="57"/>
      <c r="AQ522" s="57"/>
      <c r="AR522" s="57"/>
      <c r="AS522" s="57"/>
      <c r="AT522" s="57"/>
      <c r="AU522" s="57"/>
      <c r="AV522" s="57"/>
      <c r="AW522" s="57"/>
      <c r="AX522" s="57"/>
      <c r="AY522" s="57"/>
      <c r="AZ522" s="57"/>
      <c r="BA522" s="57"/>
      <c r="BB522" s="57"/>
      <c r="BC522" s="57"/>
      <c r="BD522" s="57"/>
      <c r="BE522" s="57"/>
      <c r="BF522" s="57"/>
      <c r="BG522" s="57"/>
      <c r="BH522" s="57"/>
      <c r="BI522" s="57"/>
      <c r="BJ522" s="57"/>
      <c r="BK522" s="57"/>
      <c r="BL522" s="57"/>
      <c r="BM522" s="57"/>
      <c r="BN522" s="57"/>
      <c r="BO522" s="57"/>
      <c r="BP522" s="57"/>
      <c r="BQ522" s="57"/>
      <c r="BR522" s="57"/>
      <c r="BS522" s="57"/>
      <c r="BT522" s="57"/>
      <c r="BU522" s="57"/>
      <c r="BV522" s="57"/>
      <c r="BW522" s="57"/>
      <c r="BX522" s="57"/>
      <c r="BY522" s="57"/>
      <c r="BZ522" s="57"/>
      <c r="CA522" s="57"/>
      <c r="CB522" s="57"/>
      <c r="CC522" s="57"/>
      <c r="CD522" s="57"/>
      <c r="CE522" s="57"/>
      <c r="CF522" s="57"/>
      <c r="CG522" s="57"/>
      <c r="CH522" s="57"/>
      <c r="CI522" s="57"/>
      <c r="CJ522" s="57"/>
      <c r="CK522" s="57"/>
      <c r="CL522" s="57"/>
      <c r="CM522" s="57"/>
      <c r="CN522" s="57"/>
      <c r="CO522" s="57"/>
      <c r="CP522" s="57"/>
      <c r="CQ522" s="57"/>
      <c r="CR522" s="57"/>
      <c r="CS522" s="57"/>
      <c r="CT522" s="57"/>
      <c r="CU522" s="57"/>
      <c r="CV522" s="57"/>
      <c r="CW522" s="57"/>
      <c r="CX522" s="57"/>
      <c r="CY522" s="57"/>
      <c r="CZ522" s="57"/>
      <c r="DA522" s="57"/>
      <c r="DB522" s="57"/>
      <c r="DC522" s="57"/>
      <c r="DD522" s="57"/>
      <c r="DE522" s="57"/>
      <c r="DF522" s="57"/>
      <c r="DG522" s="57"/>
      <c r="DH522" s="57"/>
      <c r="DI522" s="57"/>
      <c r="DJ522" s="57"/>
      <c r="DK522" s="57"/>
      <c r="DL522" s="57"/>
      <c r="DM522" s="57"/>
      <c r="DN522" s="57"/>
      <c r="DO522" s="57"/>
      <c r="DP522" s="57"/>
      <c r="DQ522" s="57"/>
      <c r="DR522" s="57"/>
      <c r="DS522" s="57"/>
      <c r="DT522" s="57"/>
      <c r="DU522" s="57"/>
      <c r="DV522" s="57"/>
      <c r="DW522" s="57"/>
      <c r="DX522" s="57"/>
      <c r="DY522" s="57"/>
      <c r="DZ522" s="57"/>
      <c r="EA522" s="57"/>
      <c r="EB522" s="57"/>
      <c r="EC522" s="57"/>
      <c r="ED522" s="57"/>
      <c r="EE522" s="57"/>
      <c r="EF522" s="57"/>
      <c r="EG522" s="57"/>
      <c r="EH522" s="57"/>
      <c r="EI522" s="57"/>
      <c r="EJ522" s="57"/>
      <c r="EK522" s="57"/>
      <c r="EL522" s="57"/>
      <c r="EM522" s="57"/>
      <c r="EN522" s="57"/>
      <c r="EO522" s="57"/>
      <c r="EP522" s="57"/>
      <c r="EQ522" s="57"/>
      <c r="ER522" s="57"/>
      <c r="ES522" s="57"/>
      <c r="ET522" s="57"/>
      <c r="EU522" s="57"/>
      <c r="EV522" s="57"/>
      <c r="EW522" s="57"/>
      <c r="EX522" s="57"/>
      <c r="EY522" s="57"/>
      <c r="EZ522" s="57"/>
      <c r="FA522" s="57"/>
      <c r="FB522" s="57"/>
      <c r="FC522" s="57"/>
      <c r="FD522" s="57"/>
      <c r="FE522" s="57"/>
      <c r="FF522" s="57"/>
      <c r="FG522" s="57"/>
      <c r="FH522" s="57"/>
      <c r="FI522" s="57"/>
      <c r="FJ522" s="57"/>
      <c r="FK522" s="57"/>
      <c r="FL522" s="57"/>
      <c r="FM522" s="57"/>
      <c r="FN522" s="57"/>
      <c r="FO522" s="57"/>
      <c r="FP522" s="57"/>
      <c r="FQ522" s="57"/>
      <c r="FR522" s="57"/>
      <c r="FS522" s="57"/>
      <c r="FT522" s="57"/>
      <c r="FU522" s="57"/>
      <c r="FV522" s="57"/>
      <c r="FW522" s="57"/>
      <c r="FX522" s="57"/>
      <c r="FY522" s="57"/>
      <c r="FZ522" s="57"/>
      <c r="GA522" s="57"/>
      <c r="GB522" s="57"/>
      <c r="GC522" s="57"/>
      <c r="GD522" s="57"/>
      <c r="GE522" s="57"/>
      <c r="GF522" s="57"/>
      <c r="GG522" s="57"/>
      <c r="GH522" s="57"/>
      <c r="GI522" s="57"/>
      <c r="GJ522" s="57"/>
      <c r="GK522" s="57"/>
      <c r="GL522" s="57"/>
      <c r="GM522" s="57"/>
      <c r="GN522" s="57"/>
      <c r="GO522" s="57"/>
      <c r="GP522" s="57"/>
      <c r="GQ522" s="57"/>
      <c r="GR522" s="57"/>
      <c r="GS522" s="57"/>
      <c r="GT522" s="57"/>
      <c r="GU522" s="57"/>
      <c r="GV522" s="57"/>
      <c r="GW522" s="57"/>
      <c r="GX522" s="57"/>
      <c r="GY522" s="57"/>
      <c r="GZ522" s="57"/>
      <c r="HA522" s="57"/>
      <c r="HB522" s="57"/>
      <c r="HC522" s="57"/>
      <c r="HD522" s="57"/>
      <c r="HE522" s="57"/>
      <c r="HF522" s="57"/>
      <c r="HG522" s="57"/>
      <c r="HH522" s="57"/>
      <c r="HI522" s="57"/>
      <c r="HJ522" s="57"/>
      <c r="HK522" s="57"/>
      <c r="HL522" s="57"/>
      <c r="HM522" s="57"/>
      <c r="HN522" s="57"/>
      <c r="HO522" s="57"/>
      <c r="HP522" s="57"/>
      <c r="HQ522" s="57"/>
      <c r="HR522" s="57"/>
      <c r="HS522" s="57"/>
      <c r="HT522" s="57"/>
      <c r="HU522" s="57"/>
      <c r="HV522" s="57"/>
      <c r="HW522" s="57"/>
      <c r="HX522" s="57"/>
      <c r="HY522" s="57"/>
      <c r="HZ522" s="57"/>
      <c r="IA522" s="57"/>
      <c r="IB522" s="57"/>
      <c r="IC522" s="57"/>
    </row>
    <row r="523" spans="4:237"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  <c r="AA523" s="57"/>
      <c r="AB523" s="57"/>
      <c r="AC523" s="57"/>
      <c r="AD523" s="57"/>
      <c r="AE523" s="57"/>
      <c r="AF523" s="57"/>
      <c r="AG523" s="57"/>
      <c r="AH523" s="57"/>
      <c r="AI523" s="57"/>
      <c r="AJ523" s="57"/>
      <c r="AK523" s="57"/>
      <c r="AL523" s="57"/>
      <c r="AM523" s="57"/>
      <c r="AN523" s="57"/>
      <c r="AO523" s="57"/>
      <c r="AP523" s="57"/>
      <c r="AQ523" s="57"/>
      <c r="AR523" s="57"/>
      <c r="AS523" s="57"/>
      <c r="AT523" s="57"/>
      <c r="AU523" s="57"/>
      <c r="AV523" s="57"/>
      <c r="AW523" s="57"/>
      <c r="AX523" s="57"/>
      <c r="AY523" s="57"/>
      <c r="AZ523" s="57"/>
      <c r="BA523" s="57"/>
      <c r="BB523" s="57"/>
      <c r="BC523" s="57"/>
      <c r="BD523" s="57"/>
      <c r="BE523" s="57"/>
      <c r="BF523" s="57"/>
      <c r="BG523" s="57"/>
      <c r="BH523" s="57"/>
      <c r="BI523" s="57"/>
      <c r="BJ523" s="57"/>
      <c r="BK523" s="57"/>
      <c r="BL523" s="57"/>
      <c r="BM523" s="57"/>
      <c r="BN523" s="57"/>
      <c r="BO523" s="57"/>
      <c r="BP523" s="57"/>
      <c r="BQ523" s="57"/>
      <c r="BR523" s="57"/>
      <c r="BS523" s="57"/>
      <c r="BT523" s="57"/>
      <c r="BU523" s="57"/>
      <c r="BV523" s="57"/>
      <c r="BW523" s="57"/>
      <c r="BX523" s="57"/>
      <c r="BY523" s="57"/>
      <c r="BZ523" s="57"/>
      <c r="CA523" s="57"/>
      <c r="CB523" s="57"/>
      <c r="CC523" s="57"/>
      <c r="CD523" s="57"/>
      <c r="CE523" s="57"/>
      <c r="CF523" s="57"/>
      <c r="CG523" s="57"/>
      <c r="CH523" s="57"/>
      <c r="CI523" s="57"/>
      <c r="CJ523" s="57"/>
      <c r="CK523" s="57"/>
      <c r="CL523" s="57"/>
      <c r="CM523" s="57"/>
      <c r="CN523" s="57"/>
      <c r="CO523" s="57"/>
      <c r="CP523" s="57"/>
      <c r="CQ523" s="57"/>
      <c r="CR523" s="57"/>
      <c r="CS523" s="57"/>
      <c r="CT523" s="57"/>
      <c r="CU523" s="57"/>
      <c r="CV523" s="57"/>
      <c r="CW523" s="57"/>
      <c r="CX523" s="57"/>
      <c r="CY523" s="57"/>
      <c r="CZ523" s="57"/>
      <c r="DA523" s="57"/>
      <c r="DB523" s="57"/>
      <c r="DC523" s="57"/>
      <c r="DD523" s="57"/>
      <c r="DE523" s="57"/>
      <c r="DF523" s="57"/>
      <c r="DG523" s="57"/>
      <c r="DH523" s="57"/>
      <c r="DI523" s="57"/>
      <c r="DJ523" s="57"/>
      <c r="DK523" s="57"/>
      <c r="DL523" s="57"/>
      <c r="DM523" s="57"/>
      <c r="DN523" s="57"/>
      <c r="DO523" s="57"/>
      <c r="DP523" s="57"/>
      <c r="DQ523" s="57"/>
      <c r="DR523" s="57"/>
      <c r="DS523" s="57"/>
      <c r="DT523" s="57"/>
      <c r="DU523" s="57"/>
      <c r="DV523" s="57"/>
      <c r="DW523" s="57"/>
      <c r="DX523" s="57"/>
      <c r="DY523" s="57"/>
      <c r="DZ523" s="57"/>
      <c r="EA523" s="57"/>
      <c r="EB523" s="57"/>
      <c r="EC523" s="57"/>
      <c r="ED523" s="57"/>
      <c r="EE523" s="57"/>
      <c r="EF523" s="57"/>
      <c r="EG523" s="57"/>
      <c r="EH523" s="57"/>
      <c r="EI523" s="57"/>
      <c r="EJ523" s="57"/>
      <c r="EK523" s="57"/>
      <c r="EL523" s="57"/>
      <c r="EM523" s="57"/>
      <c r="EN523" s="57"/>
      <c r="EO523" s="57"/>
      <c r="EP523" s="57"/>
      <c r="EQ523" s="57"/>
      <c r="ER523" s="57"/>
      <c r="ES523" s="57"/>
      <c r="ET523" s="57"/>
      <c r="EU523" s="57"/>
      <c r="EV523" s="57"/>
      <c r="EW523" s="57"/>
      <c r="EX523" s="57"/>
      <c r="EY523" s="57"/>
      <c r="EZ523" s="57"/>
      <c r="FA523" s="57"/>
      <c r="FB523" s="57"/>
      <c r="FC523" s="57"/>
      <c r="FD523" s="57"/>
      <c r="FE523" s="57"/>
      <c r="FF523" s="57"/>
      <c r="FG523" s="57"/>
      <c r="FH523" s="57"/>
      <c r="FI523" s="57"/>
      <c r="FJ523" s="57"/>
      <c r="FK523" s="57"/>
      <c r="FL523" s="57"/>
      <c r="FM523" s="57"/>
      <c r="FN523" s="57"/>
      <c r="FO523" s="57"/>
      <c r="FP523" s="57"/>
      <c r="FQ523" s="57"/>
      <c r="FR523" s="57"/>
      <c r="FS523" s="57"/>
      <c r="FT523" s="57"/>
      <c r="FU523" s="57"/>
      <c r="FV523" s="57"/>
      <c r="FW523" s="57"/>
      <c r="FX523" s="57"/>
      <c r="FY523" s="57"/>
      <c r="FZ523" s="57"/>
      <c r="GA523" s="57"/>
      <c r="GB523" s="57"/>
      <c r="GC523" s="57"/>
      <c r="GD523" s="57"/>
      <c r="GE523" s="57"/>
      <c r="GF523" s="57"/>
      <c r="GG523" s="57"/>
      <c r="GH523" s="57"/>
      <c r="GI523" s="57"/>
      <c r="GJ523" s="57"/>
      <c r="GK523" s="57"/>
      <c r="GL523" s="57"/>
      <c r="GM523" s="57"/>
      <c r="GN523" s="57"/>
      <c r="GO523" s="57"/>
      <c r="GP523" s="57"/>
      <c r="GQ523" s="57"/>
      <c r="GR523" s="57"/>
      <c r="GS523" s="57"/>
      <c r="GT523" s="57"/>
      <c r="GU523" s="57"/>
      <c r="GV523" s="57"/>
      <c r="GW523" s="57"/>
      <c r="GX523" s="57"/>
      <c r="GY523" s="57"/>
      <c r="GZ523" s="57"/>
      <c r="HA523" s="57"/>
      <c r="HB523" s="57"/>
      <c r="HC523" s="57"/>
      <c r="HD523" s="57"/>
      <c r="HE523" s="57"/>
      <c r="HF523" s="57"/>
      <c r="HG523" s="57"/>
      <c r="HH523" s="57"/>
      <c r="HI523" s="57"/>
      <c r="HJ523" s="57"/>
      <c r="HK523" s="57"/>
      <c r="HL523" s="57"/>
      <c r="HM523" s="57"/>
      <c r="HN523" s="57"/>
      <c r="HO523" s="57"/>
      <c r="HP523" s="57"/>
      <c r="HQ523" s="57"/>
      <c r="HR523" s="57"/>
      <c r="HS523" s="57"/>
      <c r="HT523" s="57"/>
      <c r="HU523" s="57"/>
      <c r="HV523" s="57"/>
      <c r="HW523" s="57"/>
      <c r="HX523" s="57"/>
      <c r="HY523" s="57"/>
      <c r="HZ523" s="57"/>
      <c r="IA523" s="57"/>
      <c r="IB523" s="57"/>
      <c r="IC523" s="57"/>
    </row>
    <row r="524" spans="4:237"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  <c r="AA524" s="57"/>
      <c r="AB524" s="57"/>
      <c r="AC524" s="57"/>
      <c r="AD524" s="57"/>
      <c r="AE524" s="57"/>
      <c r="AF524" s="57"/>
      <c r="AG524" s="57"/>
      <c r="AH524" s="57"/>
      <c r="AI524" s="57"/>
      <c r="AJ524" s="57"/>
      <c r="AK524" s="57"/>
      <c r="AL524" s="57"/>
      <c r="AM524" s="57"/>
      <c r="AN524" s="57"/>
      <c r="AO524" s="57"/>
      <c r="AP524" s="57"/>
      <c r="AQ524" s="57"/>
      <c r="AR524" s="57"/>
      <c r="AS524" s="57"/>
      <c r="AT524" s="57"/>
      <c r="AU524" s="57"/>
      <c r="AV524" s="57"/>
      <c r="AW524" s="57"/>
      <c r="AX524" s="57"/>
      <c r="AY524" s="57"/>
      <c r="AZ524" s="57"/>
      <c r="BA524" s="57"/>
      <c r="BB524" s="57"/>
      <c r="BC524" s="57"/>
      <c r="BD524" s="57"/>
      <c r="BE524" s="57"/>
      <c r="BF524" s="57"/>
      <c r="BG524" s="57"/>
      <c r="BH524" s="57"/>
      <c r="BI524" s="57"/>
      <c r="BJ524" s="57"/>
      <c r="BK524" s="57"/>
      <c r="BL524" s="57"/>
      <c r="BM524" s="57"/>
      <c r="BN524" s="57"/>
      <c r="BO524" s="57"/>
      <c r="BP524" s="57"/>
      <c r="BQ524" s="57"/>
      <c r="BR524" s="57"/>
      <c r="BS524" s="57"/>
      <c r="BT524" s="57"/>
      <c r="BU524" s="57"/>
      <c r="BV524" s="57"/>
      <c r="BW524" s="57"/>
      <c r="BX524" s="57"/>
      <c r="BY524" s="57"/>
      <c r="BZ524" s="57"/>
      <c r="CA524" s="57"/>
      <c r="CB524" s="57"/>
      <c r="CC524" s="57"/>
      <c r="CD524" s="57"/>
      <c r="CE524" s="57"/>
      <c r="CF524" s="57"/>
      <c r="CG524" s="57"/>
      <c r="CH524" s="57"/>
      <c r="CI524" s="57"/>
      <c r="CJ524" s="57"/>
      <c r="CK524" s="57"/>
      <c r="CL524" s="57"/>
      <c r="CM524" s="57"/>
      <c r="CN524" s="57"/>
      <c r="CO524" s="57"/>
      <c r="CP524" s="57"/>
      <c r="CQ524" s="57"/>
      <c r="CR524" s="57"/>
      <c r="CS524" s="57"/>
      <c r="CT524" s="57"/>
      <c r="CU524" s="57"/>
      <c r="CV524" s="57"/>
      <c r="CW524" s="57"/>
      <c r="CX524" s="57"/>
      <c r="CY524" s="57"/>
      <c r="CZ524" s="57"/>
      <c r="DA524" s="57"/>
      <c r="DB524" s="57"/>
      <c r="DC524" s="57"/>
      <c r="DD524" s="57"/>
      <c r="DE524" s="57"/>
      <c r="DF524" s="57"/>
      <c r="DG524" s="57"/>
      <c r="DH524" s="57"/>
      <c r="DI524" s="57"/>
      <c r="DJ524" s="57"/>
      <c r="DK524" s="57"/>
      <c r="DL524" s="57"/>
      <c r="DM524" s="57"/>
      <c r="DN524" s="57"/>
      <c r="DO524" s="57"/>
      <c r="DP524" s="57"/>
      <c r="DQ524" s="57"/>
      <c r="DR524" s="57"/>
      <c r="DS524" s="57"/>
      <c r="DT524" s="57"/>
      <c r="DU524" s="57"/>
      <c r="DV524" s="57"/>
      <c r="DW524" s="57"/>
      <c r="DX524" s="57"/>
      <c r="DY524" s="57"/>
      <c r="DZ524" s="57"/>
      <c r="EA524" s="57"/>
      <c r="EB524" s="57"/>
      <c r="EC524" s="57"/>
      <c r="ED524" s="57"/>
      <c r="EE524" s="57"/>
      <c r="EF524" s="57"/>
      <c r="EG524" s="57"/>
      <c r="EH524" s="57"/>
      <c r="EI524" s="57"/>
      <c r="EJ524" s="57"/>
      <c r="EK524" s="57"/>
      <c r="EL524" s="57"/>
      <c r="EM524" s="57"/>
      <c r="EN524" s="57"/>
      <c r="EO524" s="57"/>
      <c r="EP524" s="57"/>
      <c r="EQ524" s="57"/>
      <c r="ER524" s="57"/>
      <c r="ES524" s="57"/>
      <c r="ET524" s="57"/>
      <c r="EU524" s="57"/>
      <c r="EV524" s="57"/>
      <c r="EW524" s="57"/>
      <c r="EX524" s="57"/>
      <c r="EY524" s="57"/>
      <c r="EZ524" s="57"/>
      <c r="FA524" s="57"/>
      <c r="FB524" s="57"/>
      <c r="FC524" s="57"/>
      <c r="FD524" s="57"/>
      <c r="FE524" s="57"/>
      <c r="FF524" s="57"/>
      <c r="FG524" s="57"/>
      <c r="FH524" s="57"/>
      <c r="FI524" s="57"/>
      <c r="FJ524" s="57"/>
      <c r="FK524" s="57"/>
      <c r="FL524" s="57"/>
      <c r="FM524" s="57"/>
      <c r="FN524" s="57"/>
      <c r="FO524" s="57"/>
      <c r="FP524" s="57"/>
      <c r="FQ524" s="57"/>
      <c r="FR524" s="57"/>
      <c r="FS524" s="57"/>
      <c r="FT524" s="57"/>
      <c r="FU524" s="57"/>
      <c r="FV524" s="57"/>
      <c r="FW524" s="57"/>
      <c r="FX524" s="57"/>
      <c r="FY524" s="57"/>
      <c r="FZ524" s="57"/>
      <c r="GA524" s="57"/>
      <c r="GB524" s="57"/>
      <c r="GC524" s="57"/>
      <c r="GD524" s="57"/>
      <c r="GE524" s="57"/>
      <c r="GF524" s="57"/>
      <c r="GG524" s="57"/>
      <c r="GH524" s="57"/>
      <c r="GI524" s="57"/>
      <c r="GJ524" s="57"/>
      <c r="GK524" s="57"/>
      <c r="GL524" s="57"/>
      <c r="GM524" s="57"/>
      <c r="GN524" s="57"/>
      <c r="GO524" s="57"/>
      <c r="GP524" s="57"/>
      <c r="GQ524" s="57"/>
      <c r="GR524" s="57"/>
      <c r="GS524" s="57"/>
      <c r="GT524" s="57"/>
      <c r="GU524" s="57"/>
      <c r="GV524" s="57"/>
      <c r="GW524" s="57"/>
      <c r="GX524" s="57"/>
      <c r="GY524" s="57"/>
      <c r="GZ524" s="57"/>
      <c r="HA524" s="57"/>
      <c r="HB524" s="57"/>
      <c r="HC524" s="57"/>
      <c r="HD524" s="57"/>
      <c r="HE524" s="57"/>
      <c r="HF524" s="57"/>
      <c r="HG524" s="57"/>
      <c r="HH524" s="57"/>
      <c r="HI524" s="57"/>
      <c r="HJ524" s="57"/>
      <c r="HK524" s="57"/>
      <c r="HL524" s="57"/>
      <c r="HM524" s="57"/>
      <c r="HN524" s="57"/>
      <c r="HO524" s="57"/>
      <c r="HP524" s="57"/>
      <c r="HQ524" s="57"/>
      <c r="HR524" s="57"/>
      <c r="HS524" s="57"/>
      <c r="HT524" s="57"/>
      <c r="HU524" s="57"/>
      <c r="HV524" s="57"/>
      <c r="HW524" s="57"/>
      <c r="HX524" s="57"/>
      <c r="HY524" s="57"/>
      <c r="HZ524" s="57"/>
      <c r="IA524" s="57"/>
      <c r="IB524" s="57"/>
      <c r="IC524" s="57"/>
    </row>
    <row r="525" spans="4:237"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  <c r="AA525" s="57"/>
      <c r="AB525" s="57"/>
      <c r="AC525" s="57"/>
      <c r="AD525" s="57"/>
      <c r="AE525" s="57"/>
      <c r="AF525" s="57"/>
      <c r="AG525" s="57"/>
      <c r="AH525" s="57"/>
      <c r="AI525" s="57"/>
      <c r="AJ525" s="57"/>
      <c r="AK525" s="57"/>
      <c r="AL525" s="57"/>
      <c r="AM525" s="57"/>
      <c r="AN525" s="57"/>
      <c r="AO525" s="57"/>
      <c r="AP525" s="57"/>
      <c r="AQ525" s="57"/>
      <c r="AR525" s="57"/>
      <c r="AS525" s="57"/>
      <c r="AT525" s="57"/>
      <c r="AU525" s="57"/>
      <c r="AV525" s="57"/>
      <c r="AW525" s="57"/>
      <c r="AX525" s="57"/>
      <c r="AY525" s="57"/>
      <c r="AZ525" s="57"/>
      <c r="BA525" s="57"/>
      <c r="BB525" s="57"/>
      <c r="BC525" s="57"/>
      <c r="BD525" s="57"/>
      <c r="BE525" s="57"/>
      <c r="BF525" s="57"/>
      <c r="BG525" s="57"/>
      <c r="BH525" s="57"/>
      <c r="BI525" s="57"/>
      <c r="BJ525" s="57"/>
      <c r="BK525" s="57"/>
      <c r="BL525" s="57"/>
      <c r="BM525" s="57"/>
      <c r="BN525" s="57"/>
      <c r="BO525" s="57"/>
      <c r="BP525" s="57"/>
      <c r="BQ525" s="57"/>
      <c r="BR525" s="57"/>
      <c r="BS525" s="57"/>
      <c r="BT525" s="57"/>
      <c r="BU525" s="57"/>
      <c r="BV525" s="57"/>
      <c r="BW525" s="57"/>
      <c r="BX525" s="57"/>
      <c r="BY525" s="57"/>
      <c r="BZ525" s="57"/>
      <c r="CA525" s="57"/>
      <c r="CB525" s="57"/>
      <c r="CC525" s="57"/>
      <c r="CD525" s="57"/>
      <c r="CE525" s="57"/>
      <c r="CF525" s="57"/>
      <c r="CG525" s="57"/>
      <c r="CH525" s="57"/>
      <c r="CI525" s="57"/>
      <c r="CJ525" s="57"/>
      <c r="CK525" s="57"/>
      <c r="CL525" s="57"/>
      <c r="CM525" s="57"/>
      <c r="CN525" s="57"/>
      <c r="CO525" s="57"/>
      <c r="CP525" s="57"/>
      <c r="CQ525" s="57"/>
      <c r="CR525" s="57"/>
      <c r="CS525" s="57"/>
      <c r="CT525" s="57"/>
      <c r="CU525" s="57"/>
      <c r="CV525" s="57"/>
      <c r="CW525" s="57"/>
      <c r="CX525" s="57"/>
      <c r="CY525" s="57"/>
      <c r="CZ525" s="57"/>
      <c r="DA525" s="57"/>
      <c r="DB525" s="57"/>
      <c r="DC525" s="57"/>
      <c r="DD525" s="57"/>
      <c r="DE525" s="57"/>
      <c r="DF525" s="57"/>
      <c r="DG525" s="57"/>
      <c r="DH525" s="57"/>
      <c r="DI525" s="57"/>
      <c r="DJ525" s="57"/>
      <c r="DK525" s="57"/>
      <c r="DL525" s="57"/>
      <c r="DM525" s="57"/>
      <c r="DN525" s="57"/>
      <c r="DO525" s="57"/>
      <c r="DP525" s="57"/>
      <c r="DQ525" s="57"/>
      <c r="DR525" s="57"/>
      <c r="DS525" s="57"/>
      <c r="DT525" s="57"/>
      <c r="DU525" s="57"/>
      <c r="DV525" s="57"/>
      <c r="DW525" s="57"/>
      <c r="DX525" s="57"/>
      <c r="DY525" s="57"/>
      <c r="DZ525" s="57"/>
      <c r="EA525" s="57"/>
      <c r="EB525" s="57"/>
      <c r="EC525" s="57"/>
      <c r="ED525" s="57"/>
      <c r="EE525" s="57"/>
      <c r="EF525" s="57"/>
      <c r="EG525" s="57"/>
      <c r="EH525" s="57"/>
      <c r="EI525" s="57"/>
      <c r="EJ525" s="57"/>
      <c r="EK525" s="57"/>
      <c r="EL525" s="57"/>
      <c r="EM525" s="57"/>
      <c r="EN525" s="57"/>
      <c r="EO525" s="57"/>
      <c r="EP525" s="57"/>
      <c r="EQ525" s="57"/>
      <c r="ER525" s="57"/>
      <c r="ES525" s="57"/>
      <c r="ET525" s="57"/>
      <c r="EU525" s="57"/>
      <c r="EV525" s="57"/>
      <c r="EW525" s="57"/>
      <c r="EX525" s="57"/>
      <c r="EY525" s="57"/>
      <c r="EZ525" s="57"/>
      <c r="FA525" s="57"/>
      <c r="FB525" s="57"/>
      <c r="FC525" s="57"/>
      <c r="FD525" s="57"/>
      <c r="FE525" s="57"/>
      <c r="FF525" s="57"/>
      <c r="FG525" s="57"/>
      <c r="FH525" s="57"/>
      <c r="FI525" s="57"/>
      <c r="FJ525" s="57"/>
      <c r="FK525" s="57"/>
      <c r="FL525" s="57"/>
      <c r="FM525" s="57"/>
      <c r="FN525" s="57"/>
      <c r="FO525" s="57"/>
      <c r="FP525" s="57"/>
      <c r="FQ525" s="57"/>
      <c r="FR525" s="57"/>
      <c r="FS525" s="57"/>
      <c r="FT525" s="57"/>
      <c r="FU525" s="57"/>
      <c r="FV525" s="57"/>
      <c r="FW525" s="57"/>
      <c r="FX525" s="57"/>
      <c r="FY525" s="57"/>
      <c r="FZ525" s="57"/>
      <c r="GA525" s="57"/>
      <c r="GB525" s="57"/>
      <c r="GC525" s="57"/>
      <c r="GD525" s="57"/>
      <c r="GE525" s="57"/>
      <c r="GF525" s="57"/>
      <c r="GG525" s="57"/>
      <c r="GH525" s="57"/>
      <c r="GI525" s="57"/>
      <c r="GJ525" s="57"/>
      <c r="GK525" s="57"/>
      <c r="GL525" s="57"/>
      <c r="GM525" s="57"/>
      <c r="GN525" s="57"/>
      <c r="GO525" s="57"/>
      <c r="GP525" s="57"/>
      <c r="GQ525" s="57"/>
      <c r="GR525" s="57"/>
      <c r="GS525" s="57"/>
      <c r="GT525" s="57"/>
      <c r="GU525" s="57"/>
      <c r="GV525" s="57"/>
      <c r="GW525" s="57"/>
      <c r="GX525" s="57"/>
      <c r="GY525" s="57"/>
      <c r="GZ525" s="57"/>
      <c r="HA525" s="57"/>
      <c r="HB525" s="57"/>
      <c r="HC525" s="57"/>
      <c r="HD525" s="57"/>
      <c r="HE525" s="57"/>
      <c r="HF525" s="57"/>
      <c r="HG525" s="57"/>
      <c r="HH525" s="57"/>
      <c r="HI525" s="57"/>
      <c r="HJ525" s="57"/>
      <c r="HK525" s="57"/>
      <c r="HL525" s="57"/>
      <c r="HM525" s="57"/>
      <c r="HN525" s="57"/>
      <c r="HO525" s="57"/>
      <c r="HP525" s="57"/>
      <c r="HQ525" s="57"/>
      <c r="HR525" s="57"/>
      <c r="HS525" s="57"/>
      <c r="HT525" s="57"/>
      <c r="HU525" s="57"/>
      <c r="HV525" s="57"/>
      <c r="HW525" s="57"/>
      <c r="HX525" s="57"/>
      <c r="HY525" s="57"/>
      <c r="HZ525" s="57"/>
      <c r="IA525" s="57"/>
      <c r="IB525" s="57"/>
      <c r="IC525" s="57"/>
    </row>
    <row r="526" spans="4:237"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  <c r="AA526" s="57"/>
      <c r="AB526" s="57"/>
      <c r="AC526" s="57"/>
      <c r="AD526" s="57"/>
      <c r="AE526" s="57"/>
      <c r="AF526" s="57"/>
      <c r="AG526" s="57"/>
      <c r="AH526" s="57"/>
      <c r="AI526" s="57"/>
      <c r="AJ526" s="57"/>
      <c r="AK526" s="57"/>
      <c r="AL526" s="57"/>
      <c r="AM526" s="57"/>
      <c r="AN526" s="57"/>
      <c r="AO526" s="57"/>
      <c r="AP526" s="57"/>
      <c r="AQ526" s="57"/>
      <c r="AR526" s="57"/>
      <c r="AS526" s="57"/>
      <c r="AT526" s="57"/>
      <c r="AU526" s="57"/>
      <c r="AV526" s="57"/>
      <c r="AW526" s="57"/>
      <c r="AX526" s="57"/>
      <c r="AY526" s="57"/>
      <c r="AZ526" s="57"/>
      <c r="BA526" s="57"/>
      <c r="BB526" s="57"/>
      <c r="BC526" s="57"/>
      <c r="BD526" s="57"/>
      <c r="BE526" s="57"/>
      <c r="BF526" s="57"/>
      <c r="BG526" s="57"/>
      <c r="BH526" s="57"/>
      <c r="BI526" s="57"/>
      <c r="BJ526" s="57"/>
      <c r="BK526" s="57"/>
      <c r="BL526" s="57"/>
      <c r="BM526" s="57"/>
      <c r="BN526" s="57"/>
      <c r="BO526" s="57"/>
      <c r="BP526" s="57"/>
      <c r="BQ526" s="57"/>
      <c r="BR526" s="57"/>
      <c r="BS526" s="57"/>
      <c r="BT526" s="57"/>
      <c r="BU526" s="57"/>
      <c r="BV526" s="57"/>
      <c r="BW526" s="57"/>
      <c r="BX526" s="57"/>
      <c r="BY526" s="57"/>
      <c r="BZ526" s="57"/>
      <c r="CA526" s="57"/>
      <c r="CB526" s="57"/>
      <c r="CC526" s="57"/>
      <c r="CD526" s="57"/>
      <c r="CE526" s="57"/>
      <c r="CF526" s="57"/>
      <c r="CG526" s="57"/>
      <c r="CH526" s="57"/>
      <c r="CI526" s="57"/>
      <c r="CJ526" s="57"/>
      <c r="CK526" s="57"/>
      <c r="CL526" s="57"/>
      <c r="CM526" s="57"/>
      <c r="CN526" s="57"/>
      <c r="CO526" s="57"/>
      <c r="CP526" s="57"/>
      <c r="CQ526" s="57"/>
      <c r="CR526" s="57"/>
      <c r="CS526" s="57"/>
      <c r="CT526" s="57"/>
      <c r="CU526" s="57"/>
      <c r="CV526" s="57"/>
      <c r="CW526" s="57"/>
      <c r="CX526" s="57"/>
      <c r="CY526" s="57"/>
      <c r="CZ526" s="57"/>
      <c r="DA526" s="57"/>
      <c r="DB526" s="57"/>
      <c r="DC526" s="57"/>
      <c r="DD526" s="57"/>
      <c r="DE526" s="57"/>
      <c r="DF526" s="57"/>
      <c r="DG526" s="57"/>
      <c r="DH526" s="57"/>
      <c r="DI526" s="57"/>
      <c r="DJ526" s="57"/>
      <c r="DK526" s="57"/>
      <c r="DL526" s="57"/>
      <c r="DM526" s="57"/>
      <c r="DN526" s="57"/>
      <c r="DO526" s="57"/>
      <c r="DP526" s="57"/>
      <c r="DQ526" s="57"/>
      <c r="DR526" s="57"/>
      <c r="DS526" s="57"/>
      <c r="DT526" s="57"/>
      <c r="DU526" s="57"/>
      <c r="DV526" s="57"/>
      <c r="DW526" s="57"/>
      <c r="DX526" s="57"/>
      <c r="DY526" s="57"/>
      <c r="DZ526" s="57"/>
      <c r="EA526" s="57"/>
      <c r="EB526" s="57"/>
      <c r="EC526" s="57"/>
      <c r="ED526" s="57"/>
      <c r="EE526" s="57"/>
      <c r="EF526" s="57"/>
      <c r="EG526" s="57"/>
      <c r="EH526" s="57"/>
      <c r="EI526" s="57"/>
      <c r="EJ526" s="57"/>
      <c r="EK526" s="57"/>
      <c r="EL526" s="57"/>
      <c r="EM526" s="57"/>
      <c r="EN526" s="57"/>
      <c r="EO526" s="57"/>
      <c r="EP526" s="57"/>
      <c r="EQ526" s="57"/>
      <c r="ER526" s="57"/>
      <c r="ES526" s="57"/>
      <c r="ET526" s="57"/>
      <c r="EU526" s="57"/>
      <c r="EV526" s="57"/>
      <c r="EW526" s="57"/>
      <c r="EX526" s="57"/>
      <c r="EY526" s="57"/>
      <c r="EZ526" s="57"/>
      <c r="FA526" s="57"/>
      <c r="FB526" s="57"/>
      <c r="FC526" s="57"/>
      <c r="FD526" s="57"/>
      <c r="FE526" s="57"/>
      <c r="FF526" s="57"/>
      <c r="FG526" s="57"/>
      <c r="FH526" s="57"/>
      <c r="FI526" s="57"/>
      <c r="FJ526" s="57"/>
      <c r="FK526" s="57"/>
      <c r="FL526" s="57"/>
      <c r="FM526" s="57"/>
      <c r="FN526" s="57"/>
      <c r="FO526" s="57"/>
      <c r="FP526" s="57"/>
      <c r="FQ526" s="57"/>
      <c r="FR526" s="57"/>
      <c r="FS526" s="57"/>
      <c r="FT526" s="57"/>
      <c r="FU526" s="57"/>
      <c r="FV526" s="57"/>
      <c r="FW526" s="57"/>
      <c r="FX526" s="57"/>
      <c r="FY526" s="57"/>
      <c r="FZ526" s="57"/>
      <c r="GA526" s="57"/>
      <c r="GB526" s="57"/>
      <c r="GC526" s="57"/>
      <c r="GD526" s="57"/>
      <c r="GE526" s="57"/>
      <c r="GF526" s="57"/>
      <c r="GG526" s="57"/>
      <c r="GH526" s="57"/>
      <c r="GI526" s="57"/>
      <c r="GJ526" s="57"/>
      <c r="GK526" s="57"/>
      <c r="GL526" s="57"/>
      <c r="GM526" s="57"/>
      <c r="GN526" s="57"/>
      <c r="GO526" s="57"/>
      <c r="GP526" s="57"/>
      <c r="GQ526" s="57"/>
      <c r="GR526" s="57"/>
      <c r="GS526" s="57"/>
      <c r="GT526" s="57"/>
      <c r="GU526" s="57"/>
      <c r="GV526" s="57"/>
      <c r="GW526" s="57"/>
      <c r="GX526" s="57"/>
      <c r="GY526" s="57"/>
      <c r="GZ526" s="57"/>
      <c r="HA526" s="57"/>
      <c r="HB526" s="57"/>
      <c r="HC526" s="57"/>
      <c r="HD526" s="57"/>
      <c r="HE526" s="57"/>
      <c r="HF526" s="57"/>
      <c r="HG526" s="57"/>
      <c r="HH526" s="57"/>
      <c r="HI526" s="57"/>
      <c r="HJ526" s="57"/>
      <c r="HK526" s="57"/>
      <c r="HL526" s="57"/>
      <c r="HM526" s="57"/>
      <c r="HN526" s="57"/>
      <c r="HO526" s="57"/>
      <c r="HP526" s="57"/>
      <c r="HQ526" s="57"/>
      <c r="HR526" s="57"/>
      <c r="HS526" s="57"/>
      <c r="HT526" s="57"/>
      <c r="HU526" s="57"/>
      <c r="HV526" s="57"/>
      <c r="HW526" s="57"/>
      <c r="HX526" s="57"/>
      <c r="HY526" s="57"/>
      <c r="HZ526" s="57"/>
      <c r="IA526" s="57"/>
      <c r="IB526" s="57"/>
      <c r="IC526" s="57"/>
    </row>
    <row r="527" spans="4:237"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  <c r="AA527" s="57"/>
      <c r="AB527" s="57"/>
      <c r="AC527" s="57"/>
      <c r="AD527" s="57"/>
      <c r="AE527" s="57"/>
      <c r="AF527" s="57"/>
      <c r="AG527" s="57"/>
      <c r="AH527" s="57"/>
      <c r="AI527" s="57"/>
      <c r="AJ527" s="57"/>
      <c r="AK527" s="57"/>
      <c r="AL527" s="57"/>
      <c r="AM527" s="57"/>
      <c r="AN527" s="57"/>
      <c r="AO527" s="57"/>
      <c r="AP527" s="57"/>
      <c r="AQ527" s="57"/>
      <c r="AR527" s="57"/>
      <c r="AS527" s="57"/>
      <c r="AT527" s="57"/>
      <c r="AU527" s="57"/>
      <c r="AV527" s="57"/>
      <c r="AW527" s="57"/>
      <c r="AX527" s="57"/>
      <c r="AY527" s="57"/>
      <c r="AZ527" s="57"/>
      <c r="BA527" s="57"/>
      <c r="BB527" s="57"/>
      <c r="BC527" s="57"/>
      <c r="BD527" s="57"/>
      <c r="BE527" s="57"/>
      <c r="BF527" s="57"/>
      <c r="BG527" s="57"/>
      <c r="BH527" s="57"/>
      <c r="BI527" s="57"/>
      <c r="BJ527" s="57"/>
      <c r="BK527" s="57"/>
      <c r="BL527" s="57"/>
      <c r="BM527" s="57"/>
      <c r="BN527" s="57"/>
      <c r="BO527" s="57"/>
      <c r="BP527" s="57"/>
      <c r="BQ527" s="57"/>
      <c r="BR527" s="57"/>
      <c r="BS527" s="57"/>
      <c r="BT527" s="57"/>
      <c r="BU527" s="57"/>
      <c r="BV527" s="57"/>
      <c r="BW527" s="57"/>
      <c r="BX527" s="57"/>
      <c r="BY527" s="57"/>
      <c r="BZ527" s="57"/>
      <c r="CA527" s="57"/>
      <c r="CB527" s="57"/>
      <c r="CC527" s="57"/>
      <c r="CD527" s="57"/>
      <c r="CE527" s="57"/>
      <c r="CF527" s="57"/>
      <c r="CG527" s="57"/>
      <c r="CH527" s="57"/>
      <c r="CI527" s="57"/>
      <c r="CJ527" s="57"/>
      <c r="CK527" s="57"/>
      <c r="CL527" s="57"/>
      <c r="CM527" s="57"/>
      <c r="CN527" s="57"/>
      <c r="CO527" s="57"/>
      <c r="CP527" s="57"/>
      <c r="CQ527" s="57"/>
      <c r="CR527" s="57"/>
      <c r="CS527" s="57"/>
      <c r="CT527" s="57"/>
      <c r="CU527" s="57"/>
      <c r="CV527" s="57"/>
      <c r="CW527" s="57"/>
      <c r="CX527" s="57"/>
      <c r="CY527" s="57"/>
      <c r="CZ527" s="57"/>
      <c r="DA527" s="57"/>
      <c r="DB527" s="57"/>
      <c r="DC527" s="57"/>
      <c r="DD527" s="57"/>
      <c r="DE527" s="57"/>
      <c r="DF527" s="57"/>
      <c r="DG527" s="57"/>
      <c r="DH527" s="57"/>
      <c r="DI527" s="57"/>
      <c r="DJ527" s="57"/>
      <c r="DK527" s="57"/>
      <c r="DL527" s="57"/>
      <c r="DM527" s="57"/>
      <c r="DN527" s="57"/>
      <c r="DO527" s="57"/>
      <c r="DP527" s="57"/>
      <c r="DQ527" s="57"/>
      <c r="DR527" s="57"/>
      <c r="DS527" s="57"/>
      <c r="DT527" s="57"/>
      <c r="DU527" s="57"/>
      <c r="DV527" s="57"/>
      <c r="DW527" s="57"/>
      <c r="DX527" s="57"/>
      <c r="DY527" s="57"/>
      <c r="DZ527" s="57"/>
      <c r="EA527" s="57"/>
      <c r="EB527" s="57"/>
      <c r="EC527" s="57"/>
      <c r="ED527" s="57"/>
      <c r="EE527" s="57"/>
      <c r="EF527" s="57"/>
      <c r="EG527" s="57"/>
      <c r="EH527" s="57"/>
      <c r="EI527" s="57"/>
      <c r="EJ527" s="57"/>
      <c r="EK527" s="57"/>
      <c r="EL527" s="57"/>
      <c r="EM527" s="57"/>
      <c r="EN527" s="57"/>
      <c r="EO527" s="57"/>
      <c r="EP527" s="57"/>
      <c r="EQ527" s="57"/>
      <c r="ER527" s="57"/>
      <c r="ES527" s="57"/>
      <c r="ET527" s="57"/>
      <c r="EU527" s="57"/>
      <c r="EV527" s="57"/>
      <c r="EW527" s="57"/>
      <c r="EX527" s="57"/>
      <c r="EY527" s="57"/>
      <c r="EZ527" s="57"/>
      <c r="FA527" s="57"/>
      <c r="FB527" s="57"/>
      <c r="FC527" s="57"/>
      <c r="FD527" s="57"/>
      <c r="FE527" s="57"/>
      <c r="FF527" s="57"/>
      <c r="FG527" s="57"/>
      <c r="FH527" s="57"/>
      <c r="FI527" s="57"/>
      <c r="FJ527" s="57"/>
      <c r="FK527" s="57"/>
      <c r="FL527" s="57"/>
      <c r="FM527" s="57"/>
      <c r="FN527" s="57"/>
      <c r="FO527" s="57"/>
      <c r="FP527" s="57"/>
      <c r="FQ527" s="57"/>
      <c r="FR527" s="57"/>
      <c r="FS527" s="57"/>
      <c r="FT527" s="57"/>
      <c r="FU527" s="57"/>
      <c r="FV527" s="57"/>
      <c r="FW527" s="57"/>
      <c r="FX527" s="57"/>
      <c r="FY527" s="57"/>
      <c r="FZ527" s="57"/>
      <c r="GA527" s="57"/>
      <c r="GB527" s="57"/>
      <c r="GC527" s="57"/>
      <c r="GD527" s="57"/>
      <c r="GE527" s="57"/>
      <c r="GF527" s="57"/>
      <c r="GG527" s="57"/>
      <c r="GH527" s="57"/>
      <c r="GI527" s="57"/>
      <c r="GJ527" s="57"/>
      <c r="GK527" s="57"/>
      <c r="GL527" s="57"/>
      <c r="GM527" s="57"/>
      <c r="GN527" s="57"/>
      <c r="GO527" s="57"/>
      <c r="GP527" s="57"/>
      <c r="GQ527" s="57"/>
      <c r="GR527" s="57"/>
      <c r="GS527" s="57"/>
      <c r="GT527" s="57"/>
      <c r="GU527" s="57"/>
      <c r="GV527" s="57"/>
      <c r="GW527" s="57"/>
      <c r="GX527" s="57"/>
      <c r="GY527" s="57"/>
      <c r="GZ527" s="57"/>
      <c r="HA527" s="57"/>
      <c r="HB527" s="57"/>
      <c r="HC527" s="57"/>
      <c r="HD527" s="57"/>
      <c r="HE527" s="57"/>
      <c r="HF527" s="57"/>
      <c r="HG527" s="57"/>
      <c r="HH527" s="57"/>
      <c r="HI527" s="57"/>
      <c r="HJ527" s="57"/>
      <c r="HK527" s="57"/>
      <c r="HL527" s="57"/>
      <c r="HM527" s="57"/>
      <c r="HN527" s="57"/>
      <c r="HO527" s="57"/>
      <c r="HP527" s="57"/>
      <c r="HQ527" s="57"/>
      <c r="HR527" s="57"/>
      <c r="HS527" s="57"/>
      <c r="HT527" s="57"/>
      <c r="HU527" s="57"/>
      <c r="HV527" s="57"/>
      <c r="HW527" s="57"/>
      <c r="HX527" s="57"/>
      <c r="HY527" s="57"/>
      <c r="HZ527" s="57"/>
      <c r="IA527" s="57"/>
      <c r="IB527" s="57"/>
      <c r="IC527" s="57"/>
    </row>
    <row r="528" spans="4:237"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  <c r="AA528" s="57"/>
      <c r="AB528" s="57"/>
      <c r="AC528" s="57"/>
      <c r="AD528" s="57"/>
      <c r="AE528" s="57"/>
      <c r="AF528" s="57"/>
      <c r="AG528" s="57"/>
      <c r="AH528" s="57"/>
      <c r="AI528" s="57"/>
      <c r="AJ528" s="57"/>
      <c r="AK528" s="57"/>
      <c r="AL528" s="57"/>
      <c r="AM528" s="57"/>
      <c r="AN528" s="57"/>
      <c r="AO528" s="57"/>
      <c r="AP528" s="57"/>
      <c r="AQ528" s="57"/>
      <c r="AR528" s="57"/>
      <c r="AS528" s="57"/>
      <c r="AT528" s="57"/>
      <c r="AU528" s="57"/>
      <c r="AV528" s="57"/>
      <c r="AW528" s="57"/>
      <c r="AX528" s="57"/>
      <c r="AY528" s="57"/>
      <c r="AZ528" s="57"/>
      <c r="BA528" s="57"/>
      <c r="BB528" s="57"/>
      <c r="BC528" s="57"/>
      <c r="BD528" s="57"/>
      <c r="BE528" s="57"/>
      <c r="BF528" s="57"/>
      <c r="BG528" s="57"/>
      <c r="BH528" s="57"/>
      <c r="BI528" s="57"/>
      <c r="BJ528" s="57"/>
      <c r="BK528" s="57"/>
      <c r="BL528" s="57"/>
      <c r="BM528" s="57"/>
      <c r="BN528" s="57"/>
      <c r="BO528" s="57"/>
      <c r="BP528" s="57"/>
      <c r="BQ528" s="57"/>
      <c r="BR528" s="57"/>
      <c r="BS528" s="57"/>
      <c r="BT528" s="57"/>
      <c r="BU528" s="57"/>
      <c r="BV528" s="57"/>
      <c r="BW528" s="57"/>
      <c r="BX528" s="57"/>
      <c r="BY528" s="57"/>
      <c r="BZ528" s="57"/>
      <c r="CA528" s="57"/>
      <c r="CB528" s="57"/>
      <c r="CC528" s="57"/>
      <c r="CD528" s="57"/>
      <c r="CE528" s="57"/>
      <c r="CF528" s="57"/>
      <c r="CG528" s="57"/>
      <c r="CH528" s="57"/>
      <c r="CI528" s="57"/>
      <c r="CJ528" s="57"/>
      <c r="CK528" s="57"/>
      <c r="CL528" s="57"/>
      <c r="CM528" s="57"/>
      <c r="CN528" s="57"/>
      <c r="CO528" s="57"/>
      <c r="CP528" s="57"/>
      <c r="CQ528" s="57"/>
      <c r="CR528" s="57"/>
      <c r="CS528" s="57"/>
      <c r="CT528" s="57"/>
      <c r="CU528" s="57"/>
      <c r="CV528" s="57"/>
      <c r="CW528" s="57"/>
      <c r="CX528" s="57"/>
      <c r="CY528" s="57"/>
      <c r="CZ528" s="57"/>
      <c r="DA528" s="57"/>
      <c r="DB528" s="57"/>
      <c r="DC528" s="57"/>
      <c r="DD528" s="57"/>
      <c r="DE528" s="57"/>
      <c r="DF528" s="57"/>
      <c r="DG528" s="57"/>
      <c r="DH528" s="57"/>
      <c r="DI528" s="57"/>
      <c r="DJ528" s="57"/>
      <c r="DK528" s="57"/>
      <c r="DL528" s="57"/>
      <c r="DM528" s="57"/>
      <c r="DN528" s="57"/>
      <c r="DO528" s="57"/>
      <c r="DP528" s="57"/>
      <c r="DQ528" s="57"/>
      <c r="DR528" s="57"/>
      <c r="DS528" s="57"/>
      <c r="DT528" s="57"/>
      <c r="DU528" s="57"/>
      <c r="DV528" s="57"/>
      <c r="DW528" s="57"/>
      <c r="DX528" s="57"/>
      <c r="DY528" s="57"/>
      <c r="DZ528" s="57"/>
      <c r="EA528" s="57"/>
      <c r="EB528" s="57"/>
      <c r="EC528" s="57"/>
      <c r="ED528" s="57"/>
      <c r="EE528" s="57"/>
      <c r="EF528" s="57"/>
      <c r="EG528" s="57"/>
      <c r="EH528" s="57"/>
      <c r="EI528" s="57"/>
      <c r="EJ528" s="57"/>
      <c r="EK528" s="57"/>
      <c r="EL528" s="57"/>
      <c r="EM528" s="57"/>
      <c r="EN528" s="57"/>
      <c r="EO528" s="57"/>
      <c r="EP528" s="57"/>
      <c r="EQ528" s="57"/>
      <c r="ER528" s="57"/>
      <c r="ES528" s="57"/>
      <c r="ET528" s="57"/>
      <c r="EU528" s="57"/>
      <c r="EV528" s="57"/>
      <c r="EW528" s="57"/>
      <c r="EX528" s="57"/>
      <c r="EY528" s="57"/>
      <c r="EZ528" s="57"/>
      <c r="FA528" s="57"/>
      <c r="FB528" s="57"/>
      <c r="FC528" s="57"/>
      <c r="FD528" s="57"/>
      <c r="FE528" s="57"/>
      <c r="FF528" s="57"/>
      <c r="FG528" s="57"/>
      <c r="FH528" s="57"/>
      <c r="FI528" s="57"/>
      <c r="FJ528" s="57"/>
      <c r="FK528" s="57"/>
      <c r="FL528" s="57"/>
      <c r="FM528" s="57"/>
      <c r="FN528" s="57"/>
      <c r="FO528" s="57"/>
      <c r="FP528" s="57"/>
      <c r="FQ528" s="57"/>
      <c r="FR528" s="57"/>
      <c r="FS528" s="57"/>
      <c r="FT528" s="57"/>
      <c r="FU528" s="57"/>
      <c r="FV528" s="57"/>
      <c r="FW528" s="57"/>
      <c r="FX528" s="57"/>
      <c r="FY528" s="57"/>
      <c r="FZ528" s="57"/>
      <c r="GA528" s="57"/>
      <c r="GB528" s="57"/>
      <c r="GC528" s="57"/>
      <c r="GD528" s="57"/>
      <c r="GE528" s="57"/>
      <c r="GF528" s="57"/>
      <c r="GG528" s="57"/>
      <c r="GH528" s="57"/>
      <c r="GI528" s="57"/>
      <c r="GJ528" s="57"/>
      <c r="GK528" s="57"/>
      <c r="GL528" s="57"/>
      <c r="GM528" s="57"/>
      <c r="GN528" s="57"/>
      <c r="GO528" s="57"/>
      <c r="GP528" s="57"/>
      <c r="GQ528" s="57"/>
      <c r="GR528" s="57"/>
      <c r="GS528" s="57"/>
      <c r="GT528" s="57"/>
      <c r="GU528" s="57"/>
      <c r="GV528" s="57"/>
      <c r="GW528" s="57"/>
      <c r="GX528" s="57"/>
      <c r="GY528" s="57"/>
      <c r="GZ528" s="57"/>
      <c r="HA528" s="57"/>
      <c r="HB528" s="57"/>
      <c r="HC528" s="57"/>
      <c r="HD528" s="57"/>
      <c r="HE528" s="57"/>
      <c r="HF528" s="57"/>
      <c r="HG528" s="57"/>
      <c r="HH528" s="57"/>
      <c r="HI528" s="57"/>
      <c r="HJ528" s="57"/>
      <c r="HK528" s="57"/>
      <c r="HL528" s="57"/>
      <c r="HM528" s="57"/>
      <c r="HN528" s="57"/>
      <c r="HO528" s="57"/>
      <c r="HP528" s="57"/>
      <c r="HQ528" s="57"/>
      <c r="HR528" s="57"/>
      <c r="HS528" s="57"/>
      <c r="HT528" s="57"/>
      <c r="HU528" s="57"/>
      <c r="HV528" s="57"/>
      <c r="HW528" s="57"/>
      <c r="HX528" s="57"/>
      <c r="HY528" s="57"/>
      <c r="HZ528" s="57"/>
      <c r="IA528" s="57"/>
      <c r="IB528" s="57"/>
      <c r="IC528" s="57"/>
    </row>
    <row r="529" spans="4:237"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  <c r="AB529" s="57"/>
      <c r="AC529" s="57"/>
      <c r="AD529" s="57"/>
      <c r="AE529" s="57"/>
      <c r="AF529" s="57"/>
      <c r="AG529" s="57"/>
      <c r="AH529" s="57"/>
      <c r="AI529" s="57"/>
      <c r="AJ529" s="57"/>
      <c r="AK529" s="57"/>
      <c r="AL529" s="57"/>
      <c r="AM529" s="57"/>
      <c r="AN529" s="57"/>
      <c r="AO529" s="57"/>
      <c r="AP529" s="57"/>
      <c r="AQ529" s="57"/>
      <c r="AR529" s="57"/>
      <c r="AS529" s="57"/>
      <c r="AT529" s="57"/>
      <c r="AU529" s="57"/>
      <c r="AV529" s="57"/>
      <c r="AW529" s="57"/>
      <c r="AX529" s="57"/>
      <c r="AY529" s="57"/>
      <c r="AZ529" s="57"/>
      <c r="BA529" s="57"/>
      <c r="BB529" s="57"/>
      <c r="BC529" s="57"/>
      <c r="BD529" s="57"/>
      <c r="BE529" s="57"/>
      <c r="BF529" s="57"/>
      <c r="BG529" s="57"/>
      <c r="BH529" s="57"/>
      <c r="BI529" s="57"/>
      <c r="BJ529" s="57"/>
      <c r="BK529" s="57"/>
      <c r="BL529" s="57"/>
      <c r="BM529" s="57"/>
      <c r="BN529" s="57"/>
      <c r="BO529" s="57"/>
      <c r="BP529" s="57"/>
      <c r="BQ529" s="57"/>
      <c r="BR529" s="57"/>
      <c r="BS529" s="57"/>
      <c r="BT529" s="57"/>
      <c r="BU529" s="57"/>
      <c r="BV529" s="57"/>
      <c r="BW529" s="57"/>
      <c r="BX529" s="57"/>
      <c r="BY529" s="57"/>
      <c r="BZ529" s="57"/>
      <c r="CA529" s="57"/>
      <c r="CB529" s="57"/>
      <c r="CC529" s="57"/>
      <c r="CD529" s="57"/>
      <c r="CE529" s="57"/>
      <c r="CF529" s="57"/>
      <c r="CG529" s="57"/>
      <c r="CH529" s="57"/>
      <c r="CI529" s="57"/>
      <c r="CJ529" s="57"/>
      <c r="CK529" s="57"/>
      <c r="CL529" s="57"/>
      <c r="CM529" s="57"/>
      <c r="CN529" s="57"/>
      <c r="CO529" s="57"/>
      <c r="CP529" s="57"/>
      <c r="CQ529" s="57"/>
      <c r="CR529" s="57"/>
      <c r="CS529" s="57"/>
      <c r="CT529" s="57"/>
      <c r="CU529" s="57"/>
      <c r="CV529" s="57"/>
      <c r="CW529" s="57"/>
      <c r="CX529" s="57"/>
      <c r="CY529" s="57"/>
      <c r="CZ529" s="57"/>
      <c r="DA529" s="57"/>
      <c r="DB529" s="57"/>
      <c r="DC529" s="57"/>
      <c r="DD529" s="57"/>
      <c r="DE529" s="57"/>
      <c r="DF529" s="57"/>
      <c r="DG529" s="57"/>
      <c r="DH529" s="57"/>
      <c r="DI529" s="57"/>
      <c r="DJ529" s="57"/>
      <c r="DK529" s="57"/>
      <c r="DL529" s="57"/>
      <c r="DM529" s="57"/>
      <c r="DN529" s="57"/>
      <c r="DO529" s="57"/>
      <c r="DP529" s="57"/>
      <c r="DQ529" s="57"/>
      <c r="DR529" s="57"/>
      <c r="DS529" s="57"/>
      <c r="DT529" s="57"/>
      <c r="DU529" s="57"/>
      <c r="DV529" s="57"/>
      <c r="DW529" s="57"/>
      <c r="DX529" s="57"/>
      <c r="DY529" s="57"/>
      <c r="DZ529" s="57"/>
      <c r="EA529" s="57"/>
      <c r="EB529" s="57"/>
      <c r="EC529" s="57"/>
      <c r="ED529" s="57"/>
      <c r="EE529" s="57"/>
      <c r="EF529" s="57"/>
      <c r="EG529" s="57"/>
      <c r="EH529" s="57"/>
      <c r="EI529" s="57"/>
      <c r="EJ529" s="57"/>
      <c r="EK529" s="57"/>
      <c r="EL529" s="57"/>
      <c r="EM529" s="57"/>
      <c r="EN529" s="57"/>
      <c r="EO529" s="57"/>
      <c r="EP529" s="57"/>
      <c r="EQ529" s="57"/>
      <c r="ER529" s="57"/>
      <c r="ES529" s="57"/>
      <c r="ET529" s="57"/>
      <c r="EU529" s="57"/>
      <c r="EV529" s="57"/>
      <c r="EW529" s="57"/>
      <c r="EX529" s="57"/>
      <c r="EY529" s="57"/>
      <c r="EZ529" s="57"/>
      <c r="FA529" s="57"/>
      <c r="FB529" s="57"/>
      <c r="FC529" s="57"/>
      <c r="FD529" s="57"/>
      <c r="FE529" s="57"/>
      <c r="FF529" s="57"/>
      <c r="FG529" s="57"/>
      <c r="FH529" s="57"/>
      <c r="FI529" s="57"/>
      <c r="FJ529" s="57"/>
      <c r="FK529" s="57"/>
      <c r="FL529" s="57"/>
      <c r="FM529" s="57"/>
      <c r="FN529" s="57"/>
      <c r="FO529" s="57"/>
      <c r="FP529" s="57"/>
      <c r="FQ529" s="57"/>
      <c r="FR529" s="57"/>
      <c r="FS529" s="57"/>
      <c r="FT529" s="57"/>
      <c r="FU529" s="57"/>
      <c r="FV529" s="57"/>
      <c r="FW529" s="57"/>
      <c r="FX529" s="57"/>
      <c r="FY529" s="57"/>
      <c r="FZ529" s="57"/>
      <c r="GA529" s="57"/>
      <c r="GB529" s="57"/>
      <c r="GC529" s="57"/>
      <c r="GD529" s="57"/>
      <c r="GE529" s="57"/>
      <c r="GF529" s="57"/>
      <c r="GG529" s="57"/>
      <c r="GH529" s="57"/>
      <c r="GI529" s="57"/>
      <c r="GJ529" s="57"/>
      <c r="GK529" s="57"/>
      <c r="GL529" s="57"/>
      <c r="GM529" s="57"/>
      <c r="GN529" s="57"/>
      <c r="GO529" s="57"/>
      <c r="GP529" s="57"/>
      <c r="GQ529" s="57"/>
      <c r="GR529" s="57"/>
      <c r="GS529" s="57"/>
      <c r="GT529" s="57"/>
      <c r="GU529" s="57"/>
      <c r="GV529" s="57"/>
      <c r="GW529" s="57"/>
      <c r="GX529" s="57"/>
      <c r="GY529" s="57"/>
      <c r="GZ529" s="57"/>
      <c r="HA529" s="57"/>
      <c r="HB529" s="57"/>
      <c r="HC529" s="57"/>
      <c r="HD529" s="57"/>
      <c r="HE529" s="57"/>
      <c r="HF529" s="57"/>
      <c r="HG529" s="57"/>
      <c r="HH529" s="57"/>
      <c r="HI529" s="57"/>
      <c r="HJ529" s="57"/>
      <c r="HK529" s="57"/>
      <c r="HL529" s="57"/>
      <c r="HM529" s="57"/>
      <c r="HN529" s="57"/>
      <c r="HO529" s="57"/>
      <c r="HP529" s="57"/>
      <c r="HQ529" s="57"/>
      <c r="HR529" s="57"/>
      <c r="HS529" s="57"/>
      <c r="HT529" s="57"/>
      <c r="HU529" s="57"/>
      <c r="HV529" s="57"/>
      <c r="HW529" s="57"/>
      <c r="HX529" s="57"/>
      <c r="HY529" s="57"/>
      <c r="HZ529" s="57"/>
      <c r="IA529" s="57"/>
      <c r="IB529" s="57"/>
      <c r="IC529" s="57"/>
    </row>
    <row r="530" spans="4:237"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  <c r="AA530" s="57"/>
      <c r="AB530" s="57"/>
      <c r="AC530" s="57"/>
      <c r="AD530" s="57"/>
      <c r="AE530" s="57"/>
      <c r="AF530" s="57"/>
      <c r="AG530" s="57"/>
      <c r="AH530" s="57"/>
      <c r="AI530" s="57"/>
      <c r="AJ530" s="57"/>
      <c r="AK530" s="57"/>
      <c r="AL530" s="57"/>
      <c r="AM530" s="57"/>
      <c r="AN530" s="57"/>
      <c r="AO530" s="57"/>
      <c r="AP530" s="57"/>
      <c r="AQ530" s="57"/>
      <c r="AR530" s="57"/>
      <c r="AS530" s="57"/>
      <c r="AT530" s="57"/>
      <c r="AU530" s="57"/>
      <c r="AV530" s="57"/>
      <c r="AW530" s="57"/>
      <c r="AX530" s="57"/>
      <c r="AY530" s="57"/>
      <c r="AZ530" s="57"/>
      <c r="BA530" s="57"/>
      <c r="BB530" s="57"/>
      <c r="BC530" s="57"/>
      <c r="BD530" s="57"/>
      <c r="BE530" s="57"/>
      <c r="BF530" s="57"/>
      <c r="BG530" s="57"/>
      <c r="BH530" s="57"/>
      <c r="BI530" s="57"/>
      <c r="BJ530" s="57"/>
      <c r="BK530" s="57"/>
      <c r="BL530" s="57"/>
      <c r="BM530" s="57"/>
      <c r="BN530" s="57"/>
      <c r="BO530" s="57"/>
      <c r="BP530" s="57"/>
      <c r="BQ530" s="57"/>
      <c r="BR530" s="57"/>
      <c r="BS530" s="57"/>
      <c r="BT530" s="57"/>
      <c r="BU530" s="57"/>
      <c r="BV530" s="57"/>
      <c r="BW530" s="57"/>
      <c r="BX530" s="57"/>
      <c r="BY530" s="57"/>
      <c r="BZ530" s="57"/>
      <c r="CA530" s="57"/>
      <c r="CB530" s="57"/>
      <c r="CC530" s="57"/>
      <c r="CD530" s="57"/>
      <c r="CE530" s="57"/>
      <c r="CF530" s="57"/>
      <c r="CG530" s="57"/>
      <c r="CH530" s="57"/>
      <c r="CI530" s="57"/>
      <c r="CJ530" s="57"/>
      <c r="CK530" s="57"/>
      <c r="CL530" s="57"/>
      <c r="CM530" s="57"/>
      <c r="CN530" s="57"/>
      <c r="CO530" s="57"/>
      <c r="CP530" s="57"/>
      <c r="CQ530" s="57"/>
      <c r="CR530" s="57"/>
      <c r="CS530" s="57"/>
      <c r="CT530" s="57"/>
      <c r="CU530" s="57"/>
      <c r="CV530" s="57"/>
      <c r="CW530" s="57"/>
      <c r="CX530" s="57"/>
      <c r="CY530" s="57"/>
      <c r="CZ530" s="57"/>
      <c r="DA530" s="57"/>
      <c r="DB530" s="57"/>
      <c r="DC530" s="57"/>
      <c r="DD530" s="57"/>
      <c r="DE530" s="57"/>
      <c r="DF530" s="57"/>
      <c r="DG530" s="57"/>
      <c r="DH530" s="57"/>
      <c r="DI530" s="57"/>
      <c r="DJ530" s="57"/>
      <c r="DK530" s="57"/>
      <c r="DL530" s="57"/>
      <c r="DM530" s="57"/>
      <c r="DN530" s="57"/>
      <c r="DO530" s="57"/>
      <c r="DP530" s="57"/>
      <c r="DQ530" s="57"/>
      <c r="DR530" s="57"/>
      <c r="DS530" s="57"/>
      <c r="DT530" s="57"/>
      <c r="DU530" s="57"/>
      <c r="DV530" s="57"/>
      <c r="DW530" s="57"/>
      <c r="DX530" s="57"/>
      <c r="DY530" s="57"/>
      <c r="DZ530" s="57"/>
      <c r="EA530" s="57"/>
      <c r="EB530" s="57"/>
      <c r="EC530" s="57"/>
      <c r="ED530" s="57"/>
      <c r="EE530" s="57"/>
      <c r="EF530" s="57"/>
      <c r="EG530" s="57"/>
      <c r="EH530" s="57"/>
      <c r="EI530" s="57"/>
      <c r="EJ530" s="57"/>
      <c r="EK530" s="57"/>
      <c r="EL530" s="57"/>
      <c r="EM530" s="57"/>
      <c r="EN530" s="57"/>
      <c r="EO530" s="57"/>
      <c r="EP530" s="57"/>
      <c r="EQ530" s="57"/>
      <c r="ER530" s="57"/>
      <c r="ES530" s="57"/>
      <c r="ET530" s="57"/>
      <c r="EU530" s="57"/>
      <c r="EV530" s="57"/>
      <c r="EW530" s="57"/>
      <c r="EX530" s="57"/>
      <c r="EY530" s="57"/>
      <c r="EZ530" s="57"/>
      <c r="FA530" s="57"/>
      <c r="FB530" s="57"/>
      <c r="FC530" s="57"/>
      <c r="FD530" s="57"/>
      <c r="FE530" s="57"/>
      <c r="FF530" s="57"/>
      <c r="FG530" s="57"/>
      <c r="FH530" s="57"/>
      <c r="FI530" s="57"/>
      <c r="FJ530" s="57"/>
      <c r="FK530" s="57"/>
      <c r="FL530" s="57"/>
      <c r="FM530" s="57"/>
      <c r="FN530" s="57"/>
      <c r="FO530" s="57"/>
      <c r="FP530" s="57"/>
      <c r="FQ530" s="57"/>
      <c r="FR530" s="57"/>
      <c r="FS530" s="57"/>
      <c r="FT530" s="57"/>
      <c r="FU530" s="57"/>
      <c r="FV530" s="57"/>
      <c r="FW530" s="57"/>
      <c r="FX530" s="57"/>
      <c r="FY530" s="57"/>
      <c r="FZ530" s="57"/>
      <c r="GA530" s="57"/>
      <c r="GB530" s="57"/>
      <c r="GC530" s="57"/>
      <c r="GD530" s="57"/>
      <c r="GE530" s="57"/>
      <c r="GF530" s="57"/>
      <c r="GG530" s="57"/>
      <c r="GH530" s="57"/>
      <c r="GI530" s="57"/>
      <c r="GJ530" s="57"/>
      <c r="GK530" s="57"/>
      <c r="GL530" s="57"/>
      <c r="GM530" s="57"/>
      <c r="GN530" s="57"/>
      <c r="GO530" s="57"/>
      <c r="GP530" s="57"/>
      <c r="GQ530" s="57"/>
      <c r="GR530" s="57"/>
      <c r="GS530" s="57"/>
      <c r="GT530" s="57"/>
      <c r="GU530" s="57"/>
      <c r="GV530" s="57"/>
      <c r="GW530" s="57"/>
      <c r="GX530" s="57"/>
      <c r="GY530" s="57"/>
      <c r="GZ530" s="57"/>
      <c r="HA530" s="57"/>
      <c r="HB530" s="57"/>
      <c r="HC530" s="57"/>
      <c r="HD530" s="57"/>
      <c r="HE530" s="57"/>
      <c r="HF530" s="57"/>
      <c r="HG530" s="57"/>
      <c r="HH530" s="57"/>
      <c r="HI530" s="57"/>
      <c r="HJ530" s="57"/>
      <c r="HK530" s="57"/>
      <c r="HL530" s="57"/>
      <c r="HM530" s="57"/>
      <c r="HN530" s="57"/>
      <c r="HO530" s="57"/>
      <c r="HP530" s="57"/>
      <c r="HQ530" s="57"/>
      <c r="HR530" s="57"/>
      <c r="HS530" s="57"/>
      <c r="HT530" s="57"/>
      <c r="HU530" s="57"/>
      <c r="HV530" s="57"/>
      <c r="HW530" s="57"/>
      <c r="HX530" s="57"/>
      <c r="HY530" s="57"/>
      <c r="HZ530" s="57"/>
      <c r="IA530" s="57"/>
      <c r="IB530" s="57"/>
      <c r="IC530" s="57"/>
    </row>
    <row r="531" spans="4:237"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  <c r="AB531" s="57"/>
      <c r="AC531" s="57"/>
      <c r="AD531" s="57"/>
      <c r="AE531" s="57"/>
      <c r="AF531" s="57"/>
      <c r="AG531" s="57"/>
      <c r="AH531" s="57"/>
      <c r="AI531" s="57"/>
      <c r="AJ531" s="57"/>
      <c r="AK531" s="57"/>
      <c r="AL531" s="57"/>
      <c r="AM531" s="57"/>
      <c r="AN531" s="57"/>
      <c r="AO531" s="57"/>
      <c r="AP531" s="57"/>
      <c r="AQ531" s="57"/>
      <c r="AR531" s="57"/>
      <c r="AS531" s="57"/>
      <c r="AT531" s="57"/>
      <c r="AU531" s="57"/>
      <c r="AV531" s="57"/>
      <c r="AW531" s="57"/>
      <c r="AX531" s="57"/>
      <c r="AY531" s="57"/>
      <c r="AZ531" s="57"/>
      <c r="BA531" s="57"/>
      <c r="BB531" s="57"/>
      <c r="BC531" s="57"/>
      <c r="BD531" s="57"/>
      <c r="BE531" s="57"/>
      <c r="BF531" s="57"/>
      <c r="BG531" s="57"/>
      <c r="BH531" s="57"/>
      <c r="BI531" s="57"/>
      <c r="BJ531" s="57"/>
      <c r="BK531" s="57"/>
      <c r="BL531" s="57"/>
      <c r="BM531" s="57"/>
      <c r="BN531" s="57"/>
      <c r="BO531" s="57"/>
      <c r="BP531" s="57"/>
      <c r="BQ531" s="57"/>
      <c r="BR531" s="57"/>
      <c r="BS531" s="57"/>
      <c r="BT531" s="57"/>
      <c r="BU531" s="57"/>
      <c r="BV531" s="57"/>
      <c r="BW531" s="57"/>
      <c r="BX531" s="57"/>
      <c r="BY531" s="57"/>
      <c r="BZ531" s="57"/>
      <c r="CA531" s="57"/>
      <c r="CB531" s="57"/>
      <c r="CC531" s="57"/>
      <c r="CD531" s="57"/>
      <c r="CE531" s="57"/>
      <c r="CF531" s="57"/>
      <c r="CG531" s="57"/>
      <c r="CH531" s="57"/>
      <c r="CI531" s="57"/>
      <c r="CJ531" s="57"/>
      <c r="CK531" s="57"/>
      <c r="CL531" s="57"/>
      <c r="CM531" s="57"/>
      <c r="CN531" s="57"/>
      <c r="CO531" s="57"/>
      <c r="CP531" s="57"/>
      <c r="CQ531" s="57"/>
      <c r="CR531" s="57"/>
      <c r="CS531" s="57"/>
      <c r="CT531" s="57"/>
      <c r="CU531" s="57"/>
      <c r="CV531" s="57"/>
      <c r="CW531" s="57"/>
      <c r="CX531" s="57"/>
      <c r="CY531" s="57"/>
      <c r="CZ531" s="57"/>
      <c r="DA531" s="57"/>
      <c r="DB531" s="57"/>
      <c r="DC531" s="57"/>
      <c r="DD531" s="57"/>
      <c r="DE531" s="57"/>
      <c r="DF531" s="57"/>
      <c r="DG531" s="57"/>
      <c r="DH531" s="57"/>
      <c r="DI531" s="57"/>
      <c r="DJ531" s="57"/>
      <c r="DK531" s="57"/>
      <c r="DL531" s="57"/>
      <c r="DM531" s="57"/>
      <c r="DN531" s="57"/>
      <c r="DO531" s="57"/>
      <c r="DP531" s="57"/>
      <c r="DQ531" s="57"/>
      <c r="DR531" s="57"/>
      <c r="DS531" s="57"/>
      <c r="DT531" s="57"/>
      <c r="DU531" s="57"/>
      <c r="DV531" s="57"/>
      <c r="DW531" s="57"/>
      <c r="DX531" s="57"/>
      <c r="DY531" s="57"/>
      <c r="DZ531" s="57"/>
      <c r="EA531" s="57"/>
      <c r="EB531" s="57"/>
      <c r="EC531" s="57"/>
      <c r="ED531" s="57"/>
      <c r="EE531" s="57"/>
      <c r="EF531" s="57"/>
      <c r="EG531" s="57"/>
      <c r="EH531" s="57"/>
      <c r="EI531" s="57"/>
      <c r="EJ531" s="57"/>
      <c r="EK531" s="57"/>
      <c r="EL531" s="57"/>
      <c r="EM531" s="57"/>
      <c r="EN531" s="57"/>
      <c r="EO531" s="57"/>
      <c r="EP531" s="57"/>
      <c r="EQ531" s="57"/>
      <c r="ER531" s="57"/>
      <c r="ES531" s="57"/>
      <c r="ET531" s="57"/>
      <c r="EU531" s="57"/>
      <c r="EV531" s="57"/>
      <c r="EW531" s="57"/>
      <c r="EX531" s="57"/>
      <c r="EY531" s="57"/>
      <c r="EZ531" s="57"/>
      <c r="FA531" s="57"/>
      <c r="FB531" s="57"/>
      <c r="FC531" s="57"/>
      <c r="FD531" s="57"/>
      <c r="FE531" s="57"/>
      <c r="FF531" s="57"/>
      <c r="FG531" s="57"/>
      <c r="FH531" s="57"/>
      <c r="FI531" s="57"/>
      <c r="FJ531" s="57"/>
      <c r="FK531" s="57"/>
      <c r="FL531" s="57"/>
      <c r="FM531" s="57"/>
      <c r="FN531" s="57"/>
      <c r="FO531" s="57"/>
      <c r="FP531" s="57"/>
      <c r="FQ531" s="57"/>
      <c r="FR531" s="57"/>
      <c r="FS531" s="57"/>
      <c r="FT531" s="57"/>
      <c r="FU531" s="57"/>
      <c r="FV531" s="57"/>
      <c r="FW531" s="57"/>
      <c r="FX531" s="57"/>
      <c r="FY531" s="57"/>
      <c r="FZ531" s="57"/>
      <c r="GA531" s="57"/>
      <c r="GB531" s="57"/>
      <c r="GC531" s="57"/>
      <c r="GD531" s="57"/>
      <c r="GE531" s="57"/>
      <c r="GF531" s="57"/>
      <c r="GG531" s="57"/>
      <c r="GH531" s="57"/>
      <c r="GI531" s="57"/>
      <c r="GJ531" s="57"/>
      <c r="GK531" s="57"/>
      <c r="GL531" s="57"/>
      <c r="GM531" s="57"/>
      <c r="GN531" s="57"/>
      <c r="GO531" s="57"/>
      <c r="GP531" s="57"/>
      <c r="GQ531" s="57"/>
      <c r="GR531" s="57"/>
      <c r="GS531" s="57"/>
      <c r="GT531" s="57"/>
      <c r="GU531" s="57"/>
      <c r="GV531" s="57"/>
      <c r="GW531" s="57"/>
      <c r="GX531" s="57"/>
      <c r="GY531" s="57"/>
      <c r="GZ531" s="57"/>
      <c r="HA531" s="57"/>
      <c r="HB531" s="57"/>
      <c r="HC531" s="57"/>
      <c r="HD531" s="57"/>
      <c r="HE531" s="57"/>
      <c r="HF531" s="57"/>
      <c r="HG531" s="57"/>
      <c r="HH531" s="57"/>
      <c r="HI531" s="57"/>
      <c r="HJ531" s="57"/>
      <c r="HK531" s="57"/>
      <c r="HL531" s="57"/>
      <c r="HM531" s="57"/>
      <c r="HN531" s="57"/>
      <c r="HO531" s="57"/>
      <c r="HP531" s="57"/>
      <c r="HQ531" s="57"/>
      <c r="HR531" s="57"/>
      <c r="HS531" s="57"/>
      <c r="HT531" s="57"/>
      <c r="HU531" s="57"/>
      <c r="HV531" s="57"/>
      <c r="HW531" s="57"/>
      <c r="HX531" s="57"/>
      <c r="HY531" s="57"/>
      <c r="HZ531" s="57"/>
      <c r="IA531" s="57"/>
      <c r="IB531" s="57"/>
      <c r="IC531" s="57"/>
    </row>
    <row r="532" spans="4:237"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  <c r="AB532" s="57"/>
      <c r="AC532" s="57"/>
      <c r="AD532" s="57"/>
      <c r="AE532" s="57"/>
      <c r="AF532" s="57"/>
      <c r="AG532" s="57"/>
      <c r="AH532" s="57"/>
      <c r="AI532" s="57"/>
      <c r="AJ532" s="57"/>
      <c r="AK532" s="57"/>
      <c r="AL532" s="57"/>
      <c r="AM532" s="57"/>
      <c r="AN532" s="57"/>
      <c r="AO532" s="57"/>
      <c r="AP532" s="57"/>
      <c r="AQ532" s="57"/>
      <c r="AR532" s="57"/>
      <c r="AS532" s="57"/>
      <c r="AT532" s="57"/>
      <c r="AU532" s="57"/>
      <c r="AV532" s="57"/>
      <c r="AW532" s="57"/>
      <c r="AX532" s="57"/>
      <c r="AY532" s="57"/>
      <c r="AZ532" s="57"/>
      <c r="BA532" s="57"/>
      <c r="BB532" s="57"/>
      <c r="BC532" s="57"/>
      <c r="BD532" s="57"/>
      <c r="BE532" s="57"/>
      <c r="BF532" s="57"/>
      <c r="BG532" s="57"/>
      <c r="BH532" s="57"/>
      <c r="BI532" s="57"/>
      <c r="BJ532" s="57"/>
      <c r="BK532" s="57"/>
      <c r="BL532" s="57"/>
      <c r="BM532" s="57"/>
      <c r="BN532" s="57"/>
      <c r="BO532" s="57"/>
      <c r="BP532" s="57"/>
      <c r="BQ532" s="57"/>
      <c r="BR532" s="57"/>
      <c r="BS532" s="57"/>
      <c r="BT532" s="57"/>
      <c r="BU532" s="57"/>
      <c r="BV532" s="57"/>
      <c r="BW532" s="57"/>
      <c r="BX532" s="57"/>
      <c r="BY532" s="57"/>
      <c r="BZ532" s="57"/>
      <c r="CA532" s="57"/>
      <c r="CB532" s="57"/>
      <c r="CC532" s="57"/>
      <c r="CD532" s="57"/>
      <c r="CE532" s="57"/>
      <c r="CF532" s="57"/>
      <c r="CG532" s="57"/>
      <c r="CH532" s="57"/>
      <c r="CI532" s="57"/>
      <c r="CJ532" s="57"/>
      <c r="CK532" s="57"/>
      <c r="CL532" s="57"/>
      <c r="CM532" s="57"/>
      <c r="CN532" s="57"/>
      <c r="CO532" s="57"/>
      <c r="CP532" s="57"/>
      <c r="CQ532" s="57"/>
      <c r="CR532" s="57"/>
      <c r="CS532" s="57"/>
      <c r="CT532" s="57"/>
      <c r="CU532" s="57"/>
      <c r="CV532" s="57"/>
      <c r="CW532" s="57"/>
      <c r="CX532" s="57"/>
      <c r="CY532" s="57"/>
      <c r="CZ532" s="57"/>
      <c r="DA532" s="57"/>
      <c r="DB532" s="57"/>
      <c r="DC532" s="57"/>
      <c r="DD532" s="57"/>
      <c r="DE532" s="57"/>
      <c r="DF532" s="57"/>
      <c r="DG532" s="57"/>
      <c r="DH532" s="57"/>
      <c r="DI532" s="57"/>
      <c r="DJ532" s="57"/>
      <c r="DK532" s="57"/>
      <c r="DL532" s="57"/>
      <c r="DM532" s="57"/>
      <c r="DN532" s="57"/>
      <c r="DO532" s="57"/>
      <c r="DP532" s="57"/>
      <c r="DQ532" s="57"/>
      <c r="DR532" s="57"/>
      <c r="DS532" s="57"/>
      <c r="DT532" s="57"/>
      <c r="DU532" s="57"/>
      <c r="DV532" s="57"/>
      <c r="DW532" s="57"/>
      <c r="DX532" s="57"/>
      <c r="DY532" s="57"/>
      <c r="DZ532" s="57"/>
      <c r="EA532" s="57"/>
      <c r="EB532" s="57"/>
      <c r="EC532" s="57"/>
      <c r="ED532" s="57"/>
      <c r="EE532" s="57"/>
      <c r="EF532" s="57"/>
      <c r="EG532" s="57"/>
      <c r="EH532" s="57"/>
      <c r="EI532" s="57"/>
      <c r="EJ532" s="57"/>
      <c r="EK532" s="57"/>
      <c r="EL532" s="57"/>
      <c r="EM532" s="57"/>
      <c r="EN532" s="57"/>
      <c r="EO532" s="57"/>
      <c r="EP532" s="57"/>
      <c r="EQ532" s="57"/>
      <c r="ER532" s="57"/>
      <c r="ES532" s="57"/>
      <c r="ET532" s="57"/>
      <c r="EU532" s="57"/>
      <c r="EV532" s="57"/>
      <c r="EW532" s="57"/>
      <c r="EX532" s="57"/>
      <c r="EY532" s="57"/>
      <c r="EZ532" s="57"/>
      <c r="FA532" s="57"/>
      <c r="FB532" s="57"/>
      <c r="FC532" s="57"/>
      <c r="FD532" s="57"/>
      <c r="FE532" s="57"/>
      <c r="FF532" s="57"/>
      <c r="FG532" s="57"/>
      <c r="FH532" s="57"/>
      <c r="FI532" s="57"/>
      <c r="FJ532" s="57"/>
      <c r="FK532" s="57"/>
      <c r="FL532" s="57"/>
      <c r="FM532" s="57"/>
      <c r="FN532" s="57"/>
      <c r="FO532" s="57"/>
      <c r="FP532" s="57"/>
      <c r="FQ532" s="57"/>
      <c r="FR532" s="57"/>
      <c r="FS532" s="57"/>
      <c r="FT532" s="57"/>
      <c r="FU532" s="57"/>
      <c r="FV532" s="57"/>
      <c r="FW532" s="57"/>
      <c r="FX532" s="57"/>
      <c r="FY532" s="57"/>
      <c r="FZ532" s="57"/>
      <c r="GA532" s="57"/>
      <c r="GB532" s="57"/>
      <c r="GC532" s="57"/>
      <c r="GD532" s="57"/>
      <c r="GE532" s="57"/>
      <c r="GF532" s="57"/>
      <c r="GG532" s="57"/>
      <c r="GH532" s="57"/>
      <c r="GI532" s="57"/>
      <c r="GJ532" s="57"/>
      <c r="GK532" s="57"/>
      <c r="GL532" s="57"/>
      <c r="GM532" s="57"/>
      <c r="GN532" s="57"/>
      <c r="GO532" s="57"/>
      <c r="GP532" s="57"/>
      <c r="GQ532" s="57"/>
      <c r="GR532" s="57"/>
      <c r="GS532" s="57"/>
      <c r="GT532" s="57"/>
      <c r="GU532" s="57"/>
      <c r="GV532" s="57"/>
      <c r="GW532" s="57"/>
      <c r="GX532" s="57"/>
      <c r="GY532" s="57"/>
      <c r="GZ532" s="57"/>
      <c r="HA532" s="57"/>
      <c r="HB532" s="57"/>
      <c r="HC532" s="57"/>
      <c r="HD532" s="57"/>
      <c r="HE532" s="57"/>
      <c r="HF532" s="57"/>
      <c r="HG532" s="57"/>
      <c r="HH532" s="57"/>
      <c r="HI532" s="57"/>
      <c r="HJ532" s="57"/>
      <c r="HK532" s="57"/>
      <c r="HL532" s="57"/>
      <c r="HM532" s="57"/>
      <c r="HN532" s="57"/>
      <c r="HO532" s="57"/>
      <c r="HP532" s="57"/>
      <c r="HQ532" s="57"/>
      <c r="HR532" s="57"/>
      <c r="HS532" s="57"/>
      <c r="HT532" s="57"/>
      <c r="HU532" s="57"/>
      <c r="HV532" s="57"/>
      <c r="HW532" s="57"/>
      <c r="HX532" s="57"/>
      <c r="HY532" s="57"/>
      <c r="HZ532" s="57"/>
      <c r="IA532" s="57"/>
      <c r="IB532" s="57"/>
      <c r="IC532" s="57"/>
    </row>
    <row r="533" spans="4:237"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  <c r="AB533" s="57"/>
      <c r="AC533" s="57"/>
      <c r="AD533" s="57"/>
      <c r="AE533" s="57"/>
      <c r="AF533" s="57"/>
      <c r="AG533" s="57"/>
      <c r="AH533" s="57"/>
      <c r="AI533" s="57"/>
      <c r="AJ533" s="57"/>
      <c r="AK533" s="57"/>
      <c r="AL533" s="57"/>
      <c r="AM533" s="57"/>
      <c r="AN533" s="57"/>
      <c r="AO533" s="57"/>
      <c r="AP533" s="57"/>
      <c r="AQ533" s="57"/>
      <c r="AR533" s="57"/>
      <c r="AS533" s="57"/>
      <c r="AT533" s="57"/>
      <c r="AU533" s="57"/>
      <c r="AV533" s="57"/>
      <c r="AW533" s="57"/>
      <c r="AX533" s="57"/>
      <c r="AY533" s="57"/>
      <c r="AZ533" s="57"/>
      <c r="BA533" s="57"/>
      <c r="BB533" s="57"/>
      <c r="BC533" s="57"/>
      <c r="BD533" s="57"/>
      <c r="BE533" s="57"/>
      <c r="BF533" s="57"/>
      <c r="BG533" s="57"/>
      <c r="BH533" s="57"/>
      <c r="BI533" s="57"/>
      <c r="BJ533" s="57"/>
      <c r="BK533" s="57"/>
      <c r="BL533" s="57"/>
      <c r="BM533" s="57"/>
      <c r="BN533" s="57"/>
      <c r="BO533" s="57"/>
      <c r="BP533" s="57"/>
      <c r="BQ533" s="57"/>
      <c r="BR533" s="57"/>
      <c r="BS533" s="57"/>
      <c r="BT533" s="57"/>
      <c r="BU533" s="57"/>
      <c r="BV533" s="57"/>
      <c r="BW533" s="57"/>
      <c r="BX533" s="57"/>
      <c r="BY533" s="57"/>
      <c r="BZ533" s="57"/>
      <c r="CA533" s="57"/>
      <c r="CB533" s="57"/>
      <c r="CC533" s="57"/>
      <c r="CD533" s="57"/>
      <c r="CE533" s="57"/>
      <c r="CF533" s="57"/>
      <c r="CG533" s="57"/>
      <c r="CH533" s="57"/>
      <c r="CI533" s="57"/>
      <c r="CJ533" s="57"/>
      <c r="CK533" s="57"/>
      <c r="CL533" s="57"/>
      <c r="CM533" s="57"/>
      <c r="CN533" s="57"/>
      <c r="CO533" s="57"/>
      <c r="CP533" s="57"/>
      <c r="CQ533" s="57"/>
      <c r="CR533" s="57"/>
      <c r="CS533" s="57"/>
      <c r="CT533" s="57"/>
      <c r="CU533" s="57"/>
      <c r="CV533" s="57"/>
      <c r="CW533" s="57"/>
      <c r="CX533" s="57"/>
      <c r="CY533" s="57"/>
      <c r="CZ533" s="57"/>
      <c r="DA533" s="57"/>
      <c r="DB533" s="57"/>
      <c r="DC533" s="57"/>
      <c r="DD533" s="57"/>
      <c r="DE533" s="57"/>
      <c r="DF533" s="57"/>
      <c r="DG533" s="57"/>
      <c r="DH533" s="57"/>
      <c r="DI533" s="57"/>
      <c r="DJ533" s="57"/>
      <c r="DK533" s="57"/>
      <c r="DL533" s="57"/>
      <c r="DM533" s="57"/>
      <c r="DN533" s="57"/>
      <c r="DO533" s="57"/>
      <c r="DP533" s="57"/>
      <c r="DQ533" s="57"/>
      <c r="DR533" s="57"/>
      <c r="DS533" s="57"/>
      <c r="DT533" s="57"/>
      <c r="DU533" s="57"/>
      <c r="DV533" s="57"/>
      <c r="DW533" s="57"/>
      <c r="DX533" s="57"/>
      <c r="DY533" s="57"/>
      <c r="DZ533" s="57"/>
      <c r="EA533" s="57"/>
      <c r="EB533" s="57"/>
      <c r="EC533" s="57"/>
      <c r="ED533" s="57"/>
      <c r="EE533" s="57"/>
      <c r="EF533" s="57"/>
      <c r="EG533" s="57"/>
      <c r="EH533" s="57"/>
      <c r="EI533" s="57"/>
      <c r="EJ533" s="57"/>
      <c r="EK533" s="57"/>
      <c r="EL533" s="57"/>
      <c r="EM533" s="57"/>
      <c r="EN533" s="57"/>
      <c r="EO533" s="57"/>
      <c r="EP533" s="57"/>
      <c r="EQ533" s="57"/>
      <c r="ER533" s="57"/>
      <c r="ES533" s="57"/>
      <c r="ET533" s="57"/>
      <c r="EU533" s="57"/>
      <c r="EV533" s="57"/>
      <c r="EW533" s="57"/>
      <c r="EX533" s="57"/>
      <c r="EY533" s="57"/>
      <c r="EZ533" s="57"/>
      <c r="FA533" s="57"/>
      <c r="FB533" s="57"/>
      <c r="FC533" s="57"/>
      <c r="FD533" s="57"/>
      <c r="FE533" s="57"/>
      <c r="FF533" s="57"/>
      <c r="FG533" s="57"/>
      <c r="FH533" s="57"/>
      <c r="FI533" s="57"/>
      <c r="FJ533" s="57"/>
      <c r="FK533" s="57"/>
      <c r="FL533" s="57"/>
      <c r="FM533" s="57"/>
      <c r="FN533" s="57"/>
      <c r="FO533" s="57"/>
      <c r="FP533" s="57"/>
      <c r="FQ533" s="57"/>
      <c r="FR533" s="57"/>
      <c r="FS533" s="57"/>
      <c r="FT533" s="57"/>
      <c r="FU533" s="57"/>
      <c r="FV533" s="57"/>
      <c r="FW533" s="57"/>
      <c r="FX533" s="57"/>
      <c r="FY533" s="57"/>
      <c r="FZ533" s="57"/>
      <c r="GA533" s="57"/>
      <c r="GB533" s="57"/>
      <c r="GC533" s="57"/>
      <c r="GD533" s="57"/>
      <c r="GE533" s="57"/>
      <c r="GF533" s="57"/>
      <c r="GG533" s="57"/>
      <c r="GH533" s="57"/>
      <c r="GI533" s="57"/>
      <c r="GJ533" s="57"/>
      <c r="GK533" s="57"/>
      <c r="GL533" s="57"/>
      <c r="GM533" s="57"/>
      <c r="GN533" s="57"/>
      <c r="GO533" s="57"/>
      <c r="GP533" s="57"/>
      <c r="GQ533" s="57"/>
      <c r="GR533" s="57"/>
      <c r="GS533" s="57"/>
      <c r="GT533" s="57"/>
      <c r="GU533" s="57"/>
      <c r="GV533" s="57"/>
      <c r="GW533" s="57"/>
      <c r="GX533" s="57"/>
      <c r="GY533" s="57"/>
      <c r="GZ533" s="57"/>
      <c r="HA533" s="57"/>
      <c r="HB533" s="57"/>
      <c r="HC533" s="57"/>
      <c r="HD533" s="57"/>
      <c r="HE533" s="57"/>
      <c r="HF533" s="57"/>
      <c r="HG533" s="57"/>
      <c r="HH533" s="57"/>
      <c r="HI533" s="57"/>
      <c r="HJ533" s="57"/>
      <c r="HK533" s="57"/>
      <c r="HL533" s="57"/>
      <c r="HM533" s="57"/>
      <c r="HN533" s="57"/>
      <c r="HO533" s="57"/>
      <c r="HP533" s="57"/>
      <c r="HQ533" s="57"/>
      <c r="HR533" s="57"/>
      <c r="HS533" s="57"/>
      <c r="HT533" s="57"/>
      <c r="HU533" s="57"/>
      <c r="HV533" s="57"/>
      <c r="HW533" s="57"/>
      <c r="HX533" s="57"/>
      <c r="HY533" s="57"/>
      <c r="HZ533" s="57"/>
      <c r="IA533" s="57"/>
      <c r="IB533" s="57"/>
      <c r="IC533" s="57"/>
    </row>
    <row r="534" spans="4:237"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  <c r="AA534" s="57"/>
      <c r="AB534" s="57"/>
      <c r="AC534" s="57"/>
      <c r="AD534" s="57"/>
      <c r="AE534" s="57"/>
      <c r="AF534" s="57"/>
      <c r="AG534" s="57"/>
      <c r="AH534" s="57"/>
      <c r="AI534" s="57"/>
      <c r="AJ534" s="57"/>
      <c r="AK534" s="57"/>
      <c r="AL534" s="57"/>
      <c r="AM534" s="57"/>
      <c r="AN534" s="57"/>
      <c r="AO534" s="57"/>
      <c r="AP534" s="57"/>
      <c r="AQ534" s="57"/>
      <c r="AR534" s="57"/>
      <c r="AS534" s="57"/>
      <c r="AT534" s="57"/>
      <c r="AU534" s="57"/>
      <c r="AV534" s="57"/>
      <c r="AW534" s="57"/>
      <c r="AX534" s="57"/>
      <c r="AY534" s="57"/>
      <c r="AZ534" s="57"/>
      <c r="BA534" s="57"/>
      <c r="BB534" s="57"/>
      <c r="BC534" s="57"/>
      <c r="BD534" s="57"/>
      <c r="BE534" s="57"/>
      <c r="BF534" s="57"/>
      <c r="BG534" s="57"/>
      <c r="BH534" s="57"/>
      <c r="BI534" s="57"/>
      <c r="BJ534" s="57"/>
      <c r="BK534" s="57"/>
      <c r="BL534" s="57"/>
      <c r="BM534" s="57"/>
      <c r="BN534" s="57"/>
      <c r="BO534" s="57"/>
      <c r="BP534" s="57"/>
      <c r="BQ534" s="57"/>
      <c r="BR534" s="57"/>
      <c r="BS534" s="57"/>
      <c r="BT534" s="57"/>
      <c r="BU534" s="57"/>
      <c r="BV534" s="57"/>
      <c r="BW534" s="57"/>
      <c r="BX534" s="57"/>
      <c r="BY534" s="57"/>
      <c r="BZ534" s="57"/>
      <c r="CA534" s="57"/>
      <c r="CB534" s="57"/>
      <c r="CC534" s="57"/>
      <c r="CD534" s="57"/>
      <c r="CE534" s="57"/>
      <c r="CF534" s="57"/>
      <c r="CG534" s="57"/>
      <c r="CH534" s="57"/>
      <c r="CI534" s="57"/>
      <c r="CJ534" s="57"/>
      <c r="CK534" s="57"/>
      <c r="CL534" s="57"/>
      <c r="CM534" s="57"/>
      <c r="CN534" s="57"/>
      <c r="CO534" s="57"/>
      <c r="CP534" s="57"/>
      <c r="CQ534" s="57"/>
      <c r="CR534" s="57"/>
      <c r="CS534" s="57"/>
      <c r="CT534" s="57"/>
      <c r="CU534" s="57"/>
      <c r="CV534" s="57"/>
      <c r="CW534" s="57"/>
      <c r="CX534" s="57"/>
      <c r="CY534" s="57"/>
      <c r="CZ534" s="57"/>
      <c r="DA534" s="57"/>
      <c r="DB534" s="57"/>
      <c r="DC534" s="57"/>
      <c r="DD534" s="57"/>
      <c r="DE534" s="57"/>
      <c r="DF534" s="57"/>
      <c r="DG534" s="57"/>
      <c r="DH534" s="57"/>
      <c r="DI534" s="57"/>
      <c r="DJ534" s="57"/>
      <c r="DK534" s="57"/>
      <c r="DL534" s="57"/>
      <c r="DM534" s="57"/>
      <c r="DN534" s="57"/>
      <c r="DO534" s="57"/>
      <c r="DP534" s="57"/>
      <c r="DQ534" s="57"/>
      <c r="DR534" s="57"/>
      <c r="DS534" s="57"/>
      <c r="DT534" s="57"/>
      <c r="DU534" s="57"/>
      <c r="DV534" s="57"/>
      <c r="DW534" s="57"/>
      <c r="DX534" s="57"/>
      <c r="DY534" s="57"/>
      <c r="DZ534" s="57"/>
      <c r="EA534" s="57"/>
      <c r="EB534" s="57"/>
      <c r="EC534" s="57"/>
      <c r="ED534" s="57"/>
      <c r="EE534" s="57"/>
      <c r="EF534" s="57"/>
      <c r="EG534" s="57"/>
      <c r="EH534" s="57"/>
      <c r="EI534" s="57"/>
      <c r="EJ534" s="57"/>
      <c r="EK534" s="57"/>
      <c r="EL534" s="57"/>
      <c r="EM534" s="57"/>
      <c r="EN534" s="57"/>
      <c r="EO534" s="57"/>
      <c r="EP534" s="57"/>
      <c r="EQ534" s="57"/>
      <c r="ER534" s="57"/>
      <c r="ES534" s="57"/>
      <c r="ET534" s="57"/>
      <c r="EU534" s="57"/>
      <c r="EV534" s="57"/>
      <c r="EW534" s="57"/>
      <c r="EX534" s="57"/>
      <c r="EY534" s="57"/>
      <c r="EZ534" s="57"/>
      <c r="FA534" s="57"/>
      <c r="FB534" s="57"/>
      <c r="FC534" s="57"/>
      <c r="FD534" s="57"/>
      <c r="FE534" s="57"/>
      <c r="FF534" s="57"/>
      <c r="FG534" s="57"/>
      <c r="FH534" s="57"/>
      <c r="FI534" s="57"/>
      <c r="FJ534" s="57"/>
      <c r="FK534" s="57"/>
      <c r="FL534" s="57"/>
      <c r="FM534" s="57"/>
      <c r="FN534" s="57"/>
      <c r="FO534" s="57"/>
      <c r="FP534" s="57"/>
      <c r="FQ534" s="57"/>
      <c r="FR534" s="57"/>
      <c r="FS534" s="57"/>
      <c r="FT534" s="57"/>
      <c r="FU534" s="57"/>
      <c r="FV534" s="57"/>
      <c r="FW534" s="57"/>
      <c r="FX534" s="57"/>
      <c r="FY534" s="57"/>
      <c r="FZ534" s="57"/>
      <c r="GA534" s="57"/>
      <c r="GB534" s="57"/>
      <c r="GC534" s="57"/>
      <c r="GD534" s="57"/>
      <c r="GE534" s="57"/>
      <c r="GF534" s="57"/>
      <c r="GG534" s="57"/>
      <c r="GH534" s="57"/>
      <c r="GI534" s="57"/>
      <c r="GJ534" s="57"/>
      <c r="GK534" s="57"/>
      <c r="GL534" s="57"/>
      <c r="GM534" s="57"/>
      <c r="GN534" s="57"/>
      <c r="GO534" s="57"/>
      <c r="GP534" s="57"/>
      <c r="GQ534" s="57"/>
      <c r="GR534" s="57"/>
      <c r="GS534" s="57"/>
      <c r="GT534" s="57"/>
      <c r="GU534" s="57"/>
      <c r="GV534" s="57"/>
      <c r="GW534" s="57"/>
      <c r="GX534" s="57"/>
      <c r="GY534" s="57"/>
      <c r="GZ534" s="57"/>
      <c r="HA534" s="57"/>
      <c r="HB534" s="57"/>
      <c r="HC534" s="57"/>
      <c r="HD534" s="57"/>
      <c r="HE534" s="57"/>
      <c r="HF534" s="57"/>
      <c r="HG534" s="57"/>
      <c r="HH534" s="57"/>
      <c r="HI534" s="57"/>
      <c r="HJ534" s="57"/>
      <c r="HK534" s="57"/>
      <c r="HL534" s="57"/>
      <c r="HM534" s="57"/>
      <c r="HN534" s="57"/>
      <c r="HO534" s="57"/>
      <c r="HP534" s="57"/>
      <c r="HQ534" s="57"/>
      <c r="HR534" s="57"/>
      <c r="HS534" s="57"/>
      <c r="HT534" s="57"/>
      <c r="HU534" s="57"/>
      <c r="HV534" s="57"/>
      <c r="HW534" s="57"/>
      <c r="HX534" s="57"/>
      <c r="HY534" s="57"/>
      <c r="HZ534" s="57"/>
      <c r="IA534" s="57"/>
      <c r="IB534" s="57"/>
      <c r="IC534" s="57"/>
    </row>
    <row r="535" spans="4:237"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  <c r="AB535" s="57"/>
      <c r="AC535" s="57"/>
      <c r="AD535" s="57"/>
      <c r="AE535" s="57"/>
      <c r="AF535" s="57"/>
      <c r="AG535" s="57"/>
      <c r="AH535" s="57"/>
      <c r="AI535" s="57"/>
      <c r="AJ535" s="57"/>
      <c r="AK535" s="57"/>
      <c r="AL535" s="57"/>
      <c r="AM535" s="57"/>
      <c r="AN535" s="57"/>
      <c r="AO535" s="57"/>
      <c r="AP535" s="57"/>
      <c r="AQ535" s="57"/>
      <c r="AR535" s="57"/>
      <c r="AS535" s="57"/>
      <c r="AT535" s="57"/>
      <c r="AU535" s="57"/>
      <c r="AV535" s="57"/>
      <c r="AW535" s="57"/>
      <c r="AX535" s="57"/>
      <c r="AY535" s="57"/>
      <c r="AZ535" s="57"/>
      <c r="BA535" s="57"/>
      <c r="BB535" s="57"/>
      <c r="BC535" s="57"/>
      <c r="BD535" s="57"/>
      <c r="BE535" s="57"/>
      <c r="BF535" s="57"/>
      <c r="BG535" s="57"/>
      <c r="BH535" s="57"/>
      <c r="BI535" s="57"/>
      <c r="BJ535" s="57"/>
      <c r="BK535" s="57"/>
      <c r="BL535" s="57"/>
      <c r="BM535" s="57"/>
      <c r="BN535" s="57"/>
      <c r="BO535" s="57"/>
      <c r="BP535" s="57"/>
      <c r="BQ535" s="57"/>
      <c r="BR535" s="57"/>
      <c r="BS535" s="57"/>
      <c r="BT535" s="57"/>
      <c r="BU535" s="57"/>
      <c r="BV535" s="57"/>
      <c r="BW535" s="57"/>
      <c r="BX535" s="57"/>
      <c r="BY535" s="57"/>
      <c r="BZ535" s="57"/>
      <c r="CA535" s="57"/>
      <c r="CB535" s="57"/>
      <c r="CC535" s="57"/>
      <c r="CD535" s="57"/>
      <c r="CE535" s="57"/>
      <c r="CF535" s="57"/>
      <c r="CG535" s="57"/>
      <c r="CH535" s="57"/>
      <c r="CI535" s="57"/>
      <c r="CJ535" s="57"/>
      <c r="CK535" s="57"/>
      <c r="CL535" s="57"/>
      <c r="CM535" s="57"/>
      <c r="CN535" s="57"/>
      <c r="CO535" s="57"/>
      <c r="CP535" s="57"/>
      <c r="CQ535" s="57"/>
      <c r="CR535" s="57"/>
      <c r="CS535" s="57"/>
      <c r="CT535" s="57"/>
      <c r="CU535" s="57"/>
      <c r="CV535" s="57"/>
      <c r="CW535" s="57"/>
      <c r="CX535" s="57"/>
      <c r="CY535" s="57"/>
      <c r="CZ535" s="57"/>
      <c r="DA535" s="57"/>
      <c r="DB535" s="57"/>
      <c r="DC535" s="57"/>
      <c r="DD535" s="57"/>
      <c r="DE535" s="57"/>
      <c r="DF535" s="57"/>
      <c r="DG535" s="57"/>
      <c r="DH535" s="57"/>
      <c r="DI535" s="57"/>
      <c r="DJ535" s="57"/>
      <c r="DK535" s="57"/>
      <c r="DL535" s="57"/>
      <c r="DM535" s="57"/>
      <c r="DN535" s="57"/>
      <c r="DO535" s="57"/>
      <c r="DP535" s="57"/>
      <c r="DQ535" s="57"/>
      <c r="DR535" s="57"/>
      <c r="DS535" s="57"/>
      <c r="DT535" s="57"/>
      <c r="DU535" s="57"/>
      <c r="DV535" s="57"/>
      <c r="DW535" s="57"/>
      <c r="DX535" s="57"/>
      <c r="DY535" s="57"/>
      <c r="DZ535" s="57"/>
      <c r="EA535" s="57"/>
      <c r="EB535" s="57"/>
      <c r="EC535" s="57"/>
      <c r="ED535" s="57"/>
      <c r="EE535" s="57"/>
      <c r="EF535" s="57"/>
      <c r="EG535" s="57"/>
      <c r="EH535" s="57"/>
      <c r="EI535" s="57"/>
      <c r="EJ535" s="57"/>
      <c r="EK535" s="57"/>
      <c r="EL535" s="57"/>
      <c r="EM535" s="57"/>
      <c r="EN535" s="57"/>
      <c r="EO535" s="57"/>
      <c r="EP535" s="57"/>
      <c r="EQ535" s="57"/>
      <c r="ER535" s="57"/>
      <c r="ES535" s="57"/>
      <c r="ET535" s="57"/>
      <c r="EU535" s="57"/>
      <c r="EV535" s="57"/>
      <c r="EW535" s="57"/>
      <c r="EX535" s="57"/>
      <c r="EY535" s="57"/>
      <c r="EZ535" s="57"/>
      <c r="FA535" s="57"/>
      <c r="FB535" s="57"/>
      <c r="FC535" s="57"/>
      <c r="FD535" s="57"/>
      <c r="FE535" s="57"/>
      <c r="FF535" s="57"/>
      <c r="FG535" s="57"/>
      <c r="FH535" s="57"/>
      <c r="FI535" s="57"/>
      <c r="FJ535" s="57"/>
      <c r="FK535" s="57"/>
      <c r="FL535" s="57"/>
      <c r="FM535" s="57"/>
      <c r="FN535" s="57"/>
      <c r="FO535" s="57"/>
      <c r="FP535" s="57"/>
      <c r="FQ535" s="57"/>
      <c r="FR535" s="57"/>
      <c r="FS535" s="57"/>
      <c r="FT535" s="57"/>
      <c r="FU535" s="57"/>
      <c r="FV535" s="57"/>
      <c r="FW535" s="57"/>
      <c r="FX535" s="57"/>
      <c r="FY535" s="57"/>
      <c r="FZ535" s="57"/>
      <c r="GA535" s="57"/>
      <c r="GB535" s="57"/>
      <c r="GC535" s="57"/>
      <c r="GD535" s="57"/>
      <c r="GE535" s="57"/>
      <c r="GF535" s="57"/>
      <c r="GG535" s="57"/>
      <c r="GH535" s="57"/>
      <c r="GI535" s="57"/>
      <c r="GJ535" s="57"/>
      <c r="GK535" s="57"/>
      <c r="GL535" s="57"/>
      <c r="GM535" s="57"/>
      <c r="GN535" s="57"/>
      <c r="GO535" s="57"/>
      <c r="GP535" s="57"/>
      <c r="GQ535" s="57"/>
      <c r="GR535" s="57"/>
      <c r="GS535" s="57"/>
      <c r="GT535" s="57"/>
      <c r="GU535" s="57"/>
      <c r="GV535" s="57"/>
      <c r="GW535" s="57"/>
      <c r="GX535" s="57"/>
      <c r="GY535" s="57"/>
      <c r="GZ535" s="57"/>
      <c r="HA535" s="57"/>
      <c r="HB535" s="57"/>
      <c r="HC535" s="57"/>
      <c r="HD535" s="57"/>
      <c r="HE535" s="57"/>
      <c r="HF535" s="57"/>
      <c r="HG535" s="57"/>
      <c r="HH535" s="57"/>
      <c r="HI535" s="57"/>
      <c r="HJ535" s="57"/>
      <c r="HK535" s="57"/>
      <c r="HL535" s="57"/>
      <c r="HM535" s="57"/>
      <c r="HN535" s="57"/>
      <c r="HO535" s="57"/>
      <c r="HP535" s="57"/>
      <c r="HQ535" s="57"/>
      <c r="HR535" s="57"/>
      <c r="HS535" s="57"/>
      <c r="HT535" s="57"/>
      <c r="HU535" s="57"/>
      <c r="HV535" s="57"/>
      <c r="HW535" s="57"/>
      <c r="HX535" s="57"/>
      <c r="HY535" s="57"/>
      <c r="HZ535" s="57"/>
      <c r="IA535" s="57"/>
      <c r="IB535" s="57"/>
      <c r="IC535" s="57"/>
    </row>
    <row r="536" spans="4:237"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  <c r="AA536" s="57"/>
      <c r="AB536" s="57"/>
      <c r="AC536" s="57"/>
      <c r="AD536" s="57"/>
      <c r="AE536" s="57"/>
      <c r="AF536" s="57"/>
      <c r="AG536" s="57"/>
      <c r="AH536" s="57"/>
      <c r="AI536" s="57"/>
      <c r="AJ536" s="57"/>
      <c r="AK536" s="57"/>
      <c r="AL536" s="57"/>
      <c r="AM536" s="57"/>
      <c r="AN536" s="57"/>
      <c r="AO536" s="57"/>
      <c r="AP536" s="57"/>
      <c r="AQ536" s="57"/>
      <c r="AR536" s="57"/>
      <c r="AS536" s="57"/>
      <c r="AT536" s="57"/>
      <c r="AU536" s="57"/>
      <c r="AV536" s="57"/>
      <c r="AW536" s="57"/>
      <c r="AX536" s="57"/>
      <c r="AY536" s="57"/>
      <c r="AZ536" s="57"/>
      <c r="BA536" s="57"/>
      <c r="BB536" s="57"/>
      <c r="BC536" s="57"/>
      <c r="BD536" s="57"/>
      <c r="BE536" s="57"/>
      <c r="BF536" s="57"/>
      <c r="BG536" s="57"/>
      <c r="BH536" s="57"/>
      <c r="BI536" s="57"/>
      <c r="BJ536" s="57"/>
      <c r="BK536" s="57"/>
      <c r="BL536" s="57"/>
      <c r="BM536" s="57"/>
      <c r="BN536" s="57"/>
      <c r="BO536" s="57"/>
      <c r="BP536" s="57"/>
      <c r="BQ536" s="57"/>
      <c r="BR536" s="57"/>
      <c r="BS536" s="57"/>
      <c r="BT536" s="57"/>
      <c r="BU536" s="57"/>
      <c r="BV536" s="57"/>
      <c r="BW536" s="57"/>
      <c r="BX536" s="57"/>
      <c r="BY536" s="57"/>
      <c r="BZ536" s="57"/>
      <c r="CA536" s="57"/>
      <c r="CB536" s="57"/>
      <c r="CC536" s="57"/>
      <c r="CD536" s="57"/>
      <c r="CE536" s="57"/>
      <c r="CF536" s="57"/>
      <c r="CG536" s="57"/>
      <c r="CH536" s="57"/>
      <c r="CI536" s="57"/>
      <c r="CJ536" s="57"/>
      <c r="CK536" s="57"/>
      <c r="CL536" s="57"/>
      <c r="CM536" s="57"/>
      <c r="CN536" s="57"/>
      <c r="CO536" s="57"/>
      <c r="CP536" s="57"/>
      <c r="CQ536" s="57"/>
      <c r="CR536" s="57"/>
      <c r="CS536" s="57"/>
      <c r="CT536" s="57"/>
      <c r="CU536" s="57"/>
      <c r="CV536" s="57"/>
      <c r="CW536" s="57"/>
      <c r="CX536" s="57"/>
      <c r="CY536" s="57"/>
      <c r="CZ536" s="57"/>
      <c r="DA536" s="57"/>
      <c r="DB536" s="57"/>
      <c r="DC536" s="57"/>
      <c r="DD536" s="57"/>
      <c r="DE536" s="57"/>
      <c r="DF536" s="57"/>
      <c r="DG536" s="57"/>
      <c r="DH536" s="57"/>
      <c r="DI536" s="57"/>
      <c r="DJ536" s="57"/>
      <c r="DK536" s="57"/>
      <c r="DL536" s="57"/>
      <c r="DM536" s="57"/>
      <c r="DN536" s="57"/>
      <c r="DO536" s="57"/>
      <c r="DP536" s="57"/>
      <c r="DQ536" s="57"/>
      <c r="DR536" s="57"/>
      <c r="DS536" s="57"/>
      <c r="DT536" s="57"/>
      <c r="DU536" s="57"/>
      <c r="DV536" s="57"/>
      <c r="DW536" s="57"/>
      <c r="DX536" s="57"/>
      <c r="DY536" s="57"/>
      <c r="DZ536" s="57"/>
      <c r="EA536" s="57"/>
      <c r="EB536" s="57"/>
      <c r="EC536" s="57"/>
      <c r="ED536" s="57"/>
      <c r="EE536" s="57"/>
      <c r="EF536" s="57"/>
      <c r="EG536" s="57"/>
      <c r="EH536" s="57"/>
      <c r="EI536" s="57"/>
      <c r="EJ536" s="57"/>
      <c r="EK536" s="57"/>
      <c r="EL536" s="57"/>
      <c r="EM536" s="57"/>
      <c r="EN536" s="57"/>
      <c r="EO536" s="57"/>
      <c r="EP536" s="57"/>
      <c r="EQ536" s="57"/>
      <c r="ER536" s="57"/>
      <c r="ES536" s="57"/>
      <c r="ET536" s="57"/>
      <c r="EU536" s="57"/>
      <c r="EV536" s="57"/>
      <c r="EW536" s="57"/>
      <c r="EX536" s="57"/>
      <c r="EY536" s="57"/>
      <c r="EZ536" s="57"/>
      <c r="FA536" s="57"/>
      <c r="FB536" s="57"/>
      <c r="FC536" s="57"/>
      <c r="FD536" s="57"/>
      <c r="FE536" s="57"/>
      <c r="FF536" s="57"/>
      <c r="FG536" s="57"/>
      <c r="FH536" s="57"/>
      <c r="FI536" s="57"/>
      <c r="FJ536" s="57"/>
      <c r="FK536" s="57"/>
      <c r="FL536" s="57"/>
      <c r="FM536" s="57"/>
      <c r="FN536" s="57"/>
      <c r="FO536" s="57"/>
      <c r="FP536" s="57"/>
      <c r="FQ536" s="57"/>
      <c r="FR536" s="57"/>
      <c r="FS536" s="57"/>
      <c r="FT536" s="57"/>
      <c r="FU536" s="57"/>
      <c r="FV536" s="57"/>
      <c r="FW536" s="57"/>
      <c r="FX536" s="57"/>
      <c r="FY536" s="57"/>
      <c r="FZ536" s="57"/>
      <c r="GA536" s="57"/>
      <c r="GB536" s="57"/>
      <c r="GC536" s="57"/>
      <c r="GD536" s="57"/>
      <c r="GE536" s="57"/>
      <c r="GF536" s="57"/>
      <c r="GG536" s="57"/>
      <c r="GH536" s="57"/>
      <c r="GI536" s="57"/>
      <c r="GJ536" s="57"/>
      <c r="GK536" s="57"/>
      <c r="GL536" s="57"/>
      <c r="GM536" s="57"/>
      <c r="GN536" s="57"/>
      <c r="GO536" s="57"/>
      <c r="GP536" s="57"/>
      <c r="GQ536" s="57"/>
      <c r="GR536" s="57"/>
      <c r="GS536" s="57"/>
      <c r="GT536" s="57"/>
      <c r="GU536" s="57"/>
      <c r="GV536" s="57"/>
      <c r="GW536" s="57"/>
      <c r="GX536" s="57"/>
      <c r="GY536" s="57"/>
      <c r="GZ536" s="57"/>
      <c r="HA536" s="57"/>
      <c r="HB536" s="57"/>
      <c r="HC536" s="57"/>
      <c r="HD536" s="57"/>
      <c r="HE536" s="57"/>
      <c r="HF536" s="57"/>
      <c r="HG536" s="57"/>
      <c r="HH536" s="57"/>
      <c r="HI536" s="57"/>
      <c r="HJ536" s="57"/>
      <c r="HK536" s="57"/>
      <c r="HL536" s="57"/>
      <c r="HM536" s="57"/>
      <c r="HN536" s="57"/>
      <c r="HO536" s="57"/>
      <c r="HP536" s="57"/>
      <c r="HQ536" s="57"/>
      <c r="HR536" s="57"/>
      <c r="HS536" s="57"/>
      <c r="HT536" s="57"/>
      <c r="HU536" s="57"/>
      <c r="HV536" s="57"/>
      <c r="HW536" s="57"/>
      <c r="HX536" s="57"/>
      <c r="HY536" s="57"/>
      <c r="HZ536" s="57"/>
      <c r="IA536" s="57"/>
      <c r="IB536" s="57"/>
      <c r="IC536" s="57"/>
    </row>
    <row r="537" spans="4:237"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  <c r="AB537" s="57"/>
      <c r="AC537" s="57"/>
      <c r="AD537" s="57"/>
      <c r="AE537" s="57"/>
      <c r="AF537" s="57"/>
      <c r="AG537" s="57"/>
      <c r="AH537" s="57"/>
      <c r="AI537" s="57"/>
      <c r="AJ537" s="57"/>
      <c r="AK537" s="57"/>
      <c r="AL537" s="57"/>
      <c r="AM537" s="57"/>
      <c r="AN537" s="57"/>
      <c r="AO537" s="57"/>
      <c r="AP537" s="57"/>
      <c r="AQ537" s="57"/>
      <c r="AR537" s="57"/>
      <c r="AS537" s="57"/>
      <c r="AT537" s="57"/>
      <c r="AU537" s="57"/>
      <c r="AV537" s="57"/>
      <c r="AW537" s="57"/>
      <c r="AX537" s="57"/>
      <c r="AY537" s="57"/>
      <c r="AZ537" s="57"/>
      <c r="BA537" s="57"/>
      <c r="BB537" s="57"/>
      <c r="BC537" s="57"/>
      <c r="BD537" s="57"/>
      <c r="BE537" s="57"/>
      <c r="BF537" s="57"/>
      <c r="BG537" s="57"/>
      <c r="BH537" s="57"/>
      <c r="BI537" s="57"/>
      <c r="BJ537" s="57"/>
      <c r="BK537" s="57"/>
      <c r="BL537" s="57"/>
      <c r="BM537" s="57"/>
      <c r="BN537" s="57"/>
      <c r="BO537" s="57"/>
      <c r="BP537" s="57"/>
      <c r="BQ537" s="57"/>
      <c r="BR537" s="57"/>
      <c r="BS537" s="57"/>
      <c r="BT537" s="57"/>
      <c r="BU537" s="57"/>
      <c r="BV537" s="57"/>
      <c r="BW537" s="57"/>
      <c r="BX537" s="57"/>
      <c r="BY537" s="57"/>
      <c r="BZ537" s="57"/>
      <c r="CA537" s="57"/>
      <c r="CB537" s="57"/>
      <c r="CC537" s="57"/>
      <c r="CD537" s="57"/>
      <c r="CE537" s="57"/>
      <c r="CF537" s="57"/>
      <c r="CG537" s="57"/>
      <c r="CH537" s="57"/>
      <c r="CI537" s="57"/>
      <c r="CJ537" s="57"/>
      <c r="CK537" s="57"/>
      <c r="CL537" s="57"/>
      <c r="CM537" s="57"/>
      <c r="CN537" s="57"/>
      <c r="CO537" s="57"/>
      <c r="CP537" s="57"/>
      <c r="CQ537" s="57"/>
      <c r="CR537" s="57"/>
      <c r="CS537" s="57"/>
      <c r="CT537" s="57"/>
      <c r="CU537" s="57"/>
      <c r="CV537" s="57"/>
      <c r="CW537" s="57"/>
      <c r="CX537" s="57"/>
      <c r="CY537" s="57"/>
      <c r="CZ537" s="57"/>
      <c r="DA537" s="57"/>
      <c r="DB537" s="57"/>
      <c r="DC537" s="57"/>
      <c r="DD537" s="57"/>
      <c r="DE537" s="57"/>
      <c r="DF537" s="57"/>
      <c r="DG537" s="57"/>
      <c r="DH537" s="57"/>
      <c r="DI537" s="57"/>
      <c r="DJ537" s="57"/>
      <c r="DK537" s="57"/>
      <c r="DL537" s="57"/>
      <c r="DM537" s="57"/>
      <c r="DN537" s="57"/>
      <c r="DO537" s="57"/>
      <c r="DP537" s="57"/>
      <c r="DQ537" s="57"/>
      <c r="DR537" s="57"/>
      <c r="DS537" s="57"/>
      <c r="DT537" s="57"/>
      <c r="DU537" s="57"/>
      <c r="DV537" s="57"/>
      <c r="DW537" s="57"/>
      <c r="DX537" s="57"/>
      <c r="DY537" s="57"/>
      <c r="DZ537" s="57"/>
      <c r="EA537" s="57"/>
      <c r="EB537" s="57"/>
      <c r="EC537" s="57"/>
      <c r="ED537" s="57"/>
      <c r="EE537" s="57"/>
      <c r="EF537" s="57"/>
      <c r="EG537" s="57"/>
      <c r="EH537" s="57"/>
      <c r="EI537" s="57"/>
      <c r="EJ537" s="57"/>
      <c r="EK537" s="57"/>
      <c r="EL537" s="57"/>
      <c r="EM537" s="57"/>
      <c r="EN537" s="57"/>
      <c r="EO537" s="57"/>
      <c r="EP537" s="57"/>
      <c r="EQ537" s="57"/>
      <c r="ER537" s="57"/>
      <c r="ES537" s="57"/>
      <c r="ET537" s="57"/>
      <c r="EU537" s="57"/>
      <c r="EV537" s="57"/>
      <c r="EW537" s="57"/>
      <c r="EX537" s="57"/>
      <c r="EY537" s="57"/>
      <c r="EZ537" s="57"/>
      <c r="FA537" s="57"/>
      <c r="FB537" s="57"/>
      <c r="FC537" s="57"/>
      <c r="FD537" s="57"/>
      <c r="FE537" s="57"/>
      <c r="FF537" s="57"/>
      <c r="FG537" s="57"/>
      <c r="FH537" s="57"/>
      <c r="FI537" s="57"/>
      <c r="FJ537" s="57"/>
      <c r="FK537" s="57"/>
      <c r="FL537" s="57"/>
      <c r="FM537" s="57"/>
      <c r="FN537" s="57"/>
      <c r="FO537" s="57"/>
      <c r="FP537" s="57"/>
      <c r="FQ537" s="57"/>
      <c r="FR537" s="57"/>
      <c r="FS537" s="57"/>
      <c r="FT537" s="57"/>
      <c r="FU537" s="57"/>
      <c r="FV537" s="57"/>
      <c r="FW537" s="57"/>
      <c r="FX537" s="57"/>
      <c r="FY537" s="57"/>
      <c r="FZ537" s="57"/>
      <c r="GA537" s="57"/>
      <c r="GB537" s="57"/>
      <c r="GC537" s="57"/>
      <c r="GD537" s="57"/>
      <c r="GE537" s="57"/>
      <c r="GF537" s="57"/>
      <c r="GG537" s="57"/>
      <c r="GH537" s="57"/>
      <c r="GI537" s="57"/>
      <c r="GJ537" s="57"/>
      <c r="GK537" s="57"/>
      <c r="GL537" s="57"/>
      <c r="GM537" s="57"/>
      <c r="GN537" s="57"/>
      <c r="GO537" s="57"/>
      <c r="GP537" s="57"/>
      <c r="GQ537" s="57"/>
      <c r="GR537" s="57"/>
      <c r="GS537" s="57"/>
      <c r="GT537" s="57"/>
      <c r="GU537" s="57"/>
      <c r="GV537" s="57"/>
      <c r="GW537" s="57"/>
      <c r="GX537" s="57"/>
      <c r="GY537" s="57"/>
      <c r="GZ537" s="57"/>
      <c r="HA537" s="57"/>
      <c r="HB537" s="57"/>
      <c r="HC537" s="57"/>
      <c r="HD537" s="57"/>
      <c r="HE537" s="57"/>
      <c r="HF537" s="57"/>
      <c r="HG537" s="57"/>
      <c r="HH537" s="57"/>
      <c r="HI537" s="57"/>
      <c r="HJ537" s="57"/>
      <c r="HK537" s="57"/>
      <c r="HL537" s="57"/>
      <c r="HM537" s="57"/>
      <c r="HN537" s="57"/>
      <c r="HO537" s="57"/>
      <c r="HP537" s="57"/>
      <c r="HQ537" s="57"/>
      <c r="HR537" s="57"/>
      <c r="HS537" s="57"/>
      <c r="HT537" s="57"/>
      <c r="HU537" s="57"/>
      <c r="HV537" s="57"/>
      <c r="HW537" s="57"/>
      <c r="HX537" s="57"/>
      <c r="HY537" s="57"/>
      <c r="HZ537" s="57"/>
      <c r="IA537" s="57"/>
      <c r="IB537" s="57"/>
      <c r="IC537" s="57"/>
    </row>
    <row r="538" spans="4:237"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  <c r="AA538" s="57"/>
      <c r="AB538" s="57"/>
      <c r="AC538" s="57"/>
      <c r="AD538" s="57"/>
      <c r="AE538" s="57"/>
      <c r="AF538" s="57"/>
      <c r="AG538" s="57"/>
      <c r="AH538" s="57"/>
      <c r="AI538" s="57"/>
      <c r="AJ538" s="57"/>
      <c r="AK538" s="57"/>
      <c r="AL538" s="57"/>
      <c r="AM538" s="57"/>
      <c r="AN538" s="57"/>
      <c r="AO538" s="57"/>
      <c r="AP538" s="57"/>
      <c r="AQ538" s="57"/>
      <c r="AR538" s="57"/>
      <c r="AS538" s="57"/>
      <c r="AT538" s="57"/>
      <c r="AU538" s="57"/>
      <c r="AV538" s="57"/>
      <c r="AW538" s="57"/>
      <c r="AX538" s="57"/>
      <c r="AY538" s="57"/>
      <c r="AZ538" s="57"/>
      <c r="BA538" s="57"/>
      <c r="BB538" s="57"/>
      <c r="BC538" s="57"/>
      <c r="BD538" s="57"/>
      <c r="BE538" s="57"/>
      <c r="BF538" s="57"/>
      <c r="BG538" s="57"/>
      <c r="BH538" s="57"/>
      <c r="BI538" s="57"/>
      <c r="BJ538" s="57"/>
      <c r="BK538" s="57"/>
      <c r="BL538" s="57"/>
      <c r="BM538" s="57"/>
      <c r="BN538" s="57"/>
      <c r="BO538" s="57"/>
      <c r="BP538" s="57"/>
      <c r="BQ538" s="57"/>
      <c r="BR538" s="57"/>
      <c r="BS538" s="57"/>
      <c r="BT538" s="57"/>
      <c r="BU538" s="57"/>
      <c r="BV538" s="57"/>
      <c r="BW538" s="57"/>
      <c r="BX538" s="57"/>
      <c r="BY538" s="57"/>
      <c r="BZ538" s="57"/>
      <c r="CA538" s="57"/>
      <c r="CB538" s="57"/>
      <c r="CC538" s="57"/>
      <c r="CD538" s="57"/>
      <c r="CE538" s="57"/>
      <c r="CF538" s="57"/>
      <c r="CG538" s="57"/>
      <c r="CH538" s="57"/>
      <c r="CI538" s="57"/>
      <c r="CJ538" s="57"/>
      <c r="CK538" s="57"/>
      <c r="CL538" s="57"/>
      <c r="CM538" s="57"/>
      <c r="CN538" s="57"/>
      <c r="CO538" s="57"/>
      <c r="CP538" s="57"/>
      <c r="CQ538" s="57"/>
      <c r="CR538" s="57"/>
      <c r="CS538" s="57"/>
      <c r="CT538" s="57"/>
      <c r="CU538" s="57"/>
      <c r="CV538" s="57"/>
      <c r="CW538" s="57"/>
      <c r="CX538" s="57"/>
      <c r="CY538" s="57"/>
      <c r="CZ538" s="57"/>
      <c r="DA538" s="57"/>
      <c r="DB538" s="57"/>
      <c r="DC538" s="57"/>
      <c r="DD538" s="57"/>
      <c r="DE538" s="57"/>
      <c r="DF538" s="57"/>
      <c r="DG538" s="57"/>
      <c r="DH538" s="57"/>
      <c r="DI538" s="57"/>
      <c r="DJ538" s="57"/>
      <c r="DK538" s="57"/>
      <c r="DL538" s="57"/>
      <c r="DM538" s="57"/>
      <c r="DN538" s="57"/>
      <c r="DO538" s="57"/>
      <c r="DP538" s="57"/>
      <c r="DQ538" s="57"/>
      <c r="DR538" s="57"/>
      <c r="DS538" s="57"/>
      <c r="DT538" s="57"/>
      <c r="DU538" s="57"/>
      <c r="DV538" s="57"/>
      <c r="DW538" s="57"/>
      <c r="DX538" s="57"/>
      <c r="DY538" s="57"/>
      <c r="DZ538" s="57"/>
      <c r="EA538" s="57"/>
      <c r="EB538" s="57"/>
      <c r="EC538" s="57"/>
      <c r="ED538" s="57"/>
      <c r="EE538" s="57"/>
      <c r="EF538" s="57"/>
      <c r="EG538" s="57"/>
      <c r="EH538" s="57"/>
      <c r="EI538" s="57"/>
      <c r="EJ538" s="57"/>
      <c r="EK538" s="57"/>
      <c r="EL538" s="57"/>
      <c r="EM538" s="57"/>
      <c r="EN538" s="57"/>
      <c r="EO538" s="57"/>
      <c r="EP538" s="57"/>
      <c r="EQ538" s="57"/>
      <c r="ER538" s="57"/>
      <c r="ES538" s="57"/>
      <c r="ET538" s="57"/>
      <c r="EU538" s="57"/>
      <c r="EV538" s="57"/>
      <c r="EW538" s="57"/>
      <c r="EX538" s="57"/>
      <c r="EY538" s="57"/>
      <c r="EZ538" s="57"/>
      <c r="FA538" s="57"/>
      <c r="FB538" s="57"/>
      <c r="FC538" s="57"/>
      <c r="FD538" s="57"/>
      <c r="FE538" s="57"/>
      <c r="FF538" s="57"/>
      <c r="FG538" s="57"/>
      <c r="FH538" s="57"/>
      <c r="FI538" s="57"/>
      <c r="FJ538" s="57"/>
      <c r="FK538" s="57"/>
      <c r="FL538" s="57"/>
      <c r="FM538" s="57"/>
      <c r="FN538" s="57"/>
      <c r="FO538" s="57"/>
      <c r="FP538" s="57"/>
      <c r="FQ538" s="57"/>
      <c r="FR538" s="57"/>
      <c r="FS538" s="57"/>
      <c r="FT538" s="57"/>
      <c r="FU538" s="57"/>
      <c r="FV538" s="57"/>
      <c r="FW538" s="57"/>
      <c r="FX538" s="57"/>
      <c r="FY538" s="57"/>
      <c r="FZ538" s="57"/>
      <c r="GA538" s="57"/>
      <c r="GB538" s="57"/>
      <c r="GC538" s="57"/>
      <c r="GD538" s="57"/>
      <c r="GE538" s="57"/>
      <c r="GF538" s="57"/>
      <c r="GG538" s="57"/>
      <c r="GH538" s="57"/>
      <c r="GI538" s="57"/>
      <c r="GJ538" s="57"/>
      <c r="GK538" s="57"/>
      <c r="GL538" s="57"/>
      <c r="GM538" s="57"/>
      <c r="GN538" s="57"/>
      <c r="GO538" s="57"/>
      <c r="GP538" s="57"/>
      <c r="GQ538" s="57"/>
      <c r="GR538" s="57"/>
      <c r="GS538" s="57"/>
      <c r="GT538" s="57"/>
      <c r="GU538" s="57"/>
      <c r="GV538" s="57"/>
      <c r="GW538" s="57"/>
      <c r="GX538" s="57"/>
      <c r="GY538" s="57"/>
      <c r="GZ538" s="57"/>
      <c r="HA538" s="57"/>
      <c r="HB538" s="57"/>
      <c r="HC538" s="57"/>
      <c r="HD538" s="57"/>
      <c r="HE538" s="57"/>
      <c r="HF538" s="57"/>
      <c r="HG538" s="57"/>
      <c r="HH538" s="57"/>
      <c r="HI538" s="57"/>
      <c r="HJ538" s="57"/>
      <c r="HK538" s="57"/>
      <c r="HL538" s="57"/>
      <c r="HM538" s="57"/>
      <c r="HN538" s="57"/>
      <c r="HO538" s="57"/>
      <c r="HP538" s="57"/>
      <c r="HQ538" s="57"/>
      <c r="HR538" s="57"/>
      <c r="HS538" s="57"/>
      <c r="HT538" s="57"/>
      <c r="HU538" s="57"/>
      <c r="HV538" s="57"/>
      <c r="HW538" s="57"/>
      <c r="HX538" s="57"/>
      <c r="HY538" s="57"/>
      <c r="HZ538" s="57"/>
      <c r="IA538" s="57"/>
      <c r="IB538" s="57"/>
      <c r="IC538" s="57"/>
    </row>
    <row r="539" spans="4:237"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  <c r="AB539" s="57"/>
      <c r="AC539" s="57"/>
      <c r="AD539" s="57"/>
      <c r="AE539" s="57"/>
      <c r="AF539" s="57"/>
      <c r="AG539" s="57"/>
      <c r="AH539" s="57"/>
      <c r="AI539" s="57"/>
      <c r="AJ539" s="57"/>
      <c r="AK539" s="57"/>
      <c r="AL539" s="57"/>
      <c r="AM539" s="57"/>
      <c r="AN539" s="57"/>
      <c r="AO539" s="57"/>
      <c r="AP539" s="57"/>
      <c r="AQ539" s="57"/>
      <c r="AR539" s="57"/>
      <c r="AS539" s="57"/>
      <c r="AT539" s="57"/>
      <c r="AU539" s="57"/>
      <c r="AV539" s="57"/>
      <c r="AW539" s="57"/>
      <c r="AX539" s="57"/>
      <c r="AY539" s="57"/>
      <c r="AZ539" s="57"/>
      <c r="BA539" s="57"/>
      <c r="BB539" s="57"/>
      <c r="BC539" s="57"/>
      <c r="BD539" s="57"/>
      <c r="BE539" s="57"/>
      <c r="BF539" s="57"/>
      <c r="BG539" s="57"/>
      <c r="BH539" s="57"/>
      <c r="BI539" s="57"/>
      <c r="BJ539" s="57"/>
      <c r="BK539" s="57"/>
      <c r="BL539" s="57"/>
      <c r="BM539" s="57"/>
      <c r="BN539" s="57"/>
      <c r="BO539" s="57"/>
      <c r="BP539" s="57"/>
      <c r="BQ539" s="57"/>
      <c r="BR539" s="57"/>
      <c r="BS539" s="57"/>
      <c r="BT539" s="57"/>
      <c r="BU539" s="57"/>
      <c r="BV539" s="57"/>
      <c r="BW539" s="57"/>
      <c r="BX539" s="57"/>
      <c r="BY539" s="57"/>
      <c r="BZ539" s="57"/>
      <c r="CA539" s="57"/>
      <c r="CB539" s="57"/>
      <c r="CC539" s="57"/>
      <c r="CD539" s="57"/>
      <c r="CE539" s="57"/>
      <c r="CF539" s="57"/>
      <c r="CG539" s="57"/>
      <c r="CH539" s="57"/>
      <c r="CI539" s="57"/>
      <c r="CJ539" s="57"/>
      <c r="CK539" s="57"/>
      <c r="CL539" s="57"/>
      <c r="CM539" s="57"/>
      <c r="CN539" s="57"/>
      <c r="CO539" s="57"/>
      <c r="CP539" s="57"/>
      <c r="CQ539" s="57"/>
      <c r="CR539" s="57"/>
      <c r="CS539" s="57"/>
      <c r="CT539" s="57"/>
      <c r="CU539" s="57"/>
      <c r="CV539" s="57"/>
      <c r="CW539" s="57"/>
      <c r="CX539" s="57"/>
      <c r="CY539" s="57"/>
      <c r="CZ539" s="57"/>
      <c r="DA539" s="57"/>
      <c r="DB539" s="57"/>
      <c r="DC539" s="57"/>
      <c r="DD539" s="57"/>
      <c r="DE539" s="57"/>
      <c r="DF539" s="57"/>
      <c r="DG539" s="57"/>
      <c r="DH539" s="57"/>
      <c r="DI539" s="57"/>
      <c r="DJ539" s="57"/>
      <c r="DK539" s="57"/>
      <c r="DL539" s="57"/>
      <c r="DM539" s="57"/>
      <c r="DN539" s="57"/>
      <c r="DO539" s="57"/>
      <c r="DP539" s="57"/>
      <c r="DQ539" s="57"/>
      <c r="DR539" s="57"/>
      <c r="DS539" s="57"/>
      <c r="DT539" s="57"/>
      <c r="DU539" s="57"/>
      <c r="DV539" s="57"/>
      <c r="DW539" s="57"/>
      <c r="DX539" s="57"/>
      <c r="DY539" s="57"/>
      <c r="DZ539" s="57"/>
      <c r="EA539" s="57"/>
      <c r="EB539" s="57"/>
      <c r="EC539" s="57"/>
      <c r="ED539" s="57"/>
      <c r="EE539" s="57"/>
      <c r="EF539" s="57"/>
      <c r="EG539" s="57"/>
      <c r="EH539" s="57"/>
      <c r="EI539" s="57"/>
      <c r="EJ539" s="57"/>
      <c r="EK539" s="57"/>
      <c r="EL539" s="57"/>
      <c r="EM539" s="57"/>
      <c r="EN539" s="57"/>
      <c r="EO539" s="57"/>
      <c r="EP539" s="57"/>
      <c r="EQ539" s="57"/>
      <c r="ER539" s="57"/>
      <c r="ES539" s="57"/>
      <c r="ET539" s="57"/>
      <c r="EU539" s="57"/>
      <c r="EV539" s="57"/>
      <c r="EW539" s="57"/>
      <c r="EX539" s="57"/>
      <c r="EY539" s="57"/>
      <c r="EZ539" s="57"/>
      <c r="FA539" s="57"/>
      <c r="FB539" s="57"/>
      <c r="FC539" s="57"/>
      <c r="FD539" s="57"/>
      <c r="FE539" s="57"/>
      <c r="FF539" s="57"/>
      <c r="FG539" s="57"/>
      <c r="FH539" s="57"/>
      <c r="FI539" s="57"/>
      <c r="FJ539" s="57"/>
      <c r="FK539" s="57"/>
      <c r="FL539" s="57"/>
      <c r="FM539" s="57"/>
      <c r="FN539" s="57"/>
      <c r="FO539" s="57"/>
      <c r="FP539" s="57"/>
      <c r="FQ539" s="57"/>
      <c r="FR539" s="57"/>
      <c r="FS539" s="57"/>
      <c r="FT539" s="57"/>
      <c r="FU539" s="57"/>
      <c r="FV539" s="57"/>
      <c r="FW539" s="57"/>
      <c r="FX539" s="57"/>
      <c r="FY539" s="57"/>
      <c r="FZ539" s="57"/>
      <c r="GA539" s="57"/>
      <c r="GB539" s="57"/>
      <c r="GC539" s="57"/>
      <c r="GD539" s="57"/>
      <c r="GE539" s="57"/>
      <c r="GF539" s="57"/>
      <c r="GG539" s="57"/>
      <c r="GH539" s="57"/>
      <c r="GI539" s="57"/>
      <c r="GJ539" s="57"/>
      <c r="GK539" s="57"/>
      <c r="GL539" s="57"/>
      <c r="GM539" s="57"/>
      <c r="GN539" s="57"/>
      <c r="GO539" s="57"/>
      <c r="GP539" s="57"/>
      <c r="GQ539" s="57"/>
      <c r="GR539" s="57"/>
      <c r="GS539" s="57"/>
      <c r="GT539" s="57"/>
      <c r="GU539" s="57"/>
      <c r="GV539" s="57"/>
      <c r="GW539" s="57"/>
      <c r="GX539" s="57"/>
      <c r="GY539" s="57"/>
      <c r="GZ539" s="57"/>
      <c r="HA539" s="57"/>
      <c r="HB539" s="57"/>
      <c r="HC539" s="57"/>
      <c r="HD539" s="57"/>
      <c r="HE539" s="57"/>
      <c r="HF539" s="57"/>
      <c r="HG539" s="57"/>
      <c r="HH539" s="57"/>
      <c r="HI539" s="57"/>
      <c r="HJ539" s="57"/>
      <c r="HK539" s="57"/>
      <c r="HL539" s="57"/>
      <c r="HM539" s="57"/>
      <c r="HN539" s="57"/>
      <c r="HO539" s="57"/>
      <c r="HP539" s="57"/>
      <c r="HQ539" s="57"/>
      <c r="HR539" s="57"/>
      <c r="HS539" s="57"/>
      <c r="HT539" s="57"/>
      <c r="HU539" s="57"/>
      <c r="HV539" s="57"/>
      <c r="HW539" s="57"/>
      <c r="HX539" s="57"/>
      <c r="HY539" s="57"/>
      <c r="HZ539" s="57"/>
      <c r="IA539" s="57"/>
      <c r="IB539" s="57"/>
      <c r="IC539" s="57"/>
    </row>
    <row r="540" spans="4:237"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  <c r="AA540" s="57"/>
      <c r="AB540" s="57"/>
      <c r="AC540" s="57"/>
      <c r="AD540" s="57"/>
      <c r="AE540" s="57"/>
      <c r="AF540" s="57"/>
      <c r="AG540" s="57"/>
      <c r="AH540" s="57"/>
      <c r="AI540" s="57"/>
      <c r="AJ540" s="57"/>
      <c r="AK540" s="57"/>
      <c r="AL540" s="57"/>
      <c r="AM540" s="57"/>
      <c r="AN540" s="57"/>
      <c r="AO540" s="57"/>
      <c r="AP540" s="57"/>
      <c r="AQ540" s="57"/>
      <c r="AR540" s="57"/>
      <c r="AS540" s="57"/>
      <c r="AT540" s="57"/>
      <c r="AU540" s="57"/>
      <c r="AV540" s="57"/>
      <c r="AW540" s="57"/>
      <c r="AX540" s="57"/>
      <c r="AY540" s="57"/>
      <c r="AZ540" s="57"/>
      <c r="BA540" s="57"/>
      <c r="BB540" s="57"/>
      <c r="BC540" s="57"/>
      <c r="BD540" s="57"/>
      <c r="BE540" s="57"/>
      <c r="BF540" s="57"/>
      <c r="BG540" s="57"/>
      <c r="BH540" s="57"/>
      <c r="BI540" s="57"/>
      <c r="BJ540" s="57"/>
      <c r="BK540" s="57"/>
      <c r="BL540" s="57"/>
      <c r="BM540" s="57"/>
      <c r="BN540" s="57"/>
      <c r="BO540" s="57"/>
      <c r="BP540" s="57"/>
      <c r="BQ540" s="57"/>
      <c r="BR540" s="57"/>
      <c r="BS540" s="57"/>
      <c r="BT540" s="57"/>
      <c r="BU540" s="57"/>
      <c r="BV540" s="57"/>
      <c r="BW540" s="57"/>
      <c r="BX540" s="57"/>
      <c r="BY540" s="57"/>
      <c r="BZ540" s="57"/>
      <c r="CA540" s="57"/>
      <c r="CB540" s="57"/>
      <c r="CC540" s="57"/>
      <c r="CD540" s="57"/>
      <c r="CE540" s="57"/>
      <c r="CF540" s="57"/>
      <c r="CG540" s="57"/>
      <c r="CH540" s="57"/>
      <c r="CI540" s="57"/>
      <c r="CJ540" s="57"/>
      <c r="CK540" s="57"/>
      <c r="CL540" s="57"/>
      <c r="CM540" s="57"/>
      <c r="CN540" s="57"/>
      <c r="CO540" s="57"/>
      <c r="CP540" s="57"/>
      <c r="CQ540" s="57"/>
      <c r="CR540" s="57"/>
      <c r="CS540" s="57"/>
      <c r="CT540" s="57"/>
      <c r="CU540" s="57"/>
      <c r="CV540" s="57"/>
      <c r="CW540" s="57"/>
      <c r="CX540" s="57"/>
      <c r="CY540" s="57"/>
      <c r="CZ540" s="57"/>
      <c r="DA540" s="57"/>
      <c r="DB540" s="57"/>
      <c r="DC540" s="57"/>
      <c r="DD540" s="57"/>
      <c r="DE540" s="57"/>
      <c r="DF540" s="57"/>
      <c r="DG540" s="57"/>
      <c r="DH540" s="57"/>
      <c r="DI540" s="57"/>
      <c r="DJ540" s="57"/>
      <c r="DK540" s="57"/>
      <c r="DL540" s="57"/>
      <c r="DM540" s="57"/>
      <c r="DN540" s="57"/>
      <c r="DO540" s="57"/>
      <c r="DP540" s="57"/>
      <c r="DQ540" s="57"/>
      <c r="DR540" s="57"/>
      <c r="DS540" s="57"/>
      <c r="DT540" s="57"/>
      <c r="DU540" s="57"/>
      <c r="DV540" s="57"/>
      <c r="DW540" s="57"/>
      <c r="DX540" s="57"/>
      <c r="DY540" s="57"/>
      <c r="DZ540" s="57"/>
      <c r="EA540" s="57"/>
      <c r="EB540" s="57"/>
      <c r="EC540" s="57"/>
      <c r="ED540" s="57"/>
      <c r="EE540" s="57"/>
      <c r="EF540" s="57"/>
      <c r="EG540" s="57"/>
      <c r="EH540" s="57"/>
      <c r="EI540" s="57"/>
      <c r="EJ540" s="57"/>
      <c r="EK540" s="57"/>
      <c r="EL540" s="57"/>
      <c r="EM540" s="57"/>
      <c r="EN540" s="57"/>
      <c r="EO540" s="57"/>
      <c r="EP540" s="57"/>
      <c r="EQ540" s="57"/>
      <c r="ER540" s="57"/>
      <c r="ES540" s="57"/>
      <c r="ET540" s="57"/>
      <c r="EU540" s="57"/>
      <c r="EV540" s="57"/>
      <c r="EW540" s="57"/>
      <c r="EX540" s="57"/>
      <c r="EY540" s="57"/>
      <c r="EZ540" s="57"/>
      <c r="FA540" s="57"/>
      <c r="FB540" s="57"/>
      <c r="FC540" s="57"/>
      <c r="FD540" s="57"/>
      <c r="FE540" s="57"/>
      <c r="FF540" s="57"/>
      <c r="FG540" s="57"/>
      <c r="FH540" s="57"/>
      <c r="FI540" s="57"/>
      <c r="FJ540" s="57"/>
      <c r="FK540" s="57"/>
      <c r="FL540" s="57"/>
      <c r="FM540" s="57"/>
      <c r="FN540" s="57"/>
      <c r="FO540" s="57"/>
      <c r="FP540" s="57"/>
      <c r="FQ540" s="57"/>
      <c r="FR540" s="57"/>
      <c r="FS540" s="57"/>
      <c r="FT540" s="57"/>
      <c r="FU540" s="57"/>
      <c r="FV540" s="57"/>
      <c r="FW540" s="57"/>
      <c r="FX540" s="57"/>
      <c r="FY540" s="57"/>
      <c r="FZ540" s="57"/>
      <c r="GA540" s="57"/>
      <c r="GB540" s="57"/>
      <c r="GC540" s="57"/>
      <c r="GD540" s="57"/>
      <c r="GE540" s="57"/>
      <c r="GF540" s="57"/>
      <c r="GG540" s="57"/>
      <c r="GH540" s="57"/>
      <c r="GI540" s="57"/>
      <c r="GJ540" s="57"/>
      <c r="GK540" s="57"/>
      <c r="GL540" s="57"/>
      <c r="GM540" s="57"/>
      <c r="GN540" s="57"/>
      <c r="GO540" s="57"/>
      <c r="GP540" s="57"/>
      <c r="GQ540" s="57"/>
      <c r="GR540" s="57"/>
      <c r="GS540" s="57"/>
      <c r="GT540" s="57"/>
      <c r="GU540" s="57"/>
      <c r="GV540" s="57"/>
      <c r="GW540" s="57"/>
      <c r="GX540" s="57"/>
      <c r="GY540" s="57"/>
      <c r="GZ540" s="57"/>
      <c r="HA540" s="57"/>
      <c r="HB540" s="57"/>
      <c r="HC540" s="57"/>
      <c r="HD540" s="57"/>
      <c r="HE540" s="57"/>
      <c r="HF540" s="57"/>
      <c r="HG540" s="57"/>
      <c r="HH540" s="57"/>
      <c r="HI540" s="57"/>
      <c r="HJ540" s="57"/>
      <c r="HK540" s="57"/>
      <c r="HL540" s="57"/>
      <c r="HM540" s="57"/>
      <c r="HN540" s="57"/>
      <c r="HO540" s="57"/>
      <c r="HP540" s="57"/>
      <c r="HQ540" s="57"/>
      <c r="HR540" s="57"/>
      <c r="HS540" s="57"/>
      <c r="HT540" s="57"/>
      <c r="HU540" s="57"/>
      <c r="HV540" s="57"/>
      <c r="HW540" s="57"/>
      <c r="HX540" s="57"/>
      <c r="HY540" s="57"/>
      <c r="HZ540" s="57"/>
      <c r="IA540" s="57"/>
      <c r="IB540" s="57"/>
      <c r="IC540" s="57"/>
    </row>
    <row r="541" spans="4:237"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  <c r="AA541" s="57"/>
      <c r="AB541" s="57"/>
      <c r="AC541" s="57"/>
      <c r="AD541" s="57"/>
      <c r="AE541" s="57"/>
      <c r="AF541" s="57"/>
      <c r="AG541" s="57"/>
      <c r="AH541" s="57"/>
      <c r="AI541" s="57"/>
      <c r="AJ541" s="57"/>
      <c r="AK541" s="57"/>
      <c r="AL541" s="57"/>
      <c r="AM541" s="57"/>
      <c r="AN541" s="57"/>
      <c r="AO541" s="57"/>
      <c r="AP541" s="57"/>
      <c r="AQ541" s="57"/>
      <c r="AR541" s="57"/>
      <c r="AS541" s="57"/>
      <c r="AT541" s="57"/>
      <c r="AU541" s="57"/>
      <c r="AV541" s="57"/>
      <c r="AW541" s="57"/>
      <c r="AX541" s="57"/>
      <c r="AY541" s="57"/>
      <c r="AZ541" s="57"/>
      <c r="BA541" s="57"/>
      <c r="BB541" s="57"/>
      <c r="BC541" s="57"/>
      <c r="BD541" s="57"/>
      <c r="BE541" s="57"/>
      <c r="BF541" s="57"/>
      <c r="BG541" s="57"/>
      <c r="BH541" s="57"/>
      <c r="BI541" s="57"/>
      <c r="BJ541" s="57"/>
      <c r="BK541" s="57"/>
      <c r="BL541" s="57"/>
      <c r="BM541" s="57"/>
      <c r="BN541" s="57"/>
      <c r="BO541" s="57"/>
      <c r="BP541" s="57"/>
      <c r="BQ541" s="57"/>
      <c r="BR541" s="57"/>
      <c r="BS541" s="57"/>
      <c r="BT541" s="57"/>
      <c r="BU541" s="57"/>
      <c r="BV541" s="57"/>
      <c r="BW541" s="57"/>
      <c r="BX541" s="57"/>
      <c r="BY541" s="57"/>
      <c r="BZ541" s="57"/>
      <c r="CA541" s="57"/>
      <c r="CB541" s="57"/>
      <c r="CC541" s="57"/>
      <c r="CD541" s="57"/>
      <c r="CE541" s="57"/>
      <c r="CF541" s="57"/>
      <c r="CG541" s="57"/>
      <c r="CH541" s="57"/>
      <c r="CI541" s="57"/>
      <c r="CJ541" s="57"/>
      <c r="CK541" s="57"/>
      <c r="CL541" s="57"/>
      <c r="CM541" s="57"/>
      <c r="CN541" s="57"/>
      <c r="CO541" s="57"/>
      <c r="CP541" s="57"/>
      <c r="CQ541" s="57"/>
      <c r="CR541" s="57"/>
      <c r="CS541" s="57"/>
      <c r="CT541" s="57"/>
      <c r="CU541" s="57"/>
      <c r="CV541" s="57"/>
      <c r="CW541" s="57"/>
      <c r="CX541" s="57"/>
      <c r="CY541" s="57"/>
      <c r="CZ541" s="57"/>
      <c r="DA541" s="57"/>
      <c r="DB541" s="57"/>
      <c r="DC541" s="57"/>
      <c r="DD541" s="57"/>
      <c r="DE541" s="57"/>
      <c r="DF541" s="57"/>
      <c r="DG541" s="57"/>
      <c r="DH541" s="57"/>
      <c r="DI541" s="57"/>
      <c r="DJ541" s="57"/>
      <c r="DK541" s="57"/>
      <c r="DL541" s="57"/>
      <c r="DM541" s="57"/>
      <c r="DN541" s="57"/>
      <c r="DO541" s="57"/>
      <c r="DP541" s="57"/>
      <c r="DQ541" s="57"/>
      <c r="DR541" s="57"/>
      <c r="DS541" s="57"/>
      <c r="DT541" s="57"/>
      <c r="DU541" s="57"/>
      <c r="DV541" s="57"/>
      <c r="DW541" s="57"/>
      <c r="DX541" s="57"/>
      <c r="DY541" s="57"/>
      <c r="DZ541" s="57"/>
      <c r="EA541" s="57"/>
      <c r="EB541" s="57"/>
      <c r="EC541" s="57"/>
      <c r="ED541" s="57"/>
      <c r="EE541" s="57"/>
      <c r="EF541" s="57"/>
      <c r="EG541" s="57"/>
      <c r="EH541" s="57"/>
      <c r="EI541" s="57"/>
      <c r="EJ541" s="57"/>
      <c r="EK541" s="57"/>
      <c r="EL541" s="57"/>
      <c r="EM541" s="57"/>
      <c r="EN541" s="57"/>
      <c r="EO541" s="57"/>
      <c r="EP541" s="57"/>
      <c r="EQ541" s="57"/>
      <c r="ER541" s="57"/>
      <c r="ES541" s="57"/>
      <c r="ET541" s="57"/>
      <c r="EU541" s="57"/>
      <c r="EV541" s="57"/>
      <c r="EW541" s="57"/>
      <c r="EX541" s="57"/>
      <c r="EY541" s="57"/>
      <c r="EZ541" s="57"/>
      <c r="FA541" s="57"/>
      <c r="FB541" s="57"/>
      <c r="FC541" s="57"/>
      <c r="FD541" s="57"/>
      <c r="FE541" s="57"/>
      <c r="FF541" s="57"/>
      <c r="FG541" s="57"/>
      <c r="FH541" s="57"/>
      <c r="FI541" s="57"/>
      <c r="FJ541" s="57"/>
      <c r="FK541" s="57"/>
      <c r="FL541" s="57"/>
      <c r="FM541" s="57"/>
      <c r="FN541" s="57"/>
      <c r="FO541" s="57"/>
      <c r="FP541" s="57"/>
      <c r="FQ541" s="57"/>
      <c r="FR541" s="57"/>
      <c r="FS541" s="57"/>
      <c r="FT541" s="57"/>
      <c r="FU541" s="57"/>
      <c r="FV541" s="57"/>
      <c r="FW541" s="57"/>
      <c r="FX541" s="57"/>
      <c r="FY541" s="57"/>
      <c r="FZ541" s="57"/>
      <c r="GA541" s="57"/>
      <c r="GB541" s="57"/>
      <c r="GC541" s="57"/>
      <c r="GD541" s="57"/>
      <c r="GE541" s="57"/>
      <c r="GF541" s="57"/>
      <c r="GG541" s="57"/>
      <c r="GH541" s="57"/>
      <c r="GI541" s="57"/>
      <c r="GJ541" s="57"/>
      <c r="GK541" s="57"/>
      <c r="GL541" s="57"/>
      <c r="GM541" s="57"/>
      <c r="GN541" s="57"/>
      <c r="GO541" s="57"/>
      <c r="GP541" s="57"/>
      <c r="GQ541" s="57"/>
      <c r="GR541" s="57"/>
      <c r="GS541" s="57"/>
      <c r="GT541" s="57"/>
      <c r="GU541" s="57"/>
      <c r="GV541" s="57"/>
      <c r="GW541" s="57"/>
      <c r="GX541" s="57"/>
      <c r="GY541" s="57"/>
      <c r="GZ541" s="57"/>
      <c r="HA541" s="57"/>
      <c r="HB541" s="57"/>
      <c r="HC541" s="57"/>
      <c r="HD541" s="57"/>
      <c r="HE541" s="57"/>
      <c r="HF541" s="57"/>
      <c r="HG541" s="57"/>
      <c r="HH541" s="57"/>
      <c r="HI541" s="57"/>
      <c r="HJ541" s="57"/>
      <c r="HK541" s="57"/>
      <c r="HL541" s="57"/>
      <c r="HM541" s="57"/>
      <c r="HN541" s="57"/>
      <c r="HO541" s="57"/>
      <c r="HP541" s="57"/>
      <c r="HQ541" s="57"/>
      <c r="HR541" s="57"/>
      <c r="HS541" s="57"/>
      <c r="HT541" s="57"/>
      <c r="HU541" s="57"/>
      <c r="HV541" s="57"/>
      <c r="HW541" s="57"/>
      <c r="HX541" s="57"/>
      <c r="HY541" s="57"/>
      <c r="HZ541" s="57"/>
      <c r="IA541" s="57"/>
      <c r="IB541" s="57"/>
      <c r="IC541" s="57"/>
    </row>
    <row r="542" spans="4:237"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  <c r="AA542" s="57"/>
      <c r="AB542" s="57"/>
      <c r="AC542" s="57"/>
      <c r="AD542" s="57"/>
      <c r="AE542" s="57"/>
      <c r="AF542" s="57"/>
      <c r="AG542" s="57"/>
      <c r="AH542" s="57"/>
      <c r="AI542" s="57"/>
      <c r="AJ542" s="57"/>
      <c r="AK542" s="57"/>
      <c r="AL542" s="57"/>
      <c r="AM542" s="57"/>
      <c r="AN542" s="57"/>
      <c r="AO542" s="57"/>
      <c r="AP542" s="57"/>
      <c r="AQ542" s="57"/>
      <c r="AR542" s="57"/>
      <c r="AS542" s="57"/>
      <c r="AT542" s="57"/>
      <c r="AU542" s="57"/>
      <c r="AV542" s="57"/>
      <c r="AW542" s="57"/>
      <c r="AX542" s="57"/>
      <c r="AY542" s="57"/>
      <c r="AZ542" s="57"/>
      <c r="BA542" s="57"/>
      <c r="BB542" s="57"/>
      <c r="BC542" s="57"/>
      <c r="BD542" s="57"/>
      <c r="BE542" s="57"/>
      <c r="BF542" s="57"/>
      <c r="BG542" s="57"/>
      <c r="BH542" s="57"/>
      <c r="BI542" s="57"/>
      <c r="BJ542" s="57"/>
      <c r="BK542" s="57"/>
      <c r="BL542" s="57"/>
      <c r="BM542" s="57"/>
      <c r="BN542" s="57"/>
      <c r="BO542" s="57"/>
      <c r="BP542" s="57"/>
      <c r="BQ542" s="57"/>
      <c r="BR542" s="57"/>
      <c r="BS542" s="57"/>
      <c r="BT542" s="57"/>
      <c r="BU542" s="57"/>
      <c r="BV542" s="57"/>
      <c r="BW542" s="57"/>
      <c r="BX542" s="57"/>
      <c r="BY542" s="57"/>
      <c r="BZ542" s="57"/>
      <c r="CA542" s="57"/>
      <c r="CB542" s="57"/>
      <c r="CC542" s="57"/>
      <c r="CD542" s="57"/>
      <c r="CE542" s="57"/>
      <c r="CF542" s="57"/>
      <c r="CG542" s="57"/>
      <c r="CH542" s="57"/>
      <c r="CI542" s="57"/>
      <c r="CJ542" s="57"/>
      <c r="CK542" s="57"/>
      <c r="CL542" s="57"/>
      <c r="CM542" s="57"/>
      <c r="CN542" s="57"/>
      <c r="CO542" s="57"/>
      <c r="CP542" s="57"/>
      <c r="CQ542" s="57"/>
      <c r="CR542" s="57"/>
      <c r="CS542" s="57"/>
      <c r="CT542" s="57"/>
      <c r="CU542" s="57"/>
      <c r="CV542" s="57"/>
      <c r="CW542" s="57"/>
      <c r="CX542" s="57"/>
      <c r="CY542" s="57"/>
      <c r="CZ542" s="57"/>
      <c r="DA542" s="57"/>
      <c r="DB542" s="57"/>
      <c r="DC542" s="57"/>
      <c r="DD542" s="57"/>
      <c r="DE542" s="57"/>
      <c r="DF542" s="57"/>
      <c r="DG542" s="57"/>
      <c r="DH542" s="57"/>
      <c r="DI542" s="57"/>
      <c r="DJ542" s="57"/>
      <c r="DK542" s="57"/>
      <c r="DL542" s="57"/>
      <c r="DM542" s="57"/>
      <c r="DN542" s="57"/>
      <c r="DO542" s="57"/>
      <c r="DP542" s="57"/>
      <c r="DQ542" s="57"/>
      <c r="DR542" s="57"/>
      <c r="DS542" s="57"/>
      <c r="DT542" s="57"/>
      <c r="DU542" s="57"/>
      <c r="DV542" s="57"/>
      <c r="DW542" s="57"/>
      <c r="DX542" s="57"/>
      <c r="DY542" s="57"/>
      <c r="DZ542" s="57"/>
      <c r="EA542" s="57"/>
      <c r="EB542" s="57"/>
      <c r="EC542" s="57"/>
      <c r="ED542" s="57"/>
      <c r="EE542" s="57"/>
      <c r="EF542" s="57"/>
      <c r="EG542" s="57"/>
      <c r="EH542" s="57"/>
      <c r="EI542" s="57"/>
      <c r="EJ542" s="57"/>
      <c r="EK542" s="57"/>
      <c r="EL542" s="57"/>
      <c r="EM542" s="57"/>
      <c r="EN542" s="57"/>
      <c r="EO542" s="57"/>
      <c r="EP542" s="57"/>
      <c r="EQ542" s="57"/>
      <c r="ER542" s="57"/>
      <c r="ES542" s="57"/>
      <c r="ET542" s="57"/>
      <c r="EU542" s="57"/>
      <c r="EV542" s="57"/>
      <c r="EW542" s="57"/>
      <c r="EX542" s="57"/>
      <c r="EY542" s="57"/>
      <c r="EZ542" s="57"/>
      <c r="FA542" s="57"/>
      <c r="FB542" s="57"/>
      <c r="FC542" s="57"/>
      <c r="FD542" s="57"/>
      <c r="FE542" s="57"/>
      <c r="FF542" s="57"/>
      <c r="FG542" s="57"/>
      <c r="FH542" s="57"/>
      <c r="FI542" s="57"/>
      <c r="FJ542" s="57"/>
      <c r="FK542" s="57"/>
      <c r="FL542" s="57"/>
      <c r="FM542" s="57"/>
      <c r="FN542" s="57"/>
      <c r="FO542" s="57"/>
      <c r="FP542" s="57"/>
      <c r="FQ542" s="57"/>
      <c r="FR542" s="57"/>
      <c r="FS542" s="57"/>
      <c r="FT542" s="57"/>
      <c r="FU542" s="57"/>
      <c r="FV542" s="57"/>
      <c r="FW542" s="57"/>
      <c r="FX542" s="57"/>
      <c r="FY542" s="57"/>
      <c r="FZ542" s="57"/>
      <c r="GA542" s="57"/>
      <c r="GB542" s="57"/>
      <c r="GC542" s="57"/>
      <c r="GD542" s="57"/>
      <c r="GE542" s="57"/>
      <c r="GF542" s="57"/>
      <c r="GG542" s="57"/>
      <c r="GH542" s="57"/>
      <c r="GI542" s="57"/>
      <c r="GJ542" s="57"/>
      <c r="GK542" s="57"/>
      <c r="GL542" s="57"/>
      <c r="GM542" s="57"/>
      <c r="GN542" s="57"/>
      <c r="GO542" s="57"/>
      <c r="GP542" s="57"/>
      <c r="GQ542" s="57"/>
      <c r="GR542" s="57"/>
      <c r="GS542" s="57"/>
      <c r="GT542" s="57"/>
      <c r="GU542" s="57"/>
      <c r="GV542" s="57"/>
      <c r="GW542" s="57"/>
      <c r="GX542" s="57"/>
      <c r="GY542" s="57"/>
      <c r="GZ542" s="57"/>
      <c r="HA542" s="57"/>
      <c r="HB542" s="57"/>
      <c r="HC542" s="57"/>
      <c r="HD542" s="57"/>
      <c r="HE542" s="57"/>
      <c r="HF542" s="57"/>
      <c r="HG542" s="57"/>
      <c r="HH542" s="57"/>
      <c r="HI542" s="57"/>
      <c r="HJ542" s="57"/>
      <c r="HK542" s="57"/>
      <c r="HL542" s="57"/>
      <c r="HM542" s="57"/>
      <c r="HN542" s="57"/>
      <c r="HO542" s="57"/>
      <c r="HP542" s="57"/>
      <c r="HQ542" s="57"/>
      <c r="HR542" s="57"/>
      <c r="HS542" s="57"/>
      <c r="HT542" s="57"/>
      <c r="HU542" s="57"/>
      <c r="HV542" s="57"/>
      <c r="HW542" s="57"/>
      <c r="HX542" s="57"/>
      <c r="HY542" s="57"/>
      <c r="HZ542" s="57"/>
      <c r="IA542" s="57"/>
      <c r="IB542" s="57"/>
      <c r="IC542" s="57"/>
    </row>
    <row r="543" spans="4:237"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  <c r="AB543" s="57"/>
      <c r="AC543" s="57"/>
      <c r="AD543" s="57"/>
      <c r="AE543" s="57"/>
      <c r="AF543" s="57"/>
      <c r="AG543" s="57"/>
      <c r="AH543" s="57"/>
      <c r="AI543" s="57"/>
      <c r="AJ543" s="57"/>
      <c r="AK543" s="57"/>
      <c r="AL543" s="57"/>
      <c r="AM543" s="57"/>
      <c r="AN543" s="57"/>
      <c r="AO543" s="57"/>
      <c r="AP543" s="57"/>
      <c r="AQ543" s="57"/>
      <c r="AR543" s="57"/>
      <c r="AS543" s="57"/>
      <c r="AT543" s="57"/>
      <c r="AU543" s="57"/>
      <c r="AV543" s="57"/>
      <c r="AW543" s="57"/>
      <c r="AX543" s="57"/>
      <c r="AY543" s="57"/>
      <c r="AZ543" s="57"/>
      <c r="BA543" s="57"/>
      <c r="BB543" s="57"/>
      <c r="BC543" s="57"/>
      <c r="BD543" s="57"/>
      <c r="BE543" s="57"/>
      <c r="BF543" s="57"/>
      <c r="BG543" s="57"/>
      <c r="BH543" s="57"/>
      <c r="BI543" s="57"/>
      <c r="BJ543" s="57"/>
      <c r="BK543" s="57"/>
      <c r="BL543" s="57"/>
      <c r="BM543" s="57"/>
      <c r="BN543" s="57"/>
      <c r="BO543" s="57"/>
      <c r="BP543" s="57"/>
      <c r="BQ543" s="57"/>
      <c r="BR543" s="57"/>
      <c r="BS543" s="57"/>
      <c r="BT543" s="57"/>
      <c r="BU543" s="57"/>
      <c r="BV543" s="57"/>
      <c r="BW543" s="57"/>
      <c r="BX543" s="57"/>
      <c r="BY543" s="57"/>
      <c r="BZ543" s="57"/>
      <c r="CA543" s="57"/>
      <c r="CB543" s="57"/>
      <c r="CC543" s="57"/>
      <c r="CD543" s="57"/>
      <c r="CE543" s="57"/>
      <c r="CF543" s="57"/>
      <c r="CG543" s="57"/>
      <c r="CH543" s="57"/>
      <c r="CI543" s="57"/>
      <c r="CJ543" s="57"/>
      <c r="CK543" s="57"/>
      <c r="CL543" s="57"/>
      <c r="CM543" s="57"/>
      <c r="CN543" s="57"/>
      <c r="CO543" s="57"/>
      <c r="CP543" s="57"/>
      <c r="CQ543" s="57"/>
      <c r="CR543" s="57"/>
      <c r="CS543" s="57"/>
      <c r="CT543" s="57"/>
      <c r="CU543" s="57"/>
      <c r="CV543" s="57"/>
      <c r="CW543" s="57"/>
      <c r="CX543" s="57"/>
      <c r="CY543" s="57"/>
      <c r="CZ543" s="57"/>
      <c r="DA543" s="57"/>
      <c r="DB543" s="57"/>
      <c r="DC543" s="57"/>
      <c r="DD543" s="57"/>
      <c r="DE543" s="57"/>
      <c r="DF543" s="57"/>
      <c r="DG543" s="57"/>
      <c r="DH543" s="57"/>
      <c r="DI543" s="57"/>
      <c r="DJ543" s="57"/>
      <c r="DK543" s="57"/>
      <c r="DL543" s="57"/>
      <c r="DM543" s="57"/>
      <c r="DN543" s="57"/>
      <c r="DO543" s="57"/>
      <c r="DP543" s="57"/>
      <c r="DQ543" s="57"/>
      <c r="DR543" s="57"/>
      <c r="DS543" s="57"/>
      <c r="DT543" s="57"/>
      <c r="DU543" s="57"/>
      <c r="DV543" s="57"/>
      <c r="DW543" s="57"/>
      <c r="DX543" s="57"/>
      <c r="DY543" s="57"/>
      <c r="DZ543" s="57"/>
      <c r="EA543" s="57"/>
      <c r="EB543" s="57"/>
      <c r="EC543" s="57"/>
      <c r="ED543" s="57"/>
      <c r="EE543" s="57"/>
      <c r="EF543" s="57"/>
      <c r="EG543" s="57"/>
      <c r="EH543" s="57"/>
      <c r="EI543" s="57"/>
      <c r="EJ543" s="57"/>
      <c r="EK543" s="57"/>
      <c r="EL543" s="57"/>
      <c r="EM543" s="57"/>
      <c r="EN543" s="57"/>
      <c r="EO543" s="57"/>
      <c r="EP543" s="57"/>
      <c r="EQ543" s="57"/>
      <c r="ER543" s="57"/>
      <c r="ES543" s="57"/>
      <c r="ET543" s="57"/>
      <c r="EU543" s="57"/>
      <c r="EV543" s="57"/>
      <c r="EW543" s="57"/>
      <c r="EX543" s="57"/>
      <c r="EY543" s="57"/>
      <c r="EZ543" s="57"/>
      <c r="FA543" s="57"/>
      <c r="FB543" s="57"/>
      <c r="FC543" s="57"/>
      <c r="FD543" s="57"/>
      <c r="FE543" s="57"/>
      <c r="FF543" s="57"/>
      <c r="FG543" s="57"/>
      <c r="FH543" s="57"/>
      <c r="FI543" s="57"/>
      <c r="FJ543" s="57"/>
      <c r="FK543" s="57"/>
      <c r="FL543" s="57"/>
      <c r="FM543" s="57"/>
      <c r="FN543" s="57"/>
      <c r="FO543" s="57"/>
      <c r="FP543" s="57"/>
      <c r="FQ543" s="57"/>
      <c r="FR543" s="57"/>
      <c r="FS543" s="57"/>
      <c r="FT543" s="57"/>
      <c r="FU543" s="57"/>
      <c r="FV543" s="57"/>
      <c r="FW543" s="57"/>
      <c r="FX543" s="57"/>
      <c r="FY543" s="57"/>
      <c r="FZ543" s="57"/>
      <c r="GA543" s="57"/>
      <c r="GB543" s="57"/>
      <c r="GC543" s="57"/>
      <c r="GD543" s="57"/>
      <c r="GE543" s="57"/>
      <c r="GF543" s="57"/>
      <c r="GG543" s="57"/>
      <c r="GH543" s="57"/>
      <c r="GI543" s="57"/>
      <c r="GJ543" s="57"/>
      <c r="GK543" s="57"/>
      <c r="GL543" s="57"/>
      <c r="GM543" s="57"/>
      <c r="GN543" s="57"/>
      <c r="GO543" s="57"/>
      <c r="GP543" s="57"/>
      <c r="GQ543" s="57"/>
      <c r="GR543" s="57"/>
      <c r="GS543" s="57"/>
      <c r="GT543" s="57"/>
      <c r="GU543" s="57"/>
      <c r="GV543" s="57"/>
      <c r="GW543" s="57"/>
      <c r="GX543" s="57"/>
      <c r="GY543" s="57"/>
      <c r="GZ543" s="57"/>
      <c r="HA543" s="57"/>
      <c r="HB543" s="57"/>
      <c r="HC543" s="57"/>
      <c r="HD543" s="57"/>
      <c r="HE543" s="57"/>
      <c r="HF543" s="57"/>
      <c r="HG543" s="57"/>
      <c r="HH543" s="57"/>
      <c r="HI543" s="57"/>
      <c r="HJ543" s="57"/>
      <c r="HK543" s="57"/>
      <c r="HL543" s="57"/>
      <c r="HM543" s="57"/>
      <c r="HN543" s="57"/>
      <c r="HO543" s="57"/>
      <c r="HP543" s="57"/>
      <c r="HQ543" s="57"/>
      <c r="HR543" s="57"/>
      <c r="HS543" s="57"/>
      <c r="HT543" s="57"/>
      <c r="HU543" s="57"/>
      <c r="HV543" s="57"/>
      <c r="HW543" s="57"/>
      <c r="HX543" s="57"/>
      <c r="HY543" s="57"/>
      <c r="HZ543" s="57"/>
      <c r="IA543" s="57"/>
      <c r="IB543" s="57"/>
      <c r="IC543" s="57"/>
    </row>
    <row r="544" spans="4:237"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  <c r="AA544" s="57"/>
      <c r="AB544" s="57"/>
      <c r="AC544" s="57"/>
      <c r="AD544" s="57"/>
      <c r="AE544" s="57"/>
      <c r="AF544" s="57"/>
      <c r="AG544" s="57"/>
      <c r="AH544" s="57"/>
      <c r="AI544" s="57"/>
      <c r="AJ544" s="57"/>
      <c r="AK544" s="57"/>
      <c r="AL544" s="57"/>
      <c r="AM544" s="57"/>
      <c r="AN544" s="57"/>
      <c r="AO544" s="57"/>
      <c r="AP544" s="57"/>
      <c r="AQ544" s="57"/>
      <c r="AR544" s="57"/>
      <c r="AS544" s="57"/>
      <c r="AT544" s="57"/>
      <c r="AU544" s="57"/>
      <c r="AV544" s="57"/>
      <c r="AW544" s="57"/>
      <c r="AX544" s="57"/>
      <c r="AY544" s="57"/>
      <c r="AZ544" s="57"/>
      <c r="BA544" s="57"/>
      <c r="BB544" s="57"/>
      <c r="BC544" s="57"/>
      <c r="BD544" s="57"/>
      <c r="BE544" s="57"/>
      <c r="BF544" s="57"/>
      <c r="BG544" s="57"/>
      <c r="BH544" s="57"/>
      <c r="BI544" s="57"/>
      <c r="BJ544" s="57"/>
      <c r="BK544" s="57"/>
      <c r="BL544" s="57"/>
      <c r="BM544" s="57"/>
      <c r="BN544" s="57"/>
      <c r="BO544" s="57"/>
      <c r="BP544" s="57"/>
      <c r="BQ544" s="57"/>
      <c r="BR544" s="57"/>
      <c r="BS544" s="57"/>
      <c r="BT544" s="57"/>
      <c r="BU544" s="57"/>
      <c r="BV544" s="57"/>
      <c r="BW544" s="57"/>
      <c r="BX544" s="57"/>
      <c r="BY544" s="57"/>
      <c r="BZ544" s="57"/>
      <c r="CA544" s="57"/>
      <c r="CB544" s="57"/>
      <c r="CC544" s="57"/>
      <c r="CD544" s="57"/>
      <c r="CE544" s="57"/>
      <c r="CF544" s="57"/>
      <c r="CG544" s="57"/>
      <c r="CH544" s="57"/>
      <c r="CI544" s="57"/>
      <c r="CJ544" s="57"/>
      <c r="CK544" s="57"/>
      <c r="CL544" s="57"/>
      <c r="CM544" s="57"/>
      <c r="CN544" s="57"/>
      <c r="CO544" s="57"/>
      <c r="CP544" s="57"/>
      <c r="CQ544" s="57"/>
      <c r="CR544" s="57"/>
      <c r="CS544" s="57"/>
      <c r="CT544" s="57"/>
      <c r="CU544" s="57"/>
      <c r="CV544" s="57"/>
      <c r="CW544" s="57"/>
      <c r="CX544" s="57"/>
      <c r="CY544" s="57"/>
      <c r="CZ544" s="57"/>
      <c r="DA544" s="57"/>
      <c r="DB544" s="57"/>
      <c r="DC544" s="57"/>
      <c r="DD544" s="57"/>
      <c r="DE544" s="57"/>
      <c r="DF544" s="57"/>
      <c r="DG544" s="57"/>
      <c r="DH544" s="57"/>
      <c r="DI544" s="57"/>
      <c r="DJ544" s="57"/>
      <c r="DK544" s="57"/>
      <c r="DL544" s="57"/>
      <c r="DM544" s="57"/>
      <c r="DN544" s="57"/>
      <c r="DO544" s="57"/>
      <c r="DP544" s="57"/>
      <c r="DQ544" s="57"/>
      <c r="DR544" s="57"/>
      <c r="DS544" s="57"/>
      <c r="DT544" s="57"/>
      <c r="DU544" s="57"/>
      <c r="DV544" s="57"/>
      <c r="DW544" s="57"/>
      <c r="DX544" s="57"/>
      <c r="DY544" s="57"/>
      <c r="DZ544" s="57"/>
      <c r="EA544" s="57"/>
      <c r="EB544" s="57"/>
      <c r="EC544" s="57"/>
      <c r="ED544" s="57"/>
      <c r="EE544" s="57"/>
      <c r="EF544" s="57"/>
      <c r="EG544" s="57"/>
      <c r="EH544" s="57"/>
      <c r="EI544" s="57"/>
      <c r="EJ544" s="57"/>
      <c r="EK544" s="57"/>
      <c r="EL544" s="57"/>
      <c r="EM544" s="57"/>
      <c r="EN544" s="57"/>
      <c r="EO544" s="57"/>
      <c r="EP544" s="57"/>
      <c r="EQ544" s="57"/>
      <c r="ER544" s="57"/>
      <c r="ES544" s="57"/>
      <c r="ET544" s="57"/>
      <c r="EU544" s="57"/>
      <c r="EV544" s="57"/>
      <c r="EW544" s="57"/>
      <c r="EX544" s="57"/>
      <c r="EY544" s="57"/>
      <c r="EZ544" s="57"/>
      <c r="FA544" s="57"/>
      <c r="FB544" s="57"/>
      <c r="FC544" s="57"/>
      <c r="FD544" s="57"/>
      <c r="FE544" s="57"/>
      <c r="FF544" s="57"/>
      <c r="FG544" s="57"/>
      <c r="FH544" s="57"/>
      <c r="FI544" s="57"/>
      <c r="FJ544" s="57"/>
      <c r="FK544" s="57"/>
      <c r="FL544" s="57"/>
      <c r="FM544" s="57"/>
      <c r="FN544" s="57"/>
      <c r="FO544" s="57"/>
      <c r="FP544" s="57"/>
      <c r="FQ544" s="57"/>
      <c r="FR544" s="57"/>
      <c r="FS544" s="57"/>
      <c r="FT544" s="57"/>
      <c r="FU544" s="57"/>
      <c r="FV544" s="57"/>
      <c r="FW544" s="57"/>
      <c r="FX544" s="57"/>
      <c r="FY544" s="57"/>
      <c r="FZ544" s="57"/>
      <c r="GA544" s="57"/>
      <c r="GB544" s="57"/>
      <c r="GC544" s="57"/>
      <c r="GD544" s="57"/>
      <c r="GE544" s="57"/>
      <c r="GF544" s="57"/>
      <c r="GG544" s="57"/>
      <c r="GH544" s="57"/>
      <c r="GI544" s="57"/>
      <c r="GJ544" s="57"/>
      <c r="GK544" s="57"/>
      <c r="GL544" s="57"/>
      <c r="GM544" s="57"/>
      <c r="GN544" s="57"/>
      <c r="GO544" s="57"/>
      <c r="GP544" s="57"/>
      <c r="GQ544" s="57"/>
      <c r="GR544" s="57"/>
      <c r="GS544" s="57"/>
      <c r="GT544" s="57"/>
      <c r="GU544" s="57"/>
      <c r="GV544" s="57"/>
      <c r="GW544" s="57"/>
      <c r="GX544" s="57"/>
      <c r="GY544" s="57"/>
      <c r="GZ544" s="57"/>
      <c r="HA544" s="57"/>
      <c r="HB544" s="57"/>
      <c r="HC544" s="57"/>
      <c r="HD544" s="57"/>
      <c r="HE544" s="57"/>
      <c r="HF544" s="57"/>
      <c r="HG544" s="57"/>
      <c r="HH544" s="57"/>
      <c r="HI544" s="57"/>
      <c r="HJ544" s="57"/>
      <c r="HK544" s="57"/>
      <c r="HL544" s="57"/>
      <c r="HM544" s="57"/>
      <c r="HN544" s="57"/>
      <c r="HO544" s="57"/>
      <c r="HP544" s="57"/>
      <c r="HQ544" s="57"/>
      <c r="HR544" s="57"/>
      <c r="HS544" s="57"/>
      <c r="HT544" s="57"/>
      <c r="HU544" s="57"/>
      <c r="HV544" s="57"/>
      <c r="HW544" s="57"/>
      <c r="HX544" s="57"/>
      <c r="HY544" s="57"/>
      <c r="HZ544" s="57"/>
      <c r="IA544" s="57"/>
      <c r="IB544" s="57"/>
      <c r="IC544" s="57"/>
    </row>
    <row r="545" spans="4:237"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  <c r="AA545" s="57"/>
      <c r="AB545" s="57"/>
      <c r="AC545" s="57"/>
      <c r="AD545" s="57"/>
      <c r="AE545" s="57"/>
      <c r="AF545" s="57"/>
      <c r="AG545" s="57"/>
      <c r="AH545" s="57"/>
      <c r="AI545" s="57"/>
      <c r="AJ545" s="57"/>
      <c r="AK545" s="57"/>
      <c r="AL545" s="57"/>
      <c r="AM545" s="57"/>
      <c r="AN545" s="57"/>
      <c r="AO545" s="57"/>
      <c r="AP545" s="57"/>
      <c r="AQ545" s="57"/>
      <c r="AR545" s="57"/>
      <c r="AS545" s="57"/>
      <c r="AT545" s="57"/>
      <c r="AU545" s="57"/>
      <c r="AV545" s="57"/>
      <c r="AW545" s="57"/>
      <c r="AX545" s="57"/>
      <c r="AY545" s="57"/>
      <c r="AZ545" s="57"/>
      <c r="BA545" s="57"/>
      <c r="BB545" s="57"/>
      <c r="BC545" s="57"/>
      <c r="BD545" s="57"/>
      <c r="BE545" s="57"/>
      <c r="BF545" s="57"/>
      <c r="BG545" s="57"/>
      <c r="BH545" s="57"/>
      <c r="BI545" s="57"/>
      <c r="BJ545" s="57"/>
      <c r="BK545" s="57"/>
      <c r="BL545" s="57"/>
      <c r="BM545" s="57"/>
      <c r="BN545" s="57"/>
      <c r="BO545" s="57"/>
      <c r="BP545" s="57"/>
      <c r="BQ545" s="57"/>
      <c r="BR545" s="57"/>
      <c r="BS545" s="57"/>
      <c r="BT545" s="57"/>
      <c r="BU545" s="57"/>
      <c r="BV545" s="57"/>
      <c r="BW545" s="57"/>
      <c r="BX545" s="57"/>
      <c r="BY545" s="57"/>
      <c r="BZ545" s="57"/>
      <c r="CA545" s="57"/>
      <c r="CB545" s="57"/>
      <c r="CC545" s="57"/>
      <c r="CD545" s="57"/>
      <c r="CE545" s="57"/>
      <c r="CF545" s="57"/>
      <c r="CG545" s="57"/>
      <c r="CH545" s="57"/>
      <c r="CI545" s="57"/>
      <c r="CJ545" s="57"/>
      <c r="CK545" s="57"/>
      <c r="CL545" s="57"/>
      <c r="CM545" s="57"/>
      <c r="CN545" s="57"/>
      <c r="CO545" s="57"/>
      <c r="CP545" s="57"/>
      <c r="CQ545" s="57"/>
      <c r="CR545" s="57"/>
      <c r="CS545" s="57"/>
      <c r="CT545" s="57"/>
      <c r="CU545" s="57"/>
      <c r="CV545" s="57"/>
      <c r="CW545" s="57"/>
      <c r="CX545" s="57"/>
      <c r="CY545" s="57"/>
      <c r="CZ545" s="57"/>
      <c r="DA545" s="57"/>
      <c r="DB545" s="57"/>
      <c r="DC545" s="57"/>
      <c r="DD545" s="57"/>
      <c r="DE545" s="57"/>
      <c r="DF545" s="57"/>
      <c r="DG545" s="57"/>
      <c r="DH545" s="57"/>
      <c r="DI545" s="57"/>
      <c r="DJ545" s="57"/>
      <c r="DK545" s="57"/>
      <c r="DL545" s="57"/>
      <c r="DM545" s="57"/>
      <c r="DN545" s="57"/>
      <c r="DO545" s="57"/>
      <c r="DP545" s="57"/>
      <c r="DQ545" s="57"/>
      <c r="DR545" s="57"/>
      <c r="DS545" s="57"/>
      <c r="DT545" s="57"/>
      <c r="DU545" s="57"/>
      <c r="DV545" s="57"/>
      <c r="DW545" s="57"/>
      <c r="DX545" s="57"/>
      <c r="DY545" s="57"/>
      <c r="DZ545" s="57"/>
      <c r="EA545" s="57"/>
      <c r="EB545" s="57"/>
      <c r="EC545" s="57"/>
      <c r="ED545" s="57"/>
      <c r="EE545" s="57"/>
      <c r="EF545" s="57"/>
      <c r="EG545" s="57"/>
      <c r="EH545" s="57"/>
      <c r="EI545" s="57"/>
      <c r="EJ545" s="57"/>
      <c r="EK545" s="57"/>
      <c r="EL545" s="57"/>
      <c r="EM545" s="57"/>
      <c r="EN545" s="57"/>
      <c r="EO545" s="57"/>
      <c r="EP545" s="57"/>
      <c r="EQ545" s="57"/>
      <c r="ER545" s="57"/>
      <c r="ES545" s="57"/>
      <c r="ET545" s="57"/>
      <c r="EU545" s="57"/>
      <c r="EV545" s="57"/>
      <c r="EW545" s="57"/>
      <c r="EX545" s="57"/>
      <c r="EY545" s="57"/>
      <c r="EZ545" s="57"/>
      <c r="FA545" s="57"/>
      <c r="FB545" s="57"/>
      <c r="FC545" s="57"/>
      <c r="FD545" s="57"/>
      <c r="FE545" s="57"/>
      <c r="FF545" s="57"/>
      <c r="FG545" s="57"/>
      <c r="FH545" s="57"/>
      <c r="FI545" s="57"/>
      <c r="FJ545" s="57"/>
      <c r="FK545" s="57"/>
      <c r="FL545" s="57"/>
      <c r="FM545" s="57"/>
      <c r="FN545" s="57"/>
      <c r="FO545" s="57"/>
      <c r="FP545" s="57"/>
      <c r="FQ545" s="57"/>
      <c r="FR545" s="57"/>
      <c r="FS545" s="57"/>
      <c r="FT545" s="57"/>
      <c r="FU545" s="57"/>
      <c r="FV545" s="57"/>
      <c r="FW545" s="57"/>
      <c r="FX545" s="57"/>
      <c r="FY545" s="57"/>
      <c r="FZ545" s="57"/>
      <c r="GA545" s="57"/>
      <c r="GB545" s="57"/>
      <c r="GC545" s="57"/>
      <c r="GD545" s="57"/>
      <c r="GE545" s="57"/>
      <c r="GF545" s="57"/>
      <c r="GG545" s="57"/>
      <c r="GH545" s="57"/>
      <c r="GI545" s="57"/>
      <c r="GJ545" s="57"/>
      <c r="GK545" s="57"/>
      <c r="GL545" s="57"/>
      <c r="GM545" s="57"/>
      <c r="GN545" s="57"/>
      <c r="GO545" s="57"/>
      <c r="GP545" s="57"/>
      <c r="GQ545" s="57"/>
      <c r="GR545" s="57"/>
      <c r="GS545" s="57"/>
      <c r="GT545" s="57"/>
      <c r="GU545" s="57"/>
      <c r="GV545" s="57"/>
      <c r="GW545" s="57"/>
      <c r="GX545" s="57"/>
      <c r="GY545" s="57"/>
      <c r="GZ545" s="57"/>
      <c r="HA545" s="57"/>
      <c r="HB545" s="57"/>
      <c r="HC545" s="57"/>
      <c r="HD545" s="57"/>
      <c r="HE545" s="57"/>
      <c r="HF545" s="57"/>
      <c r="HG545" s="57"/>
      <c r="HH545" s="57"/>
      <c r="HI545" s="57"/>
      <c r="HJ545" s="57"/>
      <c r="HK545" s="57"/>
      <c r="HL545" s="57"/>
      <c r="HM545" s="57"/>
      <c r="HN545" s="57"/>
      <c r="HO545" s="57"/>
      <c r="HP545" s="57"/>
      <c r="HQ545" s="57"/>
      <c r="HR545" s="57"/>
      <c r="HS545" s="57"/>
      <c r="HT545" s="57"/>
      <c r="HU545" s="57"/>
      <c r="HV545" s="57"/>
      <c r="HW545" s="57"/>
      <c r="HX545" s="57"/>
      <c r="HY545" s="57"/>
      <c r="HZ545" s="57"/>
      <c r="IA545" s="57"/>
      <c r="IB545" s="57"/>
      <c r="IC545" s="57"/>
    </row>
    <row r="546" spans="4:237"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  <c r="AA546" s="57"/>
      <c r="AB546" s="57"/>
      <c r="AC546" s="57"/>
      <c r="AD546" s="57"/>
      <c r="AE546" s="57"/>
      <c r="AF546" s="57"/>
      <c r="AG546" s="57"/>
      <c r="AH546" s="57"/>
      <c r="AI546" s="57"/>
      <c r="AJ546" s="57"/>
      <c r="AK546" s="57"/>
      <c r="AL546" s="57"/>
      <c r="AM546" s="57"/>
      <c r="AN546" s="57"/>
      <c r="AO546" s="57"/>
      <c r="AP546" s="57"/>
      <c r="AQ546" s="57"/>
      <c r="AR546" s="57"/>
      <c r="AS546" s="57"/>
      <c r="AT546" s="57"/>
      <c r="AU546" s="57"/>
      <c r="AV546" s="57"/>
      <c r="AW546" s="57"/>
      <c r="AX546" s="57"/>
      <c r="AY546" s="57"/>
      <c r="AZ546" s="57"/>
      <c r="BA546" s="57"/>
      <c r="BB546" s="57"/>
      <c r="BC546" s="57"/>
      <c r="BD546" s="57"/>
      <c r="BE546" s="57"/>
      <c r="BF546" s="57"/>
      <c r="BG546" s="57"/>
      <c r="BH546" s="57"/>
      <c r="BI546" s="57"/>
      <c r="BJ546" s="57"/>
      <c r="BK546" s="57"/>
      <c r="BL546" s="57"/>
      <c r="BM546" s="57"/>
      <c r="BN546" s="57"/>
      <c r="BO546" s="57"/>
      <c r="BP546" s="57"/>
      <c r="BQ546" s="57"/>
      <c r="BR546" s="57"/>
      <c r="BS546" s="57"/>
      <c r="BT546" s="57"/>
      <c r="BU546" s="57"/>
      <c r="BV546" s="57"/>
      <c r="BW546" s="57"/>
      <c r="BX546" s="57"/>
      <c r="BY546" s="57"/>
      <c r="BZ546" s="57"/>
      <c r="CA546" s="57"/>
      <c r="CB546" s="57"/>
      <c r="CC546" s="57"/>
      <c r="CD546" s="57"/>
      <c r="CE546" s="57"/>
      <c r="CF546" s="57"/>
      <c r="CG546" s="57"/>
      <c r="CH546" s="57"/>
      <c r="CI546" s="57"/>
      <c r="CJ546" s="57"/>
      <c r="CK546" s="57"/>
      <c r="CL546" s="57"/>
      <c r="CM546" s="57"/>
      <c r="CN546" s="57"/>
      <c r="CO546" s="57"/>
      <c r="CP546" s="57"/>
      <c r="CQ546" s="57"/>
      <c r="CR546" s="57"/>
      <c r="CS546" s="57"/>
      <c r="CT546" s="57"/>
      <c r="CU546" s="57"/>
      <c r="CV546" s="57"/>
      <c r="CW546" s="57"/>
      <c r="CX546" s="57"/>
      <c r="CY546" s="57"/>
      <c r="CZ546" s="57"/>
      <c r="DA546" s="57"/>
      <c r="DB546" s="57"/>
      <c r="DC546" s="57"/>
      <c r="DD546" s="57"/>
      <c r="DE546" s="57"/>
      <c r="DF546" s="57"/>
      <c r="DG546" s="57"/>
      <c r="DH546" s="57"/>
      <c r="DI546" s="57"/>
      <c r="DJ546" s="57"/>
      <c r="DK546" s="57"/>
      <c r="DL546" s="57"/>
      <c r="DM546" s="57"/>
      <c r="DN546" s="57"/>
      <c r="DO546" s="57"/>
      <c r="DP546" s="57"/>
      <c r="DQ546" s="57"/>
      <c r="DR546" s="57"/>
      <c r="DS546" s="57"/>
      <c r="DT546" s="57"/>
      <c r="DU546" s="57"/>
      <c r="DV546" s="57"/>
      <c r="DW546" s="57"/>
      <c r="DX546" s="57"/>
      <c r="DY546" s="57"/>
      <c r="DZ546" s="57"/>
      <c r="EA546" s="57"/>
      <c r="EB546" s="57"/>
      <c r="EC546" s="57"/>
      <c r="ED546" s="57"/>
      <c r="EE546" s="57"/>
      <c r="EF546" s="57"/>
      <c r="EG546" s="57"/>
      <c r="EH546" s="57"/>
      <c r="EI546" s="57"/>
      <c r="EJ546" s="57"/>
      <c r="EK546" s="57"/>
      <c r="EL546" s="57"/>
      <c r="EM546" s="57"/>
      <c r="EN546" s="57"/>
      <c r="EO546" s="57"/>
      <c r="EP546" s="57"/>
      <c r="EQ546" s="57"/>
      <c r="ER546" s="57"/>
      <c r="ES546" s="57"/>
      <c r="ET546" s="57"/>
      <c r="EU546" s="57"/>
      <c r="EV546" s="57"/>
      <c r="EW546" s="57"/>
      <c r="EX546" s="57"/>
      <c r="EY546" s="57"/>
      <c r="EZ546" s="57"/>
      <c r="FA546" s="57"/>
      <c r="FB546" s="57"/>
      <c r="FC546" s="57"/>
      <c r="FD546" s="57"/>
      <c r="FE546" s="57"/>
      <c r="FF546" s="57"/>
      <c r="FG546" s="57"/>
      <c r="FH546" s="57"/>
      <c r="FI546" s="57"/>
      <c r="FJ546" s="57"/>
      <c r="FK546" s="57"/>
      <c r="FL546" s="57"/>
      <c r="FM546" s="57"/>
      <c r="FN546" s="57"/>
      <c r="FO546" s="57"/>
      <c r="FP546" s="57"/>
      <c r="FQ546" s="57"/>
      <c r="FR546" s="57"/>
      <c r="FS546" s="57"/>
      <c r="FT546" s="57"/>
      <c r="FU546" s="57"/>
      <c r="FV546" s="57"/>
      <c r="FW546" s="57"/>
      <c r="FX546" s="57"/>
      <c r="FY546" s="57"/>
      <c r="FZ546" s="57"/>
      <c r="GA546" s="57"/>
      <c r="GB546" s="57"/>
      <c r="GC546" s="57"/>
      <c r="GD546" s="57"/>
      <c r="GE546" s="57"/>
      <c r="GF546" s="57"/>
      <c r="GG546" s="57"/>
      <c r="GH546" s="57"/>
      <c r="GI546" s="57"/>
      <c r="GJ546" s="57"/>
      <c r="GK546" s="57"/>
      <c r="GL546" s="57"/>
      <c r="GM546" s="57"/>
      <c r="GN546" s="57"/>
      <c r="GO546" s="57"/>
      <c r="GP546" s="57"/>
      <c r="GQ546" s="57"/>
      <c r="GR546" s="57"/>
      <c r="GS546" s="57"/>
      <c r="GT546" s="57"/>
      <c r="GU546" s="57"/>
      <c r="GV546" s="57"/>
      <c r="GW546" s="57"/>
      <c r="GX546" s="57"/>
      <c r="GY546" s="57"/>
      <c r="GZ546" s="57"/>
      <c r="HA546" s="57"/>
      <c r="HB546" s="57"/>
      <c r="HC546" s="57"/>
      <c r="HD546" s="57"/>
      <c r="HE546" s="57"/>
      <c r="HF546" s="57"/>
      <c r="HG546" s="57"/>
      <c r="HH546" s="57"/>
      <c r="HI546" s="57"/>
      <c r="HJ546" s="57"/>
      <c r="HK546" s="57"/>
      <c r="HL546" s="57"/>
      <c r="HM546" s="57"/>
      <c r="HN546" s="57"/>
      <c r="HO546" s="57"/>
      <c r="HP546" s="57"/>
      <c r="HQ546" s="57"/>
      <c r="HR546" s="57"/>
      <c r="HS546" s="57"/>
      <c r="HT546" s="57"/>
      <c r="HU546" s="57"/>
      <c r="HV546" s="57"/>
      <c r="HW546" s="57"/>
      <c r="HX546" s="57"/>
      <c r="HY546" s="57"/>
      <c r="HZ546" s="57"/>
      <c r="IA546" s="57"/>
      <c r="IB546" s="57"/>
      <c r="IC546" s="57"/>
    </row>
    <row r="547" spans="4:237"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  <c r="AA547" s="57"/>
      <c r="AB547" s="57"/>
      <c r="AC547" s="57"/>
      <c r="AD547" s="57"/>
      <c r="AE547" s="57"/>
      <c r="AF547" s="57"/>
      <c r="AG547" s="57"/>
      <c r="AH547" s="57"/>
      <c r="AI547" s="57"/>
      <c r="AJ547" s="57"/>
      <c r="AK547" s="57"/>
      <c r="AL547" s="57"/>
      <c r="AM547" s="57"/>
      <c r="AN547" s="57"/>
      <c r="AO547" s="57"/>
      <c r="AP547" s="57"/>
      <c r="AQ547" s="57"/>
      <c r="AR547" s="57"/>
      <c r="AS547" s="57"/>
      <c r="AT547" s="57"/>
      <c r="AU547" s="57"/>
      <c r="AV547" s="57"/>
      <c r="AW547" s="57"/>
      <c r="AX547" s="57"/>
      <c r="AY547" s="57"/>
      <c r="AZ547" s="57"/>
      <c r="BA547" s="57"/>
      <c r="BB547" s="57"/>
      <c r="BC547" s="57"/>
      <c r="BD547" s="57"/>
      <c r="BE547" s="57"/>
      <c r="BF547" s="57"/>
      <c r="BG547" s="57"/>
      <c r="BH547" s="57"/>
      <c r="BI547" s="57"/>
      <c r="BJ547" s="57"/>
      <c r="BK547" s="57"/>
      <c r="BL547" s="57"/>
      <c r="BM547" s="57"/>
      <c r="BN547" s="57"/>
      <c r="BO547" s="57"/>
      <c r="BP547" s="57"/>
      <c r="BQ547" s="57"/>
      <c r="BR547" s="57"/>
      <c r="BS547" s="57"/>
      <c r="BT547" s="57"/>
      <c r="BU547" s="57"/>
      <c r="BV547" s="57"/>
      <c r="BW547" s="57"/>
      <c r="BX547" s="57"/>
      <c r="BY547" s="57"/>
      <c r="BZ547" s="57"/>
      <c r="CA547" s="57"/>
      <c r="CB547" s="57"/>
      <c r="CC547" s="57"/>
      <c r="CD547" s="57"/>
      <c r="CE547" s="57"/>
      <c r="CF547" s="57"/>
      <c r="CG547" s="57"/>
      <c r="CH547" s="57"/>
      <c r="CI547" s="57"/>
      <c r="CJ547" s="57"/>
      <c r="CK547" s="57"/>
      <c r="CL547" s="57"/>
      <c r="CM547" s="57"/>
      <c r="CN547" s="57"/>
      <c r="CO547" s="57"/>
      <c r="CP547" s="57"/>
      <c r="CQ547" s="57"/>
      <c r="CR547" s="57"/>
      <c r="CS547" s="57"/>
      <c r="CT547" s="57"/>
      <c r="CU547" s="57"/>
      <c r="CV547" s="57"/>
      <c r="CW547" s="57"/>
      <c r="CX547" s="57"/>
      <c r="CY547" s="57"/>
      <c r="CZ547" s="57"/>
      <c r="DA547" s="57"/>
      <c r="DB547" s="57"/>
      <c r="DC547" s="57"/>
      <c r="DD547" s="57"/>
      <c r="DE547" s="57"/>
      <c r="DF547" s="57"/>
      <c r="DG547" s="57"/>
      <c r="DH547" s="57"/>
      <c r="DI547" s="57"/>
      <c r="DJ547" s="57"/>
      <c r="DK547" s="57"/>
      <c r="DL547" s="57"/>
      <c r="DM547" s="57"/>
      <c r="DN547" s="57"/>
      <c r="DO547" s="57"/>
      <c r="DP547" s="57"/>
      <c r="DQ547" s="57"/>
      <c r="DR547" s="57"/>
      <c r="DS547" s="57"/>
      <c r="DT547" s="57"/>
      <c r="DU547" s="57"/>
      <c r="DV547" s="57"/>
      <c r="DW547" s="57"/>
      <c r="DX547" s="57"/>
      <c r="DY547" s="57"/>
      <c r="DZ547" s="57"/>
      <c r="EA547" s="57"/>
      <c r="EB547" s="57"/>
      <c r="EC547" s="57"/>
      <c r="ED547" s="57"/>
      <c r="EE547" s="57"/>
      <c r="EF547" s="57"/>
      <c r="EG547" s="57"/>
      <c r="EH547" s="57"/>
      <c r="EI547" s="57"/>
      <c r="EJ547" s="57"/>
      <c r="EK547" s="57"/>
      <c r="EL547" s="57"/>
      <c r="EM547" s="57"/>
      <c r="EN547" s="57"/>
      <c r="EO547" s="57"/>
      <c r="EP547" s="57"/>
      <c r="EQ547" s="57"/>
      <c r="ER547" s="57"/>
      <c r="ES547" s="57"/>
      <c r="ET547" s="57"/>
      <c r="EU547" s="57"/>
      <c r="EV547" s="57"/>
      <c r="EW547" s="57"/>
      <c r="EX547" s="57"/>
      <c r="EY547" s="57"/>
      <c r="EZ547" s="57"/>
      <c r="FA547" s="57"/>
      <c r="FB547" s="57"/>
      <c r="FC547" s="57"/>
      <c r="FD547" s="57"/>
      <c r="FE547" s="57"/>
      <c r="FF547" s="57"/>
      <c r="FG547" s="57"/>
      <c r="FH547" s="57"/>
      <c r="FI547" s="57"/>
      <c r="FJ547" s="57"/>
      <c r="FK547" s="57"/>
      <c r="FL547" s="57"/>
      <c r="FM547" s="57"/>
      <c r="FN547" s="57"/>
      <c r="FO547" s="57"/>
      <c r="FP547" s="57"/>
      <c r="FQ547" s="57"/>
      <c r="FR547" s="57"/>
      <c r="FS547" s="57"/>
      <c r="FT547" s="57"/>
      <c r="FU547" s="57"/>
      <c r="FV547" s="57"/>
      <c r="FW547" s="57"/>
      <c r="FX547" s="57"/>
      <c r="FY547" s="57"/>
      <c r="FZ547" s="57"/>
      <c r="GA547" s="57"/>
      <c r="GB547" s="57"/>
      <c r="GC547" s="57"/>
      <c r="GD547" s="57"/>
      <c r="GE547" s="57"/>
      <c r="GF547" s="57"/>
      <c r="GG547" s="57"/>
      <c r="GH547" s="57"/>
      <c r="GI547" s="57"/>
      <c r="GJ547" s="57"/>
      <c r="GK547" s="57"/>
      <c r="GL547" s="57"/>
      <c r="GM547" s="57"/>
      <c r="GN547" s="57"/>
      <c r="GO547" s="57"/>
      <c r="GP547" s="57"/>
      <c r="GQ547" s="57"/>
      <c r="GR547" s="57"/>
      <c r="GS547" s="57"/>
      <c r="GT547" s="57"/>
      <c r="GU547" s="57"/>
      <c r="GV547" s="57"/>
      <c r="GW547" s="57"/>
      <c r="GX547" s="57"/>
      <c r="GY547" s="57"/>
      <c r="GZ547" s="57"/>
      <c r="HA547" s="57"/>
      <c r="HB547" s="57"/>
      <c r="HC547" s="57"/>
      <c r="HD547" s="57"/>
      <c r="HE547" s="57"/>
      <c r="HF547" s="57"/>
      <c r="HG547" s="57"/>
      <c r="HH547" s="57"/>
      <c r="HI547" s="57"/>
      <c r="HJ547" s="57"/>
      <c r="HK547" s="57"/>
      <c r="HL547" s="57"/>
      <c r="HM547" s="57"/>
      <c r="HN547" s="57"/>
      <c r="HO547" s="57"/>
      <c r="HP547" s="57"/>
      <c r="HQ547" s="57"/>
      <c r="HR547" s="57"/>
      <c r="HS547" s="57"/>
      <c r="HT547" s="57"/>
      <c r="HU547" s="57"/>
      <c r="HV547" s="57"/>
      <c r="HW547" s="57"/>
      <c r="HX547" s="57"/>
      <c r="HY547" s="57"/>
      <c r="HZ547" s="57"/>
      <c r="IA547" s="57"/>
      <c r="IB547" s="57"/>
      <c r="IC547" s="57"/>
    </row>
    <row r="548" spans="4:237"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  <c r="AA548" s="57"/>
      <c r="AB548" s="57"/>
      <c r="AC548" s="57"/>
      <c r="AD548" s="57"/>
      <c r="AE548" s="57"/>
      <c r="AF548" s="57"/>
      <c r="AG548" s="57"/>
      <c r="AH548" s="57"/>
      <c r="AI548" s="57"/>
      <c r="AJ548" s="57"/>
      <c r="AK548" s="57"/>
      <c r="AL548" s="57"/>
      <c r="AM548" s="57"/>
      <c r="AN548" s="57"/>
      <c r="AO548" s="57"/>
      <c r="AP548" s="57"/>
      <c r="AQ548" s="57"/>
      <c r="AR548" s="57"/>
      <c r="AS548" s="57"/>
      <c r="AT548" s="57"/>
      <c r="AU548" s="57"/>
      <c r="AV548" s="57"/>
      <c r="AW548" s="57"/>
      <c r="AX548" s="57"/>
      <c r="AY548" s="57"/>
      <c r="AZ548" s="57"/>
      <c r="BA548" s="57"/>
      <c r="BB548" s="57"/>
      <c r="BC548" s="57"/>
      <c r="BD548" s="57"/>
      <c r="BE548" s="57"/>
      <c r="BF548" s="57"/>
      <c r="BG548" s="57"/>
      <c r="BH548" s="57"/>
      <c r="BI548" s="57"/>
      <c r="BJ548" s="57"/>
      <c r="BK548" s="57"/>
      <c r="BL548" s="57"/>
      <c r="BM548" s="57"/>
      <c r="BN548" s="57"/>
      <c r="BO548" s="57"/>
      <c r="BP548" s="57"/>
      <c r="BQ548" s="57"/>
      <c r="BR548" s="57"/>
      <c r="BS548" s="57"/>
      <c r="BT548" s="57"/>
      <c r="BU548" s="57"/>
      <c r="BV548" s="57"/>
      <c r="BW548" s="57"/>
      <c r="BX548" s="57"/>
      <c r="BY548" s="57"/>
      <c r="BZ548" s="57"/>
      <c r="CA548" s="57"/>
      <c r="CB548" s="57"/>
      <c r="CC548" s="57"/>
      <c r="CD548" s="57"/>
      <c r="CE548" s="57"/>
      <c r="CF548" s="57"/>
      <c r="CG548" s="57"/>
      <c r="CH548" s="57"/>
      <c r="CI548" s="57"/>
      <c r="CJ548" s="57"/>
      <c r="CK548" s="57"/>
      <c r="CL548" s="57"/>
      <c r="CM548" s="57"/>
      <c r="CN548" s="57"/>
      <c r="CO548" s="57"/>
      <c r="CP548" s="57"/>
      <c r="CQ548" s="57"/>
      <c r="CR548" s="57"/>
      <c r="CS548" s="57"/>
      <c r="CT548" s="57"/>
      <c r="CU548" s="57"/>
      <c r="CV548" s="57"/>
      <c r="CW548" s="57"/>
      <c r="CX548" s="57"/>
      <c r="CY548" s="57"/>
      <c r="CZ548" s="57"/>
      <c r="DA548" s="57"/>
      <c r="DB548" s="57"/>
      <c r="DC548" s="57"/>
      <c r="DD548" s="57"/>
      <c r="DE548" s="57"/>
      <c r="DF548" s="57"/>
      <c r="DG548" s="57"/>
      <c r="DH548" s="57"/>
      <c r="DI548" s="57"/>
      <c r="DJ548" s="57"/>
      <c r="DK548" s="57"/>
      <c r="DL548" s="57"/>
      <c r="DM548" s="57"/>
      <c r="DN548" s="57"/>
      <c r="DO548" s="57"/>
      <c r="DP548" s="57"/>
      <c r="DQ548" s="57"/>
      <c r="DR548" s="57"/>
      <c r="DS548" s="57"/>
      <c r="DT548" s="57"/>
      <c r="DU548" s="57"/>
      <c r="DV548" s="57"/>
      <c r="DW548" s="57"/>
      <c r="DX548" s="57"/>
      <c r="DY548" s="57"/>
      <c r="DZ548" s="57"/>
      <c r="EA548" s="57"/>
      <c r="EB548" s="57"/>
      <c r="EC548" s="57"/>
      <c r="ED548" s="57"/>
      <c r="EE548" s="57"/>
      <c r="EF548" s="57"/>
      <c r="EG548" s="57"/>
      <c r="EH548" s="57"/>
      <c r="EI548" s="57"/>
      <c r="EJ548" s="57"/>
      <c r="EK548" s="57"/>
      <c r="EL548" s="57"/>
      <c r="EM548" s="57"/>
      <c r="EN548" s="57"/>
      <c r="EO548" s="57"/>
      <c r="EP548" s="57"/>
      <c r="EQ548" s="57"/>
      <c r="ER548" s="57"/>
      <c r="ES548" s="57"/>
      <c r="ET548" s="57"/>
      <c r="EU548" s="57"/>
      <c r="EV548" s="57"/>
      <c r="EW548" s="57"/>
      <c r="EX548" s="57"/>
      <c r="EY548" s="57"/>
      <c r="EZ548" s="57"/>
      <c r="FA548" s="57"/>
      <c r="FB548" s="57"/>
      <c r="FC548" s="57"/>
      <c r="FD548" s="57"/>
      <c r="FE548" s="57"/>
      <c r="FF548" s="57"/>
      <c r="FG548" s="57"/>
      <c r="FH548" s="57"/>
      <c r="FI548" s="57"/>
      <c r="FJ548" s="57"/>
      <c r="FK548" s="57"/>
      <c r="FL548" s="57"/>
      <c r="FM548" s="57"/>
      <c r="FN548" s="57"/>
      <c r="FO548" s="57"/>
      <c r="FP548" s="57"/>
      <c r="FQ548" s="57"/>
      <c r="FR548" s="57"/>
      <c r="FS548" s="57"/>
      <c r="FT548" s="57"/>
      <c r="FU548" s="57"/>
      <c r="FV548" s="57"/>
      <c r="FW548" s="57"/>
      <c r="FX548" s="57"/>
      <c r="FY548" s="57"/>
      <c r="FZ548" s="57"/>
      <c r="GA548" s="57"/>
      <c r="GB548" s="57"/>
      <c r="GC548" s="57"/>
      <c r="GD548" s="57"/>
      <c r="GE548" s="57"/>
      <c r="GF548" s="57"/>
      <c r="GG548" s="57"/>
      <c r="GH548" s="57"/>
      <c r="GI548" s="57"/>
      <c r="GJ548" s="57"/>
      <c r="GK548" s="57"/>
      <c r="GL548" s="57"/>
      <c r="GM548" s="57"/>
      <c r="GN548" s="57"/>
      <c r="GO548" s="57"/>
      <c r="GP548" s="57"/>
      <c r="GQ548" s="57"/>
      <c r="GR548" s="57"/>
      <c r="GS548" s="57"/>
      <c r="GT548" s="57"/>
      <c r="GU548" s="57"/>
      <c r="GV548" s="57"/>
      <c r="GW548" s="57"/>
      <c r="GX548" s="57"/>
      <c r="GY548" s="57"/>
      <c r="GZ548" s="57"/>
      <c r="HA548" s="57"/>
      <c r="HB548" s="57"/>
      <c r="HC548" s="57"/>
      <c r="HD548" s="57"/>
      <c r="HE548" s="57"/>
      <c r="HF548" s="57"/>
      <c r="HG548" s="57"/>
      <c r="HH548" s="57"/>
      <c r="HI548" s="57"/>
      <c r="HJ548" s="57"/>
      <c r="HK548" s="57"/>
      <c r="HL548" s="57"/>
      <c r="HM548" s="57"/>
      <c r="HN548" s="57"/>
      <c r="HO548" s="57"/>
      <c r="HP548" s="57"/>
      <c r="HQ548" s="57"/>
      <c r="HR548" s="57"/>
      <c r="HS548" s="57"/>
      <c r="HT548" s="57"/>
      <c r="HU548" s="57"/>
      <c r="HV548" s="57"/>
      <c r="HW548" s="57"/>
      <c r="HX548" s="57"/>
      <c r="HY548" s="57"/>
      <c r="HZ548" s="57"/>
      <c r="IA548" s="57"/>
      <c r="IB548" s="57"/>
      <c r="IC548" s="57"/>
    </row>
    <row r="549" spans="4:237"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  <c r="AA549" s="57"/>
      <c r="AB549" s="57"/>
      <c r="AC549" s="57"/>
      <c r="AD549" s="57"/>
      <c r="AE549" s="57"/>
      <c r="AF549" s="57"/>
      <c r="AG549" s="57"/>
      <c r="AH549" s="57"/>
      <c r="AI549" s="57"/>
      <c r="AJ549" s="57"/>
      <c r="AK549" s="57"/>
      <c r="AL549" s="57"/>
      <c r="AM549" s="57"/>
      <c r="AN549" s="57"/>
      <c r="AO549" s="57"/>
      <c r="AP549" s="57"/>
      <c r="AQ549" s="57"/>
      <c r="AR549" s="57"/>
      <c r="AS549" s="57"/>
      <c r="AT549" s="57"/>
      <c r="AU549" s="57"/>
      <c r="AV549" s="57"/>
      <c r="AW549" s="57"/>
      <c r="AX549" s="57"/>
      <c r="AY549" s="57"/>
      <c r="AZ549" s="57"/>
      <c r="BA549" s="57"/>
      <c r="BB549" s="57"/>
      <c r="BC549" s="57"/>
      <c r="BD549" s="57"/>
      <c r="BE549" s="57"/>
      <c r="BF549" s="57"/>
      <c r="BG549" s="57"/>
      <c r="BH549" s="57"/>
      <c r="BI549" s="57"/>
      <c r="BJ549" s="57"/>
      <c r="BK549" s="57"/>
      <c r="BL549" s="57"/>
      <c r="BM549" s="57"/>
      <c r="BN549" s="57"/>
      <c r="BO549" s="57"/>
      <c r="BP549" s="57"/>
      <c r="BQ549" s="57"/>
      <c r="BR549" s="57"/>
      <c r="BS549" s="57"/>
      <c r="BT549" s="57"/>
      <c r="BU549" s="57"/>
      <c r="BV549" s="57"/>
      <c r="BW549" s="57"/>
      <c r="BX549" s="57"/>
      <c r="BY549" s="57"/>
      <c r="BZ549" s="57"/>
      <c r="CA549" s="57"/>
      <c r="CB549" s="57"/>
      <c r="CC549" s="57"/>
      <c r="CD549" s="57"/>
      <c r="CE549" s="57"/>
      <c r="CF549" s="57"/>
      <c r="CG549" s="57"/>
      <c r="CH549" s="57"/>
      <c r="CI549" s="57"/>
      <c r="CJ549" s="57"/>
      <c r="CK549" s="57"/>
      <c r="CL549" s="57"/>
      <c r="CM549" s="57"/>
      <c r="CN549" s="57"/>
      <c r="CO549" s="57"/>
      <c r="CP549" s="57"/>
      <c r="CQ549" s="57"/>
      <c r="CR549" s="57"/>
      <c r="CS549" s="57"/>
      <c r="CT549" s="57"/>
      <c r="CU549" s="57"/>
      <c r="CV549" s="57"/>
      <c r="CW549" s="57"/>
      <c r="CX549" s="57"/>
      <c r="CY549" s="57"/>
      <c r="CZ549" s="57"/>
      <c r="DA549" s="57"/>
      <c r="DB549" s="57"/>
      <c r="DC549" s="57"/>
      <c r="DD549" s="57"/>
      <c r="DE549" s="57"/>
      <c r="DF549" s="57"/>
      <c r="DG549" s="57"/>
      <c r="DH549" s="57"/>
      <c r="DI549" s="57"/>
      <c r="DJ549" s="57"/>
      <c r="DK549" s="57"/>
      <c r="DL549" s="57"/>
      <c r="DM549" s="57"/>
      <c r="DN549" s="57"/>
      <c r="DO549" s="57"/>
      <c r="DP549" s="57"/>
      <c r="DQ549" s="57"/>
      <c r="DR549" s="57"/>
      <c r="DS549" s="57"/>
      <c r="DT549" s="57"/>
      <c r="DU549" s="57"/>
      <c r="DV549" s="57"/>
      <c r="DW549" s="57"/>
      <c r="DX549" s="57"/>
      <c r="DY549" s="57"/>
      <c r="DZ549" s="57"/>
      <c r="EA549" s="57"/>
      <c r="EB549" s="57"/>
      <c r="EC549" s="57"/>
      <c r="ED549" s="57"/>
      <c r="EE549" s="57"/>
      <c r="EF549" s="57"/>
      <c r="EG549" s="57"/>
      <c r="EH549" s="57"/>
      <c r="EI549" s="57"/>
      <c r="EJ549" s="57"/>
      <c r="EK549" s="57"/>
      <c r="EL549" s="57"/>
      <c r="EM549" s="57"/>
      <c r="EN549" s="57"/>
      <c r="EO549" s="57"/>
      <c r="EP549" s="57"/>
      <c r="EQ549" s="57"/>
      <c r="ER549" s="57"/>
      <c r="ES549" s="57"/>
      <c r="ET549" s="57"/>
      <c r="EU549" s="57"/>
      <c r="EV549" s="57"/>
      <c r="EW549" s="57"/>
      <c r="EX549" s="57"/>
      <c r="EY549" s="57"/>
      <c r="EZ549" s="57"/>
      <c r="FA549" s="57"/>
      <c r="FB549" s="57"/>
      <c r="FC549" s="57"/>
      <c r="FD549" s="57"/>
      <c r="FE549" s="57"/>
      <c r="FF549" s="57"/>
      <c r="FG549" s="57"/>
      <c r="FH549" s="57"/>
      <c r="FI549" s="57"/>
      <c r="FJ549" s="57"/>
      <c r="FK549" s="57"/>
      <c r="FL549" s="57"/>
      <c r="FM549" s="57"/>
      <c r="FN549" s="57"/>
      <c r="FO549" s="57"/>
      <c r="FP549" s="57"/>
      <c r="FQ549" s="57"/>
      <c r="FR549" s="57"/>
      <c r="FS549" s="57"/>
      <c r="FT549" s="57"/>
      <c r="FU549" s="57"/>
      <c r="FV549" s="57"/>
      <c r="FW549" s="57"/>
      <c r="FX549" s="57"/>
      <c r="FY549" s="57"/>
      <c r="FZ549" s="57"/>
      <c r="GA549" s="57"/>
      <c r="GB549" s="57"/>
      <c r="GC549" s="57"/>
      <c r="GD549" s="57"/>
      <c r="GE549" s="57"/>
      <c r="GF549" s="57"/>
      <c r="GG549" s="57"/>
      <c r="GH549" s="57"/>
      <c r="GI549" s="57"/>
      <c r="GJ549" s="57"/>
      <c r="GK549" s="57"/>
      <c r="GL549" s="57"/>
      <c r="GM549" s="57"/>
      <c r="GN549" s="57"/>
      <c r="GO549" s="57"/>
      <c r="GP549" s="57"/>
      <c r="GQ549" s="57"/>
      <c r="GR549" s="57"/>
      <c r="GS549" s="57"/>
      <c r="GT549" s="57"/>
      <c r="GU549" s="57"/>
      <c r="GV549" s="57"/>
      <c r="GW549" s="57"/>
      <c r="GX549" s="57"/>
      <c r="GY549" s="57"/>
      <c r="GZ549" s="57"/>
      <c r="HA549" s="57"/>
      <c r="HB549" s="57"/>
      <c r="HC549" s="57"/>
      <c r="HD549" s="57"/>
      <c r="HE549" s="57"/>
      <c r="HF549" s="57"/>
      <c r="HG549" s="57"/>
      <c r="HH549" s="57"/>
      <c r="HI549" s="57"/>
      <c r="HJ549" s="57"/>
      <c r="HK549" s="57"/>
      <c r="HL549" s="57"/>
      <c r="HM549" s="57"/>
      <c r="HN549" s="57"/>
      <c r="HO549" s="57"/>
      <c r="HP549" s="57"/>
      <c r="HQ549" s="57"/>
      <c r="HR549" s="57"/>
      <c r="HS549" s="57"/>
      <c r="HT549" s="57"/>
      <c r="HU549" s="57"/>
      <c r="HV549" s="57"/>
      <c r="HW549" s="57"/>
      <c r="HX549" s="57"/>
      <c r="HY549" s="57"/>
      <c r="HZ549" s="57"/>
      <c r="IA549" s="57"/>
      <c r="IB549" s="57"/>
      <c r="IC549" s="57"/>
    </row>
    <row r="550" spans="4:237"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  <c r="AA550" s="57"/>
      <c r="AB550" s="57"/>
      <c r="AC550" s="57"/>
      <c r="AD550" s="57"/>
      <c r="AE550" s="57"/>
      <c r="AF550" s="57"/>
      <c r="AG550" s="57"/>
      <c r="AH550" s="57"/>
      <c r="AI550" s="57"/>
      <c r="AJ550" s="57"/>
      <c r="AK550" s="57"/>
      <c r="AL550" s="57"/>
      <c r="AM550" s="57"/>
      <c r="AN550" s="57"/>
      <c r="AO550" s="57"/>
      <c r="AP550" s="57"/>
      <c r="AQ550" s="57"/>
      <c r="AR550" s="57"/>
      <c r="AS550" s="57"/>
      <c r="AT550" s="57"/>
      <c r="AU550" s="57"/>
      <c r="AV550" s="57"/>
      <c r="AW550" s="57"/>
      <c r="AX550" s="57"/>
      <c r="AY550" s="57"/>
      <c r="AZ550" s="57"/>
      <c r="BA550" s="57"/>
      <c r="BB550" s="57"/>
      <c r="BC550" s="57"/>
      <c r="BD550" s="57"/>
      <c r="BE550" s="57"/>
      <c r="BF550" s="57"/>
      <c r="BG550" s="57"/>
      <c r="BH550" s="57"/>
      <c r="BI550" s="57"/>
      <c r="BJ550" s="57"/>
      <c r="BK550" s="57"/>
      <c r="BL550" s="57"/>
      <c r="BM550" s="57"/>
      <c r="BN550" s="57"/>
      <c r="BO550" s="57"/>
      <c r="BP550" s="57"/>
      <c r="BQ550" s="57"/>
      <c r="BR550" s="57"/>
      <c r="BS550" s="57"/>
      <c r="BT550" s="57"/>
      <c r="BU550" s="57"/>
      <c r="BV550" s="57"/>
      <c r="BW550" s="57"/>
      <c r="BX550" s="57"/>
      <c r="BY550" s="57"/>
      <c r="BZ550" s="57"/>
      <c r="CA550" s="57"/>
      <c r="CB550" s="57"/>
      <c r="CC550" s="57"/>
      <c r="CD550" s="57"/>
      <c r="CE550" s="57"/>
      <c r="CF550" s="57"/>
      <c r="CG550" s="57"/>
      <c r="CH550" s="57"/>
      <c r="CI550" s="57"/>
      <c r="CJ550" s="57"/>
      <c r="CK550" s="57"/>
      <c r="CL550" s="57"/>
      <c r="CM550" s="57"/>
      <c r="CN550" s="57"/>
      <c r="CO550" s="57"/>
      <c r="CP550" s="57"/>
      <c r="CQ550" s="57"/>
      <c r="CR550" s="57"/>
      <c r="CS550" s="57"/>
      <c r="CT550" s="57"/>
      <c r="CU550" s="57"/>
      <c r="CV550" s="57"/>
      <c r="CW550" s="57"/>
      <c r="CX550" s="57"/>
      <c r="CY550" s="57"/>
      <c r="CZ550" s="57"/>
      <c r="DA550" s="57"/>
      <c r="DB550" s="57"/>
      <c r="DC550" s="57"/>
      <c r="DD550" s="57"/>
      <c r="DE550" s="57"/>
      <c r="DF550" s="57"/>
      <c r="DG550" s="57"/>
      <c r="DH550" s="57"/>
      <c r="DI550" s="57"/>
      <c r="DJ550" s="57"/>
      <c r="DK550" s="57"/>
      <c r="DL550" s="57"/>
      <c r="DM550" s="57"/>
      <c r="DN550" s="57"/>
      <c r="DO550" s="57"/>
      <c r="DP550" s="57"/>
      <c r="DQ550" s="57"/>
      <c r="DR550" s="57"/>
      <c r="DS550" s="57"/>
      <c r="DT550" s="57"/>
      <c r="DU550" s="57"/>
      <c r="DV550" s="57"/>
      <c r="DW550" s="57"/>
      <c r="DX550" s="57"/>
      <c r="DY550" s="57"/>
      <c r="DZ550" s="57"/>
      <c r="EA550" s="57"/>
      <c r="EB550" s="57"/>
      <c r="EC550" s="57"/>
      <c r="ED550" s="57"/>
      <c r="EE550" s="57"/>
      <c r="EF550" s="57"/>
      <c r="EG550" s="57"/>
      <c r="EH550" s="57"/>
      <c r="EI550" s="57"/>
      <c r="EJ550" s="57"/>
      <c r="EK550" s="57"/>
      <c r="EL550" s="57"/>
      <c r="EM550" s="57"/>
      <c r="EN550" s="57"/>
      <c r="EO550" s="57"/>
      <c r="EP550" s="57"/>
      <c r="EQ550" s="57"/>
      <c r="ER550" s="57"/>
      <c r="ES550" s="57"/>
      <c r="ET550" s="57"/>
      <c r="EU550" s="57"/>
      <c r="EV550" s="57"/>
      <c r="EW550" s="57"/>
      <c r="EX550" s="57"/>
      <c r="EY550" s="57"/>
      <c r="EZ550" s="57"/>
      <c r="FA550" s="57"/>
      <c r="FB550" s="57"/>
      <c r="FC550" s="57"/>
      <c r="FD550" s="57"/>
      <c r="FE550" s="57"/>
      <c r="FF550" s="57"/>
      <c r="FG550" s="57"/>
      <c r="FH550" s="57"/>
      <c r="FI550" s="57"/>
      <c r="FJ550" s="57"/>
      <c r="FK550" s="57"/>
      <c r="FL550" s="57"/>
      <c r="FM550" s="57"/>
      <c r="FN550" s="57"/>
      <c r="FO550" s="57"/>
      <c r="FP550" s="57"/>
      <c r="FQ550" s="57"/>
      <c r="FR550" s="57"/>
      <c r="FS550" s="57"/>
      <c r="FT550" s="57"/>
      <c r="FU550" s="57"/>
      <c r="FV550" s="57"/>
      <c r="FW550" s="57"/>
      <c r="FX550" s="57"/>
      <c r="FY550" s="57"/>
      <c r="FZ550" s="57"/>
      <c r="GA550" s="57"/>
      <c r="GB550" s="57"/>
      <c r="GC550" s="57"/>
      <c r="GD550" s="57"/>
      <c r="GE550" s="57"/>
      <c r="GF550" s="57"/>
      <c r="GG550" s="57"/>
      <c r="GH550" s="57"/>
      <c r="GI550" s="57"/>
      <c r="GJ550" s="57"/>
      <c r="GK550" s="57"/>
      <c r="GL550" s="57"/>
      <c r="GM550" s="57"/>
      <c r="GN550" s="57"/>
      <c r="GO550" s="57"/>
      <c r="GP550" s="57"/>
      <c r="GQ550" s="57"/>
      <c r="GR550" s="57"/>
      <c r="GS550" s="57"/>
      <c r="GT550" s="57"/>
      <c r="GU550" s="57"/>
      <c r="GV550" s="57"/>
      <c r="GW550" s="57"/>
      <c r="GX550" s="57"/>
      <c r="GY550" s="57"/>
      <c r="GZ550" s="57"/>
      <c r="HA550" s="57"/>
      <c r="HB550" s="57"/>
      <c r="HC550" s="57"/>
      <c r="HD550" s="57"/>
      <c r="HE550" s="57"/>
      <c r="HF550" s="57"/>
      <c r="HG550" s="57"/>
      <c r="HH550" s="57"/>
      <c r="HI550" s="57"/>
      <c r="HJ550" s="57"/>
      <c r="HK550" s="57"/>
      <c r="HL550" s="57"/>
      <c r="HM550" s="57"/>
      <c r="HN550" s="57"/>
      <c r="HO550" s="57"/>
      <c r="HP550" s="57"/>
      <c r="HQ550" s="57"/>
      <c r="HR550" s="57"/>
      <c r="HS550" s="57"/>
      <c r="HT550" s="57"/>
      <c r="HU550" s="57"/>
      <c r="HV550" s="57"/>
      <c r="HW550" s="57"/>
      <c r="HX550" s="57"/>
      <c r="HY550" s="57"/>
      <c r="HZ550" s="57"/>
      <c r="IA550" s="57"/>
      <c r="IB550" s="57"/>
      <c r="IC550" s="57"/>
    </row>
    <row r="551" spans="4:237"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  <c r="AA551" s="57"/>
      <c r="AB551" s="57"/>
      <c r="AC551" s="57"/>
      <c r="AD551" s="57"/>
      <c r="AE551" s="57"/>
      <c r="AF551" s="57"/>
      <c r="AG551" s="57"/>
      <c r="AH551" s="57"/>
      <c r="AI551" s="57"/>
      <c r="AJ551" s="57"/>
      <c r="AK551" s="57"/>
      <c r="AL551" s="57"/>
      <c r="AM551" s="57"/>
      <c r="AN551" s="57"/>
      <c r="AO551" s="57"/>
      <c r="AP551" s="57"/>
      <c r="AQ551" s="57"/>
      <c r="AR551" s="57"/>
      <c r="AS551" s="57"/>
      <c r="AT551" s="57"/>
      <c r="AU551" s="57"/>
      <c r="AV551" s="57"/>
      <c r="AW551" s="57"/>
      <c r="AX551" s="57"/>
      <c r="AY551" s="57"/>
      <c r="AZ551" s="57"/>
      <c r="BA551" s="57"/>
      <c r="BB551" s="57"/>
      <c r="BC551" s="57"/>
      <c r="BD551" s="57"/>
      <c r="BE551" s="57"/>
      <c r="BF551" s="57"/>
      <c r="BG551" s="57"/>
      <c r="BH551" s="57"/>
      <c r="BI551" s="57"/>
      <c r="BJ551" s="57"/>
      <c r="BK551" s="57"/>
      <c r="BL551" s="57"/>
      <c r="BM551" s="57"/>
      <c r="BN551" s="57"/>
      <c r="BO551" s="57"/>
      <c r="BP551" s="57"/>
      <c r="BQ551" s="57"/>
      <c r="BR551" s="57"/>
      <c r="BS551" s="57"/>
      <c r="BT551" s="57"/>
      <c r="BU551" s="57"/>
      <c r="BV551" s="57"/>
      <c r="BW551" s="57"/>
      <c r="BX551" s="57"/>
      <c r="BY551" s="57"/>
      <c r="BZ551" s="57"/>
      <c r="CA551" s="57"/>
      <c r="CB551" s="57"/>
      <c r="CC551" s="57"/>
      <c r="CD551" s="57"/>
      <c r="CE551" s="57"/>
      <c r="CF551" s="57"/>
      <c r="CG551" s="57"/>
      <c r="CH551" s="57"/>
      <c r="CI551" s="57"/>
      <c r="CJ551" s="57"/>
      <c r="CK551" s="57"/>
      <c r="CL551" s="57"/>
      <c r="CM551" s="57"/>
      <c r="CN551" s="57"/>
      <c r="CO551" s="57"/>
      <c r="CP551" s="57"/>
      <c r="CQ551" s="57"/>
      <c r="CR551" s="57"/>
      <c r="CS551" s="57"/>
      <c r="CT551" s="57"/>
      <c r="CU551" s="57"/>
      <c r="CV551" s="57"/>
      <c r="CW551" s="57"/>
      <c r="CX551" s="57"/>
      <c r="CY551" s="57"/>
      <c r="CZ551" s="57"/>
      <c r="DA551" s="57"/>
      <c r="DB551" s="57"/>
      <c r="DC551" s="57"/>
      <c r="DD551" s="57"/>
      <c r="DE551" s="57"/>
      <c r="DF551" s="57"/>
      <c r="DG551" s="57"/>
      <c r="DH551" s="57"/>
      <c r="DI551" s="57"/>
      <c r="DJ551" s="57"/>
      <c r="DK551" s="57"/>
      <c r="DL551" s="57"/>
      <c r="DM551" s="57"/>
      <c r="DN551" s="57"/>
      <c r="DO551" s="57"/>
      <c r="DP551" s="57"/>
      <c r="DQ551" s="57"/>
      <c r="DR551" s="57"/>
      <c r="DS551" s="57"/>
      <c r="DT551" s="57"/>
      <c r="DU551" s="57"/>
      <c r="DV551" s="57"/>
      <c r="DW551" s="57"/>
      <c r="DX551" s="57"/>
      <c r="DY551" s="57"/>
      <c r="DZ551" s="57"/>
      <c r="EA551" s="57"/>
      <c r="EB551" s="57"/>
      <c r="EC551" s="57"/>
      <c r="ED551" s="57"/>
      <c r="EE551" s="57"/>
      <c r="EF551" s="57"/>
      <c r="EG551" s="57"/>
      <c r="EH551" s="57"/>
      <c r="EI551" s="57"/>
      <c r="EJ551" s="57"/>
      <c r="EK551" s="57"/>
      <c r="EL551" s="57"/>
      <c r="EM551" s="57"/>
      <c r="EN551" s="57"/>
      <c r="EO551" s="57"/>
      <c r="EP551" s="57"/>
      <c r="EQ551" s="57"/>
      <c r="ER551" s="57"/>
      <c r="ES551" s="57"/>
      <c r="ET551" s="57"/>
      <c r="EU551" s="57"/>
      <c r="EV551" s="57"/>
      <c r="EW551" s="57"/>
      <c r="EX551" s="57"/>
      <c r="EY551" s="57"/>
      <c r="EZ551" s="57"/>
      <c r="FA551" s="57"/>
      <c r="FB551" s="57"/>
      <c r="FC551" s="57"/>
      <c r="FD551" s="57"/>
      <c r="FE551" s="57"/>
      <c r="FF551" s="57"/>
      <c r="FG551" s="57"/>
      <c r="FH551" s="57"/>
      <c r="FI551" s="57"/>
      <c r="FJ551" s="57"/>
      <c r="FK551" s="57"/>
      <c r="FL551" s="57"/>
      <c r="FM551" s="57"/>
      <c r="FN551" s="57"/>
      <c r="FO551" s="57"/>
      <c r="FP551" s="57"/>
      <c r="FQ551" s="57"/>
      <c r="FR551" s="57"/>
      <c r="FS551" s="57"/>
      <c r="FT551" s="57"/>
      <c r="FU551" s="57"/>
      <c r="FV551" s="57"/>
      <c r="FW551" s="57"/>
      <c r="FX551" s="57"/>
      <c r="FY551" s="57"/>
      <c r="FZ551" s="57"/>
      <c r="GA551" s="57"/>
      <c r="GB551" s="57"/>
      <c r="GC551" s="57"/>
      <c r="GD551" s="57"/>
      <c r="GE551" s="57"/>
      <c r="GF551" s="57"/>
      <c r="GG551" s="57"/>
      <c r="GH551" s="57"/>
      <c r="GI551" s="57"/>
      <c r="GJ551" s="57"/>
      <c r="GK551" s="57"/>
      <c r="GL551" s="57"/>
      <c r="GM551" s="57"/>
      <c r="GN551" s="57"/>
      <c r="GO551" s="57"/>
      <c r="GP551" s="57"/>
      <c r="GQ551" s="57"/>
      <c r="GR551" s="57"/>
      <c r="GS551" s="57"/>
      <c r="GT551" s="57"/>
      <c r="GU551" s="57"/>
      <c r="GV551" s="57"/>
      <c r="GW551" s="57"/>
      <c r="GX551" s="57"/>
      <c r="GY551" s="57"/>
      <c r="GZ551" s="57"/>
      <c r="HA551" s="57"/>
      <c r="HB551" s="57"/>
      <c r="HC551" s="57"/>
      <c r="HD551" s="57"/>
      <c r="HE551" s="57"/>
      <c r="HF551" s="57"/>
      <c r="HG551" s="57"/>
      <c r="HH551" s="57"/>
      <c r="HI551" s="57"/>
      <c r="HJ551" s="57"/>
      <c r="HK551" s="57"/>
      <c r="HL551" s="57"/>
      <c r="HM551" s="57"/>
      <c r="HN551" s="57"/>
      <c r="HO551" s="57"/>
      <c r="HP551" s="57"/>
      <c r="HQ551" s="57"/>
      <c r="HR551" s="57"/>
      <c r="HS551" s="57"/>
      <c r="HT551" s="57"/>
      <c r="HU551" s="57"/>
      <c r="HV551" s="57"/>
      <c r="HW551" s="57"/>
      <c r="HX551" s="57"/>
      <c r="HY551" s="57"/>
      <c r="HZ551" s="57"/>
      <c r="IA551" s="57"/>
      <c r="IB551" s="57"/>
      <c r="IC551" s="57"/>
    </row>
    <row r="552" spans="4:237"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  <c r="AA552" s="57"/>
      <c r="AB552" s="57"/>
      <c r="AC552" s="57"/>
      <c r="AD552" s="57"/>
      <c r="AE552" s="57"/>
      <c r="AF552" s="57"/>
      <c r="AG552" s="57"/>
      <c r="AH552" s="57"/>
      <c r="AI552" s="57"/>
      <c r="AJ552" s="57"/>
      <c r="AK552" s="57"/>
      <c r="AL552" s="57"/>
      <c r="AM552" s="57"/>
      <c r="AN552" s="57"/>
      <c r="AO552" s="57"/>
      <c r="AP552" s="57"/>
      <c r="AQ552" s="57"/>
      <c r="AR552" s="57"/>
      <c r="AS552" s="57"/>
      <c r="AT552" s="57"/>
      <c r="AU552" s="57"/>
      <c r="AV552" s="57"/>
      <c r="AW552" s="57"/>
      <c r="AX552" s="57"/>
      <c r="AY552" s="57"/>
      <c r="AZ552" s="57"/>
      <c r="BA552" s="57"/>
      <c r="BB552" s="57"/>
      <c r="BC552" s="57"/>
      <c r="BD552" s="57"/>
      <c r="BE552" s="57"/>
      <c r="BF552" s="57"/>
      <c r="BG552" s="57"/>
      <c r="BH552" s="57"/>
      <c r="BI552" s="57"/>
      <c r="BJ552" s="57"/>
      <c r="BK552" s="57"/>
      <c r="BL552" s="57"/>
      <c r="BM552" s="57"/>
      <c r="BN552" s="57"/>
      <c r="BO552" s="57"/>
      <c r="BP552" s="57"/>
      <c r="BQ552" s="57"/>
      <c r="BR552" s="57"/>
      <c r="BS552" s="57"/>
      <c r="BT552" s="57"/>
      <c r="BU552" s="57"/>
      <c r="BV552" s="57"/>
      <c r="BW552" s="57"/>
      <c r="BX552" s="57"/>
      <c r="BY552" s="57"/>
      <c r="BZ552" s="57"/>
      <c r="CA552" s="57"/>
      <c r="CB552" s="57"/>
      <c r="CC552" s="57"/>
      <c r="CD552" s="57"/>
      <c r="CE552" s="57"/>
      <c r="CF552" s="57"/>
      <c r="CG552" s="57"/>
      <c r="CH552" s="57"/>
      <c r="CI552" s="57"/>
      <c r="CJ552" s="57"/>
      <c r="CK552" s="57"/>
      <c r="CL552" s="57"/>
      <c r="CM552" s="57"/>
      <c r="CN552" s="57"/>
      <c r="CO552" s="57"/>
      <c r="CP552" s="57"/>
      <c r="CQ552" s="57"/>
      <c r="CR552" s="57"/>
      <c r="CS552" s="57"/>
      <c r="CT552" s="57"/>
      <c r="CU552" s="57"/>
      <c r="CV552" s="57"/>
      <c r="CW552" s="57"/>
      <c r="CX552" s="57"/>
      <c r="CY552" s="57"/>
      <c r="CZ552" s="57"/>
      <c r="DA552" s="57"/>
      <c r="DB552" s="57"/>
      <c r="DC552" s="57"/>
      <c r="DD552" s="57"/>
      <c r="DE552" s="57"/>
      <c r="DF552" s="57"/>
      <c r="DG552" s="57"/>
      <c r="DH552" s="57"/>
      <c r="DI552" s="57"/>
      <c r="DJ552" s="57"/>
      <c r="DK552" s="57"/>
      <c r="DL552" s="57"/>
      <c r="DM552" s="57"/>
      <c r="DN552" s="57"/>
      <c r="DO552" s="57"/>
      <c r="DP552" s="57"/>
      <c r="DQ552" s="57"/>
      <c r="DR552" s="57"/>
      <c r="DS552" s="57"/>
      <c r="DT552" s="57"/>
      <c r="DU552" s="57"/>
      <c r="DV552" s="57"/>
      <c r="DW552" s="57"/>
      <c r="DX552" s="57"/>
      <c r="DY552" s="57"/>
      <c r="DZ552" s="57"/>
      <c r="EA552" s="57"/>
      <c r="EB552" s="57"/>
      <c r="EC552" s="57"/>
      <c r="ED552" s="57"/>
      <c r="EE552" s="57"/>
      <c r="EF552" s="57"/>
      <c r="EG552" s="57"/>
      <c r="EH552" s="57"/>
      <c r="EI552" s="57"/>
      <c r="EJ552" s="57"/>
      <c r="EK552" s="57"/>
      <c r="EL552" s="57"/>
      <c r="EM552" s="57"/>
      <c r="EN552" s="57"/>
      <c r="EO552" s="57"/>
      <c r="EP552" s="57"/>
      <c r="EQ552" s="57"/>
      <c r="ER552" s="57"/>
      <c r="ES552" s="57"/>
      <c r="ET552" s="57"/>
      <c r="EU552" s="57"/>
      <c r="EV552" s="57"/>
      <c r="EW552" s="57"/>
      <c r="EX552" s="57"/>
      <c r="EY552" s="57"/>
      <c r="EZ552" s="57"/>
      <c r="FA552" s="57"/>
      <c r="FB552" s="57"/>
      <c r="FC552" s="57"/>
      <c r="FD552" s="57"/>
      <c r="FE552" s="57"/>
      <c r="FF552" s="57"/>
      <c r="FG552" s="57"/>
      <c r="FH552" s="57"/>
      <c r="FI552" s="57"/>
      <c r="FJ552" s="57"/>
      <c r="FK552" s="57"/>
      <c r="FL552" s="57"/>
      <c r="FM552" s="57"/>
      <c r="FN552" s="57"/>
      <c r="FO552" s="57"/>
      <c r="FP552" s="57"/>
      <c r="FQ552" s="57"/>
      <c r="FR552" s="57"/>
      <c r="FS552" s="57"/>
      <c r="FT552" s="57"/>
      <c r="FU552" s="57"/>
      <c r="FV552" s="57"/>
      <c r="FW552" s="57"/>
      <c r="FX552" s="57"/>
      <c r="FY552" s="57"/>
      <c r="FZ552" s="57"/>
      <c r="GA552" s="57"/>
      <c r="GB552" s="57"/>
      <c r="GC552" s="57"/>
      <c r="GD552" s="57"/>
      <c r="GE552" s="57"/>
      <c r="GF552" s="57"/>
      <c r="GG552" s="57"/>
      <c r="GH552" s="57"/>
      <c r="GI552" s="57"/>
      <c r="GJ552" s="57"/>
      <c r="GK552" s="57"/>
      <c r="GL552" s="57"/>
      <c r="GM552" s="57"/>
      <c r="GN552" s="57"/>
      <c r="GO552" s="57"/>
      <c r="GP552" s="57"/>
      <c r="GQ552" s="57"/>
      <c r="GR552" s="57"/>
      <c r="GS552" s="57"/>
      <c r="GT552" s="57"/>
      <c r="GU552" s="57"/>
      <c r="GV552" s="57"/>
      <c r="GW552" s="57"/>
      <c r="GX552" s="57"/>
      <c r="GY552" s="57"/>
      <c r="GZ552" s="57"/>
      <c r="HA552" s="57"/>
      <c r="HB552" s="57"/>
      <c r="HC552" s="57"/>
      <c r="HD552" s="57"/>
      <c r="HE552" s="57"/>
      <c r="HF552" s="57"/>
      <c r="HG552" s="57"/>
      <c r="HH552" s="57"/>
      <c r="HI552" s="57"/>
      <c r="HJ552" s="57"/>
      <c r="HK552" s="57"/>
      <c r="HL552" s="57"/>
      <c r="HM552" s="57"/>
      <c r="HN552" s="57"/>
      <c r="HO552" s="57"/>
      <c r="HP552" s="57"/>
      <c r="HQ552" s="57"/>
      <c r="HR552" s="57"/>
      <c r="HS552" s="57"/>
      <c r="HT552" s="57"/>
      <c r="HU552" s="57"/>
      <c r="HV552" s="57"/>
      <c r="HW552" s="57"/>
      <c r="HX552" s="57"/>
      <c r="HY552" s="57"/>
      <c r="HZ552" s="57"/>
      <c r="IA552" s="57"/>
      <c r="IB552" s="57"/>
      <c r="IC552" s="57"/>
    </row>
    <row r="553" spans="4:237"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  <c r="AA553" s="57"/>
      <c r="AB553" s="57"/>
      <c r="AC553" s="57"/>
      <c r="AD553" s="57"/>
      <c r="AE553" s="57"/>
      <c r="AF553" s="57"/>
      <c r="AG553" s="57"/>
      <c r="AH553" s="57"/>
      <c r="AI553" s="57"/>
      <c r="AJ553" s="57"/>
      <c r="AK553" s="57"/>
      <c r="AL553" s="57"/>
      <c r="AM553" s="57"/>
      <c r="AN553" s="57"/>
      <c r="AO553" s="57"/>
      <c r="AP553" s="57"/>
      <c r="AQ553" s="57"/>
      <c r="AR553" s="57"/>
      <c r="AS553" s="57"/>
      <c r="AT553" s="57"/>
      <c r="AU553" s="57"/>
      <c r="AV553" s="57"/>
      <c r="AW553" s="57"/>
      <c r="AX553" s="57"/>
      <c r="AY553" s="57"/>
      <c r="AZ553" s="57"/>
      <c r="BA553" s="57"/>
      <c r="BB553" s="57"/>
      <c r="BC553" s="57"/>
      <c r="BD553" s="57"/>
      <c r="BE553" s="57"/>
      <c r="BF553" s="57"/>
      <c r="BG553" s="57"/>
      <c r="BH553" s="57"/>
      <c r="BI553" s="57"/>
      <c r="BJ553" s="57"/>
      <c r="BK553" s="57"/>
      <c r="BL553" s="57"/>
      <c r="BM553" s="57"/>
      <c r="BN553" s="57"/>
      <c r="BO553" s="57"/>
      <c r="BP553" s="57"/>
      <c r="BQ553" s="57"/>
      <c r="BR553" s="57"/>
      <c r="BS553" s="57"/>
      <c r="BT553" s="57"/>
      <c r="BU553" s="57"/>
      <c r="BV553" s="57"/>
      <c r="BW553" s="57"/>
      <c r="BX553" s="57"/>
      <c r="BY553" s="57"/>
      <c r="BZ553" s="57"/>
      <c r="CA553" s="57"/>
      <c r="CB553" s="57"/>
      <c r="CC553" s="57"/>
      <c r="CD553" s="57"/>
      <c r="CE553" s="57"/>
      <c r="CF553" s="57"/>
      <c r="CG553" s="57"/>
      <c r="CH553" s="57"/>
      <c r="CI553" s="57"/>
      <c r="CJ553" s="57"/>
      <c r="CK553" s="57"/>
      <c r="CL553" s="57"/>
      <c r="CM553" s="57"/>
      <c r="CN553" s="57"/>
      <c r="CO553" s="57"/>
      <c r="CP553" s="57"/>
      <c r="CQ553" s="57"/>
      <c r="CR553" s="57"/>
      <c r="CS553" s="57"/>
      <c r="CT553" s="57"/>
      <c r="CU553" s="57"/>
      <c r="CV553" s="57"/>
      <c r="CW553" s="57"/>
      <c r="CX553" s="57"/>
      <c r="CY553" s="57"/>
      <c r="CZ553" s="57"/>
      <c r="DA553" s="57"/>
      <c r="DB553" s="57"/>
      <c r="DC553" s="57"/>
      <c r="DD553" s="57"/>
      <c r="DE553" s="57"/>
      <c r="DF553" s="57"/>
      <c r="DG553" s="57"/>
      <c r="DH553" s="57"/>
      <c r="DI553" s="57"/>
      <c r="DJ553" s="57"/>
      <c r="DK553" s="57"/>
      <c r="DL553" s="57"/>
      <c r="DM553" s="57"/>
      <c r="DN553" s="57"/>
      <c r="DO553" s="57"/>
      <c r="DP553" s="57"/>
      <c r="DQ553" s="57"/>
      <c r="DR553" s="57"/>
      <c r="DS553" s="57"/>
      <c r="DT553" s="57"/>
      <c r="DU553" s="57"/>
      <c r="DV553" s="57"/>
      <c r="DW553" s="57"/>
      <c r="DX553" s="57"/>
      <c r="DY553" s="57"/>
      <c r="DZ553" s="57"/>
      <c r="EA553" s="57"/>
      <c r="EB553" s="57"/>
      <c r="EC553" s="57"/>
      <c r="ED553" s="57"/>
      <c r="EE553" s="57"/>
      <c r="EF553" s="57"/>
      <c r="EG553" s="57"/>
      <c r="EH553" s="57"/>
      <c r="EI553" s="57"/>
      <c r="EJ553" s="57"/>
      <c r="EK553" s="57"/>
      <c r="EL553" s="57"/>
      <c r="EM553" s="57"/>
      <c r="EN553" s="57"/>
      <c r="EO553" s="57"/>
      <c r="EP553" s="57"/>
      <c r="EQ553" s="57"/>
      <c r="ER553" s="57"/>
      <c r="ES553" s="57"/>
      <c r="ET553" s="57"/>
      <c r="EU553" s="57"/>
      <c r="EV553" s="57"/>
      <c r="EW553" s="57"/>
      <c r="EX553" s="57"/>
      <c r="EY553" s="57"/>
      <c r="EZ553" s="57"/>
      <c r="FA553" s="57"/>
      <c r="FB553" s="57"/>
      <c r="FC553" s="57"/>
      <c r="FD553" s="57"/>
      <c r="FE553" s="57"/>
      <c r="FF553" s="57"/>
      <c r="FG553" s="57"/>
      <c r="FH553" s="57"/>
      <c r="FI553" s="57"/>
      <c r="FJ553" s="57"/>
      <c r="FK553" s="57"/>
      <c r="FL553" s="57"/>
      <c r="FM553" s="57"/>
      <c r="FN553" s="57"/>
      <c r="FO553" s="57"/>
      <c r="FP553" s="57"/>
      <c r="FQ553" s="57"/>
      <c r="FR553" s="57"/>
      <c r="FS553" s="57"/>
      <c r="FT553" s="57"/>
      <c r="FU553" s="57"/>
      <c r="FV553" s="57"/>
      <c r="FW553" s="57"/>
      <c r="FX553" s="57"/>
      <c r="FY553" s="57"/>
      <c r="FZ553" s="57"/>
      <c r="GA553" s="57"/>
      <c r="GB553" s="57"/>
      <c r="GC553" s="57"/>
      <c r="GD553" s="57"/>
      <c r="GE553" s="57"/>
      <c r="GF553" s="57"/>
      <c r="GG553" s="57"/>
      <c r="GH553" s="57"/>
      <c r="GI553" s="57"/>
      <c r="GJ553" s="57"/>
      <c r="GK553" s="57"/>
      <c r="GL553" s="57"/>
      <c r="GM553" s="57"/>
      <c r="GN553" s="57"/>
      <c r="GO553" s="57"/>
      <c r="GP553" s="57"/>
      <c r="GQ553" s="57"/>
      <c r="GR553" s="57"/>
      <c r="GS553" s="57"/>
      <c r="GT553" s="57"/>
      <c r="GU553" s="57"/>
      <c r="GV553" s="57"/>
      <c r="GW553" s="57"/>
      <c r="GX553" s="57"/>
      <c r="GY553" s="57"/>
      <c r="GZ553" s="57"/>
      <c r="HA553" s="57"/>
      <c r="HB553" s="57"/>
      <c r="HC553" s="57"/>
      <c r="HD553" s="57"/>
      <c r="HE553" s="57"/>
      <c r="HF553" s="57"/>
      <c r="HG553" s="57"/>
      <c r="HH553" s="57"/>
      <c r="HI553" s="57"/>
      <c r="HJ553" s="57"/>
      <c r="HK553" s="57"/>
      <c r="HL553" s="57"/>
      <c r="HM553" s="57"/>
      <c r="HN553" s="57"/>
      <c r="HO553" s="57"/>
      <c r="HP553" s="57"/>
      <c r="HQ553" s="57"/>
      <c r="HR553" s="57"/>
      <c r="HS553" s="57"/>
      <c r="HT553" s="57"/>
      <c r="HU553" s="57"/>
      <c r="HV553" s="57"/>
      <c r="HW553" s="57"/>
      <c r="HX553" s="57"/>
      <c r="HY553" s="57"/>
      <c r="HZ553" s="57"/>
      <c r="IA553" s="57"/>
      <c r="IB553" s="57"/>
      <c r="IC553" s="57"/>
    </row>
    <row r="554" spans="4:237"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  <c r="AB554" s="57"/>
      <c r="AC554" s="57"/>
      <c r="AD554" s="57"/>
      <c r="AE554" s="57"/>
      <c r="AF554" s="57"/>
      <c r="AG554" s="57"/>
      <c r="AH554" s="57"/>
      <c r="AI554" s="57"/>
      <c r="AJ554" s="57"/>
      <c r="AK554" s="57"/>
      <c r="AL554" s="57"/>
      <c r="AM554" s="57"/>
      <c r="AN554" s="57"/>
      <c r="AO554" s="57"/>
      <c r="AP554" s="57"/>
      <c r="AQ554" s="57"/>
      <c r="AR554" s="57"/>
      <c r="AS554" s="57"/>
      <c r="AT554" s="57"/>
      <c r="AU554" s="57"/>
      <c r="AV554" s="57"/>
      <c r="AW554" s="57"/>
      <c r="AX554" s="57"/>
      <c r="AY554" s="57"/>
      <c r="AZ554" s="57"/>
      <c r="BA554" s="57"/>
      <c r="BB554" s="57"/>
      <c r="BC554" s="57"/>
      <c r="BD554" s="57"/>
      <c r="BE554" s="57"/>
      <c r="BF554" s="57"/>
      <c r="BG554" s="57"/>
      <c r="BH554" s="57"/>
      <c r="BI554" s="57"/>
      <c r="BJ554" s="57"/>
      <c r="BK554" s="57"/>
      <c r="BL554" s="57"/>
      <c r="BM554" s="57"/>
      <c r="BN554" s="57"/>
      <c r="BO554" s="57"/>
      <c r="BP554" s="57"/>
      <c r="BQ554" s="57"/>
      <c r="BR554" s="57"/>
      <c r="BS554" s="57"/>
      <c r="BT554" s="57"/>
      <c r="BU554" s="57"/>
      <c r="BV554" s="57"/>
      <c r="BW554" s="57"/>
      <c r="BX554" s="57"/>
      <c r="BY554" s="57"/>
      <c r="BZ554" s="57"/>
      <c r="CA554" s="57"/>
      <c r="CB554" s="57"/>
      <c r="CC554" s="57"/>
      <c r="CD554" s="57"/>
      <c r="CE554" s="57"/>
      <c r="CF554" s="57"/>
      <c r="CG554" s="57"/>
      <c r="CH554" s="57"/>
      <c r="CI554" s="57"/>
      <c r="CJ554" s="57"/>
      <c r="CK554" s="57"/>
      <c r="CL554" s="57"/>
      <c r="CM554" s="57"/>
      <c r="CN554" s="57"/>
      <c r="CO554" s="57"/>
      <c r="CP554" s="57"/>
      <c r="CQ554" s="57"/>
      <c r="CR554" s="57"/>
      <c r="CS554" s="57"/>
      <c r="CT554" s="57"/>
      <c r="CU554" s="57"/>
      <c r="CV554" s="57"/>
      <c r="CW554" s="57"/>
      <c r="CX554" s="57"/>
      <c r="CY554" s="57"/>
      <c r="CZ554" s="57"/>
      <c r="DA554" s="57"/>
      <c r="DB554" s="57"/>
      <c r="DC554" s="57"/>
      <c r="DD554" s="57"/>
      <c r="DE554" s="57"/>
      <c r="DF554" s="57"/>
      <c r="DG554" s="57"/>
      <c r="DH554" s="57"/>
      <c r="DI554" s="57"/>
      <c r="DJ554" s="57"/>
      <c r="DK554" s="57"/>
      <c r="DL554" s="57"/>
      <c r="DM554" s="57"/>
      <c r="DN554" s="57"/>
      <c r="DO554" s="57"/>
      <c r="DP554" s="57"/>
      <c r="DQ554" s="57"/>
      <c r="DR554" s="57"/>
      <c r="DS554" s="57"/>
      <c r="DT554" s="57"/>
      <c r="DU554" s="57"/>
      <c r="DV554" s="57"/>
      <c r="DW554" s="57"/>
      <c r="DX554" s="57"/>
      <c r="DY554" s="57"/>
      <c r="DZ554" s="57"/>
      <c r="EA554" s="57"/>
      <c r="EB554" s="57"/>
      <c r="EC554" s="57"/>
      <c r="ED554" s="57"/>
      <c r="EE554" s="57"/>
      <c r="EF554" s="57"/>
      <c r="EG554" s="57"/>
      <c r="EH554" s="57"/>
      <c r="EI554" s="57"/>
      <c r="EJ554" s="57"/>
      <c r="EK554" s="57"/>
      <c r="EL554" s="57"/>
      <c r="EM554" s="57"/>
      <c r="EN554" s="57"/>
      <c r="EO554" s="57"/>
      <c r="EP554" s="57"/>
      <c r="EQ554" s="57"/>
      <c r="ER554" s="57"/>
      <c r="ES554" s="57"/>
      <c r="ET554" s="57"/>
      <c r="EU554" s="57"/>
      <c r="EV554" s="57"/>
      <c r="EW554" s="57"/>
      <c r="EX554" s="57"/>
      <c r="EY554" s="57"/>
      <c r="EZ554" s="57"/>
      <c r="FA554" s="57"/>
      <c r="FB554" s="57"/>
      <c r="FC554" s="57"/>
      <c r="FD554" s="57"/>
      <c r="FE554" s="57"/>
      <c r="FF554" s="57"/>
      <c r="FG554" s="57"/>
      <c r="FH554" s="57"/>
      <c r="FI554" s="57"/>
      <c r="FJ554" s="57"/>
      <c r="FK554" s="57"/>
      <c r="FL554" s="57"/>
      <c r="FM554" s="57"/>
      <c r="FN554" s="57"/>
      <c r="FO554" s="57"/>
      <c r="FP554" s="57"/>
      <c r="FQ554" s="57"/>
      <c r="FR554" s="57"/>
      <c r="FS554" s="57"/>
      <c r="FT554" s="57"/>
      <c r="FU554" s="57"/>
      <c r="FV554" s="57"/>
      <c r="FW554" s="57"/>
      <c r="FX554" s="57"/>
      <c r="FY554" s="57"/>
      <c r="FZ554" s="57"/>
      <c r="GA554" s="57"/>
      <c r="GB554" s="57"/>
      <c r="GC554" s="57"/>
      <c r="GD554" s="57"/>
      <c r="GE554" s="57"/>
      <c r="GF554" s="57"/>
      <c r="GG554" s="57"/>
      <c r="GH554" s="57"/>
      <c r="GI554" s="57"/>
      <c r="GJ554" s="57"/>
      <c r="GK554" s="57"/>
      <c r="GL554" s="57"/>
      <c r="GM554" s="57"/>
      <c r="GN554" s="57"/>
      <c r="GO554" s="57"/>
      <c r="GP554" s="57"/>
      <c r="GQ554" s="57"/>
      <c r="GR554" s="57"/>
      <c r="GS554" s="57"/>
      <c r="GT554" s="57"/>
      <c r="GU554" s="57"/>
      <c r="GV554" s="57"/>
      <c r="GW554" s="57"/>
      <c r="GX554" s="57"/>
      <c r="GY554" s="57"/>
      <c r="GZ554" s="57"/>
      <c r="HA554" s="57"/>
      <c r="HB554" s="57"/>
      <c r="HC554" s="57"/>
      <c r="HD554" s="57"/>
      <c r="HE554" s="57"/>
      <c r="HF554" s="57"/>
      <c r="HG554" s="57"/>
      <c r="HH554" s="57"/>
      <c r="HI554" s="57"/>
      <c r="HJ554" s="57"/>
      <c r="HK554" s="57"/>
      <c r="HL554" s="57"/>
      <c r="HM554" s="57"/>
      <c r="HN554" s="57"/>
      <c r="HO554" s="57"/>
      <c r="HP554" s="57"/>
      <c r="HQ554" s="57"/>
      <c r="HR554" s="57"/>
      <c r="HS554" s="57"/>
      <c r="HT554" s="57"/>
      <c r="HU554" s="57"/>
      <c r="HV554" s="57"/>
      <c r="HW554" s="57"/>
      <c r="HX554" s="57"/>
      <c r="HY554" s="57"/>
      <c r="HZ554" s="57"/>
      <c r="IA554" s="57"/>
      <c r="IB554" s="57"/>
      <c r="IC554" s="57"/>
    </row>
    <row r="555" spans="4:237"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  <c r="AA555" s="57"/>
      <c r="AB555" s="57"/>
      <c r="AC555" s="57"/>
      <c r="AD555" s="57"/>
      <c r="AE555" s="57"/>
      <c r="AF555" s="57"/>
      <c r="AG555" s="57"/>
      <c r="AH555" s="57"/>
      <c r="AI555" s="57"/>
      <c r="AJ555" s="57"/>
      <c r="AK555" s="57"/>
      <c r="AL555" s="57"/>
      <c r="AM555" s="57"/>
      <c r="AN555" s="57"/>
      <c r="AO555" s="57"/>
      <c r="AP555" s="57"/>
      <c r="AQ555" s="57"/>
      <c r="AR555" s="57"/>
      <c r="AS555" s="57"/>
      <c r="AT555" s="57"/>
      <c r="AU555" s="57"/>
      <c r="AV555" s="57"/>
      <c r="AW555" s="57"/>
      <c r="AX555" s="57"/>
      <c r="AY555" s="57"/>
      <c r="AZ555" s="57"/>
      <c r="BA555" s="57"/>
      <c r="BB555" s="57"/>
      <c r="BC555" s="57"/>
      <c r="BD555" s="57"/>
      <c r="BE555" s="57"/>
      <c r="BF555" s="57"/>
      <c r="BG555" s="57"/>
      <c r="BH555" s="57"/>
      <c r="BI555" s="57"/>
      <c r="BJ555" s="57"/>
      <c r="BK555" s="57"/>
      <c r="BL555" s="57"/>
      <c r="BM555" s="57"/>
      <c r="BN555" s="57"/>
      <c r="BO555" s="57"/>
      <c r="BP555" s="57"/>
      <c r="BQ555" s="57"/>
      <c r="BR555" s="57"/>
      <c r="BS555" s="57"/>
      <c r="BT555" s="57"/>
      <c r="BU555" s="57"/>
      <c r="BV555" s="57"/>
      <c r="BW555" s="57"/>
      <c r="BX555" s="57"/>
      <c r="BY555" s="57"/>
      <c r="BZ555" s="57"/>
      <c r="CA555" s="57"/>
      <c r="CB555" s="57"/>
      <c r="CC555" s="57"/>
      <c r="CD555" s="57"/>
      <c r="CE555" s="57"/>
      <c r="CF555" s="57"/>
      <c r="CG555" s="57"/>
      <c r="CH555" s="57"/>
      <c r="CI555" s="57"/>
      <c r="CJ555" s="57"/>
      <c r="CK555" s="57"/>
      <c r="CL555" s="57"/>
      <c r="CM555" s="57"/>
      <c r="CN555" s="57"/>
      <c r="CO555" s="57"/>
      <c r="CP555" s="57"/>
      <c r="CQ555" s="57"/>
      <c r="CR555" s="57"/>
      <c r="CS555" s="57"/>
      <c r="CT555" s="57"/>
      <c r="CU555" s="57"/>
      <c r="CV555" s="57"/>
      <c r="CW555" s="57"/>
      <c r="CX555" s="57"/>
      <c r="CY555" s="57"/>
      <c r="CZ555" s="57"/>
      <c r="DA555" s="57"/>
      <c r="DB555" s="57"/>
      <c r="DC555" s="57"/>
      <c r="DD555" s="57"/>
      <c r="DE555" s="57"/>
      <c r="DF555" s="57"/>
      <c r="DG555" s="57"/>
      <c r="DH555" s="57"/>
      <c r="DI555" s="57"/>
      <c r="DJ555" s="57"/>
      <c r="DK555" s="57"/>
      <c r="DL555" s="57"/>
      <c r="DM555" s="57"/>
      <c r="DN555" s="57"/>
      <c r="DO555" s="57"/>
      <c r="DP555" s="57"/>
      <c r="DQ555" s="57"/>
      <c r="DR555" s="57"/>
      <c r="DS555" s="57"/>
      <c r="DT555" s="57"/>
      <c r="DU555" s="57"/>
      <c r="DV555" s="57"/>
      <c r="DW555" s="57"/>
      <c r="DX555" s="57"/>
      <c r="DY555" s="57"/>
      <c r="DZ555" s="57"/>
      <c r="EA555" s="57"/>
      <c r="EB555" s="57"/>
      <c r="EC555" s="57"/>
      <c r="ED555" s="57"/>
      <c r="EE555" s="57"/>
      <c r="EF555" s="57"/>
      <c r="EG555" s="57"/>
      <c r="EH555" s="57"/>
      <c r="EI555" s="57"/>
      <c r="EJ555" s="57"/>
      <c r="EK555" s="57"/>
      <c r="EL555" s="57"/>
      <c r="EM555" s="57"/>
      <c r="EN555" s="57"/>
      <c r="EO555" s="57"/>
      <c r="EP555" s="57"/>
      <c r="EQ555" s="57"/>
      <c r="ER555" s="57"/>
      <c r="ES555" s="57"/>
      <c r="ET555" s="57"/>
      <c r="EU555" s="57"/>
      <c r="EV555" s="57"/>
      <c r="EW555" s="57"/>
      <c r="EX555" s="57"/>
      <c r="EY555" s="57"/>
      <c r="EZ555" s="57"/>
      <c r="FA555" s="57"/>
      <c r="FB555" s="57"/>
      <c r="FC555" s="57"/>
      <c r="FD555" s="57"/>
      <c r="FE555" s="57"/>
      <c r="FF555" s="57"/>
      <c r="FG555" s="57"/>
      <c r="FH555" s="57"/>
      <c r="FI555" s="57"/>
      <c r="FJ555" s="57"/>
      <c r="FK555" s="57"/>
      <c r="FL555" s="57"/>
      <c r="FM555" s="57"/>
      <c r="FN555" s="57"/>
      <c r="FO555" s="57"/>
      <c r="FP555" s="57"/>
      <c r="FQ555" s="57"/>
      <c r="FR555" s="57"/>
      <c r="FS555" s="57"/>
      <c r="FT555" s="57"/>
      <c r="FU555" s="57"/>
      <c r="FV555" s="57"/>
      <c r="FW555" s="57"/>
      <c r="FX555" s="57"/>
      <c r="FY555" s="57"/>
      <c r="FZ555" s="57"/>
      <c r="GA555" s="57"/>
      <c r="GB555" s="57"/>
      <c r="GC555" s="57"/>
      <c r="GD555" s="57"/>
      <c r="GE555" s="57"/>
      <c r="GF555" s="57"/>
      <c r="GG555" s="57"/>
      <c r="GH555" s="57"/>
      <c r="GI555" s="57"/>
      <c r="GJ555" s="57"/>
      <c r="GK555" s="57"/>
      <c r="GL555" s="57"/>
      <c r="GM555" s="57"/>
      <c r="GN555" s="57"/>
      <c r="GO555" s="57"/>
      <c r="GP555" s="57"/>
      <c r="GQ555" s="57"/>
      <c r="GR555" s="57"/>
      <c r="GS555" s="57"/>
      <c r="GT555" s="57"/>
      <c r="GU555" s="57"/>
      <c r="GV555" s="57"/>
      <c r="GW555" s="57"/>
      <c r="GX555" s="57"/>
      <c r="GY555" s="57"/>
      <c r="GZ555" s="57"/>
      <c r="HA555" s="57"/>
      <c r="HB555" s="57"/>
      <c r="HC555" s="57"/>
      <c r="HD555" s="57"/>
      <c r="HE555" s="57"/>
      <c r="HF555" s="57"/>
      <c r="HG555" s="57"/>
      <c r="HH555" s="57"/>
      <c r="HI555" s="57"/>
      <c r="HJ555" s="57"/>
      <c r="HK555" s="57"/>
      <c r="HL555" s="57"/>
      <c r="HM555" s="57"/>
      <c r="HN555" s="57"/>
      <c r="HO555" s="57"/>
      <c r="HP555" s="57"/>
      <c r="HQ555" s="57"/>
      <c r="HR555" s="57"/>
      <c r="HS555" s="57"/>
      <c r="HT555" s="57"/>
      <c r="HU555" s="57"/>
      <c r="HV555" s="57"/>
      <c r="HW555" s="57"/>
      <c r="HX555" s="57"/>
      <c r="HY555" s="57"/>
      <c r="HZ555" s="57"/>
      <c r="IA555" s="57"/>
      <c r="IB555" s="57"/>
      <c r="IC555" s="57"/>
    </row>
    <row r="556" spans="4:237"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  <c r="AB556" s="57"/>
      <c r="AC556" s="57"/>
      <c r="AD556" s="57"/>
      <c r="AE556" s="57"/>
      <c r="AF556" s="57"/>
      <c r="AG556" s="57"/>
      <c r="AH556" s="57"/>
      <c r="AI556" s="57"/>
      <c r="AJ556" s="57"/>
      <c r="AK556" s="57"/>
      <c r="AL556" s="57"/>
      <c r="AM556" s="57"/>
      <c r="AN556" s="57"/>
      <c r="AO556" s="57"/>
      <c r="AP556" s="57"/>
      <c r="AQ556" s="57"/>
      <c r="AR556" s="57"/>
      <c r="AS556" s="57"/>
      <c r="AT556" s="57"/>
      <c r="AU556" s="57"/>
      <c r="AV556" s="57"/>
      <c r="AW556" s="57"/>
      <c r="AX556" s="57"/>
      <c r="AY556" s="57"/>
      <c r="AZ556" s="57"/>
      <c r="BA556" s="57"/>
      <c r="BB556" s="57"/>
      <c r="BC556" s="57"/>
      <c r="BD556" s="57"/>
      <c r="BE556" s="57"/>
      <c r="BF556" s="57"/>
      <c r="BG556" s="57"/>
      <c r="BH556" s="57"/>
      <c r="BI556" s="57"/>
      <c r="BJ556" s="57"/>
      <c r="BK556" s="57"/>
      <c r="BL556" s="57"/>
      <c r="BM556" s="57"/>
      <c r="BN556" s="57"/>
      <c r="BO556" s="57"/>
      <c r="BP556" s="57"/>
      <c r="BQ556" s="57"/>
      <c r="BR556" s="57"/>
      <c r="BS556" s="57"/>
      <c r="BT556" s="57"/>
      <c r="BU556" s="57"/>
      <c r="BV556" s="57"/>
      <c r="BW556" s="57"/>
      <c r="BX556" s="57"/>
      <c r="BY556" s="57"/>
      <c r="BZ556" s="57"/>
      <c r="CA556" s="57"/>
      <c r="CB556" s="57"/>
      <c r="CC556" s="57"/>
      <c r="CD556" s="57"/>
      <c r="CE556" s="57"/>
      <c r="CF556" s="57"/>
      <c r="CG556" s="57"/>
      <c r="CH556" s="57"/>
      <c r="CI556" s="57"/>
      <c r="CJ556" s="57"/>
      <c r="CK556" s="57"/>
      <c r="CL556" s="57"/>
      <c r="CM556" s="57"/>
      <c r="CN556" s="57"/>
      <c r="CO556" s="57"/>
      <c r="CP556" s="57"/>
      <c r="CQ556" s="57"/>
      <c r="CR556" s="57"/>
      <c r="CS556" s="57"/>
      <c r="CT556" s="57"/>
      <c r="CU556" s="57"/>
      <c r="CV556" s="57"/>
      <c r="CW556" s="57"/>
      <c r="CX556" s="57"/>
      <c r="CY556" s="57"/>
      <c r="CZ556" s="57"/>
      <c r="DA556" s="57"/>
      <c r="DB556" s="57"/>
      <c r="DC556" s="57"/>
      <c r="DD556" s="57"/>
      <c r="DE556" s="57"/>
      <c r="DF556" s="57"/>
      <c r="DG556" s="57"/>
      <c r="DH556" s="57"/>
      <c r="DI556" s="57"/>
      <c r="DJ556" s="57"/>
      <c r="DK556" s="57"/>
      <c r="DL556" s="57"/>
      <c r="DM556" s="57"/>
      <c r="DN556" s="57"/>
      <c r="DO556" s="57"/>
      <c r="DP556" s="57"/>
      <c r="DQ556" s="57"/>
      <c r="DR556" s="57"/>
      <c r="DS556" s="57"/>
      <c r="DT556" s="57"/>
      <c r="DU556" s="57"/>
      <c r="DV556" s="57"/>
      <c r="DW556" s="57"/>
      <c r="DX556" s="57"/>
      <c r="DY556" s="57"/>
      <c r="DZ556" s="57"/>
      <c r="EA556" s="57"/>
      <c r="EB556" s="57"/>
      <c r="EC556" s="57"/>
      <c r="ED556" s="57"/>
      <c r="EE556" s="57"/>
      <c r="EF556" s="57"/>
      <c r="EG556" s="57"/>
      <c r="EH556" s="57"/>
      <c r="EI556" s="57"/>
      <c r="EJ556" s="57"/>
      <c r="EK556" s="57"/>
      <c r="EL556" s="57"/>
      <c r="EM556" s="57"/>
      <c r="EN556" s="57"/>
      <c r="EO556" s="57"/>
      <c r="EP556" s="57"/>
      <c r="EQ556" s="57"/>
      <c r="ER556" s="57"/>
      <c r="ES556" s="57"/>
      <c r="ET556" s="57"/>
      <c r="EU556" s="57"/>
      <c r="EV556" s="57"/>
      <c r="EW556" s="57"/>
      <c r="EX556" s="57"/>
      <c r="EY556" s="57"/>
      <c r="EZ556" s="57"/>
      <c r="FA556" s="57"/>
      <c r="FB556" s="57"/>
      <c r="FC556" s="57"/>
      <c r="FD556" s="57"/>
      <c r="FE556" s="57"/>
      <c r="FF556" s="57"/>
      <c r="FG556" s="57"/>
      <c r="FH556" s="57"/>
      <c r="FI556" s="57"/>
      <c r="FJ556" s="57"/>
      <c r="FK556" s="57"/>
      <c r="FL556" s="57"/>
      <c r="FM556" s="57"/>
      <c r="FN556" s="57"/>
      <c r="FO556" s="57"/>
      <c r="FP556" s="57"/>
      <c r="FQ556" s="57"/>
      <c r="FR556" s="57"/>
      <c r="FS556" s="57"/>
      <c r="FT556" s="57"/>
      <c r="FU556" s="57"/>
      <c r="FV556" s="57"/>
      <c r="FW556" s="57"/>
      <c r="FX556" s="57"/>
      <c r="FY556" s="57"/>
      <c r="FZ556" s="57"/>
      <c r="GA556" s="57"/>
      <c r="GB556" s="57"/>
      <c r="GC556" s="57"/>
      <c r="GD556" s="57"/>
      <c r="GE556" s="57"/>
      <c r="GF556" s="57"/>
      <c r="GG556" s="57"/>
      <c r="GH556" s="57"/>
      <c r="GI556" s="57"/>
      <c r="GJ556" s="57"/>
      <c r="GK556" s="57"/>
      <c r="GL556" s="57"/>
      <c r="GM556" s="57"/>
      <c r="GN556" s="57"/>
      <c r="GO556" s="57"/>
      <c r="GP556" s="57"/>
      <c r="GQ556" s="57"/>
      <c r="GR556" s="57"/>
      <c r="GS556" s="57"/>
      <c r="GT556" s="57"/>
      <c r="GU556" s="57"/>
      <c r="GV556" s="57"/>
      <c r="GW556" s="57"/>
      <c r="GX556" s="57"/>
      <c r="GY556" s="57"/>
      <c r="GZ556" s="57"/>
      <c r="HA556" s="57"/>
      <c r="HB556" s="57"/>
      <c r="HC556" s="57"/>
      <c r="HD556" s="57"/>
      <c r="HE556" s="57"/>
      <c r="HF556" s="57"/>
      <c r="HG556" s="57"/>
      <c r="HH556" s="57"/>
      <c r="HI556" s="57"/>
      <c r="HJ556" s="57"/>
      <c r="HK556" s="57"/>
      <c r="HL556" s="57"/>
      <c r="HM556" s="57"/>
      <c r="HN556" s="57"/>
      <c r="HO556" s="57"/>
      <c r="HP556" s="57"/>
      <c r="HQ556" s="57"/>
      <c r="HR556" s="57"/>
      <c r="HS556" s="57"/>
      <c r="HT556" s="57"/>
      <c r="HU556" s="57"/>
      <c r="HV556" s="57"/>
      <c r="HW556" s="57"/>
      <c r="HX556" s="57"/>
      <c r="HY556" s="57"/>
      <c r="HZ556" s="57"/>
      <c r="IA556" s="57"/>
      <c r="IB556" s="57"/>
      <c r="IC556" s="57"/>
    </row>
    <row r="557" spans="4:237"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  <c r="AB557" s="57"/>
      <c r="AC557" s="57"/>
      <c r="AD557" s="57"/>
      <c r="AE557" s="57"/>
      <c r="AF557" s="57"/>
      <c r="AG557" s="57"/>
      <c r="AH557" s="57"/>
      <c r="AI557" s="57"/>
      <c r="AJ557" s="57"/>
      <c r="AK557" s="57"/>
      <c r="AL557" s="57"/>
      <c r="AM557" s="57"/>
      <c r="AN557" s="57"/>
      <c r="AO557" s="57"/>
      <c r="AP557" s="57"/>
      <c r="AQ557" s="57"/>
      <c r="AR557" s="57"/>
      <c r="AS557" s="57"/>
      <c r="AT557" s="57"/>
      <c r="AU557" s="57"/>
      <c r="AV557" s="57"/>
      <c r="AW557" s="57"/>
      <c r="AX557" s="57"/>
      <c r="AY557" s="57"/>
      <c r="AZ557" s="57"/>
      <c r="BA557" s="57"/>
      <c r="BB557" s="57"/>
      <c r="BC557" s="57"/>
      <c r="BD557" s="57"/>
      <c r="BE557" s="57"/>
      <c r="BF557" s="57"/>
      <c r="BG557" s="57"/>
      <c r="BH557" s="57"/>
      <c r="BI557" s="57"/>
      <c r="BJ557" s="57"/>
      <c r="BK557" s="57"/>
      <c r="BL557" s="57"/>
      <c r="BM557" s="57"/>
      <c r="BN557" s="57"/>
      <c r="BO557" s="57"/>
      <c r="BP557" s="57"/>
      <c r="BQ557" s="57"/>
      <c r="BR557" s="57"/>
      <c r="BS557" s="57"/>
      <c r="BT557" s="57"/>
      <c r="BU557" s="57"/>
      <c r="BV557" s="57"/>
      <c r="BW557" s="57"/>
      <c r="BX557" s="57"/>
      <c r="BY557" s="57"/>
      <c r="BZ557" s="57"/>
      <c r="CA557" s="57"/>
      <c r="CB557" s="57"/>
      <c r="CC557" s="57"/>
      <c r="CD557" s="57"/>
      <c r="CE557" s="57"/>
      <c r="CF557" s="57"/>
      <c r="CG557" s="57"/>
      <c r="CH557" s="57"/>
      <c r="CI557" s="57"/>
      <c r="CJ557" s="57"/>
      <c r="CK557" s="57"/>
      <c r="CL557" s="57"/>
      <c r="CM557" s="57"/>
      <c r="CN557" s="57"/>
      <c r="CO557" s="57"/>
      <c r="CP557" s="57"/>
      <c r="CQ557" s="57"/>
      <c r="CR557" s="57"/>
      <c r="CS557" s="57"/>
      <c r="CT557" s="57"/>
      <c r="CU557" s="57"/>
      <c r="CV557" s="57"/>
      <c r="CW557" s="57"/>
      <c r="CX557" s="57"/>
      <c r="CY557" s="57"/>
      <c r="CZ557" s="57"/>
      <c r="DA557" s="57"/>
      <c r="DB557" s="57"/>
      <c r="DC557" s="57"/>
      <c r="DD557" s="57"/>
      <c r="DE557" s="57"/>
      <c r="DF557" s="57"/>
      <c r="DG557" s="57"/>
      <c r="DH557" s="57"/>
      <c r="DI557" s="57"/>
      <c r="DJ557" s="57"/>
      <c r="DK557" s="57"/>
      <c r="DL557" s="57"/>
      <c r="DM557" s="57"/>
      <c r="DN557" s="57"/>
      <c r="DO557" s="57"/>
      <c r="DP557" s="57"/>
      <c r="DQ557" s="57"/>
      <c r="DR557" s="57"/>
      <c r="DS557" s="57"/>
      <c r="DT557" s="57"/>
      <c r="DU557" s="57"/>
      <c r="DV557" s="57"/>
      <c r="DW557" s="57"/>
      <c r="DX557" s="57"/>
      <c r="DY557" s="57"/>
      <c r="DZ557" s="57"/>
      <c r="EA557" s="57"/>
      <c r="EB557" s="57"/>
      <c r="EC557" s="57"/>
      <c r="ED557" s="57"/>
      <c r="EE557" s="57"/>
      <c r="EF557" s="57"/>
      <c r="EG557" s="57"/>
      <c r="EH557" s="57"/>
      <c r="EI557" s="57"/>
      <c r="EJ557" s="57"/>
      <c r="EK557" s="57"/>
      <c r="EL557" s="57"/>
      <c r="EM557" s="57"/>
      <c r="EN557" s="57"/>
      <c r="EO557" s="57"/>
      <c r="EP557" s="57"/>
      <c r="EQ557" s="57"/>
      <c r="ER557" s="57"/>
      <c r="ES557" s="57"/>
      <c r="ET557" s="57"/>
      <c r="EU557" s="57"/>
      <c r="EV557" s="57"/>
      <c r="EW557" s="57"/>
      <c r="EX557" s="57"/>
      <c r="EY557" s="57"/>
      <c r="EZ557" s="57"/>
      <c r="FA557" s="57"/>
      <c r="FB557" s="57"/>
      <c r="FC557" s="57"/>
      <c r="FD557" s="57"/>
      <c r="FE557" s="57"/>
      <c r="FF557" s="57"/>
      <c r="FG557" s="57"/>
      <c r="FH557" s="57"/>
      <c r="FI557" s="57"/>
      <c r="FJ557" s="57"/>
      <c r="FK557" s="57"/>
      <c r="FL557" s="57"/>
      <c r="FM557" s="57"/>
      <c r="FN557" s="57"/>
      <c r="FO557" s="57"/>
      <c r="FP557" s="57"/>
      <c r="FQ557" s="57"/>
      <c r="FR557" s="57"/>
      <c r="FS557" s="57"/>
      <c r="FT557" s="57"/>
      <c r="FU557" s="57"/>
      <c r="FV557" s="57"/>
      <c r="FW557" s="57"/>
      <c r="FX557" s="57"/>
      <c r="FY557" s="57"/>
      <c r="FZ557" s="57"/>
      <c r="GA557" s="57"/>
      <c r="GB557" s="57"/>
      <c r="GC557" s="57"/>
      <c r="GD557" s="57"/>
      <c r="GE557" s="57"/>
      <c r="GF557" s="57"/>
      <c r="GG557" s="57"/>
      <c r="GH557" s="57"/>
      <c r="GI557" s="57"/>
      <c r="GJ557" s="57"/>
      <c r="GK557" s="57"/>
      <c r="GL557" s="57"/>
      <c r="GM557" s="57"/>
      <c r="GN557" s="57"/>
      <c r="GO557" s="57"/>
      <c r="GP557" s="57"/>
      <c r="GQ557" s="57"/>
      <c r="GR557" s="57"/>
      <c r="GS557" s="57"/>
      <c r="GT557" s="57"/>
      <c r="GU557" s="57"/>
      <c r="GV557" s="57"/>
      <c r="GW557" s="57"/>
      <c r="GX557" s="57"/>
      <c r="GY557" s="57"/>
      <c r="GZ557" s="57"/>
      <c r="HA557" s="57"/>
      <c r="HB557" s="57"/>
      <c r="HC557" s="57"/>
      <c r="HD557" s="57"/>
      <c r="HE557" s="57"/>
      <c r="HF557" s="57"/>
      <c r="HG557" s="57"/>
      <c r="HH557" s="57"/>
      <c r="HI557" s="57"/>
      <c r="HJ557" s="57"/>
      <c r="HK557" s="57"/>
      <c r="HL557" s="57"/>
      <c r="HM557" s="57"/>
      <c r="HN557" s="57"/>
      <c r="HO557" s="57"/>
      <c r="HP557" s="57"/>
      <c r="HQ557" s="57"/>
      <c r="HR557" s="57"/>
      <c r="HS557" s="57"/>
      <c r="HT557" s="57"/>
      <c r="HU557" s="57"/>
      <c r="HV557" s="57"/>
      <c r="HW557" s="57"/>
      <c r="HX557" s="57"/>
      <c r="HY557" s="57"/>
      <c r="HZ557" s="57"/>
      <c r="IA557" s="57"/>
      <c r="IB557" s="57"/>
      <c r="IC557" s="57"/>
    </row>
    <row r="558" spans="4:237"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  <c r="AB558" s="57"/>
      <c r="AC558" s="57"/>
      <c r="AD558" s="57"/>
      <c r="AE558" s="57"/>
      <c r="AF558" s="57"/>
      <c r="AG558" s="57"/>
      <c r="AH558" s="57"/>
      <c r="AI558" s="57"/>
      <c r="AJ558" s="57"/>
      <c r="AK558" s="57"/>
      <c r="AL558" s="57"/>
      <c r="AM558" s="57"/>
      <c r="AN558" s="57"/>
      <c r="AO558" s="57"/>
      <c r="AP558" s="57"/>
      <c r="AQ558" s="57"/>
      <c r="AR558" s="57"/>
      <c r="AS558" s="57"/>
      <c r="AT558" s="57"/>
      <c r="AU558" s="57"/>
      <c r="AV558" s="57"/>
      <c r="AW558" s="57"/>
      <c r="AX558" s="57"/>
      <c r="AY558" s="57"/>
      <c r="AZ558" s="57"/>
      <c r="BA558" s="57"/>
      <c r="BB558" s="57"/>
      <c r="BC558" s="57"/>
      <c r="BD558" s="57"/>
      <c r="BE558" s="57"/>
      <c r="BF558" s="57"/>
      <c r="BG558" s="57"/>
      <c r="BH558" s="57"/>
      <c r="BI558" s="57"/>
      <c r="BJ558" s="57"/>
      <c r="BK558" s="57"/>
      <c r="BL558" s="57"/>
      <c r="BM558" s="57"/>
      <c r="BN558" s="57"/>
      <c r="BO558" s="57"/>
      <c r="BP558" s="57"/>
      <c r="BQ558" s="57"/>
      <c r="BR558" s="57"/>
      <c r="BS558" s="57"/>
      <c r="BT558" s="57"/>
      <c r="BU558" s="57"/>
      <c r="BV558" s="57"/>
      <c r="BW558" s="57"/>
      <c r="BX558" s="57"/>
      <c r="BY558" s="57"/>
      <c r="BZ558" s="57"/>
      <c r="CA558" s="57"/>
      <c r="CB558" s="57"/>
      <c r="CC558" s="57"/>
      <c r="CD558" s="57"/>
      <c r="CE558" s="57"/>
      <c r="CF558" s="57"/>
      <c r="CG558" s="57"/>
      <c r="CH558" s="57"/>
      <c r="CI558" s="57"/>
      <c r="CJ558" s="57"/>
      <c r="CK558" s="57"/>
      <c r="CL558" s="57"/>
      <c r="CM558" s="57"/>
      <c r="CN558" s="57"/>
      <c r="CO558" s="57"/>
      <c r="CP558" s="57"/>
      <c r="CQ558" s="57"/>
      <c r="CR558" s="57"/>
      <c r="CS558" s="57"/>
      <c r="CT558" s="57"/>
      <c r="CU558" s="57"/>
      <c r="CV558" s="57"/>
      <c r="CW558" s="57"/>
      <c r="CX558" s="57"/>
      <c r="CY558" s="57"/>
      <c r="CZ558" s="57"/>
      <c r="DA558" s="57"/>
      <c r="DB558" s="57"/>
      <c r="DC558" s="57"/>
      <c r="DD558" s="57"/>
      <c r="DE558" s="57"/>
      <c r="DF558" s="57"/>
      <c r="DG558" s="57"/>
      <c r="DH558" s="57"/>
      <c r="DI558" s="57"/>
      <c r="DJ558" s="57"/>
      <c r="DK558" s="57"/>
      <c r="DL558" s="57"/>
      <c r="DM558" s="57"/>
      <c r="DN558" s="57"/>
      <c r="DO558" s="57"/>
      <c r="DP558" s="57"/>
      <c r="DQ558" s="57"/>
      <c r="DR558" s="57"/>
      <c r="DS558" s="57"/>
      <c r="DT558" s="57"/>
      <c r="DU558" s="57"/>
      <c r="DV558" s="57"/>
      <c r="DW558" s="57"/>
      <c r="DX558" s="57"/>
      <c r="DY558" s="57"/>
      <c r="DZ558" s="57"/>
      <c r="EA558" s="57"/>
      <c r="EB558" s="57"/>
      <c r="EC558" s="57"/>
      <c r="ED558" s="57"/>
      <c r="EE558" s="57"/>
      <c r="EF558" s="57"/>
      <c r="EG558" s="57"/>
      <c r="EH558" s="57"/>
      <c r="EI558" s="57"/>
      <c r="EJ558" s="57"/>
      <c r="EK558" s="57"/>
      <c r="EL558" s="57"/>
      <c r="EM558" s="57"/>
      <c r="EN558" s="57"/>
      <c r="EO558" s="57"/>
      <c r="EP558" s="57"/>
      <c r="EQ558" s="57"/>
      <c r="ER558" s="57"/>
      <c r="ES558" s="57"/>
      <c r="ET558" s="57"/>
      <c r="EU558" s="57"/>
      <c r="EV558" s="57"/>
      <c r="EW558" s="57"/>
      <c r="EX558" s="57"/>
      <c r="EY558" s="57"/>
      <c r="EZ558" s="57"/>
      <c r="FA558" s="57"/>
      <c r="FB558" s="57"/>
      <c r="FC558" s="57"/>
      <c r="FD558" s="57"/>
      <c r="FE558" s="57"/>
      <c r="FF558" s="57"/>
      <c r="FG558" s="57"/>
      <c r="FH558" s="57"/>
      <c r="FI558" s="57"/>
      <c r="FJ558" s="57"/>
      <c r="FK558" s="57"/>
      <c r="FL558" s="57"/>
      <c r="FM558" s="57"/>
      <c r="FN558" s="57"/>
      <c r="FO558" s="57"/>
      <c r="FP558" s="57"/>
      <c r="FQ558" s="57"/>
      <c r="FR558" s="57"/>
      <c r="FS558" s="57"/>
      <c r="FT558" s="57"/>
      <c r="FU558" s="57"/>
      <c r="FV558" s="57"/>
      <c r="FW558" s="57"/>
      <c r="FX558" s="57"/>
      <c r="FY558" s="57"/>
      <c r="FZ558" s="57"/>
      <c r="GA558" s="57"/>
      <c r="GB558" s="57"/>
      <c r="GC558" s="57"/>
      <c r="GD558" s="57"/>
      <c r="GE558" s="57"/>
      <c r="GF558" s="57"/>
      <c r="GG558" s="57"/>
      <c r="GH558" s="57"/>
      <c r="GI558" s="57"/>
      <c r="GJ558" s="57"/>
      <c r="GK558" s="57"/>
      <c r="GL558" s="57"/>
      <c r="GM558" s="57"/>
      <c r="GN558" s="57"/>
      <c r="GO558" s="57"/>
      <c r="GP558" s="57"/>
      <c r="GQ558" s="57"/>
      <c r="GR558" s="57"/>
      <c r="GS558" s="57"/>
      <c r="GT558" s="57"/>
      <c r="GU558" s="57"/>
      <c r="GV558" s="57"/>
      <c r="GW558" s="57"/>
      <c r="GX558" s="57"/>
      <c r="GY558" s="57"/>
      <c r="GZ558" s="57"/>
      <c r="HA558" s="57"/>
      <c r="HB558" s="57"/>
      <c r="HC558" s="57"/>
      <c r="HD558" s="57"/>
      <c r="HE558" s="57"/>
      <c r="HF558" s="57"/>
      <c r="HG558" s="57"/>
      <c r="HH558" s="57"/>
      <c r="HI558" s="57"/>
      <c r="HJ558" s="57"/>
      <c r="HK558" s="57"/>
      <c r="HL558" s="57"/>
      <c r="HM558" s="57"/>
      <c r="HN558" s="57"/>
      <c r="HO558" s="57"/>
      <c r="HP558" s="57"/>
      <c r="HQ558" s="57"/>
      <c r="HR558" s="57"/>
      <c r="HS558" s="57"/>
      <c r="HT558" s="57"/>
      <c r="HU558" s="57"/>
      <c r="HV558" s="57"/>
      <c r="HW558" s="57"/>
      <c r="HX558" s="57"/>
      <c r="HY558" s="57"/>
      <c r="HZ558" s="57"/>
      <c r="IA558" s="57"/>
      <c r="IB558" s="57"/>
      <c r="IC558" s="57"/>
    </row>
    <row r="559" spans="4:237"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  <c r="AB559" s="57"/>
      <c r="AC559" s="57"/>
      <c r="AD559" s="57"/>
      <c r="AE559" s="57"/>
      <c r="AF559" s="57"/>
      <c r="AG559" s="57"/>
      <c r="AH559" s="57"/>
      <c r="AI559" s="57"/>
      <c r="AJ559" s="57"/>
      <c r="AK559" s="57"/>
      <c r="AL559" s="57"/>
      <c r="AM559" s="57"/>
      <c r="AN559" s="57"/>
      <c r="AO559" s="57"/>
      <c r="AP559" s="57"/>
      <c r="AQ559" s="57"/>
      <c r="AR559" s="57"/>
      <c r="AS559" s="57"/>
      <c r="AT559" s="57"/>
      <c r="AU559" s="57"/>
      <c r="AV559" s="57"/>
      <c r="AW559" s="57"/>
      <c r="AX559" s="57"/>
      <c r="AY559" s="57"/>
      <c r="AZ559" s="57"/>
      <c r="BA559" s="57"/>
      <c r="BB559" s="57"/>
      <c r="BC559" s="57"/>
      <c r="BD559" s="57"/>
      <c r="BE559" s="57"/>
      <c r="BF559" s="57"/>
      <c r="BG559" s="57"/>
      <c r="BH559" s="57"/>
      <c r="BI559" s="57"/>
      <c r="BJ559" s="57"/>
      <c r="BK559" s="57"/>
      <c r="BL559" s="57"/>
      <c r="BM559" s="57"/>
      <c r="BN559" s="57"/>
      <c r="BO559" s="57"/>
      <c r="BP559" s="57"/>
      <c r="BQ559" s="57"/>
      <c r="BR559" s="57"/>
      <c r="BS559" s="57"/>
      <c r="BT559" s="57"/>
      <c r="BU559" s="57"/>
      <c r="BV559" s="57"/>
      <c r="BW559" s="57"/>
      <c r="BX559" s="57"/>
      <c r="BY559" s="57"/>
      <c r="BZ559" s="57"/>
      <c r="CA559" s="57"/>
      <c r="CB559" s="57"/>
      <c r="CC559" s="57"/>
      <c r="CD559" s="57"/>
      <c r="CE559" s="57"/>
      <c r="CF559" s="57"/>
      <c r="CG559" s="57"/>
      <c r="CH559" s="57"/>
      <c r="CI559" s="57"/>
      <c r="CJ559" s="57"/>
      <c r="CK559" s="57"/>
      <c r="CL559" s="57"/>
      <c r="CM559" s="57"/>
      <c r="CN559" s="57"/>
      <c r="CO559" s="57"/>
      <c r="CP559" s="57"/>
      <c r="CQ559" s="57"/>
      <c r="CR559" s="57"/>
      <c r="CS559" s="57"/>
      <c r="CT559" s="57"/>
      <c r="CU559" s="57"/>
      <c r="CV559" s="57"/>
      <c r="CW559" s="57"/>
      <c r="CX559" s="57"/>
      <c r="CY559" s="57"/>
      <c r="CZ559" s="57"/>
      <c r="DA559" s="57"/>
      <c r="DB559" s="57"/>
      <c r="DC559" s="57"/>
      <c r="DD559" s="57"/>
      <c r="DE559" s="57"/>
      <c r="DF559" s="57"/>
      <c r="DG559" s="57"/>
      <c r="DH559" s="57"/>
      <c r="DI559" s="57"/>
      <c r="DJ559" s="57"/>
      <c r="DK559" s="57"/>
      <c r="DL559" s="57"/>
      <c r="DM559" s="57"/>
      <c r="DN559" s="57"/>
      <c r="DO559" s="57"/>
      <c r="DP559" s="57"/>
      <c r="DQ559" s="57"/>
      <c r="DR559" s="57"/>
      <c r="DS559" s="57"/>
      <c r="DT559" s="57"/>
      <c r="DU559" s="57"/>
      <c r="DV559" s="57"/>
      <c r="DW559" s="57"/>
      <c r="DX559" s="57"/>
      <c r="DY559" s="57"/>
      <c r="DZ559" s="57"/>
      <c r="EA559" s="57"/>
      <c r="EB559" s="57"/>
      <c r="EC559" s="57"/>
      <c r="ED559" s="57"/>
      <c r="EE559" s="57"/>
      <c r="EF559" s="57"/>
      <c r="EG559" s="57"/>
      <c r="EH559" s="57"/>
      <c r="EI559" s="57"/>
      <c r="EJ559" s="57"/>
      <c r="EK559" s="57"/>
      <c r="EL559" s="57"/>
      <c r="EM559" s="57"/>
      <c r="EN559" s="57"/>
      <c r="EO559" s="57"/>
      <c r="EP559" s="57"/>
      <c r="EQ559" s="57"/>
      <c r="ER559" s="57"/>
      <c r="ES559" s="57"/>
      <c r="ET559" s="57"/>
      <c r="EU559" s="57"/>
      <c r="EV559" s="57"/>
      <c r="EW559" s="57"/>
      <c r="EX559" s="57"/>
      <c r="EY559" s="57"/>
      <c r="EZ559" s="57"/>
      <c r="FA559" s="57"/>
      <c r="FB559" s="57"/>
      <c r="FC559" s="57"/>
      <c r="FD559" s="57"/>
      <c r="FE559" s="57"/>
      <c r="FF559" s="57"/>
      <c r="FG559" s="57"/>
      <c r="FH559" s="57"/>
      <c r="FI559" s="57"/>
      <c r="FJ559" s="57"/>
      <c r="FK559" s="57"/>
      <c r="FL559" s="57"/>
      <c r="FM559" s="57"/>
      <c r="FN559" s="57"/>
      <c r="FO559" s="57"/>
      <c r="FP559" s="57"/>
      <c r="FQ559" s="57"/>
      <c r="FR559" s="57"/>
      <c r="FS559" s="57"/>
      <c r="FT559" s="57"/>
      <c r="FU559" s="57"/>
      <c r="FV559" s="57"/>
      <c r="FW559" s="57"/>
      <c r="FX559" s="57"/>
      <c r="FY559" s="57"/>
      <c r="FZ559" s="57"/>
      <c r="GA559" s="57"/>
      <c r="GB559" s="57"/>
      <c r="GC559" s="57"/>
      <c r="GD559" s="57"/>
      <c r="GE559" s="57"/>
      <c r="GF559" s="57"/>
      <c r="GG559" s="57"/>
      <c r="GH559" s="57"/>
      <c r="GI559" s="57"/>
      <c r="GJ559" s="57"/>
      <c r="GK559" s="57"/>
      <c r="GL559" s="57"/>
      <c r="GM559" s="57"/>
      <c r="GN559" s="57"/>
      <c r="GO559" s="57"/>
      <c r="GP559" s="57"/>
      <c r="GQ559" s="57"/>
      <c r="GR559" s="57"/>
      <c r="GS559" s="57"/>
      <c r="GT559" s="57"/>
      <c r="GU559" s="57"/>
      <c r="GV559" s="57"/>
      <c r="GW559" s="57"/>
      <c r="GX559" s="57"/>
      <c r="GY559" s="57"/>
      <c r="GZ559" s="57"/>
      <c r="HA559" s="57"/>
      <c r="HB559" s="57"/>
      <c r="HC559" s="57"/>
      <c r="HD559" s="57"/>
      <c r="HE559" s="57"/>
      <c r="HF559" s="57"/>
      <c r="HG559" s="57"/>
      <c r="HH559" s="57"/>
      <c r="HI559" s="57"/>
      <c r="HJ559" s="57"/>
      <c r="HK559" s="57"/>
      <c r="HL559" s="57"/>
      <c r="HM559" s="57"/>
      <c r="HN559" s="57"/>
      <c r="HO559" s="57"/>
      <c r="HP559" s="57"/>
      <c r="HQ559" s="57"/>
      <c r="HR559" s="57"/>
      <c r="HS559" s="57"/>
      <c r="HT559" s="57"/>
      <c r="HU559" s="57"/>
      <c r="HV559" s="57"/>
      <c r="HW559" s="57"/>
      <c r="HX559" s="57"/>
      <c r="HY559" s="57"/>
      <c r="HZ559" s="57"/>
      <c r="IA559" s="57"/>
      <c r="IB559" s="57"/>
      <c r="IC559" s="57"/>
    </row>
    <row r="560" spans="4:237"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  <c r="AA560" s="57"/>
      <c r="AB560" s="57"/>
      <c r="AC560" s="57"/>
      <c r="AD560" s="57"/>
      <c r="AE560" s="57"/>
      <c r="AF560" s="57"/>
      <c r="AG560" s="57"/>
      <c r="AH560" s="57"/>
      <c r="AI560" s="57"/>
      <c r="AJ560" s="57"/>
      <c r="AK560" s="57"/>
      <c r="AL560" s="57"/>
      <c r="AM560" s="57"/>
      <c r="AN560" s="57"/>
      <c r="AO560" s="57"/>
      <c r="AP560" s="57"/>
      <c r="AQ560" s="57"/>
      <c r="AR560" s="57"/>
      <c r="AS560" s="57"/>
      <c r="AT560" s="57"/>
      <c r="AU560" s="57"/>
      <c r="AV560" s="57"/>
      <c r="AW560" s="57"/>
      <c r="AX560" s="57"/>
      <c r="AY560" s="57"/>
      <c r="AZ560" s="57"/>
      <c r="BA560" s="57"/>
      <c r="BB560" s="57"/>
      <c r="BC560" s="57"/>
      <c r="BD560" s="57"/>
      <c r="BE560" s="57"/>
      <c r="BF560" s="57"/>
      <c r="BG560" s="57"/>
      <c r="BH560" s="57"/>
      <c r="BI560" s="57"/>
      <c r="BJ560" s="57"/>
      <c r="BK560" s="57"/>
      <c r="BL560" s="57"/>
      <c r="BM560" s="57"/>
      <c r="BN560" s="57"/>
      <c r="BO560" s="57"/>
      <c r="BP560" s="57"/>
      <c r="BQ560" s="57"/>
      <c r="BR560" s="57"/>
      <c r="BS560" s="57"/>
      <c r="BT560" s="57"/>
      <c r="BU560" s="57"/>
      <c r="BV560" s="57"/>
      <c r="BW560" s="57"/>
      <c r="BX560" s="57"/>
      <c r="BY560" s="57"/>
      <c r="BZ560" s="57"/>
      <c r="CA560" s="57"/>
      <c r="CB560" s="57"/>
      <c r="CC560" s="57"/>
      <c r="CD560" s="57"/>
      <c r="CE560" s="57"/>
      <c r="CF560" s="57"/>
      <c r="CG560" s="57"/>
      <c r="CH560" s="57"/>
      <c r="CI560" s="57"/>
      <c r="CJ560" s="57"/>
      <c r="CK560" s="57"/>
      <c r="CL560" s="57"/>
      <c r="CM560" s="57"/>
      <c r="CN560" s="57"/>
      <c r="CO560" s="57"/>
      <c r="CP560" s="57"/>
      <c r="CQ560" s="57"/>
      <c r="CR560" s="57"/>
      <c r="CS560" s="57"/>
      <c r="CT560" s="57"/>
      <c r="CU560" s="57"/>
      <c r="CV560" s="57"/>
      <c r="CW560" s="57"/>
      <c r="CX560" s="57"/>
      <c r="CY560" s="57"/>
      <c r="CZ560" s="57"/>
      <c r="DA560" s="57"/>
      <c r="DB560" s="57"/>
      <c r="DC560" s="57"/>
      <c r="DD560" s="57"/>
      <c r="DE560" s="57"/>
      <c r="DF560" s="57"/>
      <c r="DG560" s="57"/>
      <c r="DH560" s="57"/>
      <c r="DI560" s="57"/>
      <c r="DJ560" s="57"/>
      <c r="DK560" s="57"/>
      <c r="DL560" s="57"/>
      <c r="DM560" s="57"/>
      <c r="DN560" s="57"/>
      <c r="DO560" s="57"/>
      <c r="DP560" s="57"/>
      <c r="DQ560" s="57"/>
      <c r="DR560" s="57"/>
      <c r="DS560" s="57"/>
      <c r="DT560" s="57"/>
      <c r="DU560" s="57"/>
      <c r="DV560" s="57"/>
      <c r="DW560" s="57"/>
      <c r="DX560" s="57"/>
      <c r="DY560" s="57"/>
      <c r="DZ560" s="57"/>
      <c r="EA560" s="57"/>
      <c r="EB560" s="57"/>
      <c r="EC560" s="57"/>
      <c r="ED560" s="57"/>
      <c r="EE560" s="57"/>
      <c r="EF560" s="57"/>
      <c r="EG560" s="57"/>
      <c r="EH560" s="57"/>
      <c r="EI560" s="57"/>
      <c r="EJ560" s="57"/>
      <c r="EK560" s="57"/>
      <c r="EL560" s="57"/>
      <c r="EM560" s="57"/>
      <c r="EN560" s="57"/>
      <c r="EO560" s="57"/>
      <c r="EP560" s="57"/>
      <c r="EQ560" s="57"/>
      <c r="ER560" s="57"/>
      <c r="ES560" s="57"/>
      <c r="ET560" s="57"/>
      <c r="EU560" s="57"/>
      <c r="EV560" s="57"/>
      <c r="EW560" s="57"/>
      <c r="EX560" s="57"/>
      <c r="EY560" s="57"/>
      <c r="EZ560" s="57"/>
      <c r="FA560" s="57"/>
      <c r="FB560" s="57"/>
      <c r="FC560" s="57"/>
      <c r="FD560" s="57"/>
      <c r="FE560" s="57"/>
      <c r="FF560" s="57"/>
      <c r="FG560" s="57"/>
      <c r="FH560" s="57"/>
      <c r="FI560" s="57"/>
      <c r="FJ560" s="57"/>
      <c r="FK560" s="57"/>
      <c r="FL560" s="57"/>
      <c r="FM560" s="57"/>
      <c r="FN560" s="57"/>
      <c r="FO560" s="57"/>
      <c r="FP560" s="57"/>
      <c r="FQ560" s="57"/>
      <c r="FR560" s="57"/>
      <c r="FS560" s="57"/>
      <c r="FT560" s="57"/>
      <c r="FU560" s="57"/>
      <c r="FV560" s="57"/>
      <c r="FW560" s="57"/>
      <c r="FX560" s="57"/>
      <c r="FY560" s="57"/>
      <c r="FZ560" s="57"/>
      <c r="GA560" s="57"/>
      <c r="GB560" s="57"/>
      <c r="GC560" s="57"/>
      <c r="GD560" s="57"/>
      <c r="GE560" s="57"/>
      <c r="GF560" s="57"/>
      <c r="GG560" s="57"/>
      <c r="GH560" s="57"/>
      <c r="GI560" s="57"/>
      <c r="GJ560" s="57"/>
      <c r="GK560" s="57"/>
      <c r="GL560" s="57"/>
      <c r="GM560" s="57"/>
      <c r="GN560" s="57"/>
      <c r="GO560" s="57"/>
      <c r="GP560" s="57"/>
      <c r="GQ560" s="57"/>
      <c r="GR560" s="57"/>
      <c r="GS560" s="57"/>
      <c r="GT560" s="57"/>
      <c r="GU560" s="57"/>
      <c r="GV560" s="57"/>
      <c r="GW560" s="57"/>
      <c r="GX560" s="57"/>
      <c r="GY560" s="57"/>
      <c r="GZ560" s="57"/>
      <c r="HA560" s="57"/>
      <c r="HB560" s="57"/>
      <c r="HC560" s="57"/>
      <c r="HD560" s="57"/>
      <c r="HE560" s="57"/>
      <c r="HF560" s="57"/>
      <c r="HG560" s="57"/>
      <c r="HH560" s="57"/>
      <c r="HI560" s="57"/>
      <c r="HJ560" s="57"/>
      <c r="HK560" s="57"/>
      <c r="HL560" s="57"/>
      <c r="HM560" s="57"/>
      <c r="HN560" s="57"/>
      <c r="HO560" s="57"/>
      <c r="HP560" s="57"/>
      <c r="HQ560" s="57"/>
      <c r="HR560" s="57"/>
      <c r="HS560" s="57"/>
      <c r="HT560" s="57"/>
      <c r="HU560" s="57"/>
      <c r="HV560" s="57"/>
      <c r="HW560" s="57"/>
      <c r="HX560" s="57"/>
      <c r="HY560" s="57"/>
      <c r="HZ560" s="57"/>
      <c r="IA560" s="57"/>
      <c r="IB560" s="57"/>
      <c r="IC560" s="57"/>
    </row>
    <row r="561" spans="4:237"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  <c r="AB561" s="57"/>
      <c r="AC561" s="57"/>
      <c r="AD561" s="57"/>
      <c r="AE561" s="57"/>
      <c r="AF561" s="57"/>
      <c r="AG561" s="57"/>
      <c r="AH561" s="57"/>
      <c r="AI561" s="57"/>
      <c r="AJ561" s="57"/>
      <c r="AK561" s="57"/>
      <c r="AL561" s="57"/>
      <c r="AM561" s="57"/>
      <c r="AN561" s="57"/>
      <c r="AO561" s="57"/>
      <c r="AP561" s="57"/>
      <c r="AQ561" s="57"/>
      <c r="AR561" s="57"/>
      <c r="AS561" s="57"/>
      <c r="AT561" s="57"/>
      <c r="AU561" s="57"/>
      <c r="AV561" s="57"/>
      <c r="AW561" s="57"/>
      <c r="AX561" s="57"/>
      <c r="AY561" s="57"/>
      <c r="AZ561" s="57"/>
      <c r="BA561" s="57"/>
      <c r="BB561" s="57"/>
      <c r="BC561" s="57"/>
      <c r="BD561" s="57"/>
      <c r="BE561" s="57"/>
      <c r="BF561" s="57"/>
      <c r="BG561" s="57"/>
      <c r="BH561" s="57"/>
      <c r="BI561" s="57"/>
      <c r="BJ561" s="57"/>
      <c r="BK561" s="57"/>
      <c r="BL561" s="57"/>
      <c r="BM561" s="57"/>
      <c r="BN561" s="57"/>
      <c r="BO561" s="57"/>
      <c r="BP561" s="57"/>
      <c r="BQ561" s="57"/>
      <c r="BR561" s="57"/>
      <c r="BS561" s="57"/>
      <c r="BT561" s="57"/>
      <c r="BU561" s="57"/>
      <c r="BV561" s="57"/>
      <c r="BW561" s="57"/>
      <c r="BX561" s="57"/>
      <c r="BY561" s="57"/>
      <c r="BZ561" s="57"/>
      <c r="CA561" s="57"/>
      <c r="CB561" s="57"/>
      <c r="CC561" s="57"/>
      <c r="CD561" s="57"/>
      <c r="CE561" s="57"/>
      <c r="CF561" s="57"/>
      <c r="CG561" s="57"/>
      <c r="CH561" s="57"/>
      <c r="CI561" s="57"/>
      <c r="CJ561" s="57"/>
      <c r="CK561" s="57"/>
      <c r="CL561" s="57"/>
      <c r="CM561" s="57"/>
      <c r="CN561" s="57"/>
      <c r="CO561" s="57"/>
      <c r="CP561" s="57"/>
      <c r="CQ561" s="57"/>
      <c r="CR561" s="57"/>
      <c r="CS561" s="57"/>
      <c r="CT561" s="57"/>
      <c r="CU561" s="57"/>
      <c r="CV561" s="57"/>
      <c r="CW561" s="57"/>
      <c r="CX561" s="57"/>
      <c r="CY561" s="57"/>
      <c r="CZ561" s="57"/>
      <c r="DA561" s="57"/>
      <c r="DB561" s="57"/>
      <c r="DC561" s="57"/>
      <c r="DD561" s="57"/>
      <c r="DE561" s="57"/>
      <c r="DF561" s="57"/>
      <c r="DG561" s="57"/>
      <c r="DH561" s="57"/>
      <c r="DI561" s="57"/>
      <c r="DJ561" s="57"/>
      <c r="DK561" s="57"/>
      <c r="DL561" s="57"/>
      <c r="DM561" s="57"/>
      <c r="DN561" s="57"/>
      <c r="DO561" s="57"/>
      <c r="DP561" s="57"/>
      <c r="DQ561" s="57"/>
      <c r="DR561" s="57"/>
      <c r="DS561" s="57"/>
      <c r="DT561" s="57"/>
      <c r="DU561" s="57"/>
      <c r="DV561" s="57"/>
      <c r="DW561" s="57"/>
      <c r="DX561" s="57"/>
      <c r="DY561" s="57"/>
      <c r="DZ561" s="57"/>
      <c r="EA561" s="57"/>
      <c r="EB561" s="57"/>
      <c r="EC561" s="57"/>
      <c r="ED561" s="57"/>
      <c r="EE561" s="57"/>
      <c r="EF561" s="57"/>
      <c r="EG561" s="57"/>
      <c r="EH561" s="57"/>
      <c r="EI561" s="57"/>
      <c r="EJ561" s="57"/>
      <c r="EK561" s="57"/>
      <c r="EL561" s="57"/>
      <c r="EM561" s="57"/>
      <c r="EN561" s="57"/>
      <c r="EO561" s="57"/>
      <c r="EP561" s="57"/>
      <c r="EQ561" s="57"/>
      <c r="ER561" s="57"/>
      <c r="ES561" s="57"/>
      <c r="ET561" s="57"/>
      <c r="EU561" s="57"/>
      <c r="EV561" s="57"/>
      <c r="EW561" s="57"/>
      <c r="EX561" s="57"/>
      <c r="EY561" s="57"/>
      <c r="EZ561" s="57"/>
      <c r="FA561" s="57"/>
      <c r="FB561" s="57"/>
      <c r="FC561" s="57"/>
      <c r="FD561" s="57"/>
      <c r="FE561" s="57"/>
      <c r="FF561" s="57"/>
      <c r="FG561" s="57"/>
      <c r="FH561" s="57"/>
      <c r="FI561" s="57"/>
      <c r="FJ561" s="57"/>
      <c r="FK561" s="57"/>
      <c r="FL561" s="57"/>
      <c r="FM561" s="57"/>
      <c r="FN561" s="57"/>
      <c r="FO561" s="57"/>
      <c r="FP561" s="57"/>
      <c r="FQ561" s="57"/>
      <c r="FR561" s="57"/>
      <c r="FS561" s="57"/>
      <c r="FT561" s="57"/>
      <c r="FU561" s="57"/>
      <c r="FV561" s="57"/>
      <c r="FW561" s="57"/>
      <c r="FX561" s="57"/>
      <c r="FY561" s="57"/>
      <c r="FZ561" s="57"/>
      <c r="GA561" s="57"/>
      <c r="GB561" s="57"/>
      <c r="GC561" s="57"/>
      <c r="GD561" s="57"/>
      <c r="GE561" s="57"/>
      <c r="GF561" s="57"/>
      <c r="GG561" s="57"/>
      <c r="GH561" s="57"/>
      <c r="GI561" s="57"/>
      <c r="GJ561" s="57"/>
      <c r="GK561" s="57"/>
      <c r="GL561" s="57"/>
      <c r="GM561" s="57"/>
      <c r="GN561" s="57"/>
      <c r="GO561" s="57"/>
      <c r="GP561" s="57"/>
      <c r="GQ561" s="57"/>
      <c r="GR561" s="57"/>
      <c r="GS561" s="57"/>
      <c r="GT561" s="57"/>
      <c r="GU561" s="57"/>
      <c r="GV561" s="57"/>
      <c r="GW561" s="57"/>
      <c r="GX561" s="57"/>
      <c r="GY561" s="57"/>
      <c r="GZ561" s="57"/>
      <c r="HA561" s="57"/>
      <c r="HB561" s="57"/>
      <c r="HC561" s="57"/>
      <c r="HD561" s="57"/>
      <c r="HE561" s="57"/>
      <c r="HF561" s="57"/>
      <c r="HG561" s="57"/>
      <c r="HH561" s="57"/>
      <c r="HI561" s="57"/>
      <c r="HJ561" s="57"/>
      <c r="HK561" s="57"/>
      <c r="HL561" s="57"/>
      <c r="HM561" s="57"/>
      <c r="HN561" s="57"/>
      <c r="HO561" s="57"/>
      <c r="HP561" s="57"/>
      <c r="HQ561" s="57"/>
      <c r="HR561" s="57"/>
      <c r="HS561" s="57"/>
      <c r="HT561" s="57"/>
      <c r="HU561" s="57"/>
      <c r="HV561" s="57"/>
      <c r="HW561" s="57"/>
      <c r="HX561" s="57"/>
      <c r="HY561" s="57"/>
      <c r="HZ561" s="57"/>
      <c r="IA561" s="57"/>
      <c r="IB561" s="57"/>
      <c r="IC561" s="57"/>
    </row>
    <row r="562" spans="4:237"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  <c r="AB562" s="57"/>
      <c r="AC562" s="57"/>
      <c r="AD562" s="57"/>
      <c r="AE562" s="57"/>
      <c r="AF562" s="57"/>
      <c r="AG562" s="57"/>
      <c r="AH562" s="57"/>
      <c r="AI562" s="57"/>
      <c r="AJ562" s="57"/>
      <c r="AK562" s="57"/>
      <c r="AL562" s="57"/>
      <c r="AM562" s="57"/>
      <c r="AN562" s="57"/>
      <c r="AO562" s="57"/>
      <c r="AP562" s="57"/>
      <c r="AQ562" s="57"/>
      <c r="AR562" s="57"/>
      <c r="AS562" s="57"/>
      <c r="AT562" s="57"/>
      <c r="AU562" s="57"/>
      <c r="AV562" s="57"/>
      <c r="AW562" s="57"/>
      <c r="AX562" s="57"/>
      <c r="AY562" s="57"/>
      <c r="AZ562" s="57"/>
      <c r="BA562" s="57"/>
      <c r="BB562" s="57"/>
      <c r="BC562" s="57"/>
      <c r="BD562" s="57"/>
      <c r="BE562" s="57"/>
      <c r="BF562" s="57"/>
      <c r="BG562" s="57"/>
      <c r="BH562" s="57"/>
      <c r="BI562" s="57"/>
      <c r="BJ562" s="57"/>
      <c r="BK562" s="57"/>
      <c r="BL562" s="57"/>
      <c r="BM562" s="57"/>
      <c r="BN562" s="57"/>
      <c r="BO562" s="57"/>
      <c r="BP562" s="57"/>
      <c r="BQ562" s="57"/>
      <c r="BR562" s="57"/>
      <c r="BS562" s="57"/>
      <c r="BT562" s="57"/>
      <c r="BU562" s="57"/>
      <c r="BV562" s="57"/>
      <c r="BW562" s="57"/>
      <c r="BX562" s="57"/>
      <c r="BY562" s="57"/>
      <c r="BZ562" s="57"/>
      <c r="CA562" s="57"/>
      <c r="CB562" s="57"/>
      <c r="CC562" s="57"/>
      <c r="CD562" s="57"/>
      <c r="CE562" s="57"/>
      <c r="CF562" s="57"/>
      <c r="CG562" s="57"/>
      <c r="CH562" s="57"/>
      <c r="CI562" s="57"/>
      <c r="CJ562" s="57"/>
      <c r="CK562" s="57"/>
      <c r="CL562" s="57"/>
      <c r="CM562" s="57"/>
      <c r="CN562" s="57"/>
      <c r="CO562" s="57"/>
      <c r="CP562" s="57"/>
      <c r="CQ562" s="57"/>
      <c r="CR562" s="57"/>
      <c r="CS562" s="57"/>
      <c r="CT562" s="57"/>
      <c r="CU562" s="57"/>
      <c r="CV562" s="57"/>
      <c r="CW562" s="57"/>
      <c r="CX562" s="57"/>
      <c r="CY562" s="57"/>
      <c r="CZ562" s="57"/>
      <c r="DA562" s="57"/>
      <c r="DB562" s="57"/>
      <c r="DC562" s="57"/>
      <c r="DD562" s="57"/>
      <c r="DE562" s="57"/>
      <c r="DF562" s="57"/>
      <c r="DG562" s="57"/>
      <c r="DH562" s="57"/>
      <c r="DI562" s="57"/>
      <c r="DJ562" s="57"/>
      <c r="DK562" s="57"/>
      <c r="DL562" s="57"/>
      <c r="DM562" s="57"/>
      <c r="DN562" s="57"/>
      <c r="DO562" s="57"/>
      <c r="DP562" s="57"/>
      <c r="DQ562" s="57"/>
      <c r="DR562" s="57"/>
      <c r="DS562" s="57"/>
      <c r="DT562" s="57"/>
      <c r="DU562" s="57"/>
      <c r="DV562" s="57"/>
      <c r="DW562" s="57"/>
      <c r="DX562" s="57"/>
      <c r="DY562" s="57"/>
      <c r="DZ562" s="57"/>
      <c r="EA562" s="57"/>
      <c r="EB562" s="57"/>
      <c r="EC562" s="57"/>
      <c r="ED562" s="57"/>
      <c r="EE562" s="57"/>
      <c r="EF562" s="57"/>
      <c r="EG562" s="57"/>
      <c r="EH562" s="57"/>
      <c r="EI562" s="57"/>
      <c r="EJ562" s="57"/>
      <c r="EK562" s="57"/>
      <c r="EL562" s="57"/>
      <c r="EM562" s="57"/>
      <c r="EN562" s="57"/>
      <c r="EO562" s="57"/>
      <c r="EP562" s="57"/>
      <c r="EQ562" s="57"/>
      <c r="ER562" s="57"/>
      <c r="ES562" s="57"/>
      <c r="ET562" s="57"/>
      <c r="EU562" s="57"/>
      <c r="EV562" s="57"/>
      <c r="EW562" s="57"/>
      <c r="EX562" s="57"/>
      <c r="EY562" s="57"/>
      <c r="EZ562" s="57"/>
      <c r="FA562" s="57"/>
      <c r="FB562" s="57"/>
      <c r="FC562" s="57"/>
      <c r="FD562" s="57"/>
      <c r="FE562" s="57"/>
      <c r="FF562" s="57"/>
      <c r="FG562" s="57"/>
      <c r="FH562" s="57"/>
      <c r="FI562" s="57"/>
      <c r="FJ562" s="57"/>
      <c r="FK562" s="57"/>
      <c r="FL562" s="57"/>
      <c r="FM562" s="57"/>
      <c r="FN562" s="57"/>
      <c r="FO562" s="57"/>
      <c r="FP562" s="57"/>
      <c r="FQ562" s="57"/>
      <c r="FR562" s="57"/>
      <c r="FS562" s="57"/>
      <c r="FT562" s="57"/>
      <c r="FU562" s="57"/>
      <c r="FV562" s="57"/>
      <c r="FW562" s="57"/>
      <c r="FX562" s="57"/>
      <c r="FY562" s="57"/>
      <c r="FZ562" s="57"/>
      <c r="GA562" s="57"/>
      <c r="GB562" s="57"/>
      <c r="GC562" s="57"/>
      <c r="GD562" s="57"/>
      <c r="GE562" s="57"/>
      <c r="GF562" s="57"/>
      <c r="GG562" s="57"/>
      <c r="GH562" s="57"/>
      <c r="GI562" s="57"/>
      <c r="GJ562" s="57"/>
      <c r="GK562" s="57"/>
      <c r="GL562" s="57"/>
      <c r="GM562" s="57"/>
      <c r="GN562" s="57"/>
      <c r="GO562" s="57"/>
      <c r="GP562" s="57"/>
      <c r="GQ562" s="57"/>
      <c r="GR562" s="57"/>
      <c r="GS562" s="57"/>
      <c r="GT562" s="57"/>
      <c r="GU562" s="57"/>
      <c r="GV562" s="57"/>
      <c r="GW562" s="57"/>
      <c r="GX562" s="57"/>
      <c r="GY562" s="57"/>
      <c r="GZ562" s="57"/>
      <c r="HA562" s="57"/>
      <c r="HB562" s="57"/>
      <c r="HC562" s="57"/>
      <c r="HD562" s="57"/>
      <c r="HE562" s="57"/>
      <c r="HF562" s="57"/>
      <c r="HG562" s="57"/>
      <c r="HH562" s="57"/>
      <c r="HI562" s="57"/>
      <c r="HJ562" s="57"/>
      <c r="HK562" s="57"/>
      <c r="HL562" s="57"/>
      <c r="HM562" s="57"/>
      <c r="HN562" s="57"/>
      <c r="HO562" s="57"/>
      <c r="HP562" s="57"/>
      <c r="HQ562" s="57"/>
      <c r="HR562" s="57"/>
      <c r="HS562" s="57"/>
      <c r="HT562" s="57"/>
      <c r="HU562" s="57"/>
      <c r="HV562" s="57"/>
      <c r="HW562" s="57"/>
      <c r="HX562" s="57"/>
      <c r="HY562" s="57"/>
      <c r="HZ562" s="57"/>
      <c r="IA562" s="57"/>
      <c r="IB562" s="57"/>
      <c r="IC562" s="57"/>
    </row>
    <row r="563" spans="4:237"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  <c r="AA563" s="57"/>
      <c r="AB563" s="57"/>
      <c r="AC563" s="57"/>
      <c r="AD563" s="57"/>
      <c r="AE563" s="57"/>
      <c r="AF563" s="57"/>
      <c r="AG563" s="57"/>
      <c r="AH563" s="57"/>
      <c r="AI563" s="57"/>
      <c r="AJ563" s="57"/>
      <c r="AK563" s="57"/>
      <c r="AL563" s="57"/>
      <c r="AM563" s="57"/>
      <c r="AN563" s="57"/>
      <c r="AO563" s="57"/>
      <c r="AP563" s="57"/>
      <c r="AQ563" s="57"/>
      <c r="AR563" s="57"/>
      <c r="AS563" s="57"/>
      <c r="AT563" s="57"/>
      <c r="AU563" s="57"/>
      <c r="AV563" s="57"/>
      <c r="AW563" s="57"/>
      <c r="AX563" s="57"/>
      <c r="AY563" s="57"/>
      <c r="AZ563" s="57"/>
      <c r="BA563" s="57"/>
      <c r="BB563" s="57"/>
      <c r="BC563" s="57"/>
      <c r="BD563" s="57"/>
      <c r="BE563" s="57"/>
      <c r="BF563" s="57"/>
      <c r="BG563" s="57"/>
      <c r="BH563" s="57"/>
      <c r="BI563" s="57"/>
      <c r="BJ563" s="57"/>
      <c r="BK563" s="57"/>
      <c r="BL563" s="57"/>
      <c r="BM563" s="57"/>
      <c r="BN563" s="57"/>
      <c r="BO563" s="57"/>
      <c r="BP563" s="57"/>
      <c r="BQ563" s="57"/>
      <c r="BR563" s="57"/>
      <c r="BS563" s="57"/>
      <c r="BT563" s="57"/>
      <c r="BU563" s="57"/>
      <c r="BV563" s="57"/>
      <c r="BW563" s="57"/>
      <c r="BX563" s="57"/>
      <c r="BY563" s="57"/>
      <c r="BZ563" s="57"/>
      <c r="CA563" s="57"/>
      <c r="CB563" s="57"/>
      <c r="CC563" s="57"/>
      <c r="CD563" s="57"/>
      <c r="CE563" s="57"/>
      <c r="CF563" s="57"/>
      <c r="CG563" s="57"/>
      <c r="CH563" s="57"/>
      <c r="CI563" s="57"/>
      <c r="CJ563" s="57"/>
      <c r="CK563" s="57"/>
      <c r="CL563" s="57"/>
      <c r="CM563" s="57"/>
      <c r="CN563" s="57"/>
      <c r="CO563" s="57"/>
      <c r="CP563" s="57"/>
      <c r="CQ563" s="57"/>
      <c r="CR563" s="57"/>
      <c r="CS563" s="57"/>
      <c r="CT563" s="57"/>
      <c r="CU563" s="57"/>
      <c r="CV563" s="57"/>
      <c r="CW563" s="57"/>
      <c r="CX563" s="57"/>
      <c r="CY563" s="57"/>
      <c r="CZ563" s="57"/>
      <c r="DA563" s="57"/>
      <c r="DB563" s="57"/>
      <c r="DC563" s="57"/>
      <c r="DD563" s="57"/>
      <c r="DE563" s="57"/>
      <c r="DF563" s="57"/>
      <c r="DG563" s="57"/>
      <c r="DH563" s="57"/>
      <c r="DI563" s="57"/>
      <c r="DJ563" s="57"/>
      <c r="DK563" s="57"/>
      <c r="DL563" s="57"/>
      <c r="DM563" s="57"/>
      <c r="DN563" s="57"/>
      <c r="DO563" s="57"/>
      <c r="DP563" s="57"/>
      <c r="DQ563" s="57"/>
      <c r="DR563" s="57"/>
      <c r="DS563" s="57"/>
      <c r="DT563" s="57"/>
      <c r="DU563" s="57"/>
      <c r="DV563" s="57"/>
      <c r="DW563" s="57"/>
      <c r="DX563" s="57"/>
      <c r="DY563" s="57"/>
      <c r="DZ563" s="57"/>
      <c r="EA563" s="57"/>
      <c r="EB563" s="57"/>
      <c r="EC563" s="57"/>
      <c r="ED563" s="57"/>
      <c r="EE563" s="57"/>
      <c r="EF563" s="57"/>
      <c r="EG563" s="57"/>
      <c r="EH563" s="57"/>
      <c r="EI563" s="57"/>
      <c r="EJ563" s="57"/>
      <c r="EK563" s="57"/>
      <c r="EL563" s="57"/>
      <c r="EM563" s="57"/>
      <c r="EN563" s="57"/>
      <c r="EO563" s="57"/>
      <c r="EP563" s="57"/>
      <c r="EQ563" s="57"/>
      <c r="ER563" s="57"/>
      <c r="ES563" s="57"/>
      <c r="ET563" s="57"/>
      <c r="EU563" s="57"/>
      <c r="EV563" s="57"/>
      <c r="EW563" s="57"/>
      <c r="EX563" s="57"/>
      <c r="EY563" s="57"/>
      <c r="EZ563" s="57"/>
      <c r="FA563" s="57"/>
      <c r="FB563" s="57"/>
      <c r="FC563" s="57"/>
      <c r="FD563" s="57"/>
      <c r="FE563" s="57"/>
      <c r="FF563" s="57"/>
      <c r="FG563" s="57"/>
      <c r="FH563" s="57"/>
      <c r="FI563" s="57"/>
      <c r="FJ563" s="57"/>
      <c r="FK563" s="57"/>
      <c r="FL563" s="57"/>
      <c r="FM563" s="57"/>
      <c r="FN563" s="57"/>
      <c r="FO563" s="57"/>
      <c r="FP563" s="57"/>
      <c r="FQ563" s="57"/>
      <c r="FR563" s="57"/>
      <c r="FS563" s="57"/>
      <c r="FT563" s="57"/>
      <c r="FU563" s="57"/>
      <c r="FV563" s="57"/>
      <c r="FW563" s="57"/>
      <c r="FX563" s="57"/>
      <c r="FY563" s="57"/>
      <c r="FZ563" s="57"/>
      <c r="GA563" s="57"/>
      <c r="GB563" s="57"/>
      <c r="GC563" s="57"/>
      <c r="GD563" s="57"/>
      <c r="GE563" s="57"/>
      <c r="GF563" s="57"/>
      <c r="GG563" s="57"/>
      <c r="GH563" s="57"/>
      <c r="GI563" s="57"/>
      <c r="GJ563" s="57"/>
      <c r="GK563" s="57"/>
      <c r="GL563" s="57"/>
      <c r="GM563" s="57"/>
      <c r="GN563" s="57"/>
      <c r="GO563" s="57"/>
      <c r="GP563" s="57"/>
      <c r="GQ563" s="57"/>
      <c r="GR563" s="57"/>
      <c r="GS563" s="57"/>
      <c r="GT563" s="57"/>
      <c r="GU563" s="57"/>
      <c r="GV563" s="57"/>
      <c r="GW563" s="57"/>
      <c r="GX563" s="57"/>
      <c r="GY563" s="57"/>
      <c r="GZ563" s="57"/>
      <c r="HA563" s="57"/>
      <c r="HB563" s="57"/>
      <c r="HC563" s="57"/>
      <c r="HD563" s="57"/>
      <c r="HE563" s="57"/>
      <c r="HF563" s="57"/>
      <c r="HG563" s="57"/>
      <c r="HH563" s="57"/>
      <c r="HI563" s="57"/>
      <c r="HJ563" s="57"/>
      <c r="HK563" s="57"/>
      <c r="HL563" s="57"/>
      <c r="HM563" s="57"/>
      <c r="HN563" s="57"/>
      <c r="HO563" s="57"/>
      <c r="HP563" s="57"/>
      <c r="HQ563" s="57"/>
      <c r="HR563" s="57"/>
      <c r="HS563" s="57"/>
      <c r="HT563" s="57"/>
      <c r="HU563" s="57"/>
      <c r="HV563" s="57"/>
      <c r="HW563" s="57"/>
      <c r="HX563" s="57"/>
      <c r="HY563" s="57"/>
      <c r="HZ563" s="57"/>
      <c r="IA563" s="57"/>
      <c r="IB563" s="57"/>
      <c r="IC563" s="57"/>
    </row>
    <row r="564" spans="4:237"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  <c r="AA564" s="57"/>
      <c r="AB564" s="57"/>
      <c r="AC564" s="57"/>
      <c r="AD564" s="57"/>
      <c r="AE564" s="57"/>
      <c r="AF564" s="57"/>
      <c r="AG564" s="57"/>
      <c r="AH564" s="57"/>
      <c r="AI564" s="57"/>
      <c r="AJ564" s="57"/>
      <c r="AK564" s="57"/>
      <c r="AL564" s="57"/>
      <c r="AM564" s="57"/>
      <c r="AN564" s="57"/>
      <c r="AO564" s="57"/>
      <c r="AP564" s="57"/>
      <c r="AQ564" s="57"/>
      <c r="AR564" s="57"/>
      <c r="AS564" s="57"/>
      <c r="AT564" s="57"/>
      <c r="AU564" s="57"/>
      <c r="AV564" s="57"/>
      <c r="AW564" s="57"/>
      <c r="AX564" s="57"/>
      <c r="AY564" s="57"/>
      <c r="AZ564" s="57"/>
      <c r="BA564" s="57"/>
      <c r="BB564" s="57"/>
      <c r="BC564" s="57"/>
      <c r="BD564" s="57"/>
      <c r="BE564" s="57"/>
      <c r="BF564" s="57"/>
      <c r="BG564" s="57"/>
      <c r="BH564" s="57"/>
      <c r="BI564" s="57"/>
      <c r="BJ564" s="57"/>
      <c r="BK564" s="57"/>
      <c r="BL564" s="57"/>
      <c r="BM564" s="57"/>
      <c r="BN564" s="57"/>
      <c r="BO564" s="57"/>
      <c r="BP564" s="57"/>
      <c r="BQ564" s="57"/>
      <c r="BR564" s="57"/>
      <c r="BS564" s="57"/>
      <c r="BT564" s="57"/>
      <c r="BU564" s="57"/>
      <c r="BV564" s="57"/>
      <c r="BW564" s="57"/>
      <c r="BX564" s="57"/>
      <c r="BY564" s="57"/>
      <c r="BZ564" s="57"/>
      <c r="CA564" s="57"/>
      <c r="CB564" s="57"/>
      <c r="CC564" s="57"/>
      <c r="CD564" s="57"/>
      <c r="CE564" s="57"/>
      <c r="CF564" s="57"/>
      <c r="CG564" s="57"/>
      <c r="CH564" s="57"/>
      <c r="CI564" s="57"/>
      <c r="CJ564" s="57"/>
      <c r="CK564" s="57"/>
      <c r="CL564" s="57"/>
      <c r="CM564" s="57"/>
      <c r="CN564" s="57"/>
      <c r="CO564" s="57"/>
      <c r="CP564" s="57"/>
      <c r="CQ564" s="57"/>
      <c r="CR564" s="57"/>
      <c r="CS564" s="57"/>
      <c r="CT564" s="57"/>
      <c r="CU564" s="57"/>
      <c r="CV564" s="57"/>
      <c r="CW564" s="57"/>
      <c r="CX564" s="57"/>
      <c r="CY564" s="57"/>
      <c r="CZ564" s="57"/>
      <c r="DA564" s="57"/>
      <c r="DB564" s="57"/>
      <c r="DC564" s="57"/>
      <c r="DD564" s="57"/>
      <c r="DE564" s="57"/>
      <c r="DF564" s="57"/>
      <c r="DG564" s="57"/>
      <c r="DH564" s="57"/>
      <c r="DI564" s="57"/>
      <c r="DJ564" s="57"/>
      <c r="DK564" s="57"/>
      <c r="DL564" s="57"/>
      <c r="DM564" s="57"/>
      <c r="DN564" s="57"/>
      <c r="DO564" s="57"/>
      <c r="DP564" s="57"/>
      <c r="DQ564" s="57"/>
      <c r="DR564" s="57"/>
      <c r="DS564" s="57"/>
      <c r="DT564" s="57"/>
      <c r="DU564" s="57"/>
      <c r="DV564" s="57"/>
      <c r="DW564" s="57"/>
      <c r="DX564" s="57"/>
      <c r="DY564" s="57"/>
      <c r="DZ564" s="57"/>
      <c r="EA564" s="57"/>
      <c r="EB564" s="57"/>
      <c r="EC564" s="57"/>
      <c r="ED564" s="57"/>
      <c r="EE564" s="57"/>
      <c r="EF564" s="57"/>
      <c r="EG564" s="57"/>
      <c r="EH564" s="57"/>
      <c r="EI564" s="57"/>
      <c r="EJ564" s="57"/>
      <c r="EK564" s="57"/>
      <c r="EL564" s="57"/>
      <c r="EM564" s="57"/>
      <c r="EN564" s="57"/>
      <c r="EO564" s="57"/>
      <c r="EP564" s="57"/>
      <c r="EQ564" s="57"/>
      <c r="ER564" s="57"/>
      <c r="ES564" s="57"/>
      <c r="ET564" s="57"/>
      <c r="EU564" s="57"/>
      <c r="EV564" s="57"/>
      <c r="EW564" s="57"/>
      <c r="EX564" s="57"/>
      <c r="EY564" s="57"/>
      <c r="EZ564" s="57"/>
      <c r="FA564" s="57"/>
      <c r="FB564" s="57"/>
      <c r="FC564" s="57"/>
      <c r="FD564" s="57"/>
      <c r="FE564" s="57"/>
      <c r="FF564" s="57"/>
      <c r="FG564" s="57"/>
      <c r="FH564" s="57"/>
      <c r="FI564" s="57"/>
      <c r="FJ564" s="57"/>
      <c r="FK564" s="57"/>
      <c r="FL564" s="57"/>
      <c r="FM564" s="57"/>
      <c r="FN564" s="57"/>
      <c r="FO564" s="57"/>
      <c r="FP564" s="57"/>
      <c r="FQ564" s="57"/>
      <c r="FR564" s="57"/>
      <c r="FS564" s="57"/>
      <c r="FT564" s="57"/>
      <c r="FU564" s="57"/>
      <c r="FV564" s="57"/>
      <c r="FW564" s="57"/>
      <c r="FX564" s="57"/>
      <c r="FY564" s="57"/>
      <c r="FZ564" s="57"/>
      <c r="GA564" s="57"/>
      <c r="GB564" s="57"/>
      <c r="GC564" s="57"/>
      <c r="GD564" s="57"/>
      <c r="GE564" s="57"/>
      <c r="GF564" s="57"/>
      <c r="GG564" s="57"/>
      <c r="GH564" s="57"/>
      <c r="GI564" s="57"/>
      <c r="GJ564" s="57"/>
      <c r="GK564" s="57"/>
      <c r="GL564" s="57"/>
      <c r="GM564" s="57"/>
      <c r="GN564" s="57"/>
      <c r="GO564" s="57"/>
      <c r="GP564" s="57"/>
      <c r="GQ564" s="57"/>
      <c r="GR564" s="57"/>
      <c r="GS564" s="57"/>
      <c r="GT564" s="57"/>
      <c r="GU564" s="57"/>
      <c r="GV564" s="57"/>
      <c r="GW564" s="57"/>
      <c r="GX564" s="57"/>
      <c r="GY564" s="57"/>
      <c r="GZ564" s="57"/>
      <c r="HA564" s="57"/>
      <c r="HB564" s="57"/>
      <c r="HC564" s="57"/>
      <c r="HD564" s="57"/>
      <c r="HE564" s="57"/>
      <c r="HF564" s="57"/>
      <c r="HG564" s="57"/>
      <c r="HH564" s="57"/>
      <c r="HI564" s="57"/>
      <c r="HJ564" s="57"/>
      <c r="HK564" s="57"/>
      <c r="HL564" s="57"/>
      <c r="HM564" s="57"/>
      <c r="HN564" s="57"/>
      <c r="HO564" s="57"/>
      <c r="HP564" s="57"/>
      <c r="HQ564" s="57"/>
      <c r="HR564" s="57"/>
      <c r="HS564" s="57"/>
      <c r="HT564" s="57"/>
      <c r="HU564" s="57"/>
      <c r="HV564" s="57"/>
      <c r="HW564" s="57"/>
      <c r="HX564" s="57"/>
      <c r="HY564" s="57"/>
      <c r="HZ564" s="57"/>
      <c r="IA564" s="57"/>
      <c r="IB564" s="57"/>
      <c r="IC564" s="57"/>
    </row>
    <row r="565" spans="4:237"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  <c r="AA565" s="57"/>
      <c r="AB565" s="57"/>
      <c r="AC565" s="57"/>
      <c r="AD565" s="57"/>
      <c r="AE565" s="57"/>
      <c r="AF565" s="57"/>
      <c r="AG565" s="57"/>
      <c r="AH565" s="57"/>
      <c r="AI565" s="57"/>
      <c r="AJ565" s="57"/>
      <c r="AK565" s="57"/>
      <c r="AL565" s="57"/>
      <c r="AM565" s="57"/>
      <c r="AN565" s="57"/>
      <c r="AO565" s="57"/>
      <c r="AP565" s="57"/>
      <c r="AQ565" s="57"/>
      <c r="AR565" s="57"/>
      <c r="AS565" s="57"/>
      <c r="AT565" s="57"/>
      <c r="AU565" s="57"/>
      <c r="AV565" s="57"/>
      <c r="AW565" s="57"/>
      <c r="AX565" s="57"/>
      <c r="AY565" s="57"/>
      <c r="AZ565" s="57"/>
      <c r="BA565" s="57"/>
      <c r="BB565" s="57"/>
      <c r="BC565" s="57"/>
      <c r="BD565" s="57"/>
      <c r="BE565" s="57"/>
      <c r="BF565" s="57"/>
      <c r="BG565" s="57"/>
      <c r="BH565" s="57"/>
      <c r="BI565" s="57"/>
      <c r="BJ565" s="57"/>
      <c r="BK565" s="57"/>
      <c r="BL565" s="57"/>
      <c r="BM565" s="57"/>
      <c r="BN565" s="57"/>
      <c r="BO565" s="57"/>
      <c r="BP565" s="57"/>
      <c r="BQ565" s="57"/>
      <c r="BR565" s="57"/>
      <c r="BS565" s="57"/>
      <c r="BT565" s="57"/>
      <c r="BU565" s="57"/>
      <c r="BV565" s="57"/>
      <c r="BW565" s="57"/>
      <c r="BX565" s="57"/>
      <c r="BY565" s="57"/>
      <c r="BZ565" s="57"/>
      <c r="CA565" s="57"/>
      <c r="CB565" s="57"/>
      <c r="CC565" s="57"/>
      <c r="CD565" s="57"/>
      <c r="CE565" s="57"/>
      <c r="CF565" s="57"/>
      <c r="CG565" s="57"/>
      <c r="CH565" s="57"/>
      <c r="CI565" s="57"/>
      <c r="CJ565" s="57"/>
      <c r="CK565" s="57"/>
      <c r="CL565" s="57"/>
      <c r="CM565" s="57"/>
      <c r="CN565" s="57"/>
      <c r="CO565" s="57"/>
      <c r="CP565" s="57"/>
      <c r="CQ565" s="57"/>
      <c r="CR565" s="57"/>
      <c r="CS565" s="57"/>
      <c r="CT565" s="57"/>
      <c r="CU565" s="57"/>
      <c r="CV565" s="57"/>
      <c r="CW565" s="57"/>
      <c r="CX565" s="57"/>
      <c r="CY565" s="57"/>
      <c r="CZ565" s="57"/>
      <c r="DA565" s="57"/>
      <c r="DB565" s="57"/>
      <c r="DC565" s="57"/>
      <c r="DD565" s="57"/>
      <c r="DE565" s="57"/>
      <c r="DF565" s="57"/>
      <c r="DG565" s="57"/>
      <c r="DH565" s="57"/>
      <c r="DI565" s="57"/>
      <c r="DJ565" s="57"/>
      <c r="DK565" s="57"/>
      <c r="DL565" s="57"/>
      <c r="DM565" s="57"/>
      <c r="DN565" s="57"/>
      <c r="DO565" s="57"/>
      <c r="DP565" s="57"/>
      <c r="DQ565" s="57"/>
      <c r="DR565" s="57"/>
      <c r="DS565" s="57"/>
      <c r="DT565" s="57"/>
      <c r="DU565" s="57"/>
      <c r="DV565" s="57"/>
      <c r="DW565" s="57"/>
      <c r="DX565" s="57"/>
      <c r="DY565" s="57"/>
      <c r="DZ565" s="57"/>
      <c r="EA565" s="57"/>
      <c r="EB565" s="57"/>
      <c r="EC565" s="57"/>
      <c r="ED565" s="57"/>
      <c r="EE565" s="57"/>
      <c r="EF565" s="57"/>
      <c r="EG565" s="57"/>
      <c r="EH565" s="57"/>
      <c r="EI565" s="57"/>
      <c r="EJ565" s="57"/>
      <c r="EK565" s="57"/>
      <c r="EL565" s="57"/>
      <c r="EM565" s="57"/>
      <c r="EN565" s="57"/>
      <c r="EO565" s="57"/>
      <c r="EP565" s="57"/>
      <c r="EQ565" s="57"/>
      <c r="ER565" s="57"/>
      <c r="ES565" s="57"/>
      <c r="ET565" s="57"/>
      <c r="EU565" s="57"/>
      <c r="EV565" s="57"/>
      <c r="EW565" s="57"/>
      <c r="EX565" s="57"/>
      <c r="EY565" s="57"/>
      <c r="EZ565" s="57"/>
      <c r="FA565" s="57"/>
      <c r="FB565" s="57"/>
      <c r="FC565" s="57"/>
      <c r="FD565" s="57"/>
      <c r="FE565" s="57"/>
      <c r="FF565" s="57"/>
      <c r="FG565" s="57"/>
      <c r="FH565" s="57"/>
      <c r="FI565" s="57"/>
      <c r="FJ565" s="57"/>
      <c r="FK565" s="57"/>
      <c r="FL565" s="57"/>
      <c r="FM565" s="57"/>
      <c r="FN565" s="57"/>
      <c r="FO565" s="57"/>
      <c r="FP565" s="57"/>
      <c r="FQ565" s="57"/>
      <c r="FR565" s="57"/>
      <c r="FS565" s="57"/>
      <c r="FT565" s="57"/>
      <c r="FU565" s="57"/>
      <c r="FV565" s="57"/>
      <c r="FW565" s="57"/>
      <c r="FX565" s="57"/>
      <c r="FY565" s="57"/>
      <c r="FZ565" s="57"/>
      <c r="GA565" s="57"/>
      <c r="GB565" s="57"/>
      <c r="GC565" s="57"/>
      <c r="GD565" s="57"/>
      <c r="GE565" s="57"/>
      <c r="GF565" s="57"/>
      <c r="GG565" s="57"/>
      <c r="GH565" s="57"/>
      <c r="GI565" s="57"/>
      <c r="GJ565" s="57"/>
      <c r="GK565" s="57"/>
      <c r="GL565" s="57"/>
      <c r="GM565" s="57"/>
      <c r="GN565" s="57"/>
      <c r="GO565" s="57"/>
      <c r="GP565" s="57"/>
      <c r="GQ565" s="57"/>
      <c r="GR565" s="57"/>
      <c r="GS565" s="57"/>
      <c r="GT565" s="57"/>
      <c r="GU565" s="57"/>
      <c r="GV565" s="57"/>
      <c r="GW565" s="57"/>
      <c r="GX565" s="57"/>
      <c r="GY565" s="57"/>
      <c r="GZ565" s="57"/>
      <c r="HA565" s="57"/>
      <c r="HB565" s="57"/>
      <c r="HC565" s="57"/>
      <c r="HD565" s="57"/>
      <c r="HE565" s="57"/>
      <c r="HF565" s="57"/>
      <c r="HG565" s="57"/>
      <c r="HH565" s="57"/>
      <c r="HI565" s="57"/>
      <c r="HJ565" s="57"/>
      <c r="HK565" s="57"/>
      <c r="HL565" s="57"/>
      <c r="HM565" s="57"/>
      <c r="HN565" s="57"/>
      <c r="HO565" s="57"/>
      <c r="HP565" s="57"/>
      <c r="HQ565" s="57"/>
      <c r="HR565" s="57"/>
      <c r="HS565" s="57"/>
      <c r="HT565" s="57"/>
      <c r="HU565" s="57"/>
      <c r="HV565" s="57"/>
      <c r="HW565" s="57"/>
      <c r="HX565" s="57"/>
      <c r="HY565" s="57"/>
      <c r="HZ565" s="57"/>
      <c r="IA565" s="57"/>
      <c r="IB565" s="57"/>
      <c r="IC565" s="57"/>
    </row>
    <row r="566" spans="4:237"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  <c r="AA566" s="57"/>
      <c r="AB566" s="57"/>
      <c r="AC566" s="57"/>
      <c r="AD566" s="57"/>
      <c r="AE566" s="57"/>
      <c r="AF566" s="57"/>
      <c r="AG566" s="57"/>
      <c r="AH566" s="57"/>
      <c r="AI566" s="57"/>
      <c r="AJ566" s="57"/>
      <c r="AK566" s="57"/>
      <c r="AL566" s="57"/>
      <c r="AM566" s="57"/>
      <c r="AN566" s="57"/>
      <c r="AO566" s="57"/>
      <c r="AP566" s="57"/>
      <c r="AQ566" s="57"/>
      <c r="AR566" s="57"/>
      <c r="AS566" s="57"/>
      <c r="AT566" s="57"/>
      <c r="AU566" s="57"/>
      <c r="AV566" s="57"/>
      <c r="AW566" s="57"/>
      <c r="AX566" s="57"/>
      <c r="AY566" s="57"/>
      <c r="AZ566" s="57"/>
      <c r="BA566" s="57"/>
      <c r="BB566" s="57"/>
      <c r="BC566" s="57"/>
      <c r="BD566" s="57"/>
      <c r="BE566" s="57"/>
      <c r="BF566" s="57"/>
      <c r="BG566" s="57"/>
      <c r="BH566" s="57"/>
      <c r="BI566" s="57"/>
      <c r="BJ566" s="57"/>
      <c r="BK566" s="57"/>
      <c r="BL566" s="57"/>
      <c r="BM566" s="57"/>
      <c r="BN566" s="57"/>
      <c r="BO566" s="57"/>
      <c r="BP566" s="57"/>
      <c r="BQ566" s="57"/>
      <c r="BR566" s="57"/>
      <c r="BS566" s="57"/>
      <c r="BT566" s="57"/>
      <c r="BU566" s="57"/>
      <c r="BV566" s="57"/>
      <c r="BW566" s="57"/>
      <c r="BX566" s="57"/>
      <c r="BY566" s="57"/>
      <c r="BZ566" s="57"/>
      <c r="CA566" s="57"/>
      <c r="CB566" s="57"/>
      <c r="CC566" s="57"/>
      <c r="CD566" s="57"/>
      <c r="CE566" s="57"/>
      <c r="CF566" s="57"/>
      <c r="CG566" s="57"/>
      <c r="CH566" s="57"/>
      <c r="CI566" s="57"/>
      <c r="CJ566" s="57"/>
      <c r="CK566" s="57"/>
      <c r="CL566" s="57"/>
      <c r="CM566" s="57"/>
      <c r="CN566" s="57"/>
      <c r="CO566" s="57"/>
      <c r="CP566" s="57"/>
      <c r="CQ566" s="57"/>
      <c r="CR566" s="57"/>
      <c r="CS566" s="57"/>
      <c r="CT566" s="57"/>
      <c r="CU566" s="57"/>
      <c r="CV566" s="57"/>
      <c r="CW566" s="57"/>
      <c r="CX566" s="57"/>
      <c r="CY566" s="57"/>
      <c r="CZ566" s="57"/>
      <c r="DA566" s="57"/>
      <c r="DB566" s="57"/>
      <c r="DC566" s="57"/>
      <c r="DD566" s="57"/>
      <c r="DE566" s="57"/>
      <c r="DF566" s="57"/>
      <c r="DG566" s="57"/>
      <c r="DH566" s="57"/>
      <c r="DI566" s="57"/>
      <c r="DJ566" s="57"/>
      <c r="DK566" s="57"/>
      <c r="DL566" s="57"/>
      <c r="DM566" s="57"/>
      <c r="DN566" s="57"/>
      <c r="DO566" s="57"/>
      <c r="DP566" s="57"/>
      <c r="DQ566" s="57"/>
      <c r="DR566" s="57"/>
      <c r="DS566" s="57"/>
      <c r="DT566" s="57"/>
      <c r="DU566" s="57"/>
      <c r="DV566" s="57"/>
      <c r="DW566" s="57"/>
      <c r="DX566" s="57"/>
      <c r="DY566" s="57"/>
      <c r="DZ566" s="57"/>
      <c r="EA566" s="57"/>
      <c r="EB566" s="57"/>
      <c r="EC566" s="57"/>
      <c r="ED566" s="57"/>
      <c r="EE566" s="57"/>
      <c r="EF566" s="57"/>
      <c r="EG566" s="57"/>
      <c r="EH566" s="57"/>
      <c r="EI566" s="57"/>
      <c r="EJ566" s="57"/>
      <c r="EK566" s="57"/>
      <c r="EL566" s="57"/>
      <c r="EM566" s="57"/>
      <c r="EN566" s="57"/>
      <c r="EO566" s="57"/>
      <c r="EP566" s="57"/>
      <c r="EQ566" s="57"/>
      <c r="ER566" s="57"/>
      <c r="ES566" s="57"/>
      <c r="ET566" s="57"/>
      <c r="EU566" s="57"/>
      <c r="EV566" s="57"/>
      <c r="EW566" s="57"/>
      <c r="EX566" s="57"/>
      <c r="EY566" s="57"/>
      <c r="EZ566" s="57"/>
      <c r="FA566" s="57"/>
      <c r="FB566" s="57"/>
      <c r="FC566" s="57"/>
      <c r="FD566" s="57"/>
      <c r="FE566" s="57"/>
      <c r="FF566" s="57"/>
      <c r="FG566" s="57"/>
      <c r="FH566" s="57"/>
      <c r="FI566" s="57"/>
      <c r="FJ566" s="57"/>
      <c r="FK566" s="57"/>
      <c r="FL566" s="57"/>
      <c r="FM566" s="57"/>
      <c r="FN566" s="57"/>
      <c r="FO566" s="57"/>
      <c r="FP566" s="57"/>
      <c r="FQ566" s="57"/>
      <c r="FR566" s="57"/>
      <c r="FS566" s="57"/>
      <c r="FT566" s="57"/>
      <c r="FU566" s="57"/>
      <c r="FV566" s="57"/>
      <c r="FW566" s="57"/>
      <c r="FX566" s="57"/>
      <c r="FY566" s="57"/>
      <c r="FZ566" s="57"/>
      <c r="GA566" s="57"/>
      <c r="GB566" s="57"/>
      <c r="GC566" s="57"/>
      <c r="GD566" s="57"/>
      <c r="GE566" s="57"/>
      <c r="GF566" s="57"/>
      <c r="GG566" s="57"/>
      <c r="GH566" s="57"/>
      <c r="GI566" s="57"/>
      <c r="GJ566" s="57"/>
      <c r="GK566" s="57"/>
      <c r="GL566" s="57"/>
      <c r="GM566" s="57"/>
      <c r="GN566" s="57"/>
      <c r="GO566" s="57"/>
      <c r="GP566" s="57"/>
      <c r="GQ566" s="57"/>
      <c r="GR566" s="57"/>
      <c r="GS566" s="57"/>
      <c r="GT566" s="57"/>
      <c r="GU566" s="57"/>
      <c r="GV566" s="57"/>
      <c r="GW566" s="57"/>
      <c r="GX566" s="57"/>
      <c r="GY566" s="57"/>
      <c r="GZ566" s="57"/>
      <c r="HA566" s="57"/>
      <c r="HB566" s="57"/>
      <c r="HC566" s="57"/>
      <c r="HD566" s="57"/>
      <c r="HE566" s="57"/>
      <c r="HF566" s="57"/>
      <c r="HG566" s="57"/>
      <c r="HH566" s="57"/>
      <c r="HI566" s="57"/>
      <c r="HJ566" s="57"/>
      <c r="HK566" s="57"/>
      <c r="HL566" s="57"/>
      <c r="HM566" s="57"/>
      <c r="HN566" s="57"/>
      <c r="HO566" s="57"/>
      <c r="HP566" s="57"/>
      <c r="HQ566" s="57"/>
      <c r="HR566" s="57"/>
      <c r="HS566" s="57"/>
      <c r="HT566" s="57"/>
      <c r="HU566" s="57"/>
      <c r="HV566" s="57"/>
      <c r="HW566" s="57"/>
      <c r="HX566" s="57"/>
      <c r="HY566" s="57"/>
      <c r="HZ566" s="57"/>
      <c r="IA566" s="57"/>
      <c r="IB566" s="57"/>
      <c r="IC566" s="57"/>
    </row>
    <row r="567" spans="4:237"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  <c r="AA567" s="57"/>
      <c r="AB567" s="57"/>
      <c r="AC567" s="57"/>
      <c r="AD567" s="57"/>
      <c r="AE567" s="57"/>
      <c r="AF567" s="57"/>
      <c r="AG567" s="57"/>
      <c r="AH567" s="57"/>
      <c r="AI567" s="57"/>
      <c r="AJ567" s="57"/>
      <c r="AK567" s="57"/>
      <c r="AL567" s="57"/>
      <c r="AM567" s="57"/>
      <c r="AN567" s="57"/>
      <c r="AO567" s="57"/>
      <c r="AP567" s="57"/>
      <c r="AQ567" s="57"/>
      <c r="AR567" s="57"/>
      <c r="AS567" s="57"/>
      <c r="AT567" s="57"/>
      <c r="AU567" s="57"/>
      <c r="AV567" s="57"/>
      <c r="AW567" s="57"/>
      <c r="AX567" s="57"/>
      <c r="AY567" s="57"/>
      <c r="AZ567" s="57"/>
      <c r="BA567" s="57"/>
      <c r="BB567" s="57"/>
      <c r="BC567" s="57"/>
      <c r="BD567" s="57"/>
      <c r="BE567" s="57"/>
      <c r="BF567" s="57"/>
      <c r="BG567" s="57"/>
      <c r="BH567" s="57"/>
      <c r="BI567" s="57"/>
      <c r="BJ567" s="57"/>
      <c r="BK567" s="57"/>
      <c r="BL567" s="57"/>
      <c r="BM567" s="57"/>
      <c r="BN567" s="57"/>
      <c r="BO567" s="57"/>
      <c r="BP567" s="57"/>
      <c r="BQ567" s="57"/>
      <c r="BR567" s="57"/>
      <c r="BS567" s="57"/>
      <c r="BT567" s="57"/>
      <c r="BU567" s="57"/>
      <c r="BV567" s="57"/>
      <c r="BW567" s="57"/>
      <c r="BX567" s="57"/>
      <c r="BY567" s="57"/>
      <c r="BZ567" s="57"/>
      <c r="CA567" s="57"/>
      <c r="CB567" s="57"/>
      <c r="CC567" s="57"/>
      <c r="CD567" s="57"/>
      <c r="CE567" s="57"/>
      <c r="CF567" s="57"/>
      <c r="CG567" s="57"/>
      <c r="CH567" s="57"/>
      <c r="CI567" s="57"/>
      <c r="CJ567" s="57"/>
      <c r="CK567" s="57"/>
      <c r="CL567" s="57"/>
      <c r="CM567" s="57"/>
      <c r="CN567" s="57"/>
      <c r="CO567" s="57"/>
      <c r="CP567" s="57"/>
      <c r="CQ567" s="57"/>
      <c r="CR567" s="57"/>
      <c r="CS567" s="57"/>
      <c r="CT567" s="57"/>
      <c r="CU567" s="57"/>
      <c r="CV567" s="57"/>
      <c r="CW567" s="57"/>
      <c r="CX567" s="57"/>
      <c r="CY567" s="57"/>
      <c r="CZ567" s="57"/>
      <c r="DA567" s="57"/>
      <c r="DB567" s="57"/>
      <c r="DC567" s="57"/>
      <c r="DD567" s="57"/>
      <c r="DE567" s="57"/>
      <c r="DF567" s="57"/>
      <c r="DG567" s="57"/>
      <c r="DH567" s="57"/>
      <c r="DI567" s="57"/>
      <c r="DJ567" s="57"/>
      <c r="DK567" s="57"/>
      <c r="DL567" s="57"/>
      <c r="DM567" s="57"/>
      <c r="DN567" s="57"/>
      <c r="DO567" s="57"/>
      <c r="DP567" s="57"/>
      <c r="DQ567" s="57"/>
      <c r="DR567" s="57"/>
      <c r="DS567" s="57"/>
      <c r="DT567" s="57"/>
      <c r="DU567" s="57"/>
      <c r="DV567" s="57"/>
      <c r="DW567" s="57"/>
      <c r="DX567" s="57"/>
      <c r="DY567" s="57"/>
      <c r="DZ567" s="57"/>
      <c r="EA567" s="57"/>
      <c r="EB567" s="57"/>
      <c r="EC567" s="57"/>
      <c r="ED567" s="57"/>
      <c r="EE567" s="57"/>
      <c r="EF567" s="57"/>
      <c r="EG567" s="57"/>
      <c r="EH567" s="57"/>
      <c r="EI567" s="57"/>
      <c r="EJ567" s="57"/>
      <c r="EK567" s="57"/>
      <c r="EL567" s="57"/>
      <c r="EM567" s="57"/>
      <c r="EN567" s="57"/>
      <c r="EO567" s="57"/>
      <c r="EP567" s="57"/>
      <c r="EQ567" s="57"/>
      <c r="ER567" s="57"/>
      <c r="ES567" s="57"/>
      <c r="ET567" s="57"/>
      <c r="EU567" s="57"/>
      <c r="EV567" s="57"/>
      <c r="EW567" s="57"/>
      <c r="EX567" s="57"/>
      <c r="EY567" s="57"/>
      <c r="EZ567" s="57"/>
      <c r="FA567" s="57"/>
      <c r="FB567" s="57"/>
      <c r="FC567" s="57"/>
      <c r="FD567" s="57"/>
      <c r="FE567" s="57"/>
      <c r="FF567" s="57"/>
      <c r="FG567" s="57"/>
      <c r="FH567" s="57"/>
      <c r="FI567" s="57"/>
      <c r="FJ567" s="57"/>
      <c r="FK567" s="57"/>
      <c r="FL567" s="57"/>
      <c r="FM567" s="57"/>
      <c r="FN567" s="57"/>
      <c r="FO567" s="57"/>
      <c r="FP567" s="57"/>
      <c r="FQ567" s="57"/>
      <c r="FR567" s="57"/>
      <c r="FS567" s="57"/>
      <c r="FT567" s="57"/>
      <c r="FU567" s="57"/>
      <c r="FV567" s="57"/>
      <c r="FW567" s="57"/>
      <c r="FX567" s="57"/>
      <c r="FY567" s="57"/>
      <c r="FZ567" s="57"/>
      <c r="GA567" s="57"/>
      <c r="GB567" s="57"/>
      <c r="GC567" s="57"/>
      <c r="GD567" s="57"/>
      <c r="GE567" s="57"/>
      <c r="GF567" s="57"/>
      <c r="GG567" s="57"/>
      <c r="GH567" s="57"/>
      <c r="GI567" s="57"/>
      <c r="GJ567" s="57"/>
      <c r="GK567" s="57"/>
      <c r="GL567" s="57"/>
      <c r="GM567" s="57"/>
      <c r="GN567" s="57"/>
      <c r="GO567" s="57"/>
      <c r="GP567" s="57"/>
      <c r="GQ567" s="57"/>
      <c r="GR567" s="57"/>
      <c r="GS567" s="57"/>
      <c r="GT567" s="57"/>
      <c r="GU567" s="57"/>
      <c r="GV567" s="57"/>
      <c r="GW567" s="57"/>
      <c r="GX567" s="57"/>
      <c r="GY567" s="57"/>
      <c r="GZ567" s="57"/>
      <c r="HA567" s="57"/>
      <c r="HB567" s="57"/>
      <c r="HC567" s="57"/>
      <c r="HD567" s="57"/>
      <c r="HE567" s="57"/>
      <c r="HF567" s="57"/>
      <c r="HG567" s="57"/>
      <c r="HH567" s="57"/>
      <c r="HI567" s="57"/>
      <c r="HJ567" s="57"/>
      <c r="HK567" s="57"/>
      <c r="HL567" s="57"/>
      <c r="HM567" s="57"/>
      <c r="HN567" s="57"/>
      <c r="HO567" s="57"/>
      <c r="HP567" s="57"/>
      <c r="HQ567" s="57"/>
      <c r="HR567" s="57"/>
      <c r="HS567" s="57"/>
      <c r="HT567" s="57"/>
      <c r="HU567" s="57"/>
      <c r="HV567" s="57"/>
      <c r="HW567" s="57"/>
      <c r="HX567" s="57"/>
      <c r="HY567" s="57"/>
      <c r="HZ567" s="57"/>
      <c r="IA567" s="57"/>
      <c r="IB567" s="57"/>
      <c r="IC567" s="57"/>
    </row>
    <row r="568" spans="4:237"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  <c r="AA568" s="57"/>
      <c r="AB568" s="57"/>
      <c r="AC568" s="57"/>
      <c r="AD568" s="57"/>
      <c r="AE568" s="57"/>
      <c r="AF568" s="57"/>
      <c r="AG568" s="57"/>
      <c r="AH568" s="57"/>
      <c r="AI568" s="57"/>
      <c r="AJ568" s="57"/>
      <c r="AK568" s="57"/>
      <c r="AL568" s="57"/>
      <c r="AM568" s="57"/>
      <c r="AN568" s="57"/>
      <c r="AO568" s="57"/>
      <c r="AP568" s="57"/>
      <c r="AQ568" s="57"/>
      <c r="AR568" s="57"/>
      <c r="AS568" s="57"/>
      <c r="AT568" s="57"/>
      <c r="AU568" s="57"/>
      <c r="AV568" s="57"/>
      <c r="AW568" s="57"/>
      <c r="AX568" s="57"/>
      <c r="AY568" s="57"/>
      <c r="AZ568" s="57"/>
      <c r="BA568" s="57"/>
      <c r="BB568" s="57"/>
      <c r="BC568" s="57"/>
      <c r="BD568" s="57"/>
      <c r="BE568" s="57"/>
      <c r="BF568" s="57"/>
      <c r="BG568" s="57"/>
      <c r="BH568" s="57"/>
      <c r="BI568" s="57"/>
      <c r="BJ568" s="57"/>
      <c r="BK568" s="57"/>
      <c r="BL568" s="57"/>
      <c r="BM568" s="57"/>
      <c r="BN568" s="57"/>
      <c r="BO568" s="57"/>
      <c r="BP568" s="57"/>
      <c r="BQ568" s="57"/>
      <c r="BR568" s="57"/>
      <c r="BS568" s="57"/>
      <c r="BT568" s="57"/>
      <c r="BU568" s="57"/>
      <c r="BV568" s="57"/>
      <c r="BW568" s="57"/>
      <c r="BX568" s="57"/>
      <c r="BY568" s="57"/>
      <c r="BZ568" s="57"/>
      <c r="CA568" s="57"/>
      <c r="CB568" s="57"/>
      <c r="CC568" s="57"/>
      <c r="CD568" s="57"/>
      <c r="CE568" s="57"/>
      <c r="CF568" s="57"/>
      <c r="CG568" s="57"/>
      <c r="CH568" s="57"/>
      <c r="CI568" s="57"/>
      <c r="CJ568" s="57"/>
      <c r="CK568" s="57"/>
      <c r="CL568" s="57"/>
      <c r="CM568" s="57"/>
      <c r="CN568" s="57"/>
      <c r="CO568" s="57"/>
      <c r="CP568" s="57"/>
      <c r="CQ568" s="57"/>
      <c r="CR568" s="57"/>
      <c r="CS568" s="57"/>
      <c r="CT568" s="57"/>
      <c r="CU568" s="57"/>
      <c r="CV568" s="57"/>
      <c r="CW568" s="57"/>
      <c r="CX568" s="57"/>
      <c r="CY568" s="57"/>
      <c r="CZ568" s="57"/>
      <c r="DA568" s="57"/>
      <c r="DB568" s="57"/>
      <c r="DC568" s="57"/>
      <c r="DD568" s="57"/>
      <c r="DE568" s="57"/>
      <c r="DF568" s="57"/>
      <c r="DG568" s="57"/>
      <c r="DH568" s="57"/>
      <c r="DI568" s="57"/>
      <c r="DJ568" s="57"/>
      <c r="DK568" s="57"/>
      <c r="DL568" s="57"/>
      <c r="DM568" s="57"/>
      <c r="DN568" s="57"/>
      <c r="DO568" s="57"/>
      <c r="DP568" s="57"/>
      <c r="DQ568" s="57"/>
      <c r="DR568" s="57"/>
      <c r="DS568" s="57"/>
      <c r="DT568" s="57"/>
      <c r="DU568" s="57"/>
      <c r="DV568" s="57"/>
      <c r="DW568" s="57"/>
      <c r="DX568" s="57"/>
      <c r="DY568" s="57"/>
      <c r="DZ568" s="57"/>
      <c r="EA568" s="57"/>
      <c r="EB568" s="57"/>
      <c r="EC568" s="57"/>
      <c r="ED568" s="57"/>
      <c r="EE568" s="57"/>
      <c r="EF568" s="57"/>
      <c r="EG568" s="57"/>
      <c r="EH568" s="57"/>
      <c r="EI568" s="57"/>
      <c r="EJ568" s="57"/>
      <c r="EK568" s="57"/>
      <c r="EL568" s="57"/>
      <c r="EM568" s="57"/>
      <c r="EN568" s="57"/>
      <c r="EO568" s="57"/>
      <c r="EP568" s="57"/>
      <c r="EQ568" s="57"/>
      <c r="ER568" s="57"/>
      <c r="ES568" s="57"/>
      <c r="ET568" s="57"/>
      <c r="EU568" s="57"/>
      <c r="EV568" s="57"/>
      <c r="EW568" s="57"/>
      <c r="EX568" s="57"/>
      <c r="EY568" s="57"/>
      <c r="EZ568" s="57"/>
      <c r="FA568" s="57"/>
      <c r="FB568" s="57"/>
      <c r="FC568" s="57"/>
      <c r="FD568" s="57"/>
      <c r="FE568" s="57"/>
      <c r="FF568" s="57"/>
      <c r="FG568" s="57"/>
      <c r="FH568" s="57"/>
      <c r="FI568" s="57"/>
      <c r="FJ568" s="57"/>
      <c r="FK568" s="57"/>
      <c r="FL568" s="57"/>
      <c r="FM568" s="57"/>
      <c r="FN568" s="57"/>
      <c r="FO568" s="57"/>
      <c r="FP568" s="57"/>
      <c r="FQ568" s="57"/>
      <c r="FR568" s="57"/>
      <c r="FS568" s="57"/>
      <c r="FT568" s="57"/>
      <c r="FU568" s="57"/>
      <c r="FV568" s="57"/>
      <c r="FW568" s="57"/>
      <c r="FX568" s="57"/>
      <c r="FY568" s="57"/>
      <c r="FZ568" s="57"/>
      <c r="GA568" s="57"/>
      <c r="GB568" s="57"/>
      <c r="GC568" s="57"/>
      <c r="GD568" s="57"/>
      <c r="GE568" s="57"/>
      <c r="GF568" s="57"/>
      <c r="GG568" s="57"/>
      <c r="GH568" s="57"/>
      <c r="GI568" s="57"/>
      <c r="GJ568" s="57"/>
      <c r="GK568" s="57"/>
      <c r="GL568" s="57"/>
      <c r="GM568" s="57"/>
      <c r="GN568" s="57"/>
      <c r="GO568" s="57"/>
      <c r="GP568" s="57"/>
      <c r="GQ568" s="57"/>
      <c r="GR568" s="57"/>
      <c r="GS568" s="57"/>
      <c r="GT568" s="57"/>
      <c r="GU568" s="57"/>
      <c r="GV568" s="57"/>
      <c r="GW568" s="57"/>
      <c r="GX568" s="57"/>
      <c r="GY568" s="57"/>
      <c r="GZ568" s="57"/>
      <c r="HA568" s="57"/>
      <c r="HB568" s="57"/>
      <c r="HC568" s="57"/>
      <c r="HD568" s="57"/>
      <c r="HE568" s="57"/>
      <c r="HF568" s="57"/>
      <c r="HG568" s="57"/>
      <c r="HH568" s="57"/>
      <c r="HI568" s="57"/>
      <c r="HJ568" s="57"/>
      <c r="HK568" s="57"/>
      <c r="HL568" s="57"/>
      <c r="HM568" s="57"/>
      <c r="HN568" s="57"/>
      <c r="HO568" s="57"/>
      <c r="HP568" s="57"/>
      <c r="HQ568" s="57"/>
      <c r="HR568" s="57"/>
      <c r="HS568" s="57"/>
      <c r="HT568" s="57"/>
      <c r="HU568" s="57"/>
      <c r="HV568" s="57"/>
      <c r="HW568" s="57"/>
      <c r="HX568" s="57"/>
      <c r="HY568" s="57"/>
      <c r="HZ568" s="57"/>
      <c r="IA568" s="57"/>
      <c r="IB568" s="57"/>
      <c r="IC568" s="57"/>
    </row>
    <row r="569" spans="4:237"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  <c r="AA569" s="57"/>
      <c r="AB569" s="57"/>
      <c r="AC569" s="57"/>
      <c r="AD569" s="57"/>
      <c r="AE569" s="57"/>
      <c r="AF569" s="57"/>
      <c r="AG569" s="57"/>
      <c r="AH569" s="57"/>
      <c r="AI569" s="57"/>
      <c r="AJ569" s="57"/>
      <c r="AK569" s="57"/>
      <c r="AL569" s="57"/>
      <c r="AM569" s="57"/>
      <c r="AN569" s="57"/>
      <c r="AO569" s="57"/>
      <c r="AP569" s="57"/>
      <c r="AQ569" s="57"/>
      <c r="AR569" s="57"/>
      <c r="AS569" s="57"/>
      <c r="AT569" s="57"/>
      <c r="AU569" s="57"/>
      <c r="AV569" s="57"/>
      <c r="AW569" s="57"/>
      <c r="AX569" s="57"/>
      <c r="AY569" s="57"/>
      <c r="AZ569" s="57"/>
      <c r="BA569" s="57"/>
      <c r="BB569" s="57"/>
      <c r="BC569" s="57"/>
      <c r="BD569" s="57"/>
      <c r="BE569" s="57"/>
      <c r="BF569" s="57"/>
      <c r="BG569" s="57"/>
      <c r="BH569" s="57"/>
      <c r="BI569" s="57"/>
      <c r="BJ569" s="57"/>
      <c r="BK569" s="57"/>
      <c r="BL569" s="57"/>
      <c r="BM569" s="57"/>
      <c r="BN569" s="57"/>
      <c r="BO569" s="57"/>
      <c r="BP569" s="57"/>
      <c r="BQ569" s="57"/>
      <c r="BR569" s="57"/>
      <c r="BS569" s="57"/>
      <c r="BT569" s="57"/>
      <c r="BU569" s="57"/>
      <c r="BV569" s="57"/>
      <c r="BW569" s="57"/>
      <c r="BX569" s="57"/>
      <c r="BY569" s="57"/>
      <c r="BZ569" s="57"/>
      <c r="CA569" s="57"/>
      <c r="CB569" s="57"/>
      <c r="CC569" s="57"/>
      <c r="CD569" s="57"/>
      <c r="CE569" s="57"/>
      <c r="CF569" s="57"/>
      <c r="CG569" s="57"/>
      <c r="CH569" s="57"/>
      <c r="CI569" s="57"/>
      <c r="CJ569" s="57"/>
      <c r="CK569" s="57"/>
      <c r="CL569" s="57"/>
      <c r="CM569" s="57"/>
      <c r="CN569" s="57"/>
      <c r="CO569" s="57"/>
      <c r="CP569" s="57"/>
      <c r="CQ569" s="57"/>
      <c r="CR569" s="57"/>
      <c r="CS569" s="57"/>
      <c r="CT569" s="57"/>
      <c r="CU569" s="57"/>
      <c r="CV569" s="57"/>
      <c r="CW569" s="57"/>
      <c r="CX569" s="57"/>
      <c r="CY569" s="57"/>
      <c r="CZ569" s="57"/>
      <c r="DA569" s="57"/>
      <c r="DB569" s="57"/>
      <c r="DC569" s="57"/>
      <c r="DD569" s="57"/>
      <c r="DE569" s="57"/>
      <c r="DF569" s="57"/>
      <c r="DG569" s="57"/>
      <c r="DH569" s="57"/>
      <c r="DI569" s="57"/>
      <c r="DJ569" s="57"/>
      <c r="DK569" s="57"/>
      <c r="DL569" s="57"/>
      <c r="DM569" s="57"/>
      <c r="DN569" s="57"/>
      <c r="DO569" s="57"/>
      <c r="DP569" s="57"/>
      <c r="DQ569" s="57"/>
      <c r="DR569" s="57"/>
      <c r="DS569" s="57"/>
      <c r="DT569" s="57"/>
      <c r="DU569" s="57"/>
      <c r="DV569" s="57"/>
      <c r="DW569" s="57"/>
      <c r="DX569" s="57"/>
      <c r="DY569" s="57"/>
      <c r="DZ569" s="57"/>
      <c r="EA569" s="57"/>
      <c r="EB569" s="57"/>
      <c r="EC569" s="57"/>
      <c r="ED569" s="57"/>
      <c r="EE569" s="57"/>
      <c r="EF569" s="57"/>
      <c r="EG569" s="57"/>
      <c r="EH569" s="57"/>
      <c r="EI569" s="57"/>
      <c r="EJ569" s="57"/>
      <c r="EK569" s="57"/>
      <c r="EL569" s="57"/>
      <c r="EM569" s="57"/>
      <c r="EN569" s="57"/>
      <c r="EO569" s="57"/>
      <c r="EP569" s="57"/>
      <c r="EQ569" s="57"/>
      <c r="ER569" s="57"/>
      <c r="ES569" s="57"/>
      <c r="ET569" s="57"/>
      <c r="EU569" s="57"/>
      <c r="EV569" s="57"/>
      <c r="EW569" s="57"/>
      <c r="EX569" s="57"/>
      <c r="EY569" s="57"/>
      <c r="EZ569" s="57"/>
      <c r="FA569" s="57"/>
      <c r="FB569" s="57"/>
      <c r="FC569" s="57"/>
      <c r="FD569" s="57"/>
      <c r="FE569" s="57"/>
      <c r="FF569" s="57"/>
      <c r="FG569" s="57"/>
      <c r="FH569" s="57"/>
      <c r="FI569" s="57"/>
      <c r="FJ569" s="57"/>
      <c r="FK569" s="57"/>
      <c r="FL569" s="57"/>
      <c r="FM569" s="57"/>
      <c r="FN569" s="57"/>
      <c r="FO569" s="57"/>
      <c r="FP569" s="57"/>
      <c r="FQ569" s="57"/>
      <c r="FR569" s="57"/>
      <c r="FS569" s="57"/>
      <c r="FT569" s="57"/>
      <c r="FU569" s="57"/>
      <c r="FV569" s="57"/>
      <c r="FW569" s="57"/>
      <c r="FX569" s="57"/>
      <c r="FY569" s="57"/>
      <c r="FZ569" s="57"/>
      <c r="GA569" s="57"/>
      <c r="GB569" s="57"/>
      <c r="GC569" s="57"/>
      <c r="GD569" s="57"/>
      <c r="GE569" s="57"/>
      <c r="GF569" s="57"/>
      <c r="GG569" s="57"/>
      <c r="GH569" s="57"/>
      <c r="GI569" s="57"/>
      <c r="GJ569" s="57"/>
      <c r="GK569" s="57"/>
      <c r="GL569" s="57"/>
      <c r="GM569" s="57"/>
      <c r="GN569" s="57"/>
      <c r="GO569" s="57"/>
      <c r="GP569" s="57"/>
      <c r="GQ569" s="57"/>
      <c r="GR569" s="57"/>
      <c r="GS569" s="57"/>
      <c r="GT569" s="57"/>
      <c r="GU569" s="57"/>
      <c r="GV569" s="57"/>
      <c r="GW569" s="57"/>
      <c r="GX569" s="57"/>
      <c r="GY569" s="57"/>
      <c r="GZ569" s="57"/>
      <c r="HA569" s="57"/>
      <c r="HB569" s="57"/>
      <c r="HC569" s="57"/>
      <c r="HD569" s="57"/>
      <c r="HE569" s="57"/>
      <c r="HF569" s="57"/>
      <c r="HG569" s="57"/>
      <c r="HH569" s="57"/>
      <c r="HI569" s="57"/>
      <c r="HJ569" s="57"/>
      <c r="HK569" s="57"/>
      <c r="HL569" s="57"/>
      <c r="HM569" s="57"/>
      <c r="HN569" s="57"/>
      <c r="HO569" s="57"/>
      <c r="HP569" s="57"/>
      <c r="HQ569" s="57"/>
      <c r="HR569" s="57"/>
      <c r="HS569" s="57"/>
      <c r="HT569" s="57"/>
      <c r="HU569" s="57"/>
      <c r="HV569" s="57"/>
      <c r="HW569" s="57"/>
      <c r="HX569" s="57"/>
      <c r="HY569" s="57"/>
      <c r="HZ569" s="57"/>
      <c r="IA569" s="57"/>
      <c r="IB569" s="57"/>
      <c r="IC569" s="57"/>
    </row>
    <row r="570" spans="4:237"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  <c r="AA570" s="57"/>
      <c r="AB570" s="57"/>
      <c r="AC570" s="57"/>
      <c r="AD570" s="57"/>
      <c r="AE570" s="57"/>
      <c r="AF570" s="57"/>
      <c r="AG570" s="57"/>
      <c r="AH570" s="57"/>
      <c r="AI570" s="57"/>
      <c r="AJ570" s="57"/>
      <c r="AK570" s="57"/>
      <c r="AL570" s="57"/>
      <c r="AM570" s="57"/>
      <c r="AN570" s="57"/>
      <c r="AO570" s="57"/>
      <c r="AP570" s="57"/>
      <c r="AQ570" s="57"/>
      <c r="AR570" s="57"/>
      <c r="AS570" s="57"/>
      <c r="AT570" s="57"/>
      <c r="AU570" s="57"/>
      <c r="AV570" s="57"/>
      <c r="AW570" s="57"/>
      <c r="AX570" s="57"/>
      <c r="AY570" s="57"/>
      <c r="AZ570" s="57"/>
      <c r="BA570" s="57"/>
      <c r="BB570" s="57"/>
      <c r="BC570" s="57"/>
      <c r="BD570" s="57"/>
      <c r="BE570" s="57"/>
      <c r="BF570" s="57"/>
      <c r="BG570" s="57"/>
      <c r="BH570" s="57"/>
      <c r="BI570" s="57"/>
      <c r="BJ570" s="57"/>
      <c r="BK570" s="57"/>
      <c r="BL570" s="57"/>
      <c r="BM570" s="57"/>
      <c r="BN570" s="57"/>
      <c r="BO570" s="57"/>
      <c r="BP570" s="57"/>
      <c r="BQ570" s="57"/>
      <c r="BR570" s="57"/>
      <c r="BS570" s="57"/>
      <c r="BT570" s="57"/>
      <c r="BU570" s="57"/>
      <c r="BV570" s="57"/>
      <c r="BW570" s="57"/>
      <c r="BX570" s="57"/>
      <c r="BY570" s="57"/>
      <c r="BZ570" s="57"/>
      <c r="CA570" s="57"/>
      <c r="CB570" s="57"/>
      <c r="CC570" s="57"/>
      <c r="CD570" s="57"/>
      <c r="CE570" s="57"/>
      <c r="CF570" s="57"/>
      <c r="CG570" s="57"/>
      <c r="CH570" s="57"/>
      <c r="CI570" s="57"/>
      <c r="CJ570" s="57"/>
      <c r="CK570" s="57"/>
      <c r="CL570" s="57"/>
      <c r="CM570" s="57"/>
      <c r="CN570" s="57"/>
      <c r="CO570" s="57"/>
      <c r="CP570" s="57"/>
      <c r="CQ570" s="57"/>
      <c r="CR570" s="57"/>
      <c r="CS570" s="57"/>
      <c r="CT570" s="57"/>
      <c r="CU570" s="57"/>
      <c r="CV570" s="57"/>
      <c r="CW570" s="57"/>
      <c r="CX570" s="57"/>
      <c r="CY570" s="57"/>
      <c r="CZ570" s="57"/>
      <c r="DA570" s="57"/>
      <c r="DB570" s="57"/>
      <c r="DC570" s="57"/>
      <c r="DD570" s="57"/>
      <c r="DE570" s="57"/>
      <c r="DF570" s="57"/>
      <c r="DG570" s="57"/>
      <c r="DH570" s="57"/>
      <c r="DI570" s="57"/>
      <c r="DJ570" s="57"/>
      <c r="DK570" s="57"/>
      <c r="DL570" s="57"/>
      <c r="DM570" s="57"/>
      <c r="DN570" s="57"/>
      <c r="DO570" s="57"/>
      <c r="DP570" s="57"/>
      <c r="DQ570" s="57"/>
      <c r="DR570" s="57"/>
      <c r="DS570" s="57"/>
      <c r="DT570" s="57"/>
      <c r="DU570" s="57"/>
      <c r="DV570" s="57"/>
      <c r="DW570" s="57"/>
      <c r="DX570" s="57"/>
      <c r="DY570" s="57"/>
      <c r="DZ570" s="57"/>
      <c r="EA570" s="57"/>
      <c r="EB570" s="57"/>
      <c r="EC570" s="57"/>
      <c r="ED570" s="57"/>
      <c r="EE570" s="57"/>
      <c r="EF570" s="57"/>
      <c r="EG570" s="57"/>
      <c r="EH570" s="57"/>
      <c r="EI570" s="57"/>
      <c r="EJ570" s="57"/>
      <c r="EK570" s="57"/>
      <c r="EL570" s="57"/>
      <c r="EM570" s="57"/>
      <c r="EN570" s="57"/>
      <c r="EO570" s="57"/>
      <c r="EP570" s="57"/>
      <c r="EQ570" s="57"/>
      <c r="ER570" s="57"/>
      <c r="ES570" s="57"/>
      <c r="ET570" s="57"/>
      <c r="EU570" s="57"/>
      <c r="EV570" s="57"/>
      <c r="EW570" s="57"/>
      <c r="EX570" s="57"/>
      <c r="EY570" s="57"/>
      <c r="EZ570" s="57"/>
      <c r="FA570" s="57"/>
      <c r="FB570" s="57"/>
      <c r="FC570" s="57"/>
      <c r="FD570" s="57"/>
      <c r="FE570" s="57"/>
      <c r="FF570" s="57"/>
      <c r="FG570" s="57"/>
      <c r="FH570" s="57"/>
      <c r="FI570" s="57"/>
      <c r="FJ570" s="57"/>
      <c r="FK570" s="57"/>
      <c r="FL570" s="57"/>
      <c r="FM570" s="57"/>
      <c r="FN570" s="57"/>
      <c r="FO570" s="57"/>
      <c r="FP570" s="57"/>
      <c r="FQ570" s="57"/>
      <c r="FR570" s="57"/>
      <c r="FS570" s="57"/>
      <c r="FT570" s="57"/>
      <c r="FU570" s="57"/>
      <c r="FV570" s="57"/>
      <c r="FW570" s="57"/>
      <c r="FX570" s="57"/>
      <c r="FY570" s="57"/>
      <c r="FZ570" s="57"/>
      <c r="GA570" s="57"/>
      <c r="GB570" s="57"/>
      <c r="GC570" s="57"/>
      <c r="GD570" s="57"/>
      <c r="GE570" s="57"/>
      <c r="GF570" s="57"/>
      <c r="GG570" s="57"/>
      <c r="GH570" s="57"/>
      <c r="GI570" s="57"/>
      <c r="GJ570" s="57"/>
      <c r="GK570" s="57"/>
      <c r="GL570" s="57"/>
      <c r="GM570" s="57"/>
      <c r="GN570" s="57"/>
      <c r="GO570" s="57"/>
      <c r="GP570" s="57"/>
      <c r="GQ570" s="57"/>
      <c r="GR570" s="57"/>
      <c r="GS570" s="57"/>
      <c r="GT570" s="57"/>
      <c r="GU570" s="57"/>
      <c r="GV570" s="57"/>
      <c r="GW570" s="57"/>
      <c r="GX570" s="57"/>
      <c r="GY570" s="57"/>
      <c r="GZ570" s="57"/>
      <c r="HA570" s="57"/>
      <c r="HB570" s="57"/>
      <c r="HC570" s="57"/>
      <c r="HD570" s="57"/>
      <c r="HE570" s="57"/>
      <c r="HF570" s="57"/>
      <c r="HG570" s="57"/>
      <c r="HH570" s="57"/>
      <c r="HI570" s="57"/>
      <c r="HJ570" s="57"/>
      <c r="HK570" s="57"/>
      <c r="HL570" s="57"/>
      <c r="HM570" s="57"/>
      <c r="HN570" s="57"/>
      <c r="HO570" s="57"/>
      <c r="HP570" s="57"/>
      <c r="HQ570" s="57"/>
      <c r="HR570" s="57"/>
      <c r="HS570" s="57"/>
      <c r="HT570" s="57"/>
      <c r="HU570" s="57"/>
      <c r="HV570" s="57"/>
      <c r="HW570" s="57"/>
      <c r="HX570" s="57"/>
      <c r="HY570" s="57"/>
      <c r="HZ570" s="57"/>
      <c r="IA570" s="57"/>
      <c r="IB570" s="57"/>
      <c r="IC570" s="57"/>
    </row>
    <row r="571" spans="4:237"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  <c r="AB571" s="57"/>
      <c r="AC571" s="57"/>
      <c r="AD571" s="57"/>
      <c r="AE571" s="57"/>
      <c r="AF571" s="57"/>
      <c r="AG571" s="57"/>
      <c r="AH571" s="57"/>
      <c r="AI571" s="57"/>
      <c r="AJ571" s="57"/>
      <c r="AK571" s="57"/>
      <c r="AL571" s="57"/>
      <c r="AM571" s="57"/>
      <c r="AN571" s="57"/>
      <c r="AO571" s="57"/>
      <c r="AP571" s="57"/>
      <c r="AQ571" s="57"/>
      <c r="AR571" s="57"/>
      <c r="AS571" s="57"/>
      <c r="AT571" s="57"/>
      <c r="AU571" s="57"/>
      <c r="AV571" s="57"/>
      <c r="AW571" s="57"/>
      <c r="AX571" s="57"/>
      <c r="AY571" s="57"/>
      <c r="AZ571" s="57"/>
      <c r="BA571" s="57"/>
      <c r="BB571" s="57"/>
      <c r="BC571" s="57"/>
      <c r="BD571" s="57"/>
      <c r="BE571" s="57"/>
      <c r="BF571" s="57"/>
      <c r="BG571" s="57"/>
      <c r="BH571" s="57"/>
      <c r="BI571" s="57"/>
      <c r="BJ571" s="57"/>
      <c r="BK571" s="57"/>
      <c r="BL571" s="57"/>
      <c r="BM571" s="57"/>
      <c r="BN571" s="57"/>
      <c r="BO571" s="57"/>
      <c r="BP571" s="57"/>
      <c r="BQ571" s="57"/>
      <c r="BR571" s="57"/>
      <c r="BS571" s="57"/>
      <c r="BT571" s="57"/>
      <c r="BU571" s="57"/>
      <c r="BV571" s="57"/>
      <c r="BW571" s="57"/>
      <c r="BX571" s="57"/>
      <c r="BY571" s="57"/>
      <c r="BZ571" s="57"/>
      <c r="CA571" s="57"/>
      <c r="CB571" s="57"/>
      <c r="CC571" s="57"/>
      <c r="CD571" s="57"/>
      <c r="CE571" s="57"/>
      <c r="CF571" s="57"/>
      <c r="CG571" s="57"/>
      <c r="CH571" s="57"/>
      <c r="CI571" s="57"/>
      <c r="CJ571" s="57"/>
      <c r="CK571" s="57"/>
      <c r="CL571" s="57"/>
      <c r="CM571" s="57"/>
      <c r="CN571" s="57"/>
      <c r="CO571" s="57"/>
      <c r="CP571" s="57"/>
      <c r="CQ571" s="57"/>
      <c r="CR571" s="57"/>
      <c r="CS571" s="57"/>
      <c r="CT571" s="57"/>
      <c r="CU571" s="57"/>
      <c r="CV571" s="57"/>
      <c r="CW571" s="57"/>
      <c r="CX571" s="57"/>
      <c r="CY571" s="57"/>
      <c r="CZ571" s="57"/>
      <c r="DA571" s="57"/>
      <c r="DB571" s="57"/>
      <c r="DC571" s="57"/>
      <c r="DD571" s="57"/>
      <c r="DE571" s="57"/>
      <c r="DF571" s="57"/>
      <c r="DG571" s="57"/>
      <c r="DH571" s="57"/>
      <c r="DI571" s="57"/>
      <c r="DJ571" s="57"/>
      <c r="DK571" s="57"/>
      <c r="DL571" s="57"/>
      <c r="DM571" s="57"/>
      <c r="DN571" s="57"/>
      <c r="DO571" s="57"/>
      <c r="DP571" s="57"/>
      <c r="DQ571" s="57"/>
      <c r="DR571" s="57"/>
      <c r="DS571" s="57"/>
      <c r="DT571" s="57"/>
      <c r="DU571" s="57"/>
      <c r="DV571" s="57"/>
      <c r="DW571" s="57"/>
      <c r="DX571" s="57"/>
      <c r="DY571" s="57"/>
      <c r="DZ571" s="57"/>
      <c r="EA571" s="57"/>
      <c r="EB571" s="57"/>
      <c r="EC571" s="57"/>
      <c r="ED571" s="57"/>
      <c r="EE571" s="57"/>
      <c r="EF571" s="57"/>
      <c r="EG571" s="57"/>
      <c r="EH571" s="57"/>
      <c r="EI571" s="57"/>
      <c r="EJ571" s="57"/>
      <c r="EK571" s="57"/>
      <c r="EL571" s="57"/>
      <c r="EM571" s="57"/>
      <c r="EN571" s="57"/>
      <c r="EO571" s="57"/>
      <c r="EP571" s="57"/>
      <c r="EQ571" s="57"/>
      <c r="ER571" s="57"/>
      <c r="ES571" s="57"/>
      <c r="ET571" s="57"/>
      <c r="EU571" s="57"/>
      <c r="EV571" s="57"/>
      <c r="EW571" s="57"/>
      <c r="EX571" s="57"/>
      <c r="EY571" s="57"/>
      <c r="EZ571" s="57"/>
      <c r="FA571" s="57"/>
      <c r="FB571" s="57"/>
      <c r="FC571" s="57"/>
      <c r="FD571" s="57"/>
      <c r="FE571" s="57"/>
      <c r="FF571" s="57"/>
      <c r="FG571" s="57"/>
      <c r="FH571" s="57"/>
      <c r="FI571" s="57"/>
      <c r="FJ571" s="57"/>
      <c r="FK571" s="57"/>
      <c r="FL571" s="57"/>
      <c r="FM571" s="57"/>
      <c r="FN571" s="57"/>
      <c r="FO571" s="57"/>
      <c r="FP571" s="57"/>
      <c r="FQ571" s="57"/>
      <c r="FR571" s="57"/>
      <c r="FS571" s="57"/>
      <c r="FT571" s="57"/>
      <c r="FU571" s="57"/>
      <c r="FV571" s="57"/>
      <c r="FW571" s="57"/>
      <c r="FX571" s="57"/>
      <c r="FY571" s="57"/>
      <c r="FZ571" s="57"/>
      <c r="GA571" s="57"/>
      <c r="GB571" s="57"/>
      <c r="GC571" s="57"/>
      <c r="GD571" s="57"/>
      <c r="GE571" s="57"/>
      <c r="GF571" s="57"/>
      <c r="GG571" s="57"/>
      <c r="GH571" s="57"/>
      <c r="GI571" s="57"/>
      <c r="GJ571" s="57"/>
      <c r="GK571" s="57"/>
      <c r="GL571" s="57"/>
      <c r="GM571" s="57"/>
      <c r="GN571" s="57"/>
      <c r="GO571" s="57"/>
      <c r="GP571" s="57"/>
      <c r="GQ571" s="57"/>
      <c r="GR571" s="57"/>
      <c r="GS571" s="57"/>
      <c r="GT571" s="57"/>
      <c r="GU571" s="57"/>
      <c r="GV571" s="57"/>
      <c r="GW571" s="57"/>
      <c r="GX571" s="57"/>
      <c r="GY571" s="57"/>
      <c r="GZ571" s="57"/>
      <c r="HA571" s="57"/>
      <c r="HB571" s="57"/>
      <c r="HC571" s="57"/>
      <c r="HD571" s="57"/>
      <c r="HE571" s="57"/>
      <c r="HF571" s="57"/>
      <c r="HG571" s="57"/>
      <c r="HH571" s="57"/>
      <c r="HI571" s="57"/>
      <c r="HJ571" s="57"/>
      <c r="HK571" s="57"/>
      <c r="HL571" s="57"/>
      <c r="HM571" s="57"/>
      <c r="HN571" s="57"/>
      <c r="HO571" s="57"/>
      <c r="HP571" s="57"/>
      <c r="HQ571" s="57"/>
      <c r="HR571" s="57"/>
      <c r="HS571" s="57"/>
      <c r="HT571" s="57"/>
      <c r="HU571" s="57"/>
      <c r="HV571" s="57"/>
      <c r="HW571" s="57"/>
      <c r="HX571" s="57"/>
      <c r="HY571" s="57"/>
      <c r="HZ571" s="57"/>
      <c r="IA571" s="57"/>
      <c r="IB571" s="57"/>
      <c r="IC571" s="57"/>
    </row>
    <row r="572" spans="4:237"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  <c r="AA572" s="57"/>
      <c r="AB572" s="57"/>
      <c r="AC572" s="57"/>
      <c r="AD572" s="57"/>
      <c r="AE572" s="57"/>
      <c r="AF572" s="57"/>
      <c r="AG572" s="57"/>
      <c r="AH572" s="57"/>
      <c r="AI572" s="57"/>
      <c r="AJ572" s="57"/>
      <c r="AK572" s="57"/>
      <c r="AL572" s="57"/>
      <c r="AM572" s="57"/>
      <c r="AN572" s="57"/>
      <c r="AO572" s="57"/>
      <c r="AP572" s="57"/>
      <c r="AQ572" s="57"/>
      <c r="AR572" s="57"/>
      <c r="AS572" s="57"/>
      <c r="AT572" s="57"/>
      <c r="AU572" s="57"/>
      <c r="AV572" s="57"/>
      <c r="AW572" s="57"/>
      <c r="AX572" s="57"/>
      <c r="AY572" s="57"/>
      <c r="AZ572" s="57"/>
      <c r="BA572" s="57"/>
      <c r="BB572" s="57"/>
      <c r="BC572" s="57"/>
      <c r="BD572" s="57"/>
      <c r="BE572" s="57"/>
      <c r="BF572" s="57"/>
      <c r="BG572" s="57"/>
      <c r="BH572" s="57"/>
      <c r="BI572" s="57"/>
      <c r="BJ572" s="57"/>
      <c r="BK572" s="57"/>
      <c r="BL572" s="57"/>
      <c r="BM572" s="57"/>
      <c r="BN572" s="57"/>
      <c r="BO572" s="57"/>
      <c r="BP572" s="57"/>
      <c r="BQ572" s="57"/>
      <c r="BR572" s="57"/>
      <c r="BS572" s="57"/>
      <c r="BT572" s="57"/>
      <c r="BU572" s="57"/>
      <c r="BV572" s="57"/>
      <c r="BW572" s="57"/>
      <c r="BX572" s="57"/>
      <c r="BY572" s="57"/>
      <c r="BZ572" s="57"/>
      <c r="CA572" s="57"/>
      <c r="CB572" s="57"/>
      <c r="CC572" s="57"/>
      <c r="CD572" s="57"/>
      <c r="CE572" s="57"/>
      <c r="CF572" s="57"/>
      <c r="CG572" s="57"/>
      <c r="CH572" s="57"/>
      <c r="CI572" s="57"/>
      <c r="CJ572" s="57"/>
      <c r="CK572" s="57"/>
      <c r="CL572" s="57"/>
      <c r="CM572" s="57"/>
      <c r="CN572" s="57"/>
      <c r="CO572" s="57"/>
      <c r="CP572" s="57"/>
      <c r="CQ572" s="57"/>
      <c r="CR572" s="57"/>
      <c r="CS572" s="57"/>
      <c r="CT572" s="57"/>
      <c r="CU572" s="57"/>
      <c r="CV572" s="57"/>
      <c r="CW572" s="57"/>
      <c r="CX572" s="57"/>
      <c r="CY572" s="57"/>
      <c r="CZ572" s="57"/>
      <c r="DA572" s="57"/>
      <c r="DB572" s="57"/>
      <c r="DC572" s="57"/>
      <c r="DD572" s="57"/>
      <c r="DE572" s="57"/>
      <c r="DF572" s="57"/>
      <c r="DG572" s="57"/>
      <c r="DH572" s="57"/>
      <c r="DI572" s="57"/>
      <c r="DJ572" s="57"/>
      <c r="DK572" s="57"/>
      <c r="DL572" s="57"/>
      <c r="DM572" s="57"/>
      <c r="DN572" s="57"/>
      <c r="DO572" s="57"/>
      <c r="DP572" s="57"/>
      <c r="DQ572" s="57"/>
      <c r="DR572" s="57"/>
      <c r="DS572" s="57"/>
      <c r="DT572" s="57"/>
      <c r="DU572" s="57"/>
      <c r="DV572" s="57"/>
      <c r="DW572" s="57"/>
      <c r="DX572" s="57"/>
      <c r="DY572" s="57"/>
      <c r="DZ572" s="57"/>
      <c r="EA572" s="57"/>
      <c r="EB572" s="57"/>
      <c r="EC572" s="57"/>
      <c r="ED572" s="57"/>
      <c r="EE572" s="57"/>
      <c r="EF572" s="57"/>
      <c r="EG572" s="57"/>
      <c r="EH572" s="57"/>
      <c r="EI572" s="57"/>
      <c r="EJ572" s="57"/>
      <c r="EK572" s="57"/>
      <c r="EL572" s="57"/>
      <c r="EM572" s="57"/>
      <c r="EN572" s="57"/>
      <c r="EO572" s="57"/>
      <c r="EP572" s="57"/>
      <c r="EQ572" s="57"/>
      <c r="ER572" s="57"/>
      <c r="ES572" s="57"/>
      <c r="ET572" s="57"/>
      <c r="EU572" s="57"/>
      <c r="EV572" s="57"/>
      <c r="EW572" s="57"/>
      <c r="EX572" s="57"/>
      <c r="EY572" s="57"/>
      <c r="EZ572" s="57"/>
      <c r="FA572" s="57"/>
      <c r="FB572" s="57"/>
      <c r="FC572" s="57"/>
      <c r="FD572" s="57"/>
      <c r="FE572" s="57"/>
      <c r="FF572" s="57"/>
      <c r="FG572" s="57"/>
      <c r="FH572" s="57"/>
      <c r="FI572" s="57"/>
      <c r="FJ572" s="57"/>
      <c r="FK572" s="57"/>
      <c r="FL572" s="57"/>
      <c r="FM572" s="57"/>
      <c r="FN572" s="57"/>
      <c r="FO572" s="57"/>
      <c r="FP572" s="57"/>
      <c r="FQ572" s="57"/>
      <c r="FR572" s="57"/>
      <c r="FS572" s="57"/>
      <c r="FT572" s="57"/>
      <c r="FU572" s="57"/>
      <c r="FV572" s="57"/>
      <c r="FW572" s="57"/>
      <c r="FX572" s="57"/>
      <c r="FY572" s="57"/>
      <c r="FZ572" s="57"/>
      <c r="GA572" s="57"/>
      <c r="GB572" s="57"/>
      <c r="GC572" s="57"/>
      <c r="GD572" s="57"/>
      <c r="GE572" s="57"/>
      <c r="GF572" s="57"/>
      <c r="GG572" s="57"/>
      <c r="GH572" s="57"/>
      <c r="GI572" s="57"/>
      <c r="GJ572" s="57"/>
      <c r="GK572" s="57"/>
      <c r="GL572" s="57"/>
      <c r="GM572" s="57"/>
      <c r="GN572" s="57"/>
      <c r="GO572" s="57"/>
      <c r="GP572" s="57"/>
      <c r="GQ572" s="57"/>
      <c r="GR572" s="57"/>
      <c r="GS572" s="57"/>
      <c r="GT572" s="57"/>
      <c r="GU572" s="57"/>
      <c r="GV572" s="57"/>
      <c r="GW572" s="57"/>
      <c r="GX572" s="57"/>
      <c r="GY572" s="57"/>
      <c r="GZ572" s="57"/>
      <c r="HA572" s="57"/>
      <c r="HB572" s="57"/>
      <c r="HC572" s="57"/>
      <c r="HD572" s="57"/>
      <c r="HE572" s="57"/>
      <c r="HF572" s="57"/>
      <c r="HG572" s="57"/>
      <c r="HH572" s="57"/>
      <c r="HI572" s="57"/>
      <c r="HJ572" s="57"/>
      <c r="HK572" s="57"/>
      <c r="HL572" s="57"/>
      <c r="HM572" s="57"/>
      <c r="HN572" s="57"/>
      <c r="HO572" s="57"/>
      <c r="HP572" s="57"/>
      <c r="HQ572" s="57"/>
      <c r="HR572" s="57"/>
      <c r="HS572" s="57"/>
      <c r="HT572" s="57"/>
      <c r="HU572" s="57"/>
      <c r="HV572" s="57"/>
      <c r="HW572" s="57"/>
      <c r="HX572" s="57"/>
      <c r="HY572" s="57"/>
      <c r="HZ572" s="57"/>
      <c r="IA572" s="57"/>
      <c r="IB572" s="57"/>
      <c r="IC572" s="57"/>
    </row>
    <row r="573" spans="4:237"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  <c r="AB573" s="57"/>
      <c r="AC573" s="57"/>
      <c r="AD573" s="57"/>
      <c r="AE573" s="57"/>
      <c r="AF573" s="57"/>
      <c r="AG573" s="57"/>
      <c r="AH573" s="57"/>
      <c r="AI573" s="57"/>
      <c r="AJ573" s="57"/>
      <c r="AK573" s="57"/>
      <c r="AL573" s="57"/>
      <c r="AM573" s="57"/>
      <c r="AN573" s="57"/>
      <c r="AO573" s="57"/>
      <c r="AP573" s="57"/>
      <c r="AQ573" s="57"/>
      <c r="AR573" s="57"/>
      <c r="AS573" s="57"/>
      <c r="AT573" s="57"/>
      <c r="AU573" s="57"/>
      <c r="AV573" s="57"/>
      <c r="AW573" s="57"/>
      <c r="AX573" s="57"/>
      <c r="AY573" s="57"/>
      <c r="AZ573" s="57"/>
      <c r="BA573" s="57"/>
      <c r="BB573" s="57"/>
      <c r="BC573" s="57"/>
      <c r="BD573" s="57"/>
      <c r="BE573" s="57"/>
      <c r="BF573" s="57"/>
      <c r="BG573" s="57"/>
      <c r="BH573" s="57"/>
      <c r="BI573" s="57"/>
      <c r="BJ573" s="57"/>
      <c r="BK573" s="57"/>
      <c r="BL573" s="57"/>
      <c r="BM573" s="57"/>
      <c r="BN573" s="57"/>
      <c r="BO573" s="57"/>
      <c r="BP573" s="57"/>
      <c r="BQ573" s="57"/>
      <c r="BR573" s="57"/>
      <c r="BS573" s="57"/>
      <c r="BT573" s="57"/>
      <c r="BU573" s="57"/>
      <c r="BV573" s="57"/>
      <c r="BW573" s="57"/>
      <c r="BX573" s="57"/>
      <c r="BY573" s="57"/>
      <c r="BZ573" s="57"/>
      <c r="CA573" s="57"/>
      <c r="CB573" s="57"/>
      <c r="CC573" s="57"/>
      <c r="CD573" s="57"/>
      <c r="CE573" s="57"/>
      <c r="CF573" s="57"/>
      <c r="CG573" s="57"/>
      <c r="CH573" s="57"/>
      <c r="CI573" s="57"/>
      <c r="CJ573" s="57"/>
      <c r="CK573" s="57"/>
      <c r="CL573" s="57"/>
      <c r="CM573" s="57"/>
      <c r="CN573" s="57"/>
      <c r="CO573" s="57"/>
      <c r="CP573" s="57"/>
      <c r="CQ573" s="57"/>
      <c r="CR573" s="57"/>
      <c r="CS573" s="57"/>
      <c r="CT573" s="57"/>
      <c r="CU573" s="57"/>
      <c r="CV573" s="57"/>
      <c r="CW573" s="57"/>
      <c r="CX573" s="57"/>
      <c r="CY573" s="57"/>
      <c r="CZ573" s="57"/>
      <c r="DA573" s="57"/>
      <c r="DB573" s="57"/>
      <c r="DC573" s="57"/>
      <c r="DD573" s="57"/>
      <c r="DE573" s="57"/>
      <c r="DF573" s="57"/>
      <c r="DG573" s="57"/>
      <c r="DH573" s="57"/>
      <c r="DI573" s="57"/>
      <c r="DJ573" s="57"/>
      <c r="DK573" s="57"/>
      <c r="DL573" s="57"/>
      <c r="DM573" s="57"/>
      <c r="DN573" s="57"/>
      <c r="DO573" s="57"/>
      <c r="DP573" s="57"/>
      <c r="DQ573" s="57"/>
      <c r="DR573" s="57"/>
      <c r="DS573" s="57"/>
      <c r="DT573" s="57"/>
      <c r="DU573" s="57"/>
      <c r="DV573" s="57"/>
      <c r="DW573" s="57"/>
      <c r="DX573" s="57"/>
      <c r="DY573" s="57"/>
      <c r="DZ573" s="57"/>
      <c r="EA573" s="57"/>
      <c r="EB573" s="57"/>
      <c r="EC573" s="57"/>
      <c r="ED573" s="57"/>
      <c r="EE573" s="57"/>
      <c r="EF573" s="57"/>
      <c r="EG573" s="57"/>
      <c r="EH573" s="57"/>
      <c r="EI573" s="57"/>
      <c r="EJ573" s="57"/>
      <c r="EK573" s="57"/>
      <c r="EL573" s="57"/>
      <c r="EM573" s="57"/>
      <c r="EN573" s="57"/>
      <c r="EO573" s="57"/>
      <c r="EP573" s="57"/>
      <c r="EQ573" s="57"/>
      <c r="ER573" s="57"/>
      <c r="ES573" s="57"/>
      <c r="ET573" s="57"/>
      <c r="EU573" s="57"/>
      <c r="EV573" s="57"/>
      <c r="EW573" s="57"/>
      <c r="EX573" s="57"/>
      <c r="EY573" s="57"/>
      <c r="EZ573" s="57"/>
      <c r="FA573" s="57"/>
      <c r="FB573" s="57"/>
      <c r="FC573" s="57"/>
      <c r="FD573" s="57"/>
      <c r="FE573" s="57"/>
      <c r="FF573" s="57"/>
      <c r="FG573" s="57"/>
      <c r="FH573" s="57"/>
      <c r="FI573" s="57"/>
      <c r="FJ573" s="57"/>
      <c r="FK573" s="57"/>
      <c r="FL573" s="57"/>
      <c r="FM573" s="57"/>
      <c r="FN573" s="57"/>
      <c r="FO573" s="57"/>
      <c r="FP573" s="57"/>
      <c r="FQ573" s="57"/>
      <c r="FR573" s="57"/>
      <c r="FS573" s="57"/>
      <c r="FT573" s="57"/>
      <c r="FU573" s="57"/>
      <c r="FV573" s="57"/>
      <c r="FW573" s="57"/>
      <c r="FX573" s="57"/>
      <c r="FY573" s="57"/>
      <c r="FZ573" s="57"/>
      <c r="GA573" s="57"/>
      <c r="GB573" s="57"/>
      <c r="GC573" s="57"/>
      <c r="GD573" s="57"/>
      <c r="GE573" s="57"/>
      <c r="GF573" s="57"/>
      <c r="GG573" s="57"/>
      <c r="GH573" s="57"/>
      <c r="GI573" s="57"/>
      <c r="GJ573" s="57"/>
      <c r="GK573" s="57"/>
      <c r="GL573" s="57"/>
      <c r="GM573" s="57"/>
      <c r="GN573" s="57"/>
      <c r="GO573" s="57"/>
      <c r="GP573" s="57"/>
      <c r="GQ573" s="57"/>
      <c r="GR573" s="57"/>
      <c r="GS573" s="57"/>
      <c r="GT573" s="57"/>
      <c r="GU573" s="57"/>
      <c r="GV573" s="57"/>
      <c r="GW573" s="57"/>
      <c r="GX573" s="57"/>
      <c r="GY573" s="57"/>
      <c r="GZ573" s="57"/>
      <c r="HA573" s="57"/>
      <c r="HB573" s="57"/>
      <c r="HC573" s="57"/>
      <c r="HD573" s="57"/>
      <c r="HE573" s="57"/>
      <c r="HF573" s="57"/>
      <c r="HG573" s="57"/>
      <c r="HH573" s="57"/>
      <c r="HI573" s="57"/>
      <c r="HJ573" s="57"/>
      <c r="HK573" s="57"/>
      <c r="HL573" s="57"/>
      <c r="HM573" s="57"/>
      <c r="HN573" s="57"/>
      <c r="HO573" s="57"/>
      <c r="HP573" s="57"/>
      <c r="HQ573" s="57"/>
      <c r="HR573" s="57"/>
      <c r="HS573" s="57"/>
      <c r="HT573" s="57"/>
      <c r="HU573" s="57"/>
      <c r="HV573" s="57"/>
      <c r="HW573" s="57"/>
      <c r="HX573" s="57"/>
      <c r="HY573" s="57"/>
      <c r="HZ573" s="57"/>
      <c r="IA573" s="57"/>
      <c r="IB573" s="57"/>
      <c r="IC573" s="57"/>
    </row>
    <row r="574" spans="4:237"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  <c r="AA574" s="57"/>
      <c r="AB574" s="57"/>
      <c r="AC574" s="57"/>
      <c r="AD574" s="57"/>
      <c r="AE574" s="57"/>
      <c r="AF574" s="57"/>
      <c r="AG574" s="57"/>
      <c r="AH574" s="57"/>
      <c r="AI574" s="57"/>
      <c r="AJ574" s="57"/>
      <c r="AK574" s="57"/>
      <c r="AL574" s="57"/>
      <c r="AM574" s="57"/>
      <c r="AN574" s="57"/>
      <c r="AO574" s="57"/>
      <c r="AP574" s="57"/>
      <c r="AQ574" s="57"/>
      <c r="AR574" s="57"/>
      <c r="AS574" s="57"/>
      <c r="AT574" s="57"/>
      <c r="AU574" s="57"/>
      <c r="AV574" s="57"/>
      <c r="AW574" s="57"/>
      <c r="AX574" s="57"/>
      <c r="AY574" s="57"/>
      <c r="AZ574" s="57"/>
      <c r="BA574" s="57"/>
      <c r="BB574" s="57"/>
      <c r="BC574" s="57"/>
      <c r="BD574" s="57"/>
      <c r="BE574" s="57"/>
      <c r="BF574" s="57"/>
      <c r="BG574" s="57"/>
      <c r="BH574" s="57"/>
      <c r="BI574" s="57"/>
      <c r="BJ574" s="57"/>
      <c r="BK574" s="57"/>
      <c r="BL574" s="57"/>
      <c r="BM574" s="57"/>
      <c r="BN574" s="57"/>
      <c r="BO574" s="57"/>
      <c r="BP574" s="57"/>
      <c r="BQ574" s="57"/>
      <c r="BR574" s="57"/>
      <c r="BS574" s="57"/>
      <c r="BT574" s="57"/>
      <c r="BU574" s="57"/>
      <c r="BV574" s="57"/>
      <c r="BW574" s="57"/>
      <c r="BX574" s="57"/>
      <c r="BY574" s="57"/>
      <c r="BZ574" s="57"/>
      <c r="CA574" s="57"/>
      <c r="CB574" s="57"/>
      <c r="CC574" s="57"/>
      <c r="CD574" s="57"/>
      <c r="CE574" s="57"/>
      <c r="CF574" s="57"/>
      <c r="CG574" s="57"/>
      <c r="CH574" s="57"/>
      <c r="CI574" s="57"/>
      <c r="CJ574" s="57"/>
      <c r="CK574" s="57"/>
      <c r="CL574" s="57"/>
      <c r="CM574" s="57"/>
      <c r="CN574" s="57"/>
      <c r="CO574" s="57"/>
      <c r="CP574" s="57"/>
      <c r="CQ574" s="57"/>
      <c r="CR574" s="57"/>
      <c r="CS574" s="57"/>
      <c r="CT574" s="57"/>
      <c r="CU574" s="57"/>
      <c r="CV574" s="57"/>
      <c r="CW574" s="57"/>
      <c r="CX574" s="57"/>
      <c r="CY574" s="57"/>
      <c r="CZ574" s="57"/>
      <c r="DA574" s="57"/>
      <c r="DB574" s="57"/>
      <c r="DC574" s="57"/>
      <c r="DD574" s="57"/>
      <c r="DE574" s="57"/>
      <c r="DF574" s="57"/>
      <c r="DG574" s="57"/>
      <c r="DH574" s="57"/>
      <c r="DI574" s="57"/>
      <c r="DJ574" s="57"/>
      <c r="DK574" s="57"/>
      <c r="DL574" s="57"/>
      <c r="DM574" s="57"/>
      <c r="DN574" s="57"/>
      <c r="DO574" s="57"/>
      <c r="DP574" s="57"/>
      <c r="DQ574" s="57"/>
      <c r="DR574" s="57"/>
      <c r="DS574" s="57"/>
      <c r="DT574" s="57"/>
      <c r="DU574" s="57"/>
      <c r="DV574" s="57"/>
      <c r="DW574" s="57"/>
      <c r="DX574" s="57"/>
      <c r="DY574" s="57"/>
      <c r="DZ574" s="57"/>
      <c r="EA574" s="57"/>
      <c r="EB574" s="57"/>
      <c r="EC574" s="57"/>
      <c r="ED574" s="57"/>
      <c r="EE574" s="57"/>
      <c r="EF574" s="57"/>
      <c r="EG574" s="57"/>
      <c r="EH574" s="57"/>
      <c r="EI574" s="57"/>
      <c r="EJ574" s="57"/>
      <c r="EK574" s="57"/>
      <c r="EL574" s="57"/>
      <c r="EM574" s="57"/>
      <c r="EN574" s="57"/>
      <c r="EO574" s="57"/>
      <c r="EP574" s="57"/>
      <c r="EQ574" s="57"/>
      <c r="ER574" s="57"/>
      <c r="ES574" s="57"/>
      <c r="ET574" s="57"/>
      <c r="EU574" s="57"/>
      <c r="EV574" s="57"/>
      <c r="EW574" s="57"/>
      <c r="EX574" s="57"/>
      <c r="EY574" s="57"/>
      <c r="EZ574" s="57"/>
      <c r="FA574" s="57"/>
      <c r="FB574" s="57"/>
      <c r="FC574" s="57"/>
      <c r="FD574" s="57"/>
      <c r="FE574" s="57"/>
      <c r="FF574" s="57"/>
      <c r="FG574" s="57"/>
      <c r="FH574" s="57"/>
      <c r="FI574" s="57"/>
      <c r="FJ574" s="57"/>
      <c r="FK574" s="57"/>
      <c r="FL574" s="57"/>
      <c r="FM574" s="57"/>
      <c r="FN574" s="57"/>
      <c r="FO574" s="57"/>
      <c r="FP574" s="57"/>
      <c r="FQ574" s="57"/>
      <c r="FR574" s="57"/>
      <c r="FS574" s="57"/>
      <c r="FT574" s="57"/>
      <c r="FU574" s="57"/>
      <c r="FV574" s="57"/>
      <c r="FW574" s="57"/>
      <c r="FX574" s="57"/>
      <c r="FY574" s="57"/>
      <c r="FZ574" s="57"/>
      <c r="GA574" s="57"/>
      <c r="GB574" s="57"/>
      <c r="GC574" s="57"/>
      <c r="GD574" s="57"/>
      <c r="GE574" s="57"/>
      <c r="GF574" s="57"/>
      <c r="GG574" s="57"/>
      <c r="GH574" s="57"/>
      <c r="GI574" s="57"/>
      <c r="GJ574" s="57"/>
      <c r="GK574" s="57"/>
      <c r="GL574" s="57"/>
      <c r="GM574" s="57"/>
      <c r="GN574" s="57"/>
      <c r="GO574" s="57"/>
      <c r="GP574" s="57"/>
      <c r="GQ574" s="57"/>
      <c r="GR574" s="57"/>
      <c r="GS574" s="57"/>
      <c r="GT574" s="57"/>
      <c r="GU574" s="57"/>
      <c r="GV574" s="57"/>
      <c r="GW574" s="57"/>
      <c r="GX574" s="57"/>
      <c r="GY574" s="57"/>
      <c r="GZ574" s="57"/>
      <c r="HA574" s="57"/>
      <c r="HB574" s="57"/>
      <c r="HC574" s="57"/>
      <c r="HD574" s="57"/>
      <c r="HE574" s="57"/>
      <c r="HF574" s="57"/>
      <c r="HG574" s="57"/>
      <c r="HH574" s="57"/>
      <c r="HI574" s="57"/>
      <c r="HJ574" s="57"/>
      <c r="HK574" s="57"/>
      <c r="HL574" s="57"/>
      <c r="HM574" s="57"/>
      <c r="HN574" s="57"/>
      <c r="HO574" s="57"/>
      <c r="HP574" s="57"/>
      <c r="HQ574" s="57"/>
      <c r="HR574" s="57"/>
      <c r="HS574" s="57"/>
      <c r="HT574" s="57"/>
      <c r="HU574" s="57"/>
      <c r="HV574" s="57"/>
      <c r="HW574" s="57"/>
      <c r="HX574" s="57"/>
      <c r="HY574" s="57"/>
      <c r="HZ574" s="57"/>
      <c r="IA574" s="57"/>
      <c r="IB574" s="57"/>
      <c r="IC574" s="57"/>
    </row>
    <row r="575" spans="4:237"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  <c r="AA575" s="57"/>
      <c r="AB575" s="57"/>
      <c r="AC575" s="57"/>
      <c r="AD575" s="57"/>
      <c r="AE575" s="57"/>
      <c r="AF575" s="57"/>
      <c r="AG575" s="57"/>
      <c r="AH575" s="57"/>
      <c r="AI575" s="57"/>
      <c r="AJ575" s="57"/>
      <c r="AK575" s="57"/>
      <c r="AL575" s="57"/>
      <c r="AM575" s="57"/>
      <c r="AN575" s="57"/>
      <c r="AO575" s="57"/>
      <c r="AP575" s="57"/>
      <c r="AQ575" s="57"/>
      <c r="AR575" s="57"/>
      <c r="AS575" s="57"/>
      <c r="AT575" s="57"/>
      <c r="AU575" s="57"/>
      <c r="AV575" s="57"/>
      <c r="AW575" s="57"/>
      <c r="AX575" s="57"/>
      <c r="AY575" s="57"/>
      <c r="AZ575" s="57"/>
      <c r="BA575" s="57"/>
      <c r="BB575" s="57"/>
      <c r="BC575" s="57"/>
      <c r="BD575" s="57"/>
      <c r="BE575" s="57"/>
      <c r="BF575" s="57"/>
      <c r="BG575" s="57"/>
      <c r="BH575" s="57"/>
      <c r="BI575" s="57"/>
      <c r="BJ575" s="57"/>
      <c r="BK575" s="57"/>
      <c r="BL575" s="57"/>
      <c r="BM575" s="57"/>
      <c r="BN575" s="57"/>
      <c r="BO575" s="57"/>
      <c r="BP575" s="57"/>
      <c r="BQ575" s="57"/>
      <c r="BR575" s="57"/>
      <c r="BS575" s="57"/>
      <c r="BT575" s="57"/>
      <c r="BU575" s="57"/>
      <c r="BV575" s="57"/>
      <c r="BW575" s="57"/>
      <c r="BX575" s="57"/>
      <c r="BY575" s="57"/>
      <c r="BZ575" s="57"/>
      <c r="CA575" s="57"/>
      <c r="CB575" s="57"/>
      <c r="CC575" s="57"/>
      <c r="CD575" s="57"/>
      <c r="CE575" s="57"/>
      <c r="CF575" s="57"/>
      <c r="CG575" s="57"/>
      <c r="CH575" s="57"/>
      <c r="CI575" s="57"/>
      <c r="CJ575" s="57"/>
      <c r="CK575" s="57"/>
      <c r="CL575" s="57"/>
      <c r="CM575" s="57"/>
      <c r="CN575" s="57"/>
      <c r="CO575" s="57"/>
      <c r="CP575" s="57"/>
      <c r="CQ575" s="57"/>
      <c r="CR575" s="57"/>
      <c r="CS575" s="57"/>
      <c r="CT575" s="57"/>
      <c r="CU575" s="57"/>
      <c r="CV575" s="57"/>
      <c r="CW575" s="57"/>
      <c r="CX575" s="57"/>
      <c r="CY575" s="57"/>
      <c r="CZ575" s="57"/>
      <c r="DA575" s="57"/>
      <c r="DB575" s="57"/>
      <c r="DC575" s="57"/>
      <c r="DD575" s="57"/>
      <c r="DE575" s="57"/>
      <c r="DF575" s="57"/>
      <c r="DG575" s="57"/>
      <c r="DH575" s="57"/>
      <c r="DI575" s="57"/>
      <c r="DJ575" s="57"/>
      <c r="DK575" s="57"/>
      <c r="DL575" s="57"/>
      <c r="DM575" s="57"/>
      <c r="DN575" s="57"/>
      <c r="DO575" s="57"/>
      <c r="DP575" s="57"/>
      <c r="DQ575" s="57"/>
      <c r="DR575" s="57"/>
      <c r="DS575" s="57"/>
      <c r="DT575" s="57"/>
      <c r="DU575" s="57"/>
      <c r="DV575" s="57"/>
      <c r="DW575" s="57"/>
      <c r="DX575" s="57"/>
      <c r="DY575" s="57"/>
      <c r="DZ575" s="57"/>
      <c r="EA575" s="57"/>
      <c r="EB575" s="57"/>
      <c r="EC575" s="57"/>
      <c r="ED575" s="57"/>
      <c r="EE575" s="57"/>
      <c r="EF575" s="57"/>
      <c r="EG575" s="57"/>
      <c r="EH575" s="57"/>
      <c r="EI575" s="57"/>
      <c r="EJ575" s="57"/>
      <c r="EK575" s="57"/>
      <c r="EL575" s="57"/>
      <c r="EM575" s="57"/>
      <c r="EN575" s="57"/>
      <c r="EO575" s="57"/>
      <c r="EP575" s="57"/>
      <c r="EQ575" s="57"/>
      <c r="ER575" s="57"/>
      <c r="ES575" s="57"/>
      <c r="ET575" s="57"/>
      <c r="EU575" s="57"/>
      <c r="EV575" s="57"/>
      <c r="EW575" s="57"/>
      <c r="EX575" s="57"/>
      <c r="EY575" s="57"/>
      <c r="EZ575" s="57"/>
      <c r="FA575" s="57"/>
      <c r="FB575" s="57"/>
      <c r="FC575" s="57"/>
      <c r="FD575" s="57"/>
      <c r="FE575" s="57"/>
      <c r="FF575" s="57"/>
      <c r="FG575" s="57"/>
      <c r="FH575" s="57"/>
      <c r="FI575" s="57"/>
      <c r="FJ575" s="57"/>
      <c r="FK575" s="57"/>
      <c r="FL575" s="57"/>
      <c r="FM575" s="57"/>
      <c r="FN575" s="57"/>
      <c r="FO575" s="57"/>
      <c r="FP575" s="57"/>
      <c r="FQ575" s="57"/>
      <c r="FR575" s="57"/>
      <c r="FS575" s="57"/>
      <c r="FT575" s="57"/>
      <c r="FU575" s="57"/>
      <c r="FV575" s="57"/>
      <c r="FW575" s="57"/>
      <c r="FX575" s="57"/>
      <c r="FY575" s="57"/>
      <c r="FZ575" s="57"/>
      <c r="GA575" s="57"/>
      <c r="GB575" s="57"/>
      <c r="GC575" s="57"/>
      <c r="GD575" s="57"/>
      <c r="GE575" s="57"/>
      <c r="GF575" s="57"/>
      <c r="GG575" s="57"/>
      <c r="GH575" s="57"/>
      <c r="GI575" s="57"/>
      <c r="GJ575" s="57"/>
      <c r="GK575" s="57"/>
      <c r="GL575" s="57"/>
      <c r="GM575" s="57"/>
      <c r="GN575" s="57"/>
      <c r="GO575" s="57"/>
      <c r="GP575" s="57"/>
      <c r="GQ575" s="57"/>
      <c r="GR575" s="57"/>
      <c r="GS575" s="57"/>
      <c r="GT575" s="57"/>
      <c r="GU575" s="57"/>
      <c r="GV575" s="57"/>
      <c r="GW575" s="57"/>
      <c r="GX575" s="57"/>
      <c r="GY575" s="57"/>
      <c r="GZ575" s="57"/>
      <c r="HA575" s="57"/>
      <c r="HB575" s="57"/>
      <c r="HC575" s="57"/>
      <c r="HD575" s="57"/>
      <c r="HE575" s="57"/>
      <c r="HF575" s="57"/>
      <c r="HG575" s="57"/>
      <c r="HH575" s="57"/>
      <c r="HI575" s="57"/>
      <c r="HJ575" s="57"/>
      <c r="HK575" s="57"/>
      <c r="HL575" s="57"/>
      <c r="HM575" s="57"/>
      <c r="HN575" s="57"/>
      <c r="HO575" s="57"/>
      <c r="HP575" s="57"/>
      <c r="HQ575" s="57"/>
      <c r="HR575" s="57"/>
      <c r="HS575" s="57"/>
      <c r="HT575" s="57"/>
      <c r="HU575" s="57"/>
      <c r="HV575" s="57"/>
      <c r="HW575" s="57"/>
      <c r="HX575" s="57"/>
      <c r="HY575" s="57"/>
      <c r="HZ575" s="57"/>
      <c r="IA575" s="57"/>
      <c r="IB575" s="57"/>
      <c r="IC575" s="57"/>
    </row>
    <row r="576" spans="4:237"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  <c r="AA576" s="57"/>
      <c r="AB576" s="57"/>
      <c r="AC576" s="57"/>
      <c r="AD576" s="57"/>
      <c r="AE576" s="57"/>
      <c r="AF576" s="57"/>
      <c r="AG576" s="57"/>
      <c r="AH576" s="57"/>
      <c r="AI576" s="57"/>
      <c r="AJ576" s="57"/>
      <c r="AK576" s="57"/>
      <c r="AL576" s="57"/>
      <c r="AM576" s="57"/>
      <c r="AN576" s="57"/>
      <c r="AO576" s="57"/>
      <c r="AP576" s="57"/>
      <c r="AQ576" s="57"/>
      <c r="AR576" s="57"/>
      <c r="AS576" s="57"/>
      <c r="AT576" s="57"/>
      <c r="AU576" s="57"/>
      <c r="AV576" s="57"/>
      <c r="AW576" s="57"/>
      <c r="AX576" s="57"/>
      <c r="AY576" s="57"/>
      <c r="AZ576" s="57"/>
      <c r="BA576" s="57"/>
      <c r="BB576" s="57"/>
      <c r="BC576" s="57"/>
      <c r="BD576" s="57"/>
      <c r="BE576" s="57"/>
      <c r="BF576" s="57"/>
      <c r="BG576" s="57"/>
      <c r="BH576" s="57"/>
      <c r="BI576" s="57"/>
      <c r="BJ576" s="57"/>
      <c r="BK576" s="57"/>
      <c r="BL576" s="57"/>
      <c r="BM576" s="57"/>
      <c r="BN576" s="57"/>
      <c r="BO576" s="57"/>
      <c r="BP576" s="57"/>
      <c r="BQ576" s="57"/>
      <c r="BR576" s="57"/>
      <c r="BS576" s="57"/>
      <c r="BT576" s="57"/>
      <c r="BU576" s="57"/>
      <c r="BV576" s="57"/>
      <c r="BW576" s="57"/>
      <c r="BX576" s="57"/>
      <c r="BY576" s="57"/>
      <c r="BZ576" s="57"/>
      <c r="CA576" s="57"/>
      <c r="CB576" s="57"/>
      <c r="CC576" s="57"/>
      <c r="CD576" s="57"/>
      <c r="CE576" s="57"/>
      <c r="CF576" s="57"/>
      <c r="CG576" s="57"/>
      <c r="CH576" s="57"/>
      <c r="CI576" s="57"/>
      <c r="CJ576" s="57"/>
      <c r="CK576" s="57"/>
      <c r="CL576" s="57"/>
      <c r="CM576" s="57"/>
      <c r="CN576" s="57"/>
      <c r="CO576" s="57"/>
      <c r="CP576" s="57"/>
      <c r="CQ576" s="57"/>
      <c r="CR576" s="57"/>
      <c r="CS576" s="57"/>
      <c r="CT576" s="57"/>
      <c r="CU576" s="57"/>
      <c r="CV576" s="57"/>
      <c r="CW576" s="57"/>
      <c r="CX576" s="57"/>
      <c r="CY576" s="57"/>
      <c r="CZ576" s="57"/>
      <c r="DA576" s="57"/>
      <c r="DB576" s="57"/>
      <c r="DC576" s="57"/>
      <c r="DD576" s="57"/>
      <c r="DE576" s="57"/>
      <c r="DF576" s="57"/>
      <c r="DG576" s="57"/>
      <c r="DH576" s="57"/>
      <c r="DI576" s="57"/>
      <c r="DJ576" s="57"/>
      <c r="DK576" s="57"/>
      <c r="DL576" s="57"/>
      <c r="DM576" s="57"/>
      <c r="DN576" s="57"/>
      <c r="DO576" s="57"/>
      <c r="DP576" s="57"/>
      <c r="DQ576" s="57"/>
      <c r="DR576" s="57"/>
      <c r="DS576" s="57"/>
      <c r="DT576" s="57"/>
      <c r="DU576" s="57"/>
      <c r="DV576" s="57"/>
      <c r="DW576" s="57"/>
      <c r="DX576" s="57"/>
      <c r="DY576" s="57"/>
      <c r="DZ576" s="57"/>
      <c r="EA576" s="57"/>
      <c r="EB576" s="57"/>
      <c r="EC576" s="57"/>
      <c r="ED576" s="57"/>
      <c r="EE576" s="57"/>
      <c r="EF576" s="57"/>
      <c r="EG576" s="57"/>
      <c r="EH576" s="57"/>
      <c r="EI576" s="57"/>
      <c r="EJ576" s="57"/>
      <c r="EK576" s="57"/>
      <c r="EL576" s="57"/>
      <c r="EM576" s="57"/>
      <c r="EN576" s="57"/>
      <c r="EO576" s="57"/>
      <c r="EP576" s="57"/>
      <c r="EQ576" s="57"/>
      <c r="ER576" s="57"/>
      <c r="ES576" s="57"/>
      <c r="ET576" s="57"/>
      <c r="EU576" s="57"/>
      <c r="EV576" s="57"/>
      <c r="EW576" s="57"/>
      <c r="EX576" s="57"/>
      <c r="EY576" s="57"/>
      <c r="EZ576" s="57"/>
      <c r="FA576" s="57"/>
      <c r="FB576" s="57"/>
      <c r="FC576" s="57"/>
      <c r="FD576" s="57"/>
      <c r="FE576" s="57"/>
      <c r="FF576" s="57"/>
      <c r="FG576" s="57"/>
      <c r="FH576" s="57"/>
      <c r="FI576" s="57"/>
      <c r="FJ576" s="57"/>
      <c r="FK576" s="57"/>
      <c r="FL576" s="57"/>
      <c r="FM576" s="57"/>
      <c r="FN576" s="57"/>
      <c r="FO576" s="57"/>
      <c r="FP576" s="57"/>
      <c r="FQ576" s="57"/>
      <c r="FR576" s="57"/>
      <c r="FS576" s="57"/>
      <c r="FT576" s="57"/>
      <c r="FU576" s="57"/>
      <c r="FV576" s="57"/>
      <c r="FW576" s="57"/>
      <c r="FX576" s="57"/>
      <c r="FY576" s="57"/>
      <c r="FZ576" s="57"/>
      <c r="GA576" s="57"/>
      <c r="GB576" s="57"/>
      <c r="GC576" s="57"/>
      <c r="GD576" s="57"/>
      <c r="GE576" s="57"/>
      <c r="GF576" s="57"/>
      <c r="GG576" s="57"/>
      <c r="GH576" s="57"/>
      <c r="GI576" s="57"/>
      <c r="GJ576" s="57"/>
      <c r="GK576" s="57"/>
      <c r="GL576" s="57"/>
      <c r="GM576" s="57"/>
      <c r="GN576" s="57"/>
      <c r="GO576" s="57"/>
      <c r="GP576" s="57"/>
      <c r="GQ576" s="57"/>
      <c r="GR576" s="57"/>
      <c r="GS576" s="57"/>
      <c r="GT576" s="57"/>
      <c r="GU576" s="57"/>
      <c r="GV576" s="57"/>
      <c r="GW576" s="57"/>
      <c r="GX576" s="57"/>
      <c r="GY576" s="57"/>
      <c r="GZ576" s="57"/>
      <c r="HA576" s="57"/>
      <c r="HB576" s="57"/>
      <c r="HC576" s="57"/>
      <c r="HD576" s="57"/>
      <c r="HE576" s="57"/>
      <c r="HF576" s="57"/>
      <c r="HG576" s="57"/>
      <c r="HH576" s="57"/>
      <c r="HI576" s="57"/>
      <c r="HJ576" s="57"/>
      <c r="HK576" s="57"/>
      <c r="HL576" s="57"/>
      <c r="HM576" s="57"/>
      <c r="HN576" s="57"/>
      <c r="HO576" s="57"/>
      <c r="HP576" s="57"/>
      <c r="HQ576" s="57"/>
      <c r="HR576" s="57"/>
      <c r="HS576" s="57"/>
      <c r="HT576" s="57"/>
      <c r="HU576" s="57"/>
      <c r="HV576" s="57"/>
      <c r="HW576" s="57"/>
      <c r="HX576" s="57"/>
      <c r="HY576" s="57"/>
      <c r="HZ576" s="57"/>
      <c r="IA576" s="57"/>
      <c r="IB576" s="57"/>
      <c r="IC576" s="57"/>
    </row>
    <row r="577" spans="4:237"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  <c r="AA577" s="57"/>
      <c r="AB577" s="57"/>
      <c r="AC577" s="57"/>
      <c r="AD577" s="57"/>
      <c r="AE577" s="57"/>
      <c r="AF577" s="57"/>
      <c r="AG577" s="57"/>
      <c r="AH577" s="57"/>
      <c r="AI577" s="57"/>
      <c r="AJ577" s="57"/>
      <c r="AK577" s="57"/>
      <c r="AL577" s="57"/>
      <c r="AM577" s="57"/>
      <c r="AN577" s="57"/>
      <c r="AO577" s="57"/>
      <c r="AP577" s="57"/>
      <c r="AQ577" s="57"/>
      <c r="AR577" s="57"/>
      <c r="AS577" s="57"/>
      <c r="AT577" s="57"/>
      <c r="AU577" s="57"/>
      <c r="AV577" s="57"/>
      <c r="AW577" s="57"/>
      <c r="AX577" s="57"/>
      <c r="AY577" s="57"/>
      <c r="AZ577" s="57"/>
      <c r="BA577" s="57"/>
      <c r="BB577" s="57"/>
      <c r="BC577" s="57"/>
      <c r="BD577" s="57"/>
      <c r="BE577" s="57"/>
      <c r="BF577" s="57"/>
      <c r="BG577" s="57"/>
      <c r="BH577" s="57"/>
      <c r="BI577" s="57"/>
      <c r="BJ577" s="57"/>
      <c r="BK577" s="57"/>
      <c r="BL577" s="57"/>
      <c r="BM577" s="57"/>
      <c r="BN577" s="57"/>
      <c r="BO577" s="57"/>
      <c r="BP577" s="57"/>
      <c r="BQ577" s="57"/>
      <c r="BR577" s="57"/>
      <c r="BS577" s="57"/>
      <c r="BT577" s="57"/>
      <c r="BU577" s="57"/>
      <c r="BV577" s="57"/>
      <c r="BW577" s="57"/>
      <c r="BX577" s="57"/>
      <c r="BY577" s="57"/>
      <c r="BZ577" s="57"/>
      <c r="CA577" s="57"/>
      <c r="CB577" s="57"/>
      <c r="CC577" s="57"/>
      <c r="CD577" s="57"/>
      <c r="CE577" s="57"/>
      <c r="CF577" s="57"/>
      <c r="CG577" s="57"/>
      <c r="CH577" s="57"/>
      <c r="CI577" s="57"/>
      <c r="CJ577" s="57"/>
      <c r="CK577" s="57"/>
      <c r="CL577" s="57"/>
      <c r="CM577" s="57"/>
      <c r="CN577" s="57"/>
      <c r="CO577" s="57"/>
      <c r="CP577" s="57"/>
      <c r="CQ577" s="57"/>
      <c r="CR577" s="57"/>
      <c r="CS577" s="57"/>
      <c r="CT577" s="57"/>
      <c r="CU577" s="57"/>
      <c r="CV577" s="57"/>
      <c r="CW577" s="57"/>
      <c r="CX577" s="57"/>
      <c r="CY577" s="57"/>
      <c r="CZ577" s="57"/>
      <c r="DA577" s="57"/>
      <c r="DB577" s="57"/>
      <c r="DC577" s="57"/>
      <c r="DD577" s="57"/>
      <c r="DE577" s="57"/>
      <c r="DF577" s="57"/>
      <c r="DG577" s="57"/>
      <c r="DH577" s="57"/>
      <c r="DI577" s="57"/>
      <c r="DJ577" s="57"/>
      <c r="DK577" s="57"/>
      <c r="DL577" s="57"/>
      <c r="DM577" s="57"/>
      <c r="DN577" s="57"/>
      <c r="DO577" s="57"/>
      <c r="DP577" s="57"/>
      <c r="DQ577" s="57"/>
      <c r="DR577" s="57"/>
      <c r="DS577" s="57"/>
      <c r="DT577" s="57"/>
      <c r="DU577" s="57"/>
      <c r="DV577" s="57"/>
      <c r="DW577" s="57"/>
      <c r="DX577" s="57"/>
      <c r="DY577" s="57"/>
      <c r="DZ577" s="57"/>
      <c r="EA577" s="57"/>
      <c r="EB577" s="57"/>
      <c r="EC577" s="57"/>
      <c r="ED577" s="57"/>
      <c r="EE577" s="57"/>
      <c r="EF577" s="57"/>
      <c r="EG577" s="57"/>
      <c r="EH577" s="57"/>
      <c r="EI577" s="57"/>
      <c r="EJ577" s="57"/>
      <c r="EK577" s="57"/>
      <c r="EL577" s="57"/>
      <c r="EM577" s="57"/>
      <c r="EN577" s="57"/>
      <c r="EO577" s="57"/>
      <c r="EP577" s="57"/>
      <c r="EQ577" s="57"/>
      <c r="ER577" s="57"/>
      <c r="ES577" s="57"/>
      <c r="ET577" s="57"/>
      <c r="EU577" s="57"/>
      <c r="EV577" s="57"/>
      <c r="EW577" s="57"/>
      <c r="EX577" s="57"/>
      <c r="EY577" s="57"/>
      <c r="EZ577" s="57"/>
      <c r="FA577" s="57"/>
      <c r="FB577" s="57"/>
      <c r="FC577" s="57"/>
      <c r="FD577" s="57"/>
      <c r="FE577" s="57"/>
      <c r="FF577" s="57"/>
      <c r="FG577" s="57"/>
      <c r="FH577" s="57"/>
      <c r="FI577" s="57"/>
      <c r="FJ577" s="57"/>
      <c r="FK577" s="57"/>
      <c r="FL577" s="57"/>
      <c r="FM577" s="57"/>
      <c r="FN577" s="57"/>
      <c r="FO577" s="57"/>
      <c r="FP577" s="57"/>
      <c r="FQ577" s="57"/>
      <c r="FR577" s="57"/>
      <c r="FS577" s="57"/>
      <c r="FT577" s="57"/>
      <c r="FU577" s="57"/>
      <c r="FV577" s="57"/>
      <c r="FW577" s="57"/>
      <c r="FX577" s="57"/>
      <c r="FY577" s="57"/>
      <c r="FZ577" s="57"/>
      <c r="GA577" s="57"/>
      <c r="GB577" s="57"/>
      <c r="GC577" s="57"/>
      <c r="GD577" s="57"/>
      <c r="GE577" s="57"/>
      <c r="GF577" s="57"/>
      <c r="GG577" s="57"/>
      <c r="GH577" s="57"/>
      <c r="GI577" s="57"/>
      <c r="GJ577" s="57"/>
      <c r="GK577" s="57"/>
      <c r="GL577" s="57"/>
      <c r="GM577" s="57"/>
      <c r="GN577" s="57"/>
      <c r="GO577" s="57"/>
      <c r="GP577" s="57"/>
      <c r="GQ577" s="57"/>
      <c r="GR577" s="57"/>
      <c r="GS577" s="57"/>
      <c r="GT577" s="57"/>
      <c r="GU577" s="57"/>
      <c r="GV577" s="57"/>
      <c r="GW577" s="57"/>
      <c r="GX577" s="57"/>
      <c r="GY577" s="57"/>
      <c r="GZ577" s="57"/>
      <c r="HA577" s="57"/>
      <c r="HB577" s="57"/>
      <c r="HC577" s="57"/>
      <c r="HD577" s="57"/>
      <c r="HE577" s="57"/>
      <c r="HF577" s="57"/>
      <c r="HG577" s="57"/>
      <c r="HH577" s="57"/>
      <c r="HI577" s="57"/>
      <c r="HJ577" s="57"/>
      <c r="HK577" s="57"/>
      <c r="HL577" s="57"/>
      <c r="HM577" s="57"/>
      <c r="HN577" s="57"/>
      <c r="HO577" s="57"/>
      <c r="HP577" s="57"/>
      <c r="HQ577" s="57"/>
      <c r="HR577" s="57"/>
      <c r="HS577" s="57"/>
      <c r="HT577" s="57"/>
      <c r="HU577" s="57"/>
      <c r="HV577" s="57"/>
      <c r="HW577" s="57"/>
      <c r="HX577" s="57"/>
      <c r="HY577" s="57"/>
      <c r="HZ577" s="57"/>
      <c r="IA577" s="57"/>
      <c r="IB577" s="57"/>
      <c r="IC577" s="57"/>
    </row>
    <row r="578" spans="4:237"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  <c r="AA578" s="57"/>
      <c r="AB578" s="57"/>
      <c r="AC578" s="57"/>
      <c r="AD578" s="57"/>
      <c r="AE578" s="57"/>
      <c r="AF578" s="57"/>
      <c r="AG578" s="57"/>
      <c r="AH578" s="57"/>
      <c r="AI578" s="57"/>
      <c r="AJ578" s="57"/>
      <c r="AK578" s="57"/>
      <c r="AL578" s="57"/>
      <c r="AM578" s="57"/>
      <c r="AN578" s="57"/>
      <c r="AO578" s="57"/>
      <c r="AP578" s="57"/>
      <c r="AQ578" s="57"/>
      <c r="AR578" s="57"/>
      <c r="AS578" s="57"/>
      <c r="AT578" s="57"/>
      <c r="AU578" s="57"/>
      <c r="AV578" s="57"/>
      <c r="AW578" s="57"/>
      <c r="AX578" s="57"/>
      <c r="AY578" s="57"/>
      <c r="AZ578" s="57"/>
      <c r="BA578" s="57"/>
      <c r="BB578" s="57"/>
      <c r="BC578" s="57"/>
      <c r="BD578" s="57"/>
      <c r="BE578" s="57"/>
      <c r="BF578" s="57"/>
      <c r="BG578" s="57"/>
      <c r="BH578" s="57"/>
      <c r="BI578" s="57"/>
      <c r="BJ578" s="57"/>
      <c r="BK578" s="57"/>
      <c r="BL578" s="57"/>
      <c r="BM578" s="57"/>
      <c r="BN578" s="57"/>
      <c r="BO578" s="57"/>
      <c r="BP578" s="57"/>
      <c r="BQ578" s="57"/>
      <c r="BR578" s="57"/>
      <c r="BS578" s="57"/>
      <c r="BT578" s="57"/>
      <c r="BU578" s="57"/>
      <c r="BV578" s="57"/>
      <c r="BW578" s="57"/>
      <c r="BX578" s="57"/>
      <c r="BY578" s="57"/>
      <c r="BZ578" s="57"/>
      <c r="CA578" s="57"/>
      <c r="CB578" s="57"/>
      <c r="CC578" s="57"/>
      <c r="CD578" s="57"/>
      <c r="CE578" s="57"/>
      <c r="CF578" s="57"/>
      <c r="CG578" s="57"/>
      <c r="CH578" s="57"/>
      <c r="CI578" s="57"/>
      <c r="CJ578" s="57"/>
      <c r="CK578" s="57"/>
      <c r="CL578" s="57"/>
      <c r="CM578" s="57"/>
      <c r="CN578" s="57"/>
      <c r="CO578" s="57"/>
      <c r="CP578" s="57"/>
      <c r="CQ578" s="57"/>
      <c r="CR578" s="57"/>
      <c r="CS578" s="57"/>
      <c r="CT578" s="57"/>
      <c r="CU578" s="57"/>
      <c r="CV578" s="57"/>
      <c r="CW578" s="57"/>
      <c r="CX578" s="57"/>
      <c r="CY578" s="57"/>
      <c r="CZ578" s="57"/>
      <c r="DA578" s="57"/>
      <c r="DB578" s="57"/>
      <c r="DC578" s="57"/>
      <c r="DD578" s="57"/>
      <c r="DE578" s="57"/>
      <c r="DF578" s="57"/>
      <c r="DG578" s="57"/>
      <c r="DH578" s="57"/>
      <c r="DI578" s="57"/>
      <c r="DJ578" s="57"/>
      <c r="DK578" s="57"/>
      <c r="DL578" s="57"/>
      <c r="DM578" s="57"/>
      <c r="DN578" s="57"/>
      <c r="DO578" s="57"/>
      <c r="DP578" s="57"/>
      <c r="DQ578" s="57"/>
      <c r="DR578" s="57"/>
      <c r="DS578" s="57"/>
      <c r="DT578" s="57"/>
      <c r="DU578" s="57"/>
      <c r="DV578" s="57"/>
      <c r="DW578" s="57"/>
      <c r="DX578" s="57"/>
      <c r="DY578" s="57"/>
      <c r="DZ578" s="57"/>
      <c r="EA578" s="57"/>
      <c r="EB578" s="57"/>
      <c r="EC578" s="57"/>
      <c r="ED578" s="57"/>
      <c r="EE578" s="57"/>
      <c r="EF578" s="57"/>
      <c r="EG578" s="57"/>
      <c r="EH578" s="57"/>
      <c r="EI578" s="57"/>
      <c r="EJ578" s="57"/>
      <c r="EK578" s="57"/>
      <c r="EL578" s="57"/>
      <c r="EM578" s="57"/>
      <c r="EN578" s="57"/>
      <c r="EO578" s="57"/>
      <c r="EP578" s="57"/>
      <c r="EQ578" s="57"/>
      <c r="ER578" s="57"/>
      <c r="ES578" s="57"/>
      <c r="ET578" s="57"/>
      <c r="EU578" s="57"/>
      <c r="EV578" s="57"/>
      <c r="EW578" s="57"/>
      <c r="EX578" s="57"/>
      <c r="EY578" s="57"/>
      <c r="EZ578" s="57"/>
      <c r="FA578" s="57"/>
      <c r="FB578" s="57"/>
      <c r="FC578" s="57"/>
      <c r="FD578" s="57"/>
      <c r="FE578" s="57"/>
      <c r="FF578" s="57"/>
      <c r="FG578" s="57"/>
      <c r="FH578" s="57"/>
      <c r="FI578" s="57"/>
      <c r="FJ578" s="57"/>
      <c r="FK578" s="57"/>
      <c r="FL578" s="57"/>
      <c r="FM578" s="57"/>
      <c r="FN578" s="57"/>
      <c r="FO578" s="57"/>
      <c r="FP578" s="57"/>
      <c r="FQ578" s="57"/>
      <c r="FR578" s="57"/>
      <c r="FS578" s="57"/>
      <c r="FT578" s="57"/>
      <c r="FU578" s="57"/>
      <c r="FV578" s="57"/>
      <c r="FW578" s="57"/>
      <c r="FX578" s="57"/>
      <c r="FY578" s="57"/>
      <c r="FZ578" s="57"/>
      <c r="GA578" s="57"/>
      <c r="GB578" s="57"/>
      <c r="GC578" s="57"/>
      <c r="GD578" s="57"/>
      <c r="GE578" s="57"/>
      <c r="GF578" s="57"/>
      <c r="GG578" s="57"/>
      <c r="GH578" s="57"/>
      <c r="GI578" s="57"/>
      <c r="GJ578" s="57"/>
      <c r="GK578" s="57"/>
      <c r="GL578" s="57"/>
      <c r="GM578" s="57"/>
      <c r="GN578" s="57"/>
      <c r="GO578" s="57"/>
      <c r="GP578" s="57"/>
      <c r="GQ578" s="57"/>
      <c r="GR578" s="57"/>
      <c r="GS578" s="57"/>
      <c r="GT578" s="57"/>
      <c r="GU578" s="57"/>
      <c r="GV578" s="57"/>
      <c r="GW578" s="57"/>
      <c r="GX578" s="57"/>
      <c r="GY578" s="57"/>
      <c r="GZ578" s="57"/>
      <c r="HA578" s="57"/>
      <c r="HB578" s="57"/>
      <c r="HC578" s="57"/>
      <c r="HD578" s="57"/>
      <c r="HE578" s="57"/>
      <c r="HF578" s="57"/>
      <c r="HG578" s="57"/>
      <c r="HH578" s="57"/>
      <c r="HI578" s="57"/>
      <c r="HJ578" s="57"/>
      <c r="HK578" s="57"/>
      <c r="HL578" s="57"/>
      <c r="HM578" s="57"/>
      <c r="HN578" s="57"/>
      <c r="HO578" s="57"/>
      <c r="HP578" s="57"/>
      <c r="HQ578" s="57"/>
      <c r="HR578" s="57"/>
      <c r="HS578" s="57"/>
      <c r="HT578" s="57"/>
      <c r="HU578" s="57"/>
      <c r="HV578" s="57"/>
      <c r="HW578" s="57"/>
      <c r="HX578" s="57"/>
      <c r="HY578" s="57"/>
      <c r="HZ578" s="57"/>
      <c r="IA578" s="57"/>
      <c r="IB578" s="57"/>
      <c r="IC578" s="57"/>
    </row>
    <row r="579" spans="4:237"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  <c r="AA579" s="57"/>
      <c r="AB579" s="57"/>
      <c r="AC579" s="57"/>
      <c r="AD579" s="57"/>
      <c r="AE579" s="57"/>
      <c r="AF579" s="57"/>
      <c r="AG579" s="57"/>
      <c r="AH579" s="57"/>
      <c r="AI579" s="57"/>
      <c r="AJ579" s="57"/>
      <c r="AK579" s="57"/>
      <c r="AL579" s="57"/>
      <c r="AM579" s="57"/>
      <c r="AN579" s="57"/>
      <c r="AO579" s="57"/>
      <c r="AP579" s="57"/>
      <c r="AQ579" s="57"/>
      <c r="AR579" s="57"/>
      <c r="AS579" s="57"/>
      <c r="AT579" s="57"/>
      <c r="AU579" s="57"/>
      <c r="AV579" s="57"/>
      <c r="AW579" s="57"/>
      <c r="AX579" s="57"/>
      <c r="AY579" s="57"/>
      <c r="AZ579" s="57"/>
      <c r="BA579" s="57"/>
      <c r="BB579" s="57"/>
      <c r="BC579" s="57"/>
      <c r="BD579" s="57"/>
      <c r="BE579" s="57"/>
      <c r="BF579" s="57"/>
      <c r="BG579" s="57"/>
      <c r="BH579" s="57"/>
      <c r="BI579" s="57"/>
      <c r="BJ579" s="57"/>
      <c r="BK579" s="57"/>
      <c r="BL579" s="57"/>
      <c r="BM579" s="57"/>
      <c r="BN579" s="57"/>
      <c r="BO579" s="57"/>
      <c r="BP579" s="57"/>
      <c r="BQ579" s="57"/>
      <c r="BR579" s="57"/>
      <c r="BS579" s="57"/>
      <c r="BT579" s="57"/>
      <c r="BU579" s="57"/>
      <c r="BV579" s="57"/>
      <c r="BW579" s="57"/>
      <c r="BX579" s="57"/>
      <c r="BY579" s="57"/>
      <c r="BZ579" s="57"/>
      <c r="CA579" s="57"/>
      <c r="CB579" s="57"/>
      <c r="CC579" s="57"/>
      <c r="CD579" s="57"/>
      <c r="CE579" s="57"/>
      <c r="CF579" s="57"/>
      <c r="CG579" s="57"/>
      <c r="CH579" s="57"/>
      <c r="CI579" s="57"/>
      <c r="CJ579" s="57"/>
      <c r="CK579" s="57"/>
      <c r="CL579" s="57"/>
      <c r="CM579" s="57"/>
      <c r="CN579" s="57"/>
      <c r="CO579" s="57"/>
      <c r="CP579" s="57"/>
      <c r="CQ579" s="57"/>
      <c r="CR579" s="57"/>
      <c r="CS579" s="57"/>
      <c r="CT579" s="57"/>
      <c r="CU579" s="57"/>
      <c r="CV579" s="57"/>
      <c r="CW579" s="57"/>
      <c r="CX579" s="57"/>
      <c r="CY579" s="57"/>
      <c r="CZ579" s="57"/>
      <c r="DA579" s="57"/>
      <c r="DB579" s="57"/>
      <c r="DC579" s="57"/>
      <c r="DD579" s="57"/>
      <c r="DE579" s="57"/>
      <c r="DF579" s="57"/>
      <c r="DG579" s="57"/>
      <c r="DH579" s="57"/>
      <c r="DI579" s="57"/>
      <c r="DJ579" s="57"/>
      <c r="DK579" s="57"/>
      <c r="DL579" s="57"/>
      <c r="DM579" s="57"/>
      <c r="DN579" s="57"/>
      <c r="DO579" s="57"/>
      <c r="DP579" s="57"/>
      <c r="DQ579" s="57"/>
      <c r="DR579" s="57"/>
      <c r="DS579" s="57"/>
      <c r="DT579" s="57"/>
      <c r="DU579" s="57"/>
      <c r="DV579" s="57"/>
      <c r="DW579" s="57"/>
      <c r="DX579" s="57"/>
      <c r="DY579" s="57"/>
      <c r="DZ579" s="57"/>
      <c r="EA579" s="57"/>
      <c r="EB579" s="57"/>
      <c r="EC579" s="57"/>
      <c r="ED579" s="57"/>
      <c r="EE579" s="57"/>
      <c r="EF579" s="57"/>
      <c r="EG579" s="57"/>
      <c r="EH579" s="57"/>
      <c r="EI579" s="57"/>
      <c r="EJ579" s="57"/>
      <c r="EK579" s="57"/>
      <c r="EL579" s="57"/>
      <c r="EM579" s="57"/>
      <c r="EN579" s="57"/>
      <c r="EO579" s="57"/>
      <c r="EP579" s="57"/>
      <c r="EQ579" s="57"/>
      <c r="ER579" s="57"/>
      <c r="ES579" s="57"/>
      <c r="ET579" s="57"/>
      <c r="EU579" s="57"/>
      <c r="EV579" s="57"/>
      <c r="EW579" s="57"/>
      <c r="EX579" s="57"/>
      <c r="EY579" s="57"/>
      <c r="EZ579" s="57"/>
      <c r="FA579" s="57"/>
      <c r="FB579" s="57"/>
      <c r="FC579" s="57"/>
      <c r="FD579" s="57"/>
      <c r="FE579" s="57"/>
      <c r="FF579" s="57"/>
      <c r="FG579" s="57"/>
      <c r="FH579" s="57"/>
      <c r="FI579" s="57"/>
      <c r="FJ579" s="57"/>
      <c r="FK579" s="57"/>
      <c r="FL579" s="57"/>
      <c r="FM579" s="57"/>
      <c r="FN579" s="57"/>
      <c r="FO579" s="57"/>
      <c r="FP579" s="57"/>
      <c r="FQ579" s="57"/>
      <c r="FR579" s="57"/>
      <c r="FS579" s="57"/>
      <c r="FT579" s="57"/>
      <c r="FU579" s="57"/>
      <c r="FV579" s="57"/>
      <c r="FW579" s="57"/>
      <c r="FX579" s="57"/>
      <c r="FY579" s="57"/>
      <c r="FZ579" s="57"/>
      <c r="GA579" s="57"/>
      <c r="GB579" s="57"/>
      <c r="GC579" s="57"/>
      <c r="GD579" s="57"/>
      <c r="GE579" s="57"/>
      <c r="GF579" s="57"/>
      <c r="GG579" s="57"/>
      <c r="GH579" s="57"/>
      <c r="GI579" s="57"/>
      <c r="GJ579" s="57"/>
      <c r="GK579" s="57"/>
      <c r="GL579" s="57"/>
      <c r="GM579" s="57"/>
      <c r="GN579" s="57"/>
      <c r="GO579" s="57"/>
      <c r="GP579" s="57"/>
      <c r="GQ579" s="57"/>
      <c r="GR579" s="57"/>
      <c r="GS579" s="57"/>
      <c r="GT579" s="57"/>
      <c r="GU579" s="57"/>
      <c r="GV579" s="57"/>
      <c r="GW579" s="57"/>
      <c r="GX579" s="57"/>
      <c r="GY579" s="57"/>
      <c r="GZ579" s="57"/>
      <c r="HA579" s="57"/>
      <c r="HB579" s="57"/>
      <c r="HC579" s="57"/>
      <c r="HD579" s="57"/>
      <c r="HE579" s="57"/>
      <c r="HF579" s="57"/>
      <c r="HG579" s="57"/>
      <c r="HH579" s="57"/>
      <c r="HI579" s="57"/>
      <c r="HJ579" s="57"/>
      <c r="HK579" s="57"/>
      <c r="HL579" s="57"/>
      <c r="HM579" s="57"/>
      <c r="HN579" s="57"/>
      <c r="HO579" s="57"/>
      <c r="HP579" s="57"/>
      <c r="HQ579" s="57"/>
      <c r="HR579" s="57"/>
      <c r="HS579" s="57"/>
      <c r="HT579" s="57"/>
      <c r="HU579" s="57"/>
      <c r="HV579" s="57"/>
      <c r="HW579" s="57"/>
      <c r="HX579" s="57"/>
      <c r="HY579" s="57"/>
      <c r="HZ579" s="57"/>
      <c r="IA579" s="57"/>
      <c r="IB579" s="57"/>
      <c r="IC579" s="57"/>
    </row>
    <row r="580" spans="4:237"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  <c r="AA580" s="57"/>
      <c r="AB580" s="57"/>
      <c r="AC580" s="57"/>
      <c r="AD580" s="57"/>
      <c r="AE580" s="57"/>
      <c r="AF580" s="57"/>
      <c r="AG580" s="57"/>
      <c r="AH580" s="57"/>
      <c r="AI580" s="57"/>
      <c r="AJ580" s="57"/>
      <c r="AK580" s="57"/>
      <c r="AL580" s="57"/>
      <c r="AM580" s="57"/>
      <c r="AN580" s="57"/>
      <c r="AO580" s="57"/>
      <c r="AP580" s="57"/>
      <c r="AQ580" s="57"/>
      <c r="AR580" s="57"/>
      <c r="AS580" s="57"/>
      <c r="AT580" s="57"/>
      <c r="AU580" s="57"/>
      <c r="AV580" s="57"/>
      <c r="AW580" s="57"/>
      <c r="AX580" s="57"/>
      <c r="AY580" s="57"/>
      <c r="AZ580" s="57"/>
      <c r="BA580" s="57"/>
      <c r="BB580" s="57"/>
      <c r="BC580" s="57"/>
      <c r="BD580" s="57"/>
      <c r="BE580" s="57"/>
      <c r="BF580" s="57"/>
      <c r="BG580" s="57"/>
      <c r="BH580" s="57"/>
      <c r="BI580" s="57"/>
      <c r="BJ580" s="57"/>
      <c r="BK580" s="57"/>
      <c r="BL580" s="57"/>
      <c r="BM580" s="57"/>
      <c r="BN580" s="57"/>
      <c r="BO580" s="57"/>
      <c r="BP580" s="57"/>
      <c r="BQ580" s="57"/>
      <c r="BR580" s="57"/>
      <c r="BS580" s="57"/>
      <c r="BT580" s="57"/>
      <c r="BU580" s="57"/>
      <c r="BV580" s="57"/>
      <c r="BW580" s="57"/>
      <c r="BX580" s="57"/>
      <c r="BY580" s="57"/>
      <c r="BZ580" s="57"/>
      <c r="CA580" s="57"/>
      <c r="CB580" s="57"/>
      <c r="CC580" s="57"/>
      <c r="CD580" s="57"/>
      <c r="CE580" s="57"/>
      <c r="CF580" s="57"/>
      <c r="CG580" s="57"/>
      <c r="CH580" s="57"/>
      <c r="CI580" s="57"/>
      <c r="CJ580" s="57"/>
      <c r="CK580" s="57"/>
      <c r="CL580" s="57"/>
      <c r="CM580" s="57"/>
      <c r="CN580" s="57"/>
      <c r="CO580" s="57"/>
      <c r="CP580" s="57"/>
      <c r="CQ580" s="57"/>
      <c r="CR580" s="57"/>
      <c r="CS580" s="57"/>
      <c r="CT580" s="57"/>
      <c r="CU580" s="57"/>
      <c r="CV580" s="57"/>
      <c r="CW580" s="57"/>
      <c r="CX580" s="57"/>
      <c r="CY580" s="57"/>
      <c r="CZ580" s="57"/>
      <c r="DA580" s="57"/>
      <c r="DB580" s="57"/>
      <c r="DC580" s="57"/>
      <c r="DD580" s="57"/>
      <c r="DE580" s="57"/>
      <c r="DF580" s="57"/>
      <c r="DG580" s="57"/>
      <c r="DH580" s="57"/>
      <c r="DI580" s="57"/>
      <c r="DJ580" s="57"/>
      <c r="DK580" s="57"/>
      <c r="DL580" s="57"/>
      <c r="DM580" s="57"/>
      <c r="DN580" s="57"/>
      <c r="DO580" s="57"/>
      <c r="DP580" s="57"/>
      <c r="DQ580" s="57"/>
      <c r="DR580" s="57"/>
      <c r="DS580" s="57"/>
      <c r="DT580" s="57"/>
      <c r="DU580" s="57"/>
      <c r="DV580" s="57"/>
      <c r="DW580" s="57"/>
      <c r="DX580" s="57"/>
      <c r="DY580" s="57"/>
      <c r="DZ580" s="57"/>
      <c r="EA580" s="57"/>
      <c r="EB580" s="57"/>
      <c r="EC580" s="57"/>
      <c r="ED580" s="57"/>
      <c r="EE580" s="57"/>
      <c r="EF580" s="57"/>
      <c r="EG580" s="57"/>
      <c r="EH580" s="57"/>
      <c r="EI580" s="57"/>
      <c r="EJ580" s="57"/>
      <c r="EK580" s="57"/>
      <c r="EL580" s="57"/>
      <c r="EM580" s="57"/>
      <c r="EN580" s="57"/>
      <c r="EO580" s="57"/>
      <c r="EP580" s="57"/>
      <c r="EQ580" s="57"/>
      <c r="ER580" s="57"/>
      <c r="ES580" s="57"/>
      <c r="ET580" s="57"/>
      <c r="EU580" s="57"/>
      <c r="EV580" s="57"/>
      <c r="EW580" s="57"/>
      <c r="EX580" s="57"/>
      <c r="EY580" s="57"/>
      <c r="EZ580" s="57"/>
      <c r="FA580" s="57"/>
      <c r="FB580" s="57"/>
      <c r="FC580" s="57"/>
      <c r="FD580" s="57"/>
      <c r="FE580" s="57"/>
      <c r="FF580" s="57"/>
      <c r="FG580" s="57"/>
      <c r="FH580" s="57"/>
      <c r="FI580" s="57"/>
      <c r="FJ580" s="57"/>
      <c r="FK580" s="57"/>
      <c r="FL580" s="57"/>
      <c r="FM580" s="57"/>
      <c r="FN580" s="57"/>
      <c r="FO580" s="57"/>
      <c r="FP580" s="57"/>
      <c r="FQ580" s="57"/>
      <c r="FR580" s="57"/>
      <c r="FS580" s="57"/>
      <c r="FT580" s="57"/>
      <c r="FU580" s="57"/>
      <c r="FV580" s="57"/>
      <c r="FW580" s="57"/>
      <c r="FX580" s="57"/>
      <c r="FY580" s="57"/>
      <c r="FZ580" s="57"/>
      <c r="GA580" s="57"/>
      <c r="GB580" s="57"/>
      <c r="GC580" s="57"/>
      <c r="GD580" s="57"/>
      <c r="GE580" s="57"/>
      <c r="GF580" s="57"/>
      <c r="GG580" s="57"/>
      <c r="GH580" s="57"/>
      <c r="GI580" s="57"/>
      <c r="GJ580" s="57"/>
      <c r="GK580" s="57"/>
      <c r="GL580" s="57"/>
      <c r="GM580" s="57"/>
      <c r="GN580" s="57"/>
      <c r="GO580" s="57"/>
      <c r="GP580" s="57"/>
      <c r="GQ580" s="57"/>
      <c r="GR580" s="57"/>
      <c r="GS580" s="57"/>
      <c r="GT580" s="57"/>
      <c r="GU580" s="57"/>
      <c r="GV580" s="57"/>
      <c r="GW580" s="57"/>
      <c r="GX580" s="57"/>
      <c r="GY580" s="57"/>
      <c r="GZ580" s="57"/>
      <c r="HA580" s="57"/>
      <c r="HB580" s="57"/>
      <c r="HC580" s="57"/>
      <c r="HD580" s="57"/>
      <c r="HE580" s="57"/>
      <c r="HF580" s="57"/>
      <c r="HG580" s="57"/>
      <c r="HH580" s="57"/>
      <c r="HI580" s="57"/>
      <c r="HJ580" s="57"/>
      <c r="HK580" s="57"/>
      <c r="HL580" s="57"/>
      <c r="HM580" s="57"/>
      <c r="HN580" s="57"/>
      <c r="HO580" s="57"/>
      <c r="HP580" s="57"/>
      <c r="HQ580" s="57"/>
      <c r="HR580" s="57"/>
      <c r="HS580" s="57"/>
      <c r="HT580" s="57"/>
      <c r="HU580" s="57"/>
      <c r="HV580" s="57"/>
      <c r="HW580" s="57"/>
      <c r="HX580" s="57"/>
      <c r="HY580" s="57"/>
      <c r="HZ580" s="57"/>
      <c r="IA580" s="57"/>
      <c r="IB580" s="57"/>
      <c r="IC580" s="57"/>
    </row>
    <row r="581" spans="4:237"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  <c r="AA581" s="57"/>
      <c r="AB581" s="57"/>
      <c r="AC581" s="57"/>
      <c r="AD581" s="57"/>
      <c r="AE581" s="57"/>
      <c r="AF581" s="57"/>
      <c r="AG581" s="57"/>
      <c r="AH581" s="57"/>
      <c r="AI581" s="57"/>
      <c r="AJ581" s="57"/>
      <c r="AK581" s="57"/>
      <c r="AL581" s="57"/>
      <c r="AM581" s="57"/>
      <c r="AN581" s="57"/>
      <c r="AO581" s="57"/>
      <c r="AP581" s="57"/>
      <c r="AQ581" s="57"/>
      <c r="AR581" s="57"/>
      <c r="AS581" s="57"/>
      <c r="AT581" s="57"/>
      <c r="AU581" s="57"/>
      <c r="AV581" s="57"/>
      <c r="AW581" s="57"/>
      <c r="AX581" s="57"/>
      <c r="AY581" s="57"/>
      <c r="AZ581" s="57"/>
      <c r="BA581" s="57"/>
      <c r="BB581" s="57"/>
      <c r="BC581" s="57"/>
      <c r="BD581" s="57"/>
      <c r="BE581" s="57"/>
      <c r="BF581" s="57"/>
      <c r="BG581" s="57"/>
      <c r="BH581" s="57"/>
      <c r="BI581" s="57"/>
      <c r="BJ581" s="57"/>
      <c r="BK581" s="57"/>
      <c r="BL581" s="57"/>
      <c r="BM581" s="57"/>
      <c r="BN581" s="57"/>
      <c r="BO581" s="57"/>
      <c r="BP581" s="57"/>
      <c r="BQ581" s="57"/>
      <c r="BR581" s="57"/>
      <c r="BS581" s="57"/>
      <c r="BT581" s="57"/>
      <c r="BU581" s="57"/>
      <c r="BV581" s="57"/>
      <c r="BW581" s="57"/>
      <c r="BX581" s="57"/>
      <c r="BY581" s="57"/>
      <c r="BZ581" s="57"/>
      <c r="CA581" s="57"/>
      <c r="CB581" s="57"/>
      <c r="CC581" s="57"/>
      <c r="CD581" s="57"/>
      <c r="CE581" s="57"/>
      <c r="CF581" s="57"/>
      <c r="CG581" s="57"/>
      <c r="CH581" s="57"/>
      <c r="CI581" s="57"/>
      <c r="CJ581" s="57"/>
      <c r="CK581" s="57"/>
      <c r="CL581" s="57"/>
      <c r="CM581" s="57"/>
      <c r="CN581" s="57"/>
      <c r="CO581" s="57"/>
      <c r="CP581" s="57"/>
      <c r="CQ581" s="57"/>
      <c r="CR581" s="57"/>
      <c r="CS581" s="57"/>
      <c r="CT581" s="57"/>
      <c r="CU581" s="57"/>
      <c r="CV581" s="57"/>
      <c r="CW581" s="57"/>
      <c r="CX581" s="57"/>
      <c r="CY581" s="57"/>
      <c r="CZ581" s="57"/>
      <c r="DA581" s="57"/>
      <c r="DB581" s="57"/>
      <c r="DC581" s="57"/>
      <c r="DD581" s="57"/>
      <c r="DE581" s="57"/>
      <c r="DF581" s="57"/>
      <c r="DG581" s="57"/>
      <c r="DH581" s="57"/>
      <c r="DI581" s="57"/>
      <c r="DJ581" s="57"/>
      <c r="DK581" s="57"/>
      <c r="DL581" s="57"/>
      <c r="DM581" s="57"/>
      <c r="DN581" s="57"/>
      <c r="DO581" s="57"/>
      <c r="DP581" s="57"/>
      <c r="DQ581" s="57"/>
      <c r="DR581" s="57"/>
      <c r="DS581" s="57"/>
      <c r="DT581" s="57"/>
      <c r="DU581" s="57"/>
      <c r="DV581" s="57"/>
      <c r="DW581" s="57"/>
      <c r="DX581" s="57"/>
      <c r="DY581" s="57"/>
      <c r="DZ581" s="57"/>
      <c r="EA581" s="57"/>
      <c r="EB581" s="57"/>
      <c r="EC581" s="57"/>
      <c r="ED581" s="57"/>
      <c r="EE581" s="57"/>
      <c r="EF581" s="57"/>
      <c r="EG581" s="57"/>
      <c r="EH581" s="57"/>
      <c r="EI581" s="57"/>
      <c r="EJ581" s="57"/>
      <c r="EK581" s="57"/>
      <c r="EL581" s="57"/>
      <c r="EM581" s="57"/>
      <c r="EN581" s="57"/>
      <c r="EO581" s="57"/>
      <c r="EP581" s="57"/>
      <c r="EQ581" s="57"/>
      <c r="ER581" s="57"/>
      <c r="ES581" s="57"/>
      <c r="ET581" s="57"/>
      <c r="EU581" s="57"/>
      <c r="EV581" s="57"/>
      <c r="EW581" s="57"/>
      <c r="EX581" s="57"/>
      <c r="EY581" s="57"/>
      <c r="EZ581" s="57"/>
      <c r="FA581" s="57"/>
      <c r="FB581" s="57"/>
      <c r="FC581" s="57"/>
      <c r="FD581" s="57"/>
      <c r="FE581" s="57"/>
      <c r="FF581" s="57"/>
      <c r="FG581" s="57"/>
      <c r="FH581" s="57"/>
      <c r="FI581" s="57"/>
      <c r="FJ581" s="57"/>
      <c r="FK581" s="57"/>
      <c r="FL581" s="57"/>
      <c r="FM581" s="57"/>
      <c r="FN581" s="57"/>
      <c r="FO581" s="57"/>
      <c r="FP581" s="57"/>
      <c r="FQ581" s="57"/>
      <c r="FR581" s="57"/>
      <c r="FS581" s="57"/>
      <c r="FT581" s="57"/>
      <c r="FU581" s="57"/>
      <c r="FV581" s="57"/>
      <c r="FW581" s="57"/>
      <c r="FX581" s="57"/>
      <c r="FY581" s="57"/>
      <c r="FZ581" s="57"/>
      <c r="GA581" s="57"/>
      <c r="GB581" s="57"/>
      <c r="GC581" s="57"/>
      <c r="GD581" s="57"/>
      <c r="GE581" s="57"/>
      <c r="GF581" s="57"/>
      <c r="GG581" s="57"/>
      <c r="GH581" s="57"/>
      <c r="GI581" s="57"/>
      <c r="GJ581" s="57"/>
      <c r="GK581" s="57"/>
      <c r="GL581" s="57"/>
      <c r="GM581" s="57"/>
      <c r="GN581" s="57"/>
      <c r="GO581" s="57"/>
      <c r="GP581" s="57"/>
      <c r="GQ581" s="57"/>
      <c r="GR581" s="57"/>
      <c r="GS581" s="57"/>
      <c r="GT581" s="57"/>
      <c r="GU581" s="57"/>
      <c r="GV581" s="57"/>
      <c r="GW581" s="57"/>
      <c r="GX581" s="57"/>
      <c r="GY581" s="57"/>
      <c r="GZ581" s="57"/>
      <c r="HA581" s="57"/>
      <c r="HB581" s="57"/>
      <c r="HC581" s="57"/>
      <c r="HD581" s="57"/>
      <c r="HE581" s="57"/>
      <c r="HF581" s="57"/>
      <c r="HG581" s="57"/>
      <c r="HH581" s="57"/>
      <c r="HI581" s="57"/>
      <c r="HJ581" s="57"/>
      <c r="HK581" s="57"/>
      <c r="HL581" s="57"/>
      <c r="HM581" s="57"/>
      <c r="HN581" s="57"/>
      <c r="HO581" s="57"/>
      <c r="HP581" s="57"/>
      <c r="HQ581" s="57"/>
      <c r="HR581" s="57"/>
      <c r="HS581" s="57"/>
      <c r="HT581" s="57"/>
      <c r="HU581" s="57"/>
      <c r="HV581" s="57"/>
      <c r="HW581" s="57"/>
      <c r="HX581" s="57"/>
      <c r="HY581" s="57"/>
      <c r="HZ581" s="57"/>
      <c r="IA581" s="57"/>
      <c r="IB581" s="57"/>
      <c r="IC581" s="57"/>
    </row>
    <row r="582" spans="4:237"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  <c r="AA582" s="57"/>
      <c r="AB582" s="57"/>
      <c r="AC582" s="57"/>
      <c r="AD582" s="57"/>
      <c r="AE582" s="57"/>
      <c r="AF582" s="57"/>
      <c r="AG582" s="57"/>
      <c r="AH582" s="57"/>
      <c r="AI582" s="57"/>
      <c r="AJ582" s="57"/>
      <c r="AK582" s="57"/>
      <c r="AL582" s="57"/>
      <c r="AM582" s="57"/>
      <c r="AN582" s="57"/>
      <c r="AO582" s="57"/>
      <c r="AP582" s="57"/>
      <c r="AQ582" s="57"/>
      <c r="AR582" s="57"/>
      <c r="AS582" s="57"/>
      <c r="AT582" s="57"/>
      <c r="AU582" s="57"/>
      <c r="AV582" s="57"/>
      <c r="AW582" s="57"/>
      <c r="AX582" s="57"/>
      <c r="AY582" s="57"/>
      <c r="AZ582" s="57"/>
      <c r="BA582" s="57"/>
      <c r="BB582" s="57"/>
      <c r="BC582" s="57"/>
      <c r="BD582" s="57"/>
      <c r="BE582" s="57"/>
      <c r="BF582" s="57"/>
      <c r="BG582" s="57"/>
      <c r="BH582" s="57"/>
      <c r="BI582" s="57"/>
      <c r="BJ582" s="57"/>
      <c r="BK582" s="57"/>
      <c r="BL582" s="57"/>
      <c r="BM582" s="57"/>
      <c r="BN582" s="57"/>
      <c r="BO582" s="57"/>
      <c r="BP582" s="57"/>
      <c r="BQ582" s="57"/>
      <c r="BR582" s="57"/>
      <c r="BS582" s="57"/>
      <c r="BT582" s="57"/>
      <c r="BU582" s="57"/>
      <c r="BV582" s="57"/>
      <c r="BW582" s="57"/>
      <c r="BX582" s="57"/>
      <c r="BY582" s="57"/>
      <c r="BZ582" s="57"/>
      <c r="CA582" s="57"/>
      <c r="CB582" s="57"/>
      <c r="CC582" s="57"/>
      <c r="CD582" s="57"/>
      <c r="CE582" s="57"/>
      <c r="CF582" s="57"/>
      <c r="CG582" s="57"/>
      <c r="CH582" s="57"/>
      <c r="CI582" s="57"/>
      <c r="CJ582" s="57"/>
      <c r="CK582" s="57"/>
      <c r="CL582" s="57"/>
      <c r="CM582" s="57"/>
      <c r="CN582" s="57"/>
      <c r="CO582" s="57"/>
      <c r="CP582" s="57"/>
      <c r="CQ582" s="57"/>
      <c r="CR582" s="57"/>
      <c r="CS582" s="57"/>
      <c r="CT582" s="57"/>
      <c r="CU582" s="57"/>
      <c r="CV582" s="57"/>
      <c r="CW582" s="57"/>
      <c r="CX582" s="57"/>
      <c r="CY582" s="57"/>
      <c r="CZ582" s="57"/>
      <c r="DA582" s="57"/>
      <c r="DB582" s="57"/>
      <c r="DC582" s="57"/>
      <c r="DD582" s="57"/>
      <c r="DE582" s="57"/>
      <c r="DF582" s="57"/>
      <c r="DG582" s="57"/>
      <c r="DH582" s="57"/>
      <c r="DI582" s="57"/>
      <c r="DJ582" s="57"/>
      <c r="DK582" s="57"/>
      <c r="DL582" s="57"/>
      <c r="DM582" s="57"/>
      <c r="DN582" s="57"/>
      <c r="DO582" s="57"/>
      <c r="DP582" s="57"/>
      <c r="DQ582" s="57"/>
      <c r="DR582" s="57"/>
      <c r="DS582" s="57"/>
      <c r="DT582" s="57"/>
      <c r="DU582" s="57"/>
      <c r="DV582" s="57"/>
      <c r="DW582" s="57"/>
      <c r="DX582" s="57"/>
      <c r="DY582" s="57"/>
      <c r="DZ582" s="57"/>
      <c r="EA582" s="57"/>
      <c r="EB582" s="57"/>
      <c r="EC582" s="57"/>
      <c r="ED582" s="57"/>
      <c r="EE582" s="57"/>
      <c r="EF582" s="57"/>
      <c r="EG582" s="57"/>
      <c r="EH582" s="57"/>
      <c r="EI582" s="57"/>
      <c r="EJ582" s="57"/>
      <c r="EK582" s="57"/>
      <c r="EL582" s="57"/>
      <c r="EM582" s="57"/>
      <c r="EN582" s="57"/>
      <c r="EO582" s="57"/>
      <c r="EP582" s="57"/>
      <c r="EQ582" s="57"/>
      <c r="ER582" s="57"/>
      <c r="ES582" s="57"/>
      <c r="ET582" s="57"/>
      <c r="EU582" s="57"/>
      <c r="EV582" s="57"/>
      <c r="EW582" s="57"/>
      <c r="EX582" s="57"/>
      <c r="EY582" s="57"/>
      <c r="EZ582" s="57"/>
      <c r="FA582" s="57"/>
      <c r="FB582" s="57"/>
      <c r="FC582" s="57"/>
      <c r="FD582" s="57"/>
      <c r="FE582" s="57"/>
      <c r="FF582" s="57"/>
      <c r="FG582" s="57"/>
      <c r="FH582" s="57"/>
      <c r="FI582" s="57"/>
      <c r="FJ582" s="57"/>
      <c r="FK582" s="57"/>
      <c r="FL582" s="57"/>
      <c r="FM582" s="57"/>
      <c r="FN582" s="57"/>
      <c r="FO582" s="57"/>
      <c r="FP582" s="57"/>
      <c r="FQ582" s="57"/>
      <c r="FR582" s="57"/>
      <c r="FS582" s="57"/>
      <c r="FT582" s="57"/>
      <c r="FU582" s="57"/>
      <c r="FV582" s="57"/>
      <c r="FW582" s="57"/>
      <c r="FX582" s="57"/>
      <c r="FY582" s="57"/>
      <c r="FZ582" s="57"/>
      <c r="GA582" s="57"/>
      <c r="GB582" s="57"/>
      <c r="GC582" s="57"/>
      <c r="GD582" s="57"/>
      <c r="GE582" s="57"/>
      <c r="GF582" s="57"/>
      <c r="GG582" s="57"/>
      <c r="GH582" s="57"/>
      <c r="GI582" s="57"/>
      <c r="GJ582" s="57"/>
      <c r="GK582" s="57"/>
      <c r="GL582" s="57"/>
      <c r="GM582" s="57"/>
      <c r="GN582" s="57"/>
      <c r="GO582" s="57"/>
      <c r="GP582" s="57"/>
      <c r="GQ582" s="57"/>
      <c r="GR582" s="57"/>
      <c r="GS582" s="57"/>
      <c r="GT582" s="57"/>
      <c r="GU582" s="57"/>
      <c r="GV582" s="57"/>
      <c r="GW582" s="57"/>
      <c r="GX582" s="57"/>
      <c r="GY582" s="57"/>
      <c r="GZ582" s="57"/>
      <c r="HA582" s="57"/>
      <c r="HB582" s="57"/>
      <c r="HC582" s="57"/>
      <c r="HD582" s="57"/>
      <c r="HE582" s="57"/>
      <c r="HF582" s="57"/>
      <c r="HG582" s="57"/>
      <c r="HH582" s="57"/>
      <c r="HI582" s="57"/>
      <c r="HJ582" s="57"/>
      <c r="HK582" s="57"/>
      <c r="HL582" s="57"/>
      <c r="HM582" s="57"/>
      <c r="HN582" s="57"/>
      <c r="HO582" s="57"/>
      <c r="HP582" s="57"/>
      <c r="HQ582" s="57"/>
      <c r="HR582" s="57"/>
      <c r="HS582" s="57"/>
      <c r="HT582" s="57"/>
      <c r="HU582" s="57"/>
      <c r="HV582" s="57"/>
      <c r="HW582" s="57"/>
      <c r="HX582" s="57"/>
      <c r="HY582" s="57"/>
      <c r="HZ582" s="57"/>
      <c r="IA582" s="57"/>
      <c r="IB582" s="57"/>
      <c r="IC582" s="57"/>
    </row>
    <row r="583" spans="4:237"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  <c r="AA583" s="57"/>
      <c r="AB583" s="57"/>
      <c r="AC583" s="57"/>
      <c r="AD583" s="57"/>
      <c r="AE583" s="57"/>
      <c r="AF583" s="57"/>
      <c r="AG583" s="57"/>
      <c r="AH583" s="57"/>
      <c r="AI583" s="57"/>
      <c r="AJ583" s="57"/>
      <c r="AK583" s="57"/>
      <c r="AL583" s="57"/>
      <c r="AM583" s="57"/>
      <c r="AN583" s="57"/>
      <c r="AO583" s="57"/>
      <c r="AP583" s="57"/>
      <c r="AQ583" s="57"/>
      <c r="AR583" s="57"/>
      <c r="AS583" s="57"/>
      <c r="AT583" s="57"/>
      <c r="AU583" s="57"/>
      <c r="AV583" s="57"/>
      <c r="AW583" s="57"/>
      <c r="AX583" s="57"/>
      <c r="AY583" s="57"/>
      <c r="AZ583" s="57"/>
      <c r="BA583" s="57"/>
      <c r="BB583" s="57"/>
      <c r="BC583" s="57"/>
      <c r="BD583" s="57"/>
      <c r="BE583" s="57"/>
      <c r="BF583" s="57"/>
      <c r="BG583" s="57"/>
      <c r="BH583" s="57"/>
      <c r="BI583" s="57"/>
      <c r="BJ583" s="57"/>
      <c r="BK583" s="57"/>
      <c r="BL583" s="57"/>
      <c r="BM583" s="57"/>
      <c r="BN583" s="57"/>
      <c r="BO583" s="57"/>
      <c r="BP583" s="57"/>
      <c r="BQ583" s="57"/>
      <c r="BR583" s="57"/>
      <c r="BS583" s="57"/>
      <c r="BT583" s="57"/>
      <c r="BU583" s="57"/>
      <c r="BV583" s="57"/>
      <c r="BW583" s="57"/>
      <c r="BX583" s="57"/>
      <c r="BY583" s="57"/>
      <c r="BZ583" s="57"/>
      <c r="CA583" s="57"/>
      <c r="CB583" s="57"/>
      <c r="CC583" s="57"/>
      <c r="CD583" s="57"/>
      <c r="CE583" s="57"/>
      <c r="CF583" s="57"/>
      <c r="CG583" s="57"/>
      <c r="CH583" s="57"/>
      <c r="CI583" s="57"/>
      <c r="CJ583" s="57"/>
      <c r="CK583" s="57"/>
      <c r="CL583" s="57"/>
      <c r="CM583" s="57"/>
      <c r="CN583" s="57"/>
      <c r="CO583" s="57"/>
      <c r="CP583" s="57"/>
      <c r="CQ583" s="57"/>
      <c r="CR583" s="57"/>
      <c r="CS583" s="57"/>
      <c r="CT583" s="57"/>
      <c r="CU583" s="57"/>
      <c r="CV583" s="57"/>
      <c r="CW583" s="57"/>
      <c r="CX583" s="57"/>
      <c r="CY583" s="57"/>
      <c r="CZ583" s="57"/>
      <c r="DA583" s="57"/>
      <c r="DB583" s="57"/>
      <c r="DC583" s="57"/>
      <c r="DD583" s="57"/>
      <c r="DE583" s="57"/>
      <c r="DF583" s="57"/>
      <c r="DG583" s="57"/>
      <c r="DH583" s="57"/>
      <c r="DI583" s="57"/>
      <c r="DJ583" s="57"/>
      <c r="DK583" s="57"/>
      <c r="DL583" s="57"/>
      <c r="DM583" s="57"/>
      <c r="DN583" s="57"/>
      <c r="DO583" s="57"/>
      <c r="DP583" s="57"/>
      <c r="DQ583" s="57"/>
      <c r="DR583" s="57"/>
      <c r="DS583" s="57"/>
      <c r="DT583" s="57"/>
      <c r="DU583" s="57"/>
      <c r="DV583" s="57"/>
      <c r="DW583" s="57"/>
      <c r="DX583" s="57"/>
      <c r="DY583" s="57"/>
      <c r="DZ583" s="57"/>
      <c r="EA583" s="57"/>
      <c r="EB583" s="57"/>
      <c r="EC583" s="57"/>
      <c r="ED583" s="57"/>
      <c r="EE583" s="57"/>
      <c r="EF583" s="57"/>
      <c r="EG583" s="57"/>
      <c r="EH583" s="57"/>
      <c r="EI583" s="57"/>
      <c r="EJ583" s="57"/>
      <c r="EK583" s="57"/>
      <c r="EL583" s="57"/>
      <c r="EM583" s="57"/>
      <c r="EN583" s="57"/>
      <c r="EO583" s="57"/>
      <c r="EP583" s="57"/>
      <c r="EQ583" s="57"/>
      <c r="ER583" s="57"/>
      <c r="ES583" s="57"/>
      <c r="ET583" s="57"/>
      <c r="EU583" s="57"/>
      <c r="EV583" s="57"/>
      <c r="EW583" s="57"/>
      <c r="EX583" s="57"/>
      <c r="EY583" s="57"/>
      <c r="EZ583" s="57"/>
      <c r="FA583" s="57"/>
      <c r="FB583" s="57"/>
      <c r="FC583" s="57"/>
      <c r="FD583" s="57"/>
      <c r="FE583" s="57"/>
      <c r="FF583" s="57"/>
      <c r="FG583" s="57"/>
      <c r="FH583" s="57"/>
      <c r="FI583" s="57"/>
      <c r="FJ583" s="57"/>
      <c r="FK583" s="57"/>
      <c r="FL583" s="57"/>
      <c r="FM583" s="57"/>
      <c r="FN583" s="57"/>
      <c r="FO583" s="57"/>
      <c r="FP583" s="57"/>
      <c r="FQ583" s="57"/>
      <c r="FR583" s="57"/>
      <c r="FS583" s="57"/>
      <c r="FT583" s="57"/>
      <c r="FU583" s="57"/>
      <c r="FV583" s="57"/>
      <c r="FW583" s="57"/>
      <c r="FX583" s="57"/>
      <c r="FY583" s="57"/>
      <c r="FZ583" s="57"/>
      <c r="GA583" s="57"/>
      <c r="GB583" s="57"/>
      <c r="GC583" s="57"/>
      <c r="GD583" s="57"/>
      <c r="GE583" s="57"/>
      <c r="GF583" s="57"/>
      <c r="GG583" s="57"/>
      <c r="GH583" s="57"/>
      <c r="GI583" s="57"/>
      <c r="GJ583" s="57"/>
      <c r="GK583" s="57"/>
      <c r="GL583" s="57"/>
      <c r="GM583" s="57"/>
      <c r="GN583" s="57"/>
      <c r="GO583" s="57"/>
      <c r="GP583" s="57"/>
      <c r="GQ583" s="57"/>
      <c r="GR583" s="57"/>
      <c r="GS583" s="57"/>
      <c r="GT583" s="57"/>
      <c r="GU583" s="57"/>
      <c r="GV583" s="57"/>
      <c r="GW583" s="57"/>
      <c r="GX583" s="57"/>
      <c r="GY583" s="57"/>
      <c r="GZ583" s="57"/>
      <c r="HA583" s="57"/>
      <c r="HB583" s="57"/>
      <c r="HC583" s="57"/>
      <c r="HD583" s="57"/>
      <c r="HE583" s="57"/>
      <c r="HF583" s="57"/>
      <c r="HG583" s="57"/>
      <c r="HH583" s="57"/>
      <c r="HI583" s="57"/>
      <c r="HJ583" s="57"/>
      <c r="HK583" s="57"/>
      <c r="HL583" s="57"/>
      <c r="HM583" s="57"/>
      <c r="HN583" s="57"/>
      <c r="HO583" s="57"/>
      <c r="HP583" s="57"/>
      <c r="HQ583" s="57"/>
      <c r="HR583" s="57"/>
      <c r="HS583" s="57"/>
      <c r="HT583" s="57"/>
      <c r="HU583" s="57"/>
      <c r="HV583" s="57"/>
      <c r="HW583" s="57"/>
      <c r="HX583" s="57"/>
      <c r="HY583" s="57"/>
      <c r="HZ583" s="57"/>
      <c r="IA583" s="57"/>
      <c r="IB583" s="57"/>
      <c r="IC583" s="57"/>
    </row>
    <row r="584" spans="4:237"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  <c r="AA584" s="57"/>
      <c r="AB584" s="57"/>
      <c r="AC584" s="57"/>
      <c r="AD584" s="57"/>
      <c r="AE584" s="57"/>
      <c r="AF584" s="57"/>
      <c r="AG584" s="57"/>
      <c r="AH584" s="57"/>
      <c r="AI584" s="57"/>
      <c r="AJ584" s="57"/>
      <c r="AK584" s="57"/>
      <c r="AL584" s="57"/>
      <c r="AM584" s="57"/>
      <c r="AN584" s="57"/>
      <c r="AO584" s="57"/>
      <c r="AP584" s="57"/>
      <c r="AQ584" s="57"/>
      <c r="AR584" s="57"/>
      <c r="AS584" s="57"/>
      <c r="AT584" s="57"/>
      <c r="AU584" s="57"/>
      <c r="AV584" s="57"/>
      <c r="AW584" s="57"/>
      <c r="AX584" s="57"/>
      <c r="AY584" s="57"/>
      <c r="AZ584" s="57"/>
      <c r="BA584" s="57"/>
      <c r="BB584" s="57"/>
      <c r="BC584" s="57"/>
      <c r="BD584" s="57"/>
      <c r="BE584" s="57"/>
      <c r="BF584" s="57"/>
      <c r="BG584" s="57"/>
      <c r="BH584" s="57"/>
      <c r="BI584" s="57"/>
      <c r="BJ584" s="57"/>
      <c r="BK584" s="57"/>
      <c r="BL584" s="57"/>
      <c r="BM584" s="57"/>
      <c r="BN584" s="57"/>
      <c r="BO584" s="57"/>
      <c r="BP584" s="57"/>
      <c r="BQ584" s="57"/>
      <c r="BR584" s="57"/>
      <c r="BS584" s="57"/>
      <c r="BT584" s="57"/>
      <c r="BU584" s="57"/>
      <c r="BV584" s="57"/>
      <c r="BW584" s="57"/>
      <c r="BX584" s="57"/>
      <c r="BY584" s="57"/>
      <c r="BZ584" s="57"/>
      <c r="CA584" s="57"/>
      <c r="CB584" s="57"/>
      <c r="CC584" s="57"/>
      <c r="CD584" s="57"/>
      <c r="CE584" s="57"/>
      <c r="CF584" s="57"/>
      <c r="CG584" s="57"/>
      <c r="CH584" s="57"/>
      <c r="CI584" s="57"/>
      <c r="CJ584" s="57"/>
      <c r="CK584" s="57"/>
      <c r="CL584" s="57"/>
      <c r="CM584" s="57"/>
      <c r="CN584" s="57"/>
      <c r="CO584" s="57"/>
      <c r="CP584" s="57"/>
      <c r="CQ584" s="57"/>
      <c r="CR584" s="57"/>
      <c r="CS584" s="57"/>
      <c r="CT584" s="57"/>
      <c r="CU584" s="57"/>
      <c r="CV584" s="57"/>
      <c r="CW584" s="57"/>
      <c r="CX584" s="57"/>
      <c r="CY584" s="57"/>
      <c r="CZ584" s="57"/>
      <c r="DA584" s="57"/>
      <c r="DB584" s="57"/>
      <c r="DC584" s="57"/>
      <c r="DD584" s="57"/>
      <c r="DE584" s="57"/>
      <c r="DF584" s="57"/>
      <c r="DG584" s="57"/>
      <c r="DH584" s="57"/>
      <c r="DI584" s="57"/>
      <c r="DJ584" s="57"/>
      <c r="DK584" s="57"/>
      <c r="DL584" s="57"/>
      <c r="DM584" s="57"/>
      <c r="DN584" s="57"/>
      <c r="DO584" s="57"/>
      <c r="DP584" s="57"/>
      <c r="DQ584" s="57"/>
      <c r="DR584" s="57"/>
      <c r="DS584" s="57"/>
      <c r="DT584" s="57"/>
      <c r="DU584" s="57"/>
      <c r="DV584" s="57"/>
      <c r="DW584" s="57"/>
      <c r="DX584" s="57"/>
      <c r="DY584" s="57"/>
      <c r="DZ584" s="57"/>
      <c r="EA584" s="57"/>
      <c r="EB584" s="57"/>
      <c r="EC584" s="57"/>
      <c r="ED584" s="57"/>
      <c r="EE584" s="57"/>
      <c r="EF584" s="57"/>
      <c r="EG584" s="57"/>
      <c r="EH584" s="57"/>
      <c r="EI584" s="57"/>
      <c r="EJ584" s="57"/>
      <c r="EK584" s="57"/>
      <c r="EL584" s="57"/>
      <c r="EM584" s="57"/>
      <c r="EN584" s="57"/>
      <c r="EO584" s="57"/>
      <c r="EP584" s="57"/>
      <c r="EQ584" s="57"/>
      <c r="ER584" s="57"/>
      <c r="ES584" s="57"/>
      <c r="ET584" s="57"/>
      <c r="EU584" s="57"/>
      <c r="EV584" s="57"/>
      <c r="EW584" s="57"/>
      <c r="EX584" s="57"/>
      <c r="EY584" s="57"/>
      <c r="EZ584" s="57"/>
      <c r="FA584" s="57"/>
      <c r="FB584" s="57"/>
      <c r="FC584" s="57"/>
      <c r="FD584" s="57"/>
      <c r="FE584" s="57"/>
      <c r="FF584" s="57"/>
      <c r="FG584" s="57"/>
      <c r="FH584" s="57"/>
      <c r="FI584" s="57"/>
      <c r="FJ584" s="57"/>
      <c r="FK584" s="57"/>
      <c r="FL584" s="57"/>
      <c r="FM584" s="57"/>
      <c r="FN584" s="57"/>
      <c r="FO584" s="57"/>
      <c r="FP584" s="57"/>
      <c r="FQ584" s="57"/>
      <c r="FR584" s="57"/>
      <c r="FS584" s="57"/>
      <c r="FT584" s="57"/>
      <c r="FU584" s="57"/>
      <c r="FV584" s="57"/>
      <c r="FW584" s="57"/>
      <c r="FX584" s="57"/>
      <c r="FY584" s="57"/>
      <c r="FZ584" s="57"/>
      <c r="GA584" s="57"/>
      <c r="GB584" s="57"/>
      <c r="GC584" s="57"/>
      <c r="GD584" s="57"/>
      <c r="GE584" s="57"/>
      <c r="GF584" s="57"/>
      <c r="GG584" s="57"/>
      <c r="GH584" s="57"/>
      <c r="GI584" s="57"/>
      <c r="GJ584" s="57"/>
      <c r="GK584" s="57"/>
      <c r="GL584" s="57"/>
      <c r="GM584" s="57"/>
      <c r="GN584" s="57"/>
      <c r="GO584" s="57"/>
      <c r="GP584" s="57"/>
      <c r="GQ584" s="57"/>
      <c r="GR584" s="57"/>
      <c r="GS584" s="57"/>
      <c r="GT584" s="57"/>
      <c r="GU584" s="57"/>
      <c r="GV584" s="57"/>
      <c r="GW584" s="57"/>
      <c r="GX584" s="57"/>
      <c r="GY584" s="57"/>
      <c r="GZ584" s="57"/>
      <c r="HA584" s="57"/>
      <c r="HB584" s="57"/>
      <c r="HC584" s="57"/>
      <c r="HD584" s="57"/>
      <c r="HE584" s="57"/>
      <c r="HF584" s="57"/>
      <c r="HG584" s="57"/>
      <c r="HH584" s="57"/>
      <c r="HI584" s="57"/>
      <c r="HJ584" s="57"/>
      <c r="HK584" s="57"/>
      <c r="HL584" s="57"/>
      <c r="HM584" s="57"/>
      <c r="HN584" s="57"/>
      <c r="HO584" s="57"/>
      <c r="HP584" s="57"/>
      <c r="HQ584" s="57"/>
      <c r="HR584" s="57"/>
      <c r="HS584" s="57"/>
      <c r="HT584" s="57"/>
      <c r="HU584" s="57"/>
      <c r="HV584" s="57"/>
      <c r="HW584" s="57"/>
      <c r="HX584" s="57"/>
      <c r="HY584" s="57"/>
      <c r="HZ584" s="57"/>
      <c r="IA584" s="57"/>
      <c r="IB584" s="57"/>
      <c r="IC584" s="57"/>
    </row>
    <row r="585" spans="4:237"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  <c r="AA585" s="57"/>
      <c r="AB585" s="57"/>
      <c r="AC585" s="57"/>
      <c r="AD585" s="57"/>
      <c r="AE585" s="57"/>
      <c r="AF585" s="57"/>
      <c r="AG585" s="57"/>
      <c r="AH585" s="57"/>
      <c r="AI585" s="57"/>
      <c r="AJ585" s="57"/>
      <c r="AK585" s="57"/>
      <c r="AL585" s="57"/>
      <c r="AM585" s="57"/>
      <c r="AN585" s="57"/>
      <c r="AO585" s="57"/>
      <c r="AP585" s="57"/>
      <c r="AQ585" s="57"/>
      <c r="AR585" s="57"/>
      <c r="AS585" s="57"/>
      <c r="AT585" s="57"/>
      <c r="AU585" s="57"/>
      <c r="AV585" s="57"/>
      <c r="AW585" s="57"/>
      <c r="AX585" s="57"/>
      <c r="AY585" s="57"/>
      <c r="AZ585" s="57"/>
      <c r="BA585" s="57"/>
      <c r="BB585" s="57"/>
      <c r="BC585" s="57"/>
      <c r="BD585" s="57"/>
      <c r="BE585" s="57"/>
      <c r="BF585" s="57"/>
      <c r="BG585" s="57"/>
      <c r="BH585" s="57"/>
      <c r="BI585" s="57"/>
      <c r="BJ585" s="57"/>
      <c r="BK585" s="57"/>
      <c r="BL585" s="57"/>
      <c r="BM585" s="57"/>
      <c r="BN585" s="57"/>
      <c r="BO585" s="57"/>
      <c r="BP585" s="57"/>
      <c r="BQ585" s="57"/>
      <c r="BR585" s="57"/>
      <c r="BS585" s="57"/>
      <c r="BT585" s="57"/>
      <c r="BU585" s="57"/>
      <c r="BV585" s="57"/>
      <c r="BW585" s="57"/>
      <c r="BX585" s="57"/>
      <c r="BY585" s="57"/>
      <c r="BZ585" s="57"/>
      <c r="CA585" s="57"/>
      <c r="CB585" s="57"/>
      <c r="CC585" s="57"/>
      <c r="CD585" s="57"/>
      <c r="CE585" s="57"/>
      <c r="CF585" s="57"/>
      <c r="CG585" s="57"/>
      <c r="CH585" s="57"/>
      <c r="CI585" s="57"/>
      <c r="CJ585" s="57"/>
      <c r="CK585" s="57"/>
      <c r="CL585" s="57"/>
      <c r="CM585" s="57"/>
      <c r="CN585" s="57"/>
      <c r="CO585" s="57"/>
      <c r="CP585" s="57"/>
      <c r="CQ585" s="57"/>
      <c r="CR585" s="57"/>
      <c r="CS585" s="57"/>
      <c r="CT585" s="57"/>
      <c r="CU585" s="57"/>
      <c r="CV585" s="57"/>
      <c r="CW585" s="57"/>
      <c r="CX585" s="57"/>
      <c r="CY585" s="57"/>
      <c r="CZ585" s="57"/>
      <c r="DA585" s="57"/>
      <c r="DB585" s="57"/>
      <c r="DC585" s="57"/>
      <c r="DD585" s="57"/>
      <c r="DE585" s="57"/>
      <c r="DF585" s="57"/>
      <c r="DG585" s="57"/>
      <c r="DH585" s="57"/>
      <c r="DI585" s="57"/>
      <c r="DJ585" s="57"/>
      <c r="DK585" s="57"/>
      <c r="DL585" s="57"/>
      <c r="DM585" s="57"/>
      <c r="DN585" s="57"/>
      <c r="DO585" s="57"/>
      <c r="DP585" s="57"/>
      <c r="DQ585" s="57"/>
      <c r="DR585" s="57"/>
      <c r="DS585" s="57"/>
      <c r="DT585" s="57"/>
      <c r="DU585" s="57"/>
      <c r="DV585" s="57"/>
      <c r="DW585" s="57"/>
      <c r="DX585" s="57"/>
      <c r="DY585" s="57"/>
      <c r="DZ585" s="57"/>
      <c r="EA585" s="57"/>
      <c r="EB585" s="57"/>
      <c r="EC585" s="57"/>
      <c r="ED585" s="57"/>
      <c r="EE585" s="57"/>
      <c r="EF585" s="57"/>
      <c r="EG585" s="57"/>
      <c r="EH585" s="57"/>
      <c r="EI585" s="57"/>
      <c r="EJ585" s="57"/>
      <c r="EK585" s="57"/>
      <c r="EL585" s="57"/>
      <c r="EM585" s="57"/>
      <c r="EN585" s="57"/>
      <c r="EO585" s="57"/>
      <c r="EP585" s="57"/>
      <c r="EQ585" s="57"/>
      <c r="ER585" s="57"/>
      <c r="ES585" s="57"/>
      <c r="ET585" s="57"/>
      <c r="EU585" s="57"/>
      <c r="EV585" s="57"/>
      <c r="EW585" s="57"/>
      <c r="EX585" s="57"/>
      <c r="EY585" s="57"/>
      <c r="EZ585" s="57"/>
      <c r="FA585" s="57"/>
      <c r="FB585" s="57"/>
      <c r="FC585" s="57"/>
      <c r="FD585" s="57"/>
      <c r="FE585" s="57"/>
      <c r="FF585" s="57"/>
      <c r="FG585" s="57"/>
      <c r="FH585" s="57"/>
      <c r="FI585" s="57"/>
      <c r="FJ585" s="57"/>
      <c r="FK585" s="57"/>
      <c r="FL585" s="57"/>
      <c r="FM585" s="57"/>
      <c r="FN585" s="57"/>
      <c r="FO585" s="57"/>
      <c r="FP585" s="57"/>
      <c r="FQ585" s="57"/>
      <c r="FR585" s="57"/>
      <c r="FS585" s="57"/>
      <c r="FT585" s="57"/>
      <c r="FU585" s="57"/>
      <c r="FV585" s="57"/>
      <c r="FW585" s="57"/>
      <c r="FX585" s="57"/>
      <c r="FY585" s="57"/>
      <c r="FZ585" s="57"/>
      <c r="GA585" s="57"/>
      <c r="GB585" s="57"/>
      <c r="GC585" s="57"/>
      <c r="GD585" s="57"/>
      <c r="GE585" s="57"/>
      <c r="GF585" s="57"/>
      <c r="GG585" s="57"/>
      <c r="GH585" s="57"/>
      <c r="GI585" s="57"/>
      <c r="GJ585" s="57"/>
      <c r="GK585" s="57"/>
      <c r="GL585" s="57"/>
      <c r="GM585" s="57"/>
      <c r="GN585" s="57"/>
      <c r="GO585" s="57"/>
      <c r="GP585" s="57"/>
      <c r="GQ585" s="57"/>
      <c r="GR585" s="57"/>
      <c r="GS585" s="57"/>
      <c r="GT585" s="57"/>
      <c r="GU585" s="57"/>
      <c r="GV585" s="57"/>
      <c r="GW585" s="57"/>
      <c r="GX585" s="57"/>
      <c r="GY585" s="57"/>
      <c r="GZ585" s="57"/>
      <c r="HA585" s="57"/>
      <c r="HB585" s="57"/>
      <c r="HC585" s="57"/>
      <c r="HD585" s="57"/>
      <c r="HE585" s="57"/>
      <c r="HF585" s="57"/>
      <c r="HG585" s="57"/>
      <c r="HH585" s="57"/>
      <c r="HI585" s="57"/>
      <c r="HJ585" s="57"/>
      <c r="HK585" s="57"/>
      <c r="HL585" s="57"/>
      <c r="HM585" s="57"/>
      <c r="HN585" s="57"/>
      <c r="HO585" s="57"/>
      <c r="HP585" s="57"/>
      <c r="HQ585" s="57"/>
      <c r="HR585" s="57"/>
      <c r="HS585" s="57"/>
      <c r="HT585" s="57"/>
      <c r="HU585" s="57"/>
      <c r="HV585" s="57"/>
      <c r="HW585" s="57"/>
      <c r="HX585" s="57"/>
      <c r="HY585" s="57"/>
      <c r="HZ585" s="57"/>
      <c r="IA585" s="57"/>
      <c r="IB585" s="57"/>
      <c r="IC585" s="57"/>
    </row>
    <row r="586" spans="4:237"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  <c r="AA586" s="57"/>
      <c r="AB586" s="57"/>
      <c r="AC586" s="57"/>
      <c r="AD586" s="57"/>
      <c r="AE586" s="57"/>
      <c r="AF586" s="57"/>
      <c r="AG586" s="57"/>
      <c r="AH586" s="57"/>
      <c r="AI586" s="57"/>
      <c r="AJ586" s="57"/>
      <c r="AK586" s="57"/>
      <c r="AL586" s="57"/>
      <c r="AM586" s="57"/>
      <c r="AN586" s="57"/>
      <c r="AO586" s="57"/>
      <c r="AP586" s="57"/>
      <c r="AQ586" s="57"/>
      <c r="AR586" s="57"/>
      <c r="AS586" s="57"/>
      <c r="AT586" s="57"/>
      <c r="AU586" s="57"/>
      <c r="AV586" s="57"/>
      <c r="AW586" s="57"/>
      <c r="AX586" s="57"/>
      <c r="AY586" s="57"/>
      <c r="AZ586" s="57"/>
      <c r="BA586" s="57"/>
      <c r="BB586" s="57"/>
      <c r="BC586" s="57"/>
      <c r="BD586" s="57"/>
      <c r="BE586" s="57"/>
      <c r="BF586" s="57"/>
      <c r="BG586" s="57"/>
      <c r="BH586" s="57"/>
      <c r="BI586" s="57"/>
      <c r="BJ586" s="57"/>
      <c r="BK586" s="57"/>
      <c r="BL586" s="57"/>
      <c r="BM586" s="57"/>
      <c r="BN586" s="57"/>
      <c r="BO586" s="57"/>
      <c r="BP586" s="57"/>
      <c r="BQ586" s="57"/>
      <c r="BR586" s="57"/>
      <c r="BS586" s="57"/>
      <c r="BT586" s="57"/>
      <c r="BU586" s="57"/>
      <c r="BV586" s="57"/>
      <c r="BW586" s="57"/>
      <c r="BX586" s="57"/>
      <c r="BY586" s="57"/>
      <c r="BZ586" s="57"/>
      <c r="CA586" s="57"/>
      <c r="CB586" s="57"/>
      <c r="CC586" s="57"/>
      <c r="CD586" s="57"/>
      <c r="CE586" s="57"/>
      <c r="CF586" s="57"/>
      <c r="CG586" s="57"/>
      <c r="CH586" s="57"/>
      <c r="CI586" s="57"/>
      <c r="CJ586" s="57"/>
      <c r="CK586" s="57"/>
      <c r="CL586" s="57"/>
      <c r="CM586" s="57"/>
      <c r="CN586" s="57"/>
      <c r="CO586" s="57"/>
      <c r="CP586" s="57"/>
      <c r="CQ586" s="57"/>
      <c r="CR586" s="57"/>
      <c r="CS586" s="57"/>
      <c r="CT586" s="57"/>
      <c r="CU586" s="57"/>
      <c r="CV586" s="57"/>
      <c r="CW586" s="57"/>
      <c r="CX586" s="57"/>
      <c r="CY586" s="57"/>
      <c r="CZ586" s="57"/>
      <c r="DA586" s="57"/>
      <c r="DB586" s="57"/>
      <c r="DC586" s="57"/>
      <c r="DD586" s="57"/>
      <c r="DE586" s="57"/>
      <c r="DF586" s="57"/>
      <c r="DG586" s="57"/>
      <c r="DH586" s="57"/>
      <c r="DI586" s="57"/>
      <c r="DJ586" s="57"/>
      <c r="DK586" s="57"/>
      <c r="DL586" s="57"/>
      <c r="DM586" s="57"/>
      <c r="DN586" s="57"/>
      <c r="DO586" s="57"/>
      <c r="DP586" s="57"/>
      <c r="DQ586" s="57"/>
      <c r="DR586" s="57"/>
      <c r="DS586" s="57"/>
      <c r="DT586" s="57"/>
      <c r="DU586" s="57"/>
      <c r="DV586" s="57"/>
      <c r="DW586" s="57"/>
      <c r="DX586" s="57"/>
      <c r="DY586" s="57"/>
      <c r="DZ586" s="57"/>
      <c r="EA586" s="57"/>
      <c r="EB586" s="57"/>
      <c r="EC586" s="57"/>
      <c r="ED586" s="57"/>
      <c r="EE586" s="57"/>
      <c r="EF586" s="57"/>
      <c r="EG586" s="57"/>
      <c r="EH586" s="57"/>
      <c r="EI586" s="57"/>
      <c r="EJ586" s="57"/>
      <c r="EK586" s="57"/>
      <c r="EL586" s="57"/>
      <c r="EM586" s="57"/>
      <c r="EN586" s="57"/>
      <c r="EO586" s="57"/>
      <c r="EP586" s="57"/>
      <c r="EQ586" s="57"/>
      <c r="ER586" s="57"/>
      <c r="ES586" s="57"/>
      <c r="ET586" s="57"/>
      <c r="EU586" s="57"/>
      <c r="EV586" s="57"/>
      <c r="EW586" s="57"/>
      <c r="EX586" s="57"/>
      <c r="EY586" s="57"/>
      <c r="EZ586" s="57"/>
      <c r="FA586" s="57"/>
      <c r="FB586" s="57"/>
      <c r="FC586" s="57"/>
      <c r="FD586" s="57"/>
      <c r="FE586" s="57"/>
      <c r="FF586" s="57"/>
      <c r="FG586" s="57"/>
      <c r="FH586" s="57"/>
      <c r="FI586" s="57"/>
      <c r="FJ586" s="57"/>
      <c r="FK586" s="57"/>
      <c r="FL586" s="57"/>
      <c r="FM586" s="57"/>
      <c r="FN586" s="57"/>
      <c r="FO586" s="57"/>
      <c r="FP586" s="57"/>
      <c r="FQ586" s="57"/>
      <c r="FR586" s="57"/>
      <c r="FS586" s="57"/>
      <c r="FT586" s="57"/>
      <c r="FU586" s="57"/>
      <c r="FV586" s="57"/>
      <c r="FW586" s="57"/>
      <c r="FX586" s="57"/>
      <c r="FY586" s="57"/>
      <c r="FZ586" s="57"/>
      <c r="GA586" s="57"/>
      <c r="GB586" s="57"/>
      <c r="GC586" s="57"/>
      <c r="GD586" s="57"/>
      <c r="GE586" s="57"/>
      <c r="GF586" s="57"/>
      <c r="GG586" s="57"/>
      <c r="GH586" s="57"/>
      <c r="GI586" s="57"/>
      <c r="GJ586" s="57"/>
      <c r="GK586" s="57"/>
      <c r="GL586" s="57"/>
      <c r="GM586" s="57"/>
      <c r="GN586" s="57"/>
      <c r="GO586" s="57"/>
      <c r="GP586" s="57"/>
      <c r="GQ586" s="57"/>
      <c r="GR586" s="57"/>
      <c r="GS586" s="57"/>
      <c r="GT586" s="57"/>
      <c r="GU586" s="57"/>
      <c r="GV586" s="57"/>
      <c r="GW586" s="57"/>
      <c r="GX586" s="57"/>
      <c r="GY586" s="57"/>
      <c r="GZ586" s="57"/>
      <c r="HA586" s="57"/>
      <c r="HB586" s="57"/>
      <c r="HC586" s="57"/>
      <c r="HD586" s="57"/>
      <c r="HE586" s="57"/>
      <c r="HF586" s="57"/>
      <c r="HG586" s="57"/>
      <c r="HH586" s="57"/>
      <c r="HI586" s="57"/>
      <c r="HJ586" s="57"/>
      <c r="HK586" s="57"/>
      <c r="HL586" s="57"/>
      <c r="HM586" s="57"/>
      <c r="HN586" s="57"/>
      <c r="HO586" s="57"/>
      <c r="HP586" s="57"/>
      <c r="HQ586" s="57"/>
      <c r="HR586" s="57"/>
      <c r="HS586" s="57"/>
      <c r="HT586" s="57"/>
      <c r="HU586" s="57"/>
      <c r="HV586" s="57"/>
      <c r="HW586" s="57"/>
      <c r="HX586" s="57"/>
      <c r="HY586" s="57"/>
      <c r="HZ586" s="57"/>
      <c r="IA586" s="57"/>
      <c r="IB586" s="57"/>
      <c r="IC586" s="57"/>
    </row>
    <row r="587" spans="4:237"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  <c r="AB587" s="57"/>
      <c r="AC587" s="57"/>
      <c r="AD587" s="57"/>
      <c r="AE587" s="57"/>
      <c r="AF587" s="57"/>
      <c r="AG587" s="57"/>
      <c r="AH587" s="57"/>
      <c r="AI587" s="57"/>
      <c r="AJ587" s="57"/>
      <c r="AK587" s="57"/>
      <c r="AL587" s="57"/>
      <c r="AM587" s="57"/>
      <c r="AN587" s="57"/>
      <c r="AO587" s="57"/>
      <c r="AP587" s="57"/>
      <c r="AQ587" s="57"/>
      <c r="AR587" s="57"/>
      <c r="AS587" s="57"/>
      <c r="AT587" s="57"/>
      <c r="AU587" s="57"/>
      <c r="AV587" s="57"/>
      <c r="AW587" s="57"/>
      <c r="AX587" s="57"/>
      <c r="AY587" s="57"/>
      <c r="AZ587" s="57"/>
      <c r="BA587" s="57"/>
      <c r="BB587" s="57"/>
      <c r="BC587" s="57"/>
      <c r="BD587" s="57"/>
      <c r="BE587" s="57"/>
      <c r="BF587" s="57"/>
      <c r="BG587" s="57"/>
      <c r="BH587" s="57"/>
      <c r="BI587" s="57"/>
      <c r="BJ587" s="57"/>
      <c r="BK587" s="57"/>
      <c r="BL587" s="57"/>
      <c r="BM587" s="57"/>
      <c r="BN587" s="57"/>
      <c r="BO587" s="57"/>
      <c r="BP587" s="57"/>
      <c r="BQ587" s="57"/>
      <c r="BR587" s="57"/>
      <c r="BS587" s="57"/>
      <c r="BT587" s="57"/>
      <c r="BU587" s="57"/>
      <c r="BV587" s="57"/>
      <c r="BW587" s="57"/>
      <c r="BX587" s="57"/>
      <c r="BY587" s="57"/>
      <c r="BZ587" s="57"/>
      <c r="CA587" s="57"/>
      <c r="CB587" s="57"/>
      <c r="CC587" s="57"/>
      <c r="CD587" s="57"/>
      <c r="CE587" s="57"/>
      <c r="CF587" s="57"/>
      <c r="CG587" s="57"/>
      <c r="CH587" s="57"/>
      <c r="CI587" s="57"/>
      <c r="CJ587" s="57"/>
      <c r="CK587" s="57"/>
      <c r="CL587" s="57"/>
      <c r="CM587" s="57"/>
      <c r="CN587" s="57"/>
      <c r="CO587" s="57"/>
      <c r="CP587" s="57"/>
      <c r="CQ587" s="57"/>
      <c r="CR587" s="57"/>
      <c r="CS587" s="57"/>
      <c r="CT587" s="57"/>
      <c r="CU587" s="57"/>
      <c r="CV587" s="57"/>
      <c r="CW587" s="57"/>
      <c r="CX587" s="57"/>
      <c r="CY587" s="57"/>
      <c r="CZ587" s="57"/>
      <c r="DA587" s="57"/>
      <c r="DB587" s="57"/>
      <c r="DC587" s="57"/>
      <c r="DD587" s="57"/>
      <c r="DE587" s="57"/>
      <c r="DF587" s="57"/>
      <c r="DG587" s="57"/>
      <c r="DH587" s="57"/>
      <c r="DI587" s="57"/>
      <c r="DJ587" s="57"/>
      <c r="DK587" s="57"/>
      <c r="DL587" s="57"/>
      <c r="DM587" s="57"/>
      <c r="DN587" s="57"/>
      <c r="DO587" s="57"/>
      <c r="DP587" s="57"/>
      <c r="DQ587" s="57"/>
      <c r="DR587" s="57"/>
      <c r="DS587" s="57"/>
      <c r="DT587" s="57"/>
      <c r="DU587" s="57"/>
      <c r="DV587" s="57"/>
      <c r="DW587" s="57"/>
      <c r="DX587" s="57"/>
      <c r="DY587" s="57"/>
      <c r="DZ587" s="57"/>
      <c r="EA587" s="57"/>
      <c r="EB587" s="57"/>
      <c r="EC587" s="57"/>
      <c r="ED587" s="57"/>
      <c r="EE587" s="57"/>
      <c r="EF587" s="57"/>
      <c r="EG587" s="57"/>
      <c r="EH587" s="57"/>
      <c r="EI587" s="57"/>
      <c r="EJ587" s="57"/>
      <c r="EK587" s="57"/>
      <c r="EL587" s="57"/>
      <c r="EM587" s="57"/>
      <c r="EN587" s="57"/>
      <c r="EO587" s="57"/>
      <c r="EP587" s="57"/>
      <c r="EQ587" s="57"/>
      <c r="ER587" s="57"/>
      <c r="ES587" s="57"/>
      <c r="ET587" s="57"/>
      <c r="EU587" s="57"/>
      <c r="EV587" s="57"/>
      <c r="EW587" s="57"/>
      <c r="EX587" s="57"/>
      <c r="EY587" s="57"/>
      <c r="EZ587" s="57"/>
      <c r="FA587" s="57"/>
      <c r="FB587" s="57"/>
      <c r="FC587" s="57"/>
      <c r="FD587" s="57"/>
      <c r="FE587" s="57"/>
      <c r="FF587" s="57"/>
      <c r="FG587" s="57"/>
      <c r="FH587" s="57"/>
      <c r="FI587" s="57"/>
      <c r="FJ587" s="57"/>
      <c r="FK587" s="57"/>
      <c r="FL587" s="57"/>
      <c r="FM587" s="57"/>
      <c r="FN587" s="57"/>
      <c r="FO587" s="57"/>
      <c r="FP587" s="57"/>
      <c r="FQ587" s="57"/>
      <c r="FR587" s="57"/>
      <c r="FS587" s="57"/>
      <c r="FT587" s="57"/>
      <c r="FU587" s="57"/>
      <c r="FV587" s="57"/>
      <c r="FW587" s="57"/>
      <c r="FX587" s="57"/>
      <c r="FY587" s="57"/>
      <c r="FZ587" s="57"/>
      <c r="GA587" s="57"/>
      <c r="GB587" s="57"/>
      <c r="GC587" s="57"/>
      <c r="GD587" s="57"/>
      <c r="GE587" s="57"/>
      <c r="GF587" s="57"/>
      <c r="GG587" s="57"/>
      <c r="GH587" s="57"/>
      <c r="GI587" s="57"/>
      <c r="GJ587" s="57"/>
      <c r="GK587" s="57"/>
      <c r="GL587" s="57"/>
      <c r="GM587" s="57"/>
      <c r="GN587" s="57"/>
      <c r="GO587" s="57"/>
      <c r="GP587" s="57"/>
      <c r="GQ587" s="57"/>
      <c r="GR587" s="57"/>
      <c r="GS587" s="57"/>
      <c r="GT587" s="57"/>
      <c r="GU587" s="57"/>
      <c r="GV587" s="57"/>
      <c r="GW587" s="57"/>
      <c r="GX587" s="57"/>
      <c r="GY587" s="57"/>
      <c r="GZ587" s="57"/>
      <c r="HA587" s="57"/>
      <c r="HB587" s="57"/>
      <c r="HC587" s="57"/>
      <c r="HD587" s="57"/>
      <c r="HE587" s="57"/>
      <c r="HF587" s="57"/>
      <c r="HG587" s="57"/>
      <c r="HH587" s="57"/>
      <c r="HI587" s="57"/>
      <c r="HJ587" s="57"/>
      <c r="HK587" s="57"/>
      <c r="HL587" s="57"/>
      <c r="HM587" s="57"/>
      <c r="HN587" s="57"/>
      <c r="HO587" s="57"/>
      <c r="HP587" s="57"/>
      <c r="HQ587" s="57"/>
      <c r="HR587" s="57"/>
      <c r="HS587" s="57"/>
      <c r="HT587" s="57"/>
      <c r="HU587" s="57"/>
      <c r="HV587" s="57"/>
      <c r="HW587" s="57"/>
      <c r="HX587" s="57"/>
      <c r="HY587" s="57"/>
      <c r="HZ587" s="57"/>
      <c r="IA587" s="57"/>
      <c r="IB587" s="57"/>
      <c r="IC587" s="57"/>
    </row>
    <row r="588" spans="4:237"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  <c r="AA588" s="57"/>
      <c r="AB588" s="57"/>
      <c r="AC588" s="57"/>
      <c r="AD588" s="57"/>
      <c r="AE588" s="57"/>
      <c r="AF588" s="57"/>
      <c r="AG588" s="57"/>
      <c r="AH588" s="57"/>
      <c r="AI588" s="57"/>
      <c r="AJ588" s="57"/>
      <c r="AK588" s="57"/>
      <c r="AL588" s="57"/>
      <c r="AM588" s="57"/>
      <c r="AN588" s="57"/>
      <c r="AO588" s="57"/>
      <c r="AP588" s="57"/>
      <c r="AQ588" s="57"/>
      <c r="AR588" s="57"/>
      <c r="AS588" s="57"/>
      <c r="AT588" s="57"/>
      <c r="AU588" s="57"/>
      <c r="AV588" s="57"/>
      <c r="AW588" s="57"/>
      <c r="AX588" s="57"/>
      <c r="AY588" s="57"/>
      <c r="AZ588" s="57"/>
      <c r="BA588" s="57"/>
      <c r="BB588" s="57"/>
      <c r="BC588" s="57"/>
      <c r="BD588" s="57"/>
      <c r="BE588" s="57"/>
      <c r="BF588" s="57"/>
      <c r="BG588" s="57"/>
      <c r="BH588" s="57"/>
      <c r="BI588" s="57"/>
      <c r="BJ588" s="57"/>
      <c r="BK588" s="57"/>
      <c r="BL588" s="57"/>
      <c r="BM588" s="57"/>
      <c r="BN588" s="57"/>
      <c r="BO588" s="57"/>
      <c r="BP588" s="57"/>
      <c r="BQ588" s="57"/>
      <c r="BR588" s="57"/>
      <c r="BS588" s="57"/>
      <c r="BT588" s="57"/>
      <c r="BU588" s="57"/>
      <c r="BV588" s="57"/>
      <c r="BW588" s="57"/>
      <c r="BX588" s="57"/>
      <c r="BY588" s="57"/>
      <c r="BZ588" s="57"/>
      <c r="CA588" s="57"/>
      <c r="CB588" s="57"/>
      <c r="CC588" s="57"/>
      <c r="CD588" s="57"/>
      <c r="CE588" s="57"/>
      <c r="CF588" s="57"/>
      <c r="CG588" s="57"/>
      <c r="CH588" s="57"/>
      <c r="CI588" s="57"/>
      <c r="CJ588" s="57"/>
      <c r="CK588" s="57"/>
      <c r="CL588" s="57"/>
      <c r="CM588" s="57"/>
      <c r="CN588" s="57"/>
      <c r="CO588" s="57"/>
      <c r="CP588" s="57"/>
      <c r="CQ588" s="57"/>
      <c r="CR588" s="57"/>
      <c r="CS588" s="57"/>
      <c r="CT588" s="57"/>
      <c r="CU588" s="57"/>
      <c r="CV588" s="57"/>
      <c r="CW588" s="57"/>
      <c r="CX588" s="57"/>
      <c r="CY588" s="57"/>
      <c r="CZ588" s="57"/>
      <c r="DA588" s="57"/>
      <c r="DB588" s="57"/>
      <c r="DC588" s="57"/>
      <c r="DD588" s="57"/>
      <c r="DE588" s="57"/>
      <c r="DF588" s="57"/>
      <c r="DG588" s="57"/>
      <c r="DH588" s="57"/>
      <c r="DI588" s="57"/>
      <c r="DJ588" s="57"/>
      <c r="DK588" s="57"/>
      <c r="DL588" s="57"/>
      <c r="DM588" s="57"/>
      <c r="DN588" s="57"/>
      <c r="DO588" s="57"/>
      <c r="DP588" s="57"/>
      <c r="DQ588" s="57"/>
      <c r="DR588" s="57"/>
      <c r="DS588" s="57"/>
      <c r="DT588" s="57"/>
      <c r="DU588" s="57"/>
      <c r="DV588" s="57"/>
      <c r="DW588" s="57"/>
      <c r="DX588" s="57"/>
      <c r="DY588" s="57"/>
      <c r="DZ588" s="57"/>
      <c r="EA588" s="57"/>
      <c r="EB588" s="57"/>
      <c r="EC588" s="57"/>
      <c r="ED588" s="57"/>
      <c r="EE588" s="57"/>
      <c r="EF588" s="57"/>
      <c r="EG588" s="57"/>
      <c r="EH588" s="57"/>
      <c r="EI588" s="57"/>
      <c r="EJ588" s="57"/>
      <c r="EK588" s="57"/>
      <c r="EL588" s="57"/>
      <c r="EM588" s="57"/>
      <c r="EN588" s="57"/>
      <c r="EO588" s="57"/>
      <c r="EP588" s="57"/>
      <c r="EQ588" s="57"/>
      <c r="ER588" s="57"/>
      <c r="ES588" s="57"/>
      <c r="ET588" s="57"/>
      <c r="EU588" s="57"/>
      <c r="EV588" s="57"/>
      <c r="EW588" s="57"/>
      <c r="EX588" s="57"/>
      <c r="EY588" s="57"/>
      <c r="EZ588" s="57"/>
      <c r="FA588" s="57"/>
      <c r="FB588" s="57"/>
      <c r="FC588" s="57"/>
      <c r="FD588" s="57"/>
      <c r="FE588" s="57"/>
      <c r="FF588" s="57"/>
      <c r="FG588" s="57"/>
      <c r="FH588" s="57"/>
      <c r="FI588" s="57"/>
      <c r="FJ588" s="57"/>
      <c r="FK588" s="57"/>
      <c r="FL588" s="57"/>
      <c r="FM588" s="57"/>
      <c r="FN588" s="57"/>
      <c r="FO588" s="57"/>
      <c r="FP588" s="57"/>
      <c r="FQ588" s="57"/>
      <c r="FR588" s="57"/>
      <c r="FS588" s="57"/>
      <c r="FT588" s="57"/>
      <c r="FU588" s="57"/>
      <c r="FV588" s="57"/>
      <c r="FW588" s="57"/>
      <c r="FX588" s="57"/>
      <c r="FY588" s="57"/>
      <c r="FZ588" s="57"/>
      <c r="GA588" s="57"/>
      <c r="GB588" s="57"/>
      <c r="GC588" s="57"/>
      <c r="GD588" s="57"/>
      <c r="GE588" s="57"/>
      <c r="GF588" s="57"/>
      <c r="GG588" s="57"/>
      <c r="GH588" s="57"/>
      <c r="GI588" s="57"/>
      <c r="GJ588" s="57"/>
      <c r="GK588" s="57"/>
      <c r="GL588" s="57"/>
      <c r="GM588" s="57"/>
      <c r="GN588" s="57"/>
      <c r="GO588" s="57"/>
      <c r="GP588" s="57"/>
      <c r="GQ588" s="57"/>
      <c r="GR588" s="57"/>
      <c r="GS588" s="57"/>
      <c r="GT588" s="57"/>
      <c r="GU588" s="57"/>
      <c r="GV588" s="57"/>
      <c r="GW588" s="57"/>
      <c r="GX588" s="57"/>
      <c r="GY588" s="57"/>
      <c r="GZ588" s="57"/>
      <c r="HA588" s="57"/>
      <c r="HB588" s="57"/>
      <c r="HC588" s="57"/>
      <c r="HD588" s="57"/>
      <c r="HE588" s="57"/>
      <c r="HF588" s="57"/>
      <c r="HG588" s="57"/>
      <c r="HH588" s="57"/>
      <c r="HI588" s="57"/>
      <c r="HJ588" s="57"/>
      <c r="HK588" s="57"/>
      <c r="HL588" s="57"/>
      <c r="HM588" s="57"/>
      <c r="HN588" s="57"/>
      <c r="HO588" s="57"/>
      <c r="HP588" s="57"/>
      <c r="HQ588" s="57"/>
      <c r="HR588" s="57"/>
      <c r="HS588" s="57"/>
      <c r="HT588" s="57"/>
      <c r="HU588" s="57"/>
      <c r="HV588" s="57"/>
      <c r="HW588" s="57"/>
      <c r="HX588" s="57"/>
      <c r="HY588" s="57"/>
      <c r="HZ588" s="57"/>
      <c r="IA588" s="57"/>
      <c r="IB588" s="57"/>
      <c r="IC588" s="57"/>
    </row>
    <row r="589" spans="4:237"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  <c r="AA589" s="57"/>
      <c r="AB589" s="57"/>
      <c r="AC589" s="57"/>
      <c r="AD589" s="57"/>
      <c r="AE589" s="57"/>
      <c r="AF589" s="57"/>
      <c r="AG589" s="57"/>
      <c r="AH589" s="57"/>
      <c r="AI589" s="57"/>
      <c r="AJ589" s="57"/>
      <c r="AK589" s="57"/>
      <c r="AL589" s="57"/>
      <c r="AM589" s="57"/>
      <c r="AN589" s="57"/>
      <c r="AO589" s="57"/>
      <c r="AP589" s="57"/>
      <c r="AQ589" s="57"/>
      <c r="AR589" s="57"/>
      <c r="AS589" s="57"/>
      <c r="AT589" s="57"/>
      <c r="AU589" s="57"/>
      <c r="AV589" s="57"/>
      <c r="AW589" s="57"/>
      <c r="AX589" s="57"/>
      <c r="AY589" s="57"/>
      <c r="AZ589" s="57"/>
      <c r="BA589" s="57"/>
      <c r="BB589" s="57"/>
      <c r="BC589" s="57"/>
      <c r="BD589" s="57"/>
      <c r="BE589" s="57"/>
      <c r="BF589" s="57"/>
      <c r="BG589" s="57"/>
      <c r="BH589" s="57"/>
      <c r="BI589" s="57"/>
      <c r="BJ589" s="57"/>
      <c r="BK589" s="57"/>
      <c r="BL589" s="57"/>
      <c r="BM589" s="57"/>
      <c r="BN589" s="57"/>
      <c r="BO589" s="57"/>
      <c r="BP589" s="57"/>
      <c r="BQ589" s="57"/>
      <c r="BR589" s="57"/>
      <c r="BS589" s="57"/>
      <c r="BT589" s="57"/>
      <c r="BU589" s="57"/>
      <c r="BV589" s="57"/>
      <c r="BW589" s="57"/>
      <c r="BX589" s="57"/>
      <c r="BY589" s="57"/>
      <c r="BZ589" s="57"/>
      <c r="CA589" s="57"/>
      <c r="CB589" s="57"/>
      <c r="CC589" s="57"/>
      <c r="CD589" s="57"/>
      <c r="CE589" s="57"/>
      <c r="CF589" s="57"/>
      <c r="CG589" s="57"/>
      <c r="CH589" s="57"/>
      <c r="CI589" s="57"/>
      <c r="CJ589" s="57"/>
      <c r="CK589" s="57"/>
      <c r="CL589" s="57"/>
      <c r="CM589" s="57"/>
      <c r="CN589" s="57"/>
      <c r="CO589" s="57"/>
      <c r="CP589" s="57"/>
      <c r="CQ589" s="57"/>
      <c r="CR589" s="57"/>
      <c r="CS589" s="57"/>
      <c r="CT589" s="57"/>
      <c r="CU589" s="57"/>
      <c r="CV589" s="57"/>
      <c r="CW589" s="57"/>
      <c r="CX589" s="57"/>
      <c r="CY589" s="57"/>
      <c r="CZ589" s="57"/>
      <c r="DA589" s="57"/>
      <c r="DB589" s="57"/>
      <c r="DC589" s="57"/>
      <c r="DD589" s="57"/>
      <c r="DE589" s="57"/>
      <c r="DF589" s="57"/>
      <c r="DG589" s="57"/>
      <c r="DH589" s="57"/>
      <c r="DI589" s="57"/>
      <c r="DJ589" s="57"/>
      <c r="DK589" s="57"/>
      <c r="DL589" s="57"/>
      <c r="DM589" s="57"/>
      <c r="DN589" s="57"/>
      <c r="DO589" s="57"/>
      <c r="DP589" s="57"/>
      <c r="DQ589" s="57"/>
      <c r="DR589" s="57"/>
      <c r="DS589" s="57"/>
      <c r="DT589" s="57"/>
      <c r="DU589" s="57"/>
      <c r="DV589" s="57"/>
      <c r="DW589" s="57"/>
      <c r="DX589" s="57"/>
      <c r="DY589" s="57"/>
      <c r="DZ589" s="57"/>
      <c r="EA589" s="57"/>
      <c r="EB589" s="57"/>
      <c r="EC589" s="57"/>
      <c r="ED589" s="57"/>
      <c r="EE589" s="57"/>
      <c r="EF589" s="57"/>
      <c r="EG589" s="57"/>
      <c r="EH589" s="57"/>
      <c r="EI589" s="57"/>
      <c r="EJ589" s="57"/>
      <c r="EK589" s="57"/>
      <c r="EL589" s="57"/>
      <c r="EM589" s="57"/>
      <c r="EN589" s="57"/>
      <c r="EO589" s="57"/>
      <c r="EP589" s="57"/>
      <c r="EQ589" s="57"/>
      <c r="ER589" s="57"/>
      <c r="ES589" s="57"/>
      <c r="ET589" s="57"/>
      <c r="EU589" s="57"/>
      <c r="EV589" s="57"/>
      <c r="EW589" s="57"/>
      <c r="EX589" s="57"/>
      <c r="EY589" s="57"/>
      <c r="EZ589" s="57"/>
      <c r="FA589" s="57"/>
      <c r="FB589" s="57"/>
      <c r="FC589" s="57"/>
      <c r="FD589" s="57"/>
      <c r="FE589" s="57"/>
      <c r="FF589" s="57"/>
      <c r="FG589" s="57"/>
      <c r="FH589" s="57"/>
      <c r="FI589" s="57"/>
      <c r="FJ589" s="57"/>
      <c r="FK589" s="57"/>
      <c r="FL589" s="57"/>
      <c r="FM589" s="57"/>
      <c r="FN589" s="57"/>
      <c r="FO589" s="57"/>
      <c r="FP589" s="57"/>
      <c r="FQ589" s="57"/>
      <c r="FR589" s="57"/>
      <c r="FS589" s="57"/>
      <c r="FT589" s="57"/>
      <c r="FU589" s="57"/>
      <c r="FV589" s="57"/>
      <c r="FW589" s="57"/>
      <c r="FX589" s="57"/>
      <c r="FY589" s="57"/>
      <c r="FZ589" s="57"/>
      <c r="GA589" s="57"/>
      <c r="GB589" s="57"/>
      <c r="GC589" s="57"/>
      <c r="GD589" s="57"/>
      <c r="GE589" s="57"/>
      <c r="GF589" s="57"/>
      <c r="GG589" s="57"/>
      <c r="GH589" s="57"/>
      <c r="GI589" s="57"/>
      <c r="GJ589" s="57"/>
      <c r="GK589" s="57"/>
      <c r="GL589" s="57"/>
      <c r="GM589" s="57"/>
      <c r="GN589" s="57"/>
      <c r="GO589" s="57"/>
      <c r="GP589" s="57"/>
      <c r="GQ589" s="57"/>
      <c r="GR589" s="57"/>
      <c r="GS589" s="57"/>
      <c r="GT589" s="57"/>
      <c r="GU589" s="57"/>
      <c r="GV589" s="57"/>
      <c r="GW589" s="57"/>
      <c r="GX589" s="57"/>
      <c r="GY589" s="57"/>
      <c r="GZ589" s="57"/>
      <c r="HA589" s="57"/>
      <c r="HB589" s="57"/>
      <c r="HC589" s="57"/>
      <c r="HD589" s="57"/>
      <c r="HE589" s="57"/>
      <c r="HF589" s="57"/>
      <c r="HG589" s="57"/>
      <c r="HH589" s="57"/>
      <c r="HI589" s="57"/>
      <c r="HJ589" s="57"/>
      <c r="HK589" s="57"/>
      <c r="HL589" s="57"/>
      <c r="HM589" s="57"/>
      <c r="HN589" s="57"/>
      <c r="HO589" s="57"/>
      <c r="HP589" s="57"/>
      <c r="HQ589" s="57"/>
      <c r="HR589" s="57"/>
      <c r="HS589" s="57"/>
      <c r="HT589" s="57"/>
      <c r="HU589" s="57"/>
      <c r="HV589" s="57"/>
      <c r="HW589" s="57"/>
      <c r="HX589" s="57"/>
      <c r="HY589" s="57"/>
      <c r="HZ589" s="57"/>
      <c r="IA589" s="57"/>
      <c r="IB589" s="57"/>
      <c r="IC589" s="57"/>
    </row>
    <row r="590" spans="4:237"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  <c r="AA590" s="57"/>
      <c r="AB590" s="57"/>
      <c r="AC590" s="57"/>
      <c r="AD590" s="57"/>
      <c r="AE590" s="57"/>
      <c r="AF590" s="57"/>
      <c r="AG590" s="57"/>
      <c r="AH590" s="57"/>
      <c r="AI590" s="57"/>
      <c r="AJ590" s="57"/>
      <c r="AK590" s="57"/>
      <c r="AL590" s="57"/>
      <c r="AM590" s="57"/>
      <c r="AN590" s="57"/>
      <c r="AO590" s="57"/>
      <c r="AP590" s="57"/>
      <c r="AQ590" s="57"/>
      <c r="AR590" s="57"/>
      <c r="AS590" s="57"/>
      <c r="AT590" s="57"/>
      <c r="AU590" s="57"/>
      <c r="AV590" s="57"/>
      <c r="AW590" s="57"/>
      <c r="AX590" s="57"/>
      <c r="AY590" s="57"/>
      <c r="AZ590" s="57"/>
      <c r="BA590" s="57"/>
      <c r="BB590" s="57"/>
      <c r="BC590" s="57"/>
      <c r="BD590" s="57"/>
      <c r="BE590" s="57"/>
      <c r="BF590" s="57"/>
      <c r="BG590" s="57"/>
      <c r="BH590" s="57"/>
      <c r="BI590" s="57"/>
      <c r="BJ590" s="57"/>
      <c r="BK590" s="57"/>
      <c r="BL590" s="57"/>
      <c r="BM590" s="57"/>
      <c r="BN590" s="57"/>
      <c r="BO590" s="57"/>
      <c r="BP590" s="57"/>
      <c r="BQ590" s="57"/>
      <c r="BR590" s="57"/>
      <c r="BS590" s="57"/>
      <c r="BT590" s="57"/>
      <c r="BU590" s="57"/>
      <c r="BV590" s="57"/>
      <c r="BW590" s="57"/>
      <c r="BX590" s="57"/>
      <c r="BY590" s="57"/>
      <c r="BZ590" s="57"/>
      <c r="CA590" s="57"/>
      <c r="CB590" s="57"/>
      <c r="CC590" s="57"/>
      <c r="CD590" s="57"/>
      <c r="CE590" s="57"/>
      <c r="CF590" s="57"/>
      <c r="CG590" s="57"/>
      <c r="CH590" s="57"/>
      <c r="CI590" s="57"/>
      <c r="CJ590" s="57"/>
      <c r="CK590" s="57"/>
      <c r="CL590" s="57"/>
      <c r="CM590" s="57"/>
      <c r="CN590" s="57"/>
      <c r="CO590" s="57"/>
      <c r="CP590" s="57"/>
      <c r="CQ590" s="57"/>
      <c r="CR590" s="57"/>
      <c r="CS590" s="57"/>
      <c r="CT590" s="57"/>
      <c r="CU590" s="57"/>
      <c r="CV590" s="57"/>
      <c r="CW590" s="57"/>
      <c r="CX590" s="57"/>
      <c r="CY590" s="57"/>
      <c r="CZ590" s="57"/>
      <c r="DA590" s="57"/>
      <c r="DB590" s="57"/>
      <c r="DC590" s="57"/>
      <c r="DD590" s="57"/>
      <c r="DE590" s="57"/>
      <c r="DF590" s="57"/>
      <c r="DG590" s="57"/>
      <c r="DH590" s="57"/>
      <c r="DI590" s="57"/>
      <c r="DJ590" s="57"/>
      <c r="DK590" s="57"/>
      <c r="DL590" s="57"/>
      <c r="DM590" s="57"/>
      <c r="DN590" s="57"/>
      <c r="DO590" s="57"/>
      <c r="DP590" s="57"/>
      <c r="DQ590" s="57"/>
      <c r="DR590" s="57"/>
      <c r="DS590" s="57"/>
      <c r="DT590" s="57"/>
      <c r="DU590" s="57"/>
      <c r="DV590" s="57"/>
      <c r="DW590" s="57"/>
      <c r="DX590" s="57"/>
      <c r="DY590" s="57"/>
      <c r="DZ590" s="57"/>
      <c r="EA590" s="57"/>
      <c r="EB590" s="57"/>
      <c r="EC590" s="57"/>
      <c r="ED590" s="57"/>
      <c r="EE590" s="57"/>
      <c r="EF590" s="57"/>
      <c r="EG590" s="57"/>
      <c r="EH590" s="57"/>
      <c r="EI590" s="57"/>
      <c r="EJ590" s="57"/>
      <c r="EK590" s="57"/>
      <c r="EL590" s="57"/>
      <c r="EM590" s="57"/>
      <c r="EN590" s="57"/>
      <c r="EO590" s="57"/>
      <c r="EP590" s="57"/>
      <c r="EQ590" s="57"/>
      <c r="ER590" s="57"/>
      <c r="ES590" s="57"/>
      <c r="ET590" s="57"/>
      <c r="EU590" s="57"/>
      <c r="EV590" s="57"/>
      <c r="EW590" s="57"/>
      <c r="EX590" s="57"/>
      <c r="EY590" s="57"/>
      <c r="EZ590" s="57"/>
      <c r="FA590" s="57"/>
      <c r="FB590" s="57"/>
      <c r="FC590" s="57"/>
      <c r="FD590" s="57"/>
      <c r="FE590" s="57"/>
      <c r="FF590" s="57"/>
      <c r="FG590" s="57"/>
      <c r="FH590" s="57"/>
      <c r="FI590" s="57"/>
      <c r="FJ590" s="57"/>
      <c r="FK590" s="57"/>
      <c r="FL590" s="57"/>
      <c r="FM590" s="57"/>
      <c r="FN590" s="57"/>
      <c r="FO590" s="57"/>
      <c r="FP590" s="57"/>
      <c r="FQ590" s="57"/>
      <c r="FR590" s="57"/>
      <c r="FS590" s="57"/>
      <c r="FT590" s="57"/>
      <c r="FU590" s="57"/>
      <c r="FV590" s="57"/>
      <c r="FW590" s="57"/>
      <c r="FX590" s="57"/>
      <c r="FY590" s="57"/>
      <c r="FZ590" s="57"/>
      <c r="GA590" s="57"/>
      <c r="GB590" s="57"/>
      <c r="GC590" s="57"/>
      <c r="GD590" s="57"/>
      <c r="GE590" s="57"/>
      <c r="GF590" s="57"/>
      <c r="GG590" s="57"/>
      <c r="GH590" s="57"/>
      <c r="GI590" s="57"/>
      <c r="GJ590" s="57"/>
      <c r="GK590" s="57"/>
      <c r="GL590" s="57"/>
      <c r="GM590" s="57"/>
      <c r="GN590" s="57"/>
      <c r="GO590" s="57"/>
      <c r="GP590" s="57"/>
      <c r="GQ590" s="57"/>
      <c r="GR590" s="57"/>
      <c r="GS590" s="57"/>
      <c r="GT590" s="57"/>
      <c r="GU590" s="57"/>
      <c r="GV590" s="57"/>
      <c r="GW590" s="57"/>
      <c r="GX590" s="57"/>
      <c r="GY590" s="57"/>
      <c r="GZ590" s="57"/>
      <c r="HA590" s="57"/>
      <c r="HB590" s="57"/>
      <c r="HC590" s="57"/>
      <c r="HD590" s="57"/>
      <c r="HE590" s="57"/>
      <c r="HF590" s="57"/>
      <c r="HG590" s="57"/>
      <c r="HH590" s="57"/>
      <c r="HI590" s="57"/>
      <c r="HJ590" s="57"/>
      <c r="HK590" s="57"/>
      <c r="HL590" s="57"/>
      <c r="HM590" s="57"/>
      <c r="HN590" s="57"/>
      <c r="HO590" s="57"/>
      <c r="HP590" s="57"/>
      <c r="HQ590" s="57"/>
      <c r="HR590" s="57"/>
      <c r="HS590" s="57"/>
      <c r="HT590" s="57"/>
      <c r="HU590" s="57"/>
      <c r="HV590" s="57"/>
      <c r="HW590" s="57"/>
      <c r="HX590" s="57"/>
      <c r="HY590" s="57"/>
      <c r="HZ590" s="57"/>
      <c r="IA590" s="57"/>
      <c r="IB590" s="57"/>
      <c r="IC590" s="57"/>
    </row>
    <row r="591" spans="4:237"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  <c r="AA591" s="57"/>
      <c r="AB591" s="57"/>
      <c r="AC591" s="57"/>
      <c r="AD591" s="57"/>
      <c r="AE591" s="57"/>
      <c r="AF591" s="57"/>
      <c r="AG591" s="57"/>
      <c r="AH591" s="57"/>
      <c r="AI591" s="57"/>
      <c r="AJ591" s="57"/>
      <c r="AK591" s="57"/>
      <c r="AL591" s="57"/>
      <c r="AM591" s="57"/>
      <c r="AN591" s="57"/>
      <c r="AO591" s="57"/>
      <c r="AP591" s="57"/>
      <c r="AQ591" s="57"/>
      <c r="AR591" s="57"/>
      <c r="AS591" s="57"/>
      <c r="AT591" s="57"/>
      <c r="AU591" s="57"/>
      <c r="AV591" s="57"/>
      <c r="AW591" s="57"/>
      <c r="AX591" s="57"/>
      <c r="AY591" s="57"/>
      <c r="AZ591" s="57"/>
      <c r="BA591" s="57"/>
      <c r="BB591" s="57"/>
      <c r="BC591" s="57"/>
      <c r="BD591" s="57"/>
      <c r="BE591" s="57"/>
      <c r="BF591" s="57"/>
      <c r="BG591" s="57"/>
      <c r="BH591" s="57"/>
      <c r="BI591" s="57"/>
      <c r="BJ591" s="57"/>
      <c r="BK591" s="57"/>
      <c r="BL591" s="57"/>
      <c r="BM591" s="57"/>
      <c r="BN591" s="57"/>
      <c r="BO591" s="57"/>
      <c r="BP591" s="57"/>
      <c r="BQ591" s="57"/>
      <c r="BR591" s="57"/>
      <c r="BS591" s="57"/>
      <c r="BT591" s="57"/>
      <c r="BU591" s="57"/>
      <c r="BV591" s="57"/>
      <c r="BW591" s="57"/>
      <c r="BX591" s="57"/>
      <c r="BY591" s="57"/>
      <c r="BZ591" s="57"/>
      <c r="CA591" s="57"/>
      <c r="CB591" s="57"/>
      <c r="CC591" s="57"/>
      <c r="CD591" s="57"/>
      <c r="CE591" s="57"/>
      <c r="CF591" s="57"/>
      <c r="CG591" s="57"/>
      <c r="CH591" s="57"/>
      <c r="CI591" s="57"/>
      <c r="CJ591" s="57"/>
      <c r="CK591" s="57"/>
      <c r="CL591" s="57"/>
      <c r="CM591" s="57"/>
      <c r="CN591" s="57"/>
      <c r="CO591" s="57"/>
      <c r="CP591" s="57"/>
      <c r="CQ591" s="57"/>
      <c r="CR591" s="57"/>
      <c r="CS591" s="57"/>
      <c r="CT591" s="57"/>
      <c r="CU591" s="57"/>
      <c r="CV591" s="57"/>
      <c r="CW591" s="57"/>
      <c r="CX591" s="57"/>
      <c r="CY591" s="57"/>
      <c r="CZ591" s="57"/>
      <c r="DA591" s="57"/>
      <c r="DB591" s="57"/>
      <c r="DC591" s="57"/>
      <c r="DD591" s="57"/>
      <c r="DE591" s="57"/>
      <c r="DF591" s="57"/>
      <c r="DG591" s="57"/>
      <c r="DH591" s="57"/>
      <c r="DI591" s="57"/>
      <c r="DJ591" s="57"/>
      <c r="DK591" s="57"/>
      <c r="DL591" s="57"/>
      <c r="DM591" s="57"/>
      <c r="DN591" s="57"/>
      <c r="DO591" s="57"/>
      <c r="DP591" s="57"/>
      <c r="DQ591" s="57"/>
      <c r="DR591" s="57"/>
      <c r="DS591" s="57"/>
      <c r="DT591" s="57"/>
      <c r="DU591" s="57"/>
      <c r="DV591" s="57"/>
      <c r="DW591" s="57"/>
      <c r="DX591" s="57"/>
      <c r="DY591" s="57"/>
      <c r="DZ591" s="57"/>
      <c r="EA591" s="57"/>
      <c r="EB591" s="57"/>
      <c r="EC591" s="57"/>
      <c r="ED591" s="57"/>
      <c r="EE591" s="57"/>
      <c r="EF591" s="57"/>
      <c r="EG591" s="57"/>
      <c r="EH591" s="57"/>
      <c r="EI591" s="57"/>
      <c r="EJ591" s="57"/>
      <c r="EK591" s="57"/>
      <c r="EL591" s="57"/>
      <c r="EM591" s="57"/>
      <c r="EN591" s="57"/>
      <c r="EO591" s="57"/>
      <c r="EP591" s="57"/>
      <c r="EQ591" s="57"/>
      <c r="ER591" s="57"/>
      <c r="ES591" s="57"/>
      <c r="ET591" s="57"/>
      <c r="EU591" s="57"/>
      <c r="EV591" s="57"/>
      <c r="EW591" s="57"/>
      <c r="EX591" s="57"/>
      <c r="EY591" s="57"/>
      <c r="EZ591" s="57"/>
      <c r="FA591" s="57"/>
      <c r="FB591" s="57"/>
      <c r="FC591" s="57"/>
      <c r="FD591" s="57"/>
      <c r="FE591" s="57"/>
      <c r="FF591" s="57"/>
      <c r="FG591" s="57"/>
      <c r="FH591" s="57"/>
      <c r="FI591" s="57"/>
      <c r="FJ591" s="57"/>
      <c r="FK591" s="57"/>
      <c r="FL591" s="57"/>
      <c r="FM591" s="57"/>
      <c r="FN591" s="57"/>
      <c r="FO591" s="57"/>
      <c r="FP591" s="57"/>
      <c r="FQ591" s="57"/>
      <c r="FR591" s="57"/>
      <c r="FS591" s="57"/>
      <c r="FT591" s="57"/>
      <c r="FU591" s="57"/>
      <c r="FV591" s="57"/>
      <c r="FW591" s="57"/>
      <c r="FX591" s="57"/>
      <c r="FY591" s="57"/>
      <c r="FZ591" s="57"/>
      <c r="GA591" s="57"/>
      <c r="GB591" s="57"/>
      <c r="GC591" s="57"/>
      <c r="GD591" s="57"/>
      <c r="GE591" s="57"/>
      <c r="GF591" s="57"/>
      <c r="GG591" s="57"/>
      <c r="GH591" s="57"/>
      <c r="GI591" s="57"/>
      <c r="GJ591" s="57"/>
      <c r="GK591" s="57"/>
      <c r="GL591" s="57"/>
      <c r="GM591" s="57"/>
      <c r="GN591" s="57"/>
      <c r="GO591" s="57"/>
      <c r="GP591" s="57"/>
      <c r="GQ591" s="57"/>
      <c r="GR591" s="57"/>
      <c r="GS591" s="57"/>
      <c r="GT591" s="57"/>
      <c r="GU591" s="57"/>
      <c r="GV591" s="57"/>
      <c r="GW591" s="57"/>
      <c r="GX591" s="57"/>
      <c r="GY591" s="57"/>
      <c r="GZ591" s="57"/>
      <c r="HA591" s="57"/>
      <c r="HB591" s="57"/>
      <c r="HC591" s="57"/>
      <c r="HD591" s="57"/>
      <c r="HE591" s="57"/>
      <c r="HF591" s="57"/>
      <c r="HG591" s="57"/>
      <c r="HH591" s="57"/>
      <c r="HI591" s="57"/>
      <c r="HJ591" s="57"/>
      <c r="HK591" s="57"/>
      <c r="HL591" s="57"/>
      <c r="HM591" s="57"/>
      <c r="HN591" s="57"/>
      <c r="HO591" s="57"/>
      <c r="HP591" s="57"/>
      <c r="HQ591" s="57"/>
      <c r="HR591" s="57"/>
      <c r="HS591" s="57"/>
      <c r="HT591" s="57"/>
      <c r="HU591" s="57"/>
      <c r="HV591" s="57"/>
      <c r="HW591" s="57"/>
      <c r="HX591" s="57"/>
      <c r="HY591" s="57"/>
      <c r="HZ591" s="57"/>
      <c r="IA591" s="57"/>
      <c r="IB591" s="57"/>
      <c r="IC591" s="57"/>
    </row>
    <row r="592" spans="4:237"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  <c r="AA592" s="57"/>
      <c r="AB592" s="57"/>
      <c r="AC592" s="57"/>
      <c r="AD592" s="57"/>
      <c r="AE592" s="57"/>
      <c r="AF592" s="57"/>
      <c r="AG592" s="57"/>
      <c r="AH592" s="57"/>
      <c r="AI592" s="57"/>
      <c r="AJ592" s="57"/>
      <c r="AK592" s="57"/>
      <c r="AL592" s="57"/>
      <c r="AM592" s="57"/>
      <c r="AN592" s="57"/>
      <c r="AO592" s="57"/>
      <c r="AP592" s="57"/>
      <c r="AQ592" s="57"/>
      <c r="AR592" s="57"/>
      <c r="AS592" s="57"/>
      <c r="AT592" s="57"/>
      <c r="AU592" s="57"/>
      <c r="AV592" s="57"/>
      <c r="AW592" s="57"/>
      <c r="AX592" s="57"/>
      <c r="AY592" s="57"/>
      <c r="AZ592" s="57"/>
      <c r="BA592" s="57"/>
      <c r="BB592" s="57"/>
      <c r="BC592" s="57"/>
      <c r="BD592" s="57"/>
      <c r="BE592" s="57"/>
      <c r="BF592" s="57"/>
      <c r="BG592" s="57"/>
      <c r="BH592" s="57"/>
      <c r="BI592" s="57"/>
      <c r="BJ592" s="57"/>
      <c r="BK592" s="57"/>
      <c r="BL592" s="57"/>
      <c r="BM592" s="57"/>
      <c r="BN592" s="57"/>
      <c r="BO592" s="57"/>
      <c r="BP592" s="57"/>
      <c r="BQ592" s="57"/>
      <c r="BR592" s="57"/>
      <c r="BS592" s="57"/>
      <c r="BT592" s="57"/>
      <c r="BU592" s="57"/>
      <c r="BV592" s="57"/>
      <c r="BW592" s="57"/>
      <c r="BX592" s="57"/>
      <c r="BY592" s="57"/>
      <c r="BZ592" s="57"/>
      <c r="CA592" s="57"/>
      <c r="CB592" s="57"/>
      <c r="CC592" s="57"/>
      <c r="CD592" s="57"/>
      <c r="CE592" s="57"/>
      <c r="CF592" s="57"/>
      <c r="CG592" s="57"/>
      <c r="CH592" s="57"/>
      <c r="CI592" s="57"/>
      <c r="CJ592" s="57"/>
      <c r="CK592" s="57"/>
      <c r="CL592" s="57"/>
      <c r="CM592" s="57"/>
      <c r="CN592" s="57"/>
      <c r="CO592" s="57"/>
      <c r="CP592" s="57"/>
      <c r="CQ592" s="57"/>
      <c r="CR592" s="57"/>
      <c r="CS592" s="57"/>
      <c r="CT592" s="57"/>
      <c r="CU592" s="57"/>
      <c r="CV592" s="57"/>
      <c r="CW592" s="57"/>
      <c r="CX592" s="57"/>
      <c r="CY592" s="57"/>
      <c r="CZ592" s="57"/>
      <c r="DA592" s="57"/>
      <c r="DB592" s="57"/>
      <c r="DC592" s="57"/>
      <c r="DD592" s="57"/>
      <c r="DE592" s="57"/>
      <c r="DF592" s="57"/>
      <c r="DG592" s="57"/>
      <c r="DH592" s="57"/>
      <c r="DI592" s="57"/>
      <c r="DJ592" s="57"/>
      <c r="DK592" s="57"/>
      <c r="DL592" s="57"/>
      <c r="DM592" s="57"/>
      <c r="DN592" s="57"/>
      <c r="DO592" s="57"/>
      <c r="DP592" s="57"/>
      <c r="DQ592" s="57"/>
      <c r="DR592" s="57"/>
      <c r="DS592" s="57"/>
      <c r="DT592" s="57"/>
      <c r="DU592" s="57"/>
      <c r="DV592" s="57"/>
      <c r="DW592" s="57"/>
      <c r="DX592" s="57"/>
      <c r="DY592" s="57"/>
      <c r="DZ592" s="57"/>
      <c r="EA592" s="57"/>
      <c r="EB592" s="57"/>
      <c r="EC592" s="57"/>
      <c r="ED592" s="57"/>
      <c r="EE592" s="57"/>
      <c r="EF592" s="57"/>
      <c r="EG592" s="57"/>
      <c r="EH592" s="57"/>
      <c r="EI592" s="57"/>
      <c r="EJ592" s="57"/>
      <c r="EK592" s="57"/>
      <c r="EL592" s="57"/>
      <c r="EM592" s="57"/>
      <c r="EN592" s="57"/>
      <c r="EO592" s="57"/>
      <c r="EP592" s="57"/>
      <c r="EQ592" s="57"/>
      <c r="ER592" s="57"/>
      <c r="ES592" s="57"/>
      <c r="ET592" s="57"/>
      <c r="EU592" s="57"/>
      <c r="EV592" s="57"/>
      <c r="EW592" s="57"/>
      <c r="EX592" s="57"/>
      <c r="EY592" s="57"/>
      <c r="EZ592" s="57"/>
      <c r="FA592" s="57"/>
      <c r="FB592" s="57"/>
      <c r="FC592" s="57"/>
      <c r="FD592" s="57"/>
      <c r="FE592" s="57"/>
      <c r="FF592" s="57"/>
      <c r="FG592" s="57"/>
      <c r="FH592" s="57"/>
      <c r="FI592" s="57"/>
      <c r="FJ592" s="57"/>
      <c r="FK592" s="57"/>
      <c r="FL592" s="57"/>
      <c r="FM592" s="57"/>
      <c r="FN592" s="57"/>
      <c r="FO592" s="57"/>
      <c r="FP592" s="57"/>
      <c r="FQ592" s="57"/>
      <c r="FR592" s="57"/>
      <c r="FS592" s="57"/>
      <c r="FT592" s="57"/>
      <c r="FU592" s="57"/>
      <c r="FV592" s="57"/>
      <c r="FW592" s="57"/>
      <c r="FX592" s="57"/>
      <c r="FY592" s="57"/>
      <c r="FZ592" s="57"/>
      <c r="GA592" s="57"/>
      <c r="GB592" s="57"/>
      <c r="GC592" s="57"/>
      <c r="GD592" s="57"/>
      <c r="GE592" s="57"/>
      <c r="GF592" s="57"/>
      <c r="GG592" s="57"/>
      <c r="GH592" s="57"/>
      <c r="GI592" s="57"/>
      <c r="GJ592" s="57"/>
      <c r="GK592" s="57"/>
      <c r="GL592" s="57"/>
      <c r="GM592" s="57"/>
      <c r="GN592" s="57"/>
      <c r="GO592" s="57"/>
      <c r="GP592" s="57"/>
      <c r="GQ592" s="57"/>
      <c r="GR592" s="57"/>
      <c r="GS592" s="57"/>
      <c r="GT592" s="57"/>
      <c r="GU592" s="57"/>
      <c r="GV592" s="57"/>
      <c r="GW592" s="57"/>
      <c r="GX592" s="57"/>
      <c r="GY592" s="57"/>
      <c r="GZ592" s="57"/>
      <c r="HA592" s="57"/>
      <c r="HB592" s="57"/>
      <c r="HC592" s="57"/>
      <c r="HD592" s="57"/>
      <c r="HE592" s="57"/>
      <c r="HF592" s="57"/>
      <c r="HG592" s="57"/>
      <c r="HH592" s="57"/>
      <c r="HI592" s="57"/>
      <c r="HJ592" s="57"/>
      <c r="HK592" s="57"/>
      <c r="HL592" s="57"/>
      <c r="HM592" s="57"/>
      <c r="HN592" s="57"/>
      <c r="HO592" s="57"/>
      <c r="HP592" s="57"/>
      <c r="HQ592" s="57"/>
      <c r="HR592" s="57"/>
      <c r="HS592" s="57"/>
      <c r="HT592" s="57"/>
      <c r="HU592" s="57"/>
      <c r="HV592" s="57"/>
      <c r="HW592" s="57"/>
      <c r="HX592" s="57"/>
      <c r="HY592" s="57"/>
      <c r="HZ592" s="57"/>
      <c r="IA592" s="57"/>
      <c r="IB592" s="57"/>
      <c r="IC592" s="57"/>
    </row>
    <row r="593" spans="4:237"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  <c r="AA593" s="57"/>
      <c r="AB593" s="57"/>
      <c r="AC593" s="57"/>
      <c r="AD593" s="57"/>
      <c r="AE593" s="57"/>
      <c r="AF593" s="57"/>
      <c r="AG593" s="57"/>
      <c r="AH593" s="57"/>
      <c r="AI593" s="57"/>
      <c r="AJ593" s="57"/>
      <c r="AK593" s="57"/>
      <c r="AL593" s="57"/>
      <c r="AM593" s="57"/>
      <c r="AN593" s="57"/>
      <c r="AO593" s="57"/>
      <c r="AP593" s="57"/>
      <c r="AQ593" s="57"/>
      <c r="AR593" s="57"/>
      <c r="AS593" s="57"/>
      <c r="AT593" s="57"/>
      <c r="AU593" s="57"/>
      <c r="AV593" s="57"/>
      <c r="AW593" s="57"/>
      <c r="AX593" s="57"/>
      <c r="AY593" s="57"/>
      <c r="AZ593" s="57"/>
      <c r="BA593" s="57"/>
      <c r="BB593" s="57"/>
      <c r="BC593" s="57"/>
      <c r="BD593" s="57"/>
      <c r="BE593" s="57"/>
      <c r="BF593" s="57"/>
      <c r="BG593" s="57"/>
      <c r="BH593" s="57"/>
      <c r="BI593" s="57"/>
      <c r="BJ593" s="57"/>
      <c r="BK593" s="57"/>
      <c r="BL593" s="57"/>
      <c r="BM593" s="57"/>
      <c r="BN593" s="57"/>
      <c r="BO593" s="57"/>
      <c r="BP593" s="57"/>
      <c r="BQ593" s="57"/>
      <c r="BR593" s="57"/>
      <c r="BS593" s="57"/>
      <c r="BT593" s="57"/>
      <c r="BU593" s="57"/>
      <c r="BV593" s="57"/>
      <c r="BW593" s="57"/>
      <c r="BX593" s="57"/>
      <c r="BY593" s="57"/>
      <c r="BZ593" s="57"/>
      <c r="CA593" s="57"/>
      <c r="CB593" s="57"/>
      <c r="CC593" s="57"/>
      <c r="CD593" s="57"/>
      <c r="CE593" s="57"/>
      <c r="CF593" s="57"/>
      <c r="CG593" s="57"/>
      <c r="CH593" s="57"/>
      <c r="CI593" s="57"/>
      <c r="CJ593" s="57"/>
      <c r="CK593" s="57"/>
      <c r="CL593" s="57"/>
      <c r="CM593" s="57"/>
      <c r="CN593" s="57"/>
      <c r="CO593" s="57"/>
      <c r="CP593" s="57"/>
      <c r="CQ593" s="57"/>
      <c r="CR593" s="57"/>
      <c r="CS593" s="57"/>
      <c r="CT593" s="57"/>
      <c r="CU593" s="57"/>
      <c r="CV593" s="57"/>
      <c r="CW593" s="57"/>
      <c r="CX593" s="57"/>
      <c r="CY593" s="57"/>
      <c r="CZ593" s="57"/>
      <c r="DA593" s="57"/>
      <c r="DB593" s="57"/>
      <c r="DC593" s="57"/>
      <c r="DD593" s="57"/>
      <c r="DE593" s="57"/>
      <c r="DF593" s="57"/>
      <c r="DG593" s="57"/>
      <c r="DH593" s="57"/>
      <c r="DI593" s="57"/>
      <c r="DJ593" s="57"/>
      <c r="DK593" s="57"/>
      <c r="DL593" s="57"/>
      <c r="DM593" s="57"/>
      <c r="DN593" s="57"/>
      <c r="DO593" s="57"/>
      <c r="DP593" s="57"/>
      <c r="DQ593" s="57"/>
      <c r="DR593" s="57"/>
      <c r="DS593" s="57"/>
      <c r="DT593" s="57"/>
      <c r="DU593" s="57"/>
      <c r="DV593" s="57"/>
      <c r="DW593" s="57"/>
      <c r="DX593" s="57"/>
      <c r="DY593" s="57"/>
      <c r="DZ593" s="57"/>
      <c r="EA593" s="57"/>
      <c r="EB593" s="57"/>
      <c r="EC593" s="57"/>
      <c r="ED593" s="57"/>
      <c r="EE593" s="57"/>
      <c r="EF593" s="57"/>
      <c r="EG593" s="57"/>
      <c r="EH593" s="57"/>
      <c r="EI593" s="57"/>
      <c r="EJ593" s="57"/>
      <c r="EK593" s="57"/>
      <c r="EL593" s="57"/>
      <c r="EM593" s="57"/>
      <c r="EN593" s="57"/>
      <c r="EO593" s="57"/>
      <c r="EP593" s="57"/>
      <c r="EQ593" s="57"/>
      <c r="ER593" s="57"/>
      <c r="ES593" s="57"/>
      <c r="ET593" s="57"/>
      <c r="EU593" s="57"/>
      <c r="EV593" s="57"/>
      <c r="EW593" s="57"/>
      <c r="EX593" s="57"/>
      <c r="EY593" s="57"/>
      <c r="EZ593" s="57"/>
      <c r="FA593" s="57"/>
      <c r="FB593" s="57"/>
      <c r="FC593" s="57"/>
      <c r="FD593" s="57"/>
      <c r="FE593" s="57"/>
      <c r="FF593" s="57"/>
      <c r="FG593" s="57"/>
      <c r="FH593" s="57"/>
      <c r="FI593" s="57"/>
      <c r="FJ593" s="57"/>
      <c r="FK593" s="57"/>
      <c r="FL593" s="57"/>
      <c r="FM593" s="57"/>
      <c r="FN593" s="57"/>
      <c r="FO593" s="57"/>
      <c r="FP593" s="57"/>
      <c r="FQ593" s="57"/>
      <c r="FR593" s="57"/>
      <c r="FS593" s="57"/>
      <c r="FT593" s="57"/>
      <c r="FU593" s="57"/>
      <c r="FV593" s="57"/>
      <c r="FW593" s="57"/>
      <c r="FX593" s="57"/>
      <c r="FY593" s="57"/>
      <c r="FZ593" s="57"/>
      <c r="GA593" s="57"/>
      <c r="GB593" s="57"/>
      <c r="GC593" s="57"/>
      <c r="GD593" s="57"/>
      <c r="GE593" s="57"/>
      <c r="GF593" s="57"/>
      <c r="GG593" s="57"/>
      <c r="GH593" s="57"/>
      <c r="GI593" s="57"/>
      <c r="GJ593" s="57"/>
      <c r="GK593" s="57"/>
      <c r="GL593" s="57"/>
      <c r="GM593" s="57"/>
      <c r="GN593" s="57"/>
      <c r="GO593" s="57"/>
      <c r="GP593" s="57"/>
      <c r="GQ593" s="57"/>
      <c r="GR593" s="57"/>
      <c r="GS593" s="57"/>
      <c r="GT593" s="57"/>
      <c r="GU593" s="57"/>
      <c r="GV593" s="57"/>
      <c r="GW593" s="57"/>
      <c r="GX593" s="57"/>
      <c r="GY593" s="57"/>
      <c r="GZ593" s="57"/>
      <c r="HA593" s="57"/>
      <c r="HB593" s="57"/>
      <c r="HC593" s="57"/>
      <c r="HD593" s="57"/>
      <c r="HE593" s="57"/>
      <c r="HF593" s="57"/>
      <c r="HG593" s="57"/>
      <c r="HH593" s="57"/>
      <c r="HI593" s="57"/>
      <c r="HJ593" s="57"/>
      <c r="HK593" s="57"/>
      <c r="HL593" s="57"/>
      <c r="HM593" s="57"/>
      <c r="HN593" s="57"/>
      <c r="HO593" s="57"/>
      <c r="HP593" s="57"/>
      <c r="HQ593" s="57"/>
      <c r="HR593" s="57"/>
      <c r="HS593" s="57"/>
      <c r="HT593" s="57"/>
      <c r="HU593" s="57"/>
      <c r="HV593" s="57"/>
      <c r="HW593" s="57"/>
      <c r="HX593" s="57"/>
      <c r="HY593" s="57"/>
      <c r="HZ593" s="57"/>
      <c r="IA593" s="57"/>
      <c r="IB593" s="57"/>
      <c r="IC593" s="57"/>
    </row>
    <row r="594" spans="4:237"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  <c r="AA594" s="57"/>
      <c r="AB594" s="57"/>
      <c r="AC594" s="57"/>
      <c r="AD594" s="57"/>
      <c r="AE594" s="57"/>
      <c r="AF594" s="57"/>
      <c r="AG594" s="57"/>
      <c r="AH594" s="57"/>
      <c r="AI594" s="57"/>
      <c r="AJ594" s="57"/>
      <c r="AK594" s="57"/>
      <c r="AL594" s="57"/>
      <c r="AM594" s="57"/>
      <c r="AN594" s="57"/>
      <c r="AO594" s="57"/>
      <c r="AP594" s="57"/>
      <c r="AQ594" s="57"/>
      <c r="AR594" s="57"/>
      <c r="AS594" s="57"/>
      <c r="AT594" s="57"/>
      <c r="AU594" s="57"/>
      <c r="AV594" s="57"/>
      <c r="AW594" s="57"/>
      <c r="AX594" s="57"/>
      <c r="AY594" s="57"/>
      <c r="AZ594" s="57"/>
      <c r="BA594" s="57"/>
      <c r="BB594" s="57"/>
      <c r="BC594" s="57"/>
      <c r="BD594" s="57"/>
      <c r="BE594" s="57"/>
      <c r="BF594" s="57"/>
      <c r="BG594" s="57"/>
      <c r="BH594" s="57"/>
      <c r="BI594" s="57"/>
      <c r="BJ594" s="57"/>
      <c r="BK594" s="57"/>
      <c r="BL594" s="57"/>
      <c r="BM594" s="57"/>
      <c r="BN594" s="57"/>
      <c r="BO594" s="57"/>
      <c r="BP594" s="57"/>
      <c r="BQ594" s="57"/>
      <c r="BR594" s="57"/>
      <c r="BS594" s="57"/>
      <c r="BT594" s="57"/>
      <c r="BU594" s="57"/>
      <c r="BV594" s="57"/>
      <c r="BW594" s="57"/>
      <c r="BX594" s="57"/>
      <c r="BY594" s="57"/>
      <c r="BZ594" s="57"/>
      <c r="CA594" s="57"/>
      <c r="CB594" s="57"/>
      <c r="CC594" s="57"/>
      <c r="CD594" s="57"/>
      <c r="CE594" s="57"/>
      <c r="CF594" s="57"/>
      <c r="CG594" s="57"/>
      <c r="CH594" s="57"/>
      <c r="CI594" s="57"/>
      <c r="CJ594" s="57"/>
      <c r="CK594" s="57"/>
      <c r="CL594" s="57"/>
      <c r="CM594" s="57"/>
      <c r="CN594" s="57"/>
      <c r="CO594" s="57"/>
      <c r="CP594" s="57"/>
      <c r="CQ594" s="57"/>
      <c r="CR594" s="57"/>
      <c r="CS594" s="57"/>
      <c r="CT594" s="57"/>
      <c r="CU594" s="57"/>
      <c r="CV594" s="57"/>
      <c r="CW594" s="57"/>
      <c r="CX594" s="57"/>
      <c r="CY594" s="57"/>
      <c r="CZ594" s="57"/>
      <c r="DA594" s="57"/>
      <c r="DB594" s="57"/>
      <c r="DC594" s="57"/>
      <c r="DD594" s="57"/>
      <c r="DE594" s="57"/>
      <c r="DF594" s="57"/>
      <c r="DG594" s="57"/>
      <c r="DH594" s="57"/>
      <c r="DI594" s="57"/>
      <c r="DJ594" s="57"/>
      <c r="DK594" s="57"/>
      <c r="DL594" s="57"/>
      <c r="DM594" s="57"/>
      <c r="DN594" s="57"/>
      <c r="DO594" s="57"/>
      <c r="DP594" s="57"/>
      <c r="DQ594" s="57"/>
      <c r="DR594" s="57"/>
      <c r="DS594" s="57"/>
      <c r="DT594" s="57"/>
      <c r="DU594" s="57"/>
      <c r="DV594" s="57"/>
      <c r="DW594" s="57"/>
      <c r="DX594" s="57"/>
      <c r="DY594" s="57"/>
      <c r="DZ594" s="57"/>
      <c r="EA594" s="57"/>
      <c r="EB594" s="57"/>
      <c r="EC594" s="57"/>
      <c r="ED594" s="57"/>
      <c r="EE594" s="57"/>
      <c r="EF594" s="57"/>
      <c r="EG594" s="57"/>
      <c r="EH594" s="57"/>
      <c r="EI594" s="57"/>
      <c r="EJ594" s="57"/>
      <c r="EK594" s="57"/>
      <c r="EL594" s="57"/>
      <c r="EM594" s="57"/>
      <c r="EN594" s="57"/>
      <c r="EO594" s="57"/>
      <c r="EP594" s="57"/>
      <c r="EQ594" s="57"/>
      <c r="ER594" s="57"/>
      <c r="ES594" s="57"/>
      <c r="ET594" s="57"/>
      <c r="EU594" s="57"/>
      <c r="EV594" s="57"/>
      <c r="EW594" s="57"/>
      <c r="EX594" s="57"/>
      <c r="EY594" s="57"/>
      <c r="EZ594" s="57"/>
      <c r="FA594" s="57"/>
      <c r="FB594" s="57"/>
      <c r="FC594" s="57"/>
      <c r="FD594" s="57"/>
      <c r="FE594" s="57"/>
      <c r="FF594" s="57"/>
      <c r="FG594" s="57"/>
      <c r="FH594" s="57"/>
      <c r="FI594" s="57"/>
      <c r="FJ594" s="57"/>
      <c r="FK594" s="57"/>
      <c r="FL594" s="57"/>
      <c r="FM594" s="57"/>
      <c r="FN594" s="57"/>
      <c r="FO594" s="57"/>
      <c r="FP594" s="57"/>
      <c r="FQ594" s="57"/>
      <c r="FR594" s="57"/>
      <c r="FS594" s="57"/>
      <c r="FT594" s="57"/>
      <c r="FU594" s="57"/>
      <c r="FV594" s="57"/>
      <c r="FW594" s="57"/>
      <c r="FX594" s="57"/>
      <c r="FY594" s="57"/>
      <c r="FZ594" s="57"/>
      <c r="GA594" s="57"/>
      <c r="GB594" s="57"/>
      <c r="GC594" s="57"/>
      <c r="GD594" s="57"/>
      <c r="GE594" s="57"/>
      <c r="GF594" s="57"/>
      <c r="GG594" s="57"/>
      <c r="GH594" s="57"/>
      <c r="GI594" s="57"/>
      <c r="GJ594" s="57"/>
      <c r="GK594" s="57"/>
      <c r="GL594" s="57"/>
      <c r="GM594" s="57"/>
      <c r="GN594" s="57"/>
      <c r="GO594" s="57"/>
      <c r="GP594" s="57"/>
      <c r="GQ594" s="57"/>
      <c r="GR594" s="57"/>
      <c r="GS594" s="57"/>
      <c r="GT594" s="57"/>
      <c r="GU594" s="57"/>
      <c r="GV594" s="57"/>
      <c r="GW594" s="57"/>
      <c r="GX594" s="57"/>
      <c r="GY594" s="57"/>
      <c r="GZ594" s="57"/>
      <c r="HA594" s="57"/>
      <c r="HB594" s="57"/>
      <c r="HC594" s="57"/>
      <c r="HD594" s="57"/>
      <c r="HE594" s="57"/>
      <c r="HF594" s="57"/>
      <c r="HG594" s="57"/>
      <c r="HH594" s="57"/>
      <c r="HI594" s="57"/>
      <c r="HJ594" s="57"/>
      <c r="HK594" s="57"/>
      <c r="HL594" s="57"/>
      <c r="HM594" s="57"/>
      <c r="HN594" s="57"/>
      <c r="HO594" s="57"/>
      <c r="HP594" s="57"/>
      <c r="HQ594" s="57"/>
      <c r="HR594" s="57"/>
      <c r="HS594" s="57"/>
      <c r="HT594" s="57"/>
      <c r="HU594" s="57"/>
      <c r="HV594" s="57"/>
      <c r="HW594" s="57"/>
      <c r="HX594" s="57"/>
      <c r="HY594" s="57"/>
      <c r="HZ594" s="57"/>
      <c r="IA594" s="57"/>
      <c r="IB594" s="57"/>
      <c r="IC594" s="57"/>
    </row>
    <row r="595" spans="4:237"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  <c r="AA595" s="57"/>
      <c r="AB595" s="57"/>
      <c r="AC595" s="57"/>
      <c r="AD595" s="57"/>
      <c r="AE595" s="57"/>
      <c r="AF595" s="57"/>
      <c r="AG595" s="57"/>
      <c r="AH595" s="57"/>
      <c r="AI595" s="57"/>
      <c r="AJ595" s="57"/>
      <c r="AK595" s="57"/>
      <c r="AL595" s="57"/>
      <c r="AM595" s="57"/>
      <c r="AN595" s="57"/>
      <c r="AO595" s="57"/>
      <c r="AP595" s="57"/>
      <c r="AQ595" s="57"/>
      <c r="AR595" s="57"/>
      <c r="AS595" s="57"/>
      <c r="AT595" s="57"/>
      <c r="AU595" s="57"/>
      <c r="AV595" s="57"/>
      <c r="AW595" s="57"/>
      <c r="AX595" s="57"/>
      <c r="AY595" s="57"/>
      <c r="AZ595" s="57"/>
      <c r="BA595" s="57"/>
      <c r="BB595" s="57"/>
      <c r="BC595" s="57"/>
      <c r="BD595" s="57"/>
      <c r="BE595" s="57"/>
      <c r="BF595" s="57"/>
      <c r="BG595" s="57"/>
      <c r="BH595" s="57"/>
      <c r="BI595" s="57"/>
      <c r="BJ595" s="57"/>
      <c r="BK595" s="57"/>
      <c r="BL595" s="57"/>
      <c r="BM595" s="57"/>
      <c r="BN595" s="57"/>
      <c r="BO595" s="57"/>
      <c r="BP595" s="57"/>
      <c r="BQ595" s="57"/>
      <c r="BR595" s="57"/>
      <c r="BS595" s="57"/>
      <c r="BT595" s="57"/>
      <c r="BU595" s="57"/>
      <c r="BV595" s="57"/>
      <c r="BW595" s="57"/>
      <c r="BX595" s="57"/>
      <c r="BY595" s="57"/>
      <c r="BZ595" s="57"/>
      <c r="CA595" s="57"/>
      <c r="CB595" s="57"/>
      <c r="CC595" s="57"/>
      <c r="CD595" s="57"/>
      <c r="CE595" s="57"/>
      <c r="CF595" s="57"/>
      <c r="CG595" s="57"/>
      <c r="CH595" s="57"/>
      <c r="CI595" s="57"/>
      <c r="CJ595" s="57"/>
      <c r="CK595" s="57"/>
      <c r="CL595" s="57"/>
      <c r="CM595" s="57"/>
      <c r="CN595" s="57"/>
      <c r="CO595" s="57"/>
      <c r="CP595" s="57"/>
      <c r="CQ595" s="57"/>
      <c r="CR595" s="57"/>
      <c r="CS595" s="57"/>
      <c r="CT595" s="57"/>
      <c r="CU595" s="57"/>
      <c r="CV595" s="57"/>
      <c r="CW595" s="57"/>
      <c r="CX595" s="57"/>
      <c r="CY595" s="57"/>
      <c r="CZ595" s="57"/>
      <c r="DA595" s="57"/>
      <c r="DB595" s="57"/>
      <c r="DC595" s="57"/>
      <c r="DD595" s="57"/>
      <c r="DE595" s="57"/>
      <c r="DF595" s="57"/>
      <c r="DG595" s="57"/>
      <c r="DH595" s="57"/>
      <c r="DI595" s="57"/>
      <c r="DJ595" s="57"/>
      <c r="DK595" s="57"/>
      <c r="DL595" s="57"/>
      <c r="DM595" s="57"/>
      <c r="DN595" s="57"/>
      <c r="DO595" s="57"/>
      <c r="DP595" s="57"/>
      <c r="DQ595" s="57"/>
      <c r="DR595" s="57"/>
      <c r="DS595" s="57"/>
      <c r="DT595" s="57"/>
      <c r="DU595" s="57"/>
      <c r="DV595" s="57"/>
      <c r="DW595" s="57"/>
      <c r="DX595" s="57"/>
      <c r="DY595" s="57"/>
      <c r="DZ595" s="57"/>
      <c r="EA595" s="57"/>
      <c r="EB595" s="57"/>
      <c r="EC595" s="57"/>
      <c r="ED595" s="57"/>
      <c r="EE595" s="57"/>
      <c r="EF595" s="57"/>
      <c r="EG595" s="57"/>
      <c r="EH595" s="57"/>
      <c r="EI595" s="57"/>
      <c r="EJ595" s="57"/>
      <c r="EK595" s="57"/>
      <c r="EL595" s="57"/>
      <c r="EM595" s="57"/>
      <c r="EN595" s="57"/>
      <c r="EO595" s="57"/>
      <c r="EP595" s="57"/>
      <c r="EQ595" s="57"/>
      <c r="ER595" s="57"/>
      <c r="ES595" s="57"/>
      <c r="ET595" s="57"/>
      <c r="EU595" s="57"/>
      <c r="EV595" s="57"/>
      <c r="EW595" s="57"/>
      <c r="EX595" s="57"/>
      <c r="EY595" s="57"/>
      <c r="EZ595" s="57"/>
      <c r="FA595" s="57"/>
      <c r="FB595" s="57"/>
      <c r="FC595" s="57"/>
      <c r="FD595" s="57"/>
      <c r="FE595" s="57"/>
      <c r="FF595" s="57"/>
      <c r="FG595" s="57"/>
      <c r="FH595" s="57"/>
      <c r="FI595" s="57"/>
      <c r="FJ595" s="57"/>
      <c r="FK595" s="57"/>
      <c r="FL595" s="57"/>
      <c r="FM595" s="57"/>
      <c r="FN595" s="57"/>
      <c r="FO595" s="57"/>
      <c r="FP595" s="57"/>
      <c r="FQ595" s="57"/>
      <c r="FR595" s="57"/>
      <c r="FS595" s="57"/>
      <c r="FT595" s="57"/>
      <c r="FU595" s="57"/>
      <c r="FV595" s="57"/>
      <c r="FW595" s="57"/>
      <c r="FX595" s="57"/>
      <c r="FY595" s="57"/>
      <c r="FZ595" s="57"/>
      <c r="GA595" s="57"/>
      <c r="GB595" s="57"/>
      <c r="GC595" s="57"/>
      <c r="GD595" s="57"/>
      <c r="GE595" s="57"/>
      <c r="GF595" s="57"/>
      <c r="GG595" s="57"/>
      <c r="GH595" s="57"/>
      <c r="GI595" s="57"/>
      <c r="GJ595" s="57"/>
      <c r="GK595" s="57"/>
      <c r="GL595" s="57"/>
      <c r="GM595" s="57"/>
      <c r="GN595" s="57"/>
      <c r="GO595" s="57"/>
      <c r="GP595" s="57"/>
      <c r="GQ595" s="57"/>
      <c r="GR595" s="57"/>
      <c r="GS595" s="57"/>
      <c r="GT595" s="57"/>
      <c r="GU595" s="57"/>
      <c r="GV595" s="57"/>
      <c r="GW595" s="57"/>
      <c r="GX595" s="57"/>
      <c r="GY595" s="57"/>
      <c r="GZ595" s="57"/>
      <c r="HA595" s="57"/>
      <c r="HB595" s="57"/>
      <c r="HC595" s="57"/>
      <c r="HD595" s="57"/>
      <c r="HE595" s="57"/>
      <c r="HF595" s="57"/>
      <c r="HG595" s="57"/>
      <c r="HH595" s="57"/>
      <c r="HI595" s="57"/>
      <c r="HJ595" s="57"/>
      <c r="HK595" s="57"/>
      <c r="HL595" s="57"/>
      <c r="HM595" s="57"/>
      <c r="HN595" s="57"/>
      <c r="HO595" s="57"/>
      <c r="HP595" s="57"/>
      <c r="HQ595" s="57"/>
      <c r="HR595" s="57"/>
      <c r="HS595" s="57"/>
      <c r="HT595" s="57"/>
      <c r="HU595" s="57"/>
      <c r="HV595" s="57"/>
      <c r="HW595" s="57"/>
      <c r="HX595" s="57"/>
      <c r="HY595" s="57"/>
      <c r="HZ595" s="57"/>
      <c r="IA595" s="57"/>
      <c r="IB595" s="57"/>
      <c r="IC595" s="57"/>
    </row>
    <row r="596" spans="4:237"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  <c r="AA596" s="57"/>
      <c r="AB596" s="57"/>
      <c r="AC596" s="57"/>
      <c r="AD596" s="57"/>
      <c r="AE596" s="57"/>
      <c r="AF596" s="57"/>
      <c r="AG596" s="57"/>
      <c r="AH596" s="57"/>
      <c r="AI596" s="57"/>
      <c r="AJ596" s="57"/>
      <c r="AK596" s="57"/>
      <c r="AL596" s="57"/>
      <c r="AM596" s="57"/>
      <c r="AN596" s="57"/>
      <c r="AO596" s="57"/>
      <c r="AP596" s="57"/>
      <c r="AQ596" s="57"/>
      <c r="AR596" s="57"/>
      <c r="AS596" s="57"/>
      <c r="AT596" s="57"/>
      <c r="AU596" s="57"/>
      <c r="AV596" s="57"/>
      <c r="AW596" s="57"/>
      <c r="AX596" s="57"/>
      <c r="AY596" s="57"/>
      <c r="AZ596" s="57"/>
      <c r="BA596" s="57"/>
      <c r="BB596" s="57"/>
      <c r="BC596" s="57"/>
      <c r="BD596" s="57"/>
      <c r="BE596" s="57"/>
      <c r="BF596" s="57"/>
      <c r="BG596" s="57"/>
      <c r="BH596" s="57"/>
      <c r="BI596" s="57"/>
      <c r="BJ596" s="57"/>
      <c r="BK596" s="57"/>
      <c r="BL596" s="57"/>
      <c r="BM596" s="57"/>
      <c r="BN596" s="57"/>
      <c r="BO596" s="57"/>
      <c r="BP596" s="57"/>
      <c r="BQ596" s="57"/>
      <c r="BR596" s="57"/>
      <c r="BS596" s="57"/>
      <c r="BT596" s="57"/>
      <c r="BU596" s="57"/>
      <c r="BV596" s="57"/>
      <c r="BW596" s="57"/>
      <c r="BX596" s="57"/>
      <c r="BY596" s="57"/>
      <c r="BZ596" s="57"/>
      <c r="CA596" s="57"/>
      <c r="CB596" s="57"/>
      <c r="CC596" s="57"/>
      <c r="CD596" s="57"/>
      <c r="CE596" s="57"/>
      <c r="CF596" s="57"/>
      <c r="CG596" s="57"/>
      <c r="CH596" s="57"/>
      <c r="CI596" s="57"/>
      <c r="CJ596" s="57"/>
      <c r="CK596" s="57"/>
      <c r="CL596" s="57"/>
      <c r="CM596" s="57"/>
      <c r="CN596" s="57"/>
      <c r="CO596" s="57"/>
      <c r="CP596" s="57"/>
      <c r="CQ596" s="57"/>
      <c r="CR596" s="57"/>
      <c r="CS596" s="57"/>
      <c r="CT596" s="57"/>
      <c r="CU596" s="57"/>
      <c r="CV596" s="57"/>
      <c r="CW596" s="57"/>
      <c r="CX596" s="57"/>
      <c r="CY596" s="57"/>
      <c r="CZ596" s="57"/>
      <c r="DA596" s="57"/>
      <c r="DB596" s="57"/>
      <c r="DC596" s="57"/>
      <c r="DD596" s="57"/>
      <c r="DE596" s="57"/>
      <c r="DF596" s="57"/>
      <c r="DG596" s="57"/>
      <c r="DH596" s="57"/>
      <c r="DI596" s="57"/>
      <c r="DJ596" s="57"/>
      <c r="DK596" s="57"/>
      <c r="DL596" s="57"/>
      <c r="DM596" s="57"/>
      <c r="DN596" s="57"/>
      <c r="DO596" s="57"/>
      <c r="DP596" s="57"/>
      <c r="DQ596" s="57"/>
      <c r="DR596" s="57"/>
      <c r="DS596" s="57"/>
      <c r="DT596" s="57"/>
      <c r="DU596" s="57"/>
      <c r="DV596" s="57"/>
      <c r="DW596" s="57"/>
      <c r="DX596" s="57"/>
      <c r="DY596" s="57"/>
      <c r="DZ596" s="57"/>
      <c r="EA596" s="57"/>
      <c r="EB596" s="57"/>
      <c r="EC596" s="57"/>
      <c r="ED596" s="57"/>
      <c r="EE596" s="57"/>
      <c r="EF596" s="57"/>
      <c r="EG596" s="57"/>
      <c r="EH596" s="57"/>
      <c r="EI596" s="57"/>
      <c r="EJ596" s="57"/>
      <c r="EK596" s="57"/>
      <c r="EL596" s="57"/>
      <c r="EM596" s="57"/>
      <c r="EN596" s="57"/>
      <c r="EO596" s="57"/>
      <c r="EP596" s="57"/>
      <c r="EQ596" s="57"/>
      <c r="ER596" s="57"/>
      <c r="ES596" s="57"/>
      <c r="ET596" s="57"/>
      <c r="EU596" s="57"/>
      <c r="EV596" s="57"/>
      <c r="EW596" s="57"/>
      <c r="EX596" s="57"/>
      <c r="EY596" s="57"/>
      <c r="EZ596" s="57"/>
      <c r="FA596" s="57"/>
      <c r="FB596" s="57"/>
      <c r="FC596" s="57"/>
      <c r="FD596" s="57"/>
      <c r="FE596" s="57"/>
      <c r="FF596" s="57"/>
      <c r="FG596" s="57"/>
      <c r="FH596" s="57"/>
      <c r="FI596" s="57"/>
      <c r="FJ596" s="57"/>
      <c r="FK596" s="57"/>
      <c r="FL596" s="57"/>
      <c r="FM596" s="57"/>
      <c r="FN596" s="57"/>
      <c r="FO596" s="57"/>
      <c r="FP596" s="57"/>
      <c r="FQ596" s="57"/>
      <c r="FR596" s="57"/>
      <c r="FS596" s="57"/>
      <c r="FT596" s="57"/>
      <c r="FU596" s="57"/>
      <c r="FV596" s="57"/>
      <c r="FW596" s="57"/>
      <c r="FX596" s="57"/>
      <c r="FY596" s="57"/>
      <c r="FZ596" s="57"/>
      <c r="GA596" s="57"/>
      <c r="GB596" s="57"/>
      <c r="GC596" s="57"/>
      <c r="GD596" s="57"/>
      <c r="GE596" s="57"/>
      <c r="GF596" s="57"/>
      <c r="GG596" s="57"/>
      <c r="GH596" s="57"/>
      <c r="GI596" s="57"/>
      <c r="GJ596" s="57"/>
      <c r="GK596" s="57"/>
      <c r="GL596" s="57"/>
      <c r="GM596" s="57"/>
      <c r="GN596" s="57"/>
      <c r="GO596" s="57"/>
      <c r="GP596" s="57"/>
      <c r="GQ596" s="57"/>
      <c r="GR596" s="57"/>
      <c r="GS596" s="57"/>
      <c r="GT596" s="57"/>
      <c r="GU596" s="57"/>
      <c r="GV596" s="57"/>
      <c r="GW596" s="57"/>
      <c r="GX596" s="57"/>
      <c r="GY596" s="57"/>
      <c r="GZ596" s="57"/>
      <c r="HA596" s="57"/>
      <c r="HB596" s="57"/>
      <c r="HC596" s="57"/>
      <c r="HD596" s="57"/>
      <c r="HE596" s="57"/>
      <c r="HF596" s="57"/>
      <c r="HG596" s="57"/>
      <c r="HH596" s="57"/>
      <c r="HI596" s="57"/>
      <c r="HJ596" s="57"/>
      <c r="HK596" s="57"/>
      <c r="HL596" s="57"/>
      <c r="HM596" s="57"/>
      <c r="HN596" s="57"/>
      <c r="HO596" s="57"/>
      <c r="HP596" s="57"/>
      <c r="HQ596" s="57"/>
      <c r="HR596" s="57"/>
      <c r="HS596" s="57"/>
      <c r="HT596" s="57"/>
      <c r="HU596" s="57"/>
      <c r="HV596" s="57"/>
      <c r="HW596" s="57"/>
      <c r="HX596" s="57"/>
      <c r="HY596" s="57"/>
      <c r="HZ596" s="57"/>
      <c r="IA596" s="57"/>
      <c r="IB596" s="57"/>
      <c r="IC596" s="57"/>
    </row>
    <row r="597" spans="4:237"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  <c r="AA597" s="57"/>
      <c r="AB597" s="57"/>
      <c r="AC597" s="57"/>
      <c r="AD597" s="57"/>
      <c r="AE597" s="57"/>
      <c r="AF597" s="57"/>
      <c r="AG597" s="57"/>
      <c r="AH597" s="57"/>
      <c r="AI597" s="57"/>
      <c r="AJ597" s="57"/>
      <c r="AK597" s="57"/>
      <c r="AL597" s="57"/>
      <c r="AM597" s="57"/>
      <c r="AN597" s="57"/>
      <c r="AO597" s="57"/>
      <c r="AP597" s="57"/>
      <c r="AQ597" s="57"/>
      <c r="AR597" s="57"/>
      <c r="AS597" s="57"/>
      <c r="AT597" s="57"/>
      <c r="AU597" s="57"/>
      <c r="AV597" s="57"/>
      <c r="AW597" s="57"/>
      <c r="AX597" s="57"/>
      <c r="AY597" s="57"/>
      <c r="AZ597" s="57"/>
      <c r="BA597" s="57"/>
      <c r="BB597" s="57"/>
      <c r="BC597" s="57"/>
      <c r="BD597" s="57"/>
      <c r="BE597" s="57"/>
      <c r="BF597" s="57"/>
      <c r="BG597" s="57"/>
      <c r="BH597" s="57"/>
      <c r="BI597" s="57"/>
      <c r="BJ597" s="57"/>
      <c r="BK597" s="57"/>
      <c r="BL597" s="57"/>
      <c r="BM597" s="57"/>
      <c r="BN597" s="57"/>
      <c r="BO597" s="57"/>
      <c r="BP597" s="57"/>
      <c r="BQ597" s="57"/>
      <c r="BR597" s="57"/>
      <c r="BS597" s="57"/>
      <c r="BT597" s="57"/>
      <c r="BU597" s="57"/>
      <c r="BV597" s="57"/>
      <c r="BW597" s="57"/>
      <c r="BX597" s="57"/>
      <c r="BY597" s="57"/>
      <c r="BZ597" s="57"/>
      <c r="CA597" s="57"/>
      <c r="CB597" s="57"/>
      <c r="CC597" s="57"/>
      <c r="CD597" s="57"/>
      <c r="CE597" s="57"/>
      <c r="CF597" s="57"/>
      <c r="CG597" s="57"/>
      <c r="CH597" s="57"/>
      <c r="CI597" s="57"/>
      <c r="CJ597" s="57"/>
      <c r="CK597" s="57"/>
      <c r="CL597" s="57"/>
      <c r="CM597" s="57"/>
      <c r="CN597" s="57"/>
      <c r="CO597" s="57"/>
      <c r="CP597" s="57"/>
      <c r="CQ597" s="57"/>
      <c r="CR597" s="57"/>
      <c r="CS597" s="57"/>
      <c r="CT597" s="57"/>
      <c r="CU597" s="57"/>
      <c r="CV597" s="57"/>
      <c r="CW597" s="57"/>
      <c r="CX597" s="57"/>
      <c r="CY597" s="57"/>
      <c r="CZ597" s="57"/>
      <c r="DA597" s="57"/>
      <c r="DB597" s="57"/>
      <c r="DC597" s="57"/>
      <c r="DD597" s="57"/>
      <c r="DE597" s="57"/>
      <c r="DF597" s="57"/>
      <c r="DG597" s="57"/>
      <c r="DH597" s="57"/>
      <c r="DI597" s="57"/>
      <c r="DJ597" s="57"/>
      <c r="DK597" s="57"/>
      <c r="DL597" s="57"/>
      <c r="DM597" s="57"/>
      <c r="DN597" s="57"/>
      <c r="DO597" s="57"/>
      <c r="DP597" s="57"/>
      <c r="DQ597" s="57"/>
      <c r="DR597" s="57"/>
      <c r="DS597" s="57"/>
      <c r="DT597" s="57"/>
      <c r="DU597" s="57"/>
      <c r="DV597" s="57"/>
      <c r="DW597" s="57"/>
      <c r="DX597" s="57"/>
      <c r="DY597" s="57"/>
      <c r="DZ597" s="57"/>
      <c r="EA597" s="57"/>
      <c r="EB597" s="57"/>
      <c r="EC597" s="57"/>
      <c r="ED597" s="57"/>
      <c r="EE597" s="57"/>
      <c r="EF597" s="57"/>
      <c r="EG597" s="57"/>
      <c r="EH597" s="57"/>
      <c r="EI597" s="57"/>
      <c r="EJ597" s="57"/>
      <c r="EK597" s="57"/>
      <c r="EL597" s="57"/>
      <c r="EM597" s="57"/>
      <c r="EN597" s="57"/>
      <c r="EO597" s="57"/>
      <c r="EP597" s="57"/>
      <c r="EQ597" s="57"/>
      <c r="ER597" s="57"/>
      <c r="ES597" s="57"/>
      <c r="ET597" s="57"/>
      <c r="EU597" s="57"/>
      <c r="EV597" s="57"/>
      <c r="EW597" s="57"/>
      <c r="EX597" s="57"/>
      <c r="EY597" s="57"/>
      <c r="EZ597" s="57"/>
      <c r="FA597" s="57"/>
      <c r="FB597" s="57"/>
      <c r="FC597" s="57"/>
      <c r="FD597" s="57"/>
      <c r="FE597" s="57"/>
      <c r="FF597" s="57"/>
      <c r="FG597" s="57"/>
      <c r="FH597" s="57"/>
      <c r="FI597" s="57"/>
      <c r="FJ597" s="57"/>
      <c r="FK597" s="57"/>
      <c r="FL597" s="57"/>
      <c r="FM597" s="57"/>
      <c r="FN597" s="57"/>
      <c r="FO597" s="57"/>
      <c r="FP597" s="57"/>
      <c r="FQ597" s="57"/>
      <c r="FR597" s="57"/>
      <c r="FS597" s="57"/>
      <c r="FT597" s="57"/>
      <c r="FU597" s="57"/>
      <c r="FV597" s="57"/>
      <c r="FW597" s="57"/>
      <c r="FX597" s="57"/>
      <c r="FY597" s="57"/>
      <c r="FZ597" s="57"/>
      <c r="GA597" s="57"/>
      <c r="GB597" s="57"/>
      <c r="GC597" s="57"/>
      <c r="GD597" s="57"/>
      <c r="GE597" s="57"/>
      <c r="GF597" s="57"/>
      <c r="GG597" s="57"/>
      <c r="GH597" s="57"/>
      <c r="GI597" s="57"/>
      <c r="GJ597" s="57"/>
      <c r="GK597" s="57"/>
      <c r="GL597" s="57"/>
      <c r="GM597" s="57"/>
      <c r="GN597" s="57"/>
      <c r="GO597" s="57"/>
      <c r="GP597" s="57"/>
      <c r="GQ597" s="57"/>
      <c r="GR597" s="57"/>
      <c r="GS597" s="57"/>
      <c r="GT597" s="57"/>
      <c r="GU597" s="57"/>
      <c r="GV597" s="57"/>
      <c r="GW597" s="57"/>
      <c r="GX597" s="57"/>
      <c r="GY597" s="57"/>
      <c r="GZ597" s="57"/>
      <c r="HA597" s="57"/>
      <c r="HB597" s="57"/>
      <c r="HC597" s="57"/>
      <c r="HD597" s="57"/>
      <c r="HE597" s="57"/>
      <c r="HF597" s="57"/>
      <c r="HG597" s="57"/>
      <c r="HH597" s="57"/>
      <c r="HI597" s="57"/>
      <c r="HJ597" s="57"/>
      <c r="HK597" s="57"/>
      <c r="HL597" s="57"/>
      <c r="HM597" s="57"/>
      <c r="HN597" s="57"/>
      <c r="HO597" s="57"/>
      <c r="HP597" s="57"/>
      <c r="HQ597" s="57"/>
      <c r="HR597" s="57"/>
      <c r="HS597" s="57"/>
      <c r="HT597" s="57"/>
      <c r="HU597" s="57"/>
      <c r="HV597" s="57"/>
      <c r="HW597" s="57"/>
      <c r="HX597" s="57"/>
      <c r="HY597" s="57"/>
      <c r="HZ597" s="57"/>
      <c r="IA597" s="57"/>
      <c r="IB597" s="57"/>
      <c r="IC597" s="57"/>
    </row>
    <row r="598" spans="4:237"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  <c r="AB598" s="57"/>
      <c r="AC598" s="57"/>
      <c r="AD598" s="57"/>
      <c r="AE598" s="57"/>
      <c r="AF598" s="57"/>
      <c r="AG598" s="57"/>
      <c r="AH598" s="57"/>
      <c r="AI598" s="57"/>
      <c r="AJ598" s="57"/>
      <c r="AK598" s="57"/>
      <c r="AL598" s="57"/>
      <c r="AM598" s="57"/>
      <c r="AN598" s="57"/>
      <c r="AO598" s="57"/>
      <c r="AP598" s="57"/>
      <c r="AQ598" s="57"/>
      <c r="AR598" s="57"/>
      <c r="AS598" s="57"/>
      <c r="AT598" s="57"/>
      <c r="AU598" s="57"/>
      <c r="AV598" s="57"/>
      <c r="AW598" s="57"/>
      <c r="AX598" s="57"/>
      <c r="AY598" s="57"/>
      <c r="AZ598" s="57"/>
      <c r="BA598" s="57"/>
      <c r="BB598" s="57"/>
      <c r="BC598" s="57"/>
      <c r="BD598" s="57"/>
      <c r="BE598" s="57"/>
      <c r="BF598" s="57"/>
      <c r="BG598" s="57"/>
      <c r="BH598" s="57"/>
      <c r="BI598" s="57"/>
      <c r="BJ598" s="57"/>
      <c r="BK598" s="57"/>
      <c r="BL598" s="57"/>
      <c r="BM598" s="57"/>
      <c r="BN598" s="57"/>
      <c r="BO598" s="57"/>
      <c r="BP598" s="57"/>
      <c r="BQ598" s="57"/>
      <c r="BR598" s="57"/>
      <c r="BS598" s="57"/>
      <c r="BT598" s="57"/>
      <c r="BU598" s="57"/>
      <c r="BV598" s="57"/>
      <c r="BW598" s="57"/>
      <c r="BX598" s="57"/>
      <c r="BY598" s="57"/>
      <c r="BZ598" s="57"/>
      <c r="CA598" s="57"/>
      <c r="CB598" s="57"/>
      <c r="CC598" s="57"/>
      <c r="CD598" s="57"/>
      <c r="CE598" s="57"/>
      <c r="CF598" s="57"/>
      <c r="CG598" s="57"/>
      <c r="CH598" s="57"/>
      <c r="CI598" s="57"/>
      <c r="CJ598" s="57"/>
      <c r="CK598" s="57"/>
      <c r="CL598" s="57"/>
      <c r="CM598" s="57"/>
      <c r="CN598" s="57"/>
      <c r="CO598" s="57"/>
      <c r="CP598" s="57"/>
      <c r="CQ598" s="57"/>
      <c r="CR598" s="57"/>
      <c r="CS598" s="57"/>
      <c r="CT598" s="57"/>
      <c r="CU598" s="57"/>
      <c r="CV598" s="57"/>
      <c r="CW598" s="57"/>
      <c r="CX598" s="57"/>
      <c r="CY598" s="57"/>
      <c r="CZ598" s="57"/>
      <c r="DA598" s="57"/>
      <c r="DB598" s="57"/>
      <c r="DC598" s="57"/>
      <c r="DD598" s="57"/>
      <c r="DE598" s="57"/>
      <c r="DF598" s="57"/>
      <c r="DG598" s="57"/>
      <c r="DH598" s="57"/>
      <c r="DI598" s="57"/>
      <c r="DJ598" s="57"/>
      <c r="DK598" s="57"/>
      <c r="DL598" s="57"/>
      <c r="DM598" s="57"/>
      <c r="DN598" s="57"/>
      <c r="DO598" s="57"/>
      <c r="DP598" s="57"/>
      <c r="DQ598" s="57"/>
      <c r="DR598" s="57"/>
      <c r="DS598" s="57"/>
      <c r="DT598" s="57"/>
      <c r="DU598" s="57"/>
      <c r="DV598" s="57"/>
      <c r="DW598" s="57"/>
      <c r="DX598" s="57"/>
      <c r="DY598" s="57"/>
      <c r="DZ598" s="57"/>
      <c r="EA598" s="57"/>
      <c r="EB598" s="57"/>
      <c r="EC598" s="57"/>
      <c r="ED598" s="57"/>
      <c r="EE598" s="57"/>
      <c r="EF598" s="57"/>
      <c r="EG598" s="57"/>
      <c r="EH598" s="57"/>
      <c r="EI598" s="57"/>
      <c r="EJ598" s="57"/>
      <c r="EK598" s="57"/>
      <c r="EL598" s="57"/>
      <c r="EM598" s="57"/>
      <c r="EN598" s="57"/>
      <c r="EO598" s="57"/>
      <c r="EP598" s="57"/>
      <c r="EQ598" s="57"/>
      <c r="ER598" s="57"/>
      <c r="ES598" s="57"/>
      <c r="ET598" s="57"/>
      <c r="EU598" s="57"/>
      <c r="EV598" s="57"/>
      <c r="EW598" s="57"/>
      <c r="EX598" s="57"/>
      <c r="EY598" s="57"/>
      <c r="EZ598" s="57"/>
      <c r="FA598" s="57"/>
      <c r="FB598" s="57"/>
      <c r="FC598" s="57"/>
      <c r="FD598" s="57"/>
      <c r="FE598" s="57"/>
      <c r="FF598" s="57"/>
      <c r="FG598" s="57"/>
      <c r="FH598" s="57"/>
      <c r="FI598" s="57"/>
      <c r="FJ598" s="57"/>
      <c r="FK598" s="57"/>
      <c r="FL598" s="57"/>
      <c r="FM598" s="57"/>
      <c r="FN598" s="57"/>
      <c r="FO598" s="57"/>
      <c r="FP598" s="57"/>
      <c r="FQ598" s="57"/>
      <c r="FR598" s="57"/>
      <c r="FS598" s="57"/>
      <c r="FT598" s="57"/>
      <c r="FU598" s="57"/>
      <c r="FV598" s="57"/>
      <c r="FW598" s="57"/>
      <c r="FX598" s="57"/>
      <c r="FY598" s="57"/>
      <c r="FZ598" s="57"/>
      <c r="GA598" s="57"/>
      <c r="GB598" s="57"/>
      <c r="GC598" s="57"/>
      <c r="GD598" s="57"/>
      <c r="GE598" s="57"/>
      <c r="GF598" s="57"/>
      <c r="GG598" s="57"/>
      <c r="GH598" s="57"/>
      <c r="GI598" s="57"/>
      <c r="GJ598" s="57"/>
      <c r="GK598" s="57"/>
      <c r="GL598" s="57"/>
      <c r="GM598" s="57"/>
      <c r="GN598" s="57"/>
      <c r="GO598" s="57"/>
      <c r="GP598" s="57"/>
      <c r="GQ598" s="57"/>
      <c r="GR598" s="57"/>
      <c r="GS598" s="57"/>
      <c r="GT598" s="57"/>
      <c r="GU598" s="57"/>
      <c r="GV598" s="57"/>
      <c r="GW598" s="57"/>
      <c r="GX598" s="57"/>
      <c r="GY598" s="57"/>
      <c r="GZ598" s="57"/>
      <c r="HA598" s="57"/>
      <c r="HB598" s="57"/>
      <c r="HC598" s="57"/>
      <c r="HD598" s="57"/>
      <c r="HE598" s="57"/>
      <c r="HF598" s="57"/>
      <c r="HG598" s="57"/>
      <c r="HH598" s="57"/>
      <c r="HI598" s="57"/>
      <c r="HJ598" s="57"/>
      <c r="HK598" s="57"/>
      <c r="HL598" s="57"/>
      <c r="HM598" s="57"/>
      <c r="HN598" s="57"/>
      <c r="HO598" s="57"/>
      <c r="HP598" s="57"/>
      <c r="HQ598" s="57"/>
      <c r="HR598" s="57"/>
      <c r="HS598" s="57"/>
      <c r="HT598" s="57"/>
      <c r="HU598" s="57"/>
      <c r="HV598" s="57"/>
      <c r="HW598" s="57"/>
      <c r="HX598" s="57"/>
      <c r="HY598" s="57"/>
      <c r="HZ598" s="57"/>
      <c r="IA598" s="57"/>
      <c r="IB598" s="57"/>
      <c r="IC598" s="57"/>
    </row>
    <row r="599" spans="4:237"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  <c r="AA599" s="57"/>
      <c r="AB599" s="57"/>
      <c r="AC599" s="57"/>
      <c r="AD599" s="57"/>
      <c r="AE599" s="57"/>
      <c r="AF599" s="57"/>
      <c r="AG599" s="57"/>
      <c r="AH599" s="57"/>
      <c r="AI599" s="57"/>
      <c r="AJ599" s="57"/>
      <c r="AK599" s="57"/>
      <c r="AL599" s="57"/>
      <c r="AM599" s="57"/>
      <c r="AN599" s="57"/>
      <c r="AO599" s="57"/>
      <c r="AP599" s="57"/>
      <c r="AQ599" s="57"/>
      <c r="AR599" s="57"/>
      <c r="AS599" s="57"/>
      <c r="AT599" s="57"/>
      <c r="AU599" s="57"/>
      <c r="AV599" s="57"/>
      <c r="AW599" s="57"/>
      <c r="AX599" s="57"/>
      <c r="AY599" s="57"/>
      <c r="AZ599" s="57"/>
      <c r="BA599" s="57"/>
      <c r="BB599" s="57"/>
      <c r="BC599" s="57"/>
      <c r="BD599" s="57"/>
      <c r="BE599" s="57"/>
      <c r="BF599" s="57"/>
      <c r="BG599" s="57"/>
      <c r="BH599" s="57"/>
      <c r="BI599" s="57"/>
      <c r="BJ599" s="57"/>
      <c r="BK599" s="57"/>
      <c r="BL599" s="57"/>
      <c r="BM599" s="57"/>
      <c r="BN599" s="57"/>
      <c r="BO599" s="57"/>
      <c r="BP599" s="57"/>
      <c r="BQ599" s="57"/>
      <c r="BR599" s="57"/>
      <c r="BS599" s="57"/>
      <c r="BT599" s="57"/>
      <c r="BU599" s="57"/>
      <c r="BV599" s="57"/>
      <c r="BW599" s="57"/>
      <c r="BX599" s="57"/>
      <c r="BY599" s="57"/>
      <c r="BZ599" s="57"/>
      <c r="CA599" s="57"/>
      <c r="CB599" s="57"/>
      <c r="CC599" s="57"/>
      <c r="CD599" s="57"/>
      <c r="CE599" s="57"/>
      <c r="CF599" s="57"/>
      <c r="CG599" s="57"/>
      <c r="CH599" s="57"/>
      <c r="CI599" s="57"/>
      <c r="CJ599" s="57"/>
      <c r="CK599" s="57"/>
      <c r="CL599" s="57"/>
      <c r="CM599" s="57"/>
      <c r="CN599" s="57"/>
      <c r="CO599" s="57"/>
      <c r="CP599" s="57"/>
      <c r="CQ599" s="57"/>
      <c r="CR599" s="57"/>
      <c r="CS599" s="57"/>
      <c r="CT599" s="57"/>
      <c r="CU599" s="57"/>
      <c r="CV599" s="57"/>
      <c r="CW599" s="57"/>
      <c r="CX599" s="57"/>
      <c r="CY599" s="57"/>
      <c r="CZ599" s="57"/>
      <c r="DA599" s="57"/>
      <c r="DB599" s="57"/>
      <c r="DC599" s="57"/>
      <c r="DD599" s="57"/>
      <c r="DE599" s="57"/>
      <c r="DF599" s="57"/>
      <c r="DG599" s="57"/>
      <c r="DH599" s="57"/>
      <c r="DI599" s="57"/>
      <c r="DJ599" s="57"/>
      <c r="DK599" s="57"/>
      <c r="DL599" s="57"/>
      <c r="DM599" s="57"/>
      <c r="DN599" s="57"/>
      <c r="DO599" s="57"/>
      <c r="DP599" s="57"/>
      <c r="DQ599" s="57"/>
      <c r="DR599" s="57"/>
      <c r="DS599" s="57"/>
      <c r="DT599" s="57"/>
      <c r="DU599" s="57"/>
      <c r="DV599" s="57"/>
      <c r="DW599" s="57"/>
      <c r="DX599" s="57"/>
      <c r="DY599" s="57"/>
      <c r="DZ599" s="57"/>
      <c r="EA599" s="57"/>
      <c r="EB599" s="57"/>
      <c r="EC599" s="57"/>
      <c r="ED599" s="57"/>
      <c r="EE599" s="57"/>
      <c r="EF599" s="57"/>
      <c r="EG599" s="57"/>
      <c r="EH599" s="57"/>
      <c r="EI599" s="57"/>
      <c r="EJ599" s="57"/>
      <c r="EK599" s="57"/>
      <c r="EL599" s="57"/>
      <c r="EM599" s="57"/>
      <c r="EN599" s="57"/>
      <c r="EO599" s="57"/>
      <c r="EP599" s="57"/>
      <c r="EQ599" s="57"/>
      <c r="ER599" s="57"/>
      <c r="ES599" s="57"/>
      <c r="ET599" s="57"/>
      <c r="EU599" s="57"/>
      <c r="EV599" s="57"/>
      <c r="EW599" s="57"/>
      <c r="EX599" s="57"/>
      <c r="EY599" s="57"/>
      <c r="EZ599" s="57"/>
      <c r="FA599" s="57"/>
      <c r="FB599" s="57"/>
      <c r="FC599" s="57"/>
      <c r="FD599" s="57"/>
      <c r="FE599" s="57"/>
      <c r="FF599" s="57"/>
      <c r="FG599" s="57"/>
      <c r="FH599" s="57"/>
      <c r="FI599" s="57"/>
      <c r="FJ599" s="57"/>
      <c r="FK599" s="57"/>
      <c r="FL599" s="57"/>
      <c r="FM599" s="57"/>
      <c r="FN599" s="57"/>
      <c r="FO599" s="57"/>
      <c r="FP599" s="57"/>
      <c r="FQ599" s="57"/>
      <c r="FR599" s="57"/>
      <c r="FS599" s="57"/>
      <c r="FT599" s="57"/>
      <c r="FU599" s="57"/>
      <c r="FV599" s="57"/>
      <c r="FW599" s="57"/>
      <c r="FX599" s="57"/>
      <c r="FY599" s="57"/>
      <c r="FZ599" s="57"/>
      <c r="GA599" s="57"/>
      <c r="GB599" s="57"/>
      <c r="GC599" s="57"/>
      <c r="GD599" s="57"/>
      <c r="GE599" s="57"/>
      <c r="GF599" s="57"/>
      <c r="GG599" s="57"/>
      <c r="GH599" s="57"/>
      <c r="GI599" s="57"/>
      <c r="GJ599" s="57"/>
      <c r="GK599" s="57"/>
      <c r="GL599" s="57"/>
      <c r="GM599" s="57"/>
      <c r="GN599" s="57"/>
      <c r="GO599" s="57"/>
      <c r="GP599" s="57"/>
      <c r="GQ599" s="57"/>
      <c r="GR599" s="57"/>
      <c r="GS599" s="57"/>
      <c r="GT599" s="57"/>
      <c r="GU599" s="57"/>
      <c r="GV599" s="57"/>
      <c r="GW599" s="57"/>
      <c r="GX599" s="57"/>
      <c r="GY599" s="57"/>
      <c r="GZ599" s="57"/>
      <c r="HA599" s="57"/>
      <c r="HB599" s="57"/>
      <c r="HC599" s="57"/>
      <c r="HD599" s="57"/>
      <c r="HE599" s="57"/>
      <c r="HF599" s="57"/>
      <c r="HG599" s="57"/>
      <c r="HH599" s="57"/>
      <c r="HI599" s="57"/>
      <c r="HJ599" s="57"/>
      <c r="HK599" s="57"/>
      <c r="HL599" s="57"/>
      <c r="HM599" s="57"/>
      <c r="HN599" s="57"/>
      <c r="HO599" s="57"/>
      <c r="HP599" s="57"/>
      <c r="HQ599" s="57"/>
      <c r="HR599" s="57"/>
      <c r="HS599" s="57"/>
      <c r="HT599" s="57"/>
      <c r="HU599" s="57"/>
      <c r="HV599" s="57"/>
      <c r="HW599" s="57"/>
      <c r="HX599" s="57"/>
      <c r="HY599" s="57"/>
      <c r="HZ599" s="57"/>
      <c r="IA599" s="57"/>
      <c r="IB599" s="57"/>
      <c r="IC599" s="57"/>
    </row>
    <row r="600" spans="4:237"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  <c r="AA600" s="57"/>
      <c r="AB600" s="57"/>
      <c r="AC600" s="57"/>
      <c r="AD600" s="57"/>
      <c r="AE600" s="57"/>
      <c r="AF600" s="57"/>
      <c r="AG600" s="57"/>
      <c r="AH600" s="57"/>
      <c r="AI600" s="57"/>
      <c r="AJ600" s="57"/>
      <c r="AK600" s="57"/>
      <c r="AL600" s="57"/>
      <c r="AM600" s="57"/>
      <c r="AN600" s="57"/>
      <c r="AO600" s="57"/>
      <c r="AP600" s="57"/>
      <c r="AQ600" s="57"/>
      <c r="AR600" s="57"/>
      <c r="AS600" s="57"/>
      <c r="AT600" s="57"/>
      <c r="AU600" s="57"/>
      <c r="AV600" s="57"/>
      <c r="AW600" s="57"/>
      <c r="AX600" s="57"/>
      <c r="AY600" s="57"/>
      <c r="AZ600" s="57"/>
      <c r="BA600" s="57"/>
      <c r="BB600" s="57"/>
      <c r="BC600" s="57"/>
      <c r="BD600" s="57"/>
      <c r="BE600" s="57"/>
      <c r="BF600" s="57"/>
      <c r="BG600" s="57"/>
      <c r="BH600" s="57"/>
      <c r="BI600" s="57"/>
      <c r="BJ600" s="57"/>
      <c r="BK600" s="57"/>
      <c r="BL600" s="57"/>
      <c r="BM600" s="57"/>
      <c r="BN600" s="57"/>
      <c r="BO600" s="57"/>
      <c r="BP600" s="57"/>
      <c r="BQ600" s="57"/>
      <c r="BR600" s="57"/>
      <c r="BS600" s="57"/>
      <c r="BT600" s="57"/>
      <c r="BU600" s="57"/>
      <c r="BV600" s="57"/>
      <c r="BW600" s="57"/>
      <c r="BX600" s="57"/>
      <c r="BY600" s="57"/>
      <c r="BZ600" s="57"/>
      <c r="CA600" s="57"/>
      <c r="CB600" s="57"/>
      <c r="CC600" s="57"/>
      <c r="CD600" s="57"/>
      <c r="CE600" s="57"/>
      <c r="CF600" s="57"/>
      <c r="CG600" s="57"/>
      <c r="CH600" s="57"/>
      <c r="CI600" s="57"/>
      <c r="CJ600" s="57"/>
      <c r="CK600" s="57"/>
      <c r="CL600" s="57"/>
      <c r="CM600" s="57"/>
      <c r="CN600" s="57"/>
      <c r="CO600" s="57"/>
      <c r="CP600" s="57"/>
      <c r="CQ600" s="57"/>
      <c r="CR600" s="57"/>
      <c r="CS600" s="57"/>
      <c r="CT600" s="57"/>
      <c r="CU600" s="57"/>
      <c r="CV600" s="57"/>
      <c r="CW600" s="57"/>
      <c r="CX600" s="57"/>
      <c r="CY600" s="57"/>
      <c r="CZ600" s="57"/>
      <c r="DA600" s="57"/>
      <c r="DB600" s="57"/>
      <c r="DC600" s="57"/>
      <c r="DD600" s="57"/>
      <c r="DE600" s="57"/>
      <c r="DF600" s="57"/>
      <c r="DG600" s="57"/>
      <c r="DH600" s="57"/>
      <c r="DI600" s="57"/>
      <c r="DJ600" s="57"/>
      <c r="DK600" s="57"/>
      <c r="DL600" s="57"/>
      <c r="DM600" s="57"/>
      <c r="DN600" s="57"/>
      <c r="DO600" s="57"/>
      <c r="DP600" s="57"/>
      <c r="DQ600" s="57"/>
      <c r="DR600" s="57"/>
      <c r="DS600" s="57"/>
      <c r="DT600" s="57"/>
      <c r="DU600" s="57"/>
      <c r="DV600" s="57"/>
      <c r="DW600" s="57"/>
      <c r="DX600" s="57"/>
      <c r="DY600" s="57"/>
      <c r="DZ600" s="57"/>
      <c r="EA600" s="57"/>
      <c r="EB600" s="57"/>
      <c r="EC600" s="57"/>
      <c r="ED600" s="57"/>
      <c r="EE600" s="57"/>
      <c r="EF600" s="57"/>
      <c r="EG600" s="57"/>
      <c r="EH600" s="57"/>
      <c r="EI600" s="57"/>
      <c r="EJ600" s="57"/>
      <c r="EK600" s="57"/>
      <c r="EL600" s="57"/>
      <c r="EM600" s="57"/>
      <c r="EN600" s="57"/>
      <c r="EO600" s="57"/>
      <c r="EP600" s="57"/>
      <c r="EQ600" s="57"/>
      <c r="ER600" s="57"/>
      <c r="ES600" s="57"/>
      <c r="ET600" s="57"/>
      <c r="EU600" s="57"/>
      <c r="EV600" s="57"/>
      <c r="EW600" s="57"/>
      <c r="EX600" s="57"/>
      <c r="EY600" s="57"/>
      <c r="EZ600" s="57"/>
      <c r="FA600" s="57"/>
      <c r="FB600" s="57"/>
      <c r="FC600" s="57"/>
      <c r="FD600" s="57"/>
      <c r="FE600" s="57"/>
      <c r="FF600" s="57"/>
      <c r="FG600" s="57"/>
      <c r="FH600" s="57"/>
      <c r="FI600" s="57"/>
      <c r="FJ600" s="57"/>
      <c r="FK600" s="57"/>
      <c r="FL600" s="57"/>
      <c r="FM600" s="57"/>
      <c r="FN600" s="57"/>
      <c r="FO600" s="57"/>
      <c r="FP600" s="57"/>
      <c r="FQ600" s="57"/>
      <c r="FR600" s="57"/>
      <c r="FS600" s="57"/>
      <c r="FT600" s="57"/>
      <c r="FU600" s="57"/>
      <c r="FV600" s="57"/>
      <c r="FW600" s="57"/>
      <c r="FX600" s="57"/>
      <c r="FY600" s="57"/>
      <c r="FZ600" s="57"/>
      <c r="GA600" s="57"/>
      <c r="GB600" s="57"/>
      <c r="GC600" s="57"/>
      <c r="GD600" s="57"/>
      <c r="GE600" s="57"/>
      <c r="GF600" s="57"/>
      <c r="GG600" s="57"/>
      <c r="GH600" s="57"/>
      <c r="GI600" s="57"/>
      <c r="GJ600" s="57"/>
      <c r="GK600" s="57"/>
      <c r="GL600" s="57"/>
      <c r="GM600" s="57"/>
      <c r="GN600" s="57"/>
      <c r="GO600" s="57"/>
      <c r="GP600" s="57"/>
      <c r="GQ600" s="57"/>
      <c r="GR600" s="57"/>
      <c r="GS600" s="57"/>
      <c r="GT600" s="57"/>
      <c r="GU600" s="57"/>
      <c r="GV600" s="57"/>
      <c r="GW600" s="57"/>
      <c r="GX600" s="57"/>
      <c r="GY600" s="57"/>
      <c r="GZ600" s="57"/>
      <c r="HA600" s="57"/>
      <c r="HB600" s="57"/>
      <c r="HC600" s="57"/>
      <c r="HD600" s="57"/>
      <c r="HE600" s="57"/>
      <c r="HF600" s="57"/>
      <c r="HG600" s="57"/>
      <c r="HH600" s="57"/>
      <c r="HI600" s="57"/>
      <c r="HJ600" s="57"/>
      <c r="HK600" s="57"/>
      <c r="HL600" s="57"/>
      <c r="HM600" s="57"/>
      <c r="HN600" s="57"/>
      <c r="HO600" s="57"/>
      <c r="HP600" s="57"/>
      <c r="HQ600" s="57"/>
      <c r="HR600" s="57"/>
      <c r="HS600" s="57"/>
      <c r="HT600" s="57"/>
      <c r="HU600" s="57"/>
      <c r="HV600" s="57"/>
      <c r="HW600" s="57"/>
      <c r="HX600" s="57"/>
      <c r="HY600" s="57"/>
      <c r="HZ600" s="57"/>
      <c r="IA600" s="57"/>
      <c r="IB600" s="57"/>
      <c r="IC600" s="57"/>
    </row>
    <row r="601" spans="4:237"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  <c r="AA601" s="57"/>
      <c r="AB601" s="57"/>
      <c r="AC601" s="57"/>
      <c r="AD601" s="57"/>
      <c r="AE601" s="57"/>
      <c r="AF601" s="57"/>
      <c r="AG601" s="57"/>
      <c r="AH601" s="57"/>
      <c r="AI601" s="57"/>
      <c r="AJ601" s="57"/>
      <c r="AK601" s="57"/>
      <c r="AL601" s="57"/>
      <c r="AM601" s="57"/>
      <c r="AN601" s="57"/>
      <c r="AO601" s="57"/>
      <c r="AP601" s="57"/>
      <c r="AQ601" s="57"/>
      <c r="AR601" s="57"/>
      <c r="AS601" s="57"/>
      <c r="AT601" s="57"/>
      <c r="AU601" s="57"/>
      <c r="AV601" s="57"/>
      <c r="AW601" s="57"/>
      <c r="AX601" s="57"/>
      <c r="AY601" s="57"/>
      <c r="AZ601" s="57"/>
      <c r="BA601" s="57"/>
      <c r="BB601" s="57"/>
      <c r="BC601" s="57"/>
      <c r="BD601" s="57"/>
      <c r="BE601" s="57"/>
      <c r="BF601" s="57"/>
      <c r="BG601" s="57"/>
      <c r="BH601" s="57"/>
      <c r="BI601" s="57"/>
      <c r="BJ601" s="57"/>
      <c r="BK601" s="57"/>
      <c r="BL601" s="57"/>
      <c r="BM601" s="57"/>
      <c r="BN601" s="57"/>
      <c r="BO601" s="57"/>
      <c r="BP601" s="57"/>
      <c r="BQ601" s="57"/>
      <c r="BR601" s="57"/>
      <c r="BS601" s="57"/>
      <c r="BT601" s="57"/>
      <c r="BU601" s="57"/>
      <c r="BV601" s="57"/>
      <c r="BW601" s="57"/>
      <c r="BX601" s="57"/>
      <c r="BY601" s="57"/>
      <c r="BZ601" s="57"/>
      <c r="CA601" s="57"/>
      <c r="CB601" s="57"/>
      <c r="CC601" s="57"/>
      <c r="CD601" s="57"/>
      <c r="CE601" s="57"/>
      <c r="CF601" s="57"/>
      <c r="CG601" s="57"/>
      <c r="CH601" s="57"/>
      <c r="CI601" s="57"/>
      <c r="CJ601" s="57"/>
      <c r="CK601" s="57"/>
      <c r="CL601" s="57"/>
      <c r="CM601" s="57"/>
      <c r="CN601" s="57"/>
      <c r="CO601" s="57"/>
      <c r="CP601" s="57"/>
      <c r="CQ601" s="57"/>
      <c r="CR601" s="57"/>
      <c r="CS601" s="57"/>
      <c r="CT601" s="57"/>
      <c r="CU601" s="57"/>
      <c r="CV601" s="57"/>
      <c r="CW601" s="57"/>
      <c r="CX601" s="57"/>
      <c r="CY601" s="57"/>
      <c r="CZ601" s="57"/>
      <c r="DA601" s="57"/>
      <c r="DB601" s="57"/>
      <c r="DC601" s="57"/>
      <c r="DD601" s="57"/>
      <c r="DE601" s="57"/>
      <c r="DF601" s="57"/>
      <c r="DG601" s="57"/>
      <c r="DH601" s="57"/>
      <c r="DI601" s="57"/>
      <c r="DJ601" s="57"/>
      <c r="DK601" s="57"/>
      <c r="DL601" s="57"/>
      <c r="DM601" s="57"/>
      <c r="DN601" s="57"/>
      <c r="DO601" s="57"/>
      <c r="DP601" s="57"/>
      <c r="DQ601" s="57"/>
      <c r="DR601" s="57"/>
      <c r="DS601" s="57"/>
      <c r="DT601" s="57"/>
      <c r="DU601" s="57"/>
      <c r="DV601" s="57"/>
      <c r="DW601" s="57"/>
      <c r="DX601" s="57"/>
      <c r="DY601" s="57"/>
      <c r="DZ601" s="57"/>
      <c r="EA601" s="57"/>
      <c r="EB601" s="57"/>
      <c r="EC601" s="57"/>
      <c r="ED601" s="57"/>
      <c r="EE601" s="57"/>
      <c r="EF601" s="57"/>
      <c r="EG601" s="57"/>
      <c r="EH601" s="57"/>
      <c r="EI601" s="57"/>
      <c r="EJ601" s="57"/>
      <c r="EK601" s="57"/>
      <c r="EL601" s="57"/>
      <c r="EM601" s="57"/>
      <c r="EN601" s="57"/>
      <c r="EO601" s="57"/>
      <c r="EP601" s="57"/>
      <c r="EQ601" s="57"/>
      <c r="ER601" s="57"/>
      <c r="ES601" s="57"/>
      <c r="ET601" s="57"/>
      <c r="EU601" s="57"/>
      <c r="EV601" s="57"/>
      <c r="EW601" s="57"/>
      <c r="EX601" s="57"/>
      <c r="EY601" s="57"/>
      <c r="EZ601" s="57"/>
      <c r="FA601" s="57"/>
      <c r="FB601" s="57"/>
      <c r="FC601" s="57"/>
      <c r="FD601" s="57"/>
      <c r="FE601" s="57"/>
      <c r="FF601" s="57"/>
      <c r="FG601" s="57"/>
      <c r="FH601" s="57"/>
      <c r="FI601" s="57"/>
      <c r="FJ601" s="57"/>
      <c r="FK601" s="57"/>
      <c r="FL601" s="57"/>
      <c r="FM601" s="57"/>
      <c r="FN601" s="57"/>
      <c r="FO601" s="57"/>
      <c r="FP601" s="57"/>
      <c r="FQ601" s="57"/>
      <c r="FR601" s="57"/>
      <c r="FS601" s="57"/>
      <c r="FT601" s="57"/>
      <c r="FU601" s="57"/>
      <c r="FV601" s="57"/>
      <c r="FW601" s="57"/>
      <c r="FX601" s="57"/>
      <c r="FY601" s="57"/>
      <c r="FZ601" s="57"/>
      <c r="GA601" s="57"/>
      <c r="GB601" s="57"/>
      <c r="GC601" s="57"/>
      <c r="GD601" s="57"/>
      <c r="GE601" s="57"/>
      <c r="GF601" s="57"/>
      <c r="GG601" s="57"/>
      <c r="GH601" s="57"/>
      <c r="GI601" s="57"/>
      <c r="GJ601" s="57"/>
      <c r="GK601" s="57"/>
      <c r="GL601" s="57"/>
      <c r="GM601" s="57"/>
      <c r="GN601" s="57"/>
      <c r="GO601" s="57"/>
      <c r="GP601" s="57"/>
      <c r="GQ601" s="57"/>
      <c r="GR601" s="57"/>
      <c r="GS601" s="57"/>
      <c r="GT601" s="57"/>
      <c r="GU601" s="57"/>
      <c r="GV601" s="57"/>
      <c r="GW601" s="57"/>
      <c r="GX601" s="57"/>
      <c r="GY601" s="57"/>
      <c r="GZ601" s="57"/>
      <c r="HA601" s="57"/>
      <c r="HB601" s="57"/>
      <c r="HC601" s="57"/>
      <c r="HD601" s="57"/>
      <c r="HE601" s="57"/>
      <c r="HF601" s="57"/>
      <c r="HG601" s="57"/>
      <c r="HH601" s="57"/>
      <c r="HI601" s="57"/>
      <c r="HJ601" s="57"/>
      <c r="HK601" s="57"/>
      <c r="HL601" s="57"/>
      <c r="HM601" s="57"/>
      <c r="HN601" s="57"/>
      <c r="HO601" s="57"/>
      <c r="HP601" s="57"/>
      <c r="HQ601" s="57"/>
      <c r="HR601" s="57"/>
      <c r="HS601" s="57"/>
      <c r="HT601" s="57"/>
      <c r="HU601" s="57"/>
      <c r="HV601" s="57"/>
      <c r="HW601" s="57"/>
      <c r="HX601" s="57"/>
      <c r="HY601" s="57"/>
      <c r="HZ601" s="57"/>
      <c r="IA601" s="57"/>
      <c r="IB601" s="57"/>
      <c r="IC601" s="57"/>
    </row>
    <row r="602" spans="4:237"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  <c r="AA602" s="57"/>
      <c r="AB602" s="57"/>
      <c r="AC602" s="57"/>
      <c r="AD602" s="57"/>
      <c r="AE602" s="57"/>
      <c r="AF602" s="57"/>
      <c r="AG602" s="57"/>
      <c r="AH602" s="57"/>
      <c r="AI602" s="57"/>
      <c r="AJ602" s="57"/>
      <c r="AK602" s="57"/>
      <c r="AL602" s="57"/>
      <c r="AM602" s="57"/>
      <c r="AN602" s="57"/>
      <c r="AO602" s="57"/>
      <c r="AP602" s="57"/>
      <c r="AQ602" s="57"/>
      <c r="AR602" s="57"/>
      <c r="AS602" s="57"/>
      <c r="AT602" s="57"/>
      <c r="AU602" s="57"/>
      <c r="AV602" s="57"/>
      <c r="AW602" s="57"/>
      <c r="AX602" s="57"/>
      <c r="AY602" s="57"/>
      <c r="AZ602" s="57"/>
      <c r="BA602" s="57"/>
      <c r="BB602" s="57"/>
      <c r="BC602" s="57"/>
      <c r="BD602" s="57"/>
      <c r="BE602" s="57"/>
      <c r="BF602" s="57"/>
      <c r="BG602" s="57"/>
      <c r="BH602" s="57"/>
      <c r="BI602" s="57"/>
      <c r="BJ602" s="57"/>
      <c r="BK602" s="57"/>
      <c r="BL602" s="57"/>
      <c r="BM602" s="57"/>
      <c r="BN602" s="57"/>
      <c r="BO602" s="57"/>
      <c r="BP602" s="57"/>
      <c r="BQ602" s="57"/>
      <c r="BR602" s="57"/>
      <c r="BS602" s="57"/>
      <c r="BT602" s="57"/>
      <c r="BU602" s="57"/>
      <c r="BV602" s="57"/>
      <c r="BW602" s="57"/>
      <c r="BX602" s="57"/>
      <c r="BY602" s="57"/>
      <c r="BZ602" s="57"/>
      <c r="CA602" s="57"/>
      <c r="CB602" s="57"/>
      <c r="CC602" s="57"/>
      <c r="CD602" s="57"/>
      <c r="CE602" s="57"/>
      <c r="CF602" s="57"/>
      <c r="CG602" s="57"/>
      <c r="CH602" s="57"/>
      <c r="CI602" s="57"/>
      <c r="CJ602" s="57"/>
      <c r="CK602" s="57"/>
      <c r="CL602" s="57"/>
      <c r="CM602" s="57"/>
      <c r="CN602" s="57"/>
      <c r="CO602" s="57"/>
      <c r="CP602" s="57"/>
      <c r="CQ602" s="57"/>
      <c r="CR602" s="57"/>
      <c r="CS602" s="57"/>
      <c r="CT602" s="57"/>
      <c r="CU602" s="57"/>
      <c r="CV602" s="57"/>
      <c r="CW602" s="57"/>
      <c r="CX602" s="57"/>
      <c r="CY602" s="57"/>
      <c r="CZ602" s="57"/>
      <c r="DA602" s="57"/>
      <c r="DB602" s="57"/>
      <c r="DC602" s="57"/>
      <c r="DD602" s="57"/>
      <c r="DE602" s="57"/>
      <c r="DF602" s="57"/>
      <c r="DG602" s="57"/>
      <c r="DH602" s="57"/>
      <c r="DI602" s="57"/>
      <c r="DJ602" s="57"/>
      <c r="DK602" s="57"/>
      <c r="DL602" s="57"/>
      <c r="DM602" s="57"/>
      <c r="DN602" s="57"/>
      <c r="DO602" s="57"/>
      <c r="DP602" s="57"/>
      <c r="DQ602" s="57"/>
      <c r="DR602" s="57"/>
      <c r="DS602" s="57"/>
      <c r="DT602" s="57"/>
      <c r="DU602" s="57"/>
      <c r="DV602" s="57"/>
      <c r="DW602" s="57"/>
      <c r="DX602" s="57"/>
      <c r="DY602" s="57"/>
      <c r="DZ602" s="57"/>
      <c r="EA602" s="57"/>
      <c r="EB602" s="57"/>
      <c r="EC602" s="57"/>
      <c r="ED602" s="57"/>
      <c r="EE602" s="57"/>
      <c r="EF602" s="57"/>
      <c r="EG602" s="57"/>
      <c r="EH602" s="57"/>
      <c r="EI602" s="57"/>
      <c r="EJ602" s="57"/>
      <c r="EK602" s="57"/>
      <c r="EL602" s="57"/>
      <c r="EM602" s="57"/>
      <c r="EN602" s="57"/>
      <c r="EO602" s="57"/>
      <c r="EP602" s="57"/>
      <c r="EQ602" s="57"/>
      <c r="ER602" s="57"/>
      <c r="ES602" s="57"/>
      <c r="ET602" s="57"/>
      <c r="EU602" s="57"/>
      <c r="EV602" s="57"/>
      <c r="EW602" s="57"/>
      <c r="EX602" s="57"/>
      <c r="EY602" s="57"/>
      <c r="EZ602" s="57"/>
      <c r="FA602" s="57"/>
      <c r="FB602" s="57"/>
      <c r="FC602" s="57"/>
      <c r="FD602" s="57"/>
      <c r="FE602" s="57"/>
      <c r="FF602" s="57"/>
      <c r="FG602" s="57"/>
      <c r="FH602" s="57"/>
      <c r="FI602" s="57"/>
      <c r="FJ602" s="57"/>
      <c r="FK602" s="57"/>
      <c r="FL602" s="57"/>
      <c r="FM602" s="57"/>
      <c r="FN602" s="57"/>
      <c r="FO602" s="57"/>
      <c r="FP602" s="57"/>
      <c r="FQ602" s="57"/>
      <c r="FR602" s="57"/>
      <c r="FS602" s="57"/>
      <c r="FT602" s="57"/>
      <c r="FU602" s="57"/>
      <c r="FV602" s="57"/>
      <c r="FW602" s="57"/>
      <c r="FX602" s="57"/>
      <c r="FY602" s="57"/>
      <c r="FZ602" s="57"/>
      <c r="GA602" s="57"/>
      <c r="GB602" s="57"/>
      <c r="GC602" s="57"/>
      <c r="GD602" s="57"/>
      <c r="GE602" s="57"/>
      <c r="GF602" s="57"/>
      <c r="GG602" s="57"/>
      <c r="GH602" s="57"/>
      <c r="GI602" s="57"/>
      <c r="GJ602" s="57"/>
      <c r="GK602" s="57"/>
      <c r="GL602" s="57"/>
      <c r="GM602" s="57"/>
      <c r="GN602" s="57"/>
      <c r="GO602" s="57"/>
      <c r="GP602" s="57"/>
      <c r="GQ602" s="57"/>
      <c r="GR602" s="57"/>
      <c r="GS602" s="57"/>
      <c r="GT602" s="57"/>
      <c r="GU602" s="57"/>
      <c r="GV602" s="57"/>
      <c r="GW602" s="57"/>
      <c r="GX602" s="57"/>
      <c r="GY602" s="57"/>
      <c r="GZ602" s="57"/>
      <c r="HA602" s="57"/>
      <c r="HB602" s="57"/>
      <c r="HC602" s="57"/>
      <c r="HD602" s="57"/>
      <c r="HE602" s="57"/>
      <c r="HF602" s="57"/>
      <c r="HG602" s="57"/>
      <c r="HH602" s="57"/>
      <c r="HI602" s="57"/>
      <c r="HJ602" s="57"/>
      <c r="HK602" s="57"/>
      <c r="HL602" s="57"/>
      <c r="HM602" s="57"/>
      <c r="HN602" s="57"/>
      <c r="HO602" s="57"/>
      <c r="HP602" s="57"/>
      <c r="HQ602" s="57"/>
      <c r="HR602" s="57"/>
      <c r="HS602" s="57"/>
      <c r="HT602" s="57"/>
      <c r="HU602" s="57"/>
      <c r="HV602" s="57"/>
      <c r="HW602" s="57"/>
      <c r="HX602" s="57"/>
      <c r="HY602" s="57"/>
      <c r="HZ602" s="57"/>
      <c r="IA602" s="57"/>
      <c r="IB602" s="57"/>
      <c r="IC602" s="57"/>
    </row>
    <row r="603" spans="4:237"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  <c r="AA603" s="57"/>
      <c r="AB603" s="57"/>
      <c r="AC603" s="57"/>
      <c r="AD603" s="57"/>
      <c r="AE603" s="57"/>
      <c r="AF603" s="57"/>
      <c r="AG603" s="57"/>
      <c r="AH603" s="57"/>
      <c r="AI603" s="57"/>
      <c r="AJ603" s="57"/>
      <c r="AK603" s="57"/>
      <c r="AL603" s="57"/>
      <c r="AM603" s="57"/>
      <c r="AN603" s="57"/>
      <c r="AO603" s="57"/>
      <c r="AP603" s="57"/>
      <c r="AQ603" s="57"/>
      <c r="AR603" s="57"/>
      <c r="AS603" s="57"/>
      <c r="AT603" s="57"/>
      <c r="AU603" s="57"/>
      <c r="AV603" s="57"/>
      <c r="AW603" s="57"/>
      <c r="AX603" s="57"/>
      <c r="AY603" s="57"/>
      <c r="AZ603" s="57"/>
      <c r="BA603" s="57"/>
      <c r="BB603" s="57"/>
      <c r="BC603" s="57"/>
      <c r="BD603" s="57"/>
      <c r="BE603" s="57"/>
      <c r="BF603" s="57"/>
      <c r="BG603" s="57"/>
      <c r="BH603" s="57"/>
      <c r="BI603" s="57"/>
      <c r="BJ603" s="57"/>
      <c r="BK603" s="57"/>
      <c r="BL603" s="57"/>
      <c r="BM603" s="57"/>
      <c r="BN603" s="57"/>
      <c r="BO603" s="57"/>
      <c r="BP603" s="57"/>
      <c r="BQ603" s="57"/>
      <c r="BR603" s="57"/>
      <c r="BS603" s="57"/>
      <c r="BT603" s="57"/>
      <c r="BU603" s="57"/>
      <c r="BV603" s="57"/>
      <c r="BW603" s="57"/>
      <c r="BX603" s="57"/>
      <c r="BY603" s="57"/>
      <c r="BZ603" s="57"/>
      <c r="CA603" s="57"/>
      <c r="CB603" s="57"/>
      <c r="CC603" s="57"/>
      <c r="CD603" s="57"/>
      <c r="CE603" s="57"/>
      <c r="CF603" s="57"/>
      <c r="CG603" s="57"/>
      <c r="CH603" s="57"/>
      <c r="CI603" s="57"/>
      <c r="CJ603" s="57"/>
      <c r="CK603" s="57"/>
      <c r="CL603" s="57"/>
      <c r="CM603" s="57"/>
      <c r="CN603" s="57"/>
      <c r="CO603" s="57"/>
      <c r="CP603" s="57"/>
      <c r="CQ603" s="57"/>
      <c r="CR603" s="57"/>
      <c r="CS603" s="57"/>
      <c r="CT603" s="57"/>
      <c r="CU603" s="57"/>
      <c r="CV603" s="57"/>
      <c r="CW603" s="57"/>
      <c r="CX603" s="57"/>
      <c r="CY603" s="57"/>
      <c r="CZ603" s="57"/>
      <c r="DA603" s="57"/>
      <c r="DB603" s="57"/>
      <c r="DC603" s="57"/>
      <c r="DD603" s="57"/>
      <c r="DE603" s="57"/>
      <c r="DF603" s="57"/>
      <c r="DG603" s="57"/>
      <c r="DH603" s="57"/>
      <c r="DI603" s="57"/>
      <c r="DJ603" s="57"/>
      <c r="DK603" s="57"/>
      <c r="DL603" s="57"/>
      <c r="DM603" s="57"/>
      <c r="DN603" s="57"/>
      <c r="DO603" s="57"/>
      <c r="DP603" s="57"/>
      <c r="DQ603" s="57"/>
      <c r="DR603" s="57"/>
      <c r="DS603" s="57"/>
      <c r="DT603" s="57"/>
      <c r="DU603" s="57"/>
      <c r="DV603" s="57"/>
      <c r="DW603" s="57"/>
      <c r="DX603" s="57"/>
      <c r="DY603" s="57"/>
      <c r="DZ603" s="57"/>
      <c r="EA603" s="57"/>
      <c r="EB603" s="57"/>
      <c r="EC603" s="57"/>
      <c r="ED603" s="57"/>
      <c r="EE603" s="57"/>
      <c r="EF603" s="57"/>
      <c r="EG603" s="57"/>
      <c r="EH603" s="57"/>
      <c r="EI603" s="57"/>
      <c r="EJ603" s="57"/>
      <c r="EK603" s="57"/>
      <c r="EL603" s="57"/>
      <c r="EM603" s="57"/>
      <c r="EN603" s="57"/>
      <c r="EO603" s="57"/>
      <c r="EP603" s="57"/>
      <c r="EQ603" s="57"/>
      <c r="ER603" s="57"/>
      <c r="ES603" s="57"/>
      <c r="ET603" s="57"/>
      <c r="EU603" s="57"/>
      <c r="EV603" s="57"/>
      <c r="EW603" s="57"/>
      <c r="EX603" s="57"/>
      <c r="EY603" s="57"/>
      <c r="EZ603" s="57"/>
      <c r="FA603" s="57"/>
      <c r="FB603" s="57"/>
      <c r="FC603" s="57"/>
      <c r="FD603" s="57"/>
      <c r="FE603" s="57"/>
      <c r="FF603" s="57"/>
      <c r="FG603" s="57"/>
      <c r="FH603" s="57"/>
      <c r="FI603" s="57"/>
      <c r="FJ603" s="57"/>
      <c r="FK603" s="57"/>
      <c r="FL603" s="57"/>
      <c r="FM603" s="57"/>
      <c r="FN603" s="57"/>
      <c r="FO603" s="57"/>
      <c r="FP603" s="57"/>
      <c r="FQ603" s="57"/>
      <c r="FR603" s="57"/>
      <c r="FS603" s="57"/>
      <c r="FT603" s="57"/>
      <c r="FU603" s="57"/>
      <c r="FV603" s="57"/>
      <c r="FW603" s="57"/>
      <c r="FX603" s="57"/>
      <c r="FY603" s="57"/>
      <c r="FZ603" s="57"/>
      <c r="GA603" s="57"/>
      <c r="GB603" s="57"/>
      <c r="GC603" s="57"/>
      <c r="GD603" s="57"/>
      <c r="GE603" s="57"/>
      <c r="GF603" s="57"/>
      <c r="GG603" s="57"/>
      <c r="GH603" s="57"/>
      <c r="GI603" s="57"/>
      <c r="GJ603" s="57"/>
      <c r="GK603" s="57"/>
      <c r="GL603" s="57"/>
      <c r="GM603" s="57"/>
      <c r="GN603" s="57"/>
      <c r="GO603" s="57"/>
      <c r="GP603" s="57"/>
      <c r="GQ603" s="57"/>
      <c r="GR603" s="57"/>
      <c r="GS603" s="57"/>
      <c r="GT603" s="57"/>
      <c r="GU603" s="57"/>
      <c r="GV603" s="57"/>
      <c r="GW603" s="57"/>
      <c r="GX603" s="57"/>
      <c r="GY603" s="57"/>
      <c r="GZ603" s="57"/>
      <c r="HA603" s="57"/>
      <c r="HB603" s="57"/>
      <c r="HC603" s="57"/>
      <c r="HD603" s="57"/>
      <c r="HE603" s="57"/>
      <c r="HF603" s="57"/>
      <c r="HG603" s="57"/>
      <c r="HH603" s="57"/>
      <c r="HI603" s="57"/>
      <c r="HJ603" s="57"/>
      <c r="HK603" s="57"/>
      <c r="HL603" s="57"/>
      <c r="HM603" s="57"/>
      <c r="HN603" s="57"/>
      <c r="HO603" s="57"/>
      <c r="HP603" s="57"/>
      <c r="HQ603" s="57"/>
      <c r="HR603" s="57"/>
      <c r="HS603" s="57"/>
      <c r="HT603" s="57"/>
      <c r="HU603" s="57"/>
      <c r="HV603" s="57"/>
      <c r="HW603" s="57"/>
      <c r="HX603" s="57"/>
      <c r="HY603" s="57"/>
      <c r="HZ603" s="57"/>
      <c r="IA603" s="57"/>
      <c r="IB603" s="57"/>
      <c r="IC603" s="57"/>
    </row>
    <row r="604" spans="4:237"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  <c r="AA604" s="57"/>
      <c r="AB604" s="57"/>
      <c r="AC604" s="57"/>
      <c r="AD604" s="57"/>
      <c r="AE604" s="57"/>
      <c r="AF604" s="57"/>
      <c r="AG604" s="57"/>
      <c r="AH604" s="57"/>
      <c r="AI604" s="57"/>
      <c r="AJ604" s="57"/>
      <c r="AK604" s="57"/>
      <c r="AL604" s="57"/>
      <c r="AM604" s="57"/>
      <c r="AN604" s="57"/>
      <c r="AO604" s="57"/>
      <c r="AP604" s="57"/>
      <c r="AQ604" s="57"/>
      <c r="AR604" s="57"/>
      <c r="AS604" s="57"/>
      <c r="AT604" s="57"/>
      <c r="AU604" s="57"/>
      <c r="AV604" s="57"/>
      <c r="AW604" s="57"/>
      <c r="AX604" s="57"/>
      <c r="AY604" s="57"/>
      <c r="AZ604" s="57"/>
      <c r="BA604" s="57"/>
      <c r="BB604" s="57"/>
      <c r="BC604" s="57"/>
      <c r="BD604" s="57"/>
      <c r="BE604" s="57"/>
      <c r="BF604" s="57"/>
      <c r="BG604" s="57"/>
      <c r="BH604" s="57"/>
      <c r="BI604" s="57"/>
      <c r="BJ604" s="57"/>
      <c r="BK604" s="57"/>
      <c r="BL604" s="57"/>
      <c r="BM604" s="57"/>
      <c r="BN604" s="57"/>
      <c r="BO604" s="57"/>
      <c r="BP604" s="57"/>
      <c r="BQ604" s="57"/>
      <c r="BR604" s="57"/>
      <c r="BS604" s="57"/>
      <c r="BT604" s="57"/>
      <c r="BU604" s="57"/>
      <c r="BV604" s="57"/>
      <c r="BW604" s="57"/>
      <c r="BX604" s="57"/>
      <c r="BY604" s="57"/>
      <c r="BZ604" s="57"/>
      <c r="CA604" s="57"/>
      <c r="CB604" s="57"/>
      <c r="CC604" s="57"/>
      <c r="CD604" s="57"/>
      <c r="CE604" s="57"/>
      <c r="CF604" s="57"/>
      <c r="CG604" s="57"/>
      <c r="CH604" s="57"/>
      <c r="CI604" s="57"/>
      <c r="CJ604" s="57"/>
      <c r="CK604" s="57"/>
      <c r="CL604" s="57"/>
      <c r="CM604" s="57"/>
      <c r="CN604" s="57"/>
      <c r="CO604" s="57"/>
      <c r="CP604" s="57"/>
      <c r="CQ604" s="57"/>
      <c r="CR604" s="57"/>
      <c r="CS604" s="57"/>
      <c r="CT604" s="57"/>
      <c r="CU604" s="57"/>
      <c r="CV604" s="57"/>
      <c r="CW604" s="57"/>
      <c r="CX604" s="57"/>
      <c r="CY604" s="57"/>
      <c r="CZ604" s="57"/>
      <c r="DA604" s="57"/>
      <c r="DB604" s="57"/>
      <c r="DC604" s="57"/>
      <c r="DD604" s="57"/>
      <c r="DE604" s="57"/>
      <c r="DF604" s="57"/>
      <c r="DG604" s="57"/>
      <c r="DH604" s="57"/>
      <c r="DI604" s="57"/>
      <c r="DJ604" s="57"/>
      <c r="DK604" s="57"/>
      <c r="DL604" s="57"/>
      <c r="DM604" s="57"/>
      <c r="DN604" s="57"/>
      <c r="DO604" s="57"/>
      <c r="DP604" s="57"/>
      <c r="DQ604" s="57"/>
      <c r="DR604" s="57"/>
      <c r="DS604" s="57"/>
      <c r="DT604" s="57"/>
      <c r="DU604" s="57"/>
      <c r="DV604" s="57"/>
      <c r="DW604" s="57"/>
      <c r="DX604" s="57"/>
      <c r="DY604" s="57"/>
      <c r="DZ604" s="57"/>
      <c r="EA604" s="57"/>
      <c r="EB604" s="57"/>
      <c r="EC604" s="57"/>
      <c r="ED604" s="57"/>
      <c r="EE604" s="57"/>
      <c r="EF604" s="57"/>
      <c r="EG604" s="57"/>
      <c r="EH604" s="57"/>
      <c r="EI604" s="57"/>
      <c r="EJ604" s="57"/>
      <c r="EK604" s="57"/>
      <c r="EL604" s="57"/>
      <c r="EM604" s="57"/>
      <c r="EN604" s="57"/>
      <c r="EO604" s="57"/>
      <c r="EP604" s="57"/>
      <c r="EQ604" s="57"/>
      <c r="ER604" s="57"/>
      <c r="ES604" s="57"/>
      <c r="ET604" s="57"/>
      <c r="EU604" s="57"/>
      <c r="EV604" s="57"/>
      <c r="EW604" s="57"/>
      <c r="EX604" s="57"/>
      <c r="EY604" s="57"/>
      <c r="EZ604" s="57"/>
      <c r="FA604" s="57"/>
      <c r="FB604" s="57"/>
      <c r="FC604" s="57"/>
      <c r="FD604" s="57"/>
      <c r="FE604" s="57"/>
      <c r="FF604" s="57"/>
      <c r="FG604" s="57"/>
      <c r="FH604" s="57"/>
      <c r="FI604" s="57"/>
      <c r="FJ604" s="57"/>
      <c r="FK604" s="57"/>
      <c r="FL604" s="57"/>
      <c r="FM604" s="57"/>
      <c r="FN604" s="57"/>
      <c r="FO604" s="57"/>
      <c r="FP604" s="57"/>
      <c r="FQ604" s="57"/>
      <c r="FR604" s="57"/>
      <c r="FS604" s="57"/>
      <c r="FT604" s="57"/>
      <c r="FU604" s="57"/>
      <c r="FV604" s="57"/>
      <c r="FW604" s="57"/>
      <c r="FX604" s="57"/>
      <c r="FY604" s="57"/>
      <c r="FZ604" s="57"/>
      <c r="GA604" s="57"/>
      <c r="GB604" s="57"/>
      <c r="GC604" s="57"/>
      <c r="GD604" s="57"/>
      <c r="GE604" s="57"/>
      <c r="GF604" s="57"/>
      <c r="GG604" s="57"/>
      <c r="GH604" s="57"/>
      <c r="GI604" s="57"/>
      <c r="GJ604" s="57"/>
      <c r="GK604" s="57"/>
      <c r="GL604" s="57"/>
      <c r="GM604" s="57"/>
      <c r="GN604" s="57"/>
      <c r="GO604" s="57"/>
      <c r="GP604" s="57"/>
      <c r="GQ604" s="57"/>
      <c r="GR604" s="57"/>
      <c r="GS604" s="57"/>
      <c r="GT604" s="57"/>
      <c r="GU604" s="57"/>
      <c r="GV604" s="57"/>
      <c r="GW604" s="57"/>
      <c r="GX604" s="57"/>
      <c r="GY604" s="57"/>
      <c r="GZ604" s="57"/>
      <c r="HA604" s="57"/>
      <c r="HB604" s="57"/>
      <c r="HC604" s="57"/>
      <c r="HD604" s="57"/>
      <c r="HE604" s="57"/>
      <c r="HF604" s="57"/>
      <c r="HG604" s="57"/>
      <c r="HH604" s="57"/>
      <c r="HI604" s="57"/>
      <c r="HJ604" s="57"/>
      <c r="HK604" s="57"/>
      <c r="HL604" s="57"/>
      <c r="HM604" s="57"/>
      <c r="HN604" s="57"/>
      <c r="HO604" s="57"/>
      <c r="HP604" s="57"/>
      <c r="HQ604" s="57"/>
      <c r="HR604" s="57"/>
      <c r="HS604" s="57"/>
      <c r="HT604" s="57"/>
      <c r="HU604" s="57"/>
      <c r="HV604" s="57"/>
      <c r="HW604" s="57"/>
      <c r="HX604" s="57"/>
      <c r="HY604" s="57"/>
      <c r="HZ604" s="57"/>
      <c r="IA604" s="57"/>
      <c r="IB604" s="57"/>
      <c r="IC604" s="57"/>
    </row>
    <row r="605" spans="4:237"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  <c r="AA605" s="57"/>
      <c r="AB605" s="57"/>
      <c r="AC605" s="57"/>
      <c r="AD605" s="57"/>
      <c r="AE605" s="57"/>
      <c r="AF605" s="57"/>
      <c r="AG605" s="57"/>
      <c r="AH605" s="57"/>
      <c r="AI605" s="57"/>
      <c r="AJ605" s="57"/>
      <c r="AK605" s="57"/>
      <c r="AL605" s="57"/>
      <c r="AM605" s="57"/>
      <c r="AN605" s="57"/>
      <c r="AO605" s="57"/>
      <c r="AP605" s="57"/>
      <c r="AQ605" s="57"/>
      <c r="AR605" s="57"/>
      <c r="AS605" s="57"/>
      <c r="AT605" s="57"/>
      <c r="AU605" s="57"/>
      <c r="AV605" s="57"/>
      <c r="AW605" s="57"/>
      <c r="AX605" s="57"/>
      <c r="AY605" s="57"/>
      <c r="AZ605" s="57"/>
      <c r="BA605" s="57"/>
      <c r="BB605" s="57"/>
      <c r="BC605" s="57"/>
      <c r="BD605" s="57"/>
      <c r="BE605" s="57"/>
      <c r="BF605" s="57"/>
      <c r="BG605" s="57"/>
      <c r="BH605" s="57"/>
      <c r="BI605" s="57"/>
      <c r="BJ605" s="57"/>
      <c r="BK605" s="57"/>
      <c r="BL605" s="57"/>
      <c r="BM605" s="57"/>
      <c r="BN605" s="57"/>
      <c r="BO605" s="57"/>
      <c r="BP605" s="57"/>
      <c r="BQ605" s="57"/>
      <c r="BR605" s="57"/>
      <c r="BS605" s="57"/>
      <c r="BT605" s="57"/>
      <c r="BU605" s="57"/>
      <c r="BV605" s="57"/>
      <c r="BW605" s="57"/>
      <c r="BX605" s="57"/>
      <c r="BY605" s="57"/>
      <c r="BZ605" s="57"/>
      <c r="CA605" s="57"/>
      <c r="CB605" s="57"/>
      <c r="CC605" s="57"/>
      <c r="CD605" s="57"/>
      <c r="CE605" s="57"/>
      <c r="CF605" s="57"/>
      <c r="CG605" s="57"/>
      <c r="CH605" s="57"/>
      <c r="CI605" s="57"/>
      <c r="CJ605" s="57"/>
      <c r="CK605" s="57"/>
      <c r="CL605" s="57"/>
      <c r="CM605" s="57"/>
      <c r="CN605" s="57"/>
      <c r="CO605" s="57"/>
      <c r="CP605" s="57"/>
      <c r="CQ605" s="57"/>
      <c r="CR605" s="57"/>
      <c r="CS605" s="57"/>
      <c r="CT605" s="57"/>
      <c r="CU605" s="57"/>
      <c r="CV605" s="57"/>
      <c r="CW605" s="57"/>
      <c r="CX605" s="57"/>
      <c r="CY605" s="57"/>
      <c r="CZ605" s="57"/>
      <c r="DA605" s="57"/>
      <c r="DB605" s="57"/>
      <c r="DC605" s="57"/>
      <c r="DD605" s="57"/>
      <c r="DE605" s="57"/>
      <c r="DF605" s="57"/>
      <c r="DG605" s="57"/>
      <c r="DH605" s="57"/>
      <c r="DI605" s="57"/>
      <c r="DJ605" s="57"/>
      <c r="DK605" s="57"/>
      <c r="DL605" s="57"/>
      <c r="DM605" s="57"/>
      <c r="DN605" s="57"/>
      <c r="DO605" s="57"/>
      <c r="DP605" s="57"/>
      <c r="DQ605" s="57"/>
      <c r="DR605" s="57"/>
      <c r="DS605" s="57"/>
      <c r="DT605" s="57"/>
      <c r="DU605" s="57"/>
      <c r="DV605" s="57"/>
      <c r="DW605" s="57"/>
      <c r="DX605" s="57"/>
      <c r="DY605" s="57"/>
      <c r="DZ605" s="57"/>
      <c r="EA605" s="57"/>
      <c r="EB605" s="57"/>
      <c r="EC605" s="57"/>
      <c r="ED605" s="57"/>
      <c r="EE605" s="57"/>
      <c r="EF605" s="57"/>
      <c r="EG605" s="57"/>
      <c r="EH605" s="57"/>
      <c r="EI605" s="57"/>
      <c r="EJ605" s="57"/>
      <c r="EK605" s="57"/>
      <c r="EL605" s="57"/>
      <c r="EM605" s="57"/>
      <c r="EN605" s="57"/>
      <c r="EO605" s="57"/>
      <c r="EP605" s="57"/>
      <c r="EQ605" s="57"/>
      <c r="ER605" s="57"/>
      <c r="ES605" s="57"/>
      <c r="ET605" s="57"/>
      <c r="EU605" s="57"/>
      <c r="EV605" s="57"/>
      <c r="EW605" s="57"/>
      <c r="EX605" s="57"/>
      <c r="EY605" s="57"/>
      <c r="EZ605" s="57"/>
      <c r="FA605" s="57"/>
      <c r="FB605" s="57"/>
      <c r="FC605" s="57"/>
      <c r="FD605" s="57"/>
      <c r="FE605" s="57"/>
      <c r="FF605" s="57"/>
      <c r="FG605" s="57"/>
      <c r="FH605" s="57"/>
      <c r="FI605" s="57"/>
      <c r="FJ605" s="57"/>
      <c r="FK605" s="57"/>
      <c r="FL605" s="57"/>
      <c r="FM605" s="57"/>
      <c r="FN605" s="57"/>
      <c r="FO605" s="57"/>
      <c r="FP605" s="57"/>
      <c r="FQ605" s="57"/>
      <c r="FR605" s="57"/>
      <c r="FS605" s="57"/>
      <c r="FT605" s="57"/>
      <c r="FU605" s="57"/>
      <c r="FV605" s="57"/>
      <c r="FW605" s="57"/>
      <c r="FX605" s="57"/>
      <c r="FY605" s="57"/>
      <c r="FZ605" s="57"/>
      <c r="GA605" s="57"/>
      <c r="GB605" s="57"/>
      <c r="GC605" s="57"/>
      <c r="GD605" s="57"/>
      <c r="GE605" s="57"/>
      <c r="GF605" s="57"/>
      <c r="GG605" s="57"/>
      <c r="GH605" s="57"/>
      <c r="GI605" s="57"/>
      <c r="GJ605" s="57"/>
      <c r="GK605" s="57"/>
      <c r="GL605" s="57"/>
      <c r="GM605" s="57"/>
      <c r="GN605" s="57"/>
      <c r="GO605" s="57"/>
      <c r="GP605" s="57"/>
      <c r="GQ605" s="57"/>
      <c r="GR605" s="57"/>
      <c r="GS605" s="57"/>
      <c r="GT605" s="57"/>
      <c r="GU605" s="57"/>
      <c r="GV605" s="57"/>
      <c r="GW605" s="57"/>
      <c r="GX605" s="57"/>
      <c r="GY605" s="57"/>
      <c r="GZ605" s="57"/>
      <c r="HA605" s="57"/>
      <c r="HB605" s="57"/>
      <c r="HC605" s="57"/>
      <c r="HD605" s="57"/>
      <c r="HE605" s="57"/>
      <c r="HF605" s="57"/>
      <c r="HG605" s="57"/>
      <c r="HH605" s="57"/>
      <c r="HI605" s="57"/>
      <c r="HJ605" s="57"/>
      <c r="HK605" s="57"/>
      <c r="HL605" s="57"/>
      <c r="HM605" s="57"/>
      <c r="HN605" s="57"/>
      <c r="HO605" s="57"/>
      <c r="HP605" s="57"/>
      <c r="HQ605" s="57"/>
      <c r="HR605" s="57"/>
      <c r="HS605" s="57"/>
      <c r="HT605" s="57"/>
      <c r="HU605" s="57"/>
      <c r="HV605" s="57"/>
      <c r="HW605" s="57"/>
      <c r="HX605" s="57"/>
      <c r="HY605" s="57"/>
      <c r="HZ605" s="57"/>
      <c r="IA605" s="57"/>
      <c r="IB605" s="57"/>
      <c r="IC605" s="57"/>
    </row>
    <row r="606" spans="4:237"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  <c r="AA606" s="57"/>
      <c r="AB606" s="57"/>
      <c r="AC606" s="57"/>
      <c r="AD606" s="57"/>
      <c r="AE606" s="57"/>
      <c r="AF606" s="57"/>
      <c r="AG606" s="57"/>
      <c r="AH606" s="57"/>
      <c r="AI606" s="57"/>
      <c r="AJ606" s="57"/>
      <c r="AK606" s="57"/>
      <c r="AL606" s="57"/>
      <c r="AM606" s="57"/>
      <c r="AN606" s="57"/>
      <c r="AO606" s="57"/>
      <c r="AP606" s="57"/>
      <c r="AQ606" s="57"/>
      <c r="AR606" s="57"/>
      <c r="AS606" s="57"/>
      <c r="AT606" s="57"/>
      <c r="AU606" s="57"/>
      <c r="AV606" s="57"/>
      <c r="AW606" s="57"/>
      <c r="AX606" s="57"/>
      <c r="AY606" s="57"/>
      <c r="AZ606" s="57"/>
      <c r="BA606" s="57"/>
      <c r="BB606" s="57"/>
      <c r="BC606" s="57"/>
      <c r="BD606" s="57"/>
      <c r="BE606" s="57"/>
      <c r="BF606" s="57"/>
      <c r="BG606" s="57"/>
      <c r="BH606" s="57"/>
      <c r="BI606" s="57"/>
      <c r="BJ606" s="57"/>
      <c r="BK606" s="57"/>
      <c r="BL606" s="57"/>
      <c r="BM606" s="57"/>
      <c r="BN606" s="57"/>
      <c r="BO606" s="57"/>
      <c r="BP606" s="57"/>
      <c r="BQ606" s="57"/>
      <c r="BR606" s="57"/>
      <c r="BS606" s="57"/>
      <c r="BT606" s="57"/>
      <c r="BU606" s="57"/>
      <c r="BV606" s="57"/>
      <c r="BW606" s="57"/>
      <c r="BX606" s="57"/>
      <c r="BY606" s="57"/>
      <c r="BZ606" s="57"/>
      <c r="CA606" s="57"/>
      <c r="CB606" s="57"/>
      <c r="CC606" s="57"/>
      <c r="CD606" s="57"/>
      <c r="CE606" s="57"/>
      <c r="CF606" s="57"/>
      <c r="CG606" s="57"/>
      <c r="CH606" s="57"/>
      <c r="CI606" s="57"/>
      <c r="CJ606" s="57"/>
      <c r="CK606" s="57"/>
      <c r="CL606" s="57"/>
      <c r="CM606" s="57"/>
      <c r="CN606" s="57"/>
      <c r="CO606" s="57"/>
      <c r="CP606" s="57"/>
      <c r="CQ606" s="57"/>
      <c r="CR606" s="57"/>
      <c r="CS606" s="57"/>
      <c r="CT606" s="57"/>
      <c r="CU606" s="57"/>
      <c r="CV606" s="57"/>
      <c r="CW606" s="57"/>
      <c r="CX606" s="57"/>
      <c r="CY606" s="57"/>
      <c r="CZ606" s="57"/>
      <c r="DA606" s="57"/>
      <c r="DB606" s="57"/>
      <c r="DC606" s="57"/>
      <c r="DD606" s="57"/>
      <c r="DE606" s="57"/>
      <c r="DF606" s="57"/>
      <c r="DG606" s="57"/>
      <c r="DH606" s="57"/>
      <c r="DI606" s="57"/>
      <c r="DJ606" s="57"/>
      <c r="DK606" s="57"/>
      <c r="DL606" s="57"/>
      <c r="DM606" s="57"/>
      <c r="DN606" s="57"/>
      <c r="DO606" s="57"/>
      <c r="DP606" s="57"/>
      <c r="DQ606" s="57"/>
      <c r="DR606" s="57"/>
      <c r="DS606" s="57"/>
      <c r="DT606" s="57"/>
      <c r="DU606" s="57"/>
      <c r="DV606" s="57"/>
      <c r="DW606" s="57"/>
      <c r="DX606" s="57"/>
      <c r="DY606" s="57"/>
      <c r="DZ606" s="57"/>
      <c r="EA606" s="57"/>
      <c r="EB606" s="57"/>
      <c r="EC606" s="57"/>
      <c r="ED606" s="57"/>
      <c r="EE606" s="57"/>
      <c r="EF606" s="57"/>
      <c r="EG606" s="57"/>
      <c r="EH606" s="57"/>
      <c r="EI606" s="57"/>
      <c r="EJ606" s="57"/>
      <c r="EK606" s="57"/>
      <c r="EL606" s="57"/>
      <c r="EM606" s="57"/>
      <c r="EN606" s="57"/>
      <c r="EO606" s="57"/>
      <c r="EP606" s="57"/>
      <c r="EQ606" s="57"/>
      <c r="ER606" s="57"/>
      <c r="ES606" s="57"/>
      <c r="ET606" s="57"/>
      <c r="EU606" s="57"/>
      <c r="EV606" s="57"/>
      <c r="EW606" s="57"/>
      <c r="EX606" s="57"/>
      <c r="EY606" s="57"/>
      <c r="EZ606" s="57"/>
      <c r="FA606" s="57"/>
      <c r="FB606" s="57"/>
      <c r="FC606" s="57"/>
      <c r="FD606" s="57"/>
      <c r="FE606" s="57"/>
      <c r="FF606" s="57"/>
      <c r="FG606" s="57"/>
      <c r="FH606" s="57"/>
      <c r="FI606" s="57"/>
      <c r="FJ606" s="57"/>
      <c r="FK606" s="57"/>
      <c r="FL606" s="57"/>
      <c r="FM606" s="57"/>
      <c r="FN606" s="57"/>
      <c r="FO606" s="57"/>
      <c r="FP606" s="57"/>
      <c r="FQ606" s="57"/>
      <c r="FR606" s="57"/>
      <c r="FS606" s="57"/>
      <c r="FT606" s="57"/>
      <c r="FU606" s="57"/>
      <c r="FV606" s="57"/>
      <c r="FW606" s="57"/>
      <c r="FX606" s="57"/>
      <c r="FY606" s="57"/>
      <c r="FZ606" s="57"/>
      <c r="GA606" s="57"/>
      <c r="GB606" s="57"/>
      <c r="GC606" s="57"/>
      <c r="GD606" s="57"/>
      <c r="GE606" s="57"/>
      <c r="GF606" s="57"/>
      <c r="GG606" s="57"/>
      <c r="GH606" s="57"/>
      <c r="GI606" s="57"/>
      <c r="GJ606" s="57"/>
      <c r="GK606" s="57"/>
      <c r="GL606" s="57"/>
      <c r="GM606" s="57"/>
      <c r="GN606" s="57"/>
      <c r="GO606" s="57"/>
      <c r="GP606" s="57"/>
      <c r="GQ606" s="57"/>
      <c r="GR606" s="57"/>
      <c r="GS606" s="57"/>
      <c r="GT606" s="57"/>
      <c r="GU606" s="57"/>
      <c r="GV606" s="57"/>
      <c r="GW606" s="57"/>
      <c r="GX606" s="57"/>
      <c r="GY606" s="57"/>
      <c r="GZ606" s="57"/>
      <c r="HA606" s="57"/>
      <c r="HB606" s="57"/>
      <c r="HC606" s="57"/>
      <c r="HD606" s="57"/>
      <c r="HE606" s="57"/>
      <c r="HF606" s="57"/>
      <c r="HG606" s="57"/>
      <c r="HH606" s="57"/>
      <c r="HI606" s="57"/>
      <c r="HJ606" s="57"/>
      <c r="HK606" s="57"/>
      <c r="HL606" s="57"/>
      <c r="HM606" s="57"/>
      <c r="HN606" s="57"/>
      <c r="HO606" s="57"/>
      <c r="HP606" s="57"/>
      <c r="HQ606" s="57"/>
      <c r="HR606" s="57"/>
      <c r="HS606" s="57"/>
      <c r="HT606" s="57"/>
      <c r="HU606" s="57"/>
      <c r="HV606" s="57"/>
      <c r="HW606" s="57"/>
      <c r="HX606" s="57"/>
      <c r="HY606" s="57"/>
      <c r="HZ606" s="57"/>
      <c r="IA606" s="57"/>
      <c r="IB606" s="57"/>
      <c r="IC606" s="57"/>
    </row>
    <row r="607" spans="4:237"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  <c r="AA607" s="57"/>
      <c r="AB607" s="57"/>
      <c r="AC607" s="57"/>
      <c r="AD607" s="57"/>
      <c r="AE607" s="57"/>
      <c r="AF607" s="57"/>
      <c r="AG607" s="57"/>
      <c r="AH607" s="57"/>
      <c r="AI607" s="57"/>
      <c r="AJ607" s="57"/>
      <c r="AK607" s="57"/>
      <c r="AL607" s="57"/>
      <c r="AM607" s="57"/>
      <c r="AN607" s="57"/>
      <c r="AO607" s="57"/>
      <c r="AP607" s="57"/>
      <c r="AQ607" s="57"/>
      <c r="AR607" s="57"/>
      <c r="AS607" s="57"/>
      <c r="AT607" s="57"/>
      <c r="AU607" s="57"/>
      <c r="AV607" s="57"/>
      <c r="AW607" s="57"/>
      <c r="AX607" s="57"/>
      <c r="AY607" s="57"/>
      <c r="AZ607" s="57"/>
      <c r="BA607" s="57"/>
      <c r="BB607" s="57"/>
      <c r="BC607" s="57"/>
      <c r="BD607" s="57"/>
      <c r="BE607" s="57"/>
      <c r="BF607" s="57"/>
      <c r="BG607" s="57"/>
      <c r="BH607" s="57"/>
      <c r="BI607" s="57"/>
      <c r="BJ607" s="57"/>
      <c r="BK607" s="57"/>
      <c r="BL607" s="57"/>
      <c r="BM607" s="57"/>
      <c r="BN607" s="57"/>
      <c r="BO607" s="57"/>
      <c r="BP607" s="57"/>
      <c r="BQ607" s="57"/>
      <c r="BR607" s="57"/>
      <c r="BS607" s="57"/>
      <c r="BT607" s="57"/>
      <c r="BU607" s="57"/>
      <c r="BV607" s="57"/>
      <c r="BW607" s="57"/>
      <c r="BX607" s="57"/>
      <c r="BY607" s="57"/>
      <c r="BZ607" s="57"/>
      <c r="CA607" s="57"/>
      <c r="CB607" s="57"/>
      <c r="CC607" s="57"/>
      <c r="CD607" s="57"/>
      <c r="CE607" s="57"/>
      <c r="CF607" s="57"/>
      <c r="CG607" s="57"/>
      <c r="CH607" s="57"/>
      <c r="CI607" s="57"/>
      <c r="CJ607" s="57"/>
      <c r="CK607" s="57"/>
      <c r="CL607" s="57"/>
      <c r="CM607" s="57"/>
      <c r="CN607" s="57"/>
      <c r="CO607" s="57"/>
      <c r="CP607" s="57"/>
      <c r="CQ607" s="57"/>
      <c r="CR607" s="57"/>
      <c r="CS607" s="57"/>
      <c r="CT607" s="57"/>
      <c r="CU607" s="57"/>
      <c r="CV607" s="57"/>
      <c r="CW607" s="57"/>
      <c r="CX607" s="57"/>
      <c r="CY607" s="57"/>
      <c r="CZ607" s="57"/>
      <c r="DA607" s="57"/>
      <c r="DB607" s="57"/>
      <c r="DC607" s="57"/>
      <c r="DD607" s="57"/>
      <c r="DE607" s="57"/>
      <c r="DF607" s="57"/>
      <c r="DG607" s="57"/>
      <c r="DH607" s="57"/>
      <c r="DI607" s="57"/>
      <c r="DJ607" s="57"/>
      <c r="DK607" s="57"/>
      <c r="DL607" s="57"/>
      <c r="DM607" s="57"/>
      <c r="DN607" s="57"/>
      <c r="DO607" s="57"/>
      <c r="DP607" s="57"/>
      <c r="DQ607" s="57"/>
      <c r="DR607" s="57"/>
      <c r="DS607" s="57"/>
      <c r="DT607" s="57"/>
      <c r="DU607" s="57"/>
      <c r="DV607" s="57"/>
      <c r="DW607" s="57"/>
      <c r="DX607" s="57"/>
      <c r="DY607" s="57"/>
      <c r="DZ607" s="57"/>
      <c r="EA607" s="57"/>
      <c r="EB607" s="57"/>
      <c r="EC607" s="57"/>
      <c r="ED607" s="57"/>
      <c r="EE607" s="57"/>
      <c r="EF607" s="57"/>
      <c r="EG607" s="57"/>
      <c r="EH607" s="57"/>
      <c r="EI607" s="57"/>
      <c r="EJ607" s="57"/>
      <c r="EK607" s="57"/>
      <c r="EL607" s="57"/>
      <c r="EM607" s="57"/>
      <c r="EN607" s="57"/>
      <c r="EO607" s="57"/>
      <c r="EP607" s="57"/>
      <c r="EQ607" s="57"/>
      <c r="ER607" s="57"/>
      <c r="ES607" s="57"/>
      <c r="ET607" s="57"/>
      <c r="EU607" s="57"/>
      <c r="EV607" s="57"/>
      <c r="EW607" s="57"/>
      <c r="EX607" s="57"/>
      <c r="EY607" s="57"/>
      <c r="EZ607" s="57"/>
      <c r="FA607" s="57"/>
      <c r="FB607" s="57"/>
      <c r="FC607" s="57"/>
      <c r="FD607" s="57"/>
      <c r="FE607" s="57"/>
      <c r="FF607" s="57"/>
      <c r="FG607" s="57"/>
      <c r="FH607" s="57"/>
      <c r="FI607" s="57"/>
      <c r="FJ607" s="57"/>
      <c r="FK607" s="57"/>
      <c r="FL607" s="57"/>
      <c r="FM607" s="57"/>
      <c r="FN607" s="57"/>
      <c r="FO607" s="57"/>
      <c r="FP607" s="57"/>
      <c r="FQ607" s="57"/>
      <c r="FR607" s="57"/>
      <c r="FS607" s="57"/>
      <c r="FT607" s="57"/>
      <c r="FU607" s="57"/>
      <c r="FV607" s="57"/>
      <c r="FW607" s="57"/>
      <c r="FX607" s="57"/>
      <c r="FY607" s="57"/>
      <c r="FZ607" s="57"/>
      <c r="GA607" s="57"/>
      <c r="GB607" s="57"/>
      <c r="GC607" s="57"/>
      <c r="GD607" s="57"/>
      <c r="GE607" s="57"/>
      <c r="GF607" s="57"/>
      <c r="GG607" s="57"/>
      <c r="GH607" s="57"/>
      <c r="GI607" s="57"/>
      <c r="GJ607" s="57"/>
      <c r="GK607" s="57"/>
      <c r="GL607" s="57"/>
      <c r="GM607" s="57"/>
      <c r="GN607" s="57"/>
      <c r="GO607" s="57"/>
      <c r="GP607" s="57"/>
      <c r="GQ607" s="57"/>
      <c r="GR607" s="57"/>
      <c r="GS607" s="57"/>
      <c r="GT607" s="57"/>
      <c r="GU607" s="57"/>
      <c r="GV607" s="57"/>
      <c r="GW607" s="57"/>
      <c r="GX607" s="57"/>
      <c r="GY607" s="57"/>
      <c r="GZ607" s="57"/>
      <c r="HA607" s="57"/>
      <c r="HB607" s="57"/>
      <c r="HC607" s="57"/>
      <c r="HD607" s="57"/>
      <c r="HE607" s="57"/>
      <c r="HF607" s="57"/>
      <c r="HG607" s="57"/>
      <c r="HH607" s="57"/>
      <c r="HI607" s="57"/>
      <c r="HJ607" s="57"/>
      <c r="HK607" s="57"/>
      <c r="HL607" s="57"/>
      <c r="HM607" s="57"/>
      <c r="HN607" s="57"/>
      <c r="HO607" s="57"/>
      <c r="HP607" s="57"/>
      <c r="HQ607" s="57"/>
      <c r="HR607" s="57"/>
      <c r="HS607" s="57"/>
      <c r="HT607" s="57"/>
      <c r="HU607" s="57"/>
      <c r="HV607" s="57"/>
      <c r="HW607" s="57"/>
      <c r="HX607" s="57"/>
      <c r="HY607" s="57"/>
      <c r="HZ607" s="57"/>
      <c r="IA607" s="57"/>
      <c r="IB607" s="57"/>
      <c r="IC607" s="57"/>
    </row>
    <row r="608" spans="4:237"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  <c r="AA608" s="57"/>
      <c r="AB608" s="57"/>
      <c r="AC608" s="57"/>
      <c r="AD608" s="57"/>
      <c r="AE608" s="57"/>
      <c r="AF608" s="57"/>
      <c r="AG608" s="57"/>
      <c r="AH608" s="57"/>
      <c r="AI608" s="57"/>
      <c r="AJ608" s="57"/>
      <c r="AK608" s="57"/>
      <c r="AL608" s="57"/>
      <c r="AM608" s="57"/>
      <c r="AN608" s="57"/>
      <c r="AO608" s="57"/>
      <c r="AP608" s="57"/>
      <c r="AQ608" s="57"/>
      <c r="AR608" s="57"/>
      <c r="AS608" s="57"/>
      <c r="AT608" s="57"/>
      <c r="AU608" s="57"/>
      <c r="AV608" s="57"/>
      <c r="AW608" s="57"/>
      <c r="AX608" s="57"/>
      <c r="AY608" s="57"/>
      <c r="AZ608" s="57"/>
      <c r="BA608" s="57"/>
      <c r="BB608" s="57"/>
      <c r="BC608" s="57"/>
      <c r="BD608" s="57"/>
      <c r="BE608" s="57"/>
      <c r="BF608" s="57"/>
      <c r="BG608" s="57"/>
      <c r="BH608" s="57"/>
      <c r="BI608" s="57"/>
      <c r="BJ608" s="57"/>
      <c r="BK608" s="57"/>
      <c r="BL608" s="57"/>
      <c r="BM608" s="57"/>
      <c r="BN608" s="57"/>
      <c r="BO608" s="57"/>
      <c r="BP608" s="57"/>
      <c r="BQ608" s="57"/>
      <c r="BR608" s="57"/>
      <c r="BS608" s="57"/>
      <c r="BT608" s="57"/>
      <c r="BU608" s="57"/>
      <c r="BV608" s="57"/>
      <c r="BW608" s="57"/>
      <c r="BX608" s="57"/>
      <c r="BY608" s="57"/>
      <c r="BZ608" s="57"/>
      <c r="CA608" s="57"/>
      <c r="CB608" s="57"/>
      <c r="CC608" s="57"/>
      <c r="CD608" s="57"/>
      <c r="CE608" s="57"/>
      <c r="CF608" s="57"/>
      <c r="CG608" s="57"/>
      <c r="CH608" s="57"/>
      <c r="CI608" s="57"/>
      <c r="CJ608" s="57"/>
      <c r="CK608" s="57"/>
      <c r="CL608" s="57"/>
      <c r="CM608" s="57"/>
      <c r="CN608" s="57"/>
      <c r="CO608" s="57"/>
      <c r="CP608" s="57"/>
      <c r="CQ608" s="57"/>
      <c r="CR608" s="57"/>
      <c r="CS608" s="57"/>
      <c r="CT608" s="57"/>
      <c r="CU608" s="57"/>
      <c r="CV608" s="57"/>
      <c r="CW608" s="57"/>
      <c r="CX608" s="57"/>
      <c r="CY608" s="57"/>
      <c r="CZ608" s="57"/>
      <c r="DA608" s="57"/>
      <c r="DB608" s="57"/>
      <c r="DC608" s="57"/>
      <c r="DD608" s="57"/>
      <c r="DE608" s="57"/>
      <c r="DF608" s="57"/>
      <c r="DG608" s="57"/>
      <c r="DH608" s="57"/>
      <c r="DI608" s="57"/>
      <c r="DJ608" s="57"/>
      <c r="DK608" s="57"/>
      <c r="DL608" s="57"/>
      <c r="DM608" s="57"/>
      <c r="DN608" s="57"/>
      <c r="DO608" s="57"/>
      <c r="DP608" s="57"/>
      <c r="DQ608" s="57"/>
      <c r="DR608" s="57"/>
      <c r="DS608" s="57"/>
      <c r="DT608" s="57"/>
      <c r="DU608" s="57"/>
      <c r="DV608" s="57"/>
      <c r="DW608" s="57"/>
      <c r="DX608" s="57"/>
      <c r="DY608" s="57"/>
      <c r="DZ608" s="57"/>
      <c r="EA608" s="57"/>
      <c r="EB608" s="57"/>
      <c r="EC608" s="57"/>
      <c r="ED608" s="57"/>
      <c r="EE608" s="57"/>
      <c r="EF608" s="57"/>
      <c r="EG608" s="57"/>
      <c r="EH608" s="57"/>
      <c r="EI608" s="57"/>
      <c r="EJ608" s="57"/>
      <c r="EK608" s="57"/>
      <c r="EL608" s="57"/>
      <c r="EM608" s="57"/>
      <c r="EN608" s="57"/>
      <c r="EO608" s="57"/>
      <c r="EP608" s="57"/>
      <c r="EQ608" s="57"/>
      <c r="ER608" s="57"/>
      <c r="ES608" s="57"/>
      <c r="ET608" s="57"/>
      <c r="EU608" s="57"/>
      <c r="EV608" s="57"/>
      <c r="EW608" s="57"/>
      <c r="EX608" s="57"/>
      <c r="EY608" s="57"/>
      <c r="EZ608" s="57"/>
      <c r="FA608" s="57"/>
      <c r="FB608" s="57"/>
      <c r="FC608" s="57"/>
      <c r="FD608" s="57"/>
      <c r="FE608" s="57"/>
      <c r="FF608" s="57"/>
      <c r="FG608" s="57"/>
      <c r="FH608" s="57"/>
      <c r="FI608" s="57"/>
      <c r="FJ608" s="57"/>
      <c r="FK608" s="57"/>
      <c r="FL608" s="57"/>
      <c r="FM608" s="57"/>
      <c r="FN608" s="57"/>
      <c r="FO608" s="57"/>
      <c r="FP608" s="57"/>
      <c r="FQ608" s="57"/>
      <c r="FR608" s="57"/>
      <c r="FS608" s="57"/>
      <c r="FT608" s="57"/>
      <c r="FU608" s="57"/>
      <c r="FV608" s="57"/>
      <c r="FW608" s="57"/>
      <c r="FX608" s="57"/>
      <c r="FY608" s="57"/>
      <c r="FZ608" s="57"/>
      <c r="GA608" s="57"/>
      <c r="GB608" s="57"/>
      <c r="GC608" s="57"/>
      <c r="GD608" s="57"/>
      <c r="GE608" s="57"/>
      <c r="GF608" s="57"/>
      <c r="GG608" s="57"/>
      <c r="GH608" s="57"/>
      <c r="GI608" s="57"/>
      <c r="GJ608" s="57"/>
      <c r="GK608" s="57"/>
      <c r="GL608" s="57"/>
      <c r="GM608" s="57"/>
      <c r="GN608" s="57"/>
      <c r="GO608" s="57"/>
      <c r="GP608" s="57"/>
      <c r="GQ608" s="57"/>
      <c r="GR608" s="57"/>
      <c r="GS608" s="57"/>
      <c r="GT608" s="57"/>
      <c r="GU608" s="57"/>
      <c r="GV608" s="57"/>
      <c r="GW608" s="57"/>
      <c r="GX608" s="57"/>
      <c r="GY608" s="57"/>
      <c r="GZ608" s="57"/>
      <c r="HA608" s="57"/>
      <c r="HB608" s="57"/>
      <c r="HC608" s="57"/>
      <c r="HD608" s="57"/>
      <c r="HE608" s="57"/>
      <c r="HF608" s="57"/>
      <c r="HG608" s="57"/>
      <c r="HH608" s="57"/>
      <c r="HI608" s="57"/>
      <c r="HJ608" s="57"/>
      <c r="HK608" s="57"/>
      <c r="HL608" s="57"/>
      <c r="HM608" s="57"/>
      <c r="HN608" s="57"/>
      <c r="HO608" s="57"/>
      <c r="HP608" s="57"/>
      <c r="HQ608" s="57"/>
      <c r="HR608" s="57"/>
      <c r="HS608" s="57"/>
      <c r="HT608" s="57"/>
      <c r="HU608" s="57"/>
      <c r="HV608" s="57"/>
      <c r="HW608" s="57"/>
      <c r="HX608" s="57"/>
      <c r="HY608" s="57"/>
      <c r="HZ608" s="57"/>
      <c r="IA608" s="57"/>
      <c r="IB608" s="57"/>
      <c r="IC608" s="57"/>
    </row>
    <row r="609" spans="4:237"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  <c r="AB609" s="57"/>
      <c r="AC609" s="57"/>
      <c r="AD609" s="57"/>
      <c r="AE609" s="57"/>
      <c r="AF609" s="57"/>
      <c r="AG609" s="57"/>
      <c r="AH609" s="57"/>
      <c r="AI609" s="57"/>
      <c r="AJ609" s="57"/>
      <c r="AK609" s="57"/>
      <c r="AL609" s="57"/>
      <c r="AM609" s="57"/>
      <c r="AN609" s="57"/>
      <c r="AO609" s="57"/>
      <c r="AP609" s="57"/>
      <c r="AQ609" s="57"/>
      <c r="AR609" s="57"/>
      <c r="AS609" s="57"/>
      <c r="AT609" s="57"/>
      <c r="AU609" s="57"/>
      <c r="AV609" s="57"/>
      <c r="AW609" s="57"/>
      <c r="AX609" s="57"/>
      <c r="AY609" s="57"/>
      <c r="AZ609" s="57"/>
      <c r="BA609" s="57"/>
      <c r="BB609" s="57"/>
      <c r="BC609" s="57"/>
      <c r="BD609" s="57"/>
      <c r="BE609" s="57"/>
      <c r="BF609" s="57"/>
      <c r="BG609" s="57"/>
      <c r="BH609" s="57"/>
      <c r="BI609" s="57"/>
      <c r="BJ609" s="57"/>
      <c r="BK609" s="57"/>
      <c r="BL609" s="57"/>
      <c r="BM609" s="57"/>
      <c r="BN609" s="57"/>
      <c r="BO609" s="57"/>
      <c r="BP609" s="57"/>
      <c r="BQ609" s="57"/>
      <c r="BR609" s="57"/>
      <c r="BS609" s="57"/>
      <c r="BT609" s="57"/>
      <c r="BU609" s="57"/>
      <c r="BV609" s="57"/>
      <c r="BW609" s="57"/>
      <c r="BX609" s="57"/>
      <c r="BY609" s="57"/>
      <c r="BZ609" s="57"/>
      <c r="CA609" s="57"/>
      <c r="CB609" s="57"/>
      <c r="CC609" s="57"/>
      <c r="CD609" s="57"/>
      <c r="CE609" s="57"/>
      <c r="CF609" s="57"/>
      <c r="CG609" s="57"/>
      <c r="CH609" s="57"/>
      <c r="CI609" s="57"/>
      <c r="CJ609" s="57"/>
      <c r="CK609" s="57"/>
      <c r="CL609" s="57"/>
      <c r="CM609" s="57"/>
      <c r="CN609" s="57"/>
      <c r="CO609" s="57"/>
      <c r="CP609" s="57"/>
      <c r="CQ609" s="57"/>
      <c r="CR609" s="57"/>
      <c r="CS609" s="57"/>
      <c r="CT609" s="57"/>
      <c r="CU609" s="57"/>
      <c r="CV609" s="57"/>
      <c r="CW609" s="57"/>
      <c r="CX609" s="57"/>
      <c r="CY609" s="57"/>
      <c r="CZ609" s="57"/>
      <c r="DA609" s="57"/>
      <c r="DB609" s="57"/>
      <c r="DC609" s="57"/>
      <c r="DD609" s="57"/>
      <c r="DE609" s="57"/>
      <c r="DF609" s="57"/>
      <c r="DG609" s="57"/>
      <c r="DH609" s="57"/>
      <c r="DI609" s="57"/>
      <c r="DJ609" s="57"/>
      <c r="DK609" s="57"/>
      <c r="DL609" s="57"/>
      <c r="DM609" s="57"/>
      <c r="DN609" s="57"/>
      <c r="DO609" s="57"/>
      <c r="DP609" s="57"/>
      <c r="DQ609" s="57"/>
      <c r="DR609" s="57"/>
      <c r="DS609" s="57"/>
      <c r="DT609" s="57"/>
      <c r="DU609" s="57"/>
      <c r="DV609" s="57"/>
      <c r="DW609" s="57"/>
      <c r="DX609" s="57"/>
      <c r="DY609" s="57"/>
      <c r="DZ609" s="57"/>
      <c r="EA609" s="57"/>
      <c r="EB609" s="57"/>
      <c r="EC609" s="57"/>
      <c r="ED609" s="57"/>
      <c r="EE609" s="57"/>
      <c r="EF609" s="57"/>
      <c r="EG609" s="57"/>
      <c r="EH609" s="57"/>
      <c r="EI609" s="57"/>
      <c r="EJ609" s="57"/>
      <c r="EK609" s="57"/>
      <c r="EL609" s="57"/>
      <c r="EM609" s="57"/>
      <c r="EN609" s="57"/>
      <c r="EO609" s="57"/>
      <c r="EP609" s="57"/>
      <c r="EQ609" s="57"/>
      <c r="ER609" s="57"/>
      <c r="ES609" s="57"/>
      <c r="ET609" s="57"/>
      <c r="EU609" s="57"/>
      <c r="EV609" s="57"/>
      <c r="EW609" s="57"/>
      <c r="EX609" s="57"/>
      <c r="EY609" s="57"/>
      <c r="EZ609" s="57"/>
      <c r="FA609" s="57"/>
      <c r="FB609" s="57"/>
      <c r="FC609" s="57"/>
      <c r="FD609" s="57"/>
      <c r="FE609" s="57"/>
      <c r="FF609" s="57"/>
      <c r="FG609" s="57"/>
      <c r="FH609" s="57"/>
      <c r="FI609" s="57"/>
      <c r="FJ609" s="57"/>
      <c r="FK609" s="57"/>
      <c r="FL609" s="57"/>
      <c r="FM609" s="57"/>
      <c r="FN609" s="57"/>
      <c r="FO609" s="57"/>
      <c r="FP609" s="57"/>
      <c r="FQ609" s="57"/>
      <c r="FR609" s="57"/>
      <c r="FS609" s="57"/>
      <c r="FT609" s="57"/>
      <c r="FU609" s="57"/>
      <c r="FV609" s="57"/>
      <c r="FW609" s="57"/>
      <c r="FX609" s="57"/>
      <c r="FY609" s="57"/>
      <c r="FZ609" s="57"/>
      <c r="GA609" s="57"/>
      <c r="GB609" s="57"/>
      <c r="GC609" s="57"/>
      <c r="GD609" s="57"/>
      <c r="GE609" s="57"/>
      <c r="GF609" s="57"/>
      <c r="GG609" s="57"/>
      <c r="GH609" s="57"/>
      <c r="GI609" s="57"/>
      <c r="GJ609" s="57"/>
      <c r="GK609" s="57"/>
      <c r="GL609" s="57"/>
      <c r="GM609" s="57"/>
      <c r="GN609" s="57"/>
      <c r="GO609" s="57"/>
      <c r="GP609" s="57"/>
      <c r="GQ609" s="57"/>
      <c r="GR609" s="57"/>
      <c r="GS609" s="57"/>
      <c r="GT609" s="57"/>
      <c r="GU609" s="57"/>
      <c r="GV609" s="57"/>
      <c r="GW609" s="57"/>
      <c r="GX609" s="57"/>
      <c r="GY609" s="57"/>
      <c r="GZ609" s="57"/>
      <c r="HA609" s="57"/>
      <c r="HB609" s="57"/>
      <c r="HC609" s="57"/>
      <c r="HD609" s="57"/>
      <c r="HE609" s="57"/>
      <c r="HF609" s="57"/>
      <c r="HG609" s="57"/>
      <c r="HH609" s="57"/>
      <c r="HI609" s="57"/>
      <c r="HJ609" s="57"/>
      <c r="HK609" s="57"/>
      <c r="HL609" s="57"/>
      <c r="HM609" s="57"/>
      <c r="HN609" s="57"/>
      <c r="HO609" s="57"/>
      <c r="HP609" s="57"/>
      <c r="HQ609" s="57"/>
      <c r="HR609" s="57"/>
      <c r="HS609" s="57"/>
      <c r="HT609" s="57"/>
      <c r="HU609" s="57"/>
      <c r="HV609" s="57"/>
      <c r="HW609" s="57"/>
      <c r="HX609" s="57"/>
      <c r="HY609" s="57"/>
      <c r="HZ609" s="57"/>
      <c r="IA609" s="57"/>
      <c r="IB609" s="57"/>
      <c r="IC609" s="57"/>
    </row>
    <row r="610" spans="4:237"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  <c r="AA610" s="57"/>
      <c r="AB610" s="57"/>
      <c r="AC610" s="57"/>
      <c r="AD610" s="57"/>
      <c r="AE610" s="57"/>
      <c r="AF610" s="57"/>
      <c r="AG610" s="57"/>
      <c r="AH610" s="57"/>
      <c r="AI610" s="57"/>
      <c r="AJ610" s="57"/>
      <c r="AK610" s="57"/>
      <c r="AL610" s="57"/>
      <c r="AM610" s="57"/>
      <c r="AN610" s="57"/>
      <c r="AO610" s="57"/>
      <c r="AP610" s="57"/>
      <c r="AQ610" s="57"/>
      <c r="AR610" s="57"/>
      <c r="AS610" s="57"/>
      <c r="AT610" s="57"/>
      <c r="AU610" s="57"/>
      <c r="AV610" s="57"/>
      <c r="AW610" s="57"/>
      <c r="AX610" s="57"/>
      <c r="AY610" s="57"/>
      <c r="AZ610" s="57"/>
      <c r="BA610" s="57"/>
      <c r="BB610" s="57"/>
      <c r="BC610" s="57"/>
      <c r="BD610" s="57"/>
      <c r="BE610" s="57"/>
      <c r="BF610" s="57"/>
      <c r="BG610" s="57"/>
      <c r="BH610" s="57"/>
      <c r="BI610" s="57"/>
      <c r="BJ610" s="57"/>
      <c r="BK610" s="57"/>
      <c r="BL610" s="57"/>
      <c r="BM610" s="57"/>
      <c r="BN610" s="57"/>
      <c r="BO610" s="57"/>
      <c r="BP610" s="57"/>
      <c r="BQ610" s="57"/>
      <c r="BR610" s="57"/>
      <c r="BS610" s="57"/>
      <c r="BT610" s="57"/>
      <c r="BU610" s="57"/>
      <c r="BV610" s="57"/>
      <c r="BW610" s="57"/>
      <c r="BX610" s="57"/>
      <c r="BY610" s="57"/>
      <c r="BZ610" s="57"/>
      <c r="CA610" s="57"/>
      <c r="CB610" s="57"/>
      <c r="CC610" s="57"/>
      <c r="CD610" s="57"/>
      <c r="CE610" s="57"/>
      <c r="CF610" s="57"/>
      <c r="CG610" s="57"/>
      <c r="CH610" s="57"/>
      <c r="CI610" s="57"/>
      <c r="CJ610" s="57"/>
      <c r="CK610" s="57"/>
      <c r="CL610" s="57"/>
      <c r="CM610" s="57"/>
      <c r="CN610" s="57"/>
      <c r="CO610" s="57"/>
      <c r="CP610" s="57"/>
      <c r="CQ610" s="57"/>
      <c r="CR610" s="57"/>
      <c r="CS610" s="57"/>
      <c r="CT610" s="57"/>
      <c r="CU610" s="57"/>
      <c r="CV610" s="57"/>
      <c r="CW610" s="57"/>
      <c r="CX610" s="57"/>
      <c r="CY610" s="57"/>
      <c r="CZ610" s="57"/>
      <c r="DA610" s="57"/>
      <c r="DB610" s="57"/>
      <c r="DC610" s="57"/>
      <c r="DD610" s="57"/>
      <c r="DE610" s="57"/>
      <c r="DF610" s="57"/>
      <c r="DG610" s="57"/>
      <c r="DH610" s="57"/>
      <c r="DI610" s="57"/>
      <c r="DJ610" s="57"/>
      <c r="DK610" s="57"/>
      <c r="DL610" s="57"/>
      <c r="DM610" s="57"/>
      <c r="DN610" s="57"/>
      <c r="DO610" s="57"/>
      <c r="DP610" s="57"/>
      <c r="DQ610" s="57"/>
      <c r="DR610" s="57"/>
      <c r="DS610" s="57"/>
      <c r="DT610" s="57"/>
      <c r="DU610" s="57"/>
      <c r="DV610" s="57"/>
      <c r="DW610" s="57"/>
      <c r="DX610" s="57"/>
      <c r="DY610" s="57"/>
      <c r="DZ610" s="57"/>
      <c r="EA610" s="57"/>
      <c r="EB610" s="57"/>
      <c r="EC610" s="57"/>
      <c r="ED610" s="57"/>
      <c r="EE610" s="57"/>
      <c r="EF610" s="57"/>
      <c r="EG610" s="57"/>
      <c r="EH610" s="57"/>
      <c r="EI610" s="57"/>
      <c r="EJ610" s="57"/>
      <c r="EK610" s="57"/>
      <c r="EL610" s="57"/>
      <c r="EM610" s="57"/>
      <c r="EN610" s="57"/>
      <c r="EO610" s="57"/>
      <c r="EP610" s="57"/>
      <c r="EQ610" s="57"/>
      <c r="ER610" s="57"/>
      <c r="ES610" s="57"/>
      <c r="ET610" s="57"/>
      <c r="EU610" s="57"/>
      <c r="EV610" s="57"/>
      <c r="EW610" s="57"/>
      <c r="EX610" s="57"/>
      <c r="EY610" s="57"/>
      <c r="EZ610" s="57"/>
      <c r="FA610" s="57"/>
      <c r="FB610" s="57"/>
      <c r="FC610" s="57"/>
      <c r="FD610" s="57"/>
      <c r="FE610" s="57"/>
      <c r="FF610" s="57"/>
      <c r="FG610" s="57"/>
      <c r="FH610" s="57"/>
      <c r="FI610" s="57"/>
      <c r="FJ610" s="57"/>
      <c r="FK610" s="57"/>
      <c r="FL610" s="57"/>
      <c r="FM610" s="57"/>
      <c r="FN610" s="57"/>
      <c r="FO610" s="57"/>
      <c r="FP610" s="57"/>
      <c r="FQ610" s="57"/>
      <c r="FR610" s="57"/>
      <c r="FS610" s="57"/>
      <c r="FT610" s="57"/>
      <c r="FU610" s="57"/>
      <c r="FV610" s="57"/>
      <c r="FW610" s="57"/>
      <c r="FX610" s="57"/>
      <c r="FY610" s="57"/>
      <c r="FZ610" s="57"/>
      <c r="GA610" s="57"/>
      <c r="GB610" s="57"/>
      <c r="GC610" s="57"/>
      <c r="GD610" s="57"/>
      <c r="GE610" s="57"/>
      <c r="GF610" s="57"/>
      <c r="GG610" s="57"/>
      <c r="GH610" s="57"/>
      <c r="GI610" s="57"/>
      <c r="GJ610" s="57"/>
      <c r="GK610" s="57"/>
      <c r="GL610" s="57"/>
      <c r="GM610" s="57"/>
      <c r="GN610" s="57"/>
      <c r="GO610" s="57"/>
      <c r="GP610" s="57"/>
      <c r="GQ610" s="57"/>
      <c r="GR610" s="57"/>
      <c r="GS610" s="57"/>
      <c r="GT610" s="57"/>
      <c r="GU610" s="57"/>
      <c r="GV610" s="57"/>
      <c r="GW610" s="57"/>
      <c r="GX610" s="57"/>
      <c r="GY610" s="57"/>
      <c r="GZ610" s="57"/>
      <c r="HA610" s="57"/>
      <c r="HB610" s="57"/>
      <c r="HC610" s="57"/>
      <c r="HD610" s="57"/>
      <c r="HE610" s="57"/>
      <c r="HF610" s="57"/>
      <c r="HG610" s="57"/>
      <c r="HH610" s="57"/>
      <c r="HI610" s="57"/>
      <c r="HJ610" s="57"/>
      <c r="HK610" s="57"/>
      <c r="HL610" s="57"/>
      <c r="HM610" s="57"/>
      <c r="HN610" s="57"/>
      <c r="HO610" s="57"/>
      <c r="HP610" s="57"/>
      <c r="HQ610" s="57"/>
      <c r="HR610" s="57"/>
      <c r="HS610" s="57"/>
      <c r="HT610" s="57"/>
      <c r="HU610" s="57"/>
      <c r="HV610" s="57"/>
      <c r="HW610" s="57"/>
      <c r="HX610" s="57"/>
      <c r="HY610" s="57"/>
      <c r="HZ610" s="57"/>
      <c r="IA610" s="57"/>
      <c r="IB610" s="57"/>
      <c r="IC610" s="57"/>
    </row>
    <row r="611" spans="4:237"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  <c r="AA611" s="57"/>
      <c r="AB611" s="57"/>
      <c r="AC611" s="57"/>
      <c r="AD611" s="57"/>
      <c r="AE611" s="57"/>
      <c r="AF611" s="57"/>
      <c r="AG611" s="57"/>
      <c r="AH611" s="57"/>
      <c r="AI611" s="57"/>
      <c r="AJ611" s="57"/>
      <c r="AK611" s="57"/>
      <c r="AL611" s="57"/>
      <c r="AM611" s="57"/>
      <c r="AN611" s="57"/>
      <c r="AO611" s="57"/>
      <c r="AP611" s="57"/>
      <c r="AQ611" s="57"/>
      <c r="AR611" s="57"/>
      <c r="AS611" s="57"/>
      <c r="AT611" s="57"/>
      <c r="AU611" s="57"/>
      <c r="AV611" s="57"/>
      <c r="AW611" s="57"/>
      <c r="AX611" s="57"/>
      <c r="AY611" s="57"/>
      <c r="AZ611" s="57"/>
      <c r="BA611" s="57"/>
      <c r="BB611" s="57"/>
      <c r="BC611" s="57"/>
      <c r="BD611" s="57"/>
      <c r="BE611" s="57"/>
      <c r="BF611" s="57"/>
      <c r="BG611" s="57"/>
      <c r="BH611" s="57"/>
      <c r="BI611" s="57"/>
      <c r="BJ611" s="57"/>
      <c r="BK611" s="57"/>
      <c r="BL611" s="57"/>
      <c r="BM611" s="57"/>
      <c r="BN611" s="57"/>
      <c r="BO611" s="57"/>
      <c r="BP611" s="57"/>
      <c r="BQ611" s="57"/>
      <c r="BR611" s="57"/>
      <c r="BS611" s="57"/>
      <c r="BT611" s="57"/>
      <c r="BU611" s="57"/>
      <c r="BV611" s="57"/>
      <c r="BW611" s="57"/>
      <c r="BX611" s="57"/>
      <c r="BY611" s="57"/>
      <c r="BZ611" s="57"/>
      <c r="CA611" s="57"/>
      <c r="CB611" s="57"/>
      <c r="CC611" s="57"/>
      <c r="CD611" s="57"/>
      <c r="CE611" s="57"/>
      <c r="CF611" s="57"/>
      <c r="CG611" s="57"/>
      <c r="CH611" s="57"/>
      <c r="CI611" s="57"/>
      <c r="CJ611" s="57"/>
      <c r="CK611" s="57"/>
      <c r="CL611" s="57"/>
      <c r="CM611" s="57"/>
      <c r="CN611" s="57"/>
      <c r="CO611" s="57"/>
      <c r="CP611" s="57"/>
      <c r="CQ611" s="57"/>
      <c r="CR611" s="57"/>
      <c r="CS611" s="57"/>
      <c r="CT611" s="57"/>
      <c r="CU611" s="57"/>
      <c r="CV611" s="57"/>
      <c r="CW611" s="57"/>
      <c r="CX611" s="57"/>
      <c r="CY611" s="57"/>
      <c r="CZ611" s="57"/>
      <c r="DA611" s="57"/>
      <c r="DB611" s="57"/>
      <c r="DC611" s="57"/>
      <c r="DD611" s="57"/>
      <c r="DE611" s="57"/>
      <c r="DF611" s="57"/>
      <c r="DG611" s="57"/>
      <c r="DH611" s="57"/>
      <c r="DI611" s="57"/>
      <c r="DJ611" s="57"/>
      <c r="DK611" s="57"/>
      <c r="DL611" s="57"/>
      <c r="DM611" s="57"/>
      <c r="DN611" s="57"/>
      <c r="DO611" s="57"/>
      <c r="DP611" s="57"/>
      <c r="DQ611" s="57"/>
      <c r="DR611" s="57"/>
      <c r="DS611" s="57"/>
      <c r="DT611" s="57"/>
      <c r="DU611" s="57"/>
      <c r="DV611" s="57"/>
      <c r="DW611" s="57"/>
      <c r="DX611" s="57"/>
      <c r="DY611" s="57"/>
      <c r="DZ611" s="57"/>
      <c r="EA611" s="57"/>
      <c r="EB611" s="57"/>
      <c r="EC611" s="57"/>
      <c r="ED611" s="57"/>
      <c r="EE611" s="57"/>
      <c r="EF611" s="57"/>
      <c r="EG611" s="57"/>
      <c r="EH611" s="57"/>
      <c r="EI611" s="57"/>
      <c r="EJ611" s="57"/>
      <c r="EK611" s="57"/>
      <c r="EL611" s="57"/>
      <c r="EM611" s="57"/>
      <c r="EN611" s="57"/>
      <c r="EO611" s="57"/>
      <c r="EP611" s="57"/>
      <c r="EQ611" s="57"/>
      <c r="ER611" s="57"/>
      <c r="ES611" s="57"/>
      <c r="ET611" s="57"/>
      <c r="EU611" s="57"/>
      <c r="EV611" s="57"/>
      <c r="EW611" s="57"/>
      <c r="EX611" s="57"/>
      <c r="EY611" s="57"/>
      <c r="EZ611" s="57"/>
      <c r="FA611" s="57"/>
      <c r="FB611" s="57"/>
      <c r="FC611" s="57"/>
      <c r="FD611" s="57"/>
      <c r="FE611" s="57"/>
      <c r="FF611" s="57"/>
      <c r="FG611" s="57"/>
      <c r="FH611" s="57"/>
      <c r="FI611" s="57"/>
      <c r="FJ611" s="57"/>
      <c r="FK611" s="57"/>
      <c r="FL611" s="57"/>
      <c r="FM611" s="57"/>
      <c r="FN611" s="57"/>
      <c r="FO611" s="57"/>
      <c r="FP611" s="57"/>
      <c r="FQ611" s="57"/>
      <c r="FR611" s="57"/>
      <c r="FS611" s="57"/>
      <c r="FT611" s="57"/>
      <c r="FU611" s="57"/>
      <c r="FV611" s="57"/>
      <c r="FW611" s="57"/>
      <c r="FX611" s="57"/>
      <c r="FY611" s="57"/>
      <c r="FZ611" s="57"/>
      <c r="GA611" s="57"/>
      <c r="GB611" s="57"/>
      <c r="GC611" s="57"/>
      <c r="GD611" s="57"/>
      <c r="GE611" s="57"/>
      <c r="GF611" s="57"/>
      <c r="GG611" s="57"/>
      <c r="GH611" s="57"/>
      <c r="GI611" s="57"/>
      <c r="GJ611" s="57"/>
      <c r="GK611" s="57"/>
      <c r="GL611" s="57"/>
      <c r="GM611" s="57"/>
      <c r="GN611" s="57"/>
      <c r="GO611" s="57"/>
      <c r="GP611" s="57"/>
      <c r="GQ611" s="57"/>
      <c r="GR611" s="57"/>
      <c r="GS611" s="57"/>
      <c r="GT611" s="57"/>
      <c r="GU611" s="57"/>
      <c r="GV611" s="57"/>
      <c r="GW611" s="57"/>
      <c r="GX611" s="57"/>
      <c r="GY611" s="57"/>
      <c r="GZ611" s="57"/>
      <c r="HA611" s="57"/>
      <c r="HB611" s="57"/>
      <c r="HC611" s="57"/>
      <c r="HD611" s="57"/>
      <c r="HE611" s="57"/>
      <c r="HF611" s="57"/>
      <c r="HG611" s="57"/>
      <c r="HH611" s="57"/>
      <c r="HI611" s="57"/>
      <c r="HJ611" s="57"/>
      <c r="HK611" s="57"/>
      <c r="HL611" s="57"/>
      <c r="HM611" s="57"/>
      <c r="HN611" s="57"/>
      <c r="HO611" s="57"/>
      <c r="HP611" s="57"/>
      <c r="HQ611" s="57"/>
      <c r="HR611" s="57"/>
      <c r="HS611" s="57"/>
      <c r="HT611" s="57"/>
      <c r="HU611" s="57"/>
      <c r="HV611" s="57"/>
      <c r="HW611" s="57"/>
      <c r="HX611" s="57"/>
      <c r="HY611" s="57"/>
      <c r="HZ611" s="57"/>
      <c r="IA611" s="57"/>
      <c r="IB611" s="57"/>
      <c r="IC611" s="57"/>
    </row>
    <row r="612" spans="4:237"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  <c r="AA612" s="57"/>
      <c r="AB612" s="57"/>
      <c r="AC612" s="57"/>
      <c r="AD612" s="57"/>
      <c r="AE612" s="57"/>
      <c r="AF612" s="57"/>
      <c r="AG612" s="57"/>
      <c r="AH612" s="57"/>
      <c r="AI612" s="57"/>
      <c r="AJ612" s="57"/>
      <c r="AK612" s="57"/>
      <c r="AL612" s="57"/>
      <c r="AM612" s="57"/>
      <c r="AN612" s="57"/>
      <c r="AO612" s="57"/>
      <c r="AP612" s="57"/>
      <c r="AQ612" s="57"/>
      <c r="AR612" s="57"/>
      <c r="AS612" s="57"/>
      <c r="AT612" s="57"/>
      <c r="AU612" s="57"/>
      <c r="AV612" s="57"/>
      <c r="AW612" s="57"/>
      <c r="AX612" s="57"/>
      <c r="AY612" s="57"/>
      <c r="AZ612" s="57"/>
      <c r="BA612" s="57"/>
      <c r="BB612" s="57"/>
      <c r="BC612" s="57"/>
      <c r="BD612" s="57"/>
      <c r="BE612" s="57"/>
      <c r="BF612" s="57"/>
      <c r="BG612" s="57"/>
      <c r="BH612" s="57"/>
      <c r="BI612" s="57"/>
      <c r="BJ612" s="57"/>
      <c r="BK612" s="57"/>
      <c r="BL612" s="57"/>
      <c r="BM612" s="57"/>
      <c r="BN612" s="57"/>
      <c r="BO612" s="57"/>
      <c r="BP612" s="57"/>
      <c r="BQ612" s="57"/>
      <c r="BR612" s="57"/>
      <c r="BS612" s="57"/>
      <c r="BT612" s="57"/>
      <c r="BU612" s="57"/>
      <c r="BV612" s="57"/>
      <c r="BW612" s="57"/>
      <c r="BX612" s="57"/>
      <c r="BY612" s="57"/>
      <c r="BZ612" s="57"/>
      <c r="CA612" s="57"/>
      <c r="CB612" s="57"/>
      <c r="CC612" s="57"/>
      <c r="CD612" s="57"/>
      <c r="CE612" s="57"/>
      <c r="CF612" s="57"/>
      <c r="CG612" s="57"/>
      <c r="CH612" s="57"/>
      <c r="CI612" s="57"/>
      <c r="CJ612" s="57"/>
      <c r="CK612" s="57"/>
      <c r="CL612" s="57"/>
      <c r="CM612" s="57"/>
      <c r="CN612" s="57"/>
      <c r="CO612" s="57"/>
      <c r="CP612" s="57"/>
      <c r="CQ612" s="57"/>
      <c r="CR612" s="57"/>
      <c r="CS612" s="57"/>
      <c r="CT612" s="57"/>
      <c r="CU612" s="57"/>
      <c r="CV612" s="57"/>
      <c r="CW612" s="57"/>
      <c r="CX612" s="57"/>
      <c r="CY612" s="57"/>
      <c r="CZ612" s="57"/>
      <c r="DA612" s="57"/>
      <c r="DB612" s="57"/>
      <c r="DC612" s="57"/>
      <c r="DD612" s="57"/>
      <c r="DE612" s="57"/>
      <c r="DF612" s="57"/>
      <c r="DG612" s="57"/>
      <c r="DH612" s="57"/>
      <c r="DI612" s="57"/>
      <c r="DJ612" s="57"/>
      <c r="DK612" s="57"/>
      <c r="DL612" s="57"/>
      <c r="DM612" s="57"/>
      <c r="DN612" s="57"/>
      <c r="DO612" s="57"/>
      <c r="DP612" s="57"/>
      <c r="DQ612" s="57"/>
      <c r="DR612" s="57"/>
      <c r="DS612" s="57"/>
      <c r="DT612" s="57"/>
      <c r="DU612" s="57"/>
      <c r="DV612" s="57"/>
      <c r="DW612" s="57"/>
      <c r="DX612" s="57"/>
      <c r="DY612" s="57"/>
      <c r="DZ612" s="57"/>
      <c r="EA612" s="57"/>
      <c r="EB612" s="57"/>
      <c r="EC612" s="57"/>
      <c r="ED612" s="57"/>
      <c r="EE612" s="57"/>
      <c r="EF612" s="57"/>
      <c r="EG612" s="57"/>
      <c r="EH612" s="57"/>
      <c r="EI612" s="57"/>
      <c r="EJ612" s="57"/>
      <c r="EK612" s="57"/>
      <c r="EL612" s="57"/>
      <c r="EM612" s="57"/>
      <c r="EN612" s="57"/>
      <c r="EO612" s="57"/>
      <c r="EP612" s="57"/>
      <c r="EQ612" s="57"/>
      <c r="ER612" s="57"/>
      <c r="ES612" s="57"/>
      <c r="ET612" s="57"/>
      <c r="EU612" s="57"/>
      <c r="EV612" s="57"/>
      <c r="EW612" s="57"/>
      <c r="EX612" s="57"/>
      <c r="EY612" s="57"/>
      <c r="EZ612" s="57"/>
      <c r="FA612" s="57"/>
      <c r="FB612" s="57"/>
      <c r="FC612" s="57"/>
      <c r="FD612" s="57"/>
      <c r="FE612" s="57"/>
      <c r="FF612" s="57"/>
      <c r="FG612" s="57"/>
      <c r="FH612" s="57"/>
      <c r="FI612" s="57"/>
      <c r="FJ612" s="57"/>
      <c r="FK612" s="57"/>
      <c r="FL612" s="57"/>
      <c r="FM612" s="57"/>
      <c r="FN612" s="57"/>
      <c r="FO612" s="57"/>
      <c r="FP612" s="57"/>
      <c r="FQ612" s="57"/>
      <c r="FR612" s="57"/>
      <c r="FS612" s="57"/>
      <c r="FT612" s="57"/>
      <c r="FU612" s="57"/>
      <c r="FV612" s="57"/>
      <c r="FW612" s="57"/>
      <c r="FX612" s="57"/>
      <c r="FY612" s="57"/>
      <c r="FZ612" s="57"/>
      <c r="GA612" s="57"/>
      <c r="GB612" s="57"/>
      <c r="GC612" s="57"/>
      <c r="GD612" s="57"/>
      <c r="GE612" s="57"/>
      <c r="GF612" s="57"/>
      <c r="GG612" s="57"/>
      <c r="GH612" s="57"/>
      <c r="GI612" s="57"/>
      <c r="GJ612" s="57"/>
      <c r="GK612" s="57"/>
      <c r="GL612" s="57"/>
      <c r="GM612" s="57"/>
      <c r="GN612" s="57"/>
      <c r="GO612" s="57"/>
      <c r="GP612" s="57"/>
      <c r="GQ612" s="57"/>
      <c r="GR612" s="57"/>
      <c r="GS612" s="57"/>
      <c r="GT612" s="57"/>
      <c r="GU612" s="57"/>
      <c r="GV612" s="57"/>
      <c r="GW612" s="57"/>
      <c r="GX612" s="57"/>
      <c r="GY612" s="57"/>
      <c r="GZ612" s="57"/>
      <c r="HA612" s="57"/>
      <c r="HB612" s="57"/>
      <c r="HC612" s="57"/>
      <c r="HD612" s="57"/>
      <c r="HE612" s="57"/>
      <c r="HF612" s="57"/>
      <c r="HG612" s="57"/>
      <c r="HH612" s="57"/>
      <c r="HI612" s="57"/>
      <c r="HJ612" s="57"/>
      <c r="HK612" s="57"/>
      <c r="HL612" s="57"/>
      <c r="HM612" s="57"/>
      <c r="HN612" s="57"/>
      <c r="HO612" s="57"/>
      <c r="HP612" s="57"/>
      <c r="HQ612" s="57"/>
      <c r="HR612" s="57"/>
      <c r="HS612" s="57"/>
      <c r="HT612" s="57"/>
      <c r="HU612" s="57"/>
      <c r="HV612" s="57"/>
      <c r="HW612" s="57"/>
      <c r="HX612" s="57"/>
      <c r="HY612" s="57"/>
      <c r="HZ612" s="57"/>
      <c r="IA612" s="57"/>
      <c r="IB612" s="57"/>
      <c r="IC612" s="57"/>
    </row>
    <row r="613" spans="4:237"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  <c r="AA613" s="57"/>
      <c r="AB613" s="57"/>
      <c r="AC613" s="57"/>
      <c r="AD613" s="57"/>
      <c r="AE613" s="57"/>
      <c r="AF613" s="57"/>
      <c r="AG613" s="57"/>
      <c r="AH613" s="57"/>
      <c r="AI613" s="57"/>
      <c r="AJ613" s="57"/>
      <c r="AK613" s="57"/>
      <c r="AL613" s="57"/>
      <c r="AM613" s="57"/>
      <c r="AN613" s="57"/>
      <c r="AO613" s="57"/>
      <c r="AP613" s="57"/>
      <c r="AQ613" s="57"/>
      <c r="AR613" s="57"/>
      <c r="AS613" s="57"/>
      <c r="AT613" s="57"/>
      <c r="AU613" s="57"/>
      <c r="AV613" s="57"/>
      <c r="AW613" s="57"/>
      <c r="AX613" s="57"/>
      <c r="AY613" s="57"/>
      <c r="AZ613" s="57"/>
      <c r="BA613" s="57"/>
      <c r="BB613" s="57"/>
      <c r="BC613" s="57"/>
      <c r="BD613" s="57"/>
      <c r="BE613" s="57"/>
      <c r="BF613" s="57"/>
      <c r="BG613" s="57"/>
      <c r="BH613" s="57"/>
      <c r="BI613" s="57"/>
      <c r="BJ613" s="57"/>
      <c r="BK613" s="57"/>
      <c r="BL613" s="57"/>
      <c r="BM613" s="57"/>
      <c r="BN613" s="57"/>
      <c r="BO613" s="57"/>
      <c r="BP613" s="57"/>
      <c r="BQ613" s="57"/>
      <c r="BR613" s="57"/>
      <c r="BS613" s="57"/>
      <c r="BT613" s="57"/>
      <c r="BU613" s="57"/>
      <c r="BV613" s="57"/>
      <c r="BW613" s="57"/>
      <c r="BX613" s="57"/>
      <c r="BY613" s="57"/>
      <c r="BZ613" s="57"/>
      <c r="CA613" s="57"/>
      <c r="CB613" s="57"/>
      <c r="CC613" s="57"/>
      <c r="CD613" s="57"/>
      <c r="CE613" s="57"/>
      <c r="CF613" s="57"/>
      <c r="CG613" s="57"/>
      <c r="CH613" s="57"/>
      <c r="CI613" s="57"/>
      <c r="CJ613" s="57"/>
      <c r="CK613" s="57"/>
      <c r="CL613" s="57"/>
      <c r="CM613" s="57"/>
      <c r="CN613" s="57"/>
      <c r="CO613" s="57"/>
      <c r="CP613" s="57"/>
      <c r="CQ613" s="57"/>
      <c r="CR613" s="57"/>
      <c r="CS613" s="57"/>
      <c r="CT613" s="57"/>
      <c r="CU613" s="57"/>
      <c r="CV613" s="57"/>
      <c r="CW613" s="57"/>
      <c r="CX613" s="57"/>
      <c r="CY613" s="57"/>
      <c r="CZ613" s="57"/>
      <c r="DA613" s="57"/>
      <c r="DB613" s="57"/>
      <c r="DC613" s="57"/>
      <c r="DD613" s="57"/>
      <c r="DE613" s="57"/>
      <c r="DF613" s="57"/>
      <c r="DG613" s="57"/>
      <c r="DH613" s="57"/>
      <c r="DI613" s="57"/>
      <c r="DJ613" s="57"/>
      <c r="DK613" s="57"/>
      <c r="DL613" s="57"/>
      <c r="DM613" s="57"/>
      <c r="DN613" s="57"/>
      <c r="DO613" s="57"/>
      <c r="DP613" s="57"/>
      <c r="DQ613" s="57"/>
      <c r="DR613" s="57"/>
      <c r="DS613" s="57"/>
      <c r="DT613" s="57"/>
      <c r="DU613" s="57"/>
      <c r="DV613" s="57"/>
      <c r="DW613" s="57"/>
      <c r="DX613" s="57"/>
      <c r="DY613" s="57"/>
      <c r="DZ613" s="57"/>
      <c r="EA613" s="57"/>
      <c r="EB613" s="57"/>
      <c r="EC613" s="57"/>
      <c r="ED613" s="57"/>
      <c r="EE613" s="57"/>
      <c r="EF613" s="57"/>
      <c r="EG613" s="57"/>
      <c r="EH613" s="57"/>
      <c r="EI613" s="57"/>
      <c r="EJ613" s="57"/>
      <c r="EK613" s="57"/>
      <c r="EL613" s="57"/>
      <c r="EM613" s="57"/>
      <c r="EN613" s="57"/>
      <c r="EO613" s="57"/>
      <c r="EP613" s="57"/>
      <c r="EQ613" s="57"/>
      <c r="ER613" s="57"/>
      <c r="ES613" s="57"/>
      <c r="ET613" s="57"/>
      <c r="EU613" s="57"/>
      <c r="EV613" s="57"/>
      <c r="EW613" s="57"/>
      <c r="EX613" s="57"/>
      <c r="EY613" s="57"/>
      <c r="EZ613" s="57"/>
      <c r="FA613" s="57"/>
      <c r="FB613" s="57"/>
      <c r="FC613" s="57"/>
      <c r="FD613" s="57"/>
      <c r="FE613" s="57"/>
      <c r="FF613" s="57"/>
      <c r="FG613" s="57"/>
      <c r="FH613" s="57"/>
      <c r="FI613" s="57"/>
      <c r="FJ613" s="57"/>
      <c r="FK613" s="57"/>
      <c r="FL613" s="57"/>
      <c r="FM613" s="57"/>
      <c r="FN613" s="57"/>
      <c r="FO613" s="57"/>
      <c r="FP613" s="57"/>
      <c r="FQ613" s="57"/>
      <c r="FR613" s="57"/>
      <c r="FS613" s="57"/>
      <c r="FT613" s="57"/>
      <c r="FU613" s="57"/>
      <c r="FV613" s="57"/>
      <c r="FW613" s="57"/>
      <c r="FX613" s="57"/>
      <c r="FY613" s="57"/>
      <c r="FZ613" s="57"/>
      <c r="GA613" s="57"/>
      <c r="GB613" s="57"/>
      <c r="GC613" s="57"/>
      <c r="GD613" s="57"/>
      <c r="GE613" s="57"/>
      <c r="GF613" s="57"/>
      <c r="GG613" s="57"/>
      <c r="GH613" s="57"/>
      <c r="GI613" s="57"/>
      <c r="GJ613" s="57"/>
      <c r="GK613" s="57"/>
      <c r="GL613" s="57"/>
      <c r="GM613" s="57"/>
      <c r="GN613" s="57"/>
      <c r="GO613" s="57"/>
      <c r="GP613" s="57"/>
      <c r="GQ613" s="57"/>
      <c r="GR613" s="57"/>
      <c r="GS613" s="57"/>
      <c r="GT613" s="57"/>
      <c r="GU613" s="57"/>
      <c r="GV613" s="57"/>
      <c r="GW613" s="57"/>
      <c r="GX613" s="57"/>
      <c r="GY613" s="57"/>
      <c r="GZ613" s="57"/>
      <c r="HA613" s="57"/>
      <c r="HB613" s="57"/>
      <c r="HC613" s="57"/>
      <c r="HD613" s="57"/>
      <c r="HE613" s="57"/>
      <c r="HF613" s="57"/>
      <c r="HG613" s="57"/>
      <c r="HH613" s="57"/>
      <c r="HI613" s="57"/>
      <c r="HJ613" s="57"/>
      <c r="HK613" s="57"/>
      <c r="HL613" s="57"/>
      <c r="HM613" s="57"/>
      <c r="HN613" s="57"/>
      <c r="HO613" s="57"/>
      <c r="HP613" s="57"/>
      <c r="HQ613" s="57"/>
      <c r="HR613" s="57"/>
      <c r="HS613" s="57"/>
      <c r="HT613" s="57"/>
      <c r="HU613" s="57"/>
      <c r="HV613" s="57"/>
      <c r="HW613" s="57"/>
      <c r="HX613" s="57"/>
      <c r="HY613" s="57"/>
      <c r="HZ613" s="57"/>
      <c r="IA613" s="57"/>
      <c r="IB613" s="57"/>
      <c r="IC613" s="57"/>
    </row>
    <row r="614" spans="4:237"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  <c r="AA614" s="57"/>
      <c r="AB614" s="57"/>
      <c r="AC614" s="57"/>
      <c r="AD614" s="57"/>
      <c r="AE614" s="57"/>
      <c r="AF614" s="57"/>
      <c r="AG614" s="57"/>
      <c r="AH614" s="57"/>
      <c r="AI614" s="57"/>
      <c r="AJ614" s="57"/>
      <c r="AK614" s="57"/>
      <c r="AL614" s="57"/>
      <c r="AM614" s="57"/>
      <c r="AN614" s="57"/>
      <c r="AO614" s="57"/>
      <c r="AP614" s="57"/>
      <c r="AQ614" s="57"/>
      <c r="AR614" s="57"/>
      <c r="AS614" s="57"/>
      <c r="AT614" s="57"/>
      <c r="AU614" s="57"/>
      <c r="AV614" s="57"/>
      <c r="AW614" s="57"/>
      <c r="AX614" s="57"/>
      <c r="AY614" s="57"/>
      <c r="AZ614" s="57"/>
      <c r="BA614" s="57"/>
      <c r="BB614" s="57"/>
      <c r="BC614" s="57"/>
      <c r="BD614" s="57"/>
      <c r="BE614" s="57"/>
      <c r="BF614" s="57"/>
      <c r="BG614" s="57"/>
      <c r="BH614" s="57"/>
      <c r="BI614" s="57"/>
      <c r="BJ614" s="57"/>
      <c r="BK614" s="57"/>
      <c r="BL614" s="57"/>
      <c r="BM614" s="57"/>
      <c r="BN614" s="57"/>
      <c r="BO614" s="57"/>
      <c r="BP614" s="57"/>
      <c r="BQ614" s="57"/>
      <c r="BR614" s="57"/>
      <c r="BS614" s="57"/>
      <c r="BT614" s="57"/>
      <c r="BU614" s="57"/>
      <c r="BV614" s="57"/>
      <c r="BW614" s="57"/>
      <c r="BX614" s="57"/>
      <c r="BY614" s="57"/>
      <c r="BZ614" s="57"/>
      <c r="CA614" s="57"/>
      <c r="CB614" s="57"/>
      <c r="CC614" s="57"/>
      <c r="CD614" s="57"/>
      <c r="CE614" s="57"/>
      <c r="CF614" s="57"/>
      <c r="CG614" s="57"/>
      <c r="CH614" s="57"/>
      <c r="CI614" s="57"/>
      <c r="CJ614" s="57"/>
      <c r="CK614" s="57"/>
      <c r="CL614" s="57"/>
      <c r="CM614" s="57"/>
      <c r="CN614" s="57"/>
      <c r="CO614" s="57"/>
      <c r="CP614" s="57"/>
      <c r="CQ614" s="57"/>
      <c r="CR614" s="57"/>
      <c r="CS614" s="57"/>
      <c r="CT614" s="57"/>
      <c r="CU614" s="57"/>
      <c r="CV614" s="57"/>
      <c r="CW614" s="57"/>
      <c r="CX614" s="57"/>
      <c r="CY614" s="57"/>
      <c r="CZ614" s="57"/>
      <c r="DA614" s="57"/>
      <c r="DB614" s="57"/>
      <c r="DC614" s="57"/>
      <c r="DD614" s="57"/>
      <c r="DE614" s="57"/>
      <c r="DF614" s="57"/>
      <c r="DG614" s="57"/>
      <c r="DH614" s="57"/>
      <c r="DI614" s="57"/>
      <c r="DJ614" s="57"/>
      <c r="DK614" s="57"/>
      <c r="DL614" s="57"/>
      <c r="DM614" s="57"/>
      <c r="DN614" s="57"/>
      <c r="DO614" s="57"/>
      <c r="DP614" s="57"/>
      <c r="DQ614" s="57"/>
      <c r="DR614" s="57"/>
      <c r="DS614" s="57"/>
      <c r="DT614" s="57"/>
      <c r="DU614" s="57"/>
      <c r="DV614" s="57"/>
      <c r="DW614" s="57"/>
      <c r="DX614" s="57"/>
      <c r="DY614" s="57"/>
      <c r="DZ614" s="57"/>
      <c r="EA614" s="57"/>
      <c r="EB614" s="57"/>
      <c r="EC614" s="57"/>
      <c r="ED614" s="57"/>
      <c r="EE614" s="57"/>
      <c r="EF614" s="57"/>
      <c r="EG614" s="57"/>
      <c r="EH614" s="57"/>
      <c r="EI614" s="57"/>
      <c r="EJ614" s="57"/>
      <c r="EK614" s="57"/>
      <c r="EL614" s="57"/>
      <c r="EM614" s="57"/>
      <c r="EN614" s="57"/>
      <c r="EO614" s="57"/>
      <c r="EP614" s="57"/>
      <c r="EQ614" s="57"/>
      <c r="ER614" s="57"/>
      <c r="ES614" s="57"/>
      <c r="ET614" s="57"/>
      <c r="EU614" s="57"/>
      <c r="EV614" s="57"/>
      <c r="EW614" s="57"/>
      <c r="EX614" s="57"/>
      <c r="EY614" s="57"/>
      <c r="EZ614" s="57"/>
      <c r="FA614" s="57"/>
      <c r="FB614" s="57"/>
      <c r="FC614" s="57"/>
      <c r="FD614" s="57"/>
      <c r="FE614" s="57"/>
      <c r="FF614" s="57"/>
      <c r="FG614" s="57"/>
      <c r="FH614" s="57"/>
      <c r="FI614" s="57"/>
      <c r="FJ614" s="57"/>
      <c r="FK614" s="57"/>
      <c r="FL614" s="57"/>
      <c r="FM614" s="57"/>
      <c r="FN614" s="57"/>
      <c r="FO614" s="57"/>
      <c r="FP614" s="57"/>
      <c r="FQ614" s="57"/>
      <c r="FR614" s="57"/>
      <c r="FS614" s="57"/>
      <c r="FT614" s="57"/>
      <c r="FU614" s="57"/>
      <c r="FV614" s="57"/>
      <c r="FW614" s="57"/>
      <c r="FX614" s="57"/>
      <c r="FY614" s="57"/>
      <c r="FZ614" s="57"/>
      <c r="GA614" s="57"/>
      <c r="GB614" s="57"/>
      <c r="GC614" s="57"/>
      <c r="GD614" s="57"/>
      <c r="GE614" s="57"/>
      <c r="GF614" s="57"/>
      <c r="GG614" s="57"/>
      <c r="GH614" s="57"/>
      <c r="GI614" s="57"/>
      <c r="GJ614" s="57"/>
      <c r="GK614" s="57"/>
      <c r="GL614" s="57"/>
      <c r="GM614" s="57"/>
      <c r="GN614" s="57"/>
      <c r="GO614" s="57"/>
      <c r="GP614" s="57"/>
      <c r="GQ614" s="57"/>
      <c r="GR614" s="57"/>
      <c r="GS614" s="57"/>
      <c r="GT614" s="57"/>
      <c r="GU614" s="57"/>
      <c r="GV614" s="57"/>
      <c r="GW614" s="57"/>
      <c r="GX614" s="57"/>
      <c r="GY614" s="57"/>
      <c r="GZ614" s="57"/>
      <c r="HA614" s="57"/>
      <c r="HB614" s="57"/>
      <c r="HC614" s="57"/>
      <c r="HD614" s="57"/>
      <c r="HE614" s="57"/>
      <c r="HF614" s="57"/>
      <c r="HG614" s="57"/>
      <c r="HH614" s="57"/>
      <c r="HI614" s="57"/>
      <c r="HJ614" s="57"/>
      <c r="HK614" s="57"/>
      <c r="HL614" s="57"/>
      <c r="HM614" s="57"/>
      <c r="HN614" s="57"/>
      <c r="HO614" s="57"/>
      <c r="HP614" s="57"/>
      <c r="HQ614" s="57"/>
      <c r="HR614" s="57"/>
      <c r="HS614" s="57"/>
      <c r="HT614" s="57"/>
      <c r="HU614" s="57"/>
      <c r="HV614" s="57"/>
      <c r="HW614" s="57"/>
      <c r="HX614" s="57"/>
      <c r="HY614" s="57"/>
      <c r="HZ614" s="57"/>
      <c r="IA614" s="57"/>
      <c r="IB614" s="57"/>
      <c r="IC614" s="57"/>
    </row>
    <row r="615" spans="4:237"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  <c r="AA615" s="57"/>
      <c r="AB615" s="57"/>
      <c r="AC615" s="57"/>
      <c r="AD615" s="57"/>
      <c r="AE615" s="57"/>
      <c r="AF615" s="57"/>
      <c r="AG615" s="57"/>
      <c r="AH615" s="57"/>
      <c r="AI615" s="57"/>
      <c r="AJ615" s="57"/>
      <c r="AK615" s="57"/>
      <c r="AL615" s="57"/>
      <c r="AM615" s="57"/>
      <c r="AN615" s="57"/>
      <c r="AO615" s="57"/>
      <c r="AP615" s="57"/>
      <c r="AQ615" s="57"/>
      <c r="AR615" s="57"/>
      <c r="AS615" s="57"/>
      <c r="AT615" s="57"/>
      <c r="AU615" s="57"/>
      <c r="AV615" s="57"/>
      <c r="AW615" s="57"/>
      <c r="AX615" s="57"/>
      <c r="AY615" s="57"/>
      <c r="AZ615" s="57"/>
      <c r="BA615" s="57"/>
      <c r="BB615" s="57"/>
      <c r="BC615" s="57"/>
      <c r="BD615" s="57"/>
      <c r="BE615" s="57"/>
      <c r="BF615" s="57"/>
      <c r="BG615" s="57"/>
      <c r="BH615" s="57"/>
      <c r="BI615" s="57"/>
      <c r="BJ615" s="57"/>
      <c r="BK615" s="57"/>
      <c r="BL615" s="57"/>
      <c r="BM615" s="57"/>
      <c r="BN615" s="57"/>
      <c r="BO615" s="57"/>
      <c r="BP615" s="57"/>
      <c r="BQ615" s="57"/>
      <c r="BR615" s="57"/>
      <c r="BS615" s="57"/>
      <c r="BT615" s="57"/>
      <c r="BU615" s="57"/>
      <c r="BV615" s="57"/>
      <c r="BW615" s="57"/>
      <c r="BX615" s="57"/>
      <c r="BY615" s="57"/>
      <c r="BZ615" s="57"/>
      <c r="CA615" s="57"/>
      <c r="CB615" s="57"/>
      <c r="CC615" s="57"/>
      <c r="CD615" s="57"/>
      <c r="CE615" s="57"/>
      <c r="CF615" s="57"/>
      <c r="CG615" s="57"/>
      <c r="CH615" s="57"/>
      <c r="CI615" s="57"/>
      <c r="CJ615" s="57"/>
      <c r="CK615" s="57"/>
      <c r="CL615" s="57"/>
      <c r="CM615" s="57"/>
      <c r="CN615" s="57"/>
      <c r="CO615" s="57"/>
      <c r="CP615" s="57"/>
      <c r="CQ615" s="57"/>
      <c r="CR615" s="57"/>
      <c r="CS615" s="57"/>
      <c r="CT615" s="57"/>
      <c r="CU615" s="57"/>
      <c r="CV615" s="57"/>
      <c r="CW615" s="57"/>
      <c r="CX615" s="57"/>
      <c r="CY615" s="57"/>
      <c r="CZ615" s="57"/>
      <c r="DA615" s="57"/>
      <c r="DB615" s="57"/>
      <c r="DC615" s="57"/>
      <c r="DD615" s="57"/>
      <c r="DE615" s="57"/>
      <c r="DF615" s="57"/>
      <c r="DG615" s="57"/>
      <c r="DH615" s="57"/>
      <c r="DI615" s="57"/>
      <c r="DJ615" s="57"/>
      <c r="DK615" s="57"/>
      <c r="DL615" s="57"/>
      <c r="DM615" s="57"/>
      <c r="DN615" s="57"/>
      <c r="DO615" s="57"/>
      <c r="DP615" s="57"/>
      <c r="DQ615" s="57"/>
      <c r="DR615" s="57"/>
      <c r="DS615" s="57"/>
      <c r="DT615" s="57"/>
      <c r="DU615" s="57"/>
      <c r="DV615" s="57"/>
      <c r="DW615" s="57"/>
      <c r="DX615" s="57"/>
      <c r="DY615" s="57"/>
      <c r="DZ615" s="57"/>
      <c r="EA615" s="57"/>
      <c r="EB615" s="57"/>
      <c r="EC615" s="57"/>
      <c r="ED615" s="57"/>
      <c r="EE615" s="57"/>
      <c r="EF615" s="57"/>
      <c r="EG615" s="57"/>
      <c r="EH615" s="57"/>
      <c r="EI615" s="57"/>
      <c r="EJ615" s="57"/>
      <c r="EK615" s="57"/>
      <c r="EL615" s="57"/>
      <c r="EM615" s="57"/>
      <c r="EN615" s="57"/>
      <c r="EO615" s="57"/>
      <c r="EP615" s="57"/>
      <c r="EQ615" s="57"/>
      <c r="ER615" s="57"/>
      <c r="ES615" s="57"/>
      <c r="ET615" s="57"/>
      <c r="EU615" s="57"/>
      <c r="EV615" s="57"/>
      <c r="EW615" s="57"/>
      <c r="EX615" s="57"/>
      <c r="EY615" s="57"/>
      <c r="EZ615" s="57"/>
      <c r="FA615" s="57"/>
      <c r="FB615" s="57"/>
      <c r="FC615" s="57"/>
      <c r="FD615" s="57"/>
      <c r="FE615" s="57"/>
      <c r="FF615" s="57"/>
      <c r="FG615" s="57"/>
      <c r="FH615" s="57"/>
      <c r="FI615" s="57"/>
      <c r="FJ615" s="57"/>
      <c r="FK615" s="57"/>
      <c r="FL615" s="57"/>
      <c r="FM615" s="57"/>
      <c r="FN615" s="57"/>
      <c r="FO615" s="57"/>
      <c r="FP615" s="57"/>
      <c r="FQ615" s="57"/>
      <c r="FR615" s="57"/>
      <c r="FS615" s="57"/>
      <c r="FT615" s="57"/>
      <c r="FU615" s="57"/>
      <c r="FV615" s="57"/>
      <c r="FW615" s="57"/>
      <c r="FX615" s="57"/>
      <c r="FY615" s="57"/>
      <c r="FZ615" s="57"/>
      <c r="GA615" s="57"/>
      <c r="GB615" s="57"/>
      <c r="GC615" s="57"/>
      <c r="GD615" s="57"/>
      <c r="GE615" s="57"/>
      <c r="GF615" s="57"/>
      <c r="GG615" s="57"/>
      <c r="GH615" s="57"/>
      <c r="GI615" s="57"/>
      <c r="GJ615" s="57"/>
      <c r="GK615" s="57"/>
      <c r="GL615" s="57"/>
      <c r="GM615" s="57"/>
      <c r="GN615" s="57"/>
      <c r="GO615" s="57"/>
      <c r="GP615" s="57"/>
      <c r="GQ615" s="57"/>
      <c r="GR615" s="57"/>
      <c r="GS615" s="57"/>
      <c r="GT615" s="57"/>
      <c r="GU615" s="57"/>
      <c r="GV615" s="57"/>
      <c r="GW615" s="57"/>
      <c r="GX615" s="57"/>
      <c r="GY615" s="57"/>
      <c r="GZ615" s="57"/>
      <c r="HA615" s="57"/>
      <c r="HB615" s="57"/>
      <c r="HC615" s="57"/>
      <c r="HD615" s="57"/>
      <c r="HE615" s="57"/>
      <c r="HF615" s="57"/>
      <c r="HG615" s="57"/>
      <c r="HH615" s="57"/>
      <c r="HI615" s="57"/>
      <c r="HJ615" s="57"/>
      <c r="HK615" s="57"/>
      <c r="HL615" s="57"/>
      <c r="HM615" s="57"/>
      <c r="HN615" s="57"/>
      <c r="HO615" s="57"/>
      <c r="HP615" s="57"/>
      <c r="HQ615" s="57"/>
      <c r="HR615" s="57"/>
      <c r="HS615" s="57"/>
      <c r="HT615" s="57"/>
      <c r="HU615" s="57"/>
      <c r="HV615" s="57"/>
      <c r="HW615" s="57"/>
      <c r="HX615" s="57"/>
      <c r="HY615" s="57"/>
      <c r="HZ615" s="57"/>
      <c r="IA615" s="57"/>
      <c r="IB615" s="57"/>
      <c r="IC615" s="57"/>
    </row>
    <row r="616" spans="4:237"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  <c r="AB616" s="57"/>
      <c r="AC616" s="57"/>
      <c r="AD616" s="57"/>
      <c r="AE616" s="57"/>
      <c r="AF616" s="57"/>
      <c r="AG616" s="57"/>
      <c r="AH616" s="57"/>
      <c r="AI616" s="57"/>
      <c r="AJ616" s="57"/>
      <c r="AK616" s="57"/>
      <c r="AL616" s="57"/>
      <c r="AM616" s="57"/>
      <c r="AN616" s="57"/>
      <c r="AO616" s="57"/>
      <c r="AP616" s="57"/>
      <c r="AQ616" s="57"/>
      <c r="AR616" s="57"/>
      <c r="AS616" s="57"/>
      <c r="AT616" s="57"/>
      <c r="AU616" s="57"/>
      <c r="AV616" s="57"/>
      <c r="AW616" s="57"/>
      <c r="AX616" s="57"/>
      <c r="AY616" s="57"/>
      <c r="AZ616" s="57"/>
      <c r="BA616" s="57"/>
      <c r="BB616" s="57"/>
      <c r="BC616" s="57"/>
      <c r="BD616" s="57"/>
      <c r="BE616" s="57"/>
      <c r="BF616" s="57"/>
      <c r="BG616" s="57"/>
      <c r="BH616" s="57"/>
      <c r="BI616" s="57"/>
      <c r="BJ616" s="57"/>
      <c r="BK616" s="57"/>
      <c r="BL616" s="57"/>
      <c r="BM616" s="57"/>
      <c r="BN616" s="57"/>
      <c r="BO616" s="57"/>
      <c r="BP616" s="57"/>
      <c r="BQ616" s="57"/>
      <c r="BR616" s="57"/>
      <c r="BS616" s="57"/>
      <c r="BT616" s="57"/>
      <c r="BU616" s="57"/>
      <c r="BV616" s="57"/>
      <c r="BW616" s="57"/>
      <c r="BX616" s="57"/>
      <c r="BY616" s="57"/>
      <c r="BZ616" s="57"/>
      <c r="CA616" s="57"/>
      <c r="CB616" s="57"/>
      <c r="CC616" s="57"/>
      <c r="CD616" s="57"/>
      <c r="CE616" s="57"/>
      <c r="CF616" s="57"/>
      <c r="CG616" s="57"/>
      <c r="CH616" s="57"/>
      <c r="CI616" s="57"/>
      <c r="CJ616" s="57"/>
      <c r="CK616" s="57"/>
      <c r="CL616" s="57"/>
      <c r="CM616" s="57"/>
      <c r="CN616" s="57"/>
      <c r="CO616" s="57"/>
      <c r="CP616" s="57"/>
      <c r="CQ616" s="57"/>
      <c r="CR616" s="57"/>
      <c r="CS616" s="57"/>
      <c r="CT616" s="57"/>
      <c r="CU616" s="57"/>
      <c r="CV616" s="57"/>
      <c r="CW616" s="57"/>
      <c r="CX616" s="57"/>
      <c r="CY616" s="57"/>
      <c r="CZ616" s="57"/>
      <c r="DA616" s="57"/>
      <c r="DB616" s="57"/>
      <c r="DC616" s="57"/>
      <c r="DD616" s="57"/>
      <c r="DE616" s="57"/>
      <c r="DF616" s="57"/>
      <c r="DG616" s="57"/>
      <c r="DH616" s="57"/>
      <c r="DI616" s="57"/>
      <c r="DJ616" s="57"/>
      <c r="DK616" s="57"/>
      <c r="DL616" s="57"/>
      <c r="DM616" s="57"/>
      <c r="DN616" s="57"/>
      <c r="DO616" s="57"/>
      <c r="DP616" s="57"/>
      <c r="DQ616" s="57"/>
      <c r="DR616" s="57"/>
      <c r="DS616" s="57"/>
      <c r="DT616" s="57"/>
      <c r="DU616" s="57"/>
      <c r="DV616" s="57"/>
      <c r="DW616" s="57"/>
      <c r="DX616" s="57"/>
      <c r="DY616" s="57"/>
      <c r="DZ616" s="57"/>
      <c r="EA616" s="57"/>
      <c r="EB616" s="57"/>
      <c r="EC616" s="57"/>
      <c r="ED616" s="57"/>
      <c r="EE616" s="57"/>
      <c r="EF616" s="57"/>
      <c r="EG616" s="57"/>
      <c r="EH616" s="57"/>
      <c r="EI616" s="57"/>
      <c r="EJ616" s="57"/>
      <c r="EK616" s="57"/>
      <c r="EL616" s="57"/>
      <c r="EM616" s="57"/>
      <c r="EN616" s="57"/>
      <c r="EO616" s="57"/>
      <c r="EP616" s="57"/>
      <c r="EQ616" s="57"/>
      <c r="ER616" s="57"/>
      <c r="ES616" s="57"/>
      <c r="ET616" s="57"/>
      <c r="EU616" s="57"/>
      <c r="EV616" s="57"/>
      <c r="EW616" s="57"/>
      <c r="EX616" s="57"/>
      <c r="EY616" s="57"/>
      <c r="EZ616" s="57"/>
      <c r="FA616" s="57"/>
      <c r="FB616" s="57"/>
      <c r="FC616" s="57"/>
      <c r="FD616" s="57"/>
      <c r="FE616" s="57"/>
      <c r="FF616" s="57"/>
      <c r="FG616" s="57"/>
      <c r="FH616" s="57"/>
      <c r="FI616" s="57"/>
      <c r="FJ616" s="57"/>
      <c r="FK616" s="57"/>
      <c r="FL616" s="57"/>
      <c r="FM616" s="57"/>
      <c r="FN616" s="57"/>
      <c r="FO616" s="57"/>
      <c r="FP616" s="57"/>
      <c r="FQ616" s="57"/>
      <c r="FR616" s="57"/>
      <c r="FS616" s="57"/>
      <c r="FT616" s="57"/>
      <c r="FU616" s="57"/>
      <c r="FV616" s="57"/>
      <c r="FW616" s="57"/>
      <c r="FX616" s="57"/>
      <c r="FY616" s="57"/>
      <c r="FZ616" s="57"/>
      <c r="GA616" s="57"/>
      <c r="GB616" s="57"/>
      <c r="GC616" s="57"/>
      <c r="GD616" s="57"/>
      <c r="GE616" s="57"/>
      <c r="GF616" s="57"/>
      <c r="GG616" s="57"/>
      <c r="GH616" s="57"/>
      <c r="GI616" s="57"/>
      <c r="GJ616" s="57"/>
      <c r="GK616" s="57"/>
      <c r="GL616" s="57"/>
      <c r="GM616" s="57"/>
      <c r="GN616" s="57"/>
      <c r="GO616" s="57"/>
      <c r="GP616" s="57"/>
      <c r="GQ616" s="57"/>
      <c r="GR616" s="57"/>
      <c r="GS616" s="57"/>
      <c r="GT616" s="57"/>
      <c r="GU616" s="57"/>
      <c r="GV616" s="57"/>
      <c r="GW616" s="57"/>
      <c r="GX616" s="57"/>
      <c r="GY616" s="57"/>
      <c r="GZ616" s="57"/>
      <c r="HA616" s="57"/>
      <c r="HB616" s="57"/>
      <c r="HC616" s="57"/>
      <c r="HD616" s="57"/>
      <c r="HE616" s="57"/>
      <c r="HF616" s="57"/>
      <c r="HG616" s="57"/>
      <c r="HH616" s="57"/>
      <c r="HI616" s="57"/>
      <c r="HJ616" s="57"/>
      <c r="HK616" s="57"/>
      <c r="HL616" s="57"/>
      <c r="HM616" s="57"/>
      <c r="HN616" s="57"/>
      <c r="HO616" s="57"/>
      <c r="HP616" s="57"/>
      <c r="HQ616" s="57"/>
      <c r="HR616" s="57"/>
      <c r="HS616" s="57"/>
      <c r="HT616" s="57"/>
      <c r="HU616" s="57"/>
      <c r="HV616" s="57"/>
      <c r="HW616" s="57"/>
      <c r="HX616" s="57"/>
      <c r="HY616" s="57"/>
      <c r="HZ616" s="57"/>
      <c r="IA616" s="57"/>
      <c r="IB616" s="57"/>
      <c r="IC616" s="57"/>
    </row>
    <row r="617" spans="4:237"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  <c r="AA617" s="57"/>
      <c r="AB617" s="57"/>
      <c r="AC617" s="57"/>
      <c r="AD617" s="57"/>
      <c r="AE617" s="57"/>
      <c r="AF617" s="57"/>
      <c r="AG617" s="57"/>
      <c r="AH617" s="57"/>
      <c r="AI617" s="57"/>
      <c r="AJ617" s="57"/>
      <c r="AK617" s="57"/>
      <c r="AL617" s="57"/>
      <c r="AM617" s="57"/>
      <c r="AN617" s="57"/>
      <c r="AO617" s="57"/>
      <c r="AP617" s="57"/>
      <c r="AQ617" s="57"/>
      <c r="AR617" s="57"/>
      <c r="AS617" s="57"/>
      <c r="AT617" s="57"/>
      <c r="AU617" s="57"/>
      <c r="AV617" s="57"/>
      <c r="AW617" s="57"/>
      <c r="AX617" s="57"/>
      <c r="AY617" s="57"/>
      <c r="AZ617" s="57"/>
      <c r="BA617" s="57"/>
      <c r="BB617" s="57"/>
      <c r="BC617" s="57"/>
      <c r="BD617" s="57"/>
      <c r="BE617" s="57"/>
      <c r="BF617" s="57"/>
      <c r="BG617" s="57"/>
      <c r="BH617" s="57"/>
      <c r="BI617" s="57"/>
      <c r="BJ617" s="57"/>
      <c r="BK617" s="57"/>
      <c r="BL617" s="57"/>
      <c r="BM617" s="57"/>
      <c r="BN617" s="57"/>
      <c r="BO617" s="57"/>
      <c r="BP617" s="57"/>
      <c r="BQ617" s="57"/>
      <c r="BR617" s="57"/>
      <c r="BS617" s="57"/>
      <c r="BT617" s="57"/>
      <c r="BU617" s="57"/>
      <c r="BV617" s="57"/>
      <c r="BW617" s="57"/>
      <c r="BX617" s="57"/>
      <c r="BY617" s="57"/>
      <c r="BZ617" s="57"/>
      <c r="CA617" s="57"/>
      <c r="CB617" s="57"/>
      <c r="CC617" s="57"/>
      <c r="CD617" s="57"/>
      <c r="CE617" s="57"/>
      <c r="CF617" s="57"/>
      <c r="CG617" s="57"/>
      <c r="CH617" s="57"/>
      <c r="CI617" s="57"/>
      <c r="CJ617" s="57"/>
      <c r="CK617" s="57"/>
      <c r="CL617" s="57"/>
      <c r="CM617" s="57"/>
      <c r="CN617" s="57"/>
      <c r="CO617" s="57"/>
      <c r="CP617" s="57"/>
      <c r="CQ617" s="57"/>
      <c r="CR617" s="57"/>
      <c r="CS617" s="57"/>
      <c r="CT617" s="57"/>
      <c r="CU617" s="57"/>
      <c r="CV617" s="57"/>
      <c r="CW617" s="57"/>
      <c r="CX617" s="57"/>
      <c r="CY617" s="57"/>
      <c r="CZ617" s="57"/>
      <c r="DA617" s="57"/>
      <c r="DB617" s="57"/>
      <c r="DC617" s="57"/>
      <c r="DD617" s="57"/>
      <c r="DE617" s="57"/>
      <c r="DF617" s="57"/>
      <c r="DG617" s="57"/>
      <c r="DH617" s="57"/>
      <c r="DI617" s="57"/>
      <c r="DJ617" s="57"/>
      <c r="DK617" s="57"/>
      <c r="DL617" s="57"/>
      <c r="DM617" s="57"/>
      <c r="DN617" s="57"/>
      <c r="DO617" s="57"/>
      <c r="DP617" s="57"/>
      <c r="DQ617" s="57"/>
      <c r="DR617" s="57"/>
      <c r="DS617" s="57"/>
      <c r="DT617" s="57"/>
      <c r="DU617" s="57"/>
      <c r="DV617" s="57"/>
      <c r="DW617" s="57"/>
      <c r="DX617" s="57"/>
      <c r="DY617" s="57"/>
      <c r="DZ617" s="57"/>
      <c r="EA617" s="57"/>
      <c r="EB617" s="57"/>
      <c r="EC617" s="57"/>
      <c r="ED617" s="57"/>
      <c r="EE617" s="57"/>
      <c r="EF617" s="57"/>
      <c r="EG617" s="57"/>
      <c r="EH617" s="57"/>
      <c r="EI617" s="57"/>
      <c r="EJ617" s="57"/>
      <c r="EK617" s="57"/>
      <c r="EL617" s="57"/>
      <c r="EM617" s="57"/>
      <c r="EN617" s="57"/>
      <c r="EO617" s="57"/>
      <c r="EP617" s="57"/>
      <c r="EQ617" s="57"/>
      <c r="ER617" s="57"/>
      <c r="ES617" s="57"/>
      <c r="ET617" s="57"/>
      <c r="EU617" s="57"/>
      <c r="EV617" s="57"/>
      <c r="EW617" s="57"/>
      <c r="EX617" s="57"/>
      <c r="EY617" s="57"/>
      <c r="EZ617" s="57"/>
      <c r="FA617" s="57"/>
      <c r="FB617" s="57"/>
      <c r="FC617" s="57"/>
      <c r="FD617" s="57"/>
      <c r="FE617" s="57"/>
      <c r="FF617" s="57"/>
      <c r="FG617" s="57"/>
      <c r="FH617" s="57"/>
      <c r="FI617" s="57"/>
      <c r="FJ617" s="57"/>
      <c r="FK617" s="57"/>
      <c r="FL617" s="57"/>
      <c r="FM617" s="57"/>
      <c r="FN617" s="57"/>
      <c r="FO617" s="57"/>
      <c r="FP617" s="57"/>
      <c r="FQ617" s="57"/>
      <c r="FR617" s="57"/>
      <c r="FS617" s="57"/>
      <c r="FT617" s="57"/>
      <c r="FU617" s="57"/>
      <c r="FV617" s="57"/>
      <c r="FW617" s="57"/>
      <c r="FX617" s="57"/>
      <c r="FY617" s="57"/>
      <c r="FZ617" s="57"/>
      <c r="GA617" s="57"/>
      <c r="GB617" s="57"/>
      <c r="GC617" s="57"/>
      <c r="GD617" s="57"/>
      <c r="GE617" s="57"/>
      <c r="GF617" s="57"/>
      <c r="GG617" s="57"/>
      <c r="GH617" s="57"/>
      <c r="GI617" s="57"/>
      <c r="GJ617" s="57"/>
      <c r="GK617" s="57"/>
      <c r="GL617" s="57"/>
      <c r="GM617" s="57"/>
      <c r="GN617" s="57"/>
      <c r="GO617" s="57"/>
      <c r="GP617" s="57"/>
      <c r="GQ617" s="57"/>
      <c r="GR617" s="57"/>
      <c r="GS617" s="57"/>
      <c r="GT617" s="57"/>
      <c r="GU617" s="57"/>
      <c r="GV617" s="57"/>
      <c r="GW617" s="57"/>
      <c r="GX617" s="57"/>
      <c r="GY617" s="57"/>
      <c r="GZ617" s="57"/>
      <c r="HA617" s="57"/>
      <c r="HB617" s="57"/>
      <c r="HC617" s="57"/>
      <c r="HD617" s="57"/>
      <c r="HE617" s="57"/>
      <c r="HF617" s="57"/>
      <c r="HG617" s="57"/>
      <c r="HH617" s="57"/>
      <c r="HI617" s="57"/>
      <c r="HJ617" s="57"/>
      <c r="HK617" s="57"/>
      <c r="HL617" s="57"/>
      <c r="HM617" s="57"/>
      <c r="HN617" s="57"/>
      <c r="HO617" s="57"/>
      <c r="HP617" s="57"/>
      <c r="HQ617" s="57"/>
      <c r="HR617" s="57"/>
      <c r="HS617" s="57"/>
      <c r="HT617" s="57"/>
      <c r="HU617" s="57"/>
      <c r="HV617" s="57"/>
      <c r="HW617" s="57"/>
      <c r="HX617" s="57"/>
      <c r="HY617" s="57"/>
      <c r="HZ617" s="57"/>
      <c r="IA617" s="57"/>
      <c r="IB617" s="57"/>
      <c r="IC617" s="57"/>
    </row>
    <row r="618" spans="4:237"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  <c r="AB618" s="57"/>
      <c r="AC618" s="57"/>
      <c r="AD618" s="57"/>
      <c r="AE618" s="57"/>
      <c r="AF618" s="57"/>
      <c r="AG618" s="57"/>
      <c r="AH618" s="57"/>
      <c r="AI618" s="57"/>
      <c r="AJ618" s="57"/>
      <c r="AK618" s="57"/>
      <c r="AL618" s="57"/>
      <c r="AM618" s="57"/>
      <c r="AN618" s="57"/>
      <c r="AO618" s="57"/>
      <c r="AP618" s="57"/>
      <c r="AQ618" s="57"/>
      <c r="AR618" s="57"/>
      <c r="AS618" s="57"/>
      <c r="AT618" s="57"/>
      <c r="AU618" s="57"/>
      <c r="AV618" s="57"/>
      <c r="AW618" s="57"/>
      <c r="AX618" s="57"/>
      <c r="AY618" s="57"/>
      <c r="AZ618" s="57"/>
      <c r="BA618" s="57"/>
      <c r="BB618" s="57"/>
      <c r="BC618" s="57"/>
      <c r="BD618" s="57"/>
      <c r="BE618" s="57"/>
      <c r="BF618" s="57"/>
      <c r="BG618" s="57"/>
      <c r="BH618" s="57"/>
      <c r="BI618" s="57"/>
      <c r="BJ618" s="57"/>
      <c r="BK618" s="57"/>
      <c r="BL618" s="57"/>
      <c r="BM618" s="57"/>
      <c r="BN618" s="57"/>
      <c r="BO618" s="57"/>
      <c r="BP618" s="57"/>
      <c r="BQ618" s="57"/>
      <c r="BR618" s="57"/>
      <c r="BS618" s="57"/>
      <c r="BT618" s="57"/>
      <c r="BU618" s="57"/>
      <c r="BV618" s="57"/>
      <c r="BW618" s="57"/>
      <c r="BX618" s="57"/>
      <c r="BY618" s="57"/>
      <c r="BZ618" s="57"/>
      <c r="CA618" s="57"/>
      <c r="CB618" s="57"/>
      <c r="CC618" s="57"/>
      <c r="CD618" s="57"/>
      <c r="CE618" s="57"/>
      <c r="CF618" s="57"/>
      <c r="CG618" s="57"/>
      <c r="CH618" s="57"/>
      <c r="CI618" s="57"/>
      <c r="CJ618" s="57"/>
      <c r="CK618" s="57"/>
      <c r="CL618" s="57"/>
      <c r="CM618" s="57"/>
      <c r="CN618" s="57"/>
      <c r="CO618" s="57"/>
      <c r="CP618" s="57"/>
      <c r="CQ618" s="57"/>
      <c r="CR618" s="57"/>
      <c r="CS618" s="57"/>
      <c r="CT618" s="57"/>
      <c r="CU618" s="57"/>
      <c r="CV618" s="57"/>
      <c r="CW618" s="57"/>
      <c r="CX618" s="57"/>
      <c r="CY618" s="57"/>
      <c r="CZ618" s="57"/>
      <c r="DA618" s="57"/>
      <c r="DB618" s="57"/>
      <c r="DC618" s="57"/>
      <c r="DD618" s="57"/>
      <c r="DE618" s="57"/>
      <c r="DF618" s="57"/>
      <c r="DG618" s="57"/>
      <c r="DH618" s="57"/>
      <c r="DI618" s="57"/>
      <c r="DJ618" s="57"/>
      <c r="DK618" s="57"/>
      <c r="DL618" s="57"/>
      <c r="DM618" s="57"/>
      <c r="DN618" s="57"/>
      <c r="DO618" s="57"/>
      <c r="DP618" s="57"/>
      <c r="DQ618" s="57"/>
      <c r="DR618" s="57"/>
      <c r="DS618" s="57"/>
      <c r="DT618" s="57"/>
      <c r="DU618" s="57"/>
      <c r="DV618" s="57"/>
      <c r="DW618" s="57"/>
      <c r="DX618" s="57"/>
      <c r="DY618" s="57"/>
      <c r="DZ618" s="57"/>
      <c r="EA618" s="57"/>
      <c r="EB618" s="57"/>
      <c r="EC618" s="57"/>
      <c r="ED618" s="57"/>
      <c r="EE618" s="57"/>
      <c r="EF618" s="57"/>
      <c r="EG618" s="57"/>
      <c r="EH618" s="57"/>
      <c r="EI618" s="57"/>
      <c r="EJ618" s="57"/>
      <c r="EK618" s="57"/>
      <c r="EL618" s="57"/>
      <c r="EM618" s="57"/>
      <c r="EN618" s="57"/>
      <c r="EO618" s="57"/>
      <c r="EP618" s="57"/>
      <c r="EQ618" s="57"/>
      <c r="ER618" s="57"/>
      <c r="ES618" s="57"/>
      <c r="ET618" s="57"/>
      <c r="EU618" s="57"/>
      <c r="EV618" s="57"/>
      <c r="EW618" s="57"/>
      <c r="EX618" s="57"/>
      <c r="EY618" s="57"/>
      <c r="EZ618" s="57"/>
      <c r="FA618" s="57"/>
      <c r="FB618" s="57"/>
      <c r="FC618" s="57"/>
      <c r="FD618" s="57"/>
      <c r="FE618" s="57"/>
      <c r="FF618" s="57"/>
      <c r="FG618" s="57"/>
      <c r="FH618" s="57"/>
      <c r="FI618" s="57"/>
      <c r="FJ618" s="57"/>
      <c r="FK618" s="57"/>
      <c r="FL618" s="57"/>
      <c r="FM618" s="57"/>
      <c r="FN618" s="57"/>
      <c r="FO618" s="57"/>
      <c r="FP618" s="57"/>
      <c r="FQ618" s="57"/>
      <c r="FR618" s="57"/>
      <c r="FS618" s="57"/>
      <c r="FT618" s="57"/>
      <c r="FU618" s="57"/>
      <c r="FV618" s="57"/>
      <c r="FW618" s="57"/>
      <c r="FX618" s="57"/>
      <c r="FY618" s="57"/>
      <c r="FZ618" s="57"/>
      <c r="GA618" s="57"/>
      <c r="GB618" s="57"/>
      <c r="GC618" s="57"/>
      <c r="GD618" s="57"/>
      <c r="GE618" s="57"/>
      <c r="GF618" s="57"/>
      <c r="GG618" s="57"/>
      <c r="GH618" s="57"/>
      <c r="GI618" s="57"/>
      <c r="GJ618" s="57"/>
      <c r="GK618" s="57"/>
      <c r="GL618" s="57"/>
      <c r="GM618" s="57"/>
      <c r="GN618" s="57"/>
      <c r="GO618" s="57"/>
      <c r="GP618" s="57"/>
      <c r="GQ618" s="57"/>
      <c r="GR618" s="57"/>
      <c r="GS618" s="57"/>
      <c r="GT618" s="57"/>
      <c r="GU618" s="57"/>
      <c r="GV618" s="57"/>
      <c r="GW618" s="57"/>
      <c r="GX618" s="57"/>
      <c r="GY618" s="57"/>
      <c r="GZ618" s="57"/>
      <c r="HA618" s="57"/>
      <c r="HB618" s="57"/>
      <c r="HC618" s="57"/>
      <c r="HD618" s="57"/>
      <c r="HE618" s="57"/>
      <c r="HF618" s="57"/>
      <c r="HG618" s="57"/>
      <c r="HH618" s="57"/>
      <c r="HI618" s="57"/>
      <c r="HJ618" s="57"/>
      <c r="HK618" s="57"/>
      <c r="HL618" s="57"/>
      <c r="HM618" s="57"/>
      <c r="HN618" s="57"/>
      <c r="HO618" s="57"/>
      <c r="HP618" s="57"/>
      <c r="HQ618" s="57"/>
      <c r="HR618" s="57"/>
      <c r="HS618" s="57"/>
      <c r="HT618" s="57"/>
      <c r="HU618" s="57"/>
      <c r="HV618" s="57"/>
      <c r="HW618" s="57"/>
      <c r="HX618" s="57"/>
      <c r="HY618" s="57"/>
      <c r="HZ618" s="57"/>
      <c r="IA618" s="57"/>
      <c r="IB618" s="57"/>
      <c r="IC618" s="57"/>
    </row>
    <row r="619" spans="4:237"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  <c r="AA619" s="57"/>
      <c r="AB619" s="57"/>
      <c r="AC619" s="57"/>
      <c r="AD619" s="57"/>
      <c r="AE619" s="57"/>
      <c r="AF619" s="57"/>
      <c r="AG619" s="57"/>
      <c r="AH619" s="57"/>
      <c r="AI619" s="57"/>
      <c r="AJ619" s="57"/>
      <c r="AK619" s="57"/>
      <c r="AL619" s="57"/>
      <c r="AM619" s="57"/>
      <c r="AN619" s="57"/>
      <c r="AO619" s="57"/>
      <c r="AP619" s="57"/>
      <c r="AQ619" s="57"/>
      <c r="AR619" s="57"/>
      <c r="AS619" s="57"/>
      <c r="AT619" s="57"/>
      <c r="AU619" s="57"/>
      <c r="AV619" s="57"/>
      <c r="AW619" s="57"/>
      <c r="AX619" s="57"/>
      <c r="AY619" s="57"/>
      <c r="AZ619" s="57"/>
      <c r="BA619" s="57"/>
      <c r="BB619" s="57"/>
      <c r="BC619" s="57"/>
      <c r="BD619" s="57"/>
      <c r="BE619" s="57"/>
      <c r="BF619" s="57"/>
      <c r="BG619" s="57"/>
      <c r="BH619" s="57"/>
      <c r="BI619" s="57"/>
      <c r="BJ619" s="57"/>
      <c r="BK619" s="57"/>
      <c r="BL619" s="57"/>
      <c r="BM619" s="57"/>
      <c r="BN619" s="57"/>
      <c r="BO619" s="57"/>
      <c r="BP619" s="57"/>
      <c r="BQ619" s="57"/>
      <c r="BR619" s="57"/>
      <c r="BS619" s="57"/>
      <c r="BT619" s="57"/>
      <c r="BU619" s="57"/>
      <c r="BV619" s="57"/>
      <c r="BW619" s="57"/>
      <c r="BX619" s="57"/>
      <c r="BY619" s="57"/>
      <c r="BZ619" s="57"/>
      <c r="CA619" s="57"/>
      <c r="CB619" s="57"/>
      <c r="CC619" s="57"/>
      <c r="CD619" s="57"/>
      <c r="CE619" s="57"/>
      <c r="CF619" s="57"/>
      <c r="CG619" s="57"/>
      <c r="CH619" s="57"/>
      <c r="CI619" s="57"/>
      <c r="CJ619" s="57"/>
      <c r="CK619" s="57"/>
      <c r="CL619" s="57"/>
      <c r="CM619" s="57"/>
      <c r="CN619" s="57"/>
      <c r="CO619" s="57"/>
      <c r="CP619" s="57"/>
      <c r="CQ619" s="57"/>
      <c r="CR619" s="57"/>
      <c r="CS619" s="57"/>
      <c r="CT619" s="57"/>
      <c r="CU619" s="57"/>
      <c r="CV619" s="57"/>
      <c r="CW619" s="57"/>
      <c r="CX619" s="57"/>
      <c r="CY619" s="57"/>
      <c r="CZ619" s="57"/>
      <c r="DA619" s="57"/>
      <c r="DB619" s="57"/>
      <c r="DC619" s="57"/>
      <c r="DD619" s="57"/>
      <c r="DE619" s="57"/>
      <c r="DF619" s="57"/>
      <c r="DG619" s="57"/>
      <c r="DH619" s="57"/>
      <c r="DI619" s="57"/>
      <c r="DJ619" s="57"/>
      <c r="DK619" s="57"/>
      <c r="DL619" s="57"/>
      <c r="DM619" s="57"/>
      <c r="DN619" s="57"/>
      <c r="DO619" s="57"/>
      <c r="DP619" s="57"/>
      <c r="DQ619" s="57"/>
      <c r="DR619" s="57"/>
      <c r="DS619" s="57"/>
      <c r="DT619" s="57"/>
      <c r="DU619" s="57"/>
      <c r="DV619" s="57"/>
      <c r="DW619" s="57"/>
      <c r="DX619" s="57"/>
      <c r="DY619" s="57"/>
      <c r="DZ619" s="57"/>
      <c r="EA619" s="57"/>
      <c r="EB619" s="57"/>
      <c r="EC619" s="57"/>
      <c r="ED619" s="57"/>
      <c r="EE619" s="57"/>
      <c r="EF619" s="57"/>
      <c r="EG619" s="57"/>
      <c r="EH619" s="57"/>
      <c r="EI619" s="57"/>
      <c r="EJ619" s="57"/>
      <c r="EK619" s="57"/>
      <c r="EL619" s="57"/>
      <c r="EM619" s="57"/>
      <c r="EN619" s="57"/>
      <c r="EO619" s="57"/>
      <c r="EP619" s="57"/>
      <c r="EQ619" s="57"/>
      <c r="ER619" s="57"/>
      <c r="ES619" s="57"/>
      <c r="ET619" s="57"/>
      <c r="EU619" s="57"/>
      <c r="EV619" s="57"/>
      <c r="EW619" s="57"/>
      <c r="EX619" s="57"/>
      <c r="EY619" s="57"/>
      <c r="EZ619" s="57"/>
      <c r="FA619" s="57"/>
      <c r="FB619" s="57"/>
      <c r="FC619" s="57"/>
      <c r="FD619" s="57"/>
      <c r="FE619" s="57"/>
      <c r="FF619" s="57"/>
      <c r="FG619" s="57"/>
      <c r="FH619" s="57"/>
      <c r="FI619" s="57"/>
      <c r="FJ619" s="57"/>
      <c r="FK619" s="57"/>
      <c r="FL619" s="57"/>
      <c r="FM619" s="57"/>
      <c r="FN619" s="57"/>
      <c r="FO619" s="57"/>
      <c r="FP619" s="57"/>
      <c r="FQ619" s="57"/>
      <c r="FR619" s="57"/>
      <c r="FS619" s="57"/>
      <c r="FT619" s="57"/>
      <c r="FU619" s="57"/>
      <c r="FV619" s="57"/>
      <c r="FW619" s="57"/>
      <c r="FX619" s="57"/>
      <c r="FY619" s="57"/>
      <c r="FZ619" s="57"/>
      <c r="GA619" s="57"/>
      <c r="GB619" s="57"/>
      <c r="GC619" s="57"/>
      <c r="GD619" s="57"/>
      <c r="GE619" s="57"/>
      <c r="GF619" s="57"/>
      <c r="GG619" s="57"/>
      <c r="GH619" s="57"/>
      <c r="GI619" s="57"/>
      <c r="GJ619" s="57"/>
      <c r="GK619" s="57"/>
      <c r="GL619" s="57"/>
      <c r="GM619" s="57"/>
      <c r="GN619" s="57"/>
      <c r="GO619" s="57"/>
      <c r="GP619" s="57"/>
      <c r="GQ619" s="57"/>
      <c r="GR619" s="57"/>
      <c r="GS619" s="57"/>
      <c r="GT619" s="57"/>
      <c r="GU619" s="57"/>
      <c r="GV619" s="57"/>
      <c r="GW619" s="57"/>
      <c r="GX619" s="57"/>
      <c r="GY619" s="57"/>
      <c r="GZ619" s="57"/>
      <c r="HA619" s="57"/>
      <c r="HB619" s="57"/>
      <c r="HC619" s="57"/>
      <c r="HD619" s="57"/>
      <c r="HE619" s="57"/>
      <c r="HF619" s="57"/>
      <c r="HG619" s="57"/>
      <c r="HH619" s="57"/>
      <c r="HI619" s="57"/>
      <c r="HJ619" s="57"/>
      <c r="HK619" s="57"/>
      <c r="HL619" s="57"/>
      <c r="HM619" s="57"/>
      <c r="HN619" s="57"/>
      <c r="HO619" s="57"/>
      <c r="HP619" s="57"/>
      <c r="HQ619" s="57"/>
      <c r="HR619" s="57"/>
      <c r="HS619" s="57"/>
      <c r="HT619" s="57"/>
      <c r="HU619" s="57"/>
      <c r="HV619" s="57"/>
      <c r="HW619" s="57"/>
      <c r="HX619" s="57"/>
      <c r="HY619" s="57"/>
      <c r="HZ619" s="57"/>
      <c r="IA619" s="57"/>
      <c r="IB619" s="57"/>
      <c r="IC619" s="57"/>
    </row>
    <row r="620" spans="4:237"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  <c r="AA620" s="57"/>
      <c r="AB620" s="57"/>
      <c r="AC620" s="57"/>
      <c r="AD620" s="57"/>
      <c r="AE620" s="57"/>
      <c r="AF620" s="57"/>
      <c r="AG620" s="57"/>
      <c r="AH620" s="57"/>
      <c r="AI620" s="57"/>
      <c r="AJ620" s="57"/>
      <c r="AK620" s="57"/>
      <c r="AL620" s="57"/>
      <c r="AM620" s="57"/>
      <c r="AN620" s="57"/>
      <c r="AO620" s="57"/>
      <c r="AP620" s="57"/>
      <c r="AQ620" s="57"/>
      <c r="AR620" s="57"/>
      <c r="AS620" s="57"/>
      <c r="AT620" s="57"/>
      <c r="AU620" s="57"/>
      <c r="AV620" s="57"/>
      <c r="AW620" s="57"/>
      <c r="AX620" s="57"/>
      <c r="AY620" s="57"/>
      <c r="AZ620" s="57"/>
      <c r="BA620" s="57"/>
      <c r="BB620" s="57"/>
      <c r="BC620" s="57"/>
      <c r="BD620" s="57"/>
      <c r="BE620" s="57"/>
      <c r="BF620" s="57"/>
      <c r="BG620" s="57"/>
      <c r="BH620" s="57"/>
      <c r="BI620" s="57"/>
      <c r="BJ620" s="57"/>
      <c r="BK620" s="57"/>
      <c r="BL620" s="57"/>
      <c r="BM620" s="57"/>
      <c r="BN620" s="57"/>
      <c r="BO620" s="57"/>
      <c r="BP620" s="57"/>
      <c r="BQ620" s="57"/>
      <c r="BR620" s="57"/>
      <c r="BS620" s="57"/>
      <c r="BT620" s="57"/>
      <c r="BU620" s="57"/>
      <c r="BV620" s="57"/>
      <c r="BW620" s="57"/>
      <c r="BX620" s="57"/>
      <c r="BY620" s="57"/>
      <c r="BZ620" s="57"/>
      <c r="CA620" s="57"/>
      <c r="CB620" s="57"/>
      <c r="CC620" s="57"/>
      <c r="CD620" s="57"/>
      <c r="CE620" s="57"/>
      <c r="CF620" s="57"/>
      <c r="CG620" s="57"/>
      <c r="CH620" s="57"/>
      <c r="CI620" s="57"/>
      <c r="CJ620" s="57"/>
      <c r="CK620" s="57"/>
      <c r="CL620" s="57"/>
      <c r="CM620" s="57"/>
      <c r="CN620" s="57"/>
      <c r="CO620" s="57"/>
      <c r="CP620" s="57"/>
      <c r="CQ620" s="57"/>
      <c r="CR620" s="57"/>
      <c r="CS620" s="57"/>
      <c r="CT620" s="57"/>
      <c r="CU620" s="57"/>
      <c r="CV620" s="57"/>
      <c r="CW620" s="57"/>
      <c r="CX620" s="57"/>
      <c r="CY620" s="57"/>
      <c r="CZ620" s="57"/>
      <c r="DA620" s="57"/>
      <c r="DB620" s="57"/>
      <c r="DC620" s="57"/>
      <c r="DD620" s="57"/>
      <c r="DE620" s="57"/>
      <c r="DF620" s="57"/>
      <c r="DG620" s="57"/>
      <c r="DH620" s="57"/>
      <c r="DI620" s="57"/>
      <c r="DJ620" s="57"/>
      <c r="DK620" s="57"/>
      <c r="DL620" s="57"/>
      <c r="DM620" s="57"/>
      <c r="DN620" s="57"/>
      <c r="DO620" s="57"/>
      <c r="DP620" s="57"/>
      <c r="DQ620" s="57"/>
      <c r="DR620" s="57"/>
      <c r="DS620" s="57"/>
      <c r="DT620" s="57"/>
      <c r="DU620" s="57"/>
      <c r="DV620" s="57"/>
      <c r="DW620" s="57"/>
      <c r="DX620" s="57"/>
      <c r="DY620" s="57"/>
      <c r="DZ620" s="57"/>
      <c r="EA620" s="57"/>
      <c r="EB620" s="57"/>
      <c r="EC620" s="57"/>
      <c r="ED620" s="57"/>
      <c r="EE620" s="57"/>
      <c r="EF620" s="57"/>
      <c r="EG620" s="57"/>
      <c r="EH620" s="57"/>
      <c r="EI620" s="57"/>
      <c r="EJ620" s="57"/>
      <c r="EK620" s="57"/>
      <c r="EL620" s="57"/>
      <c r="EM620" s="57"/>
      <c r="EN620" s="57"/>
      <c r="EO620" s="57"/>
      <c r="EP620" s="57"/>
      <c r="EQ620" s="57"/>
      <c r="ER620" s="57"/>
      <c r="ES620" s="57"/>
      <c r="ET620" s="57"/>
      <c r="EU620" s="57"/>
      <c r="EV620" s="57"/>
      <c r="EW620" s="57"/>
      <c r="EX620" s="57"/>
      <c r="EY620" s="57"/>
      <c r="EZ620" s="57"/>
      <c r="FA620" s="57"/>
      <c r="FB620" s="57"/>
      <c r="FC620" s="57"/>
      <c r="FD620" s="57"/>
      <c r="FE620" s="57"/>
      <c r="FF620" s="57"/>
      <c r="FG620" s="57"/>
      <c r="FH620" s="57"/>
      <c r="FI620" s="57"/>
      <c r="FJ620" s="57"/>
      <c r="FK620" s="57"/>
      <c r="FL620" s="57"/>
      <c r="FM620" s="57"/>
      <c r="FN620" s="57"/>
      <c r="FO620" s="57"/>
      <c r="FP620" s="57"/>
      <c r="FQ620" s="57"/>
      <c r="FR620" s="57"/>
      <c r="FS620" s="57"/>
      <c r="FT620" s="57"/>
      <c r="FU620" s="57"/>
      <c r="FV620" s="57"/>
      <c r="FW620" s="57"/>
      <c r="FX620" s="57"/>
      <c r="FY620" s="57"/>
      <c r="FZ620" s="57"/>
      <c r="GA620" s="57"/>
      <c r="GB620" s="57"/>
      <c r="GC620" s="57"/>
      <c r="GD620" s="57"/>
      <c r="GE620" s="57"/>
      <c r="GF620" s="57"/>
      <c r="GG620" s="57"/>
      <c r="GH620" s="57"/>
      <c r="GI620" s="57"/>
      <c r="GJ620" s="57"/>
      <c r="GK620" s="57"/>
      <c r="GL620" s="57"/>
      <c r="GM620" s="57"/>
      <c r="GN620" s="57"/>
      <c r="GO620" s="57"/>
      <c r="GP620" s="57"/>
      <c r="GQ620" s="57"/>
      <c r="GR620" s="57"/>
      <c r="GS620" s="57"/>
      <c r="GT620" s="57"/>
      <c r="GU620" s="57"/>
      <c r="GV620" s="57"/>
      <c r="GW620" s="57"/>
      <c r="GX620" s="57"/>
      <c r="GY620" s="57"/>
      <c r="GZ620" s="57"/>
      <c r="HA620" s="57"/>
      <c r="HB620" s="57"/>
      <c r="HC620" s="57"/>
      <c r="HD620" s="57"/>
      <c r="HE620" s="57"/>
      <c r="HF620" s="57"/>
      <c r="HG620" s="57"/>
      <c r="HH620" s="57"/>
      <c r="HI620" s="57"/>
      <c r="HJ620" s="57"/>
      <c r="HK620" s="57"/>
      <c r="HL620" s="57"/>
      <c r="HM620" s="57"/>
      <c r="HN620" s="57"/>
      <c r="HO620" s="57"/>
      <c r="HP620" s="57"/>
      <c r="HQ620" s="57"/>
      <c r="HR620" s="57"/>
      <c r="HS620" s="57"/>
      <c r="HT620" s="57"/>
      <c r="HU620" s="57"/>
      <c r="HV620" s="57"/>
      <c r="HW620" s="57"/>
      <c r="HX620" s="57"/>
      <c r="HY620" s="57"/>
      <c r="HZ620" s="57"/>
      <c r="IA620" s="57"/>
      <c r="IB620" s="57"/>
      <c r="IC620" s="57"/>
    </row>
    <row r="621" spans="4:237"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  <c r="AA621" s="57"/>
      <c r="AB621" s="57"/>
      <c r="AC621" s="57"/>
      <c r="AD621" s="57"/>
      <c r="AE621" s="57"/>
      <c r="AF621" s="57"/>
      <c r="AG621" s="57"/>
      <c r="AH621" s="57"/>
      <c r="AI621" s="57"/>
      <c r="AJ621" s="57"/>
      <c r="AK621" s="57"/>
      <c r="AL621" s="57"/>
      <c r="AM621" s="57"/>
      <c r="AN621" s="57"/>
      <c r="AO621" s="57"/>
      <c r="AP621" s="57"/>
      <c r="AQ621" s="57"/>
      <c r="AR621" s="57"/>
      <c r="AS621" s="57"/>
      <c r="AT621" s="57"/>
      <c r="AU621" s="57"/>
      <c r="AV621" s="57"/>
      <c r="AW621" s="57"/>
      <c r="AX621" s="57"/>
      <c r="AY621" s="57"/>
      <c r="AZ621" s="57"/>
      <c r="BA621" s="57"/>
      <c r="BB621" s="57"/>
      <c r="BC621" s="57"/>
      <c r="BD621" s="57"/>
      <c r="BE621" s="57"/>
      <c r="BF621" s="57"/>
      <c r="BG621" s="57"/>
      <c r="BH621" s="57"/>
      <c r="BI621" s="57"/>
      <c r="BJ621" s="57"/>
      <c r="BK621" s="57"/>
      <c r="BL621" s="57"/>
      <c r="BM621" s="57"/>
      <c r="BN621" s="57"/>
      <c r="BO621" s="57"/>
      <c r="BP621" s="57"/>
      <c r="BQ621" s="57"/>
      <c r="BR621" s="57"/>
      <c r="BS621" s="57"/>
      <c r="BT621" s="57"/>
      <c r="BU621" s="57"/>
      <c r="BV621" s="57"/>
      <c r="BW621" s="57"/>
      <c r="BX621" s="57"/>
      <c r="BY621" s="57"/>
      <c r="BZ621" s="57"/>
      <c r="CA621" s="57"/>
      <c r="CB621" s="57"/>
      <c r="CC621" s="57"/>
      <c r="CD621" s="57"/>
      <c r="CE621" s="57"/>
      <c r="CF621" s="57"/>
      <c r="CG621" s="57"/>
      <c r="CH621" s="57"/>
      <c r="CI621" s="57"/>
      <c r="CJ621" s="57"/>
      <c r="CK621" s="57"/>
      <c r="CL621" s="57"/>
      <c r="CM621" s="57"/>
      <c r="CN621" s="57"/>
      <c r="CO621" s="57"/>
      <c r="CP621" s="57"/>
      <c r="CQ621" s="57"/>
      <c r="CR621" s="57"/>
      <c r="CS621" s="57"/>
      <c r="CT621" s="57"/>
      <c r="CU621" s="57"/>
      <c r="CV621" s="57"/>
      <c r="CW621" s="57"/>
      <c r="CX621" s="57"/>
      <c r="CY621" s="57"/>
      <c r="CZ621" s="57"/>
      <c r="DA621" s="57"/>
      <c r="DB621" s="57"/>
      <c r="DC621" s="57"/>
      <c r="DD621" s="57"/>
      <c r="DE621" s="57"/>
      <c r="DF621" s="57"/>
      <c r="DG621" s="57"/>
      <c r="DH621" s="57"/>
      <c r="DI621" s="57"/>
      <c r="DJ621" s="57"/>
      <c r="DK621" s="57"/>
      <c r="DL621" s="57"/>
      <c r="DM621" s="57"/>
      <c r="DN621" s="57"/>
      <c r="DO621" s="57"/>
      <c r="DP621" s="57"/>
      <c r="DQ621" s="57"/>
      <c r="DR621" s="57"/>
      <c r="DS621" s="57"/>
      <c r="DT621" s="57"/>
      <c r="DU621" s="57"/>
      <c r="DV621" s="57"/>
      <c r="DW621" s="57"/>
      <c r="DX621" s="57"/>
      <c r="DY621" s="57"/>
      <c r="DZ621" s="57"/>
      <c r="EA621" s="57"/>
      <c r="EB621" s="57"/>
      <c r="EC621" s="57"/>
      <c r="ED621" s="57"/>
      <c r="EE621" s="57"/>
      <c r="EF621" s="57"/>
      <c r="EG621" s="57"/>
      <c r="EH621" s="57"/>
      <c r="EI621" s="57"/>
      <c r="EJ621" s="57"/>
      <c r="EK621" s="57"/>
      <c r="EL621" s="57"/>
      <c r="EM621" s="57"/>
      <c r="EN621" s="57"/>
      <c r="EO621" s="57"/>
      <c r="EP621" s="57"/>
      <c r="EQ621" s="57"/>
      <c r="ER621" s="57"/>
      <c r="ES621" s="57"/>
      <c r="ET621" s="57"/>
      <c r="EU621" s="57"/>
      <c r="EV621" s="57"/>
      <c r="EW621" s="57"/>
      <c r="EX621" s="57"/>
      <c r="EY621" s="57"/>
      <c r="EZ621" s="57"/>
      <c r="FA621" s="57"/>
      <c r="FB621" s="57"/>
      <c r="FC621" s="57"/>
      <c r="FD621" s="57"/>
      <c r="FE621" s="57"/>
      <c r="FF621" s="57"/>
      <c r="FG621" s="57"/>
      <c r="FH621" s="57"/>
      <c r="FI621" s="57"/>
      <c r="FJ621" s="57"/>
      <c r="FK621" s="57"/>
      <c r="FL621" s="57"/>
      <c r="FM621" s="57"/>
      <c r="FN621" s="57"/>
      <c r="FO621" s="57"/>
      <c r="FP621" s="57"/>
      <c r="FQ621" s="57"/>
      <c r="FR621" s="57"/>
      <c r="FS621" s="57"/>
      <c r="FT621" s="57"/>
      <c r="FU621" s="57"/>
      <c r="FV621" s="57"/>
      <c r="FW621" s="57"/>
      <c r="FX621" s="57"/>
      <c r="FY621" s="57"/>
      <c r="FZ621" s="57"/>
      <c r="GA621" s="57"/>
      <c r="GB621" s="57"/>
      <c r="GC621" s="57"/>
      <c r="GD621" s="57"/>
      <c r="GE621" s="57"/>
      <c r="GF621" s="57"/>
      <c r="GG621" s="57"/>
      <c r="GH621" s="57"/>
      <c r="GI621" s="57"/>
      <c r="GJ621" s="57"/>
      <c r="GK621" s="57"/>
      <c r="GL621" s="57"/>
      <c r="GM621" s="57"/>
      <c r="GN621" s="57"/>
      <c r="GO621" s="57"/>
      <c r="GP621" s="57"/>
      <c r="GQ621" s="57"/>
      <c r="GR621" s="57"/>
      <c r="GS621" s="57"/>
      <c r="GT621" s="57"/>
      <c r="GU621" s="57"/>
      <c r="GV621" s="57"/>
      <c r="GW621" s="57"/>
      <c r="GX621" s="57"/>
      <c r="GY621" s="57"/>
      <c r="GZ621" s="57"/>
      <c r="HA621" s="57"/>
      <c r="HB621" s="57"/>
      <c r="HC621" s="57"/>
      <c r="HD621" s="57"/>
      <c r="HE621" s="57"/>
      <c r="HF621" s="57"/>
      <c r="HG621" s="57"/>
      <c r="HH621" s="57"/>
      <c r="HI621" s="57"/>
      <c r="HJ621" s="57"/>
      <c r="HK621" s="57"/>
      <c r="HL621" s="57"/>
      <c r="HM621" s="57"/>
      <c r="HN621" s="57"/>
      <c r="HO621" s="57"/>
      <c r="HP621" s="57"/>
      <c r="HQ621" s="57"/>
      <c r="HR621" s="57"/>
      <c r="HS621" s="57"/>
      <c r="HT621" s="57"/>
      <c r="HU621" s="57"/>
      <c r="HV621" s="57"/>
      <c r="HW621" s="57"/>
      <c r="HX621" s="57"/>
      <c r="HY621" s="57"/>
      <c r="HZ621" s="57"/>
      <c r="IA621" s="57"/>
      <c r="IB621" s="57"/>
      <c r="IC621" s="57"/>
    </row>
    <row r="622" spans="4:237"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  <c r="AA622" s="57"/>
      <c r="AB622" s="57"/>
      <c r="AC622" s="57"/>
      <c r="AD622" s="57"/>
      <c r="AE622" s="57"/>
      <c r="AF622" s="57"/>
      <c r="AG622" s="57"/>
      <c r="AH622" s="57"/>
      <c r="AI622" s="57"/>
      <c r="AJ622" s="57"/>
      <c r="AK622" s="57"/>
      <c r="AL622" s="57"/>
      <c r="AM622" s="57"/>
      <c r="AN622" s="57"/>
      <c r="AO622" s="57"/>
      <c r="AP622" s="57"/>
      <c r="AQ622" s="57"/>
      <c r="AR622" s="57"/>
      <c r="AS622" s="57"/>
      <c r="AT622" s="57"/>
      <c r="AU622" s="57"/>
      <c r="AV622" s="57"/>
      <c r="AW622" s="57"/>
      <c r="AX622" s="57"/>
      <c r="AY622" s="57"/>
      <c r="AZ622" s="57"/>
      <c r="BA622" s="57"/>
      <c r="BB622" s="57"/>
      <c r="BC622" s="57"/>
      <c r="BD622" s="57"/>
      <c r="BE622" s="57"/>
      <c r="BF622" s="57"/>
      <c r="BG622" s="57"/>
      <c r="BH622" s="57"/>
      <c r="BI622" s="57"/>
      <c r="BJ622" s="57"/>
      <c r="BK622" s="57"/>
      <c r="BL622" s="57"/>
      <c r="BM622" s="57"/>
      <c r="BN622" s="57"/>
      <c r="BO622" s="57"/>
      <c r="BP622" s="57"/>
      <c r="BQ622" s="57"/>
      <c r="BR622" s="57"/>
      <c r="BS622" s="57"/>
      <c r="BT622" s="57"/>
      <c r="BU622" s="57"/>
      <c r="BV622" s="57"/>
      <c r="BW622" s="57"/>
      <c r="BX622" s="57"/>
      <c r="BY622" s="57"/>
      <c r="BZ622" s="57"/>
      <c r="CA622" s="57"/>
      <c r="CB622" s="57"/>
      <c r="CC622" s="57"/>
      <c r="CD622" s="57"/>
      <c r="CE622" s="57"/>
      <c r="CF622" s="57"/>
      <c r="CG622" s="57"/>
      <c r="CH622" s="57"/>
      <c r="CI622" s="57"/>
      <c r="CJ622" s="57"/>
      <c r="CK622" s="57"/>
      <c r="CL622" s="57"/>
      <c r="CM622" s="57"/>
      <c r="CN622" s="57"/>
      <c r="CO622" s="57"/>
      <c r="CP622" s="57"/>
      <c r="CQ622" s="57"/>
      <c r="CR622" s="57"/>
      <c r="CS622" s="57"/>
      <c r="CT622" s="57"/>
      <c r="CU622" s="57"/>
      <c r="CV622" s="57"/>
      <c r="CW622" s="57"/>
      <c r="CX622" s="57"/>
      <c r="CY622" s="57"/>
      <c r="CZ622" s="57"/>
      <c r="DA622" s="57"/>
      <c r="DB622" s="57"/>
      <c r="DC622" s="57"/>
      <c r="DD622" s="57"/>
      <c r="DE622" s="57"/>
      <c r="DF622" s="57"/>
      <c r="DG622" s="57"/>
      <c r="DH622" s="57"/>
      <c r="DI622" s="57"/>
      <c r="DJ622" s="57"/>
      <c r="DK622" s="57"/>
      <c r="DL622" s="57"/>
      <c r="DM622" s="57"/>
      <c r="DN622" s="57"/>
      <c r="DO622" s="57"/>
      <c r="DP622" s="57"/>
      <c r="DQ622" s="57"/>
      <c r="DR622" s="57"/>
      <c r="DS622" s="57"/>
      <c r="DT622" s="57"/>
      <c r="DU622" s="57"/>
      <c r="DV622" s="57"/>
      <c r="DW622" s="57"/>
      <c r="DX622" s="57"/>
      <c r="DY622" s="57"/>
      <c r="DZ622" s="57"/>
      <c r="EA622" s="57"/>
      <c r="EB622" s="57"/>
      <c r="EC622" s="57"/>
      <c r="ED622" s="57"/>
      <c r="EE622" s="57"/>
      <c r="EF622" s="57"/>
      <c r="EG622" s="57"/>
      <c r="EH622" s="57"/>
      <c r="EI622" s="57"/>
      <c r="EJ622" s="57"/>
      <c r="EK622" s="57"/>
      <c r="EL622" s="57"/>
      <c r="EM622" s="57"/>
      <c r="EN622" s="57"/>
      <c r="EO622" s="57"/>
      <c r="EP622" s="57"/>
      <c r="EQ622" s="57"/>
      <c r="ER622" s="57"/>
      <c r="ES622" s="57"/>
      <c r="ET622" s="57"/>
      <c r="EU622" s="57"/>
      <c r="EV622" s="57"/>
      <c r="EW622" s="57"/>
      <c r="EX622" s="57"/>
      <c r="EY622" s="57"/>
      <c r="EZ622" s="57"/>
      <c r="FA622" s="57"/>
      <c r="FB622" s="57"/>
      <c r="FC622" s="57"/>
      <c r="FD622" s="57"/>
      <c r="FE622" s="57"/>
      <c r="FF622" s="57"/>
      <c r="FG622" s="57"/>
      <c r="FH622" s="57"/>
      <c r="FI622" s="57"/>
      <c r="FJ622" s="57"/>
      <c r="FK622" s="57"/>
      <c r="FL622" s="57"/>
      <c r="FM622" s="57"/>
      <c r="FN622" s="57"/>
      <c r="FO622" s="57"/>
      <c r="FP622" s="57"/>
      <c r="FQ622" s="57"/>
      <c r="FR622" s="57"/>
      <c r="FS622" s="57"/>
      <c r="FT622" s="57"/>
      <c r="FU622" s="57"/>
      <c r="FV622" s="57"/>
      <c r="FW622" s="57"/>
      <c r="FX622" s="57"/>
      <c r="FY622" s="57"/>
      <c r="FZ622" s="57"/>
      <c r="GA622" s="57"/>
      <c r="GB622" s="57"/>
      <c r="GC622" s="57"/>
      <c r="GD622" s="57"/>
      <c r="GE622" s="57"/>
      <c r="GF622" s="57"/>
      <c r="GG622" s="57"/>
      <c r="GH622" s="57"/>
      <c r="GI622" s="57"/>
      <c r="GJ622" s="57"/>
      <c r="GK622" s="57"/>
      <c r="GL622" s="57"/>
      <c r="GM622" s="57"/>
      <c r="GN622" s="57"/>
      <c r="GO622" s="57"/>
      <c r="GP622" s="57"/>
      <c r="GQ622" s="57"/>
      <c r="GR622" s="57"/>
      <c r="GS622" s="57"/>
      <c r="GT622" s="57"/>
      <c r="GU622" s="57"/>
      <c r="GV622" s="57"/>
      <c r="GW622" s="57"/>
      <c r="GX622" s="57"/>
      <c r="GY622" s="57"/>
      <c r="GZ622" s="57"/>
      <c r="HA622" s="57"/>
      <c r="HB622" s="57"/>
      <c r="HC622" s="57"/>
      <c r="HD622" s="57"/>
      <c r="HE622" s="57"/>
      <c r="HF622" s="57"/>
      <c r="HG622" s="57"/>
      <c r="HH622" s="57"/>
      <c r="HI622" s="57"/>
      <c r="HJ622" s="57"/>
      <c r="HK622" s="57"/>
      <c r="HL622" s="57"/>
      <c r="HM622" s="57"/>
      <c r="HN622" s="57"/>
      <c r="HO622" s="57"/>
      <c r="HP622" s="57"/>
      <c r="HQ622" s="57"/>
      <c r="HR622" s="57"/>
      <c r="HS622" s="57"/>
      <c r="HT622" s="57"/>
      <c r="HU622" s="57"/>
      <c r="HV622" s="57"/>
      <c r="HW622" s="57"/>
      <c r="HX622" s="57"/>
      <c r="HY622" s="57"/>
      <c r="HZ622" s="57"/>
      <c r="IA622" s="57"/>
      <c r="IB622" s="57"/>
      <c r="IC622" s="57"/>
    </row>
    <row r="623" spans="4:237"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  <c r="AB623" s="57"/>
      <c r="AC623" s="57"/>
      <c r="AD623" s="57"/>
      <c r="AE623" s="57"/>
      <c r="AF623" s="57"/>
      <c r="AG623" s="57"/>
      <c r="AH623" s="57"/>
      <c r="AI623" s="57"/>
      <c r="AJ623" s="57"/>
      <c r="AK623" s="57"/>
      <c r="AL623" s="57"/>
      <c r="AM623" s="57"/>
      <c r="AN623" s="57"/>
      <c r="AO623" s="57"/>
      <c r="AP623" s="57"/>
      <c r="AQ623" s="57"/>
      <c r="AR623" s="57"/>
      <c r="AS623" s="57"/>
      <c r="AT623" s="57"/>
      <c r="AU623" s="57"/>
      <c r="AV623" s="57"/>
      <c r="AW623" s="57"/>
      <c r="AX623" s="57"/>
      <c r="AY623" s="57"/>
      <c r="AZ623" s="57"/>
      <c r="BA623" s="57"/>
      <c r="BB623" s="57"/>
      <c r="BC623" s="57"/>
      <c r="BD623" s="57"/>
      <c r="BE623" s="57"/>
      <c r="BF623" s="57"/>
      <c r="BG623" s="57"/>
      <c r="BH623" s="57"/>
      <c r="BI623" s="57"/>
      <c r="BJ623" s="57"/>
      <c r="BK623" s="57"/>
      <c r="BL623" s="57"/>
      <c r="BM623" s="57"/>
      <c r="BN623" s="57"/>
      <c r="BO623" s="57"/>
      <c r="BP623" s="57"/>
      <c r="BQ623" s="57"/>
      <c r="BR623" s="57"/>
      <c r="BS623" s="57"/>
      <c r="BT623" s="57"/>
      <c r="BU623" s="57"/>
      <c r="BV623" s="57"/>
      <c r="BW623" s="57"/>
      <c r="BX623" s="57"/>
      <c r="BY623" s="57"/>
      <c r="BZ623" s="57"/>
      <c r="CA623" s="57"/>
      <c r="CB623" s="57"/>
      <c r="CC623" s="57"/>
      <c r="CD623" s="57"/>
      <c r="CE623" s="57"/>
      <c r="CF623" s="57"/>
      <c r="CG623" s="57"/>
      <c r="CH623" s="57"/>
      <c r="CI623" s="57"/>
      <c r="CJ623" s="57"/>
      <c r="CK623" s="57"/>
      <c r="CL623" s="57"/>
      <c r="CM623" s="57"/>
      <c r="CN623" s="57"/>
      <c r="CO623" s="57"/>
      <c r="CP623" s="57"/>
      <c r="CQ623" s="57"/>
      <c r="CR623" s="57"/>
      <c r="CS623" s="57"/>
      <c r="CT623" s="57"/>
      <c r="CU623" s="57"/>
      <c r="CV623" s="57"/>
      <c r="CW623" s="57"/>
      <c r="CX623" s="57"/>
      <c r="CY623" s="57"/>
      <c r="CZ623" s="57"/>
      <c r="DA623" s="57"/>
      <c r="DB623" s="57"/>
      <c r="DC623" s="57"/>
      <c r="DD623" s="57"/>
      <c r="DE623" s="57"/>
      <c r="DF623" s="57"/>
      <c r="DG623" s="57"/>
      <c r="DH623" s="57"/>
      <c r="DI623" s="57"/>
      <c r="DJ623" s="57"/>
      <c r="DK623" s="57"/>
      <c r="DL623" s="57"/>
      <c r="DM623" s="57"/>
      <c r="DN623" s="57"/>
      <c r="DO623" s="57"/>
      <c r="DP623" s="57"/>
      <c r="DQ623" s="57"/>
      <c r="DR623" s="57"/>
      <c r="DS623" s="57"/>
      <c r="DT623" s="57"/>
      <c r="DU623" s="57"/>
      <c r="DV623" s="57"/>
      <c r="DW623" s="57"/>
      <c r="DX623" s="57"/>
      <c r="DY623" s="57"/>
      <c r="DZ623" s="57"/>
      <c r="EA623" s="57"/>
      <c r="EB623" s="57"/>
      <c r="EC623" s="57"/>
      <c r="ED623" s="57"/>
      <c r="EE623" s="57"/>
      <c r="EF623" s="57"/>
      <c r="EG623" s="57"/>
      <c r="EH623" s="57"/>
      <c r="EI623" s="57"/>
      <c r="EJ623" s="57"/>
      <c r="EK623" s="57"/>
      <c r="EL623" s="57"/>
      <c r="EM623" s="57"/>
      <c r="EN623" s="57"/>
      <c r="EO623" s="57"/>
      <c r="EP623" s="57"/>
      <c r="EQ623" s="57"/>
      <c r="ER623" s="57"/>
      <c r="ES623" s="57"/>
      <c r="ET623" s="57"/>
      <c r="EU623" s="57"/>
      <c r="EV623" s="57"/>
      <c r="EW623" s="57"/>
      <c r="EX623" s="57"/>
      <c r="EY623" s="57"/>
      <c r="EZ623" s="57"/>
      <c r="FA623" s="57"/>
      <c r="FB623" s="57"/>
      <c r="FC623" s="57"/>
      <c r="FD623" s="57"/>
      <c r="FE623" s="57"/>
      <c r="FF623" s="57"/>
      <c r="FG623" s="57"/>
      <c r="FH623" s="57"/>
      <c r="FI623" s="57"/>
      <c r="FJ623" s="57"/>
      <c r="FK623" s="57"/>
      <c r="FL623" s="57"/>
      <c r="FM623" s="57"/>
      <c r="FN623" s="57"/>
      <c r="FO623" s="57"/>
      <c r="FP623" s="57"/>
      <c r="FQ623" s="57"/>
      <c r="FR623" s="57"/>
      <c r="FS623" s="57"/>
      <c r="FT623" s="57"/>
      <c r="FU623" s="57"/>
      <c r="FV623" s="57"/>
      <c r="FW623" s="57"/>
      <c r="FX623" s="57"/>
      <c r="FY623" s="57"/>
      <c r="FZ623" s="57"/>
      <c r="GA623" s="57"/>
      <c r="GB623" s="57"/>
      <c r="GC623" s="57"/>
      <c r="GD623" s="57"/>
      <c r="GE623" s="57"/>
      <c r="GF623" s="57"/>
      <c r="GG623" s="57"/>
      <c r="GH623" s="57"/>
      <c r="GI623" s="57"/>
      <c r="GJ623" s="57"/>
      <c r="GK623" s="57"/>
      <c r="GL623" s="57"/>
      <c r="GM623" s="57"/>
      <c r="GN623" s="57"/>
      <c r="GO623" s="57"/>
      <c r="GP623" s="57"/>
      <c r="GQ623" s="57"/>
      <c r="GR623" s="57"/>
      <c r="GS623" s="57"/>
      <c r="GT623" s="57"/>
      <c r="GU623" s="57"/>
      <c r="GV623" s="57"/>
      <c r="GW623" s="57"/>
      <c r="GX623" s="57"/>
      <c r="GY623" s="57"/>
      <c r="GZ623" s="57"/>
      <c r="HA623" s="57"/>
      <c r="HB623" s="57"/>
      <c r="HC623" s="57"/>
      <c r="HD623" s="57"/>
      <c r="HE623" s="57"/>
      <c r="HF623" s="57"/>
      <c r="HG623" s="57"/>
      <c r="HH623" s="57"/>
      <c r="HI623" s="57"/>
      <c r="HJ623" s="57"/>
      <c r="HK623" s="57"/>
      <c r="HL623" s="57"/>
      <c r="HM623" s="57"/>
      <c r="HN623" s="57"/>
      <c r="HO623" s="57"/>
      <c r="HP623" s="57"/>
      <c r="HQ623" s="57"/>
      <c r="HR623" s="57"/>
      <c r="HS623" s="57"/>
      <c r="HT623" s="57"/>
      <c r="HU623" s="57"/>
      <c r="HV623" s="57"/>
      <c r="HW623" s="57"/>
      <c r="HX623" s="57"/>
      <c r="HY623" s="57"/>
      <c r="HZ623" s="57"/>
      <c r="IA623" s="57"/>
      <c r="IB623" s="57"/>
      <c r="IC623" s="57"/>
    </row>
    <row r="624" spans="4:237"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  <c r="AA624" s="57"/>
      <c r="AB624" s="57"/>
      <c r="AC624" s="57"/>
      <c r="AD624" s="57"/>
      <c r="AE624" s="57"/>
      <c r="AF624" s="57"/>
      <c r="AG624" s="57"/>
      <c r="AH624" s="57"/>
      <c r="AI624" s="57"/>
      <c r="AJ624" s="57"/>
      <c r="AK624" s="57"/>
      <c r="AL624" s="57"/>
      <c r="AM624" s="57"/>
      <c r="AN624" s="57"/>
      <c r="AO624" s="57"/>
      <c r="AP624" s="57"/>
      <c r="AQ624" s="57"/>
      <c r="AR624" s="57"/>
      <c r="AS624" s="57"/>
      <c r="AT624" s="57"/>
      <c r="AU624" s="57"/>
      <c r="AV624" s="57"/>
      <c r="AW624" s="57"/>
      <c r="AX624" s="57"/>
      <c r="AY624" s="57"/>
      <c r="AZ624" s="57"/>
      <c r="BA624" s="57"/>
      <c r="BB624" s="57"/>
      <c r="BC624" s="57"/>
      <c r="BD624" s="57"/>
      <c r="BE624" s="57"/>
      <c r="BF624" s="57"/>
      <c r="BG624" s="57"/>
      <c r="BH624" s="57"/>
      <c r="BI624" s="57"/>
      <c r="BJ624" s="57"/>
      <c r="BK624" s="57"/>
      <c r="BL624" s="57"/>
      <c r="BM624" s="57"/>
      <c r="BN624" s="57"/>
      <c r="BO624" s="57"/>
      <c r="BP624" s="57"/>
      <c r="BQ624" s="57"/>
      <c r="BR624" s="57"/>
      <c r="BS624" s="57"/>
      <c r="BT624" s="57"/>
      <c r="BU624" s="57"/>
      <c r="BV624" s="57"/>
      <c r="BW624" s="57"/>
      <c r="BX624" s="57"/>
      <c r="BY624" s="57"/>
      <c r="BZ624" s="57"/>
      <c r="CA624" s="57"/>
      <c r="CB624" s="57"/>
      <c r="CC624" s="57"/>
      <c r="CD624" s="57"/>
      <c r="CE624" s="57"/>
      <c r="CF624" s="57"/>
      <c r="CG624" s="57"/>
      <c r="CH624" s="57"/>
      <c r="CI624" s="57"/>
      <c r="CJ624" s="57"/>
      <c r="CK624" s="57"/>
      <c r="CL624" s="57"/>
      <c r="CM624" s="57"/>
      <c r="CN624" s="57"/>
      <c r="CO624" s="57"/>
      <c r="CP624" s="57"/>
      <c r="CQ624" s="57"/>
      <c r="CR624" s="57"/>
      <c r="CS624" s="57"/>
      <c r="CT624" s="57"/>
      <c r="CU624" s="57"/>
      <c r="CV624" s="57"/>
      <c r="CW624" s="57"/>
      <c r="CX624" s="57"/>
      <c r="CY624" s="57"/>
      <c r="CZ624" s="57"/>
      <c r="DA624" s="57"/>
      <c r="DB624" s="57"/>
      <c r="DC624" s="57"/>
      <c r="DD624" s="57"/>
      <c r="DE624" s="57"/>
      <c r="DF624" s="57"/>
      <c r="DG624" s="57"/>
      <c r="DH624" s="57"/>
      <c r="DI624" s="57"/>
      <c r="DJ624" s="57"/>
      <c r="DK624" s="57"/>
      <c r="DL624" s="57"/>
      <c r="DM624" s="57"/>
      <c r="DN624" s="57"/>
      <c r="DO624" s="57"/>
      <c r="DP624" s="57"/>
      <c r="DQ624" s="57"/>
      <c r="DR624" s="57"/>
      <c r="DS624" s="57"/>
      <c r="DT624" s="57"/>
      <c r="DU624" s="57"/>
      <c r="DV624" s="57"/>
      <c r="DW624" s="57"/>
      <c r="DX624" s="57"/>
      <c r="DY624" s="57"/>
      <c r="DZ624" s="57"/>
      <c r="EA624" s="57"/>
      <c r="EB624" s="57"/>
      <c r="EC624" s="57"/>
      <c r="ED624" s="57"/>
      <c r="EE624" s="57"/>
      <c r="EF624" s="57"/>
      <c r="EG624" s="57"/>
      <c r="EH624" s="57"/>
      <c r="EI624" s="57"/>
      <c r="EJ624" s="57"/>
      <c r="EK624" s="57"/>
      <c r="EL624" s="57"/>
      <c r="EM624" s="57"/>
      <c r="EN624" s="57"/>
      <c r="EO624" s="57"/>
      <c r="EP624" s="57"/>
      <c r="EQ624" s="57"/>
      <c r="ER624" s="57"/>
      <c r="ES624" s="57"/>
      <c r="ET624" s="57"/>
      <c r="EU624" s="57"/>
      <c r="EV624" s="57"/>
      <c r="EW624" s="57"/>
      <c r="EX624" s="57"/>
      <c r="EY624" s="57"/>
      <c r="EZ624" s="57"/>
      <c r="FA624" s="57"/>
      <c r="FB624" s="57"/>
      <c r="FC624" s="57"/>
      <c r="FD624" s="57"/>
      <c r="FE624" s="57"/>
      <c r="FF624" s="57"/>
      <c r="FG624" s="57"/>
      <c r="FH624" s="57"/>
      <c r="FI624" s="57"/>
      <c r="FJ624" s="57"/>
      <c r="FK624" s="57"/>
      <c r="FL624" s="57"/>
      <c r="FM624" s="57"/>
      <c r="FN624" s="57"/>
      <c r="FO624" s="57"/>
      <c r="FP624" s="57"/>
      <c r="FQ624" s="57"/>
      <c r="FR624" s="57"/>
      <c r="FS624" s="57"/>
      <c r="FT624" s="57"/>
      <c r="FU624" s="57"/>
      <c r="FV624" s="57"/>
      <c r="FW624" s="57"/>
      <c r="FX624" s="57"/>
      <c r="FY624" s="57"/>
      <c r="FZ624" s="57"/>
      <c r="GA624" s="57"/>
      <c r="GB624" s="57"/>
      <c r="GC624" s="57"/>
      <c r="GD624" s="57"/>
      <c r="GE624" s="57"/>
      <c r="GF624" s="57"/>
      <c r="GG624" s="57"/>
      <c r="GH624" s="57"/>
      <c r="GI624" s="57"/>
      <c r="GJ624" s="57"/>
      <c r="GK624" s="57"/>
      <c r="GL624" s="57"/>
      <c r="GM624" s="57"/>
      <c r="GN624" s="57"/>
      <c r="GO624" s="57"/>
      <c r="GP624" s="57"/>
      <c r="GQ624" s="57"/>
      <c r="GR624" s="57"/>
      <c r="GS624" s="57"/>
      <c r="GT624" s="57"/>
      <c r="GU624" s="57"/>
      <c r="GV624" s="57"/>
      <c r="GW624" s="57"/>
      <c r="GX624" s="57"/>
      <c r="GY624" s="57"/>
      <c r="GZ624" s="57"/>
      <c r="HA624" s="57"/>
      <c r="HB624" s="57"/>
      <c r="HC624" s="57"/>
      <c r="HD624" s="57"/>
      <c r="HE624" s="57"/>
      <c r="HF624" s="57"/>
      <c r="HG624" s="57"/>
      <c r="HH624" s="57"/>
      <c r="HI624" s="57"/>
      <c r="HJ624" s="57"/>
      <c r="HK624" s="57"/>
      <c r="HL624" s="57"/>
      <c r="HM624" s="57"/>
      <c r="HN624" s="57"/>
      <c r="HO624" s="57"/>
      <c r="HP624" s="57"/>
      <c r="HQ624" s="57"/>
      <c r="HR624" s="57"/>
      <c r="HS624" s="57"/>
      <c r="HT624" s="57"/>
      <c r="HU624" s="57"/>
      <c r="HV624" s="57"/>
      <c r="HW624" s="57"/>
      <c r="HX624" s="57"/>
      <c r="HY624" s="57"/>
      <c r="HZ624" s="57"/>
      <c r="IA624" s="57"/>
      <c r="IB624" s="57"/>
      <c r="IC624" s="57"/>
    </row>
    <row r="625" spans="4:237"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  <c r="AB625" s="57"/>
      <c r="AC625" s="57"/>
      <c r="AD625" s="57"/>
      <c r="AE625" s="57"/>
      <c r="AF625" s="57"/>
      <c r="AG625" s="57"/>
      <c r="AH625" s="57"/>
      <c r="AI625" s="57"/>
      <c r="AJ625" s="57"/>
      <c r="AK625" s="57"/>
      <c r="AL625" s="57"/>
      <c r="AM625" s="57"/>
      <c r="AN625" s="57"/>
      <c r="AO625" s="57"/>
      <c r="AP625" s="57"/>
      <c r="AQ625" s="57"/>
      <c r="AR625" s="57"/>
      <c r="AS625" s="57"/>
      <c r="AT625" s="57"/>
      <c r="AU625" s="57"/>
      <c r="AV625" s="57"/>
      <c r="AW625" s="57"/>
      <c r="AX625" s="57"/>
      <c r="AY625" s="57"/>
      <c r="AZ625" s="57"/>
      <c r="BA625" s="57"/>
      <c r="BB625" s="57"/>
      <c r="BC625" s="57"/>
      <c r="BD625" s="57"/>
      <c r="BE625" s="57"/>
      <c r="BF625" s="57"/>
      <c r="BG625" s="57"/>
      <c r="BH625" s="57"/>
      <c r="BI625" s="57"/>
      <c r="BJ625" s="57"/>
      <c r="BK625" s="57"/>
      <c r="BL625" s="57"/>
      <c r="BM625" s="57"/>
      <c r="BN625" s="57"/>
      <c r="BO625" s="57"/>
      <c r="BP625" s="57"/>
      <c r="BQ625" s="57"/>
      <c r="BR625" s="57"/>
      <c r="BS625" s="57"/>
      <c r="BT625" s="57"/>
      <c r="BU625" s="57"/>
      <c r="BV625" s="57"/>
      <c r="BW625" s="57"/>
      <c r="BX625" s="57"/>
      <c r="BY625" s="57"/>
      <c r="BZ625" s="57"/>
      <c r="CA625" s="57"/>
      <c r="CB625" s="57"/>
      <c r="CC625" s="57"/>
      <c r="CD625" s="57"/>
      <c r="CE625" s="57"/>
      <c r="CF625" s="57"/>
      <c r="CG625" s="57"/>
      <c r="CH625" s="57"/>
      <c r="CI625" s="57"/>
      <c r="CJ625" s="57"/>
      <c r="CK625" s="57"/>
      <c r="CL625" s="57"/>
      <c r="CM625" s="57"/>
      <c r="CN625" s="57"/>
      <c r="CO625" s="57"/>
      <c r="CP625" s="57"/>
      <c r="CQ625" s="57"/>
      <c r="CR625" s="57"/>
      <c r="CS625" s="57"/>
      <c r="CT625" s="57"/>
      <c r="CU625" s="57"/>
      <c r="CV625" s="57"/>
      <c r="CW625" s="57"/>
      <c r="CX625" s="57"/>
      <c r="CY625" s="57"/>
      <c r="CZ625" s="57"/>
      <c r="DA625" s="57"/>
      <c r="DB625" s="57"/>
      <c r="DC625" s="57"/>
      <c r="DD625" s="57"/>
      <c r="DE625" s="57"/>
      <c r="DF625" s="57"/>
      <c r="DG625" s="57"/>
      <c r="DH625" s="57"/>
      <c r="DI625" s="57"/>
      <c r="DJ625" s="57"/>
      <c r="DK625" s="57"/>
      <c r="DL625" s="57"/>
      <c r="DM625" s="57"/>
      <c r="DN625" s="57"/>
      <c r="DO625" s="57"/>
      <c r="DP625" s="57"/>
      <c r="DQ625" s="57"/>
      <c r="DR625" s="57"/>
      <c r="DS625" s="57"/>
      <c r="DT625" s="57"/>
      <c r="DU625" s="57"/>
      <c r="DV625" s="57"/>
      <c r="DW625" s="57"/>
      <c r="DX625" s="57"/>
      <c r="DY625" s="57"/>
      <c r="DZ625" s="57"/>
      <c r="EA625" s="57"/>
      <c r="EB625" s="57"/>
      <c r="EC625" s="57"/>
      <c r="ED625" s="57"/>
      <c r="EE625" s="57"/>
      <c r="EF625" s="57"/>
      <c r="EG625" s="57"/>
      <c r="EH625" s="57"/>
      <c r="EI625" s="57"/>
      <c r="EJ625" s="57"/>
      <c r="EK625" s="57"/>
      <c r="EL625" s="57"/>
      <c r="EM625" s="57"/>
      <c r="EN625" s="57"/>
      <c r="EO625" s="57"/>
      <c r="EP625" s="57"/>
      <c r="EQ625" s="57"/>
      <c r="ER625" s="57"/>
      <c r="ES625" s="57"/>
      <c r="ET625" s="57"/>
      <c r="EU625" s="57"/>
      <c r="EV625" s="57"/>
      <c r="EW625" s="57"/>
      <c r="EX625" s="57"/>
      <c r="EY625" s="57"/>
      <c r="EZ625" s="57"/>
      <c r="FA625" s="57"/>
      <c r="FB625" s="57"/>
      <c r="FC625" s="57"/>
      <c r="FD625" s="57"/>
      <c r="FE625" s="57"/>
      <c r="FF625" s="57"/>
      <c r="FG625" s="57"/>
      <c r="FH625" s="57"/>
      <c r="FI625" s="57"/>
      <c r="FJ625" s="57"/>
      <c r="FK625" s="57"/>
      <c r="FL625" s="57"/>
      <c r="FM625" s="57"/>
      <c r="FN625" s="57"/>
      <c r="FO625" s="57"/>
      <c r="FP625" s="57"/>
      <c r="FQ625" s="57"/>
      <c r="FR625" s="57"/>
      <c r="FS625" s="57"/>
      <c r="FT625" s="57"/>
      <c r="FU625" s="57"/>
      <c r="FV625" s="57"/>
      <c r="FW625" s="57"/>
      <c r="FX625" s="57"/>
      <c r="FY625" s="57"/>
      <c r="FZ625" s="57"/>
      <c r="GA625" s="57"/>
      <c r="GB625" s="57"/>
      <c r="GC625" s="57"/>
      <c r="GD625" s="57"/>
      <c r="GE625" s="57"/>
      <c r="GF625" s="57"/>
      <c r="GG625" s="57"/>
      <c r="GH625" s="57"/>
      <c r="GI625" s="57"/>
      <c r="GJ625" s="57"/>
      <c r="GK625" s="57"/>
      <c r="GL625" s="57"/>
      <c r="GM625" s="57"/>
      <c r="GN625" s="57"/>
      <c r="GO625" s="57"/>
      <c r="GP625" s="57"/>
      <c r="GQ625" s="57"/>
      <c r="GR625" s="57"/>
      <c r="GS625" s="57"/>
      <c r="GT625" s="57"/>
      <c r="GU625" s="57"/>
      <c r="GV625" s="57"/>
      <c r="GW625" s="57"/>
      <c r="GX625" s="57"/>
      <c r="GY625" s="57"/>
      <c r="GZ625" s="57"/>
      <c r="HA625" s="57"/>
      <c r="HB625" s="57"/>
      <c r="HC625" s="57"/>
      <c r="HD625" s="57"/>
      <c r="HE625" s="57"/>
      <c r="HF625" s="57"/>
      <c r="HG625" s="57"/>
      <c r="HH625" s="57"/>
      <c r="HI625" s="57"/>
      <c r="HJ625" s="57"/>
      <c r="HK625" s="57"/>
      <c r="HL625" s="57"/>
      <c r="HM625" s="57"/>
      <c r="HN625" s="57"/>
      <c r="HO625" s="57"/>
      <c r="HP625" s="57"/>
      <c r="HQ625" s="57"/>
      <c r="HR625" s="57"/>
      <c r="HS625" s="57"/>
      <c r="HT625" s="57"/>
      <c r="HU625" s="57"/>
      <c r="HV625" s="57"/>
      <c r="HW625" s="57"/>
      <c r="HX625" s="57"/>
      <c r="HY625" s="57"/>
      <c r="HZ625" s="57"/>
      <c r="IA625" s="57"/>
      <c r="IB625" s="57"/>
      <c r="IC625" s="57"/>
    </row>
    <row r="626" spans="4:237"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  <c r="AB626" s="57"/>
      <c r="AC626" s="57"/>
      <c r="AD626" s="57"/>
      <c r="AE626" s="57"/>
      <c r="AF626" s="57"/>
      <c r="AG626" s="57"/>
      <c r="AH626" s="57"/>
      <c r="AI626" s="57"/>
      <c r="AJ626" s="57"/>
      <c r="AK626" s="57"/>
      <c r="AL626" s="57"/>
      <c r="AM626" s="57"/>
      <c r="AN626" s="57"/>
      <c r="AO626" s="57"/>
      <c r="AP626" s="57"/>
      <c r="AQ626" s="57"/>
      <c r="AR626" s="57"/>
      <c r="AS626" s="57"/>
      <c r="AT626" s="57"/>
      <c r="AU626" s="57"/>
      <c r="AV626" s="57"/>
      <c r="AW626" s="57"/>
      <c r="AX626" s="57"/>
      <c r="AY626" s="57"/>
      <c r="AZ626" s="57"/>
      <c r="BA626" s="57"/>
      <c r="BB626" s="57"/>
      <c r="BC626" s="57"/>
      <c r="BD626" s="57"/>
      <c r="BE626" s="57"/>
      <c r="BF626" s="57"/>
      <c r="BG626" s="57"/>
      <c r="BH626" s="57"/>
      <c r="BI626" s="57"/>
      <c r="BJ626" s="57"/>
      <c r="BK626" s="57"/>
      <c r="BL626" s="57"/>
      <c r="BM626" s="57"/>
      <c r="BN626" s="57"/>
      <c r="BO626" s="57"/>
      <c r="BP626" s="57"/>
      <c r="BQ626" s="57"/>
      <c r="BR626" s="57"/>
      <c r="BS626" s="57"/>
      <c r="BT626" s="57"/>
      <c r="BU626" s="57"/>
      <c r="BV626" s="57"/>
      <c r="BW626" s="57"/>
      <c r="BX626" s="57"/>
      <c r="BY626" s="57"/>
      <c r="BZ626" s="57"/>
      <c r="CA626" s="57"/>
      <c r="CB626" s="57"/>
      <c r="CC626" s="57"/>
      <c r="CD626" s="57"/>
      <c r="CE626" s="57"/>
      <c r="CF626" s="57"/>
      <c r="CG626" s="57"/>
      <c r="CH626" s="57"/>
      <c r="CI626" s="57"/>
      <c r="CJ626" s="57"/>
      <c r="CK626" s="57"/>
      <c r="CL626" s="57"/>
      <c r="CM626" s="57"/>
      <c r="CN626" s="57"/>
      <c r="CO626" s="57"/>
      <c r="CP626" s="57"/>
      <c r="CQ626" s="57"/>
      <c r="CR626" s="57"/>
      <c r="CS626" s="57"/>
      <c r="CT626" s="57"/>
      <c r="CU626" s="57"/>
      <c r="CV626" s="57"/>
      <c r="CW626" s="57"/>
      <c r="CX626" s="57"/>
      <c r="CY626" s="57"/>
      <c r="CZ626" s="57"/>
      <c r="DA626" s="57"/>
      <c r="DB626" s="57"/>
      <c r="DC626" s="57"/>
      <c r="DD626" s="57"/>
      <c r="DE626" s="57"/>
      <c r="DF626" s="57"/>
      <c r="DG626" s="57"/>
      <c r="DH626" s="57"/>
      <c r="DI626" s="57"/>
      <c r="DJ626" s="57"/>
      <c r="DK626" s="57"/>
      <c r="DL626" s="57"/>
      <c r="DM626" s="57"/>
      <c r="DN626" s="57"/>
      <c r="DO626" s="57"/>
      <c r="DP626" s="57"/>
      <c r="DQ626" s="57"/>
      <c r="DR626" s="57"/>
      <c r="DS626" s="57"/>
      <c r="DT626" s="57"/>
      <c r="DU626" s="57"/>
      <c r="DV626" s="57"/>
      <c r="DW626" s="57"/>
      <c r="DX626" s="57"/>
      <c r="DY626" s="57"/>
      <c r="DZ626" s="57"/>
      <c r="EA626" s="57"/>
      <c r="EB626" s="57"/>
      <c r="EC626" s="57"/>
      <c r="ED626" s="57"/>
      <c r="EE626" s="57"/>
      <c r="EF626" s="57"/>
      <c r="EG626" s="57"/>
      <c r="EH626" s="57"/>
      <c r="EI626" s="57"/>
      <c r="EJ626" s="57"/>
      <c r="EK626" s="57"/>
      <c r="EL626" s="57"/>
      <c r="EM626" s="57"/>
      <c r="EN626" s="57"/>
      <c r="EO626" s="57"/>
      <c r="EP626" s="57"/>
      <c r="EQ626" s="57"/>
      <c r="ER626" s="57"/>
      <c r="ES626" s="57"/>
      <c r="ET626" s="57"/>
      <c r="EU626" s="57"/>
      <c r="EV626" s="57"/>
      <c r="EW626" s="57"/>
      <c r="EX626" s="57"/>
      <c r="EY626" s="57"/>
      <c r="EZ626" s="57"/>
      <c r="FA626" s="57"/>
      <c r="FB626" s="57"/>
      <c r="FC626" s="57"/>
      <c r="FD626" s="57"/>
      <c r="FE626" s="57"/>
      <c r="FF626" s="57"/>
      <c r="FG626" s="57"/>
      <c r="FH626" s="57"/>
      <c r="FI626" s="57"/>
      <c r="FJ626" s="57"/>
      <c r="FK626" s="57"/>
      <c r="FL626" s="57"/>
      <c r="FM626" s="57"/>
      <c r="FN626" s="57"/>
      <c r="FO626" s="57"/>
      <c r="FP626" s="57"/>
      <c r="FQ626" s="57"/>
      <c r="FR626" s="57"/>
      <c r="FS626" s="57"/>
      <c r="FT626" s="57"/>
      <c r="FU626" s="57"/>
      <c r="FV626" s="57"/>
      <c r="FW626" s="57"/>
      <c r="FX626" s="57"/>
      <c r="FY626" s="57"/>
      <c r="FZ626" s="57"/>
      <c r="GA626" s="57"/>
      <c r="GB626" s="57"/>
      <c r="GC626" s="57"/>
      <c r="GD626" s="57"/>
      <c r="GE626" s="57"/>
      <c r="GF626" s="57"/>
      <c r="GG626" s="57"/>
      <c r="GH626" s="57"/>
      <c r="GI626" s="57"/>
      <c r="GJ626" s="57"/>
      <c r="GK626" s="57"/>
      <c r="GL626" s="57"/>
      <c r="GM626" s="57"/>
      <c r="GN626" s="57"/>
      <c r="GO626" s="57"/>
      <c r="GP626" s="57"/>
      <c r="GQ626" s="57"/>
      <c r="GR626" s="57"/>
      <c r="GS626" s="57"/>
      <c r="GT626" s="57"/>
      <c r="GU626" s="57"/>
      <c r="GV626" s="57"/>
      <c r="GW626" s="57"/>
      <c r="GX626" s="57"/>
      <c r="GY626" s="57"/>
      <c r="GZ626" s="57"/>
      <c r="HA626" s="57"/>
      <c r="HB626" s="57"/>
      <c r="HC626" s="57"/>
      <c r="HD626" s="57"/>
      <c r="HE626" s="57"/>
      <c r="HF626" s="57"/>
      <c r="HG626" s="57"/>
      <c r="HH626" s="57"/>
      <c r="HI626" s="57"/>
      <c r="HJ626" s="57"/>
      <c r="HK626" s="57"/>
      <c r="HL626" s="57"/>
      <c r="HM626" s="57"/>
      <c r="HN626" s="57"/>
      <c r="HO626" s="57"/>
      <c r="HP626" s="57"/>
      <c r="HQ626" s="57"/>
      <c r="HR626" s="57"/>
      <c r="HS626" s="57"/>
      <c r="HT626" s="57"/>
      <c r="HU626" s="57"/>
      <c r="HV626" s="57"/>
      <c r="HW626" s="57"/>
      <c r="HX626" s="57"/>
      <c r="HY626" s="57"/>
      <c r="HZ626" s="57"/>
      <c r="IA626" s="57"/>
      <c r="IB626" s="57"/>
      <c r="IC626" s="57"/>
    </row>
    <row r="627" spans="4:237"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  <c r="AB627" s="57"/>
      <c r="AC627" s="57"/>
      <c r="AD627" s="57"/>
      <c r="AE627" s="57"/>
      <c r="AF627" s="57"/>
      <c r="AG627" s="57"/>
      <c r="AH627" s="57"/>
      <c r="AI627" s="57"/>
      <c r="AJ627" s="57"/>
      <c r="AK627" s="57"/>
      <c r="AL627" s="57"/>
      <c r="AM627" s="57"/>
      <c r="AN627" s="57"/>
      <c r="AO627" s="57"/>
      <c r="AP627" s="57"/>
      <c r="AQ627" s="57"/>
      <c r="AR627" s="57"/>
      <c r="AS627" s="57"/>
      <c r="AT627" s="57"/>
      <c r="AU627" s="57"/>
      <c r="AV627" s="57"/>
      <c r="AW627" s="57"/>
      <c r="AX627" s="57"/>
      <c r="AY627" s="57"/>
      <c r="AZ627" s="57"/>
      <c r="BA627" s="57"/>
      <c r="BB627" s="57"/>
      <c r="BC627" s="57"/>
      <c r="BD627" s="57"/>
      <c r="BE627" s="57"/>
      <c r="BF627" s="57"/>
      <c r="BG627" s="57"/>
      <c r="BH627" s="57"/>
      <c r="BI627" s="57"/>
      <c r="BJ627" s="57"/>
      <c r="BK627" s="57"/>
      <c r="BL627" s="57"/>
      <c r="BM627" s="57"/>
      <c r="BN627" s="57"/>
      <c r="BO627" s="57"/>
      <c r="BP627" s="57"/>
      <c r="BQ627" s="57"/>
      <c r="BR627" s="57"/>
      <c r="BS627" s="57"/>
      <c r="BT627" s="57"/>
      <c r="BU627" s="57"/>
      <c r="BV627" s="57"/>
      <c r="BW627" s="57"/>
      <c r="BX627" s="57"/>
      <c r="BY627" s="57"/>
      <c r="BZ627" s="57"/>
      <c r="CA627" s="57"/>
      <c r="CB627" s="57"/>
      <c r="CC627" s="57"/>
      <c r="CD627" s="57"/>
      <c r="CE627" s="57"/>
      <c r="CF627" s="57"/>
      <c r="CG627" s="57"/>
      <c r="CH627" s="57"/>
      <c r="CI627" s="57"/>
      <c r="CJ627" s="57"/>
      <c r="CK627" s="57"/>
      <c r="CL627" s="57"/>
      <c r="CM627" s="57"/>
      <c r="CN627" s="57"/>
      <c r="CO627" s="57"/>
      <c r="CP627" s="57"/>
      <c r="CQ627" s="57"/>
      <c r="CR627" s="57"/>
      <c r="CS627" s="57"/>
      <c r="CT627" s="57"/>
      <c r="CU627" s="57"/>
      <c r="CV627" s="57"/>
      <c r="CW627" s="57"/>
      <c r="CX627" s="57"/>
      <c r="CY627" s="57"/>
      <c r="CZ627" s="57"/>
      <c r="DA627" s="57"/>
      <c r="DB627" s="57"/>
      <c r="DC627" s="57"/>
      <c r="DD627" s="57"/>
      <c r="DE627" s="57"/>
      <c r="DF627" s="57"/>
      <c r="DG627" s="57"/>
      <c r="DH627" s="57"/>
      <c r="DI627" s="57"/>
      <c r="DJ627" s="57"/>
      <c r="DK627" s="57"/>
      <c r="DL627" s="57"/>
      <c r="DM627" s="57"/>
      <c r="DN627" s="57"/>
      <c r="DO627" s="57"/>
      <c r="DP627" s="57"/>
      <c r="DQ627" s="57"/>
      <c r="DR627" s="57"/>
      <c r="DS627" s="57"/>
      <c r="DT627" s="57"/>
      <c r="DU627" s="57"/>
      <c r="DV627" s="57"/>
      <c r="DW627" s="57"/>
      <c r="DX627" s="57"/>
      <c r="DY627" s="57"/>
      <c r="DZ627" s="57"/>
      <c r="EA627" s="57"/>
      <c r="EB627" s="57"/>
      <c r="EC627" s="57"/>
      <c r="ED627" s="57"/>
      <c r="EE627" s="57"/>
      <c r="EF627" s="57"/>
      <c r="EG627" s="57"/>
      <c r="EH627" s="57"/>
      <c r="EI627" s="57"/>
      <c r="EJ627" s="57"/>
      <c r="EK627" s="57"/>
      <c r="EL627" s="57"/>
      <c r="EM627" s="57"/>
      <c r="EN627" s="57"/>
      <c r="EO627" s="57"/>
      <c r="EP627" s="57"/>
      <c r="EQ627" s="57"/>
      <c r="ER627" s="57"/>
      <c r="ES627" s="57"/>
      <c r="ET627" s="57"/>
      <c r="EU627" s="57"/>
      <c r="EV627" s="57"/>
      <c r="EW627" s="57"/>
      <c r="EX627" s="57"/>
      <c r="EY627" s="57"/>
      <c r="EZ627" s="57"/>
      <c r="FA627" s="57"/>
      <c r="FB627" s="57"/>
      <c r="FC627" s="57"/>
      <c r="FD627" s="57"/>
      <c r="FE627" s="57"/>
      <c r="FF627" s="57"/>
      <c r="FG627" s="57"/>
      <c r="FH627" s="57"/>
      <c r="FI627" s="57"/>
      <c r="FJ627" s="57"/>
      <c r="FK627" s="57"/>
      <c r="FL627" s="57"/>
      <c r="FM627" s="57"/>
      <c r="FN627" s="57"/>
      <c r="FO627" s="57"/>
      <c r="FP627" s="57"/>
      <c r="FQ627" s="57"/>
      <c r="FR627" s="57"/>
      <c r="FS627" s="57"/>
      <c r="FT627" s="57"/>
      <c r="FU627" s="57"/>
      <c r="FV627" s="57"/>
      <c r="FW627" s="57"/>
      <c r="FX627" s="57"/>
      <c r="FY627" s="57"/>
      <c r="FZ627" s="57"/>
      <c r="GA627" s="57"/>
      <c r="GB627" s="57"/>
      <c r="GC627" s="57"/>
      <c r="GD627" s="57"/>
      <c r="GE627" s="57"/>
      <c r="GF627" s="57"/>
      <c r="GG627" s="57"/>
      <c r="GH627" s="57"/>
      <c r="GI627" s="57"/>
      <c r="GJ627" s="57"/>
      <c r="GK627" s="57"/>
      <c r="GL627" s="57"/>
      <c r="GM627" s="57"/>
      <c r="GN627" s="57"/>
      <c r="GO627" s="57"/>
      <c r="GP627" s="57"/>
      <c r="GQ627" s="57"/>
      <c r="GR627" s="57"/>
      <c r="GS627" s="57"/>
      <c r="GT627" s="57"/>
      <c r="GU627" s="57"/>
      <c r="GV627" s="57"/>
      <c r="GW627" s="57"/>
      <c r="GX627" s="57"/>
      <c r="GY627" s="57"/>
      <c r="GZ627" s="57"/>
      <c r="HA627" s="57"/>
      <c r="HB627" s="57"/>
      <c r="HC627" s="57"/>
      <c r="HD627" s="57"/>
      <c r="HE627" s="57"/>
      <c r="HF627" s="57"/>
      <c r="HG627" s="57"/>
      <c r="HH627" s="57"/>
      <c r="HI627" s="57"/>
      <c r="HJ627" s="57"/>
      <c r="HK627" s="57"/>
      <c r="HL627" s="57"/>
      <c r="HM627" s="57"/>
      <c r="HN627" s="57"/>
      <c r="HO627" s="57"/>
      <c r="HP627" s="57"/>
      <c r="HQ627" s="57"/>
      <c r="HR627" s="57"/>
      <c r="HS627" s="57"/>
      <c r="HT627" s="57"/>
      <c r="HU627" s="57"/>
      <c r="HV627" s="57"/>
      <c r="HW627" s="57"/>
      <c r="HX627" s="57"/>
      <c r="HY627" s="57"/>
      <c r="HZ627" s="57"/>
      <c r="IA627" s="57"/>
      <c r="IB627" s="57"/>
      <c r="IC627" s="57"/>
    </row>
    <row r="628" spans="4:237"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  <c r="AB628" s="57"/>
      <c r="AC628" s="57"/>
      <c r="AD628" s="57"/>
      <c r="AE628" s="57"/>
      <c r="AF628" s="57"/>
      <c r="AG628" s="57"/>
      <c r="AH628" s="57"/>
      <c r="AI628" s="57"/>
      <c r="AJ628" s="57"/>
      <c r="AK628" s="57"/>
      <c r="AL628" s="57"/>
      <c r="AM628" s="57"/>
      <c r="AN628" s="57"/>
      <c r="AO628" s="57"/>
      <c r="AP628" s="57"/>
      <c r="AQ628" s="57"/>
      <c r="AR628" s="57"/>
      <c r="AS628" s="57"/>
      <c r="AT628" s="57"/>
      <c r="AU628" s="57"/>
      <c r="AV628" s="57"/>
      <c r="AW628" s="57"/>
      <c r="AX628" s="57"/>
      <c r="AY628" s="57"/>
      <c r="AZ628" s="57"/>
      <c r="BA628" s="57"/>
      <c r="BB628" s="57"/>
      <c r="BC628" s="57"/>
      <c r="BD628" s="57"/>
      <c r="BE628" s="57"/>
      <c r="BF628" s="57"/>
      <c r="BG628" s="57"/>
      <c r="BH628" s="57"/>
      <c r="BI628" s="57"/>
      <c r="BJ628" s="57"/>
      <c r="BK628" s="57"/>
      <c r="BL628" s="57"/>
      <c r="BM628" s="57"/>
      <c r="BN628" s="57"/>
      <c r="BO628" s="57"/>
      <c r="BP628" s="57"/>
      <c r="BQ628" s="57"/>
      <c r="BR628" s="57"/>
      <c r="BS628" s="57"/>
      <c r="BT628" s="57"/>
      <c r="BU628" s="57"/>
      <c r="BV628" s="57"/>
      <c r="BW628" s="57"/>
      <c r="BX628" s="57"/>
      <c r="BY628" s="57"/>
      <c r="BZ628" s="57"/>
      <c r="CA628" s="57"/>
      <c r="CB628" s="57"/>
      <c r="CC628" s="57"/>
      <c r="CD628" s="57"/>
      <c r="CE628" s="57"/>
      <c r="CF628" s="57"/>
      <c r="CG628" s="57"/>
      <c r="CH628" s="57"/>
      <c r="CI628" s="57"/>
      <c r="CJ628" s="57"/>
      <c r="CK628" s="57"/>
      <c r="CL628" s="57"/>
      <c r="CM628" s="57"/>
      <c r="CN628" s="57"/>
      <c r="CO628" s="57"/>
      <c r="CP628" s="57"/>
      <c r="CQ628" s="57"/>
      <c r="CR628" s="57"/>
      <c r="CS628" s="57"/>
      <c r="CT628" s="57"/>
      <c r="CU628" s="57"/>
      <c r="CV628" s="57"/>
      <c r="CW628" s="57"/>
      <c r="CX628" s="57"/>
      <c r="CY628" s="57"/>
      <c r="CZ628" s="57"/>
      <c r="DA628" s="57"/>
      <c r="DB628" s="57"/>
      <c r="DC628" s="57"/>
      <c r="DD628" s="57"/>
      <c r="DE628" s="57"/>
      <c r="DF628" s="57"/>
      <c r="DG628" s="57"/>
      <c r="DH628" s="57"/>
      <c r="DI628" s="57"/>
      <c r="DJ628" s="57"/>
      <c r="DK628" s="57"/>
      <c r="DL628" s="57"/>
      <c r="DM628" s="57"/>
      <c r="DN628" s="57"/>
      <c r="DO628" s="57"/>
      <c r="DP628" s="57"/>
      <c r="DQ628" s="57"/>
      <c r="DR628" s="57"/>
      <c r="DS628" s="57"/>
      <c r="DT628" s="57"/>
      <c r="DU628" s="57"/>
      <c r="DV628" s="57"/>
      <c r="DW628" s="57"/>
      <c r="DX628" s="57"/>
      <c r="DY628" s="57"/>
      <c r="DZ628" s="57"/>
      <c r="EA628" s="57"/>
      <c r="EB628" s="57"/>
      <c r="EC628" s="57"/>
      <c r="ED628" s="57"/>
      <c r="EE628" s="57"/>
      <c r="EF628" s="57"/>
      <c r="EG628" s="57"/>
      <c r="EH628" s="57"/>
      <c r="EI628" s="57"/>
      <c r="EJ628" s="57"/>
      <c r="EK628" s="57"/>
      <c r="EL628" s="57"/>
      <c r="EM628" s="57"/>
      <c r="EN628" s="57"/>
      <c r="EO628" s="57"/>
      <c r="EP628" s="57"/>
      <c r="EQ628" s="57"/>
      <c r="ER628" s="57"/>
      <c r="ES628" s="57"/>
      <c r="ET628" s="57"/>
      <c r="EU628" s="57"/>
      <c r="EV628" s="57"/>
      <c r="EW628" s="57"/>
      <c r="EX628" s="57"/>
      <c r="EY628" s="57"/>
      <c r="EZ628" s="57"/>
      <c r="FA628" s="57"/>
      <c r="FB628" s="57"/>
      <c r="FC628" s="57"/>
      <c r="FD628" s="57"/>
      <c r="FE628" s="57"/>
      <c r="FF628" s="57"/>
      <c r="FG628" s="57"/>
      <c r="FH628" s="57"/>
      <c r="FI628" s="57"/>
      <c r="FJ628" s="57"/>
      <c r="FK628" s="57"/>
      <c r="FL628" s="57"/>
      <c r="FM628" s="57"/>
      <c r="FN628" s="57"/>
      <c r="FO628" s="57"/>
      <c r="FP628" s="57"/>
      <c r="FQ628" s="57"/>
      <c r="FR628" s="57"/>
      <c r="FS628" s="57"/>
      <c r="FT628" s="57"/>
      <c r="FU628" s="57"/>
      <c r="FV628" s="57"/>
      <c r="FW628" s="57"/>
      <c r="FX628" s="57"/>
      <c r="FY628" s="57"/>
      <c r="FZ628" s="57"/>
      <c r="GA628" s="57"/>
      <c r="GB628" s="57"/>
      <c r="GC628" s="57"/>
      <c r="GD628" s="57"/>
      <c r="GE628" s="57"/>
      <c r="GF628" s="57"/>
      <c r="GG628" s="57"/>
      <c r="GH628" s="57"/>
      <c r="GI628" s="57"/>
      <c r="GJ628" s="57"/>
      <c r="GK628" s="57"/>
      <c r="GL628" s="57"/>
      <c r="GM628" s="57"/>
      <c r="GN628" s="57"/>
      <c r="GO628" s="57"/>
      <c r="GP628" s="57"/>
      <c r="GQ628" s="57"/>
      <c r="GR628" s="57"/>
      <c r="GS628" s="57"/>
      <c r="GT628" s="57"/>
      <c r="GU628" s="57"/>
      <c r="GV628" s="57"/>
      <c r="GW628" s="57"/>
      <c r="GX628" s="57"/>
      <c r="GY628" s="57"/>
      <c r="GZ628" s="57"/>
      <c r="HA628" s="57"/>
      <c r="HB628" s="57"/>
      <c r="HC628" s="57"/>
      <c r="HD628" s="57"/>
      <c r="HE628" s="57"/>
      <c r="HF628" s="57"/>
      <c r="HG628" s="57"/>
      <c r="HH628" s="57"/>
      <c r="HI628" s="57"/>
      <c r="HJ628" s="57"/>
      <c r="HK628" s="57"/>
      <c r="HL628" s="57"/>
      <c r="HM628" s="57"/>
      <c r="HN628" s="57"/>
      <c r="HO628" s="57"/>
      <c r="HP628" s="57"/>
      <c r="HQ628" s="57"/>
      <c r="HR628" s="57"/>
      <c r="HS628" s="57"/>
      <c r="HT628" s="57"/>
      <c r="HU628" s="57"/>
      <c r="HV628" s="57"/>
      <c r="HW628" s="57"/>
      <c r="HX628" s="57"/>
      <c r="HY628" s="57"/>
      <c r="HZ628" s="57"/>
      <c r="IA628" s="57"/>
      <c r="IB628" s="57"/>
      <c r="IC628" s="57"/>
    </row>
    <row r="629" spans="4:237"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  <c r="AB629" s="57"/>
      <c r="AC629" s="57"/>
      <c r="AD629" s="57"/>
      <c r="AE629" s="57"/>
      <c r="AF629" s="57"/>
      <c r="AG629" s="57"/>
      <c r="AH629" s="57"/>
      <c r="AI629" s="57"/>
      <c r="AJ629" s="57"/>
      <c r="AK629" s="57"/>
      <c r="AL629" s="57"/>
      <c r="AM629" s="57"/>
      <c r="AN629" s="57"/>
      <c r="AO629" s="57"/>
      <c r="AP629" s="57"/>
      <c r="AQ629" s="57"/>
      <c r="AR629" s="57"/>
      <c r="AS629" s="57"/>
      <c r="AT629" s="57"/>
      <c r="AU629" s="57"/>
      <c r="AV629" s="57"/>
      <c r="AW629" s="57"/>
      <c r="AX629" s="57"/>
      <c r="AY629" s="57"/>
      <c r="AZ629" s="57"/>
      <c r="BA629" s="57"/>
      <c r="BB629" s="57"/>
      <c r="BC629" s="57"/>
      <c r="BD629" s="57"/>
      <c r="BE629" s="57"/>
      <c r="BF629" s="57"/>
      <c r="BG629" s="57"/>
      <c r="BH629" s="57"/>
      <c r="BI629" s="57"/>
      <c r="BJ629" s="57"/>
      <c r="BK629" s="57"/>
      <c r="BL629" s="57"/>
      <c r="BM629" s="57"/>
      <c r="BN629" s="57"/>
      <c r="BO629" s="57"/>
      <c r="BP629" s="57"/>
      <c r="BQ629" s="57"/>
      <c r="BR629" s="57"/>
      <c r="BS629" s="57"/>
      <c r="BT629" s="57"/>
      <c r="BU629" s="57"/>
      <c r="BV629" s="57"/>
      <c r="BW629" s="57"/>
      <c r="BX629" s="57"/>
      <c r="BY629" s="57"/>
      <c r="BZ629" s="57"/>
      <c r="CA629" s="57"/>
      <c r="CB629" s="57"/>
      <c r="CC629" s="57"/>
      <c r="CD629" s="57"/>
      <c r="CE629" s="57"/>
      <c r="CF629" s="57"/>
      <c r="CG629" s="57"/>
      <c r="CH629" s="57"/>
      <c r="CI629" s="57"/>
      <c r="CJ629" s="57"/>
      <c r="CK629" s="57"/>
      <c r="CL629" s="57"/>
      <c r="CM629" s="57"/>
      <c r="CN629" s="57"/>
      <c r="CO629" s="57"/>
      <c r="CP629" s="57"/>
      <c r="CQ629" s="57"/>
      <c r="CR629" s="57"/>
      <c r="CS629" s="57"/>
      <c r="CT629" s="57"/>
      <c r="CU629" s="57"/>
      <c r="CV629" s="57"/>
      <c r="CW629" s="57"/>
      <c r="CX629" s="57"/>
      <c r="CY629" s="57"/>
      <c r="CZ629" s="57"/>
      <c r="DA629" s="57"/>
      <c r="DB629" s="57"/>
      <c r="DC629" s="57"/>
      <c r="DD629" s="57"/>
      <c r="DE629" s="57"/>
      <c r="DF629" s="57"/>
      <c r="DG629" s="57"/>
      <c r="DH629" s="57"/>
      <c r="DI629" s="57"/>
      <c r="DJ629" s="57"/>
      <c r="DK629" s="57"/>
      <c r="DL629" s="57"/>
      <c r="DM629" s="57"/>
      <c r="DN629" s="57"/>
      <c r="DO629" s="57"/>
      <c r="DP629" s="57"/>
      <c r="DQ629" s="57"/>
      <c r="DR629" s="57"/>
      <c r="DS629" s="57"/>
      <c r="DT629" s="57"/>
      <c r="DU629" s="57"/>
      <c r="DV629" s="57"/>
      <c r="DW629" s="57"/>
      <c r="DX629" s="57"/>
      <c r="DY629" s="57"/>
      <c r="DZ629" s="57"/>
      <c r="EA629" s="57"/>
      <c r="EB629" s="57"/>
      <c r="EC629" s="57"/>
      <c r="ED629" s="57"/>
      <c r="EE629" s="57"/>
      <c r="EF629" s="57"/>
      <c r="EG629" s="57"/>
      <c r="EH629" s="57"/>
      <c r="EI629" s="57"/>
      <c r="EJ629" s="57"/>
      <c r="EK629" s="57"/>
      <c r="EL629" s="57"/>
      <c r="EM629" s="57"/>
      <c r="EN629" s="57"/>
      <c r="EO629" s="57"/>
      <c r="EP629" s="57"/>
      <c r="EQ629" s="57"/>
      <c r="ER629" s="57"/>
      <c r="ES629" s="57"/>
      <c r="ET629" s="57"/>
      <c r="EU629" s="57"/>
      <c r="EV629" s="57"/>
      <c r="EW629" s="57"/>
      <c r="EX629" s="57"/>
      <c r="EY629" s="57"/>
      <c r="EZ629" s="57"/>
      <c r="FA629" s="57"/>
      <c r="FB629" s="57"/>
      <c r="FC629" s="57"/>
      <c r="FD629" s="57"/>
      <c r="FE629" s="57"/>
      <c r="FF629" s="57"/>
      <c r="FG629" s="57"/>
      <c r="FH629" s="57"/>
      <c r="FI629" s="57"/>
      <c r="FJ629" s="57"/>
      <c r="FK629" s="57"/>
      <c r="FL629" s="57"/>
      <c r="FM629" s="57"/>
      <c r="FN629" s="57"/>
      <c r="FO629" s="57"/>
      <c r="FP629" s="57"/>
      <c r="FQ629" s="57"/>
      <c r="FR629" s="57"/>
      <c r="FS629" s="57"/>
      <c r="FT629" s="57"/>
      <c r="FU629" s="57"/>
      <c r="FV629" s="57"/>
      <c r="FW629" s="57"/>
      <c r="FX629" s="57"/>
      <c r="FY629" s="57"/>
      <c r="FZ629" s="57"/>
      <c r="GA629" s="57"/>
      <c r="GB629" s="57"/>
      <c r="GC629" s="57"/>
      <c r="GD629" s="57"/>
      <c r="GE629" s="57"/>
      <c r="GF629" s="57"/>
      <c r="GG629" s="57"/>
      <c r="GH629" s="57"/>
      <c r="GI629" s="57"/>
      <c r="GJ629" s="57"/>
      <c r="GK629" s="57"/>
      <c r="GL629" s="57"/>
      <c r="GM629" s="57"/>
      <c r="GN629" s="57"/>
      <c r="GO629" s="57"/>
      <c r="GP629" s="57"/>
      <c r="GQ629" s="57"/>
      <c r="GR629" s="57"/>
      <c r="GS629" s="57"/>
      <c r="GT629" s="57"/>
      <c r="GU629" s="57"/>
      <c r="GV629" s="57"/>
      <c r="GW629" s="57"/>
      <c r="GX629" s="57"/>
      <c r="GY629" s="57"/>
      <c r="GZ629" s="57"/>
      <c r="HA629" s="57"/>
      <c r="HB629" s="57"/>
      <c r="HC629" s="57"/>
      <c r="HD629" s="57"/>
      <c r="HE629" s="57"/>
      <c r="HF629" s="57"/>
      <c r="HG629" s="57"/>
      <c r="HH629" s="57"/>
      <c r="HI629" s="57"/>
      <c r="HJ629" s="57"/>
      <c r="HK629" s="57"/>
      <c r="HL629" s="57"/>
      <c r="HM629" s="57"/>
      <c r="HN629" s="57"/>
      <c r="HO629" s="57"/>
      <c r="HP629" s="57"/>
      <c r="HQ629" s="57"/>
      <c r="HR629" s="57"/>
      <c r="HS629" s="57"/>
      <c r="HT629" s="57"/>
      <c r="HU629" s="57"/>
      <c r="HV629" s="57"/>
      <c r="HW629" s="57"/>
      <c r="HX629" s="57"/>
      <c r="HY629" s="57"/>
      <c r="HZ629" s="57"/>
      <c r="IA629" s="57"/>
      <c r="IB629" s="57"/>
      <c r="IC629" s="57"/>
    </row>
    <row r="630" spans="4:237"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  <c r="AA630" s="57"/>
      <c r="AB630" s="57"/>
      <c r="AC630" s="57"/>
      <c r="AD630" s="57"/>
      <c r="AE630" s="57"/>
      <c r="AF630" s="57"/>
      <c r="AG630" s="57"/>
      <c r="AH630" s="57"/>
      <c r="AI630" s="57"/>
      <c r="AJ630" s="57"/>
      <c r="AK630" s="57"/>
      <c r="AL630" s="57"/>
      <c r="AM630" s="57"/>
      <c r="AN630" s="57"/>
      <c r="AO630" s="57"/>
      <c r="AP630" s="57"/>
      <c r="AQ630" s="57"/>
      <c r="AR630" s="57"/>
      <c r="AS630" s="57"/>
      <c r="AT630" s="57"/>
      <c r="AU630" s="57"/>
      <c r="AV630" s="57"/>
      <c r="AW630" s="57"/>
      <c r="AX630" s="57"/>
      <c r="AY630" s="57"/>
      <c r="AZ630" s="57"/>
      <c r="BA630" s="57"/>
      <c r="BB630" s="57"/>
      <c r="BC630" s="57"/>
      <c r="BD630" s="57"/>
      <c r="BE630" s="57"/>
      <c r="BF630" s="57"/>
      <c r="BG630" s="57"/>
      <c r="BH630" s="57"/>
      <c r="BI630" s="57"/>
      <c r="BJ630" s="57"/>
      <c r="BK630" s="57"/>
      <c r="BL630" s="57"/>
      <c r="BM630" s="57"/>
      <c r="BN630" s="57"/>
      <c r="BO630" s="57"/>
      <c r="BP630" s="57"/>
      <c r="BQ630" s="57"/>
      <c r="BR630" s="57"/>
      <c r="BS630" s="57"/>
      <c r="BT630" s="57"/>
      <c r="BU630" s="57"/>
      <c r="BV630" s="57"/>
      <c r="BW630" s="57"/>
      <c r="BX630" s="57"/>
      <c r="BY630" s="57"/>
      <c r="BZ630" s="57"/>
      <c r="CA630" s="57"/>
      <c r="CB630" s="57"/>
      <c r="CC630" s="57"/>
      <c r="CD630" s="57"/>
      <c r="CE630" s="57"/>
      <c r="CF630" s="57"/>
      <c r="CG630" s="57"/>
      <c r="CH630" s="57"/>
      <c r="CI630" s="57"/>
      <c r="CJ630" s="57"/>
      <c r="CK630" s="57"/>
      <c r="CL630" s="57"/>
      <c r="CM630" s="57"/>
      <c r="CN630" s="57"/>
      <c r="CO630" s="57"/>
      <c r="CP630" s="57"/>
      <c r="CQ630" s="57"/>
      <c r="CR630" s="57"/>
      <c r="CS630" s="57"/>
      <c r="CT630" s="57"/>
      <c r="CU630" s="57"/>
      <c r="CV630" s="57"/>
      <c r="CW630" s="57"/>
      <c r="CX630" s="57"/>
      <c r="CY630" s="57"/>
      <c r="CZ630" s="57"/>
      <c r="DA630" s="57"/>
      <c r="DB630" s="57"/>
      <c r="DC630" s="57"/>
      <c r="DD630" s="57"/>
      <c r="DE630" s="57"/>
      <c r="DF630" s="57"/>
      <c r="DG630" s="57"/>
      <c r="DH630" s="57"/>
      <c r="DI630" s="57"/>
      <c r="DJ630" s="57"/>
      <c r="DK630" s="57"/>
      <c r="DL630" s="57"/>
      <c r="DM630" s="57"/>
      <c r="DN630" s="57"/>
      <c r="DO630" s="57"/>
      <c r="DP630" s="57"/>
      <c r="DQ630" s="57"/>
      <c r="DR630" s="57"/>
      <c r="DS630" s="57"/>
      <c r="DT630" s="57"/>
      <c r="DU630" s="57"/>
      <c r="DV630" s="57"/>
      <c r="DW630" s="57"/>
      <c r="DX630" s="57"/>
      <c r="DY630" s="57"/>
      <c r="DZ630" s="57"/>
      <c r="EA630" s="57"/>
      <c r="EB630" s="57"/>
      <c r="EC630" s="57"/>
      <c r="ED630" s="57"/>
      <c r="EE630" s="57"/>
      <c r="EF630" s="57"/>
      <c r="EG630" s="57"/>
      <c r="EH630" s="57"/>
      <c r="EI630" s="57"/>
      <c r="EJ630" s="57"/>
      <c r="EK630" s="57"/>
      <c r="EL630" s="57"/>
      <c r="EM630" s="57"/>
      <c r="EN630" s="57"/>
      <c r="EO630" s="57"/>
      <c r="EP630" s="57"/>
      <c r="EQ630" s="57"/>
      <c r="ER630" s="57"/>
      <c r="ES630" s="57"/>
      <c r="ET630" s="57"/>
      <c r="EU630" s="57"/>
      <c r="EV630" s="57"/>
      <c r="EW630" s="57"/>
      <c r="EX630" s="57"/>
      <c r="EY630" s="57"/>
      <c r="EZ630" s="57"/>
      <c r="FA630" s="57"/>
      <c r="FB630" s="57"/>
      <c r="FC630" s="57"/>
      <c r="FD630" s="57"/>
      <c r="FE630" s="57"/>
      <c r="FF630" s="57"/>
      <c r="FG630" s="57"/>
      <c r="FH630" s="57"/>
      <c r="FI630" s="57"/>
      <c r="FJ630" s="57"/>
      <c r="FK630" s="57"/>
      <c r="FL630" s="57"/>
      <c r="FM630" s="57"/>
      <c r="FN630" s="57"/>
      <c r="FO630" s="57"/>
      <c r="FP630" s="57"/>
      <c r="FQ630" s="57"/>
      <c r="FR630" s="57"/>
      <c r="FS630" s="57"/>
      <c r="FT630" s="57"/>
      <c r="FU630" s="57"/>
      <c r="FV630" s="57"/>
      <c r="FW630" s="57"/>
      <c r="FX630" s="57"/>
      <c r="FY630" s="57"/>
      <c r="FZ630" s="57"/>
      <c r="GA630" s="57"/>
      <c r="GB630" s="57"/>
      <c r="GC630" s="57"/>
      <c r="GD630" s="57"/>
      <c r="GE630" s="57"/>
      <c r="GF630" s="57"/>
      <c r="GG630" s="57"/>
      <c r="GH630" s="57"/>
      <c r="GI630" s="57"/>
      <c r="GJ630" s="57"/>
      <c r="GK630" s="57"/>
      <c r="GL630" s="57"/>
      <c r="GM630" s="57"/>
      <c r="GN630" s="57"/>
      <c r="GO630" s="57"/>
      <c r="GP630" s="57"/>
      <c r="GQ630" s="57"/>
      <c r="GR630" s="57"/>
      <c r="GS630" s="57"/>
      <c r="GT630" s="57"/>
      <c r="GU630" s="57"/>
      <c r="GV630" s="57"/>
      <c r="GW630" s="57"/>
      <c r="GX630" s="57"/>
      <c r="GY630" s="57"/>
      <c r="GZ630" s="57"/>
      <c r="HA630" s="57"/>
      <c r="HB630" s="57"/>
      <c r="HC630" s="57"/>
      <c r="HD630" s="57"/>
      <c r="HE630" s="57"/>
      <c r="HF630" s="57"/>
      <c r="HG630" s="57"/>
      <c r="HH630" s="57"/>
      <c r="HI630" s="57"/>
      <c r="HJ630" s="57"/>
      <c r="HK630" s="57"/>
      <c r="HL630" s="57"/>
      <c r="HM630" s="57"/>
      <c r="HN630" s="57"/>
      <c r="HO630" s="57"/>
      <c r="HP630" s="57"/>
      <c r="HQ630" s="57"/>
      <c r="HR630" s="57"/>
      <c r="HS630" s="57"/>
      <c r="HT630" s="57"/>
      <c r="HU630" s="57"/>
      <c r="HV630" s="57"/>
      <c r="HW630" s="57"/>
      <c r="HX630" s="57"/>
      <c r="HY630" s="57"/>
      <c r="HZ630" s="57"/>
      <c r="IA630" s="57"/>
      <c r="IB630" s="57"/>
      <c r="IC630" s="57"/>
    </row>
    <row r="631" spans="4:237"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  <c r="AA631" s="57"/>
      <c r="AB631" s="57"/>
      <c r="AC631" s="57"/>
      <c r="AD631" s="57"/>
      <c r="AE631" s="57"/>
      <c r="AF631" s="57"/>
      <c r="AG631" s="57"/>
      <c r="AH631" s="57"/>
      <c r="AI631" s="57"/>
      <c r="AJ631" s="57"/>
      <c r="AK631" s="57"/>
      <c r="AL631" s="57"/>
      <c r="AM631" s="57"/>
      <c r="AN631" s="57"/>
      <c r="AO631" s="57"/>
      <c r="AP631" s="57"/>
      <c r="AQ631" s="57"/>
      <c r="AR631" s="57"/>
      <c r="AS631" s="57"/>
      <c r="AT631" s="57"/>
      <c r="AU631" s="57"/>
      <c r="AV631" s="57"/>
      <c r="AW631" s="57"/>
      <c r="AX631" s="57"/>
      <c r="AY631" s="57"/>
      <c r="AZ631" s="57"/>
      <c r="BA631" s="57"/>
      <c r="BB631" s="57"/>
      <c r="BC631" s="57"/>
      <c r="BD631" s="57"/>
      <c r="BE631" s="57"/>
      <c r="BF631" s="57"/>
      <c r="BG631" s="57"/>
      <c r="BH631" s="57"/>
      <c r="BI631" s="57"/>
      <c r="BJ631" s="57"/>
      <c r="BK631" s="57"/>
      <c r="BL631" s="57"/>
      <c r="BM631" s="57"/>
      <c r="BN631" s="57"/>
      <c r="BO631" s="57"/>
      <c r="BP631" s="57"/>
      <c r="BQ631" s="57"/>
      <c r="BR631" s="57"/>
      <c r="BS631" s="57"/>
      <c r="BT631" s="57"/>
      <c r="BU631" s="57"/>
      <c r="BV631" s="57"/>
      <c r="BW631" s="57"/>
      <c r="BX631" s="57"/>
      <c r="BY631" s="57"/>
      <c r="BZ631" s="57"/>
      <c r="CA631" s="57"/>
      <c r="CB631" s="57"/>
      <c r="CC631" s="57"/>
      <c r="CD631" s="57"/>
      <c r="CE631" s="57"/>
      <c r="CF631" s="57"/>
      <c r="CG631" s="57"/>
      <c r="CH631" s="57"/>
      <c r="CI631" s="57"/>
      <c r="CJ631" s="57"/>
      <c r="CK631" s="57"/>
      <c r="CL631" s="57"/>
      <c r="CM631" s="57"/>
      <c r="CN631" s="57"/>
      <c r="CO631" s="57"/>
      <c r="CP631" s="57"/>
      <c r="CQ631" s="57"/>
      <c r="CR631" s="57"/>
      <c r="CS631" s="57"/>
      <c r="CT631" s="57"/>
      <c r="CU631" s="57"/>
      <c r="CV631" s="57"/>
      <c r="CW631" s="57"/>
      <c r="CX631" s="57"/>
      <c r="CY631" s="57"/>
      <c r="CZ631" s="57"/>
      <c r="DA631" s="57"/>
      <c r="DB631" s="57"/>
      <c r="DC631" s="57"/>
      <c r="DD631" s="57"/>
      <c r="DE631" s="57"/>
      <c r="DF631" s="57"/>
      <c r="DG631" s="57"/>
      <c r="DH631" s="57"/>
      <c r="DI631" s="57"/>
      <c r="DJ631" s="57"/>
      <c r="DK631" s="57"/>
      <c r="DL631" s="57"/>
      <c r="DM631" s="57"/>
      <c r="DN631" s="57"/>
      <c r="DO631" s="57"/>
      <c r="DP631" s="57"/>
      <c r="DQ631" s="57"/>
      <c r="DR631" s="57"/>
      <c r="DS631" s="57"/>
      <c r="DT631" s="57"/>
      <c r="DU631" s="57"/>
      <c r="DV631" s="57"/>
      <c r="DW631" s="57"/>
      <c r="DX631" s="57"/>
      <c r="DY631" s="57"/>
      <c r="DZ631" s="57"/>
      <c r="EA631" s="57"/>
      <c r="EB631" s="57"/>
      <c r="EC631" s="57"/>
      <c r="ED631" s="57"/>
      <c r="EE631" s="57"/>
      <c r="EF631" s="57"/>
      <c r="EG631" s="57"/>
      <c r="EH631" s="57"/>
      <c r="EI631" s="57"/>
      <c r="EJ631" s="57"/>
      <c r="EK631" s="57"/>
      <c r="EL631" s="57"/>
      <c r="EM631" s="57"/>
      <c r="EN631" s="57"/>
      <c r="EO631" s="57"/>
      <c r="EP631" s="57"/>
      <c r="EQ631" s="57"/>
      <c r="ER631" s="57"/>
      <c r="ES631" s="57"/>
      <c r="ET631" s="57"/>
      <c r="EU631" s="57"/>
      <c r="EV631" s="57"/>
      <c r="EW631" s="57"/>
      <c r="EX631" s="57"/>
      <c r="EY631" s="57"/>
      <c r="EZ631" s="57"/>
      <c r="FA631" s="57"/>
      <c r="FB631" s="57"/>
      <c r="FC631" s="57"/>
      <c r="FD631" s="57"/>
      <c r="FE631" s="57"/>
      <c r="FF631" s="57"/>
      <c r="FG631" s="57"/>
      <c r="FH631" s="57"/>
      <c r="FI631" s="57"/>
      <c r="FJ631" s="57"/>
      <c r="FK631" s="57"/>
      <c r="FL631" s="57"/>
      <c r="FM631" s="57"/>
      <c r="FN631" s="57"/>
      <c r="FO631" s="57"/>
      <c r="FP631" s="57"/>
      <c r="FQ631" s="57"/>
      <c r="FR631" s="57"/>
      <c r="FS631" s="57"/>
      <c r="FT631" s="57"/>
      <c r="FU631" s="57"/>
      <c r="FV631" s="57"/>
      <c r="FW631" s="57"/>
      <c r="FX631" s="57"/>
      <c r="FY631" s="57"/>
      <c r="FZ631" s="57"/>
      <c r="GA631" s="57"/>
      <c r="GB631" s="57"/>
      <c r="GC631" s="57"/>
      <c r="GD631" s="57"/>
      <c r="GE631" s="57"/>
      <c r="GF631" s="57"/>
      <c r="GG631" s="57"/>
      <c r="GH631" s="57"/>
      <c r="GI631" s="57"/>
      <c r="GJ631" s="57"/>
      <c r="GK631" s="57"/>
      <c r="GL631" s="57"/>
      <c r="GM631" s="57"/>
      <c r="GN631" s="57"/>
      <c r="GO631" s="57"/>
      <c r="GP631" s="57"/>
      <c r="GQ631" s="57"/>
      <c r="GR631" s="57"/>
      <c r="GS631" s="57"/>
      <c r="GT631" s="57"/>
      <c r="GU631" s="57"/>
      <c r="GV631" s="57"/>
      <c r="GW631" s="57"/>
      <c r="GX631" s="57"/>
      <c r="GY631" s="57"/>
      <c r="GZ631" s="57"/>
      <c r="HA631" s="57"/>
      <c r="HB631" s="57"/>
      <c r="HC631" s="57"/>
      <c r="HD631" s="57"/>
      <c r="HE631" s="57"/>
      <c r="HF631" s="57"/>
      <c r="HG631" s="57"/>
      <c r="HH631" s="57"/>
      <c r="HI631" s="57"/>
      <c r="HJ631" s="57"/>
      <c r="HK631" s="57"/>
      <c r="HL631" s="57"/>
      <c r="HM631" s="57"/>
      <c r="HN631" s="57"/>
      <c r="HO631" s="57"/>
      <c r="HP631" s="57"/>
      <c r="HQ631" s="57"/>
      <c r="HR631" s="57"/>
      <c r="HS631" s="57"/>
      <c r="HT631" s="57"/>
      <c r="HU631" s="57"/>
      <c r="HV631" s="57"/>
      <c r="HW631" s="57"/>
      <c r="HX631" s="57"/>
      <c r="HY631" s="57"/>
      <c r="HZ631" s="57"/>
      <c r="IA631" s="57"/>
      <c r="IB631" s="57"/>
      <c r="IC631" s="57"/>
    </row>
    <row r="632" spans="4:237"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  <c r="AA632" s="57"/>
      <c r="AB632" s="57"/>
      <c r="AC632" s="57"/>
      <c r="AD632" s="57"/>
      <c r="AE632" s="57"/>
      <c r="AF632" s="57"/>
      <c r="AG632" s="57"/>
      <c r="AH632" s="57"/>
      <c r="AI632" s="57"/>
      <c r="AJ632" s="57"/>
      <c r="AK632" s="57"/>
      <c r="AL632" s="57"/>
      <c r="AM632" s="57"/>
      <c r="AN632" s="57"/>
      <c r="AO632" s="57"/>
      <c r="AP632" s="57"/>
      <c r="AQ632" s="57"/>
      <c r="AR632" s="57"/>
      <c r="AS632" s="57"/>
      <c r="AT632" s="57"/>
      <c r="AU632" s="57"/>
      <c r="AV632" s="57"/>
      <c r="AW632" s="57"/>
      <c r="AX632" s="57"/>
      <c r="AY632" s="57"/>
      <c r="AZ632" s="57"/>
      <c r="BA632" s="57"/>
      <c r="BB632" s="57"/>
      <c r="BC632" s="57"/>
      <c r="BD632" s="57"/>
      <c r="BE632" s="57"/>
      <c r="BF632" s="57"/>
      <c r="BG632" s="57"/>
      <c r="BH632" s="57"/>
      <c r="BI632" s="57"/>
      <c r="BJ632" s="57"/>
      <c r="BK632" s="57"/>
      <c r="BL632" s="57"/>
      <c r="BM632" s="57"/>
      <c r="BN632" s="57"/>
      <c r="BO632" s="57"/>
      <c r="BP632" s="57"/>
      <c r="BQ632" s="57"/>
      <c r="BR632" s="57"/>
      <c r="BS632" s="57"/>
      <c r="BT632" s="57"/>
      <c r="BU632" s="57"/>
      <c r="BV632" s="57"/>
      <c r="BW632" s="57"/>
      <c r="BX632" s="57"/>
      <c r="BY632" s="57"/>
      <c r="BZ632" s="57"/>
      <c r="CA632" s="57"/>
      <c r="CB632" s="57"/>
      <c r="CC632" s="57"/>
      <c r="CD632" s="57"/>
      <c r="CE632" s="57"/>
      <c r="CF632" s="57"/>
      <c r="CG632" s="57"/>
      <c r="CH632" s="57"/>
      <c r="CI632" s="57"/>
      <c r="CJ632" s="57"/>
      <c r="CK632" s="57"/>
      <c r="CL632" s="57"/>
      <c r="CM632" s="57"/>
      <c r="CN632" s="57"/>
      <c r="CO632" s="57"/>
      <c r="CP632" s="57"/>
      <c r="CQ632" s="57"/>
      <c r="CR632" s="57"/>
      <c r="CS632" s="57"/>
      <c r="CT632" s="57"/>
      <c r="CU632" s="57"/>
      <c r="CV632" s="57"/>
      <c r="CW632" s="57"/>
      <c r="CX632" s="57"/>
      <c r="CY632" s="57"/>
      <c r="CZ632" s="57"/>
      <c r="DA632" s="57"/>
      <c r="DB632" s="57"/>
      <c r="DC632" s="57"/>
      <c r="DD632" s="57"/>
      <c r="DE632" s="57"/>
      <c r="DF632" s="57"/>
      <c r="DG632" s="57"/>
      <c r="DH632" s="57"/>
      <c r="DI632" s="57"/>
      <c r="DJ632" s="57"/>
      <c r="DK632" s="57"/>
      <c r="DL632" s="57"/>
      <c r="DM632" s="57"/>
      <c r="DN632" s="57"/>
      <c r="DO632" s="57"/>
      <c r="DP632" s="57"/>
      <c r="DQ632" s="57"/>
      <c r="DR632" s="57"/>
      <c r="DS632" s="57"/>
      <c r="DT632" s="57"/>
      <c r="DU632" s="57"/>
      <c r="DV632" s="57"/>
      <c r="DW632" s="57"/>
      <c r="DX632" s="57"/>
      <c r="DY632" s="57"/>
      <c r="DZ632" s="57"/>
      <c r="EA632" s="57"/>
      <c r="EB632" s="57"/>
      <c r="EC632" s="57"/>
      <c r="ED632" s="57"/>
      <c r="EE632" s="57"/>
      <c r="EF632" s="57"/>
      <c r="EG632" s="57"/>
      <c r="EH632" s="57"/>
      <c r="EI632" s="57"/>
      <c r="EJ632" s="57"/>
      <c r="EK632" s="57"/>
      <c r="EL632" s="57"/>
      <c r="EM632" s="57"/>
      <c r="EN632" s="57"/>
      <c r="EO632" s="57"/>
      <c r="EP632" s="57"/>
      <c r="EQ632" s="57"/>
      <c r="ER632" s="57"/>
      <c r="ES632" s="57"/>
      <c r="ET632" s="57"/>
      <c r="EU632" s="57"/>
      <c r="EV632" s="57"/>
      <c r="EW632" s="57"/>
      <c r="EX632" s="57"/>
      <c r="EY632" s="57"/>
      <c r="EZ632" s="57"/>
      <c r="FA632" s="57"/>
      <c r="FB632" s="57"/>
      <c r="FC632" s="57"/>
      <c r="FD632" s="57"/>
      <c r="FE632" s="57"/>
      <c r="FF632" s="57"/>
      <c r="FG632" s="57"/>
      <c r="FH632" s="57"/>
      <c r="FI632" s="57"/>
      <c r="FJ632" s="57"/>
      <c r="FK632" s="57"/>
      <c r="FL632" s="57"/>
      <c r="FM632" s="57"/>
      <c r="FN632" s="57"/>
      <c r="FO632" s="57"/>
      <c r="FP632" s="57"/>
      <c r="FQ632" s="57"/>
      <c r="FR632" s="57"/>
      <c r="FS632" s="57"/>
      <c r="FT632" s="57"/>
      <c r="FU632" s="57"/>
      <c r="FV632" s="57"/>
      <c r="FW632" s="57"/>
      <c r="FX632" s="57"/>
      <c r="FY632" s="57"/>
      <c r="FZ632" s="57"/>
      <c r="GA632" s="57"/>
      <c r="GB632" s="57"/>
      <c r="GC632" s="57"/>
      <c r="GD632" s="57"/>
      <c r="GE632" s="57"/>
      <c r="GF632" s="57"/>
      <c r="GG632" s="57"/>
      <c r="GH632" s="57"/>
      <c r="GI632" s="57"/>
      <c r="GJ632" s="57"/>
      <c r="GK632" s="57"/>
      <c r="GL632" s="57"/>
      <c r="GM632" s="57"/>
      <c r="GN632" s="57"/>
      <c r="GO632" s="57"/>
      <c r="GP632" s="57"/>
      <c r="GQ632" s="57"/>
      <c r="GR632" s="57"/>
      <c r="GS632" s="57"/>
      <c r="GT632" s="57"/>
      <c r="GU632" s="57"/>
      <c r="GV632" s="57"/>
      <c r="GW632" s="57"/>
      <c r="GX632" s="57"/>
      <c r="GY632" s="57"/>
      <c r="GZ632" s="57"/>
      <c r="HA632" s="57"/>
      <c r="HB632" s="57"/>
      <c r="HC632" s="57"/>
      <c r="HD632" s="57"/>
      <c r="HE632" s="57"/>
      <c r="HF632" s="57"/>
      <c r="HG632" s="57"/>
      <c r="HH632" s="57"/>
      <c r="HI632" s="57"/>
      <c r="HJ632" s="57"/>
      <c r="HK632" s="57"/>
      <c r="HL632" s="57"/>
      <c r="HM632" s="57"/>
      <c r="HN632" s="57"/>
      <c r="HO632" s="57"/>
      <c r="HP632" s="57"/>
      <c r="HQ632" s="57"/>
      <c r="HR632" s="57"/>
      <c r="HS632" s="57"/>
      <c r="HT632" s="57"/>
      <c r="HU632" s="57"/>
      <c r="HV632" s="57"/>
      <c r="HW632" s="57"/>
      <c r="HX632" s="57"/>
      <c r="HY632" s="57"/>
      <c r="HZ632" s="57"/>
      <c r="IA632" s="57"/>
      <c r="IB632" s="57"/>
      <c r="IC632" s="57"/>
    </row>
    <row r="633" spans="4:237"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  <c r="AA633" s="57"/>
      <c r="AB633" s="57"/>
      <c r="AC633" s="57"/>
      <c r="AD633" s="57"/>
      <c r="AE633" s="57"/>
      <c r="AF633" s="57"/>
      <c r="AG633" s="57"/>
      <c r="AH633" s="57"/>
      <c r="AI633" s="57"/>
      <c r="AJ633" s="57"/>
      <c r="AK633" s="57"/>
      <c r="AL633" s="57"/>
      <c r="AM633" s="57"/>
      <c r="AN633" s="57"/>
      <c r="AO633" s="57"/>
      <c r="AP633" s="57"/>
      <c r="AQ633" s="57"/>
      <c r="AR633" s="57"/>
      <c r="AS633" s="57"/>
      <c r="AT633" s="57"/>
      <c r="AU633" s="57"/>
      <c r="AV633" s="57"/>
      <c r="AW633" s="57"/>
      <c r="AX633" s="57"/>
      <c r="AY633" s="57"/>
      <c r="AZ633" s="57"/>
      <c r="BA633" s="57"/>
      <c r="BB633" s="57"/>
      <c r="BC633" s="57"/>
      <c r="BD633" s="57"/>
      <c r="BE633" s="57"/>
      <c r="BF633" s="57"/>
      <c r="BG633" s="57"/>
      <c r="BH633" s="57"/>
      <c r="BI633" s="57"/>
      <c r="BJ633" s="57"/>
      <c r="BK633" s="57"/>
      <c r="BL633" s="57"/>
      <c r="BM633" s="57"/>
      <c r="BN633" s="57"/>
      <c r="BO633" s="57"/>
      <c r="BP633" s="57"/>
      <c r="BQ633" s="57"/>
      <c r="BR633" s="57"/>
      <c r="BS633" s="57"/>
      <c r="BT633" s="57"/>
      <c r="BU633" s="57"/>
      <c r="BV633" s="57"/>
      <c r="BW633" s="57"/>
      <c r="BX633" s="57"/>
      <c r="BY633" s="57"/>
      <c r="BZ633" s="57"/>
      <c r="CA633" s="57"/>
      <c r="CB633" s="57"/>
      <c r="CC633" s="57"/>
      <c r="CD633" s="57"/>
      <c r="CE633" s="57"/>
      <c r="CF633" s="57"/>
      <c r="CG633" s="57"/>
      <c r="CH633" s="57"/>
      <c r="CI633" s="57"/>
      <c r="CJ633" s="57"/>
      <c r="CK633" s="57"/>
      <c r="CL633" s="57"/>
      <c r="CM633" s="57"/>
      <c r="CN633" s="57"/>
      <c r="CO633" s="57"/>
      <c r="CP633" s="57"/>
      <c r="CQ633" s="57"/>
      <c r="CR633" s="57"/>
      <c r="CS633" s="57"/>
      <c r="CT633" s="57"/>
      <c r="CU633" s="57"/>
      <c r="CV633" s="57"/>
      <c r="CW633" s="57"/>
      <c r="CX633" s="57"/>
      <c r="CY633" s="57"/>
      <c r="CZ633" s="57"/>
      <c r="DA633" s="57"/>
      <c r="DB633" s="57"/>
      <c r="DC633" s="57"/>
      <c r="DD633" s="57"/>
      <c r="DE633" s="57"/>
      <c r="DF633" s="57"/>
      <c r="DG633" s="57"/>
      <c r="DH633" s="57"/>
      <c r="DI633" s="57"/>
      <c r="DJ633" s="57"/>
      <c r="DK633" s="57"/>
      <c r="DL633" s="57"/>
      <c r="DM633" s="57"/>
      <c r="DN633" s="57"/>
      <c r="DO633" s="57"/>
      <c r="DP633" s="57"/>
      <c r="DQ633" s="57"/>
      <c r="DR633" s="57"/>
      <c r="DS633" s="57"/>
      <c r="DT633" s="57"/>
      <c r="DU633" s="57"/>
      <c r="DV633" s="57"/>
      <c r="DW633" s="57"/>
      <c r="DX633" s="57"/>
      <c r="DY633" s="57"/>
      <c r="DZ633" s="57"/>
      <c r="EA633" s="57"/>
      <c r="EB633" s="57"/>
      <c r="EC633" s="57"/>
      <c r="ED633" s="57"/>
      <c r="EE633" s="57"/>
      <c r="EF633" s="57"/>
      <c r="EG633" s="57"/>
      <c r="EH633" s="57"/>
      <c r="EI633" s="57"/>
      <c r="EJ633" s="57"/>
      <c r="EK633" s="57"/>
      <c r="EL633" s="57"/>
      <c r="EM633" s="57"/>
      <c r="EN633" s="57"/>
      <c r="EO633" s="57"/>
      <c r="EP633" s="57"/>
      <c r="EQ633" s="57"/>
      <c r="ER633" s="57"/>
      <c r="ES633" s="57"/>
      <c r="ET633" s="57"/>
      <c r="EU633" s="57"/>
      <c r="EV633" s="57"/>
      <c r="EW633" s="57"/>
      <c r="EX633" s="57"/>
      <c r="EY633" s="57"/>
      <c r="EZ633" s="57"/>
      <c r="FA633" s="57"/>
      <c r="FB633" s="57"/>
      <c r="FC633" s="57"/>
      <c r="FD633" s="57"/>
      <c r="FE633" s="57"/>
      <c r="FF633" s="57"/>
      <c r="FG633" s="57"/>
      <c r="FH633" s="57"/>
      <c r="FI633" s="57"/>
      <c r="FJ633" s="57"/>
      <c r="FK633" s="57"/>
      <c r="FL633" s="57"/>
      <c r="FM633" s="57"/>
      <c r="FN633" s="57"/>
      <c r="FO633" s="57"/>
      <c r="FP633" s="57"/>
      <c r="FQ633" s="57"/>
      <c r="FR633" s="57"/>
      <c r="FS633" s="57"/>
      <c r="FT633" s="57"/>
      <c r="FU633" s="57"/>
      <c r="FV633" s="57"/>
      <c r="FW633" s="57"/>
      <c r="FX633" s="57"/>
      <c r="FY633" s="57"/>
      <c r="FZ633" s="57"/>
      <c r="GA633" s="57"/>
      <c r="GB633" s="57"/>
      <c r="GC633" s="57"/>
      <c r="GD633" s="57"/>
      <c r="GE633" s="57"/>
      <c r="GF633" s="57"/>
      <c r="GG633" s="57"/>
      <c r="GH633" s="57"/>
      <c r="GI633" s="57"/>
      <c r="GJ633" s="57"/>
      <c r="GK633" s="57"/>
      <c r="GL633" s="57"/>
      <c r="GM633" s="57"/>
      <c r="GN633" s="57"/>
      <c r="GO633" s="57"/>
      <c r="GP633" s="57"/>
      <c r="GQ633" s="57"/>
      <c r="GR633" s="57"/>
      <c r="GS633" s="57"/>
      <c r="GT633" s="57"/>
      <c r="GU633" s="57"/>
      <c r="GV633" s="57"/>
      <c r="GW633" s="57"/>
      <c r="GX633" s="57"/>
      <c r="GY633" s="57"/>
      <c r="GZ633" s="57"/>
      <c r="HA633" s="57"/>
      <c r="HB633" s="57"/>
      <c r="HC633" s="57"/>
      <c r="HD633" s="57"/>
      <c r="HE633" s="57"/>
      <c r="HF633" s="57"/>
      <c r="HG633" s="57"/>
      <c r="HH633" s="57"/>
      <c r="HI633" s="57"/>
      <c r="HJ633" s="57"/>
      <c r="HK633" s="57"/>
      <c r="HL633" s="57"/>
      <c r="HM633" s="57"/>
      <c r="HN633" s="57"/>
      <c r="HO633" s="57"/>
      <c r="HP633" s="57"/>
      <c r="HQ633" s="57"/>
      <c r="HR633" s="57"/>
      <c r="HS633" s="57"/>
      <c r="HT633" s="57"/>
      <c r="HU633" s="57"/>
      <c r="HV633" s="57"/>
      <c r="HW633" s="57"/>
      <c r="HX633" s="57"/>
      <c r="HY633" s="57"/>
      <c r="HZ633" s="57"/>
      <c r="IA633" s="57"/>
      <c r="IB633" s="57"/>
      <c r="IC633" s="57"/>
    </row>
    <row r="634" spans="4:237"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  <c r="AA634" s="57"/>
      <c r="AB634" s="57"/>
      <c r="AC634" s="57"/>
      <c r="AD634" s="57"/>
      <c r="AE634" s="57"/>
      <c r="AF634" s="57"/>
      <c r="AG634" s="57"/>
      <c r="AH634" s="57"/>
      <c r="AI634" s="57"/>
      <c r="AJ634" s="57"/>
      <c r="AK634" s="57"/>
      <c r="AL634" s="57"/>
      <c r="AM634" s="57"/>
      <c r="AN634" s="57"/>
      <c r="AO634" s="57"/>
      <c r="AP634" s="57"/>
      <c r="AQ634" s="57"/>
      <c r="AR634" s="57"/>
      <c r="AS634" s="57"/>
      <c r="AT634" s="57"/>
      <c r="AU634" s="57"/>
      <c r="AV634" s="57"/>
      <c r="AW634" s="57"/>
      <c r="AX634" s="57"/>
      <c r="AY634" s="57"/>
      <c r="AZ634" s="57"/>
      <c r="BA634" s="57"/>
      <c r="BB634" s="57"/>
      <c r="BC634" s="57"/>
      <c r="BD634" s="57"/>
      <c r="BE634" s="57"/>
      <c r="BF634" s="57"/>
      <c r="BG634" s="57"/>
      <c r="BH634" s="57"/>
      <c r="BI634" s="57"/>
      <c r="BJ634" s="57"/>
      <c r="BK634" s="57"/>
      <c r="BL634" s="57"/>
      <c r="BM634" s="57"/>
      <c r="BN634" s="57"/>
      <c r="BO634" s="57"/>
      <c r="BP634" s="57"/>
      <c r="BQ634" s="57"/>
      <c r="BR634" s="57"/>
      <c r="BS634" s="57"/>
      <c r="BT634" s="57"/>
      <c r="BU634" s="57"/>
      <c r="BV634" s="57"/>
      <c r="BW634" s="57"/>
      <c r="BX634" s="57"/>
      <c r="BY634" s="57"/>
      <c r="BZ634" s="57"/>
      <c r="CA634" s="57"/>
      <c r="CB634" s="57"/>
      <c r="CC634" s="57"/>
      <c r="CD634" s="57"/>
      <c r="CE634" s="57"/>
      <c r="CF634" s="57"/>
      <c r="CG634" s="57"/>
      <c r="CH634" s="57"/>
      <c r="CI634" s="57"/>
      <c r="CJ634" s="57"/>
      <c r="CK634" s="57"/>
      <c r="CL634" s="57"/>
      <c r="CM634" s="57"/>
      <c r="CN634" s="57"/>
      <c r="CO634" s="57"/>
      <c r="CP634" s="57"/>
      <c r="CQ634" s="57"/>
      <c r="CR634" s="57"/>
      <c r="CS634" s="57"/>
      <c r="CT634" s="57"/>
      <c r="CU634" s="57"/>
      <c r="CV634" s="57"/>
      <c r="CW634" s="57"/>
      <c r="CX634" s="57"/>
      <c r="CY634" s="57"/>
      <c r="CZ634" s="57"/>
      <c r="DA634" s="57"/>
      <c r="DB634" s="57"/>
      <c r="DC634" s="57"/>
      <c r="DD634" s="57"/>
      <c r="DE634" s="57"/>
      <c r="DF634" s="57"/>
      <c r="DG634" s="57"/>
      <c r="DH634" s="57"/>
      <c r="DI634" s="57"/>
      <c r="DJ634" s="57"/>
      <c r="DK634" s="57"/>
      <c r="DL634" s="57"/>
      <c r="DM634" s="57"/>
      <c r="DN634" s="57"/>
      <c r="DO634" s="57"/>
      <c r="DP634" s="57"/>
      <c r="DQ634" s="57"/>
      <c r="DR634" s="57"/>
      <c r="DS634" s="57"/>
      <c r="DT634" s="57"/>
      <c r="DU634" s="57"/>
      <c r="DV634" s="57"/>
      <c r="DW634" s="57"/>
      <c r="DX634" s="57"/>
      <c r="DY634" s="57"/>
      <c r="DZ634" s="57"/>
      <c r="EA634" s="57"/>
      <c r="EB634" s="57"/>
      <c r="EC634" s="57"/>
      <c r="ED634" s="57"/>
      <c r="EE634" s="57"/>
      <c r="EF634" s="57"/>
      <c r="EG634" s="57"/>
      <c r="EH634" s="57"/>
      <c r="EI634" s="57"/>
      <c r="EJ634" s="57"/>
      <c r="EK634" s="57"/>
      <c r="EL634" s="57"/>
      <c r="EM634" s="57"/>
      <c r="EN634" s="57"/>
      <c r="EO634" s="57"/>
      <c r="EP634" s="57"/>
      <c r="EQ634" s="57"/>
      <c r="ER634" s="57"/>
      <c r="ES634" s="57"/>
      <c r="ET634" s="57"/>
      <c r="EU634" s="57"/>
      <c r="EV634" s="57"/>
      <c r="EW634" s="57"/>
      <c r="EX634" s="57"/>
      <c r="EY634" s="57"/>
      <c r="EZ634" s="57"/>
      <c r="FA634" s="57"/>
      <c r="FB634" s="57"/>
      <c r="FC634" s="57"/>
      <c r="FD634" s="57"/>
      <c r="FE634" s="57"/>
      <c r="FF634" s="57"/>
      <c r="FG634" s="57"/>
      <c r="FH634" s="57"/>
      <c r="FI634" s="57"/>
      <c r="FJ634" s="57"/>
      <c r="FK634" s="57"/>
      <c r="FL634" s="57"/>
      <c r="FM634" s="57"/>
      <c r="FN634" s="57"/>
      <c r="FO634" s="57"/>
      <c r="FP634" s="57"/>
      <c r="FQ634" s="57"/>
      <c r="FR634" s="57"/>
      <c r="FS634" s="57"/>
      <c r="FT634" s="57"/>
      <c r="FU634" s="57"/>
      <c r="FV634" s="57"/>
      <c r="FW634" s="57"/>
      <c r="FX634" s="57"/>
      <c r="FY634" s="57"/>
      <c r="FZ634" s="57"/>
      <c r="GA634" s="57"/>
      <c r="GB634" s="57"/>
      <c r="GC634" s="57"/>
      <c r="GD634" s="57"/>
      <c r="GE634" s="57"/>
      <c r="GF634" s="57"/>
      <c r="GG634" s="57"/>
      <c r="GH634" s="57"/>
      <c r="GI634" s="57"/>
      <c r="GJ634" s="57"/>
      <c r="GK634" s="57"/>
      <c r="GL634" s="57"/>
      <c r="GM634" s="57"/>
      <c r="GN634" s="57"/>
      <c r="GO634" s="57"/>
      <c r="GP634" s="57"/>
      <c r="GQ634" s="57"/>
      <c r="GR634" s="57"/>
      <c r="GS634" s="57"/>
      <c r="GT634" s="57"/>
      <c r="GU634" s="57"/>
      <c r="GV634" s="57"/>
      <c r="GW634" s="57"/>
      <c r="GX634" s="57"/>
      <c r="GY634" s="57"/>
      <c r="GZ634" s="57"/>
      <c r="HA634" s="57"/>
      <c r="HB634" s="57"/>
      <c r="HC634" s="57"/>
      <c r="HD634" s="57"/>
      <c r="HE634" s="57"/>
      <c r="HF634" s="57"/>
      <c r="HG634" s="57"/>
      <c r="HH634" s="57"/>
      <c r="HI634" s="57"/>
      <c r="HJ634" s="57"/>
      <c r="HK634" s="57"/>
      <c r="HL634" s="57"/>
      <c r="HM634" s="57"/>
      <c r="HN634" s="57"/>
      <c r="HO634" s="57"/>
      <c r="HP634" s="57"/>
      <c r="HQ634" s="57"/>
      <c r="HR634" s="57"/>
      <c r="HS634" s="57"/>
      <c r="HT634" s="57"/>
      <c r="HU634" s="57"/>
      <c r="HV634" s="57"/>
      <c r="HW634" s="57"/>
      <c r="HX634" s="57"/>
      <c r="HY634" s="57"/>
      <c r="HZ634" s="57"/>
      <c r="IA634" s="57"/>
      <c r="IB634" s="57"/>
      <c r="IC634" s="57"/>
    </row>
    <row r="635" spans="4:237"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  <c r="AA635" s="57"/>
      <c r="AB635" s="57"/>
      <c r="AC635" s="57"/>
      <c r="AD635" s="57"/>
      <c r="AE635" s="57"/>
      <c r="AF635" s="57"/>
      <c r="AG635" s="57"/>
      <c r="AH635" s="57"/>
      <c r="AI635" s="57"/>
      <c r="AJ635" s="57"/>
      <c r="AK635" s="57"/>
      <c r="AL635" s="57"/>
      <c r="AM635" s="57"/>
      <c r="AN635" s="57"/>
      <c r="AO635" s="57"/>
      <c r="AP635" s="57"/>
      <c r="AQ635" s="57"/>
      <c r="AR635" s="57"/>
      <c r="AS635" s="57"/>
      <c r="AT635" s="57"/>
      <c r="AU635" s="57"/>
      <c r="AV635" s="57"/>
      <c r="AW635" s="57"/>
      <c r="AX635" s="57"/>
      <c r="AY635" s="57"/>
      <c r="AZ635" s="57"/>
      <c r="BA635" s="57"/>
      <c r="BB635" s="57"/>
      <c r="BC635" s="57"/>
      <c r="BD635" s="57"/>
      <c r="BE635" s="57"/>
      <c r="BF635" s="57"/>
      <c r="BG635" s="57"/>
      <c r="BH635" s="57"/>
      <c r="BI635" s="57"/>
      <c r="BJ635" s="57"/>
      <c r="BK635" s="57"/>
      <c r="BL635" s="57"/>
      <c r="BM635" s="57"/>
      <c r="BN635" s="57"/>
      <c r="BO635" s="57"/>
      <c r="BP635" s="57"/>
      <c r="BQ635" s="57"/>
      <c r="BR635" s="57"/>
      <c r="BS635" s="57"/>
      <c r="BT635" s="57"/>
      <c r="BU635" s="57"/>
      <c r="BV635" s="57"/>
      <c r="BW635" s="57"/>
      <c r="BX635" s="57"/>
      <c r="BY635" s="57"/>
      <c r="BZ635" s="57"/>
      <c r="CA635" s="57"/>
      <c r="CB635" s="57"/>
      <c r="CC635" s="57"/>
      <c r="CD635" s="57"/>
      <c r="CE635" s="57"/>
      <c r="CF635" s="57"/>
      <c r="CG635" s="57"/>
      <c r="CH635" s="57"/>
      <c r="CI635" s="57"/>
      <c r="CJ635" s="57"/>
      <c r="CK635" s="57"/>
      <c r="CL635" s="57"/>
      <c r="CM635" s="57"/>
      <c r="CN635" s="57"/>
      <c r="CO635" s="57"/>
      <c r="CP635" s="57"/>
      <c r="CQ635" s="57"/>
      <c r="CR635" s="57"/>
      <c r="CS635" s="57"/>
      <c r="CT635" s="57"/>
      <c r="CU635" s="57"/>
      <c r="CV635" s="57"/>
      <c r="CW635" s="57"/>
      <c r="CX635" s="57"/>
      <c r="CY635" s="57"/>
      <c r="CZ635" s="57"/>
      <c r="DA635" s="57"/>
      <c r="DB635" s="57"/>
      <c r="DC635" s="57"/>
      <c r="DD635" s="57"/>
      <c r="DE635" s="57"/>
      <c r="DF635" s="57"/>
      <c r="DG635" s="57"/>
      <c r="DH635" s="57"/>
      <c r="DI635" s="57"/>
      <c r="DJ635" s="57"/>
      <c r="DK635" s="57"/>
      <c r="DL635" s="57"/>
      <c r="DM635" s="57"/>
      <c r="DN635" s="57"/>
      <c r="DO635" s="57"/>
      <c r="DP635" s="57"/>
      <c r="DQ635" s="57"/>
      <c r="DR635" s="57"/>
      <c r="DS635" s="57"/>
      <c r="DT635" s="57"/>
      <c r="DU635" s="57"/>
      <c r="DV635" s="57"/>
      <c r="DW635" s="57"/>
      <c r="DX635" s="57"/>
      <c r="DY635" s="57"/>
      <c r="DZ635" s="57"/>
      <c r="EA635" s="57"/>
      <c r="EB635" s="57"/>
      <c r="EC635" s="57"/>
      <c r="ED635" s="57"/>
      <c r="EE635" s="57"/>
      <c r="EF635" s="57"/>
      <c r="EG635" s="57"/>
      <c r="EH635" s="57"/>
      <c r="EI635" s="57"/>
      <c r="EJ635" s="57"/>
      <c r="EK635" s="57"/>
      <c r="EL635" s="57"/>
      <c r="EM635" s="57"/>
      <c r="EN635" s="57"/>
      <c r="EO635" s="57"/>
      <c r="EP635" s="57"/>
      <c r="EQ635" s="57"/>
      <c r="ER635" s="57"/>
      <c r="ES635" s="57"/>
      <c r="ET635" s="57"/>
      <c r="EU635" s="57"/>
      <c r="EV635" s="57"/>
      <c r="EW635" s="57"/>
      <c r="EX635" s="57"/>
      <c r="EY635" s="57"/>
      <c r="EZ635" s="57"/>
      <c r="FA635" s="57"/>
      <c r="FB635" s="57"/>
      <c r="FC635" s="57"/>
      <c r="FD635" s="57"/>
      <c r="FE635" s="57"/>
      <c r="FF635" s="57"/>
      <c r="FG635" s="57"/>
      <c r="FH635" s="57"/>
      <c r="FI635" s="57"/>
      <c r="FJ635" s="57"/>
      <c r="FK635" s="57"/>
      <c r="FL635" s="57"/>
      <c r="FM635" s="57"/>
      <c r="FN635" s="57"/>
      <c r="FO635" s="57"/>
      <c r="FP635" s="57"/>
      <c r="FQ635" s="57"/>
      <c r="FR635" s="57"/>
      <c r="FS635" s="57"/>
      <c r="FT635" s="57"/>
      <c r="FU635" s="57"/>
      <c r="FV635" s="57"/>
      <c r="FW635" s="57"/>
      <c r="FX635" s="57"/>
      <c r="FY635" s="57"/>
      <c r="FZ635" s="57"/>
      <c r="GA635" s="57"/>
      <c r="GB635" s="57"/>
      <c r="GC635" s="57"/>
      <c r="GD635" s="57"/>
      <c r="GE635" s="57"/>
      <c r="GF635" s="57"/>
      <c r="GG635" s="57"/>
      <c r="GH635" s="57"/>
      <c r="GI635" s="57"/>
      <c r="GJ635" s="57"/>
      <c r="GK635" s="57"/>
      <c r="GL635" s="57"/>
      <c r="GM635" s="57"/>
      <c r="GN635" s="57"/>
      <c r="GO635" s="57"/>
      <c r="GP635" s="57"/>
      <c r="GQ635" s="57"/>
      <c r="GR635" s="57"/>
      <c r="GS635" s="57"/>
      <c r="GT635" s="57"/>
      <c r="GU635" s="57"/>
      <c r="GV635" s="57"/>
      <c r="GW635" s="57"/>
      <c r="GX635" s="57"/>
      <c r="GY635" s="57"/>
      <c r="GZ635" s="57"/>
      <c r="HA635" s="57"/>
      <c r="HB635" s="57"/>
      <c r="HC635" s="57"/>
      <c r="HD635" s="57"/>
      <c r="HE635" s="57"/>
      <c r="HF635" s="57"/>
      <c r="HG635" s="57"/>
      <c r="HH635" s="57"/>
      <c r="HI635" s="57"/>
      <c r="HJ635" s="57"/>
      <c r="HK635" s="57"/>
      <c r="HL635" s="57"/>
      <c r="HM635" s="57"/>
      <c r="HN635" s="57"/>
      <c r="HO635" s="57"/>
      <c r="HP635" s="57"/>
      <c r="HQ635" s="57"/>
      <c r="HR635" s="57"/>
      <c r="HS635" s="57"/>
      <c r="HT635" s="57"/>
      <c r="HU635" s="57"/>
      <c r="HV635" s="57"/>
      <c r="HW635" s="57"/>
      <c r="HX635" s="57"/>
      <c r="HY635" s="57"/>
      <c r="HZ635" s="57"/>
      <c r="IA635" s="57"/>
      <c r="IB635" s="57"/>
      <c r="IC635" s="57"/>
    </row>
    <row r="636" spans="4:237"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  <c r="AA636" s="57"/>
      <c r="AB636" s="57"/>
      <c r="AC636" s="57"/>
      <c r="AD636" s="57"/>
      <c r="AE636" s="57"/>
      <c r="AF636" s="57"/>
      <c r="AG636" s="57"/>
      <c r="AH636" s="57"/>
      <c r="AI636" s="57"/>
      <c r="AJ636" s="57"/>
      <c r="AK636" s="57"/>
      <c r="AL636" s="57"/>
      <c r="AM636" s="57"/>
      <c r="AN636" s="57"/>
      <c r="AO636" s="57"/>
      <c r="AP636" s="57"/>
      <c r="AQ636" s="57"/>
      <c r="AR636" s="57"/>
      <c r="AS636" s="57"/>
      <c r="AT636" s="57"/>
      <c r="AU636" s="57"/>
      <c r="AV636" s="57"/>
      <c r="AW636" s="57"/>
      <c r="AX636" s="57"/>
      <c r="AY636" s="57"/>
      <c r="AZ636" s="57"/>
      <c r="BA636" s="57"/>
      <c r="BB636" s="57"/>
      <c r="BC636" s="57"/>
      <c r="BD636" s="57"/>
      <c r="BE636" s="57"/>
      <c r="BF636" s="57"/>
      <c r="BG636" s="57"/>
      <c r="BH636" s="57"/>
      <c r="BI636" s="57"/>
      <c r="BJ636" s="57"/>
      <c r="BK636" s="57"/>
      <c r="BL636" s="57"/>
      <c r="BM636" s="57"/>
      <c r="BN636" s="57"/>
      <c r="BO636" s="57"/>
      <c r="BP636" s="57"/>
      <c r="BQ636" s="57"/>
      <c r="BR636" s="57"/>
      <c r="BS636" s="57"/>
      <c r="BT636" s="57"/>
      <c r="BU636" s="57"/>
      <c r="BV636" s="57"/>
      <c r="BW636" s="57"/>
      <c r="BX636" s="57"/>
      <c r="BY636" s="57"/>
      <c r="BZ636" s="57"/>
      <c r="CA636" s="57"/>
      <c r="CB636" s="57"/>
      <c r="CC636" s="57"/>
      <c r="CD636" s="57"/>
      <c r="CE636" s="57"/>
      <c r="CF636" s="57"/>
      <c r="CG636" s="57"/>
      <c r="CH636" s="57"/>
      <c r="CI636" s="57"/>
      <c r="CJ636" s="57"/>
      <c r="CK636" s="57"/>
      <c r="CL636" s="57"/>
      <c r="CM636" s="57"/>
      <c r="CN636" s="57"/>
      <c r="CO636" s="57"/>
      <c r="CP636" s="57"/>
      <c r="CQ636" s="57"/>
      <c r="CR636" s="57"/>
      <c r="CS636" s="57"/>
      <c r="CT636" s="57"/>
      <c r="CU636" s="57"/>
      <c r="CV636" s="57"/>
      <c r="CW636" s="57"/>
      <c r="CX636" s="57"/>
      <c r="CY636" s="57"/>
      <c r="CZ636" s="57"/>
      <c r="DA636" s="57"/>
      <c r="DB636" s="57"/>
      <c r="DC636" s="57"/>
      <c r="DD636" s="57"/>
      <c r="DE636" s="57"/>
      <c r="DF636" s="57"/>
      <c r="DG636" s="57"/>
      <c r="DH636" s="57"/>
      <c r="DI636" s="57"/>
      <c r="DJ636" s="57"/>
      <c r="DK636" s="57"/>
      <c r="DL636" s="57"/>
      <c r="DM636" s="57"/>
      <c r="DN636" s="57"/>
      <c r="DO636" s="57"/>
      <c r="DP636" s="57"/>
      <c r="DQ636" s="57"/>
      <c r="DR636" s="57"/>
      <c r="DS636" s="57"/>
      <c r="DT636" s="57"/>
      <c r="DU636" s="57"/>
      <c r="DV636" s="57"/>
      <c r="DW636" s="57"/>
      <c r="DX636" s="57"/>
      <c r="DY636" s="57"/>
      <c r="DZ636" s="57"/>
      <c r="EA636" s="57"/>
      <c r="EB636" s="57"/>
      <c r="EC636" s="57"/>
      <c r="ED636" s="57"/>
      <c r="EE636" s="57"/>
      <c r="EF636" s="57"/>
      <c r="EG636" s="57"/>
      <c r="EH636" s="57"/>
      <c r="EI636" s="57"/>
      <c r="EJ636" s="57"/>
      <c r="EK636" s="57"/>
      <c r="EL636" s="57"/>
      <c r="EM636" s="57"/>
      <c r="EN636" s="57"/>
      <c r="EO636" s="57"/>
      <c r="EP636" s="57"/>
      <c r="EQ636" s="57"/>
      <c r="ER636" s="57"/>
      <c r="ES636" s="57"/>
      <c r="ET636" s="57"/>
      <c r="EU636" s="57"/>
      <c r="EV636" s="57"/>
      <c r="EW636" s="57"/>
      <c r="EX636" s="57"/>
      <c r="EY636" s="57"/>
      <c r="EZ636" s="57"/>
      <c r="FA636" s="57"/>
      <c r="FB636" s="57"/>
      <c r="FC636" s="57"/>
      <c r="FD636" s="57"/>
      <c r="FE636" s="57"/>
      <c r="FF636" s="57"/>
      <c r="FG636" s="57"/>
      <c r="FH636" s="57"/>
      <c r="FI636" s="57"/>
      <c r="FJ636" s="57"/>
      <c r="FK636" s="57"/>
      <c r="FL636" s="57"/>
      <c r="FM636" s="57"/>
      <c r="FN636" s="57"/>
      <c r="FO636" s="57"/>
      <c r="FP636" s="57"/>
      <c r="FQ636" s="57"/>
      <c r="FR636" s="57"/>
      <c r="FS636" s="57"/>
      <c r="FT636" s="57"/>
      <c r="FU636" s="57"/>
      <c r="FV636" s="57"/>
      <c r="FW636" s="57"/>
      <c r="FX636" s="57"/>
      <c r="FY636" s="57"/>
      <c r="FZ636" s="57"/>
      <c r="GA636" s="57"/>
      <c r="GB636" s="57"/>
      <c r="GC636" s="57"/>
      <c r="GD636" s="57"/>
      <c r="GE636" s="57"/>
      <c r="GF636" s="57"/>
      <c r="GG636" s="57"/>
      <c r="GH636" s="57"/>
      <c r="GI636" s="57"/>
      <c r="GJ636" s="57"/>
      <c r="GK636" s="57"/>
      <c r="GL636" s="57"/>
      <c r="GM636" s="57"/>
      <c r="GN636" s="57"/>
      <c r="GO636" s="57"/>
      <c r="GP636" s="57"/>
      <c r="GQ636" s="57"/>
      <c r="GR636" s="57"/>
      <c r="GS636" s="57"/>
      <c r="GT636" s="57"/>
      <c r="GU636" s="57"/>
      <c r="GV636" s="57"/>
      <c r="GW636" s="57"/>
      <c r="GX636" s="57"/>
      <c r="GY636" s="57"/>
      <c r="GZ636" s="57"/>
      <c r="HA636" s="57"/>
      <c r="HB636" s="57"/>
      <c r="HC636" s="57"/>
      <c r="HD636" s="57"/>
      <c r="HE636" s="57"/>
      <c r="HF636" s="57"/>
      <c r="HG636" s="57"/>
      <c r="HH636" s="57"/>
      <c r="HI636" s="57"/>
      <c r="HJ636" s="57"/>
      <c r="HK636" s="57"/>
      <c r="HL636" s="57"/>
      <c r="HM636" s="57"/>
      <c r="HN636" s="57"/>
      <c r="HO636" s="57"/>
      <c r="HP636" s="57"/>
      <c r="HQ636" s="57"/>
      <c r="HR636" s="57"/>
      <c r="HS636" s="57"/>
      <c r="HT636" s="57"/>
      <c r="HU636" s="57"/>
      <c r="HV636" s="57"/>
      <c r="HW636" s="57"/>
      <c r="HX636" s="57"/>
      <c r="HY636" s="57"/>
      <c r="HZ636" s="57"/>
      <c r="IA636" s="57"/>
      <c r="IB636" s="57"/>
      <c r="IC636" s="57"/>
    </row>
    <row r="637" spans="4:237"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  <c r="AA637" s="57"/>
      <c r="AB637" s="57"/>
      <c r="AC637" s="57"/>
      <c r="AD637" s="57"/>
      <c r="AE637" s="57"/>
      <c r="AF637" s="57"/>
      <c r="AG637" s="57"/>
      <c r="AH637" s="57"/>
      <c r="AI637" s="57"/>
      <c r="AJ637" s="57"/>
      <c r="AK637" s="57"/>
      <c r="AL637" s="57"/>
      <c r="AM637" s="57"/>
      <c r="AN637" s="57"/>
      <c r="AO637" s="57"/>
      <c r="AP637" s="57"/>
      <c r="AQ637" s="57"/>
      <c r="AR637" s="57"/>
      <c r="AS637" s="57"/>
      <c r="AT637" s="57"/>
      <c r="AU637" s="57"/>
      <c r="AV637" s="57"/>
      <c r="AW637" s="57"/>
      <c r="AX637" s="57"/>
      <c r="AY637" s="57"/>
      <c r="AZ637" s="57"/>
      <c r="BA637" s="57"/>
      <c r="BB637" s="57"/>
      <c r="BC637" s="57"/>
      <c r="BD637" s="57"/>
      <c r="BE637" s="57"/>
      <c r="BF637" s="57"/>
      <c r="BG637" s="57"/>
      <c r="BH637" s="57"/>
      <c r="BI637" s="57"/>
      <c r="BJ637" s="57"/>
      <c r="BK637" s="57"/>
      <c r="BL637" s="57"/>
      <c r="BM637" s="57"/>
      <c r="BN637" s="57"/>
      <c r="BO637" s="57"/>
      <c r="BP637" s="57"/>
      <c r="BQ637" s="57"/>
      <c r="BR637" s="57"/>
      <c r="BS637" s="57"/>
      <c r="BT637" s="57"/>
      <c r="BU637" s="57"/>
      <c r="BV637" s="57"/>
      <c r="BW637" s="57"/>
      <c r="BX637" s="57"/>
      <c r="BY637" s="57"/>
      <c r="BZ637" s="57"/>
      <c r="CA637" s="57"/>
      <c r="CB637" s="57"/>
      <c r="CC637" s="57"/>
      <c r="CD637" s="57"/>
      <c r="CE637" s="57"/>
      <c r="CF637" s="57"/>
      <c r="CG637" s="57"/>
      <c r="CH637" s="57"/>
      <c r="CI637" s="57"/>
      <c r="CJ637" s="57"/>
      <c r="CK637" s="57"/>
      <c r="CL637" s="57"/>
      <c r="CM637" s="57"/>
      <c r="CN637" s="57"/>
      <c r="CO637" s="57"/>
      <c r="CP637" s="57"/>
      <c r="CQ637" s="57"/>
      <c r="CR637" s="57"/>
      <c r="CS637" s="57"/>
      <c r="CT637" s="57"/>
      <c r="CU637" s="57"/>
      <c r="CV637" s="57"/>
      <c r="CW637" s="57"/>
      <c r="CX637" s="57"/>
      <c r="CY637" s="57"/>
      <c r="CZ637" s="57"/>
      <c r="DA637" s="57"/>
      <c r="DB637" s="57"/>
      <c r="DC637" s="57"/>
      <c r="DD637" s="57"/>
      <c r="DE637" s="57"/>
      <c r="DF637" s="57"/>
      <c r="DG637" s="57"/>
      <c r="DH637" s="57"/>
      <c r="DI637" s="57"/>
      <c r="DJ637" s="57"/>
      <c r="DK637" s="57"/>
      <c r="DL637" s="57"/>
      <c r="DM637" s="57"/>
      <c r="DN637" s="57"/>
      <c r="DO637" s="57"/>
      <c r="DP637" s="57"/>
      <c r="DQ637" s="57"/>
      <c r="DR637" s="57"/>
      <c r="DS637" s="57"/>
      <c r="DT637" s="57"/>
      <c r="DU637" s="57"/>
      <c r="DV637" s="57"/>
      <c r="DW637" s="57"/>
      <c r="DX637" s="57"/>
      <c r="DY637" s="57"/>
      <c r="DZ637" s="57"/>
      <c r="EA637" s="57"/>
      <c r="EB637" s="57"/>
      <c r="EC637" s="57"/>
      <c r="ED637" s="57"/>
      <c r="EE637" s="57"/>
      <c r="EF637" s="57"/>
      <c r="EG637" s="57"/>
      <c r="EH637" s="57"/>
      <c r="EI637" s="57"/>
      <c r="EJ637" s="57"/>
      <c r="EK637" s="57"/>
      <c r="EL637" s="57"/>
      <c r="EM637" s="57"/>
      <c r="EN637" s="57"/>
      <c r="EO637" s="57"/>
      <c r="EP637" s="57"/>
      <c r="EQ637" s="57"/>
      <c r="ER637" s="57"/>
      <c r="ES637" s="57"/>
      <c r="ET637" s="57"/>
      <c r="EU637" s="57"/>
      <c r="EV637" s="57"/>
      <c r="EW637" s="57"/>
      <c r="EX637" s="57"/>
      <c r="EY637" s="57"/>
      <c r="EZ637" s="57"/>
      <c r="FA637" s="57"/>
      <c r="FB637" s="57"/>
      <c r="FC637" s="57"/>
      <c r="FD637" s="57"/>
      <c r="FE637" s="57"/>
      <c r="FF637" s="57"/>
      <c r="FG637" s="57"/>
      <c r="FH637" s="57"/>
      <c r="FI637" s="57"/>
      <c r="FJ637" s="57"/>
      <c r="FK637" s="57"/>
      <c r="FL637" s="57"/>
      <c r="FM637" s="57"/>
      <c r="FN637" s="57"/>
      <c r="FO637" s="57"/>
      <c r="FP637" s="57"/>
      <c r="FQ637" s="57"/>
      <c r="FR637" s="57"/>
      <c r="FS637" s="57"/>
      <c r="FT637" s="57"/>
      <c r="FU637" s="57"/>
      <c r="FV637" s="57"/>
      <c r="FW637" s="57"/>
      <c r="FX637" s="57"/>
      <c r="FY637" s="57"/>
      <c r="FZ637" s="57"/>
      <c r="GA637" s="57"/>
      <c r="GB637" s="57"/>
      <c r="GC637" s="57"/>
      <c r="GD637" s="57"/>
      <c r="GE637" s="57"/>
      <c r="GF637" s="57"/>
      <c r="GG637" s="57"/>
      <c r="GH637" s="57"/>
      <c r="GI637" s="57"/>
      <c r="GJ637" s="57"/>
      <c r="GK637" s="57"/>
      <c r="GL637" s="57"/>
      <c r="GM637" s="57"/>
      <c r="GN637" s="57"/>
      <c r="GO637" s="57"/>
      <c r="GP637" s="57"/>
      <c r="GQ637" s="57"/>
      <c r="GR637" s="57"/>
      <c r="GS637" s="57"/>
      <c r="GT637" s="57"/>
      <c r="GU637" s="57"/>
      <c r="GV637" s="57"/>
      <c r="GW637" s="57"/>
      <c r="GX637" s="57"/>
      <c r="GY637" s="57"/>
      <c r="GZ637" s="57"/>
      <c r="HA637" s="57"/>
      <c r="HB637" s="57"/>
      <c r="HC637" s="57"/>
      <c r="HD637" s="57"/>
      <c r="HE637" s="57"/>
      <c r="HF637" s="57"/>
      <c r="HG637" s="57"/>
      <c r="HH637" s="57"/>
      <c r="HI637" s="57"/>
      <c r="HJ637" s="57"/>
      <c r="HK637" s="57"/>
      <c r="HL637" s="57"/>
      <c r="HM637" s="57"/>
      <c r="HN637" s="57"/>
      <c r="HO637" s="57"/>
      <c r="HP637" s="57"/>
      <c r="HQ637" s="57"/>
      <c r="HR637" s="57"/>
      <c r="HS637" s="57"/>
      <c r="HT637" s="57"/>
      <c r="HU637" s="57"/>
      <c r="HV637" s="57"/>
      <c r="HW637" s="57"/>
      <c r="HX637" s="57"/>
      <c r="HY637" s="57"/>
      <c r="HZ637" s="57"/>
      <c r="IA637" s="57"/>
      <c r="IB637" s="57"/>
      <c r="IC637" s="57"/>
    </row>
    <row r="638" spans="4:237"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  <c r="AA638" s="57"/>
      <c r="AB638" s="57"/>
      <c r="AC638" s="57"/>
      <c r="AD638" s="57"/>
      <c r="AE638" s="57"/>
      <c r="AF638" s="57"/>
      <c r="AG638" s="57"/>
      <c r="AH638" s="57"/>
      <c r="AI638" s="57"/>
      <c r="AJ638" s="57"/>
      <c r="AK638" s="57"/>
      <c r="AL638" s="57"/>
      <c r="AM638" s="57"/>
      <c r="AN638" s="57"/>
      <c r="AO638" s="57"/>
      <c r="AP638" s="57"/>
      <c r="AQ638" s="57"/>
      <c r="AR638" s="57"/>
      <c r="AS638" s="57"/>
      <c r="AT638" s="57"/>
      <c r="AU638" s="57"/>
      <c r="AV638" s="57"/>
      <c r="AW638" s="57"/>
      <c r="AX638" s="57"/>
      <c r="AY638" s="57"/>
      <c r="AZ638" s="57"/>
      <c r="BA638" s="57"/>
      <c r="BB638" s="57"/>
      <c r="BC638" s="57"/>
      <c r="BD638" s="57"/>
      <c r="BE638" s="57"/>
      <c r="BF638" s="57"/>
      <c r="BG638" s="57"/>
      <c r="BH638" s="57"/>
      <c r="BI638" s="57"/>
      <c r="BJ638" s="57"/>
      <c r="BK638" s="57"/>
      <c r="BL638" s="57"/>
      <c r="BM638" s="57"/>
      <c r="BN638" s="57"/>
      <c r="BO638" s="57"/>
      <c r="BP638" s="57"/>
      <c r="BQ638" s="57"/>
      <c r="BR638" s="57"/>
      <c r="BS638" s="57"/>
      <c r="BT638" s="57"/>
      <c r="BU638" s="57"/>
      <c r="BV638" s="57"/>
      <c r="BW638" s="57"/>
      <c r="BX638" s="57"/>
      <c r="BY638" s="57"/>
      <c r="BZ638" s="57"/>
      <c r="CA638" s="57"/>
      <c r="CB638" s="57"/>
      <c r="CC638" s="57"/>
      <c r="CD638" s="57"/>
      <c r="CE638" s="57"/>
      <c r="CF638" s="57"/>
      <c r="CG638" s="57"/>
      <c r="CH638" s="57"/>
      <c r="CI638" s="57"/>
      <c r="CJ638" s="57"/>
      <c r="CK638" s="57"/>
      <c r="CL638" s="57"/>
      <c r="CM638" s="57"/>
      <c r="CN638" s="57"/>
      <c r="CO638" s="57"/>
      <c r="CP638" s="57"/>
      <c r="CQ638" s="57"/>
      <c r="CR638" s="57"/>
      <c r="CS638" s="57"/>
      <c r="CT638" s="57"/>
      <c r="CU638" s="57"/>
      <c r="CV638" s="57"/>
      <c r="CW638" s="57"/>
      <c r="CX638" s="57"/>
      <c r="CY638" s="57"/>
      <c r="CZ638" s="57"/>
      <c r="DA638" s="57"/>
      <c r="DB638" s="57"/>
      <c r="DC638" s="57"/>
      <c r="DD638" s="57"/>
      <c r="DE638" s="57"/>
      <c r="DF638" s="57"/>
      <c r="DG638" s="57"/>
      <c r="DH638" s="57"/>
      <c r="DI638" s="57"/>
      <c r="DJ638" s="57"/>
      <c r="DK638" s="57"/>
      <c r="DL638" s="57"/>
      <c r="DM638" s="57"/>
      <c r="DN638" s="57"/>
      <c r="DO638" s="57"/>
      <c r="DP638" s="57"/>
      <c r="DQ638" s="57"/>
      <c r="DR638" s="57"/>
      <c r="DS638" s="57"/>
      <c r="DT638" s="57"/>
      <c r="DU638" s="57"/>
      <c r="DV638" s="57"/>
      <c r="DW638" s="57"/>
      <c r="DX638" s="57"/>
      <c r="DY638" s="57"/>
      <c r="DZ638" s="57"/>
      <c r="EA638" s="57"/>
      <c r="EB638" s="57"/>
      <c r="EC638" s="57"/>
      <c r="ED638" s="57"/>
      <c r="EE638" s="57"/>
      <c r="EF638" s="57"/>
      <c r="EG638" s="57"/>
      <c r="EH638" s="57"/>
      <c r="EI638" s="57"/>
      <c r="EJ638" s="57"/>
      <c r="EK638" s="57"/>
      <c r="EL638" s="57"/>
      <c r="EM638" s="57"/>
      <c r="EN638" s="57"/>
      <c r="EO638" s="57"/>
      <c r="EP638" s="57"/>
      <c r="EQ638" s="57"/>
      <c r="ER638" s="57"/>
      <c r="ES638" s="57"/>
      <c r="ET638" s="57"/>
      <c r="EU638" s="57"/>
      <c r="EV638" s="57"/>
      <c r="EW638" s="57"/>
      <c r="EX638" s="57"/>
      <c r="EY638" s="57"/>
      <c r="EZ638" s="57"/>
      <c r="FA638" s="57"/>
      <c r="FB638" s="57"/>
      <c r="FC638" s="57"/>
      <c r="FD638" s="57"/>
      <c r="FE638" s="57"/>
      <c r="FF638" s="57"/>
      <c r="FG638" s="57"/>
      <c r="FH638" s="57"/>
      <c r="FI638" s="57"/>
      <c r="FJ638" s="57"/>
      <c r="FK638" s="57"/>
      <c r="FL638" s="57"/>
      <c r="FM638" s="57"/>
      <c r="FN638" s="57"/>
      <c r="FO638" s="57"/>
      <c r="FP638" s="57"/>
      <c r="FQ638" s="57"/>
      <c r="FR638" s="57"/>
      <c r="FS638" s="57"/>
      <c r="FT638" s="57"/>
      <c r="FU638" s="57"/>
      <c r="FV638" s="57"/>
      <c r="FW638" s="57"/>
      <c r="FX638" s="57"/>
      <c r="FY638" s="57"/>
      <c r="FZ638" s="57"/>
      <c r="GA638" s="57"/>
      <c r="GB638" s="57"/>
      <c r="GC638" s="57"/>
      <c r="GD638" s="57"/>
      <c r="GE638" s="57"/>
      <c r="GF638" s="57"/>
      <c r="GG638" s="57"/>
      <c r="GH638" s="57"/>
      <c r="GI638" s="57"/>
      <c r="GJ638" s="57"/>
      <c r="GK638" s="57"/>
      <c r="GL638" s="57"/>
      <c r="GM638" s="57"/>
      <c r="GN638" s="57"/>
      <c r="GO638" s="57"/>
      <c r="GP638" s="57"/>
      <c r="GQ638" s="57"/>
      <c r="GR638" s="57"/>
      <c r="GS638" s="57"/>
      <c r="GT638" s="57"/>
      <c r="GU638" s="57"/>
      <c r="GV638" s="57"/>
      <c r="GW638" s="57"/>
      <c r="GX638" s="57"/>
      <c r="GY638" s="57"/>
      <c r="GZ638" s="57"/>
      <c r="HA638" s="57"/>
      <c r="HB638" s="57"/>
      <c r="HC638" s="57"/>
      <c r="HD638" s="57"/>
      <c r="HE638" s="57"/>
      <c r="HF638" s="57"/>
      <c r="HG638" s="57"/>
      <c r="HH638" s="57"/>
      <c r="HI638" s="57"/>
      <c r="HJ638" s="57"/>
      <c r="HK638" s="57"/>
      <c r="HL638" s="57"/>
      <c r="HM638" s="57"/>
      <c r="HN638" s="57"/>
      <c r="HO638" s="57"/>
      <c r="HP638" s="57"/>
      <c r="HQ638" s="57"/>
      <c r="HR638" s="57"/>
      <c r="HS638" s="57"/>
      <c r="HT638" s="57"/>
      <c r="HU638" s="57"/>
      <c r="HV638" s="57"/>
      <c r="HW638" s="57"/>
      <c r="HX638" s="57"/>
      <c r="HY638" s="57"/>
      <c r="HZ638" s="57"/>
      <c r="IA638" s="57"/>
      <c r="IB638" s="57"/>
      <c r="IC638" s="57"/>
    </row>
    <row r="639" spans="4:237"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  <c r="AA639" s="57"/>
      <c r="AB639" s="57"/>
      <c r="AC639" s="57"/>
      <c r="AD639" s="57"/>
      <c r="AE639" s="57"/>
      <c r="AF639" s="57"/>
      <c r="AG639" s="57"/>
      <c r="AH639" s="57"/>
      <c r="AI639" s="57"/>
      <c r="AJ639" s="57"/>
      <c r="AK639" s="57"/>
      <c r="AL639" s="57"/>
      <c r="AM639" s="57"/>
      <c r="AN639" s="57"/>
      <c r="AO639" s="57"/>
      <c r="AP639" s="57"/>
      <c r="AQ639" s="57"/>
      <c r="AR639" s="57"/>
      <c r="AS639" s="57"/>
      <c r="AT639" s="57"/>
      <c r="AU639" s="57"/>
      <c r="AV639" s="57"/>
      <c r="AW639" s="57"/>
      <c r="AX639" s="57"/>
      <c r="AY639" s="57"/>
      <c r="AZ639" s="57"/>
      <c r="BA639" s="57"/>
      <c r="BB639" s="57"/>
      <c r="BC639" s="57"/>
      <c r="BD639" s="57"/>
      <c r="BE639" s="57"/>
      <c r="BF639" s="57"/>
      <c r="BG639" s="57"/>
      <c r="BH639" s="57"/>
      <c r="BI639" s="57"/>
      <c r="BJ639" s="57"/>
      <c r="BK639" s="57"/>
      <c r="BL639" s="57"/>
      <c r="BM639" s="57"/>
      <c r="BN639" s="57"/>
      <c r="BO639" s="57"/>
      <c r="BP639" s="57"/>
      <c r="BQ639" s="57"/>
      <c r="BR639" s="57"/>
      <c r="BS639" s="57"/>
      <c r="BT639" s="57"/>
      <c r="BU639" s="57"/>
      <c r="BV639" s="57"/>
      <c r="BW639" s="57"/>
      <c r="BX639" s="57"/>
      <c r="BY639" s="57"/>
      <c r="BZ639" s="57"/>
      <c r="CA639" s="57"/>
      <c r="CB639" s="57"/>
      <c r="CC639" s="57"/>
      <c r="CD639" s="57"/>
      <c r="CE639" s="57"/>
      <c r="CF639" s="57"/>
      <c r="CG639" s="57"/>
      <c r="CH639" s="57"/>
      <c r="CI639" s="57"/>
      <c r="CJ639" s="57"/>
      <c r="CK639" s="57"/>
      <c r="CL639" s="57"/>
      <c r="CM639" s="57"/>
      <c r="CN639" s="57"/>
      <c r="CO639" s="57"/>
      <c r="CP639" s="57"/>
      <c r="CQ639" s="57"/>
      <c r="CR639" s="57"/>
      <c r="CS639" s="57"/>
      <c r="CT639" s="57"/>
      <c r="CU639" s="57"/>
      <c r="CV639" s="57"/>
      <c r="CW639" s="57"/>
      <c r="CX639" s="57"/>
      <c r="CY639" s="57"/>
      <c r="CZ639" s="57"/>
      <c r="DA639" s="57"/>
      <c r="DB639" s="57"/>
      <c r="DC639" s="57"/>
      <c r="DD639" s="57"/>
      <c r="DE639" s="57"/>
      <c r="DF639" s="57"/>
      <c r="DG639" s="57"/>
      <c r="DH639" s="57"/>
      <c r="DI639" s="57"/>
      <c r="DJ639" s="57"/>
      <c r="DK639" s="57"/>
      <c r="DL639" s="57"/>
      <c r="DM639" s="57"/>
      <c r="DN639" s="57"/>
      <c r="DO639" s="57"/>
      <c r="DP639" s="57"/>
      <c r="DQ639" s="57"/>
      <c r="DR639" s="57"/>
      <c r="DS639" s="57"/>
      <c r="DT639" s="57"/>
      <c r="DU639" s="57"/>
      <c r="DV639" s="57"/>
      <c r="DW639" s="57"/>
      <c r="DX639" s="57"/>
      <c r="DY639" s="57"/>
      <c r="DZ639" s="57"/>
      <c r="EA639" s="57"/>
      <c r="EB639" s="57"/>
      <c r="EC639" s="57"/>
      <c r="ED639" s="57"/>
      <c r="EE639" s="57"/>
      <c r="EF639" s="57"/>
      <c r="EG639" s="57"/>
      <c r="EH639" s="57"/>
      <c r="EI639" s="57"/>
      <c r="EJ639" s="57"/>
      <c r="EK639" s="57"/>
      <c r="EL639" s="57"/>
      <c r="EM639" s="57"/>
      <c r="EN639" s="57"/>
      <c r="EO639" s="57"/>
      <c r="EP639" s="57"/>
      <c r="EQ639" s="57"/>
      <c r="ER639" s="57"/>
      <c r="ES639" s="57"/>
      <c r="ET639" s="57"/>
      <c r="EU639" s="57"/>
      <c r="EV639" s="57"/>
      <c r="EW639" s="57"/>
      <c r="EX639" s="57"/>
      <c r="EY639" s="57"/>
      <c r="EZ639" s="57"/>
      <c r="FA639" s="57"/>
      <c r="FB639" s="57"/>
      <c r="FC639" s="57"/>
      <c r="FD639" s="57"/>
      <c r="FE639" s="57"/>
      <c r="FF639" s="57"/>
      <c r="FG639" s="57"/>
      <c r="FH639" s="57"/>
      <c r="FI639" s="57"/>
      <c r="FJ639" s="57"/>
      <c r="FK639" s="57"/>
      <c r="FL639" s="57"/>
      <c r="FM639" s="57"/>
      <c r="FN639" s="57"/>
      <c r="FO639" s="57"/>
      <c r="FP639" s="57"/>
      <c r="FQ639" s="57"/>
      <c r="FR639" s="57"/>
      <c r="FS639" s="57"/>
      <c r="FT639" s="57"/>
      <c r="FU639" s="57"/>
      <c r="FV639" s="57"/>
      <c r="FW639" s="57"/>
      <c r="FX639" s="57"/>
      <c r="FY639" s="57"/>
      <c r="FZ639" s="57"/>
      <c r="GA639" s="57"/>
      <c r="GB639" s="57"/>
      <c r="GC639" s="57"/>
      <c r="GD639" s="57"/>
      <c r="GE639" s="57"/>
      <c r="GF639" s="57"/>
      <c r="GG639" s="57"/>
      <c r="GH639" s="57"/>
      <c r="GI639" s="57"/>
      <c r="GJ639" s="57"/>
      <c r="GK639" s="57"/>
      <c r="GL639" s="57"/>
      <c r="GM639" s="57"/>
      <c r="GN639" s="57"/>
      <c r="GO639" s="57"/>
      <c r="GP639" s="57"/>
      <c r="GQ639" s="57"/>
      <c r="GR639" s="57"/>
      <c r="GS639" s="57"/>
      <c r="GT639" s="57"/>
      <c r="GU639" s="57"/>
      <c r="GV639" s="57"/>
      <c r="GW639" s="57"/>
      <c r="GX639" s="57"/>
      <c r="GY639" s="57"/>
      <c r="GZ639" s="57"/>
      <c r="HA639" s="57"/>
      <c r="HB639" s="57"/>
      <c r="HC639" s="57"/>
      <c r="HD639" s="57"/>
      <c r="HE639" s="57"/>
      <c r="HF639" s="57"/>
      <c r="HG639" s="57"/>
      <c r="HH639" s="57"/>
      <c r="HI639" s="57"/>
      <c r="HJ639" s="57"/>
      <c r="HK639" s="57"/>
      <c r="HL639" s="57"/>
      <c r="HM639" s="57"/>
      <c r="HN639" s="57"/>
      <c r="HO639" s="57"/>
      <c r="HP639" s="57"/>
      <c r="HQ639" s="57"/>
      <c r="HR639" s="57"/>
      <c r="HS639" s="57"/>
      <c r="HT639" s="57"/>
      <c r="HU639" s="57"/>
      <c r="HV639" s="57"/>
      <c r="HW639" s="57"/>
      <c r="HX639" s="57"/>
      <c r="HY639" s="57"/>
      <c r="HZ639" s="57"/>
      <c r="IA639" s="57"/>
      <c r="IB639" s="57"/>
      <c r="IC639" s="57"/>
    </row>
    <row r="640" spans="4:237"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  <c r="AA640" s="57"/>
      <c r="AB640" s="57"/>
      <c r="AC640" s="57"/>
      <c r="AD640" s="57"/>
      <c r="AE640" s="57"/>
      <c r="AF640" s="57"/>
      <c r="AG640" s="57"/>
      <c r="AH640" s="57"/>
      <c r="AI640" s="57"/>
      <c r="AJ640" s="57"/>
      <c r="AK640" s="57"/>
      <c r="AL640" s="57"/>
      <c r="AM640" s="57"/>
      <c r="AN640" s="57"/>
      <c r="AO640" s="57"/>
      <c r="AP640" s="57"/>
      <c r="AQ640" s="57"/>
      <c r="AR640" s="57"/>
      <c r="AS640" s="57"/>
      <c r="AT640" s="57"/>
      <c r="AU640" s="57"/>
      <c r="AV640" s="57"/>
      <c r="AW640" s="57"/>
      <c r="AX640" s="57"/>
      <c r="AY640" s="57"/>
      <c r="AZ640" s="57"/>
      <c r="BA640" s="57"/>
      <c r="BB640" s="57"/>
      <c r="BC640" s="57"/>
      <c r="BD640" s="57"/>
      <c r="BE640" s="57"/>
      <c r="BF640" s="57"/>
      <c r="BG640" s="57"/>
      <c r="BH640" s="57"/>
      <c r="BI640" s="57"/>
      <c r="BJ640" s="57"/>
      <c r="BK640" s="57"/>
      <c r="BL640" s="57"/>
      <c r="BM640" s="57"/>
      <c r="BN640" s="57"/>
      <c r="BO640" s="57"/>
      <c r="BP640" s="57"/>
      <c r="BQ640" s="57"/>
      <c r="BR640" s="57"/>
      <c r="BS640" s="57"/>
      <c r="BT640" s="57"/>
      <c r="BU640" s="57"/>
      <c r="BV640" s="57"/>
      <c r="BW640" s="57"/>
      <c r="BX640" s="57"/>
      <c r="BY640" s="57"/>
      <c r="BZ640" s="57"/>
      <c r="CA640" s="57"/>
      <c r="CB640" s="57"/>
      <c r="CC640" s="57"/>
      <c r="CD640" s="57"/>
      <c r="CE640" s="57"/>
      <c r="CF640" s="57"/>
      <c r="CG640" s="57"/>
      <c r="CH640" s="57"/>
      <c r="CI640" s="57"/>
      <c r="CJ640" s="57"/>
      <c r="CK640" s="57"/>
      <c r="CL640" s="57"/>
      <c r="CM640" s="57"/>
      <c r="CN640" s="57"/>
      <c r="CO640" s="57"/>
      <c r="CP640" s="57"/>
      <c r="CQ640" s="57"/>
      <c r="CR640" s="57"/>
      <c r="CS640" s="57"/>
      <c r="CT640" s="57"/>
      <c r="CU640" s="57"/>
      <c r="CV640" s="57"/>
      <c r="CW640" s="57"/>
      <c r="CX640" s="57"/>
      <c r="CY640" s="57"/>
      <c r="CZ640" s="57"/>
      <c r="DA640" s="57"/>
      <c r="DB640" s="57"/>
      <c r="DC640" s="57"/>
      <c r="DD640" s="57"/>
      <c r="DE640" s="57"/>
      <c r="DF640" s="57"/>
      <c r="DG640" s="57"/>
      <c r="DH640" s="57"/>
      <c r="DI640" s="57"/>
      <c r="DJ640" s="57"/>
      <c r="DK640" s="57"/>
      <c r="DL640" s="57"/>
      <c r="DM640" s="57"/>
      <c r="DN640" s="57"/>
      <c r="DO640" s="57"/>
      <c r="DP640" s="57"/>
      <c r="DQ640" s="57"/>
      <c r="DR640" s="57"/>
      <c r="DS640" s="57"/>
      <c r="DT640" s="57"/>
      <c r="DU640" s="57"/>
      <c r="DV640" s="57"/>
      <c r="DW640" s="57"/>
      <c r="DX640" s="57"/>
      <c r="DY640" s="57"/>
      <c r="DZ640" s="57"/>
      <c r="EA640" s="57"/>
      <c r="EB640" s="57"/>
      <c r="EC640" s="57"/>
      <c r="ED640" s="57"/>
      <c r="EE640" s="57"/>
      <c r="EF640" s="57"/>
      <c r="EG640" s="57"/>
      <c r="EH640" s="57"/>
      <c r="EI640" s="57"/>
      <c r="EJ640" s="57"/>
      <c r="EK640" s="57"/>
      <c r="EL640" s="57"/>
      <c r="EM640" s="57"/>
      <c r="EN640" s="57"/>
      <c r="EO640" s="57"/>
      <c r="EP640" s="57"/>
      <c r="EQ640" s="57"/>
      <c r="ER640" s="57"/>
      <c r="ES640" s="57"/>
      <c r="ET640" s="57"/>
      <c r="EU640" s="57"/>
      <c r="EV640" s="57"/>
      <c r="EW640" s="57"/>
      <c r="EX640" s="57"/>
      <c r="EY640" s="57"/>
      <c r="EZ640" s="57"/>
      <c r="FA640" s="57"/>
      <c r="FB640" s="57"/>
      <c r="FC640" s="57"/>
      <c r="FD640" s="57"/>
      <c r="FE640" s="57"/>
      <c r="FF640" s="57"/>
      <c r="FG640" s="57"/>
      <c r="FH640" s="57"/>
      <c r="FI640" s="57"/>
      <c r="FJ640" s="57"/>
      <c r="FK640" s="57"/>
      <c r="FL640" s="57"/>
      <c r="FM640" s="57"/>
      <c r="FN640" s="57"/>
      <c r="FO640" s="57"/>
      <c r="FP640" s="57"/>
      <c r="FQ640" s="57"/>
      <c r="FR640" s="57"/>
      <c r="FS640" s="57"/>
      <c r="FT640" s="57"/>
      <c r="FU640" s="57"/>
      <c r="FV640" s="57"/>
      <c r="FW640" s="57"/>
      <c r="FX640" s="57"/>
      <c r="FY640" s="57"/>
      <c r="FZ640" s="57"/>
      <c r="GA640" s="57"/>
      <c r="GB640" s="57"/>
      <c r="GC640" s="57"/>
      <c r="GD640" s="57"/>
      <c r="GE640" s="57"/>
      <c r="GF640" s="57"/>
      <c r="GG640" s="57"/>
      <c r="GH640" s="57"/>
      <c r="GI640" s="57"/>
      <c r="GJ640" s="57"/>
      <c r="GK640" s="57"/>
      <c r="GL640" s="57"/>
      <c r="GM640" s="57"/>
      <c r="GN640" s="57"/>
      <c r="GO640" s="57"/>
      <c r="GP640" s="57"/>
      <c r="GQ640" s="57"/>
      <c r="GR640" s="57"/>
      <c r="GS640" s="57"/>
      <c r="GT640" s="57"/>
      <c r="GU640" s="57"/>
      <c r="GV640" s="57"/>
      <c r="GW640" s="57"/>
      <c r="GX640" s="57"/>
      <c r="GY640" s="57"/>
      <c r="GZ640" s="57"/>
      <c r="HA640" s="57"/>
      <c r="HB640" s="57"/>
      <c r="HC640" s="57"/>
      <c r="HD640" s="57"/>
      <c r="HE640" s="57"/>
      <c r="HF640" s="57"/>
      <c r="HG640" s="57"/>
      <c r="HH640" s="57"/>
      <c r="HI640" s="57"/>
      <c r="HJ640" s="57"/>
      <c r="HK640" s="57"/>
      <c r="HL640" s="57"/>
      <c r="HM640" s="57"/>
      <c r="HN640" s="57"/>
      <c r="HO640" s="57"/>
      <c r="HP640" s="57"/>
      <c r="HQ640" s="57"/>
      <c r="HR640" s="57"/>
      <c r="HS640" s="57"/>
      <c r="HT640" s="57"/>
      <c r="HU640" s="57"/>
      <c r="HV640" s="57"/>
      <c r="HW640" s="57"/>
      <c r="HX640" s="57"/>
      <c r="HY640" s="57"/>
      <c r="HZ640" s="57"/>
      <c r="IA640" s="57"/>
      <c r="IB640" s="57"/>
      <c r="IC640" s="57"/>
    </row>
    <row r="641" spans="4:237"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  <c r="AA641" s="57"/>
      <c r="AB641" s="57"/>
      <c r="AC641" s="57"/>
      <c r="AD641" s="57"/>
      <c r="AE641" s="57"/>
      <c r="AF641" s="57"/>
      <c r="AG641" s="57"/>
      <c r="AH641" s="57"/>
      <c r="AI641" s="57"/>
      <c r="AJ641" s="57"/>
      <c r="AK641" s="57"/>
      <c r="AL641" s="57"/>
      <c r="AM641" s="57"/>
      <c r="AN641" s="57"/>
      <c r="AO641" s="57"/>
      <c r="AP641" s="57"/>
      <c r="AQ641" s="57"/>
      <c r="AR641" s="57"/>
      <c r="AS641" s="57"/>
      <c r="AT641" s="57"/>
      <c r="AU641" s="57"/>
      <c r="AV641" s="57"/>
      <c r="AW641" s="57"/>
      <c r="AX641" s="57"/>
      <c r="AY641" s="57"/>
      <c r="AZ641" s="57"/>
      <c r="BA641" s="57"/>
      <c r="BB641" s="57"/>
      <c r="BC641" s="57"/>
      <c r="BD641" s="57"/>
      <c r="BE641" s="57"/>
      <c r="BF641" s="57"/>
      <c r="BG641" s="57"/>
      <c r="BH641" s="57"/>
      <c r="BI641" s="57"/>
      <c r="BJ641" s="57"/>
      <c r="BK641" s="57"/>
      <c r="BL641" s="57"/>
      <c r="BM641" s="57"/>
      <c r="BN641" s="57"/>
      <c r="BO641" s="57"/>
      <c r="BP641" s="57"/>
      <c r="BQ641" s="57"/>
      <c r="BR641" s="57"/>
      <c r="BS641" s="57"/>
      <c r="BT641" s="57"/>
      <c r="BU641" s="57"/>
      <c r="BV641" s="57"/>
      <c r="BW641" s="57"/>
      <c r="BX641" s="57"/>
      <c r="BY641" s="57"/>
      <c r="BZ641" s="57"/>
      <c r="CA641" s="57"/>
      <c r="CB641" s="57"/>
      <c r="CC641" s="57"/>
      <c r="CD641" s="57"/>
      <c r="CE641" s="57"/>
      <c r="CF641" s="57"/>
      <c r="CG641" s="57"/>
      <c r="CH641" s="57"/>
      <c r="CI641" s="57"/>
      <c r="CJ641" s="57"/>
      <c r="CK641" s="57"/>
      <c r="CL641" s="57"/>
      <c r="CM641" s="57"/>
      <c r="CN641" s="57"/>
      <c r="CO641" s="57"/>
      <c r="CP641" s="57"/>
      <c r="CQ641" s="57"/>
      <c r="CR641" s="57"/>
      <c r="CS641" s="57"/>
      <c r="CT641" s="57"/>
      <c r="CU641" s="57"/>
      <c r="CV641" s="57"/>
      <c r="CW641" s="57"/>
      <c r="CX641" s="57"/>
      <c r="CY641" s="57"/>
      <c r="CZ641" s="57"/>
      <c r="DA641" s="57"/>
      <c r="DB641" s="57"/>
      <c r="DC641" s="57"/>
      <c r="DD641" s="57"/>
      <c r="DE641" s="57"/>
      <c r="DF641" s="57"/>
      <c r="DG641" s="57"/>
      <c r="DH641" s="57"/>
      <c r="DI641" s="57"/>
      <c r="DJ641" s="57"/>
      <c r="DK641" s="57"/>
      <c r="DL641" s="57"/>
      <c r="DM641" s="57"/>
      <c r="DN641" s="57"/>
      <c r="DO641" s="57"/>
      <c r="DP641" s="57"/>
      <c r="DQ641" s="57"/>
      <c r="DR641" s="57"/>
      <c r="DS641" s="57"/>
      <c r="DT641" s="57"/>
      <c r="DU641" s="57"/>
      <c r="DV641" s="57"/>
      <c r="DW641" s="57"/>
      <c r="DX641" s="57"/>
      <c r="DY641" s="57"/>
      <c r="DZ641" s="57"/>
      <c r="EA641" s="57"/>
      <c r="EB641" s="57"/>
      <c r="EC641" s="57"/>
      <c r="ED641" s="57"/>
      <c r="EE641" s="57"/>
      <c r="EF641" s="57"/>
      <c r="EG641" s="57"/>
      <c r="EH641" s="57"/>
      <c r="EI641" s="57"/>
      <c r="EJ641" s="57"/>
      <c r="EK641" s="57"/>
      <c r="EL641" s="57"/>
      <c r="EM641" s="57"/>
      <c r="EN641" s="57"/>
      <c r="EO641" s="57"/>
      <c r="EP641" s="57"/>
      <c r="EQ641" s="57"/>
      <c r="ER641" s="57"/>
      <c r="ES641" s="57"/>
      <c r="ET641" s="57"/>
      <c r="EU641" s="57"/>
      <c r="EV641" s="57"/>
      <c r="EW641" s="57"/>
      <c r="EX641" s="57"/>
      <c r="EY641" s="57"/>
      <c r="EZ641" s="57"/>
      <c r="FA641" s="57"/>
      <c r="FB641" s="57"/>
      <c r="FC641" s="57"/>
      <c r="FD641" s="57"/>
      <c r="FE641" s="57"/>
      <c r="FF641" s="57"/>
      <c r="FG641" s="57"/>
      <c r="FH641" s="57"/>
      <c r="FI641" s="57"/>
      <c r="FJ641" s="57"/>
      <c r="FK641" s="57"/>
      <c r="FL641" s="57"/>
      <c r="FM641" s="57"/>
      <c r="FN641" s="57"/>
      <c r="FO641" s="57"/>
      <c r="FP641" s="57"/>
      <c r="FQ641" s="57"/>
      <c r="FR641" s="57"/>
      <c r="FS641" s="57"/>
      <c r="FT641" s="57"/>
      <c r="FU641" s="57"/>
      <c r="FV641" s="57"/>
      <c r="FW641" s="57"/>
      <c r="FX641" s="57"/>
      <c r="FY641" s="57"/>
      <c r="FZ641" s="57"/>
      <c r="GA641" s="57"/>
      <c r="GB641" s="57"/>
      <c r="GC641" s="57"/>
      <c r="GD641" s="57"/>
      <c r="GE641" s="57"/>
      <c r="GF641" s="57"/>
      <c r="GG641" s="57"/>
      <c r="GH641" s="57"/>
      <c r="GI641" s="57"/>
      <c r="GJ641" s="57"/>
      <c r="GK641" s="57"/>
      <c r="GL641" s="57"/>
      <c r="GM641" s="57"/>
      <c r="GN641" s="57"/>
      <c r="GO641" s="57"/>
      <c r="GP641" s="57"/>
      <c r="GQ641" s="57"/>
      <c r="GR641" s="57"/>
      <c r="GS641" s="57"/>
      <c r="GT641" s="57"/>
      <c r="GU641" s="57"/>
      <c r="GV641" s="57"/>
      <c r="GW641" s="57"/>
      <c r="GX641" s="57"/>
      <c r="GY641" s="57"/>
      <c r="GZ641" s="57"/>
      <c r="HA641" s="57"/>
      <c r="HB641" s="57"/>
      <c r="HC641" s="57"/>
      <c r="HD641" s="57"/>
      <c r="HE641" s="57"/>
      <c r="HF641" s="57"/>
      <c r="HG641" s="57"/>
      <c r="HH641" s="57"/>
      <c r="HI641" s="57"/>
      <c r="HJ641" s="57"/>
      <c r="HK641" s="57"/>
      <c r="HL641" s="57"/>
      <c r="HM641" s="57"/>
      <c r="HN641" s="57"/>
      <c r="HO641" s="57"/>
      <c r="HP641" s="57"/>
      <c r="HQ641" s="57"/>
      <c r="HR641" s="57"/>
      <c r="HS641" s="57"/>
      <c r="HT641" s="57"/>
      <c r="HU641" s="57"/>
      <c r="HV641" s="57"/>
      <c r="HW641" s="57"/>
      <c r="HX641" s="57"/>
      <c r="HY641" s="57"/>
      <c r="HZ641" s="57"/>
      <c r="IA641" s="57"/>
      <c r="IB641" s="57"/>
      <c r="IC641" s="57"/>
    </row>
    <row r="642" spans="4:237"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  <c r="AA642" s="57"/>
      <c r="AB642" s="57"/>
      <c r="AC642" s="57"/>
      <c r="AD642" s="57"/>
      <c r="AE642" s="57"/>
      <c r="AF642" s="57"/>
      <c r="AG642" s="57"/>
      <c r="AH642" s="57"/>
      <c r="AI642" s="57"/>
      <c r="AJ642" s="57"/>
      <c r="AK642" s="57"/>
      <c r="AL642" s="57"/>
      <c r="AM642" s="57"/>
      <c r="AN642" s="57"/>
      <c r="AO642" s="57"/>
      <c r="AP642" s="57"/>
      <c r="AQ642" s="57"/>
      <c r="AR642" s="57"/>
      <c r="AS642" s="57"/>
      <c r="AT642" s="57"/>
      <c r="AU642" s="57"/>
      <c r="AV642" s="57"/>
      <c r="AW642" s="57"/>
      <c r="AX642" s="57"/>
      <c r="AY642" s="57"/>
      <c r="AZ642" s="57"/>
      <c r="BA642" s="57"/>
      <c r="BB642" s="57"/>
      <c r="BC642" s="57"/>
      <c r="BD642" s="57"/>
      <c r="BE642" s="57"/>
      <c r="BF642" s="57"/>
      <c r="BG642" s="57"/>
      <c r="BH642" s="57"/>
      <c r="BI642" s="57"/>
      <c r="BJ642" s="57"/>
      <c r="BK642" s="57"/>
      <c r="BL642" s="57"/>
      <c r="BM642" s="57"/>
      <c r="BN642" s="57"/>
      <c r="BO642" s="57"/>
      <c r="BP642" s="57"/>
      <c r="BQ642" s="57"/>
      <c r="BR642" s="57"/>
      <c r="BS642" s="57"/>
      <c r="BT642" s="57"/>
      <c r="BU642" s="57"/>
      <c r="BV642" s="57"/>
      <c r="BW642" s="57"/>
      <c r="BX642" s="57"/>
      <c r="BY642" s="57"/>
      <c r="BZ642" s="57"/>
      <c r="CA642" s="57"/>
      <c r="CB642" s="57"/>
      <c r="CC642" s="57"/>
      <c r="CD642" s="57"/>
      <c r="CE642" s="57"/>
      <c r="CF642" s="57"/>
      <c r="CG642" s="57"/>
      <c r="CH642" s="57"/>
      <c r="CI642" s="57"/>
      <c r="CJ642" s="57"/>
      <c r="CK642" s="57"/>
      <c r="CL642" s="57"/>
      <c r="CM642" s="57"/>
      <c r="CN642" s="57"/>
      <c r="CO642" s="57"/>
      <c r="CP642" s="57"/>
      <c r="CQ642" s="57"/>
      <c r="CR642" s="57"/>
      <c r="CS642" s="57"/>
      <c r="CT642" s="57"/>
      <c r="CU642" s="57"/>
      <c r="CV642" s="57"/>
      <c r="CW642" s="57"/>
      <c r="CX642" s="57"/>
      <c r="CY642" s="57"/>
      <c r="CZ642" s="57"/>
      <c r="DA642" s="57"/>
      <c r="DB642" s="57"/>
      <c r="DC642" s="57"/>
      <c r="DD642" s="57"/>
      <c r="DE642" s="57"/>
      <c r="DF642" s="57"/>
      <c r="DG642" s="57"/>
      <c r="DH642" s="57"/>
      <c r="DI642" s="57"/>
      <c r="DJ642" s="57"/>
      <c r="DK642" s="57"/>
      <c r="DL642" s="57"/>
      <c r="DM642" s="57"/>
      <c r="DN642" s="57"/>
      <c r="DO642" s="57"/>
      <c r="DP642" s="57"/>
      <c r="DQ642" s="57"/>
      <c r="DR642" s="57"/>
      <c r="DS642" s="57"/>
      <c r="DT642" s="57"/>
      <c r="DU642" s="57"/>
      <c r="DV642" s="57"/>
      <c r="DW642" s="57"/>
      <c r="DX642" s="57"/>
      <c r="DY642" s="57"/>
      <c r="DZ642" s="57"/>
      <c r="EA642" s="57"/>
      <c r="EB642" s="57"/>
      <c r="EC642" s="57"/>
      <c r="ED642" s="57"/>
      <c r="EE642" s="57"/>
      <c r="EF642" s="57"/>
      <c r="EG642" s="57"/>
      <c r="EH642" s="57"/>
      <c r="EI642" s="57"/>
      <c r="EJ642" s="57"/>
      <c r="EK642" s="57"/>
      <c r="EL642" s="57"/>
      <c r="EM642" s="57"/>
      <c r="EN642" s="57"/>
      <c r="EO642" s="57"/>
      <c r="EP642" s="57"/>
      <c r="EQ642" s="57"/>
      <c r="ER642" s="57"/>
      <c r="ES642" s="57"/>
      <c r="ET642" s="57"/>
      <c r="EU642" s="57"/>
      <c r="EV642" s="57"/>
      <c r="EW642" s="57"/>
      <c r="EX642" s="57"/>
      <c r="EY642" s="57"/>
      <c r="EZ642" s="57"/>
      <c r="FA642" s="57"/>
      <c r="FB642" s="57"/>
      <c r="FC642" s="57"/>
      <c r="FD642" s="57"/>
      <c r="FE642" s="57"/>
      <c r="FF642" s="57"/>
      <c r="FG642" s="57"/>
      <c r="FH642" s="57"/>
      <c r="FI642" s="57"/>
      <c r="FJ642" s="57"/>
      <c r="FK642" s="57"/>
      <c r="FL642" s="57"/>
      <c r="FM642" s="57"/>
      <c r="FN642" s="57"/>
      <c r="FO642" s="57"/>
      <c r="FP642" s="57"/>
      <c r="FQ642" s="57"/>
      <c r="FR642" s="57"/>
      <c r="FS642" s="57"/>
      <c r="FT642" s="57"/>
      <c r="FU642" s="57"/>
      <c r="FV642" s="57"/>
      <c r="FW642" s="57"/>
      <c r="FX642" s="57"/>
      <c r="FY642" s="57"/>
      <c r="FZ642" s="57"/>
      <c r="GA642" s="57"/>
      <c r="GB642" s="57"/>
      <c r="GC642" s="57"/>
      <c r="GD642" s="57"/>
      <c r="GE642" s="57"/>
      <c r="GF642" s="57"/>
      <c r="GG642" s="57"/>
      <c r="GH642" s="57"/>
      <c r="GI642" s="57"/>
      <c r="GJ642" s="57"/>
      <c r="GK642" s="57"/>
      <c r="GL642" s="57"/>
      <c r="GM642" s="57"/>
      <c r="GN642" s="57"/>
      <c r="GO642" s="57"/>
      <c r="GP642" s="57"/>
      <c r="GQ642" s="57"/>
      <c r="GR642" s="57"/>
      <c r="GS642" s="57"/>
      <c r="GT642" s="57"/>
      <c r="GU642" s="57"/>
      <c r="GV642" s="57"/>
      <c r="GW642" s="57"/>
      <c r="GX642" s="57"/>
      <c r="GY642" s="57"/>
      <c r="GZ642" s="57"/>
      <c r="HA642" s="57"/>
      <c r="HB642" s="57"/>
      <c r="HC642" s="57"/>
      <c r="HD642" s="57"/>
      <c r="HE642" s="57"/>
      <c r="HF642" s="57"/>
      <c r="HG642" s="57"/>
      <c r="HH642" s="57"/>
      <c r="HI642" s="57"/>
      <c r="HJ642" s="57"/>
      <c r="HK642" s="57"/>
      <c r="HL642" s="57"/>
      <c r="HM642" s="57"/>
      <c r="HN642" s="57"/>
      <c r="HO642" s="57"/>
      <c r="HP642" s="57"/>
      <c r="HQ642" s="57"/>
      <c r="HR642" s="57"/>
      <c r="HS642" s="57"/>
      <c r="HT642" s="57"/>
      <c r="HU642" s="57"/>
      <c r="HV642" s="57"/>
      <c r="HW642" s="57"/>
      <c r="HX642" s="57"/>
      <c r="HY642" s="57"/>
      <c r="HZ642" s="57"/>
      <c r="IA642" s="57"/>
      <c r="IB642" s="57"/>
      <c r="IC642" s="57"/>
    </row>
    <row r="643" spans="4:237"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  <c r="AA643" s="57"/>
      <c r="AB643" s="57"/>
      <c r="AC643" s="57"/>
      <c r="AD643" s="57"/>
      <c r="AE643" s="57"/>
      <c r="AF643" s="57"/>
      <c r="AG643" s="57"/>
      <c r="AH643" s="57"/>
      <c r="AI643" s="57"/>
      <c r="AJ643" s="57"/>
      <c r="AK643" s="57"/>
      <c r="AL643" s="57"/>
      <c r="AM643" s="57"/>
      <c r="AN643" s="57"/>
      <c r="AO643" s="57"/>
      <c r="AP643" s="57"/>
      <c r="AQ643" s="57"/>
      <c r="AR643" s="57"/>
      <c r="AS643" s="57"/>
      <c r="AT643" s="57"/>
      <c r="AU643" s="57"/>
      <c r="AV643" s="57"/>
      <c r="AW643" s="57"/>
      <c r="AX643" s="57"/>
      <c r="AY643" s="57"/>
      <c r="AZ643" s="57"/>
      <c r="BA643" s="57"/>
      <c r="BB643" s="57"/>
      <c r="BC643" s="57"/>
      <c r="BD643" s="57"/>
      <c r="BE643" s="57"/>
      <c r="BF643" s="57"/>
      <c r="BG643" s="57"/>
      <c r="BH643" s="57"/>
      <c r="BI643" s="57"/>
      <c r="BJ643" s="57"/>
      <c r="BK643" s="57"/>
      <c r="BL643" s="57"/>
      <c r="BM643" s="57"/>
      <c r="BN643" s="57"/>
      <c r="BO643" s="57"/>
      <c r="BP643" s="57"/>
      <c r="BQ643" s="57"/>
      <c r="BR643" s="57"/>
      <c r="BS643" s="57"/>
      <c r="BT643" s="57"/>
      <c r="BU643" s="57"/>
      <c r="BV643" s="57"/>
      <c r="BW643" s="57"/>
      <c r="BX643" s="57"/>
      <c r="BY643" s="57"/>
      <c r="BZ643" s="57"/>
      <c r="CA643" s="57"/>
      <c r="CB643" s="57"/>
      <c r="CC643" s="57"/>
      <c r="CD643" s="57"/>
      <c r="CE643" s="57"/>
      <c r="CF643" s="57"/>
      <c r="CG643" s="57"/>
      <c r="CH643" s="57"/>
      <c r="CI643" s="57"/>
      <c r="CJ643" s="57"/>
      <c r="CK643" s="57"/>
      <c r="CL643" s="57"/>
      <c r="CM643" s="57"/>
      <c r="CN643" s="57"/>
      <c r="CO643" s="57"/>
      <c r="CP643" s="57"/>
      <c r="CQ643" s="57"/>
      <c r="CR643" s="57"/>
      <c r="CS643" s="57"/>
      <c r="CT643" s="57"/>
      <c r="CU643" s="57"/>
      <c r="CV643" s="57"/>
      <c r="CW643" s="57"/>
      <c r="CX643" s="57"/>
      <c r="CY643" s="57"/>
      <c r="CZ643" s="57"/>
      <c r="DA643" s="57"/>
      <c r="DB643" s="57"/>
      <c r="DC643" s="57"/>
      <c r="DD643" s="57"/>
      <c r="DE643" s="57"/>
      <c r="DF643" s="57"/>
      <c r="DG643" s="57"/>
      <c r="DH643" s="57"/>
      <c r="DI643" s="57"/>
      <c r="DJ643" s="57"/>
      <c r="DK643" s="57"/>
      <c r="DL643" s="57"/>
      <c r="DM643" s="57"/>
      <c r="DN643" s="57"/>
      <c r="DO643" s="57"/>
      <c r="DP643" s="57"/>
      <c r="DQ643" s="57"/>
      <c r="DR643" s="57"/>
      <c r="DS643" s="57"/>
      <c r="DT643" s="57"/>
      <c r="DU643" s="57"/>
      <c r="DV643" s="57"/>
      <c r="DW643" s="57"/>
      <c r="DX643" s="57"/>
      <c r="DY643" s="57"/>
      <c r="DZ643" s="57"/>
      <c r="EA643" s="57"/>
      <c r="EB643" s="57"/>
      <c r="EC643" s="57"/>
      <c r="ED643" s="57"/>
      <c r="EE643" s="57"/>
      <c r="EF643" s="57"/>
      <c r="EG643" s="57"/>
      <c r="EH643" s="57"/>
      <c r="EI643" s="57"/>
      <c r="EJ643" s="57"/>
      <c r="EK643" s="57"/>
      <c r="EL643" s="57"/>
      <c r="EM643" s="57"/>
      <c r="EN643" s="57"/>
      <c r="EO643" s="57"/>
      <c r="EP643" s="57"/>
      <c r="EQ643" s="57"/>
      <c r="ER643" s="57"/>
      <c r="ES643" s="57"/>
      <c r="ET643" s="57"/>
      <c r="EU643" s="57"/>
      <c r="EV643" s="57"/>
      <c r="EW643" s="57"/>
      <c r="EX643" s="57"/>
      <c r="EY643" s="57"/>
      <c r="EZ643" s="57"/>
      <c r="FA643" s="57"/>
      <c r="FB643" s="57"/>
      <c r="FC643" s="57"/>
      <c r="FD643" s="57"/>
      <c r="FE643" s="57"/>
      <c r="FF643" s="57"/>
      <c r="FG643" s="57"/>
      <c r="FH643" s="57"/>
      <c r="FI643" s="57"/>
      <c r="FJ643" s="57"/>
      <c r="FK643" s="57"/>
      <c r="FL643" s="57"/>
      <c r="FM643" s="57"/>
      <c r="FN643" s="57"/>
      <c r="FO643" s="57"/>
      <c r="FP643" s="57"/>
      <c r="FQ643" s="57"/>
      <c r="FR643" s="57"/>
      <c r="FS643" s="57"/>
      <c r="FT643" s="57"/>
      <c r="FU643" s="57"/>
      <c r="FV643" s="57"/>
      <c r="FW643" s="57"/>
      <c r="FX643" s="57"/>
      <c r="FY643" s="57"/>
      <c r="FZ643" s="57"/>
      <c r="GA643" s="57"/>
      <c r="GB643" s="57"/>
      <c r="GC643" s="57"/>
      <c r="GD643" s="57"/>
      <c r="GE643" s="57"/>
      <c r="GF643" s="57"/>
      <c r="GG643" s="57"/>
      <c r="GH643" s="57"/>
      <c r="GI643" s="57"/>
      <c r="GJ643" s="57"/>
      <c r="GK643" s="57"/>
      <c r="GL643" s="57"/>
      <c r="GM643" s="57"/>
      <c r="GN643" s="57"/>
      <c r="GO643" s="57"/>
      <c r="GP643" s="57"/>
      <c r="GQ643" s="57"/>
      <c r="GR643" s="57"/>
      <c r="GS643" s="57"/>
      <c r="GT643" s="57"/>
      <c r="GU643" s="57"/>
      <c r="GV643" s="57"/>
      <c r="GW643" s="57"/>
      <c r="GX643" s="57"/>
      <c r="GY643" s="57"/>
      <c r="GZ643" s="57"/>
      <c r="HA643" s="57"/>
      <c r="HB643" s="57"/>
      <c r="HC643" s="57"/>
      <c r="HD643" s="57"/>
      <c r="HE643" s="57"/>
      <c r="HF643" s="57"/>
      <c r="HG643" s="57"/>
      <c r="HH643" s="57"/>
      <c r="HI643" s="57"/>
      <c r="HJ643" s="57"/>
      <c r="HK643" s="57"/>
      <c r="HL643" s="57"/>
      <c r="HM643" s="57"/>
      <c r="HN643" s="57"/>
      <c r="HO643" s="57"/>
      <c r="HP643" s="57"/>
      <c r="HQ643" s="57"/>
      <c r="HR643" s="57"/>
      <c r="HS643" s="57"/>
      <c r="HT643" s="57"/>
      <c r="HU643" s="57"/>
      <c r="HV643" s="57"/>
      <c r="HW643" s="57"/>
      <c r="HX643" s="57"/>
      <c r="HY643" s="57"/>
      <c r="HZ643" s="57"/>
      <c r="IA643" s="57"/>
      <c r="IB643" s="57"/>
      <c r="IC643" s="57"/>
    </row>
    <row r="644" spans="4:237"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  <c r="AA644" s="57"/>
      <c r="AB644" s="57"/>
      <c r="AC644" s="57"/>
      <c r="AD644" s="57"/>
      <c r="AE644" s="57"/>
      <c r="AF644" s="57"/>
      <c r="AG644" s="57"/>
      <c r="AH644" s="57"/>
      <c r="AI644" s="57"/>
      <c r="AJ644" s="57"/>
      <c r="AK644" s="57"/>
      <c r="AL644" s="57"/>
      <c r="AM644" s="57"/>
      <c r="AN644" s="57"/>
      <c r="AO644" s="57"/>
      <c r="AP644" s="57"/>
      <c r="AQ644" s="57"/>
      <c r="AR644" s="57"/>
      <c r="AS644" s="57"/>
      <c r="AT644" s="57"/>
      <c r="AU644" s="57"/>
      <c r="AV644" s="57"/>
      <c r="AW644" s="57"/>
      <c r="AX644" s="57"/>
      <c r="AY644" s="57"/>
      <c r="AZ644" s="57"/>
      <c r="BA644" s="57"/>
      <c r="BB644" s="57"/>
      <c r="BC644" s="57"/>
      <c r="BD644" s="57"/>
      <c r="BE644" s="57"/>
      <c r="BF644" s="57"/>
      <c r="BG644" s="57"/>
      <c r="BH644" s="57"/>
      <c r="BI644" s="57"/>
      <c r="BJ644" s="57"/>
      <c r="BK644" s="57"/>
      <c r="BL644" s="57"/>
      <c r="BM644" s="57"/>
      <c r="BN644" s="57"/>
      <c r="BO644" s="57"/>
      <c r="BP644" s="57"/>
      <c r="BQ644" s="57"/>
      <c r="BR644" s="57"/>
      <c r="BS644" s="57"/>
      <c r="BT644" s="57"/>
      <c r="BU644" s="57"/>
      <c r="BV644" s="57"/>
      <c r="BW644" s="57"/>
      <c r="BX644" s="57"/>
      <c r="BY644" s="57"/>
      <c r="BZ644" s="57"/>
      <c r="CA644" s="57"/>
      <c r="CB644" s="57"/>
      <c r="CC644" s="57"/>
      <c r="CD644" s="57"/>
      <c r="CE644" s="57"/>
      <c r="CF644" s="57"/>
      <c r="CG644" s="57"/>
      <c r="CH644" s="57"/>
      <c r="CI644" s="57"/>
      <c r="CJ644" s="57"/>
      <c r="CK644" s="57"/>
      <c r="CL644" s="57"/>
      <c r="CM644" s="57"/>
      <c r="CN644" s="57"/>
      <c r="CO644" s="57"/>
      <c r="CP644" s="57"/>
      <c r="CQ644" s="57"/>
      <c r="CR644" s="57"/>
      <c r="CS644" s="57"/>
      <c r="CT644" s="57"/>
      <c r="CU644" s="57"/>
      <c r="CV644" s="57"/>
      <c r="CW644" s="57"/>
      <c r="CX644" s="57"/>
      <c r="CY644" s="57"/>
      <c r="CZ644" s="57"/>
      <c r="DA644" s="57"/>
      <c r="DB644" s="57"/>
      <c r="DC644" s="57"/>
      <c r="DD644" s="57"/>
      <c r="DE644" s="57"/>
      <c r="DF644" s="57"/>
      <c r="DG644" s="57"/>
      <c r="DH644" s="57"/>
      <c r="DI644" s="57"/>
      <c r="DJ644" s="57"/>
      <c r="DK644" s="57"/>
      <c r="DL644" s="57"/>
      <c r="DM644" s="57"/>
      <c r="DN644" s="57"/>
      <c r="DO644" s="57"/>
      <c r="DP644" s="57"/>
      <c r="DQ644" s="57"/>
      <c r="DR644" s="57"/>
      <c r="DS644" s="57"/>
      <c r="DT644" s="57"/>
      <c r="DU644" s="57"/>
      <c r="DV644" s="57"/>
      <c r="DW644" s="57"/>
      <c r="DX644" s="57"/>
      <c r="DY644" s="57"/>
      <c r="DZ644" s="57"/>
      <c r="EA644" s="57"/>
      <c r="EB644" s="57"/>
      <c r="EC644" s="57"/>
      <c r="ED644" s="57"/>
      <c r="EE644" s="57"/>
      <c r="EF644" s="57"/>
      <c r="EG644" s="57"/>
      <c r="EH644" s="57"/>
      <c r="EI644" s="57"/>
      <c r="EJ644" s="57"/>
      <c r="EK644" s="57"/>
      <c r="EL644" s="57"/>
      <c r="EM644" s="57"/>
      <c r="EN644" s="57"/>
      <c r="EO644" s="57"/>
      <c r="EP644" s="57"/>
      <c r="EQ644" s="57"/>
      <c r="ER644" s="57"/>
      <c r="ES644" s="57"/>
      <c r="ET644" s="57"/>
      <c r="EU644" s="57"/>
      <c r="EV644" s="57"/>
      <c r="EW644" s="57"/>
      <c r="EX644" s="57"/>
      <c r="EY644" s="57"/>
      <c r="EZ644" s="57"/>
      <c r="FA644" s="57"/>
      <c r="FB644" s="57"/>
      <c r="FC644" s="57"/>
      <c r="FD644" s="57"/>
      <c r="FE644" s="57"/>
      <c r="FF644" s="57"/>
      <c r="FG644" s="57"/>
      <c r="FH644" s="57"/>
      <c r="FI644" s="57"/>
      <c r="FJ644" s="57"/>
      <c r="FK644" s="57"/>
      <c r="FL644" s="57"/>
      <c r="FM644" s="57"/>
      <c r="FN644" s="57"/>
      <c r="FO644" s="57"/>
      <c r="FP644" s="57"/>
      <c r="FQ644" s="57"/>
      <c r="FR644" s="57"/>
      <c r="FS644" s="57"/>
      <c r="FT644" s="57"/>
      <c r="FU644" s="57"/>
      <c r="FV644" s="57"/>
      <c r="FW644" s="57"/>
      <c r="FX644" s="57"/>
      <c r="FY644" s="57"/>
      <c r="FZ644" s="57"/>
      <c r="GA644" s="57"/>
      <c r="GB644" s="57"/>
      <c r="GC644" s="57"/>
      <c r="GD644" s="57"/>
      <c r="GE644" s="57"/>
      <c r="GF644" s="57"/>
      <c r="GG644" s="57"/>
      <c r="GH644" s="57"/>
      <c r="GI644" s="57"/>
      <c r="GJ644" s="57"/>
      <c r="GK644" s="57"/>
      <c r="GL644" s="57"/>
      <c r="GM644" s="57"/>
      <c r="GN644" s="57"/>
      <c r="GO644" s="57"/>
      <c r="GP644" s="57"/>
      <c r="GQ644" s="57"/>
      <c r="GR644" s="57"/>
      <c r="GS644" s="57"/>
      <c r="GT644" s="57"/>
      <c r="GU644" s="57"/>
      <c r="GV644" s="57"/>
      <c r="GW644" s="57"/>
      <c r="GX644" s="57"/>
      <c r="GY644" s="57"/>
      <c r="GZ644" s="57"/>
      <c r="HA644" s="57"/>
      <c r="HB644" s="57"/>
      <c r="HC644" s="57"/>
      <c r="HD644" s="57"/>
      <c r="HE644" s="57"/>
      <c r="HF644" s="57"/>
      <c r="HG644" s="57"/>
      <c r="HH644" s="57"/>
      <c r="HI644" s="57"/>
      <c r="HJ644" s="57"/>
      <c r="HK644" s="57"/>
      <c r="HL644" s="57"/>
      <c r="HM644" s="57"/>
      <c r="HN644" s="57"/>
      <c r="HO644" s="57"/>
      <c r="HP644" s="57"/>
      <c r="HQ644" s="57"/>
      <c r="HR644" s="57"/>
      <c r="HS644" s="57"/>
      <c r="HT644" s="57"/>
      <c r="HU644" s="57"/>
      <c r="HV644" s="57"/>
      <c r="HW644" s="57"/>
      <c r="HX644" s="57"/>
      <c r="HY644" s="57"/>
      <c r="HZ644" s="57"/>
      <c r="IA644" s="57"/>
      <c r="IB644" s="57"/>
      <c r="IC644" s="57"/>
    </row>
    <row r="645" spans="4:237"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  <c r="AA645" s="57"/>
      <c r="AB645" s="57"/>
      <c r="AC645" s="57"/>
      <c r="AD645" s="57"/>
      <c r="AE645" s="57"/>
      <c r="AF645" s="57"/>
      <c r="AG645" s="57"/>
      <c r="AH645" s="57"/>
      <c r="AI645" s="57"/>
      <c r="AJ645" s="57"/>
      <c r="AK645" s="57"/>
      <c r="AL645" s="57"/>
      <c r="AM645" s="57"/>
      <c r="AN645" s="57"/>
      <c r="AO645" s="57"/>
      <c r="AP645" s="57"/>
      <c r="AQ645" s="57"/>
      <c r="AR645" s="57"/>
      <c r="AS645" s="57"/>
      <c r="AT645" s="57"/>
      <c r="AU645" s="57"/>
      <c r="AV645" s="57"/>
      <c r="AW645" s="57"/>
      <c r="AX645" s="57"/>
      <c r="AY645" s="57"/>
      <c r="AZ645" s="57"/>
      <c r="BA645" s="57"/>
      <c r="BB645" s="57"/>
      <c r="BC645" s="57"/>
      <c r="BD645" s="57"/>
      <c r="BE645" s="57"/>
      <c r="BF645" s="57"/>
      <c r="BG645" s="57"/>
      <c r="BH645" s="57"/>
      <c r="BI645" s="57"/>
      <c r="BJ645" s="57"/>
      <c r="BK645" s="57"/>
      <c r="BL645" s="57"/>
      <c r="BM645" s="57"/>
      <c r="BN645" s="57"/>
      <c r="BO645" s="57"/>
      <c r="BP645" s="57"/>
      <c r="BQ645" s="57"/>
      <c r="BR645" s="57"/>
      <c r="BS645" s="57"/>
      <c r="BT645" s="57"/>
      <c r="BU645" s="57"/>
      <c r="BV645" s="57"/>
      <c r="BW645" s="57"/>
      <c r="BX645" s="57"/>
      <c r="BY645" s="57"/>
      <c r="BZ645" s="57"/>
      <c r="CA645" s="57"/>
      <c r="CB645" s="57"/>
      <c r="CC645" s="57"/>
      <c r="CD645" s="57"/>
      <c r="CE645" s="57"/>
      <c r="CF645" s="57"/>
      <c r="CG645" s="57"/>
      <c r="CH645" s="57"/>
      <c r="CI645" s="57"/>
      <c r="CJ645" s="57"/>
      <c r="CK645" s="57"/>
      <c r="CL645" s="57"/>
      <c r="CM645" s="57"/>
      <c r="CN645" s="57"/>
      <c r="CO645" s="57"/>
      <c r="CP645" s="57"/>
      <c r="CQ645" s="57"/>
      <c r="CR645" s="57"/>
      <c r="CS645" s="57"/>
      <c r="CT645" s="57"/>
      <c r="CU645" s="57"/>
      <c r="CV645" s="57"/>
      <c r="CW645" s="57"/>
      <c r="CX645" s="57"/>
      <c r="CY645" s="57"/>
      <c r="CZ645" s="57"/>
      <c r="DA645" s="57"/>
      <c r="DB645" s="57"/>
      <c r="DC645" s="57"/>
      <c r="DD645" s="57"/>
      <c r="DE645" s="57"/>
      <c r="DF645" s="57"/>
      <c r="DG645" s="57"/>
      <c r="DH645" s="57"/>
      <c r="DI645" s="57"/>
      <c r="DJ645" s="57"/>
      <c r="DK645" s="57"/>
      <c r="DL645" s="57"/>
      <c r="DM645" s="57"/>
      <c r="DN645" s="57"/>
      <c r="DO645" s="57"/>
      <c r="DP645" s="57"/>
      <c r="DQ645" s="57"/>
      <c r="DR645" s="57"/>
      <c r="DS645" s="57"/>
      <c r="DT645" s="57"/>
      <c r="DU645" s="57"/>
      <c r="DV645" s="57"/>
      <c r="DW645" s="57"/>
      <c r="DX645" s="57"/>
      <c r="DY645" s="57"/>
      <c r="DZ645" s="57"/>
      <c r="EA645" s="57"/>
      <c r="EB645" s="57"/>
      <c r="EC645" s="57"/>
      <c r="ED645" s="57"/>
      <c r="EE645" s="57"/>
      <c r="EF645" s="57"/>
      <c r="EG645" s="57"/>
      <c r="EH645" s="57"/>
      <c r="EI645" s="57"/>
      <c r="EJ645" s="57"/>
      <c r="EK645" s="57"/>
      <c r="EL645" s="57"/>
      <c r="EM645" s="57"/>
      <c r="EN645" s="57"/>
      <c r="EO645" s="57"/>
      <c r="EP645" s="57"/>
      <c r="EQ645" s="57"/>
      <c r="ER645" s="57"/>
      <c r="ES645" s="57"/>
      <c r="ET645" s="57"/>
      <c r="EU645" s="57"/>
      <c r="EV645" s="57"/>
      <c r="EW645" s="57"/>
      <c r="EX645" s="57"/>
      <c r="EY645" s="57"/>
      <c r="EZ645" s="57"/>
      <c r="FA645" s="57"/>
      <c r="FB645" s="57"/>
      <c r="FC645" s="57"/>
      <c r="FD645" s="57"/>
      <c r="FE645" s="57"/>
      <c r="FF645" s="57"/>
      <c r="FG645" s="57"/>
      <c r="FH645" s="57"/>
      <c r="FI645" s="57"/>
      <c r="FJ645" s="57"/>
      <c r="FK645" s="57"/>
      <c r="FL645" s="57"/>
      <c r="FM645" s="57"/>
      <c r="FN645" s="57"/>
      <c r="FO645" s="57"/>
      <c r="FP645" s="57"/>
      <c r="FQ645" s="57"/>
      <c r="FR645" s="57"/>
      <c r="FS645" s="57"/>
      <c r="FT645" s="57"/>
      <c r="FU645" s="57"/>
      <c r="FV645" s="57"/>
      <c r="FW645" s="57"/>
      <c r="FX645" s="57"/>
      <c r="FY645" s="57"/>
      <c r="FZ645" s="57"/>
      <c r="GA645" s="57"/>
      <c r="GB645" s="57"/>
      <c r="GC645" s="57"/>
      <c r="GD645" s="57"/>
      <c r="GE645" s="57"/>
      <c r="GF645" s="57"/>
      <c r="GG645" s="57"/>
      <c r="GH645" s="57"/>
      <c r="GI645" s="57"/>
      <c r="GJ645" s="57"/>
      <c r="GK645" s="57"/>
      <c r="GL645" s="57"/>
      <c r="GM645" s="57"/>
      <c r="GN645" s="57"/>
      <c r="GO645" s="57"/>
      <c r="GP645" s="57"/>
      <c r="GQ645" s="57"/>
      <c r="GR645" s="57"/>
      <c r="GS645" s="57"/>
      <c r="GT645" s="57"/>
      <c r="GU645" s="57"/>
      <c r="GV645" s="57"/>
      <c r="GW645" s="57"/>
      <c r="GX645" s="57"/>
      <c r="GY645" s="57"/>
      <c r="GZ645" s="57"/>
      <c r="HA645" s="57"/>
      <c r="HB645" s="57"/>
      <c r="HC645" s="57"/>
      <c r="HD645" s="57"/>
      <c r="HE645" s="57"/>
      <c r="HF645" s="57"/>
      <c r="HG645" s="57"/>
      <c r="HH645" s="57"/>
      <c r="HI645" s="57"/>
      <c r="HJ645" s="57"/>
      <c r="HK645" s="57"/>
      <c r="HL645" s="57"/>
      <c r="HM645" s="57"/>
      <c r="HN645" s="57"/>
      <c r="HO645" s="57"/>
      <c r="HP645" s="57"/>
      <c r="HQ645" s="57"/>
      <c r="HR645" s="57"/>
      <c r="HS645" s="57"/>
      <c r="HT645" s="57"/>
      <c r="HU645" s="57"/>
      <c r="HV645" s="57"/>
      <c r="HW645" s="57"/>
      <c r="HX645" s="57"/>
      <c r="HY645" s="57"/>
      <c r="HZ645" s="57"/>
      <c r="IA645" s="57"/>
      <c r="IB645" s="57"/>
      <c r="IC645" s="57"/>
    </row>
    <row r="646" spans="4:237"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  <c r="AA646" s="57"/>
      <c r="AB646" s="57"/>
      <c r="AC646" s="57"/>
      <c r="AD646" s="57"/>
      <c r="AE646" s="57"/>
      <c r="AF646" s="57"/>
      <c r="AG646" s="57"/>
      <c r="AH646" s="57"/>
      <c r="AI646" s="57"/>
      <c r="AJ646" s="57"/>
      <c r="AK646" s="57"/>
      <c r="AL646" s="57"/>
      <c r="AM646" s="57"/>
      <c r="AN646" s="57"/>
      <c r="AO646" s="57"/>
      <c r="AP646" s="57"/>
      <c r="AQ646" s="57"/>
      <c r="AR646" s="57"/>
      <c r="AS646" s="57"/>
      <c r="AT646" s="57"/>
      <c r="AU646" s="57"/>
      <c r="AV646" s="57"/>
      <c r="AW646" s="57"/>
      <c r="AX646" s="57"/>
      <c r="AY646" s="57"/>
      <c r="AZ646" s="57"/>
      <c r="BA646" s="57"/>
      <c r="BB646" s="57"/>
      <c r="BC646" s="57"/>
      <c r="BD646" s="57"/>
      <c r="BE646" s="57"/>
      <c r="BF646" s="57"/>
      <c r="BG646" s="57"/>
      <c r="BH646" s="57"/>
      <c r="BI646" s="57"/>
      <c r="BJ646" s="57"/>
      <c r="BK646" s="57"/>
      <c r="BL646" s="57"/>
      <c r="BM646" s="57"/>
      <c r="BN646" s="57"/>
      <c r="BO646" s="57"/>
      <c r="BP646" s="57"/>
      <c r="BQ646" s="57"/>
      <c r="BR646" s="57"/>
      <c r="BS646" s="57"/>
      <c r="BT646" s="57"/>
      <c r="BU646" s="57"/>
      <c r="BV646" s="57"/>
      <c r="BW646" s="57"/>
      <c r="BX646" s="57"/>
      <c r="BY646" s="57"/>
      <c r="BZ646" s="57"/>
      <c r="CA646" s="57"/>
      <c r="CB646" s="57"/>
      <c r="CC646" s="57"/>
      <c r="CD646" s="57"/>
      <c r="CE646" s="57"/>
      <c r="CF646" s="57"/>
      <c r="CG646" s="57"/>
      <c r="CH646" s="57"/>
      <c r="CI646" s="57"/>
      <c r="CJ646" s="57"/>
      <c r="CK646" s="57"/>
      <c r="CL646" s="57"/>
      <c r="CM646" s="57"/>
      <c r="CN646" s="57"/>
      <c r="CO646" s="57"/>
      <c r="CP646" s="57"/>
      <c r="CQ646" s="57"/>
      <c r="CR646" s="57"/>
      <c r="CS646" s="57"/>
      <c r="CT646" s="57"/>
      <c r="CU646" s="57"/>
      <c r="CV646" s="57"/>
      <c r="CW646" s="57"/>
      <c r="CX646" s="57"/>
      <c r="CY646" s="57"/>
      <c r="CZ646" s="57"/>
      <c r="DA646" s="57"/>
      <c r="DB646" s="57"/>
      <c r="DC646" s="57"/>
      <c r="DD646" s="57"/>
      <c r="DE646" s="57"/>
      <c r="DF646" s="57"/>
      <c r="DG646" s="57"/>
      <c r="DH646" s="57"/>
      <c r="DI646" s="57"/>
      <c r="DJ646" s="57"/>
      <c r="DK646" s="57"/>
      <c r="DL646" s="57"/>
      <c r="DM646" s="57"/>
      <c r="DN646" s="57"/>
      <c r="DO646" s="57"/>
      <c r="DP646" s="57"/>
      <c r="DQ646" s="57"/>
      <c r="DR646" s="57"/>
      <c r="DS646" s="57"/>
      <c r="DT646" s="57"/>
      <c r="DU646" s="57"/>
      <c r="DV646" s="57"/>
      <c r="DW646" s="57"/>
      <c r="DX646" s="57"/>
      <c r="DY646" s="57"/>
      <c r="DZ646" s="57"/>
      <c r="EA646" s="57"/>
      <c r="EB646" s="57"/>
      <c r="EC646" s="57"/>
      <c r="ED646" s="57"/>
      <c r="EE646" s="57"/>
      <c r="EF646" s="57"/>
      <c r="EG646" s="57"/>
      <c r="EH646" s="57"/>
      <c r="EI646" s="57"/>
      <c r="EJ646" s="57"/>
      <c r="EK646" s="57"/>
      <c r="EL646" s="57"/>
      <c r="EM646" s="57"/>
      <c r="EN646" s="57"/>
      <c r="EO646" s="57"/>
      <c r="EP646" s="57"/>
      <c r="EQ646" s="57"/>
      <c r="ER646" s="57"/>
      <c r="ES646" s="57"/>
      <c r="ET646" s="57"/>
      <c r="EU646" s="57"/>
      <c r="EV646" s="57"/>
      <c r="EW646" s="57"/>
      <c r="EX646" s="57"/>
      <c r="EY646" s="57"/>
      <c r="EZ646" s="57"/>
      <c r="FA646" s="57"/>
      <c r="FB646" s="57"/>
      <c r="FC646" s="57"/>
      <c r="FD646" s="57"/>
      <c r="FE646" s="57"/>
      <c r="FF646" s="57"/>
      <c r="FG646" s="57"/>
      <c r="FH646" s="57"/>
      <c r="FI646" s="57"/>
      <c r="FJ646" s="57"/>
      <c r="FK646" s="57"/>
      <c r="FL646" s="57"/>
      <c r="FM646" s="57"/>
      <c r="FN646" s="57"/>
      <c r="FO646" s="57"/>
      <c r="FP646" s="57"/>
      <c r="FQ646" s="57"/>
      <c r="FR646" s="57"/>
      <c r="FS646" s="57"/>
      <c r="FT646" s="57"/>
      <c r="FU646" s="57"/>
      <c r="FV646" s="57"/>
      <c r="FW646" s="57"/>
      <c r="FX646" s="57"/>
      <c r="FY646" s="57"/>
      <c r="FZ646" s="57"/>
      <c r="GA646" s="57"/>
      <c r="GB646" s="57"/>
      <c r="GC646" s="57"/>
      <c r="GD646" s="57"/>
      <c r="GE646" s="57"/>
      <c r="GF646" s="57"/>
      <c r="GG646" s="57"/>
      <c r="GH646" s="57"/>
      <c r="GI646" s="57"/>
      <c r="GJ646" s="57"/>
      <c r="GK646" s="57"/>
      <c r="GL646" s="57"/>
      <c r="GM646" s="57"/>
      <c r="GN646" s="57"/>
      <c r="GO646" s="57"/>
      <c r="GP646" s="57"/>
      <c r="GQ646" s="57"/>
      <c r="GR646" s="57"/>
      <c r="GS646" s="57"/>
      <c r="GT646" s="57"/>
      <c r="GU646" s="57"/>
      <c r="GV646" s="57"/>
      <c r="GW646" s="57"/>
      <c r="GX646" s="57"/>
      <c r="GY646" s="57"/>
      <c r="GZ646" s="57"/>
      <c r="HA646" s="57"/>
      <c r="HB646" s="57"/>
      <c r="HC646" s="57"/>
      <c r="HD646" s="57"/>
      <c r="HE646" s="57"/>
      <c r="HF646" s="57"/>
      <c r="HG646" s="57"/>
      <c r="HH646" s="57"/>
      <c r="HI646" s="57"/>
      <c r="HJ646" s="57"/>
      <c r="HK646" s="57"/>
      <c r="HL646" s="57"/>
      <c r="HM646" s="57"/>
      <c r="HN646" s="57"/>
      <c r="HO646" s="57"/>
      <c r="HP646" s="57"/>
      <c r="HQ646" s="57"/>
      <c r="HR646" s="57"/>
      <c r="HS646" s="57"/>
      <c r="HT646" s="57"/>
      <c r="HU646" s="57"/>
      <c r="HV646" s="57"/>
      <c r="HW646" s="57"/>
      <c r="HX646" s="57"/>
      <c r="HY646" s="57"/>
      <c r="HZ646" s="57"/>
      <c r="IA646" s="57"/>
      <c r="IB646" s="57"/>
      <c r="IC646" s="57"/>
    </row>
    <row r="647" spans="4:237"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  <c r="AA647" s="57"/>
      <c r="AB647" s="57"/>
      <c r="AC647" s="57"/>
      <c r="AD647" s="57"/>
      <c r="AE647" s="57"/>
      <c r="AF647" s="57"/>
      <c r="AG647" s="57"/>
      <c r="AH647" s="57"/>
      <c r="AI647" s="57"/>
      <c r="AJ647" s="57"/>
      <c r="AK647" s="57"/>
      <c r="AL647" s="57"/>
      <c r="AM647" s="57"/>
      <c r="AN647" s="57"/>
      <c r="AO647" s="57"/>
      <c r="AP647" s="57"/>
      <c r="AQ647" s="57"/>
      <c r="AR647" s="57"/>
      <c r="AS647" s="57"/>
      <c r="AT647" s="57"/>
      <c r="AU647" s="57"/>
      <c r="AV647" s="57"/>
      <c r="AW647" s="57"/>
      <c r="AX647" s="57"/>
      <c r="AY647" s="57"/>
      <c r="AZ647" s="57"/>
      <c r="BA647" s="57"/>
      <c r="BB647" s="57"/>
      <c r="BC647" s="57"/>
      <c r="BD647" s="57"/>
      <c r="BE647" s="57"/>
      <c r="BF647" s="57"/>
      <c r="BG647" s="57"/>
      <c r="BH647" s="57"/>
      <c r="BI647" s="57"/>
      <c r="BJ647" s="57"/>
      <c r="BK647" s="57"/>
      <c r="BL647" s="57"/>
      <c r="BM647" s="57"/>
      <c r="BN647" s="57"/>
      <c r="BO647" s="57"/>
      <c r="BP647" s="57"/>
      <c r="BQ647" s="57"/>
      <c r="BR647" s="57"/>
      <c r="BS647" s="57"/>
      <c r="BT647" s="57"/>
      <c r="BU647" s="57"/>
      <c r="BV647" s="57"/>
      <c r="BW647" s="57"/>
      <c r="BX647" s="57"/>
      <c r="BY647" s="57"/>
      <c r="BZ647" s="57"/>
      <c r="CA647" s="57"/>
      <c r="CB647" s="57"/>
      <c r="CC647" s="57"/>
      <c r="CD647" s="57"/>
      <c r="CE647" s="57"/>
      <c r="CF647" s="57"/>
      <c r="CG647" s="57"/>
      <c r="CH647" s="57"/>
      <c r="CI647" s="57"/>
      <c r="CJ647" s="57"/>
      <c r="CK647" s="57"/>
      <c r="CL647" s="57"/>
      <c r="CM647" s="57"/>
      <c r="CN647" s="57"/>
      <c r="CO647" s="57"/>
      <c r="CP647" s="57"/>
      <c r="CQ647" s="57"/>
      <c r="CR647" s="57"/>
      <c r="CS647" s="57"/>
      <c r="CT647" s="57"/>
      <c r="CU647" s="57"/>
      <c r="CV647" s="57"/>
      <c r="CW647" s="57"/>
      <c r="CX647" s="57"/>
      <c r="CY647" s="57"/>
      <c r="CZ647" s="57"/>
      <c r="DA647" s="57"/>
      <c r="DB647" s="57"/>
      <c r="DC647" s="57"/>
      <c r="DD647" s="57"/>
      <c r="DE647" s="57"/>
      <c r="DF647" s="57"/>
      <c r="DG647" s="57"/>
      <c r="DH647" s="57"/>
      <c r="DI647" s="57"/>
      <c r="DJ647" s="57"/>
      <c r="DK647" s="57"/>
      <c r="DL647" s="57"/>
      <c r="DM647" s="57"/>
      <c r="DN647" s="57"/>
      <c r="DO647" s="57"/>
      <c r="DP647" s="57"/>
      <c r="DQ647" s="57"/>
      <c r="DR647" s="57"/>
      <c r="DS647" s="57"/>
      <c r="DT647" s="57"/>
      <c r="DU647" s="57"/>
      <c r="DV647" s="57"/>
      <c r="DW647" s="57"/>
      <c r="DX647" s="57"/>
      <c r="DY647" s="57"/>
      <c r="DZ647" s="57"/>
      <c r="EA647" s="57"/>
      <c r="EB647" s="57"/>
      <c r="EC647" s="57"/>
      <c r="ED647" s="57"/>
      <c r="EE647" s="57"/>
      <c r="EF647" s="57"/>
      <c r="EG647" s="57"/>
      <c r="EH647" s="57"/>
      <c r="EI647" s="57"/>
      <c r="EJ647" s="57"/>
      <c r="EK647" s="57"/>
      <c r="EL647" s="57"/>
      <c r="EM647" s="57"/>
      <c r="EN647" s="57"/>
      <c r="EO647" s="57"/>
      <c r="EP647" s="57"/>
      <c r="EQ647" s="57"/>
      <c r="ER647" s="57"/>
      <c r="ES647" s="57"/>
      <c r="ET647" s="57"/>
      <c r="EU647" s="57"/>
      <c r="EV647" s="57"/>
      <c r="EW647" s="57"/>
      <c r="EX647" s="57"/>
      <c r="EY647" s="57"/>
      <c r="EZ647" s="57"/>
      <c r="FA647" s="57"/>
      <c r="FB647" s="57"/>
      <c r="FC647" s="57"/>
      <c r="FD647" s="57"/>
      <c r="FE647" s="57"/>
      <c r="FF647" s="57"/>
      <c r="FG647" s="57"/>
      <c r="FH647" s="57"/>
      <c r="FI647" s="57"/>
      <c r="FJ647" s="57"/>
      <c r="FK647" s="57"/>
      <c r="FL647" s="57"/>
      <c r="FM647" s="57"/>
      <c r="FN647" s="57"/>
      <c r="FO647" s="57"/>
      <c r="FP647" s="57"/>
      <c r="FQ647" s="57"/>
      <c r="FR647" s="57"/>
      <c r="FS647" s="57"/>
      <c r="FT647" s="57"/>
      <c r="FU647" s="57"/>
      <c r="FV647" s="57"/>
      <c r="FW647" s="57"/>
      <c r="FX647" s="57"/>
      <c r="FY647" s="57"/>
      <c r="FZ647" s="57"/>
      <c r="GA647" s="57"/>
      <c r="GB647" s="57"/>
      <c r="GC647" s="57"/>
      <c r="GD647" s="57"/>
      <c r="GE647" s="57"/>
      <c r="GF647" s="57"/>
      <c r="GG647" s="57"/>
      <c r="GH647" s="57"/>
      <c r="GI647" s="57"/>
      <c r="GJ647" s="57"/>
      <c r="GK647" s="57"/>
      <c r="GL647" s="57"/>
      <c r="GM647" s="57"/>
      <c r="GN647" s="57"/>
      <c r="GO647" s="57"/>
      <c r="GP647" s="57"/>
      <c r="GQ647" s="57"/>
      <c r="GR647" s="57"/>
      <c r="GS647" s="57"/>
      <c r="GT647" s="57"/>
      <c r="GU647" s="57"/>
      <c r="GV647" s="57"/>
      <c r="GW647" s="57"/>
      <c r="GX647" s="57"/>
      <c r="GY647" s="57"/>
      <c r="GZ647" s="57"/>
      <c r="HA647" s="57"/>
      <c r="HB647" s="57"/>
      <c r="HC647" s="57"/>
      <c r="HD647" s="57"/>
      <c r="HE647" s="57"/>
      <c r="HF647" s="57"/>
      <c r="HG647" s="57"/>
      <c r="HH647" s="57"/>
      <c r="HI647" s="57"/>
      <c r="HJ647" s="57"/>
      <c r="HK647" s="57"/>
      <c r="HL647" s="57"/>
      <c r="HM647" s="57"/>
      <c r="HN647" s="57"/>
      <c r="HO647" s="57"/>
      <c r="HP647" s="57"/>
      <c r="HQ647" s="57"/>
      <c r="HR647" s="57"/>
      <c r="HS647" s="57"/>
      <c r="HT647" s="57"/>
      <c r="HU647" s="57"/>
      <c r="HV647" s="57"/>
      <c r="HW647" s="57"/>
      <c r="HX647" s="57"/>
      <c r="HY647" s="57"/>
      <c r="HZ647" s="57"/>
      <c r="IA647" s="57"/>
      <c r="IB647" s="57"/>
      <c r="IC647" s="57"/>
    </row>
    <row r="648" spans="4:237"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  <c r="AA648" s="57"/>
      <c r="AB648" s="57"/>
      <c r="AC648" s="57"/>
      <c r="AD648" s="57"/>
      <c r="AE648" s="57"/>
      <c r="AF648" s="57"/>
      <c r="AG648" s="57"/>
      <c r="AH648" s="57"/>
      <c r="AI648" s="57"/>
      <c r="AJ648" s="57"/>
      <c r="AK648" s="57"/>
      <c r="AL648" s="57"/>
      <c r="AM648" s="57"/>
      <c r="AN648" s="57"/>
      <c r="AO648" s="57"/>
      <c r="AP648" s="57"/>
      <c r="AQ648" s="57"/>
      <c r="AR648" s="57"/>
      <c r="AS648" s="57"/>
      <c r="AT648" s="57"/>
      <c r="AU648" s="57"/>
      <c r="AV648" s="57"/>
      <c r="AW648" s="57"/>
      <c r="AX648" s="57"/>
      <c r="AY648" s="57"/>
      <c r="AZ648" s="57"/>
      <c r="BA648" s="57"/>
      <c r="BB648" s="57"/>
      <c r="BC648" s="57"/>
      <c r="BD648" s="57"/>
      <c r="BE648" s="57"/>
      <c r="BF648" s="57"/>
      <c r="BG648" s="57"/>
      <c r="BH648" s="57"/>
      <c r="BI648" s="57"/>
      <c r="BJ648" s="57"/>
      <c r="BK648" s="57"/>
      <c r="BL648" s="57"/>
      <c r="BM648" s="57"/>
      <c r="BN648" s="57"/>
      <c r="BO648" s="57"/>
      <c r="BP648" s="57"/>
      <c r="BQ648" s="57"/>
      <c r="BR648" s="57"/>
      <c r="BS648" s="57"/>
      <c r="BT648" s="57"/>
      <c r="BU648" s="57"/>
      <c r="BV648" s="57"/>
      <c r="BW648" s="57"/>
      <c r="BX648" s="57"/>
      <c r="BY648" s="57"/>
      <c r="BZ648" s="57"/>
      <c r="CA648" s="57"/>
      <c r="CB648" s="57"/>
      <c r="CC648" s="57"/>
      <c r="CD648" s="57"/>
      <c r="CE648" s="57"/>
      <c r="CF648" s="57"/>
      <c r="CG648" s="57"/>
      <c r="CH648" s="57"/>
      <c r="CI648" s="57"/>
      <c r="CJ648" s="57"/>
      <c r="CK648" s="57"/>
      <c r="CL648" s="57"/>
      <c r="CM648" s="57"/>
      <c r="CN648" s="57"/>
      <c r="CO648" s="57"/>
      <c r="CP648" s="57"/>
      <c r="CQ648" s="57"/>
      <c r="CR648" s="57"/>
      <c r="CS648" s="57"/>
      <c r="CT648" s="57"/>
      <c r="CU648" s="57"/>
      <c r="CV648" s="57"/>
      <c r="CW648" s="57"/>
      <c r="CX648" s="57"/>
      <c r="CY648" s="57"/>
      <c r="CZ648" s="57"/>
      <c r="DA648" s="57"/>
      <c r="DB648" s="57"/>
      <c r="DC648" s="57"/>
      <c r="DD648" s="57"/>
      <c r="DE648" s="57"/>
      <c r="DF648" s="57"/>
      <c r="DG648" s="57"/>
      <c r="DH648" s="57"/>
      <c r="DI648" s="57"/>
      <c r="DJ648" s="57"/>
      <c r="DK648" s="57"/>
      <c r="DL648" s="57"/>
      <c r="DM648" s="57"/>
      <c r="DN648" s="57"/>
      <c r="DO648" s="57"/>
      <c r="DP648" s="57"/>
      <c r="DQ648" s="57"/>
      <c r="DR648" s="57"/>
      <c r="DS648" s="57"/>
      <c r="DT648" s="57"/>
      <c r="DU648" s="57"/>
      <c r="DV648" s="57"/>
      <c r="DW648" s="57"/>
      <c r="DX648" s="57"/>
      <c r="DY648" s="57"/>
      <c r="DZ648" s="57"/>
      <c r="EA648" s="57"/>
      <c r="EB648" s="57"/>
      <c r="EC648" s="57"/>
      <c r="ED648" s="57"/>
      <c r="EE648" s="57"/>
      <c r="EF648" s="57"/>
      <c r="EG648" s="57"/>
      <c r="EH648" s="57"/>
      <c r="EI648" s="57"/>
      <c r="EJ648" s="57"/>
      <c r="EK648" s="57"/>
      <c r="EL648" s="57"/>
      <c r="EM648" s="57"/>
      <c r="EN648" s="57"/>
      <c r="EO648" s="57"/>
      <c r="EP648" s="57"/>
      <c r="EQ648" s="57"/>
      <c r="ER648" s="57"/>
      <c r="ES648" s="57"/>
      <c r="ET648" s="57"/>
      <c r="EU648" s="57"/>
      <c r="EV648" s="57"/>
      <c r="EW648" s="57"/>
      <c r="EX648" s="57"/>
      <c r="EY648" s="57"/>
      <c r="EZ648" s="57"/>
      <c r="FA648" s="57"/>
      <c r="FB648" s="57"/>
      <c r="FC648" s="57"/>
      <c r="FD648" s="57"/>
      <c r="FE648" s="57"/>
      <c r="FF648" s="57"/>
      <c r="FG648" s="57"/>
      <c r="FH648" s="57"/>
      <c r="FI648" s="57"/>
      <c r="FJ648" s="57"/>
      <c r="FK648" s="57"/>
      <c r="FL648" s="57"/>
      <c r="FM648" s="57"/>
      <c r="FN648" s="57"/>
      <c r="FO648" s="57"/>
      <c r="FP648" s="57"/>
      <c r="FQ648" s="57"/>
      <c r="FR648" s="57"/>
      <c r="FS648" s="57"/>
      <c r="FT648" s="57"/>
      <c r="FU648" s="57"/>
      <c r="FV648" s="57"/>
      <c r="FW648" s="57"/>
      <c r="FX648" s="57"/>
      <c r="FY648" s="57"/>
      <c r="FZ648" s="57"/>
      <c r="GA648" s="57"/>
      <c r="GB648" s="57"/>
      <c r="GC648" s="57"/>
      <c r="GD648" s="57"/>
      <c r="GE648" s="57"/>
      <c r="GF648" s="57"/>
      <c r="GG648" s="57"/>
      <c r="GH648" s="57"/>
      <c r="GI648" s="57"/>
      <c r="GJ648" s="57"/>
      <c r="GK648" s="57"/>
      <c r="GL648" s="57"/>
      <c r="GM648" s="57"/>
      <c r="GN648" s="57"/>
      <c r="GO648" s="57"/>
      <c r="GP648" s="57"/>
      <c r="GQ648" s="57"/>
      <c r="GR648" s="57"/>
      <c r="GS648" s="57"/>
      <c r="GT648" s="57"/>
      <c r="GU648" s="57"/>
      <c r="GV648" s="57"/>
      <c r="GW648" s="57"/>
      <c r="GX648" s="57"/>
      <c r="GY648" s="57"/>
      <c r="GZ648" s="57"/>
      <c r="HA648" s="57"/>
      <c r="HB648" s="57"/>
      <c r="HC648" s="57"/>
      <c r="HD648" s="57"/>
      <c r="HE648" s="57"/>
      <c r="HF648" s="57"/>
      <c r="HG648" s="57"/>
      <c r="HH648" s="57"/>
      <c r="HI648" s="57"/>
      <c r="HJ648" s="57"/>
      <c r="HK648" s="57"/>
      <c r="HL648" s="57"/>
      <c r="HM648" s="57"/>
      <c r="HN648" s="57"/>
      <c r="HO648" s="57"/>
      <c r="HP648" s="57"/>
      <c r="HQ648" s="57"/>
      <c r="HR648" s="57"/>
      <c r="HS648" s="57"/>
      <c r="HT648" s="57"/>
      <c r="HU648" s="57"/>
      <c r="HV648" s="57"/>
      <c r="HW648" s="57"/>
      <c r="HX648" s="57"/>
      <c r="HY648" s="57"/>
      <c r="HZ648" s="57"/>
      <c r="IA648" s="57"/>
      <c r="IB648" s="57"/>
      <c r="IC648" s="57"/>
    </row>
    <row r="649" spans="4:237"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  <c r="AA649" s="57"/>
      <c r="AB649" s="57"/>
      <c r="AC649" s="57"/>
      <c r="AD649" s="57"/>
      <c r="AE649" s="57"/>
      <c r="AF649" s="57"/>
      <c r="AG649" s="57"/>
      <c r="AH649" s="57"/>
      <c r="AI649" s="57"/>
      <c r="AJ649" s="57"/>
      <c r="AK649" s="57"/>
      <c r="AL649" s="57"/>
      <c r="AM649" s="57"/>
      <c r="AN649" s="57"/>
      <c r="AO649" s="57"/>
      <c r="AP649" s="57"/>
      <c r="AQ649" s="57"/>
      <c r="AR649" s="57"/>
      <c r="AS649" s="57"/>
      <c r="AT649" s="57"/>
      <c r="AU649" s="57"/>
      <c r="AV649" s="57"/>
      <c r="AW649" s="57"/>
      <c r="AX649" s="57"/>
      <c r="AY649" s="57"/>
      <c r="AZ649" s="57"/>
      <c r="BA649" s="57"/>
      <c r="BB649" s="57"/>
      <c r="BC649" s="57"/>
      <c r="BD649" s="57"/>
      <c r="BE649" s="57"/>
      <c r="BF649" s="57"/>
      <c r="BG649" s="57"/>
      <c r="BH649" s="57"/>
      <c r="BI649" s="57"/>
      <c r="BJ649" s="57"/>
      <c r="BK649" s="57"/>
      <c r="BL649" s="57"/>
      <c r="BM649" s="57"/>
      <c r="BN649" s="57"/>
      <c r="BO649" s="57"/>
      <c r="BP649" s="57"/>
      <c r="BQ649" s="57"/>
      <c r="BR649" s="57"/>
      <c r="BS649" s="57"/>
      <c r="BT649" s="57"/>
      <c r="BU649" s="57"/>
      <c r="BV649" s="57"/>
      <c r="BW649" s="57"/>
      <c r="BX649" s="57"/>
      <c r="BY649" s="57"/>
      <c r="BZ649" s="57"/>
      <c r="CA649" s="57"/>
      <c r="CB649" s="57"/>
      <c r="CC649" s="57"/>
      <c r="CD649" s="57"/>
      <c r="CE649" s="57"/>
      <c r="CF649" s="57"/>
      <c r="CG649" s="57"/>
      <c r="CH649" s="57"/>
      <c r="CI649" s="57"/>
      <c r="CJ649" s="57"/>
      <c r="CK649" s="57"/>
      <c r="CL649" s="57"/>
      <c r="CM649" s="57"/>
      <c r="CN649" s="57"/>
      <c r="CO649" s="57"/>
      <c r="CP649" s="57"/>
      <c r="CQ649" s="57"/>
      <c r="CR649" s="57"/>
      <c r="CS649" s="57"/>
      <c r="CT649" s="57"/>
      <c r="CU649" s="57"/>
      <c r="CV649" s="57"/>
      <c r="CW649" s="57"/>
      <c r="CX649" s="57"/>
      <c r="CY649" s="57"/>
      <c r="CZ649" s="57"/>
      <c r="DA649" s="57"/>
      <c r="DB649" s="57"/>
      <c r="DC649" s="57"/>
      <c r="DD649" s="57"/>
      <c r="DE649" s="57"/>
      <c r="DF649" s="57"/>
      <c r="DG649" s="57"/>
      <c r="DH649" s="57"/>
      <c r="DI649" s="57"/>
      <c r="DJ649" s="57"/>
      <c r="DK649" s="57"/>
      <c r="DL649" s="57"/>
      <c r="DM649" s="57"/>
      <c r="DN649" s="57"/>
      <c r="DO649" s="57"/>
      <c r="DP649" s="57"/>
      <c r="DQ649" s="57"/>
      <c r="DR649" s="57"/>
      <c r="DS649" s="57"/>
      <c r="DT649" s="57"/>
      <c r="DU649" s="57"/>
      <c r="DV649" s="57"/>
      <c r="DW649" s="57"/>
      <c r="DX649" s="57"/>
      <c r="DY649" s="57"/>
      <c r="DZ649" s="57"/>
      <c r="EA649" s="57"/>
      <c r="EB649" s="57"/>
      <c r="EC649" s="57"/>
      <c r="ED649" s="57"/>
      <c r="EE649" s="57"/>
      <c r="EF649" s="57"/>
      <c r="EG649" s="57"/>
      <c r="EH649" s="57"/>
      <c r="EI649" s="57"/>
      <c r="EJ649" s="57"/>
      <c r="EK649" s="57"/>
      <c r="EL649" s="57"/>
      <c r="EM649" s="57"/>
      <c r="EN649" s="57"/>
      <c r="EO649" s="57"/>
      <c r="EP649" s="57"/>
      <c r="EQ649" s="57"/>
      <c r="ER649" s="57"/>
      <c r="ES649" s="57"/>
      <c r="ET649" s="57"/>
      <c r="EU649" s="57"/>
      <c r="EV649" s="57"/>
      <c r="EW649" s="57"/>
      <c r="EX649" s="57"/>
      <c r="EY649" s="57"/>
      <c r="EZ649" s="57"/>
      <c r="FA649" s="57"/>
      <c r="FB649" s="57"/>
      <c r="FC649" s="57"/>
      <c r="FD649" s="57"/>
      <c r="FE649" s="57"/>
      <c r="FF649" s="57"/>
      <c r="FG649" s="57"/>
      <c r="FH649" s="57"/>
      <c r="FI649" s="57"/>
      <c r="FJ649" s="57"/>
      <c r="FK649" s="57"/>
      <c r="FL649" s="57"/>
      <c r="FM649" s="57"/>
      <c r="FN649" s="57"/>
      <c r="FO649" s="57"/>
      <c r="FP649" s="57"/>
      <c r="FQ649" s="57"/>
      <c r="FR649" s="57"/>
      <c r="FS649" s="57"/>
      <c r="FT649" s="57"/>
      <c r="FU649" s="57"/>
      <c r="FV649" s="57"/>
      <c r="FW649" s="57"/>
      <c r="FX649" s="57"/>
      <c r="FY649" s="57"/>
      <c r="FZ649" s="57"/>
      <c r="GA649" s="57"/>
      <c r="GB649" s="57"/>
      <c r="GC649" s="57"/>
      <c r="GD649" s="57"/>
      <c r="GE649" s="57"/>
      <c r="GF649" s="57"/>
      <c r="GG649" s="57"/>
      <c r="GH649" s="57"/>
      <c r="GI649" s="57"/>
      <c r="GJ649" s="57"/>
      <c r="GK649" s="57"/>
      <c r="GL649" s="57"/>
      <c r="GM649" s="57"/>
      <c r="GN649" s="57"/>
      <c r="GO649" s="57"/>
      <c r="GP649" s="57"/>
      <c r="GQ649" s="57"/>
      <c r="GR649" s="57"/>
      <c r="GS649" s="57"/>
      <c r="GT649" s="57"/>
      <c r="GU649" s="57"/>
      <c r="GV649" s="57"/>
      <c r="GW649" s="57"/>
      <c r="GX649" s="57"/>
      <c r="GY649" s="57"/>
      <c r="GZ649" s="57"/>
      <c r="HA649" s="57"/>
      <c r="HB649" s="57"/>
      <c r="HC649" s="57"/>
      <c r="HD649" s="57"/>
      <c r="HE649" s="57"/>
      <c r="HF649" s="57"/>
      <c r="HG649" s="57"/>
      <c r="HH649" s="57"/>
      <c r="HI649" s="57"/>
      <c r="HJ649" s="57"/>
      <c r="HK649" s="57"/>
      <c r="HL649" s="57"/>
      <c r="HM649" s="57"/>
      <c r="HN649" s="57"/>
      <c r="HO649" s="57"/>
      <c r="HP649" s="57"/>
      <c r="HQ649" s="57"/>
      <c r="HR649" s="57"/>
      <c r="HS649" s="57"/>
      <c r="HT649" s="57"/>
      <c r="HU649" s="57"/>
      <c r="HV649" s="57"/>
      <c r="HW649" s="57"/>
      <c r="HX649" s="57"/>
      <c r="HY649" s="57"/>
      <c r="HZ649" s="57"/>
      <c r="IA649" s="57"/>
      <c r="IB649" s="57"/>
      <c r="IC649" s="57"/>
    </row>
    <row r="650" spans="4:237"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  <c r="AA650" s="57"/>
      <c r="AB650" s="57"/>
      <c r="AC650" s="57"/>
      <c r="AD650" s="57"/>
      <c r="AE650" s="57"/>
      <c r="AF650" s="57"/>
      <c r="AG650" s="57"/>
      <c r="AH650" s="57"/>
      <c r="AI650" s="57"/>
      <c r="AJ650" s="57"/>
      <c r="AK650" s="57"/>
      <c r="AL650" s="57"/>
      <c r="AM650" s="57"/>
      <c r="AN650" s="57"/>
      <c r="AO650" s="57"/>
      <c r="AP650" s="57"/>
      <c r="AQ650" s="57"/>
      <c r="AR650" s="57"/>
      <c r="AS650" s="57"/>
      <c r="AT650" s="57"/>
      <c r="AU650" s="57"/>
      <c r="AV650" s="57"/>
      <c r="AW650" s="57"/>
      <c r="AX650" s="57"/>
      <c r="AY650" s="57"/>
      <c r="AZ650" s="57"/>
      <c r="BA650" s="57"/>
      <c r="BB650" s="57"/>
      <c r="BC650" s="57"/>
      <c r="BD650" s="57"/>
      <c r="BE650" s="57"/>
      <c r="BF650" s="57"/>
      <c r="BG650" s="57"/>
      <c r="BH650" s="57"/>
      <c r="BI650" s="57"/>
      <c r="BJ650" s="57"/>
      <c r="BK650" s="57"/>
      <c r="BL650" s="57"/>
      <c r="BM650" s="57"/>
      <c r="BN650" s="57"/>
      <c r="BO650" s="57"/>
      <c r="BP650" s="57"/>
      <c r="BQ650" s="57"/>
      <c r="BR650" s="57"/>
      <c r="BS650" s="57"/>
      <c r="BT650" s="57"/>
      <c r="BU650" s="57"/>
      <c r="BV650" s="57"/>
      <c r="BW650" s="57"/>
      <c r="BX650" s="57"/>
      <c r="BY650" s="57"/>
      <c r="BZ650" s="57"/>
      <c r="CA650" s="57"/>
      <c r="CB650" s="57"/>
      <c r="CC650" s="57"/>
      <c r="CD650" s="57"/>
      <c r="CE650" s="57"/>
      <c r="CF650" s="57"/>
      <c r="CG650" s="57"/>
      <c r="CH650" s="57"/>
      <c r="CI650" s="57"/>
      <c r="CJ650" s="57"/>
      <c r="CK650" s="57"/>
      <c r="CL650" s="57"/>
      <c r="CM650" s="57"/>
      <c r="CN650" s="57"/>
      <c r="CO650" s="57"/>
      <c r="CP650" s="57"/>
      <c r="CQ650" s="57"/>
      <c r="CR650" s="57"/>
      <c r="CS650" s="57"/>
      <c r="CT650" s="57"/>
      <c r="CU650" s="57"/>
      <c r="CV650" s="57"/>
      <c r="CW650" s="57"/>
      <c r="CX650" s="57"/>
      <c r="CY650" s="57"/>
      <c r="CZ650" s="57"/>
      <c r="DA650" s="57"/>
      <c r="DB650" s="57"/>
      <c r="DC650" s="57"/>
      <c r="DD650" s="57"/>
      <c r="DE650" s="57"/>
      <c r="DF650" s="57"/>
      <c r="DG650" s="57"/>
      <c r="DH650" s="57"/>
      <c r="DI650" s="57"/>
      <c r="DJ650" s="57"/>
      <c r="DK650" s="57"/>
      <c r="DL650" s="57"/>
      <c r="DM650" s="57"/>
      <c r="DN650" s="57"/>
      <c r="DO650" s="57"/>
      <c r="DP650" s="57"/>
      <c r="DQ650" s="57"/>
      <c r="DR650" s="57"/>
      <c r="DS650" s="57"/>
      <c r="DT650" s="57"/>
      <c r="DU650" s="57"/>
      <c r="DV650" s="57"/>
      <c r="DW650" s="57"/>
      <c r="DX650" s="57"/>
      <c r="DY650" s="57"/>
      <c r="DZ650" s="57"/>
      <c r="EA650" s="57"/>
      <c r="EB650" s="57"/>
      <c r="EC650" s="57"/>
      <c r="ED650" s="57"/>
      <c r="EE650" s="57"/>
      <c r="EF650" s="57"/>
      <c r="EG650" s="57"/>
      <c r="EH650" s="57"/>
      <c r="EI650" s="57"/>
      <c r="EJ650" s="57"/>
      <c r="EK650" s="57"/>
      <c r="EL650" s="57"/>
      <c r="EM650" s="57"/>
      <c r="EN650" s="57"/>
      <c r="EO650" s="57"/>
      <c r="EP650" s="57"/>
      <c r="EQ650" s="57"/>
      <c r="ER650" s="57"/>
      <c r="ES650" s="57"/>
      <c r="ET650" s="57"/>
      <c r="EU650" s="57"/>
      <c r="EV650" s="57"/>
      <c r="EW650" s="57"/>
      <c r="EX650" s="57"/>
      <c r="EY650" s="57"/>
      <c r="EZ650" s="57"/>
      <c r="FA650" s="57"/>
      <c r="FB650" s="57"/>
      <c r="FC650" s="57"/>
      <c r="FD650" s="57"/>
      <c r="FE650" s="57"/>
      <c r="FF650" s="57"/>
      <c r="FG650" s="57"/>
      <c r="FH650" s="57"/>
      <c r="FI650" s="57"/>
      <c r="FJ650" s="57"/>
      <c r="FK650" s="57"/>
      <c r="FL650" s="57"/>
      <c r="FM650" s="57"/>
      <c r="FN650" s="57"/>
      <c r="FO650" s="57"/>
      <c r="FP650" s="57"/>
      <c r="FQ650" s="57"/>
      <c r="FR650" s="57"/>
      <c r="FS650" s="57"/>
      <c r="FT650" s="57"/>
      <c r="FU650" s="57"/>
      <c r="FV650" s="57"/>
      <c r="FW650" s="57"/>
      <c r="FX650" s="57"/>
      <c r="FY650" s="57"/>
      <c r="FZ650" s="57"/>
      <c r="GA650" s="57"/>
      <c r="GB650" s="57"/>
      <c r="GC650" s="57"/>
      <c r="GD650" s="57"/>
      <c r="GE650" s="57"/>
      <c r="GF650" s="57"/>
      <c r="GG650" s="57"/>
      <c r="GH650" s="57"/>
      <c r="GI650" s="57"/>
      <c r="GJ650" s="57"/>
      <c r="GK650" s="57"/>
      <c r="GL650" s="57"/>
      <c r="GM650" s="57"/>
      <c r="GN650" s="57"/>
      <c r="GO650" s="57"/>
      <c r="GP650" s="57"/>
      <c r="GQ650" s="57"/>
      <c r="GR650" s="57"/>
      <c r="GS650" s="57"/>
      <c r="GT650" s="57"/>
      <c r="GU650" s="57"/>
      <c r="GV650" s="57"/>
      <c r="GW650" s="57"/>
      <c r="GX650" s="57"/>
      <c r="GY650" s="57"/>
      <c r="GZ650" s="57"/>
      <c r="HA650" s="57"/>
      <c r="HB650" s="57"/>
      <c r="HC650" s="57"/>
      <c r="HD650" s="57"/>
      <c r="HE650" s="57"/>
      <c r="HF650" s="57"/>
      <c r="HG650" s="57"/>
      <c r="HH650" s="57"/>
      <c r="HI650" s="57"/>
      <c r="HJ650" s="57"/>
      <c r="HK650" s="57"/>
      <c r="HL650" s="57"/>
      <c r="HM650" s="57"/>
      <c r="HN650" s="57"/>
      <c r="HO650" s="57"/>
      <c r="HP650" s="57"/>
      <c r="HQ650" s="57"/>
      <c r="HR650" s="57"/>
      <c r="HS650" s="57"/>
      <c r="HT650" s="57"/>
      <c r="HU650" s="57"/>
      <c r="HV650" s="57"/>
      <c r="HW650" s="57"/>
      <c r="HX650" s="57"/>
      <c r="HY650" s="57"/>
      <c r="HZ650" s="57"/>
      <c r="IA650" s="57"/>
      <c r="IB650" s="57"/>
      <c r="IC650" s="57"/>
    </row>
    <row r="651" spans="4:237"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  <c r="AA651" s="57"/>
      <c r="AB651" s="57"/>
      <c r="AC651" s="57"/>
      <c r="AD651" s="57"/>
      <c r="AE651" s="57"/>
      <c r="AF651" s="57"/>
      <c r="AG651" s="57"/>
      <c r="AH651" s="57"/>
      <c r="AI651" s="57"/>
      <c r="AJ651" s="57"/>
      <c r="AK651" s="57"/>
      <c r="AL651" s="57"/>
      <c r="AM651" s="57"/>
      <c r="AN651" s="57"/>
      <c r="AO651" s="57"/>
      <c r="AP651" s="57"/>
      <c r="AQ651" s="57"/>
      <c r="AR651" s="57"/>
      <c r="AS651" s="57"/>
      <c r="AT651" s="57"/>
      <c r="AU651" s="57"/>
      <c r="AV651" s="57"/>
      <c r="AW651" s="57"/>
      <c r="AX651" s="57"/>
      <c r="AY651" s="57"/>
      <c r="AZ651" s="57"/>
      <c r="BA651" s="57"/>
      <c r="BB651" s="57"/>
      <c r="BC651" s="57"/>
      <c r="BD651" s="57"/>
      <c r="BE651" s="57"/>
      <c r="BF651" s="57"/>
      <c r="BG651" s="57"/>
      <c r="BH651" s="57"/>
      <c r="BI651" s="57"/>
      <c r="BJ651" s="57"/>
      <c r="BK651" s="57"/>
      <c r="BL651" s="57"/>
      <c r="BM651" s="57"/>
      <c r="BN651" s="57"/>
      <c r="BO651" s="57"/>
      <c r="BP651" s="57"/>
      <c r="BQ651" s="57"/>
      <c r="BR651" s="57"/>
      <c r="BS651" s="57"/>
      <c r="BT651" s="57"/>
      <c r="BU651" s="57"/>
      <c r="BV651" s="57"/>
      <c r="BW651" s="57"/>
      <c r="BX651" s="57"/>
      <c r="BY651" s="57"/>
      <c r="BZ651" s="57"/>
      <c r="CA651" s="57"/>
      <c r="CB651" s="57"/>
      <c r="CC651" s="57"/>
      <c r="CD651" s="57"/>
      <c r="CE651" s="57"/>
      <c r="CF651" s="57"/>
      <c r="CG651" s="57"/>
      <c r="CH651" s="57"/>
      <c r="CI651" s="57"/>
      <c r="CJ651" s="57"/>
      <c r="CK651" s="57"/>
      <c r="CL651" s="57"/>
      <c r="CM651" s="57"/>
      <c r="CN651" s="57"/>
      <c r="CO651" s="57"/>
      <c r="CP651" s="57"/>
      <c r="CQ651" s="57"/>
      <c r="CR651" s="57"/>
      <c r="CS651" s="57"/>
      <c r="CT651" s="57"/>
      <c r="CU651" s="57"/>
      <c r="CV651" s="57"/>
      <c r="CW651" s="57"/>
      <c r="CX651" s="57"/>
      <c r="CY651" s="57"/>
      <c r="CZ651" s="57"/>
      <c r="DA651" s="57"/>
      <c r="DB651" s="57"/>
      <c r="DC651" s="57"/>
      <c r="DD651" s="57"/>
      <c r="DE651" s="57"/>
      <c r="DF651" s="57"/>
      <c r="DG651" s="57"/>
      <c r="DH651" s="57"/>
      <c r="DI651" s="57"/>
      <c r="DJ651" s="57"/>
      <c r="DK651" s="57"/>
      <c r="DL651" s="57"/>
      <c r="DM651" s="57"/>
      <c r="DN651" s="57"/>
      <c r="DO651" s="57"/>
      <c r="DP651" s="57"/>
      <c r="DQ651" s="57"/>
      <c r="DR651" s="57"/>
      <c r="DS651" s="57"/>
      <c r="DT651" s="57"/>
      <c r="DU651" s="57"/>
      <c r="DV651" s="57"/>
      <c r="DW651" s="57"/>
      <c r="DX651" s="57"/>
      <c r="DY651" s="57"/>
      <c r="DZ651" s="57"/>
      <c r="EA651" s="57"/>
      <c r="EB651" s="57"/>
      <c r="EC651" s="57"/>
      <c r="ED651" s="57"/>
      <c r="EE651" s="57"/>
      <c r="EF651" s="57"/>
      <c r="EG651" s="57"/>
      <c r="EH651" s="57"/>
      <c r="EI651" s="57"/>
      <c r="EJ651" s="57"/>
      <c r="EK651" s="57"/>
      <c r="EL651" s="57"/>
      <c r="EM651" s="57"/>
      <c r="EN651" s="57"/>
      <c r="EO651" s="57"/>
      <c r="EP651" s="57"/>
      <c r="EQ651" s="57"/>
      <c r="ER651" s="57"/>
      <c r="ES651" s="57"/>
      <c r="ET651" s="57"/>
      <c r="EU651" s="57"/>
      <c r="EV651" s="57"/>
      <c r="EW651" s="57"/>
      <c r="EX651" s="57"/>
      <c r="EY651" s="57"/>
      <c r="EZ651" s="57"/>
      <c r="FA651" s="57"/>
      <c r="FB651" s="57"/>
      <c r="FC651" s="57"/>
      <c r="FD651" s="57"/>
      <c r="FE651" s="57"/>
      <c r="FF651" s="57"/>
      <c r="FG651" s="57"/>
      <c r="FH651" s="57"/>
      <c r="FI651" s="57"/>
      <c r="FJ651" s="57"/>
      <c r="FK651" s="57"/>
      <c r="FL651" s="57"/>
      <c r="FM651" s="57"/>
      <c r="FN651" s="57"/>
      <c r="FO651" s="57"/>
      <c r="FP651" s="57"/>
      <c r="FQ651" s="57"/>
      <c r="FR651" s="57"/>
      <c r="FS651" s="57"/>
      <c r="FT651" s="57"/>
      <c r="FU651" s="57"/>
      <c r="FV651" s="57"/>
      <c r="FW651" s="57"/>
      <c r="FX651" s="57"/>
      <c r="FY651" s="57"/>
      <c r="FZ651" s="57"/>
      <c r="GA651" s="57"/>
      <c r="GB651" s="57"/>
      <c r="GC651" s="57"/>
      <c r="GD651" s="57"/>
      <c r="GE651" s="57"/>
      <c r="GF651" s="57"/>
      <c r="GG651" s="57"/>
      <c r="GH651" s="57"/>
      <c r="GI651" s="57"/>
      <c r="GJ651" s="57"/>
      <c r="GK651" s="57"/>
      <c r="GL651" s="57"/>
      <c r="GM651" s="57"/>
      <c r="GN651" s="57"/>
      <c r="GO651" s="57"/>
      <c r="GP651" s="57"/>
      <c r="GQ651" s="57"/>
      <c r="GR651" s="57"/>
      <c r="GS651" s="57"/>
      <c r="GT651" s="57"/>
      <c r="GU651" s="57"/>
      <c r="GV651" s="57"/>
      <c r="GW651" s="57"/>
      <c r="GX651" s="57"/>
      <c r="GY651" s="57"/>
      <c r="GZ651" s="57"/>
      <c r="HA651" s="57"/>
      <c r="HB651" s="57"/>
      <c r="HC651" s="57"/>
      <c r="HD651" s="57"/>
      <c r="HE651" s="57"/>
      <c r="HF651" s="57"/>
      <c r="HG651" s="57"/>
      <c r="HH651" s="57"/>
      <c r="HI651" s="57"/>
      <c r="HJ651" s="57"/>
      <c r="HK651" s="57"/>
      <c r="HL651" s="57"/>
      <c r="HM651" s="57"/>
      <c r="HN651" s="57"/>
      <c r="HO651" s="57"/>
      <c r="HP651" s="57"/>
      <c r="HQ651" s="57"/>
      <c r="HR651" s="57"/>
      <c r="HS651" s="57"/>
      <c r="HT651" s="57"/>
      <c r="HU651" s="57"/>
      <c r="HV651" s="57"/>
      <c r="HW651" s="57"/>
      <c r="HX651" s="57"/>
      <c r="HY651" s="57"/>
      <c r="HZ651" s="57"/>
      <c r="IA651" s="57"/>
      <c r="IB651" s="57"/>
      <c r="IC651" s="57"/>
    </row>
    <row r="652" spans="4:237"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  <c r="AA652" s="57"/>
      <c r="AB652" s="57"/>
      <c r="AC652" s="57"/>
      <c r="AD652" s="57"/>
      <c r="AE652" s="57"/>
      <c r="AF652" s="57"/>
      <c r="AG652" s="57"/>
      <c r="AH652" s="57"/>
      <c r="AI652" s="57"/>
      <c r="AJ652" s="57"/>
      <c r="AK652" s="57"/>
      <c r="AL652" s="57"/>
      <c r="AM652" s="57"/>
      <c r="AN652" s="57"/>
      <c r="AO652" s="57"/>
      <c r="AP652" s="57"/>
      <c r="AQ652" s="57"/>
      <c r="AR652" s="57"/>
      <c r="AS652" s="57"/>
      <c r="AT652" s="57"/>
      <c r="AU652" s="57"/>
      <c r="AV652" s="57"/>
      <c r="AW652" s="57"/>
      <c r="AX652" s="57"/>
      <c r="AY652" s="57"/>
      <c r="AZ652" s="57"/>
      <c r="BA652" s="57"/>
      <c r="BB652" s="57"/>
      <c r="BC652" s="57"/>
      <c r="BD652" s="57"/>
      <c r="BE652" s="57"/>
      <c r="BF652" s="57"/>
      <c r="BG652" s="57"/>
      <c r="BH652" s="57"/>
      <c r="BI652" s="57"/>
      <c r="BJ652" s="57"/>
      <c r="BK652" s="57"/>
      <c r="BL652" s="57"/>
      <c r="BM652" s="57"/>
      <c r="BN652" s="57"/>
      <c r="BO652" s="57"/>
      <c r="BP652" s="57"/>
      <c r="BQ652" s="57"/>
      <c r="BR652" s="57"/>
      <c r="BS652" s="57"/>
      <c r="BT652" s="57"/>
      <c r="BU652" s="57"/>
      <c r="BV652" s="57"/>
      <c r="BW652" s="57"/>
      <c r="BX652" s="57"/>
      <c r="BY652" s="57"/>
      <c r="BZ652" s="57"/>
      <c r="CA652" s="57"/>
      <c r="CB652" s="57"/>
      <c r="CC652" s="57"/>
      <c r="CD652" s="57"/>
      <c r="CE652" s="57"/>
      <c r="CF652" s="57"/>
      <c r="CG652" s="57"/>
      <c r="CH652" s="57"/>
      <c r="CI652" s="57"/>
      <c r="CJ652" s="57"/>
      <c r="CK652" s="57"/>
      <c r="CL652" s="57"/>
      <c r="CM652" s="57"/>
      <c r="CN652" s="57"/>
      <c r="CO652" s="57"/>
      <c r="CP652" s="57"/>
      <c r="CQ652" s="57"/>
      <c r="CR652" s="57"/>
      <c r="CS652" s="57"/>
      <c r="CT652" s="57"/>
      <c r="CU652" s="57"/>
      <c r="CV652" s="57"/>
      <c r="CW652" s="57"/>
      <c r="CX652" s="57"/>
      <c r="CY652" s="57"/>
      <c r="CZ652" s="57"/>
      <c r="DA652" s="57"/>
      <c r="DB652" s="57"/>
      <c r="DC652" s="57"/>
      <c r="DD652" s="57"/>
      <c r="DE652" s="57"/>
      <c r="DF652" s="57"/>
      <c r="DG652" s="57"/>
      <c r="DH652" s="57"/>
      <c r="DI652" s="57"/>
      <c r="DJ652" s="57"/>
      <c r="DK652" s="57"/>
      <c r="DL652" s="57"/>
      <c r="DM652" s="57"/>
      <c r="DN652" s="57"/>
      <c r="DO652" s="57"/>
      <c r="DP652" s="57"/>
      <c r="DQ652" s="57"/>
      <c r="DR652" s="57"/>
      <c r="DS652" s="57"/>
      <c r="DT652" s="57"/>
      <c r="DU652" s="57"/>
      <c r="DV652" s="57"/>
      <c r="DW652" s="57"/>
      <c r="DX652" s="57"/>
      <c r="DY652" s="57"/>
      <c r="DZ652" s="57"/>
      <c r="EA652" s="57"/>
      <c r="EB652" s="57"/>
      <c r="EC652" s="57"/>
      <c r="ED652" s="57"/>
      <c r="EE652" s="57"/>
      <c r="EF652" s="57"/>
      <c r="EG652" s="57"/>
      <c r="EH652" s="57"/>
      <c r="EI652" s="57"/>
      <c r="EJ652" s="57"/>
      <c r="EK652" s="57"/>
      <c r="EL652" s="57"/>
      <c r="EM652" s="57"/>
      <c r="EN652" s="57"/>
      <c r="EO652" s="57"/>
      <c r="EP652" s="57"/>
      <c r="EQ652" s="57"/>
      <c r="ER652" s="57"/>
      <c r="ES652" s="57"/>
      <c r="ET652" s="57"/>
      <c r="EU652" s="57"/>
      <c r="EV652" s="57"/>
      <c r="EW652" s="57"/>
      <c r="EX652" s="57"/>
      <c r="EY652" s="57"/>
      <c r="EZ652" s="57"/>
      <c r="FA652" s="57"/>
      <c r="FB652" s="57"/>
      <c r="FC652" s="57"/>
      <c r="FD652" s="57"/>
      <c r="FE652" s="57"/>
      <c r="FF652" s="57"/>
      <c r="FG652" s="57"/>
      <c r="FH652" s="57"/>
      <c r="FI652" s="57"/>
      <c r="FJ652" s="57"/>
      <c r="FK652" s="57"/>
      <c r="FL652" s="57"/>
      <c r="FM652" s="57"/>
      <c r="FN652" s="57"/>
      <c r="FO652" s="57"/>
      <c r="FP652" s="57"/>
      <c r="FQ652" s="57"/>
      <c r="FR652" s="57"/>
      <c r="FS652" s="57"/>
      <c r="FT652" s="57"/>
      <c r="FU652" s="57"/>
      <c r="FV652" s="57"/>
      <c r="FW652" s="57"/>
      <c r="FX652" s="57"/>
      <c r="FY652" s="57"/>
      <c r="FZ652" s="57"/>
      <c r="GA652" s="57"/>
      <c r="GB652" s="57"/>
      <c r="GC652" s="57"/>
      <c r="GD652" s="57"/>
      <c r="GE652" s="57"/>
      <c r="GF652" s="57"/>
      <c r="GG652" s="57"/>
      <c r="GH652" s="57"/>
      <c r="GI652" s="57"/>
      <c r="GJ652" s="57"/>
      <c r="GK652" s="57"/>
      <c r="GL652" s="57"/>
      <c r="GM652" s="57"/>
      <c r="GN652" s="57"/>
      <c r="GO652" s="57"/>
      <c r="GP652" s="57"/>
      <c r="GQ652" s="57"/>
      <c r="GR652" s="57"/>
      <c r="GS652" s="57"/>
      <c r="GT652" s="57"/>
      <c r="GU652" s="57"/>
      <c r="GV652" s="57"/>
      <c r="GW652" s="57"/>
      <c r="GX652" s="57"/>
      <c r="GY652" s="57"/>
      <c r="GZ652" s="57"/>
      <c r="HA652" s="57"/>
      <c r="HB652" s="57"/>
      <c r="HC652" s="57"/>
      <c r="HD652" s="57"/>
      <c r="HE652" s="57"/>
      <c r="HF652" s="57"/>
      <c r="HG652" s="57"/>
      <c r="HH652" s="57"/>
      <c r="HI652" s="57"/>
      <c r="HJ652" s="57"/>
      <c r="HK652" s="57"/>
      <c r="HL652" s="57"/>
      <c r="HM652" s="57"/>
      <c r="HN652" s="57"/>
      <c r="HO652" s="57"/>
      <c r="HP652" s="57"/>
      <c r="HQ652" s="57"/>
      <c r="HR652" s="57"/>
      <c r="HS652" s="57"/>
      <c r="HT652" s="57"/>
      <c r="HU652" s="57"/>
      <c r="HV652" s="57"/>
      <c r="HW652" s="57"/>
      <c r="HX652" s="57"/>
      <c r="HY652" s="57"/>
      <c r="HZ652" s="57"/>
      <c r="IA652" s="57"/>
      <c r="IB652" s="57"/>
      <c r="IC652" s="57"/>
    </row>
    <row r="653" spans="4:237"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  <c r="AA653" s="57"/>
      <c r="AB653" s="57"/>
      <c r="AC653" s="57"/>
      <c r="AD653" s="57"/>
      <c r="AE653" s="57"/>
      <c r="AF653" s="57"/>
      <c r="AG653" s="57"/>
      <c r="AH653" s="57"/>
      <c r="AI653" s="57"/>
      <c r="AJ653" s="57"/>
      <c r="AK653" s="57"/>
      <c r="AL653" s="57"/>
      <c r="AM653" s="57"/>
      <c r="AN653" s="57"/>
      <c r="AO653" s="57"/>
      <c r="AP653" s="57"/>
      <c r="AQ653" s="57"/>
      <c r="AR653" s="57"/>
      <c r="AS653" s="57"/>
      <c r="AT653" s="57"/>
      <c r="AU653" s="57"/>
      <c r="AV653" s="57"/>
      <c r="AW653" s="57"/>
      <c r="AX653" s="57"/>
      <c r="AY653" s="57"/>
      <c r="AZ653" s="57"/>
      <c r="BA653" s="57"/>
      <c r="BB653" s="57"/>
      <c r="BC653" s="57"/>
      <c r="BD653" s="57"/>
      <c r="BE653" s="57"/>
      <c r="BF653" s="57"/>
      <c r="BG653" s="57"/>
      <c r="BH653" s="57"/>
      <c r="BI653" s="57"/>
      <c r="BJ653" s="57"/>
      <c r="BK653" s="57"/>
      <c r="BL653" s="57"/>
      <c r="BM653" s="57"/>
      <c r="BN653" s="57"/>
      <c r="BO653" s="57"/>
      <c r="BP653" s="57"/>
      <c r="BQ653" s="57"/>
      <c r="BR653" s="57"/>
      <c r="BS653" s="57"/>
      <c r="BT653" s="57"/>
      <c r="BU653" s="57"/>
      <c r="BV653" s="57"/>
      <c r="BW653" s="57"/>
      <c r="BX653" s="57"/>
      <c r="BY653" s="57"/>
      <c r="BZ653" s="57"/>
      <c r="CA653" s="57"/>
      <c r="CB653" s="57"/>
      <c r="CC653" s="57"/>
      <c r="CD653" s="57"/>
      <c r="CE653" s="57"/>
      <c r="CF653" s="57"/>
      <c r="CG653" s="57"/>
      <c r="CH653" s="57"/>
      <c r="CI653" s="57"/>
      <c r="CJ653" s="57"/>
      <c r="CK653" s="57"/>
      <c r="CL653" s="57"/>
      <c r="CM653" s="57"/>
      <c r="CN653" s="57"/>
      <c r="CO653" s="57"/>
      <c r="CP653" s="57"/>
      <c r="CQ653" s="57"/>
      <c r="CR653" s="57"/>
      <c r="CS653" s="57"/>
      <c r="CT653" s="57"/>
      <c r="CU653" s="57"/>
      <c r="CV653" s="57"/>
      <c r="CW653" s="57"/>
      <c r="CX653" s="57"/>
      <c r="CY653" s="57"/>
      <c r="CZ653" s="57"/>
      <c r="DA653" s="57"/>
      <c r="DB653" s="57"/>
      <c r="DC653" s="57"/>
      <c r="DD653" s="57"/>
      <c r="DE653" s="57"/>
      <c r="DF653" s="57"/>
      <c r="DG653" s="57"/>
      <c r="DH653" s="57"/>
      <c r="DI653" s="57"/>
      <c r="DJ653" s="57"/>
      <c r="DK653" s="57"/>
      <c r="DL653" s="57"/>
      <c r="DM653" s="57"/>
      <c r="DN653" s="57"/>
      <c r="DO653" s="57"/>
      <c r="DP653" s="57"/>
      <c r="DQ653" s="57"/>
      <c r="DR653" s="57"/>
      <c r="DS653" s="57"/>
      <c r="DT653" s="57"/>
      <c r="DU653" s="57"/>
      <c r="DV653" s="57"/>
      <c r="DW653" s="57"/>
      <c r="DX653" s="57"/>
      <c r="DY653" s="57"/>
      <c r="DZ653" s="57"/>
      <c r="EA653" s="57"/>
      <c r="EB653" s="57"/>
      <c r="EC653" s="57"/>
      <c r="ED653" s="57"/>
      <c r="EE653" s="57"/>
      <c r="EF653" s="57"/>
      <c r="EG653" s="57"/>
      <c r="EH653" s="57"/>
      <c r="EI653" s="57"/>
      <c r="EJ653" s="57"/>
      <c r="EK653" s="57"/>
      <c r="EL653" s="57"/>
      <c r="EM653" s="57"/>
      <c r="EN653" s="57"/>
      <c r="EO653" s="57"/>
      <c r="EP653" s="57"/>
      <c r="EQ653" s="57"/>
      <c r="ER653" s="57"/>
      <c r="ES653" s="57"/>
      <c r="ET653" s="57"/>
      <c r="EU653" s="57"/>
      <c r="EV653" s="57"/>
      <c r="EW653" s="57"/>
      <c r="EX653" s="57"/>
      <c r="EY653" s="57"/>
      <c r="EZ653" s="57"/>
      <c r="FA653" s="57"/>
      <c r="FB653" s="57"/>
      <c r="FC653" s="57"/>
      <c r="FD653" s="57"/>
      <c r="FE653" s="57"/>
      <c r="FF653" s="57"/>
      <c r="FG653" s="57"/>
      <c r="FH653" s="57"/>
      <c r="FI653" s="57"/>
      <c r="FJ653" s="57"/>
      <c r="FK653" s="57"/>
      <c r="FL653" s="57"/>
      <c r="FM653" s="57"/>
      <c r="FN653" s="57"/>
      <c r="FO653" s="57"/>
      <c r="FP653" s="57"/>
      <c r="FQ653" s="57"/>
      <c r="FR653" s="57"/>
      <c r="FS653" s="57"/>
      <c r="FT653" s="57"/>
      <c r="FU653" s="57"/>
      <c r="FV653" s="57"/>
      <c r="FW653" s="57"/>
      <c r="FX653" s="57"/>
      <c r="FY653" s="57"/>
      <c r="FZ653" s="57"/>
      <c r="GA653" s="57"/>
      <c r="GB653" s="57"/>
      <c r="GC653" s="57"/>
      <c r="GD653" s="57"/>
      <c r="GE653" s="57"/>
      <c r="GF653" s="57"/>
      <c r="GG653" s="57"/>
      <c r="GH653" s="57"/>
      <c r="GI653" s="57"/>
      <c r="GJ653" s="57"/>
      <c r="GK653" s="57"/>
      <c r="GL653" s="57"/>
      <c r="GM653" s="57"/>
      <c r="GN653" s="57"/>
      <c r="GO653" s="57"/>
      <c r="GP653" s="57"/>
      <c r="GQ653" s="57"/>
      <c r="GR653" s="57"/>
      <c r="GS653" s="57"/>
      <c r="GT653" s="57"/>
      <c r="GU653" s="57"/>
      <c r="GV653" s="57"/>
      <c r="GW653" s="57"/>
      <c r="GX653" s="57"/>
      <c r="GY653" s="57"/>
      <c r="GZ653" s="57"/>
      <c r="HA653" s="57"/>
      <c r="HB653" s="57"/>
      <c r="HC653" s="57"/>
      <c r="HD653" s="57"/>
      <c r="HE653" s="57"/>
      <c r="HF653" s="57"/>
      <c r="HG653" s="57"/>
      <c r="HH653" s="57"/>
      <c r="HI653" s="57"/>
      <c r="HJ653" s="57"/>
      <c r="HK653" s="57"/>
      <c r="HL653" s="57"/>
      <c r="HM653" s="57"/>
      <c r="HN653" s="57"/>
      <c r="HO653" s="57"/>
      <c r="HP653" s="57"/>
      <c r="HQ653" s="57"/>
      <c r="HR653" s="57"/>
      <c r="HS653" s="57"/>
      <c r="HT653" s="57"/>
      <c r="HU653" s="57"/>
      <c r="HV653" s="57"/>
      <c r="HW653" s="57"/>
      <c r="HX653" s="57"/>
      <c r="HY653" s="57"/>
      <c r="HZ653" s="57"/>
      <c r="IA653" s="57"/>
      <c r="IB653" s="57"/>
      <c r="IC653" s="57"/>
    </row>
    <row r="654" spans="4:237"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  <c r="AA654" s="57"/>
      <c r="AB654" s="57"/>
      <c r="AC654" s="57"/>
      <c r="AD654" s="57"/>
      <c r="AE654" s="57"/>
      <c r="AF654" s="57"/>
      <c r="AG654" s="57"/>
      <c r="AH654" s="57"/>
      <c r="AI654" s="57"/>
      <c r="AJ654" s="57"/>
      <c r="AK654" s="57"/>
      <c r="AL654" s="57"/>
      <c r="AM654" s="57"/>
      <c r="AN654" s="57"/>
      <c r="AO654" s="57"/>
      <c r="AP654" s="57"/>
      <c r="AQ654" s="57"/>
      <c r="AR654" s="57"/>
      <c r="AS654" s="57"/>
      <c r="AT654" s="57"/>
      <c r="AU654" s="57"/>
      <c r="AV654" s="57"/>
      <c r="AW654" s="57"/>
      <c r="AX654" s="57"/>
      <c r="AY654" s="57"/>
      <c r="AZ654" s="57"/>
      <c r="BA654" s="57"/>
      <c r="BB654" s="57"/>
      <c r="BC654" s="57"/>
      <c r="BD654" s="57"/>
      <c r="BE654" s="57"/>
      <c r="BF654" s="57"/>
      <c r="BG654" s="57"/>
      <c r="BH654" s="57"/>
      <c r="BI654" s="57"/>
      <c r="BJ654" s="57"/>
      <c r="BK654" s="57"/>
      <c r="BL654" s="57"/>
      <c r="BM654" s="57"/>
      <c r="BN654" s="57"/>
      <c r="BO654" s="57"/>
      <c r="BP654" s="57"/>
      <c r="BQ654" s="57"/>
      <c r="BR654" s="57"/>
      <c r="BS654" s="57"/>
      <c r="BT654" s="57"/>
      <c r="BU654" s="57"/>
      <c r="BV654" s="57"/>
      <c r="BW654" s="57"/>
      <c r="BX654" s="57"/>
      <c r="BY654" s="57"/>
      <c r="BZ654" s="57"/>
      <c r="CA654" s="57"/>
      <c r="CB654" s="57"/>
      <c r="CC654" s="57"/>
      <c r="CD654" s="57"/>
      <c r="CE654" s="57"/>
      <c r="CF654" s="57"/>
      <c r="CG654" s="57"/>
      <c r="CH654" s="57"/>
      <c r="CI654" s="57"/>
      <c r="CJ654" s="57"/>
      <c r="CK654" s="57"/>
      <c r="CL654" s="57"/>
      <c r="CM654" s="57"/>
      <c r="CN654" s="57"/>
      <c r="CO654" s="57"/>
      <c r="CP654" s="57"/>
      <c r="CQ654" s="57"/>
      <c r="CR654" s="57"/>
      <c r="CS654" s="57"/>
      <c r="CT654" s="57"/>
      <c r="CU654" s="57"/>
      <c r="CV654" s="57"/>
      <c r="CW654" s="57"/>
      <c r="CX654" s="57"/>
      <c r="CY654" s="57"/>
      <c r="CZ654" s="57"/>
      <c r="DA654" s="57"/>
      <c r="DB654" s="57"/>
      <c r="DC654" s="57"/>
      <c r="DD654" s="57"/>
      <c r="DE654" s="57"/>
      <c r="DF654" s="57"/>
      <c r="DG654" s="57"/>
      <c r="DH654" s="57"/>
      <c r="DI654" s="57"/>
      <c r="DJ654" s="57"/>
      <c r="DK654" s="57"/>
      <c r="DL654" s="57"/>
      <c r="DM654" s="57"/>
      <c r="DN654" s="57"/>
      <c r="DO654" s="57"/>
      <c r="DP654" s="57"/>
      <c r="DQ654" s="57"/>
      <c r="DR654" s="57"/>
      <c r="DS654" s="57"/>
      <c r="DT654" s="57"/>
      <c r="DU654" s="57"/>
      <c r="DV654" s="57"/>
      <c r="DW654" s="57"/>
      <c r="DX654" s="57"/>
      <c r="DY654" s="57"/>
      <c r="DZ654" s="57"/>
      <c r="EA654" s="57"/>
      <c r="EB654" s="57"/>
      <c r="EC654" s="57"/>
      <c r="ED654" s="57"/>
      <c r="EE654" s="57"/>
      <c r="EF654" s="57"/>
      <c r="EG654" s="57"/>
      <c r="EH654" s="57"/>
      <c r="EI654" s="57"/>
      <c r="EJ654" s="57"/>
      <c r="EK654" s="57"/>
      <c r="EL654" s="57"/>
      <c r="EM654" s="57"/>
      <c r="EN654" s="57"/>
      <c r="EO654" s="57"/>
      <c r="EP654" s="57"/>
      <c r="EQ654" s="57"/>
      <c r="ER654" s="57"/>
      <c r="ES654" s="57"/>
      <c r="ET654" s="57"/>
      <c r="EU654" s="57"/>
      <c r="EV654" s="57"/>
      <c r="EW654" s="57"/>
      <c r="EX654" s="57"/>
      <c r="EY654" s="57"/>
      <c r="EZ654" s="57"/>
      <c r="FA654" s="57"/>
      <c r="FB654" s="57"/>
      <c r="FC654" s="57"/>
      <c r="FD654" s="57"/>
      <c r="FE654" s="57"/>
      <c r="FF654" s="57"/>
      <c r="FG654" s="57"/>
      <c r="FH654" s="57"/>
      <c r="FI654" s="57"/>
      <c r="FJ654" s="57"/>
      <c r="FK654" s="57"/>
      <c r="FL654" s="57"/>
      <c r="FM654" s="57"/>
      <c r="FN654" s="57"/>
      <c r="FO654" s="57"/>
      <c r="FP654" s="57"/>
      <c r="FQ654" s="57"/>
      <c r="FR654" s="57"/>
      <c r="FS654" s="57"/>
      <c r="FT654" s="57"/>
      <c r="FU654" s="57"/>
      <c r="FV654" s="57"/>
      <c r="FW654" s="57"/>
      <c r="FX654" s="57"/>
      <c r="FY654" s="57"/>
      <c r="FZ654" s="57"/>
      <c r="GA654" s="57"/>
      <c r="GB654" s="57"/>
      <c r="GC654" s="57"/>
      <c r="GD654" s="57"/>
      <c r="GE654" s="57"/>
      <c r="GF654" s="57"/>
      <c r="GG654" s="57"/>
      <c r="GH654" s="57"/>
      <c r="GI654" s="57"/>
      <c r="GJ654" s="57"/>
      <c r="GK654" s="57"/>
      <c r="GL654" s="57"/>
      <c r="GM654" s="57"/>
      <c r="GN654" s="57"/>
      <c r="GO654" s="57"/>
      <c r="GP654" s="57"/>
      <c r="GQ654" s="57"/>
      <c r="GR654" s="57"/>
      <c r="GS654" s="57"/>
      <c r="GT654" s="57"/>
      <c r="GU654" s="57"/>
      <c r="GV654" s="57"/>
      <c r="GW654" s="57"/>
      <c r="GX654" s="57"/>
      <c r="GY654" s="57"/>
      <c r="GZ654" s="57"/>
      <c r="HA654" s="57"/>
      <c r="HB654" s="57"/>
      <c r="HC654" s="57"/>
      <c r="HD654" s="57"/>
      <c r="HE654" s="57"/>
      <c r="HF654" s="57"/>
      <c r="HG654" s="57"/>
      <c r="HH654" s="57"/>
      <c r="HI654" s="57"/>
      <c r="HJ654" s="57"/>
      <c r="HK654" s="57"/>
      <c r="HL654" s="57"/>
      <c r="HM654" s="57"/>
      <c r="HN654" s="57"/>
      <c r="HO654" s="57"/>
      <c r="HP654" s="57"/>
      <c r="HQ654" s="57"/>
      <c r="HR654" s="57"/>
      <c r="HS654" s="57"/>
      <c r="HT654" s="57"/>
      <c r="HU654" s="57"/>
      <c r="HV654" s="57"/>
      <c r="HW654" s="57"/>
      <c r="HX654" s="57"/>
      <c r="HY654" s="57"/>
      <c r="HZ654" s="57"/>
      <c r="IA654" s="57"/>
      <c r="IB654" s="57"/>
      <c r="IC654" s="57"/>
    </row>
    <row r="655" spans="4:237"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  <c r="AA655" s="57"/>
      <c r="AB655" s="57"/>
      <c r="AC655" s="57"/>
      <c r="AD655" s="57"/>
      <c r="AE655" s="57"/>
      <c r="AF655" s="57"/>
      <c r="AG655" s="57"/>
      <c r="AH655" s="57"/>
      <c r="AI655" s="57"/>
      <c r="AJ655" s="57"/>
      <c r="AK655" s="57"/>
      <c r="AL655" s="57"/>
      <c r="AM655" s="57"/>
      <c r="AN655" s="57"/>
      <c r="AO655" s="57"/>
      <c r="AP655" s="57"/>
      <c r="AQ655" s="57"/>
      <c r="AR655" s="57"/>
      <c r="AS655" s="57"/>
      <c r="AT655" s="57"/>
      <c r="AU655" s="57"/>
      <c r="AV655" s="57"/>
      <c r="AW655" s="57"/>
      <c r="AX655" s="57"/>
      <c r="AY655" s="57"/>
      <c r="AZ655" s="57"/>
      <c r="BA655" s="57"/>
      <c r="BB655" s="57"/>
      <c r="BC655" s="57"/>
      <c r="BD655" s="57"/>
      <c r="BE655" s="57"/>
      <c r="BF655" s="57"/>
      <c r="BG655" s="57"/>
      <c r="BH655" s="57"/>
      <c r="BI655" s="57"/>
      <c r="BJ655" s="57"/>
      <c r="BK655" s="57"/>
      <c r="BL655" s="57"/>
      <c r="BM655" s="57"/>
      <c r="BN655" s="57"/>
      <c r="BO655" s="57"/>
      <c r="BP655" s="57"/>
      <c r="BQ655" s="57"/>
      <c r="BR655" s="57"/>
      <c r="BS655" s="57"/>
      <c r="BT655" s="57"/>
      <c r="BU655" s="57"/>
      <c r="BV655" s="57"/>
      <c r="BW655" s="57"/>
      <c r="BX655" s="57"/>
      <c r="BY655" s="57"/>
      <c r="BZ655" s="57"/>
      <c r="CA655" s="57"/>
      <c r="CB655" s="57"/>
      <c r="CC655" s="57"/>
      <c r="CD655" s="57"/>
      <c r="CE655" s="57"/>
      <c r="CF655" s="57"/>
      <c r="CG655" s="57"/>
      <c r="CH655" s="57"/>
      <c r="CI655" s="57"/>
      <c r="CJ655" s="57"/>
      <c r="CK655" s="57"/>
      <c r="CL655" s="57"/>
      <c r="CM655" s="57"/>
      <c r="CN655" s="57"/>
      <c r="CO655" s="57"/>
      <c r="CP655" s="57"/>
      <c r="CQ655" s="57"/>
      <c r="CR655" s="57"/>
      <c r="CS655" s="57"/>
      <c r="CT655" s="57"/>
      <c r="CU655" s="57"/>
      <c r="CV655" s="57"/>
      <c r="CW655" s="57"/>
      <c r="CX655" s="57"/>
      <c r="CY655" s="57"/>
      <c r="CZ655" s="57"/>
      <c r="DA655" s="57"/>
      <c r="DB655" s="57"/>
      <c r="DC655" s="57"/>
      <c r="DD655" s="57"/>
      <c r="DE655" s="57"/>
      <c r="DF655" s="57"/>
      <c r="DG655" s="57"/>
      <c r="DH655" s="57"/>
      <c r="DI655" s="57"/>
      <c r="DJ655" s="57"/>
      <c r="DK655" s="57"/>
      <c r="DL655" s="57"/>
      <c r="DM655" s="57"/>
      <c r="DN655" s="57"/>
      <c r="DO655" s="57"/>
      <c r="DP655" s="57"/>
      <c r="DQ655" s="57"/>
      <c r="DR655" s="57"/>
      <c r="DS655" s="57"/>
      <c r="DT655" s="57"/>
      <c r="DU655" s="57"/>
      <c r="DV655" s="57"/>
      <c r="DW655" s="57"/>
      <c r="DX655" s="57"/>
      <c r="DY655" s="57"/>
      <c r="DZ655" s="57"/>
      <c r="EA655" s="57"/>
      <c r="EB655" s="57"/>
      <c r="EC655" s="57"/>
      <c r="ED655" s="57"/>
      <c r="EE655" s="57"/>
      <c r="EF655" s="57"/>
      <c r="EG655" s="57"/>
      <c r="EH655" s="57"/>
      <c r="EI655" s="57"/>
      <c r="EJ655" s="57"/>
      <c r="EK655" s="57"/>
      <c r="EL655" s="57"/>
      <c r="EM655" s="57"/>
      <c r="EN655" s="57"/>
      <c r="EO655" s="57"/>
      <c r="EP655" s="57"/>
      <c r="EQ655" s="57"/>
      <c r="ER655" s="57"/>
      <c r="ES655" s="57"/>
      <c r="ET655" s="57"/>
      <c r="EU655" s="57"/>
      <c r="EV655" s="57"/>
      <c r="EW655" s="57"/>
      <c r="EX655" s="57"/>
      <c r="EY655" s="57"/>
      <c r="EZ655" s="57"/>
      <c r="FA655" s="57"/>
      <c r="FB655" s="57"/>
      <c r="FC655" s="57"/>
      <c r="FD655" s="57"/>
      <c r="FE655" s="57"/>
      <c r="FF655" s="57"/>
      <c r="FG655" s="57"/>
      <c r="FH655" s="57"/>
      <c r="FI655" s="57"/>
      <c r="FJ655" s="57"/>
      <c r="FK655" s="57"/>
      <c r="FL655" s="57"/>
      <c r="FM655" s="57"/>
      <c r="FN655" s="57"/>
      <c r="FO655" s="57"/>
      <c r="FP655" s="57"/>
      <c r="FQ655" s="57"/>
      <c r="FR655" s="57"/>
      <c r="FS655" s="57"/>
      <c r="FT655" s="57"/>
      <c r="FU655" s="57"/>
      <c r="FV655" s="57"/>
      <c r="FW655" s="57"/>
      <c r="FX655" s="57"/>
      <c r="FY655" s="57"/>
      <c r="FZ655" s="57"/>
      <c r="GA655" s="57"/>
      <c r="GB655" s="57"/>
      <c r="GC655" s="57"/>
      <c r="GD655" s="57"/>
      <c r="GE655" s="57"/>
      <c r="GF655" s="57"/>
      <c r="GG655" s="57"/>
      <c r="GH655" s="57"/>
      <c r="GI655" s="57"/>
      <c r="GJ655" s="57"/>
      <c r="GK655" s="57"/>
      <c r="GL655" s="57"/>
      <c r="GM655" s="57"/>
      <c r="GN655" s="57"/>
      <c r="GO655" s="57"/>
      <c r="GP655" s="57"/>
      <c r="GQ655" s="57"/>
      <c r="GR655" s="57"/>
      <c r="GS655" s="57"/>
      <c r="GT655" s="57"/>
      <c r="GU655" s="57"/>
      <c r="GV655" s="57"/>
      <c r="GW655" s="57"/>
      <c r="GX655" s="57"/>
      <c r="GY655" s="57"/>
      <c r="GZ655" s="57"/>
      <c r="HA655" s="57"/>
      <c r="HB655" s="57"/>
      <c r="HC655" s="57"/>
      <c r="HD655" s="57"/>
      <c r="HE655" s="57"/>
      <c r="HF655" s="57"/>
      <c r="HG655" s="57"/>
      <c r="HH655" s="57"/>
      <c r="HI655" s="57"/>
      <c r="HJ655" s="57"/>
      <c r="HK655" s="57"/>
      <c r="HL655" s="57"/>
      <c r="HM655" s="57"/>
      <c r="HN655" s="57"/>
      <c r="HO655" s="57"/>
      <c r="HP655" s="57"/>
      <c r="HQ655" s="57"/>
      <c r="HR655" s="57"/>
      <c r="HS655" s="57"/>
      <c r="HT655" s="57"/>
      <c r="HU655" s="57"/>
      <c r="HV655" s="57"/>
      <c r="HW655" s="57"/>
      <c r="HX655" s="57"/>
      <c r="HY655" s="57"/>
      <c r="HZ655" s="57"/>
      <c r="IA655" s="57"/>
      <c r="IB655" s="57"/>
      <c r="IC655" s="57"/>
    </row>
    <row r="656" spans="4:237"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  <c r="AA656" s="57"/>
      <c r="AB656" s="57"/>
      <c r="AC656" s="57"/>
      <c r="AD656" s="57"/>
      <c r="AE656" s="57"/>
      <c r="AF656" s="57"/>
      <c r="AG656" s="57"/>
      <c r="AH656" s="57"/>
      <c r="AI656" s="57"/>
      <c r="AJ656" s="57"/>
      <c r="AK656" s="57"/>
      <c r="AL656" s="57"/>
      <c r="AM656" s="57"/>
      <c r="AN656" s="57"/>
      <c r="AO656" s="57"/>
      <c r="AP656" s="57"/>
      <c r="AQ656" s="57"/>
      <c r="AR656" s="57"/>
      <c r="AS656" s="57"/>
      <c r="AT656" s="57"/>
      <c r="AU656" s="57"/>
      <c r="AV656" s="57"/>
      <c r="AW656" s="57"/>
      <c r="AX656" s="57"/>
      <c r="AY656" s="57"/>
      <c r="AZ656" s="57"/>
      <c r="BA656" s="57"/>
      <c r="BB656" s="57"/>
      <c r="BC656" s="57"/>
      <c r="BD656" s="57"/>
      <c r="BE656" s="57"/>
      <c r="BF656" s="57"/>
      <c r="BG656" s="57"/>
      <c r="BH656" s="57"/>
      <c r="BI656" s="57"/>
      <c r="BJ656" s="57"/>
      <c r="BK656" s="57"/>
      <c r="BL656" s="57"/>
      <c r="BM656" s="57"/>
      <c r="BN656" s="57"/>
      <c r="BO656" s="57"/>
      <c r="BP656" s="57"/>
      <c r="BQ656" s="57"/>
      <c r="BR656" s="57"/>
      <c r="BS656" s="57"/>
      <c r="BT656" s="57"/>
      <c r="BU656" s="57"/>
      <c r="BV656" s="57"/>
      <c r="BW656" s="57"/>
      <c r="BX656" s="57"/>
      <c r="BY656" s="57"/>
      <c r="BZ656" s="57"/>
      <c r="CA656" s="57"/>
      <c r="CB656" s="57"/>
      <c r="CC656" s="57"/>
      <c r="CD656" s="57"/>
      <c r="CE656" s="57"/>
      <c r="CF656" s="57"/>
      <c r="CG656" s="57"/>
      <c r="CH656" s="57"/>
      <c r="CI656" s="57"/>
      <c r="CJ656" s="57"/>
      <c r="CK656" s="57"/>
      <c r="CL656" s="57"/>
      <c r="CM656" s="57"/>
      <c r="CN656" s="57"/>
      <c r="CO656" s="57"/>
      <c r="CP656" s="57"/>
      <c r="CQ656" s="57"/>
      <c r="CR656" s="57"/>
      <c r="CS656" s="57"/>
      <c r="CT656" s="57"/>
      <c r="CU656" s="57"/>
      <c r="CV656" s="57"/>
      <c r="CW656" s="57"/>
      <c r="CX656" s="57"/>
      <c r="CY656" s="57"/>
      <c r="CZ656" s="57"/>
      <c r="DA656" s="57"/>
      <c r="DB656" s="57"/>
      <c r="DC656" s="57"/>
      <c r="DD656" s="57"/>
      <c r="DE656" s="57"/>
      <c r="DF656" s="57"/>
      <c r="DG656" s="57"/>
      <c r="DH656" s="57"/>
      <c r="DI656" s="57"/>
      <c r="DJ656" s="57"/>
      <c r="DK656" s="57"/>
      <c r="DL656" s="57"/>
      <c r="DM656" s="57"/>
      <c r="DN656" s="57"/>
      <c r="DO656" s="57"/>
      <c r="DP656" s="57"/>
      <c r="DQ656" s="57"/>
      <c r="DR656" s="57"/>
      <c r="DS656" s="57"/>
      <c r="DT656" s="57"/>
      <c r="DU656" s="57"/>
      <c r="DV656" s="57"/>
      <c r="DW656" s="57"/>
      <c r="DX656" s="57"/>
      <c r="DY656" s="57"/>
      <c r="DZ656" s="57"/>
      <c r="EA656" s="57"/>
      <c r="EB656" s="57"/>
      <c r="EC656" s="57"/>
      <c r="ED656" s="57"/>
      <c r="EE656" s="57"/>
      <c r="EF656" s="57"/>
      <c r="EG656" s="57"/>
      <c r="EH656" s="57"/>
      <c r="EI656" s="57"/>
      <c r="EJ656" s="57"/>
      <c r="EK656" s="57"/>
      <c r="EL656" s="57"/>
      <c r="EM656" s="57"/>
      <c r="EN656" s="57"/>
      <c r="EO656" s="57"/>
      <c r="EP656" s="57"/>
      <c r="EQ656" s="57"/>
      <c r="ER656" s="57"/>
      <c r="ES656" s="57"/>
      <c r="ET656" s="57"/>
      <c r="EU656" s="57"/>
      <c r="EV656" s="57"/>
      <c r="EW656" s="57"/>
      <c r="EX656" s="57"/>
      <c r="EY656" s="57"/>
      <c r="EZ656" s="57"/>
      <c r="FA656" s="57"/>
      <c r="FB656" s="57"/>
      <c r="FC656" s="57"/>
      <c r="FD656" s="57"/>
      <c r="FE656" s="57"/>
      <c r="FF656" s="57"/>
      <c r="FG656" s="57"/>
      <c r="FH656" s="57"/>
      <c r="FI656" s="57"/>
      <c r="FJ656" s="57"/>
      <c r="FK656" s="57"/>
      <c r="FL656" s="57"/>
      <c r="FM656" s="57"/>
      <c r="FN656" s="57"/>
      <c r="FO656" s="57"/>
      <c r="FP656" s="57"/>
      <c r="FQ656" s="57"/>
      <c r="FR656" s="57"/>
      <c r="FS656" s="57"/>
      <c r="FT656" s="57"/>
      <c r="FU656" s="57"/>
      <c r="FV656" s="57"/>
      <c r="FW656" s="57"/>
      <c r="FX656" s="57"/>
      <c r="FY656" s="57"/>
      <c r="FZ656" s="57"/>
      <c r="GA656" s="57"/>
      <c r="GB656" s="57"/>
      <c r="GC656" s="57"/>
      <c r="GD656" s="57"/>
      <c r="GE656" s="57"/>
      <c r="GF656" s="57"/>
      <c r="GG656" s="57"/>
      <c r="GH656" s="57"/>
      <c r="GI656" s="57"/>
      <c r="GJ656" s="57"/>
      <c r="GK656" s="57"/>
      <c r="GL656" s="57"/>
      <c r="GM656" s="57"/>
      <c r="GN656" s="57"/>
      <c r="GO656" s="57"/>
      <c r="GP656" s="57"/>
      <c r="GQ656" s="57"/>
      <c r="GR656" s="57"/>
      <c r="GS656" s="57"/>
      <c r="GT656" s="57"/>
      <c r="GU656" s="57"/>
      <c r="GV656" s="57"/>
      <c r="GW656" s="57"/>
      <c r="GX656" s="57"/>
      <c r="GY656" s="57"/>
      <c r="GZ656" s="57"/>
      <c r="HA656" s="57"/>
      <c r="HB656" s="57"/>
      <c r="HC656" s="57"/>
      <c r="HD656" s="57"/>
      <c r="HE656" s="57"/>
      <c r="HF656" s="57"/>
      <c r="HG656" s="57"/>
      <c r="HH656" s="57"/>
      <c r="HI656" s="57"/>
      <c r="HJ656" s="57"/>
      <c r="HK656" s="57"/>
      <c r="HL656" s="57"/>
      <c r="HM656" s="57"/>
      <c r="HN656" s="57"/>
      <c r="HO656" s="57"/>
      <c r="HP656" s="57"/>
      <c r="HQ656" s="57"/>
      <c r="HR656" s="57"/>
      <c r="HS656" s="57"/>
      <c r="HT656" s="57"/>
      <c r="HU656" s="57"/>
      <c r="HV656" s="57"/>
      <c r="HW656" s="57"/>
      <c r="HX656" s="57"/>
      <c r="HY656" s="57"/>
      <c r="HZ656" s="57"/>
      <c r="IA656" s="57"/>
      <c r="IB656" s="57"/>
      <c r="IC656" s="57"/>
    </row>
    <row r="657" spans="4:237"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  <c r="AA657" s="57"/>
      <c r="AB657" s="57"/>
      <c r="AC657" s="57"/>
      <c r="AD657" s="57"/>
      <c r="AE657" s="57"/>
      <c r="AF657" s="57"/>
      <c r="AG657" s="57"/>
      <c r="AH657" s="57"/>
      <c r="AI657" s="57"/>
      <c r="AJ657" s="57"/>
      <c r="AK657" s="57"/>
      <c r="AL657" s="57"/>
      <c r="AM657" s="57"/>
      <c r="AN657" s="57"/>
      <c r="AO657" s="57"/>
      <c r="AP657" s="57"/>
      <c r="AQ657" s="57"/>
      <c r="AR657" s="57"/>
      <c r="AS657" s="57"/>
      <c r="AT657" s="57"/>
      <c r="AU657" s="57"/>
      <c r="AV657" s="57"/>
      <c r="AW657" s="57"/>
      <c r="AX657" s="57"/>
      <c r="AY657" s="57"/>
      <c r="AZ657" s="57"/>
      <c r="BA657" s="57"/>
      <c r="BB657" s="57"/>
      <c r="BC657" s="57"/>
      <c r="BD657" s="57"/>
      <c r="BE657" s="57"/>
      <c r="BF657" s="57"/>
      <c r="BG657" s="57"/>
      <c r="BH657" s="57"/>
      <c r="BI657" s="57"/>
      <c r="BJ657" s="57"/>
      <c r="BK657" s="57"/>
      <c r="BL657" s="57"/>
      <c r="BM657" s="57"/>
      <c r="BN657" s="57"/>
      <c r="BO657" s="57"/>
      <c r="BP657" s="57"/>
      <c r="BQ657" s="57"/>
      <c r="BR657" s="57"/>
      <c r="BS657" s="57"/>
      <c r="BT657" s="57"/>
      <c r="BU657" s="57"/>
      <c r="BV657" s="57"/>
      <c r="BW657" s="57"/>
      <c r="BX657" s="57"/>
      <c r="BY657" s="57"/>
      <c r="BZ657" s="57"/>
      <c r="CA657" s="57"/>
      <c r="CB657" s="57"/>
      <c r="CC657" s="57"/>
      <c r="CD657" s="57"/>
      <c r="CE657" s="57"/>
      <c r="CF657" s="57"/>
      <c r="CG657" s="57"/>
      <c r="CH657" s="57"/>
      <c r="CI657" s="57"/>
      <c r="CJ657" s="57"/>
      <c r="CK657" s="57"/>
      <c r="CL657" s="57"/>
      <c r="CM657" s="57"/>
      <c r="CN657" s="57"/>
      <c r="CO657" s="57"/>
      <c r="CP657" s="57"/>
      <c r="CQ657" s="57"/>
      <c r="CR657" s="57"/>
      <c r="CS657" s="57"/>
      <c r="CT657" s="57"/>
      <c r="CU657" s="57"/>
      <c r="CV657" s="57"/>
      <c r="CW657" s="57"/>
      <c r="CX657" s="57"/>
      <c r="CY657" s="57"/>
      <c r="CZ657" s="57"/>
      <c r="DA657" s="57"/>
      <c r="DB657" s="57"/>
      <c r="DC657" s="57"/>
      <c r="DD657" s="57"/>
      <c r="DE657" s="57"/>
      <c r="DF657" s="57"/>
      <c r="DG657" s="57"/>
      <c r="DH657" s="57"/>
      <c r="DI657" s="57"/>
      <c r="DJ657" s="57"/>
      <c r="DK657" s="57"/>
      <c r="DL657" s="57"/>
      <c r="DM657" s="57"/>
      <c r="DN657" s="57"/>
      <c r="DO657" s="57"/>
      <c r="DP657" s="57"/>
      <c r="DQ657" s="57"/>
      <c r="DR657" s="57"/>
      <c r="DS657" s="57"/>
      <c r="DT657" s="57"/>
      <c r="DU657" s="57"/>
      <c r="DV657" s="57"/>
      <c r="DW657" s="57"/>
      <c r="DX657" s="57"/>
      <c r="DY657" s="57"/>
      <c r="DZ657" s="57"/>
      <c r="EA657" s="57"/>
      <c r="EB657" s="57"/>
      <c r="EC657" s="57"/>
      <c r="ED657" s="57"/>
      <c r="EE657" s="57"/>
      <c r="EF657" s="57"/>
      <c r="EG657" s="57"/>
      <c r="EH657" s="57"/>
      <c r="EI657" s="57"/>
      <c r="EJ657" s="57"/>
      <c r="EK657" s="57"/>
      <c r="EL657" s="57"/>
      <c r="EM657" s="57"/>
      <c r="EN657" s="57"/>
      <c r="EO657" s="57"/>
      <c r="EP657" s="57"/>
      <c r="EQ657" s="57"/>
      <c r="ER657" s="57"/>
      <c r="ES657" s="57"/>
      <c r="ET657" s="57"/>
      <c r="EU657" s="57"/>
      <c r="EV657" s="57"/>
      <c r="EW657" s="57"/>
      <c r="EX657" s="57"/>
      <c r="EY657" s="57"/>
      <c r="EZ657" s="57"/>
      <c r="FA657" s="57"/>
      <c r="FB657" s="57"/>
      <c r="FC657" s="57"/>
      <c r="FD657" s="57"/>
      <c r="FE657" s="57"/>
      <c r="FF657" s="57"/>
      <c r="FG657" s="57"/>
      <c r="FH657" s="57"/>
      <c r="FI657" s="57"/>
      <c r="FJ657" s="57"/>
      <c r="FK657" s="57"/>
      <c r="FL657" s="57"/>
      <c r="FM657" s="57"/>
      <c r="FN657" s="57"/>
      <c r="FO657" s="57"/>
      <c r="FP657" s="57"/>
      <c r="FQ657" s="57"/>
      <c r="FR657" s="57"/>
      <c r="FS657" s="57"/>
      <c r="FT657" s="57"/>
      <c r="FU657" s="57"/>
      <c r="FV657" s="57"/>
      <c r="FW657" s="57"/>
      <c r="FX657" s="57"/>
      <c r="FY657" s="57"/>
      <c r="FZ657" s="57"/>
      <c r="GA657" s="57"/>
      <c r="GB657" s="57"/>
      <c r="GC657" s="57"/>
      <c r="GD657" s="57"/>
      <c r="GE657" s="57"/>
      <c r="GF657" s="57"/>
      <c r="GG657" s="57"/>
      <c r="GH657" s="57"/>
      <c r="GI657" s="57"/>
      <c r="GJ657" s="57"/>
      <c r="GK657" s="57"/>
      <c r="GL657" s="57"/>
      <c r="GM657" s="57"/>
      <c r="GN657" s="57"/>
      <c r="GO657" s="57"/>
      <c r="GP657" s="57"/>
      <c r="GQ657" s="57"/>
      <c r="GR657" s="57"/>
      <c r="GS657" s="57"/>
      <c r="GT657" s="57"/>
      <c r="GU657" s="57"/>
      <c r="GV657" s="57"/>
      <c r="GW657" s="57"/>
      <c r="GX657" s="57"/>
      <c r="GY657" s="57"/>
      <c r="GZ657" s="57"/>
      <c r="HA657" s="57"/>
      <c r="HB657" s="57"/>
      <c r="HC657" s="57"/>
      <c r="HD657" s="57"/>
      <c r="HE657" s="57"/>
      <c r="HF657" s="57"/>
      <c r="HG657" s="57"/>
      <c r="HH657" s="57"/>
      <c r="HI657" s="57"/>
      <c r="HJ657" s="57"/>
      <c r="HK657" s="57"/>
      <c r="HL657" s="57"/>
      <c r="HM657" s="57"/>
      <c r="HN657" s="57"/>
      <c r="HO657" s="57"/>
      <c r="HP657" s="57"/>
      <c r="HQ657" s="57"/>
      <c r="HR657" s="57"/>
      <c r="HS657" s="57"/>
      <c r="HT657" s="57"/>
      <c r="HU657" s="57"/>
      <c r="HV657" s="57"/>
      <c r="HW657" s="57"/>
      <c r="HX657" s="57"/>
      <c r="HY657" s="57"/>
      <c r="HZ657" s="57"/>
      <c r="IA657" s="57"/>
      <c r="IB657" s="57"/>
      <c r="IC657" s="57"/>
    </row>
    <row r="658" spans="4:237"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  <c r="AA658" s="57"/>
      <c r="AB658" s="57"/>
      <c r="AC658" s="57"/>
      <c r="AD658" s="57"/>
      <c r="AE658" s="57"/>
      <c r="AF658" s="57"/>
      <c r="AG658" s="57"/>
      <c r="AH658" s="57"/>
      <c r="AI658" s="57"/>
      <c r="AJ658" s="57"/>
      <c r="AK658" s="57"/>
      <c r="AL658" s="57"/>
      <c r="AM658" s="57"/>
      <c r="AN658" s="57"/>
      <c r="AO658" s="57"/>
      <c r="AP658" s="57"/>
      <c r="AQ658" s="57"/>
      <c r="AR658" s="57"/>
      <c r="AS658" s="57"/>
      <c r="AT658" s="57"/>
      <c r="AU658" s="57"/>
      <c r="AV658" s="57"/>
      <c r="AW658" s="57"/>
      <c r="AX658" s="57"/>
      <c r="AY658" s="57"/>
      <c r="AZ658" s="57"/>
      <c r="BA658" s="57"/>
      <c r="BB658" s="57"/>
      <c r="BC658" s="57"/>
      <c r="BD658" s="57"/>
      <c r="BE658" s="57"/>
      <c r="BF658" s="57"/>
      <c r="BG658" s="57"/>
      <c r="BH658" s="57"/>
      <c r="BI658" s="57"/>
      <c r="BJ658" s="57"/>
      <c r="BK658" s="57"/>
      <c r="BL658" s="57"/>
      <c r="BM658" s="57"/>
      <c r="BN658" s="57"/>
      <c r="BO658" s="57"/>
      <c r="BP658" s="57"/>
      <c r="BQ658" s="57"/>
      <c r="BR658" s="57"/>
      <c r="BS658" s="57"/>
      <c r="BT658" s="57"/>
      <c r="BU658" s="57"/>
      <c r="BV658" s="57"/>
      <c r="BW658" s="57"/>
      <c r="BX658" s="57"/>
      <c r="BY658" s="57"/>
      <c r="BZ658" s="57"/>
      <c r="CA658" s="57"/>
      <c r="CB658" s="57"/>
      <c r="CC658" s="57"/>
      <c r="CD658" s="57"/>
      <c r="CE658" s="57"/>
      <c r="CF658" s="57"/>
      <c r="CG658" s="57"/>
      <c r="CH658" s="57"/>
      <c r="CI658" s="57"/>
      <c r="CJ658" s="57"/>
      <c r="CK658" s="57"/>
      <c r="CL658" s="57"/>
      <c r="CM658" s="57"/>
      <c r="CN658" s="57"/>
      <c r="CO658" s="57"/>
      <c r="CP658" s="57"/>
      <c r="CQ658" s="57"/>
      <c r="CR658" s="57"/>
      <c r="CS658" s="57"/>
      <c r="CT658" s="57"/>
      <c r="CU658" s="57"/>
      <c r="CV658" s="57"/>
      <c r="CW658" s="57"/>
      <c r="CX658" s="57"/>
      <c r="CY658" s="57"/>
      <c r="CZ658" s="57"/>
      <c r="DA658" s="57"/>
      <c r="DB658" s="57"/>
      <c r="DC658" s="57"/>
      <c r="DD658" s="57"/>
      <c r="DE658" s="57"/>
      <c r="DF658" s="57"/>
      <c r="DG658" s="57"/>
      <c r="DH658" s="57"/>
      <c r="DI658" s="57"/>
      <c r="DJ658" s="57"/>
      <c r="DK658" s="57"/>
      <c r="DL658" s="57"/>
      <c r="DM658" s="57"/>
      <c r="DN658" s="57"/>
      <c r="DO658" s="57"/>
      <c r="DP658" s="57"/>
      <c r="DQ658" s="57"/>
      <c r="DR658" s="57"/>
      <c r="DS658" s="57"/>
      <c r="DT658" s="57"/>
      <c r="DU658" s="57"/>
      <c r="DV658" s="57"/>
      <c r="DW658" s="57"/>
      <c r="DX658" s="57"/>
      <c r="DY658" s="57"/>
      <c r="DZ658" s="57"/>
      <c r="EA658" s="57"/>
      <c r="EB658" s="57"/>
      <c r="EC658" s="57"/>
      <c r="ED658" s="57"/>
      <c r="EE658" s="57"/>
      <c r="EF658" s="57"/>
      <c r="EG658" s="57"/>
      <c r="EH658" s="57"/>
      <c r="EI658" s="57"/>
      <c r="EJ658" s="57"/>
      <c r="EK658" s="57"/>
      <c r="EL658" s="57"/>
      <c r="EM658" s="57"/>
      <c r="EN658" s="57"/>
      <c r="EO658" s="57"/>
      <c r="EP658" s="57"/>
      <c r="EQ658" s="57"/>
      <c r="ER658" s="57"/>
      <c r="ES658" s="57"/>
      <c r="ET658" s="57"/>
      <c r="EU658" s="57"/>
      <c r="EV658" s="57"/>
      <c r="EW658" s="57"/>
      <c r="EX658" s="57"/>
      <c r="EY658" s="57"/>
      <c r="EZ658" s="57"/>
      <c r="FA658" s="57"/>
      <c r="FB658" s="57"/>
      <c r="FC658" s="57"/>
      <c r="FD658" s="57"/>
      <c r="FE658" s="57"/>
      <c r="FF658" s="57"/>
      <c r="FG658" s="57"/>
      <c r="FH658" s="57"/>
      <c r="FI658" s="57"/>
      <c r="FJ658" s="57"/>
      <c r="FK658" s="57"/>
      <c r="FL658" s="57"/>
      <c r="FM658" s="57"/>
      <c r="FN658" s="57"/>
      <c r="FO658" s="57"/>
      <c r="FP658" s="57"/>
      <c r="FQ658" s="57"/>
      <c r="FR658" s="57"/>
      <c r="FS658" s="57"/>
      <c r="FT658" s="57"/>
      <c r="FU658" s="57"/>
      <c r="FV658" s="57"/>
      <c r="FW658" s="57"/>
      <c r="FX658" s="57"/>
      <c r="FY658" s="57"/>
      <c r="FZ658" s="57"/>
      <c r="GA658" s="57"/>
      <c r="GB658" s="57"/>
      <c r="GC658" s="57"/>
      <c r="GD658" s="57"/>
      <c r="GE658" s="57"/>
      <c r="GF658" s="57"/>
      <c r="GG658" s="57"/>
      <c r="GH658" s="57"/>
      <c r="GI658" s="57"/>
      <c r="GJ658" s="57"/>
      <c r="GK658" s="57"/>
      <c r="GL658" s="57"/>
      <c r="GM658" s="57"/>
      <c r="GN658" s="57"/>
      <c r="GO658" s="57"/>
      <c r="GP658" s="57"/>
      <c r="GQ658" s="57"/>
      <c r="GR658" s="57"/>
      <c r="GS658" s="57"/>
      <c r="GT658" s="57"/>
      <c r="GU658" s="57"/>
      <c r="GV658" s="57"/>
      <c r="GW658" s="57"/>
      <c r="GX658" s="57"/>
      <c r="GY658" s="57"/>
      <c r="GZ658" s="57"/>
      <c r="HA658" s="57"/>
      <c r="HB658" s="57"/>
      <c r="HC658" s="57"/>
      <c r="HD658" s="57"/>
      <c r="HE658" s="57"/>
      <c r="HF658" s="57"/>
      <c r="HG658" s="57"/>
      <c r="HH658" s="57"/>
      <c r="HI658" s="57"/>
      <c r="HJ658" s="57"/>
      <c r="HK658" s="57"/>
      <c r="HL658" s="57"/>
      <c r="HM658" s="57"/>
      <c r="HN658" s="57"/>
      <c r="HO658" s="57"/>
      <c r="HP658" s="57"/>
      <c r="HQ658" s="57"/>
      <c r="HR658" s="57"/>
      <c r="HS658" s="57"/>
      <c r="HT658" s="57"/>
      <c r="HU658" s="57"/>
      <c r="HV658" s="57"/>
      <c r="HW658" s="57"/>
      <c r="HX658" s="57"/>
      <c r="HY658" s="57"/>
      <c r="HZ658" s="57"/>
      <c r="IA658" s="57"/>
      <c r="IB658" s="57"/>
      <c r="IC658" s="57"/>
    </row>
    <row r="659" spans="4:237"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  <c r="AA659" s="57"/>
      <c r="AB659" s="57"/>
      <c r="AC659" s="57"/>
      <c r="AD659" s="57"/>
      <c r="AE659" s="57"/>
      <c r="AF659" s="57"/>
      <c r="AG659" s="57"/>
      <c r="AH659" s="57"/>
      <c r="AI659" s="57"/>
      <c r="AJ659" s="57"/>
      <c r="AK659" s="57"/>
      <c r="AL659" s="57"/>
      <c r="AM659" s="57"/>
      <c r="AN659" s="57"/>
      <c r="AO659" s="57"/>
      <c r="AP659" s="57"/>
      <c r="AQ659" s="57"/>
      <c r="AR659" s="57"/>
      <c r="AS659" s="57"/>
      <c r="AT659" s="57"/>
      <c r="AU659" s="57"/>
      <c r="AV659" s="57"/>
      <c r="AW659" s="57"/>
      <c r="AX659" s="57"/>
      <c r="AY659" s="57"/>
      <c r="AZ659" s="57"/>
      <c r="BA659" s="57"/>
      <c r="BB659" s="57"/>
      <c r="BC659" s="57"/>
      <c r="BD659" s="57"/>
      <c r="BE659" s="57"/>
      <c r="BF659" s="57"/>
      <c r="BG659" s="57"/>
      <c r="BH659" s="57"/>
      <c r="BI659" s="57"/>
      <c r="BJ659" s="57"/>
      <c r="BK659" s="57"/>
      <c r="BL659" s="57"/>
      <c r="BM659" s="57"/>
      <c r="BN659" s="57"/>
      <c r="BO659" s="57"/>
      <c r="BP659" s="57"/>
      <c r="BQ659" s="57"/>
      <c r="BR659" s="57"/>
      <c r="BS659" s="57"/>
      <c r="BT659" s="57"/>
      <c r="BU659" s="57"/>
      <c r="BV659" s="57"/>
      <c r="BW659" s="57"/>
      <c r="BX659" s="57"/>
      <c r="BY659" s="57"/>
      <c r="BZ659" s="57"/>
      <c r="CA659" s="57"/>
      <c r="CB659" s="57"/>
      <c r="CC659" s="57"/>
      <c r="CD659" s="57"/>
      <c r="CE659" s="57"/>
      <c r="CF659" s="57"/>
      <c r="CG659" s="57"/>
      <c r="CH659" s="57"/>
      <c r="CI659" s="57"/>
      <c r="CJ659" s="57"/>
      <c r="CK659" s="57"/>
      <c r="CL659" s="57"/>
      <c r="CM659" s="57"/>
      <c r="CN659" s="57"/>
      <c r="CO659" s="57"/>
      <c r="CP659" s="57"/>
      <c r="CQ659" s="57"/>
      <c r="CR659" s="57"/>
      <c r="CS659" s="57"/>
      <c r="CT659" s="57"/>
      <c r="CU659" s="57"/>
      <c r="CV659" s="57"/>
      <c r="CW659" s="57"/>
      <c r="CX659" s="57"/>
      <c r="CY659" s="57"/>
      <c r="CZ659" s="57"/>
      <c r="DA659" s="57"/>
      <c r="DB659" s="57"/>
      <c r="DC659" s="57"/>
      <c r="DD659" s="57"/>
      <c r="DE659" s="57"/>
      <c r="DF659" s="57"/>
      <c r="DG659" s="57"/>
      <c r="DH659" s="57"/>
      <c r="DI659" s="57"/>
      <c r="DJ659" s="57"/>
      <c r="DK659" s="57"/>
      <c r="DL659" s="57"/>
      <c r="DM659" s="57"/>
      <c r="DN659" s="57"/>
      <c r="DO659" s="57"/>
      <c r="DP659" s="57"/>
      <c r="DQ659" s="57"/>
      <c r="DR659" s="57"/>
      <c r="DS659" s="57"/>
      <c r="DT659" s="57"/>
      <c r="DU659" s="57"/>
      <c r="DV659" s="57"/>
      <c r="DW659" s="57"/>
      <c r="DX659" s="57"/>
      <c r="DY659" s="57"/>
      <c r="DZ659" s="57"/>
      <c r="EA659" s="57"/>
      <c r="EB659" s="57"/>
      <c r="EC659" s="57"/>
      <c r="ED659" s="57"/>
      <c r="EE659" s="57"/>
      <c r="EF659" s="57"/>
      <c r="EG659" s="57"/>
      <c r="EH659" s="57"/>
      <c r="EI659" s="57"/>
      <c r="EJ659" s="57"/>
      <c r="EK659" s="57"/>
      <c r="EL659" s="57"/>
      <c r="EM659" s="57"/>
      <c r="EN659" s="57"/>
      <c r="EO659" s="57"/>
      <c r="EP659" s="57"/>
      <c r="EQ659" s="57"/>
      <c r="ER659" s="57"/>
      <c r="ES659" s="57"/>
      <c r="ET659" s="57"/>
      <c r="EU659" s="57"/>
      <c r="EV659" s="57"/>
      <c r="EW659" s="57"/>
      <c r="EX659" s="57"/>
      <c r="EY659" s="57"/>
      <c r="EZ659" s="57"/>
      <c r="FA659" s="57"/>
      <c r="FB659" s="57"/>
      <c r="FC659" s="57"/>
      <c r="FD659" s="57"/>
      <c r="FE659" s="57"/>
      <c r="FF659" s="57"/>
      <c r="FG659" s="57"/>
      <c r="FH659" s="57"/>
      <c r="FI659" s="57"/>
      <c r="FJ659" s="57"/>
      <c r="FK659" s="57"/>
      <c r="FL659" s="57"/>
      <c r="FM659" s="57"/>
      <c r="FN659" s="57"/>
      <c r="FO659" s="57"/>
      <c r="FP659" s="57"/>
      <c r="FQ659" s="57"/>
      <c r="FR659" s="57"/>
      <c r="FS659" s="57"/>
      <c r="FT659" s="57"/>
      <c r="FU659" s="57"/>
      <c r="FV659" s="57"/>
      <c r="FW659" s="57"/>
      <c r="FX659" s="57"/>
      <c r="FY659" s="57"/>
      <c r="FZ659" s="57"/>
      <c r="GA659" s="57"/>
      <c r="GB659" s="57"/>
      <c r="GC659" s="57"/>
      <c r="GD659" s="57"/>
      <c r="GE659" s="57"/>
      <c r="GF659" s="57"/>
      <c r="GG659" s="57"/>
      <c r="GH659" s="57"/>
      <c r="GI659" s="57"/>
      <c r="GJ659" s="57"/>
      <c r="GK659" s="57"/>
      <c r="GL659" s="57"/>
      <c r="GM659" s="57"/>
      <c r="GN659" s="57"/>
      <c r="GO659" s="57"/>
      <c r="GP659" s="57"/>
      <c r="GQ659" s="57"/>
      <c r="GR659" s="57"/>
      <c r="GS659" s="57"/>
      <c r="GT659" s="57"/>
      <c r="GU659" s="57"/>
      <c r="GV659" s="57"/>
      <c r="GW659" s="57"/>
      <c r="GX659" s="57"/>
      <c r="GY659" s="57"/>
      <c r="GZ659" s="57"/>
      <c r="HA659" s="57"/>
      <c r="HB659" s="57"/>
      <c r="HC659" s="57"/>
      <c r="HD659" s="57"/>
      <c r="HE659" s="57"/>
      <c r="HF659" s="57"/>
      <c r="HG659" s="57"/>
      <c r="HH659" s="57"/>
      <c r="HI659" s="57"/>
      <c r="HJ659" s="57"/>
      <c r="HK659" s="57"/>
      <c r="HL659" s="57"/>
      <c r="HM659" s="57"/>
      <c r="HN659" s="57"/>
      <c r="HO659" s="57"/>
      <c r="HP659" s="57"/>
      <c r="HQ659" s="57"/>
      <c r="HR659" s="57"/>
      <c r="HS659" s="57"/>
      <c r="HT659" s="57"/>
      <c r="HU659" s="57"/>
      <c r="HV659" s="57"/>
      <c r="HW659" s="57"/>
      <c r="HX659" s="57"/>
      <c r="HY659" s="57"/>
      <c r="HZ659" s="57"/>
      <c r="IA659" s="57"/>
      <c r="IB659" s="57"/>
      <c r="IC659" s="57"/>
    </row>
    <row r="660" spans="4:237"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  <c r="AA660" s="57"/>
      <c r="AB660" s="57"/>
      <c r="AC660" s="57"/>
      <c r="AD660" s="57"/>
      <c r="AE660" s="57"/>
      <c r="AF660" s="57"/>
      <c r="AG660" s="57"/>
      <c r="AH660" s="57"/>
      <c r="AI660" s="57"/>
      <c r="AJ660" s="57"/>
      <c r="AK660" s="57"/>
      <c r="AL660" s="57"/>
      <c r="AM660" s="57"/>
      <c r="AN660" s="57"/>
      <c r="AO660" s="57"/>
      <c r="AP660" s="57"/>
      <c r="AQ660" s="57"/>
      <c r="AR660" s="57"/>
      <c r="AS660" s="57"/>
      <c r="AT660" s="57"/>
      <c r="AU660" s="57"/>
      <c r="AV660" s="57"/>
      <c r="AW660" s="57"/>
      <c r="AX660" s="57"/>
      <c r="AY660" s="57"/>
      <c r="AZ660" s="57"/>
      <c r="BA660" s="57"/>
      <c r="BB660" s="57"/>
      <c r="BC660" s="57"/>
      <c r="BD660" s="57"/>
      <c r="BE660" s="57"/>
      <c r="BF660" s="57"/>
      <c r="BG660" s="57"/>
      <c r="BH660" s="57"/>
      <c r="BI660" s="57"/>
      <c r="BJ660" s="57"/>
      <c r="BK660" s="57"/>
      <c r="BL660" s="57"/>
      <c r="BM660" s="57"/>
      <c r="BN660" s="57"/>
      <c r="BO660" s="57"/>
      <c r="BP660" s="57"/>
      <c r="BQ660" s="57"/>
      <c r="BR660" s="57"/>
      <c r="BS660" s="57"/>
      <c r="BT660" s="57"/>
      <c r="BU660" s="57"/>
      <c r="BV660" s="57"/>
      <c r="BW660" s="57"/>
      <c r="BX660" s="57"/>
      <c r="BY660" s="57"/>
      <c r="BZ660" s="57"/>
      <c r="CA660" s="57"/>
      <c r="CB660" s="57"/>
      <c r="CC660" s="57"/>
      <c r="CD660" s="57"/>
      <c r="CE660" s="57"/>
      <c r="CF660" s="57"/>
      <c r="CG660" s="57"/>
      <c r="CH660" s="57"/>
      <c r="CI660" s="57"/>
      <c r="CJ660" s="57"/>
      <c r="CK660" s="57"/>
      <c r="CL660" s="57"/>
      <c r="CM660" s="57"/>
      <c r="CN660" s="57"/>
      <c r="CO660" s="57"/>
      <c r="CP660" s="57"/>
      <c r="CQ660" s="57"/>
      <c r="CR660" s="57"/>
      <c r="CS660" s="57"/>
      <c r="CT660" s="57"/>
      <c r="CU660" s="57"/>
      <c r="CV660" s="57"/>
      <c r="CW660" s="57"/>
      <c r="CX660" s="57"/>
      <c r="CY660" s="57"/>
      <c r="CZ660" s="57"/>
      <c r="DA660" s="57"/>
      <c r="DB660" s="57"/>
      <c r="DC660" s="57"/>
      <c r="DD660" s="57"/>
      <c r="DE660" s="57"/>
      <c r="DF660" s="57"/>
      <c r="DG660" s="57"/>
      <c r="DH660" s="57"/>
      <c r="DI660" s="57"/>
      <c r="DJ660" s="57"/>
      <c r="DK660" s="57"/>
      <c r="DL660" s="57"/>
      <c r="DM660" s="57"/>
      <c r="DN660" s="57"/>
      <c r="DO660" s="57"/>
      <c r="DP660" s="57"/>
      <c r="DQ660" s="57"/>
      <c r="DR660" s="57"/>
      <c r="DS660" s="57"/>
      <c r="DT660" s="57"/>
      <c r="DU660" s="57"/>
      <c r="DV660" s="57"/>
      <c r="DW660" s="57"/>
      <c r="DX660" s="57"/>
      <c r="DY660" s="57"/>
      <c r="DZ660" s="57"/>
      <c r="EA660" s="57"/>
      <c r="EB660" s="57"/>
      <c r="EC660" s="57"/>
      <c r="ED660" s="57"/>
      <c r="EE660" s="57"/>
      <c r="EF660" s="57"/>
      <c r="EG660" s="57"/>
      <c r="EH660" s="57"/>
      <c r="EI660" s="57"/>
      <c r="EJ660" s="57"/>
      <c r="EK660" s="57"/>
      <c r="EL660" s="57"/>
      <c r="EM660" s="57"/>
      <c r="EN660" s="57"/>
      <c r="EO660" s="57"/>
      <c r="EP660" s="57"/>
      <c r="EQ660" s="57"/>
      <c r="ER660" s="57"/>
      <c r="ES660" s="57"/>
      <c r="ET660" s="57"/>
      <c r="EU660" s="57"/>
      <c r="EV660" s="57"/>
      <c r="EW660" s="57"/>
      <c r="EX660" s="57"/>
      <c r="EY660" s="57"/>
      <c r="EZ660" s="57"/>
      <c r="FA660" s="57"/>
      <c r="FB660" s="57"/>
      <c r="FC660" s="57"/>
      <c r="FD660" s="57"/>
      <c r="FE660" s="57"/>
      <c r="FF660" s="57"/>
      <c r="FG660" s="57"/>
      <c r="FH660" s="57"/>
      <c r="FI660" s="57"/>
      <c r="FJ660" s="57"/>
      <c r="FK660" s="57"/>
      <c r="FL660" s="57"/>
      <c r="FM660" s="57"/>
      <c r="FN660" s="57"/>
      <c r="FO660" s="57"/>
      <c r="FP660" s="57"/>
      <c r="FQ660" s="57"/>
      <c r="FR660" s="57"/>
      <c r="FS660" s="57"/>
      <c r="FT660" s="57"/>
      <c r="FU660" s="57"/>
      <c r="FV660" s="57"/>
      <c r="FW660" s="57"/>
      <c r="FX660" s="57"/>
      <c r="FY660" s="57"/>
      <c r="FZ660" s="57"/>
      <c r="GA660" s="57"/>
      <c r="GB660" s="57"/>
      <c r="GC660" s="57"/>
      <c r="GD660" s="57"/>
      <c r="GE660" s="57"/>
      <c r="GF660" s="57"/>
      <c r="GG660" s="57"/>
      <c r="GH660" s="57"/>
      <c r="GI660" s="57"/>
      <c r="GJ660" s="57"/>
      <c r="GK660" s="57"/>
      <c r="GL660" s="57"/>
      <c r="GM660" s="57"/>
      <c r="GN660" s="57"/>
      <c r="GO660" s="57"/>
      <c r="GP660" s="57"/>
      <c r="GQ660" s="57"/>
      <c r="GR660" s="57"/>
      <c r="GS660" s="57"/>
      <c r="GT660" s="57"/>
      <c r="GU660" s="57"/>
      <c r="GV660" s="57"/>
      <c r="GW660" s="57"/>
      <c r="GX660" s="57"/>
      <c r="GY660" s="57"/>
      <c r="GZ660" s="57"/>
      <c r="HA660" s="57"/>
      <c r="HB660" s="57"/>
      <c r="HC660" s="57"/>
      <c r="HD660" s="57"/>
      <c r="HE660" s="57"/>
      <c r="HF660" s="57"/>
      <c r="HG660" s="57"/>
      <c r="HH660" s="57"/>
      <c r="HI660" s="57"/>
      <c r="HJ660" s="57"/>
      <c r="HK660" s="57"/>
      <c r="HL660" s="57"/>
      <c r="HM660" s="57"/>
      <c r="HN660" s="57"/>
      <c r="HO660" s="57"/>
      <c r="HP660" s="57"/>
      <c r="HQ660" s="57"/>
      <c r="HR660" s="57"/>
      <c r="HS660" s="57"/>
      <c r="HT660" s="57"/>
      <c r="HU660" s="57"/>
      <c r="HV660" s="57"/>
      <c r="HW660" s="57"/>
      <c r="HX660" s="57"/>
      <c r="HY660" s="57"/>
      <c r="HZ660" s="57"/>
      <c r="IA660" s="57"/>
      <c r="IB660" s="57"/>
      <c r="IC660" s="57"/>
    </row>
    <row r="661" spans="4:237"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  <c r="AA661" s="57"/>
      <c r="AB661" s="57"/>
      <c r="AC661" s="57"/>
      <c r="AD661" s="57"/>
      <c r="AE661" s="57"/>
      <c r="AF661" s="57"/>
      <c r="AG661" s="57"/>
      <c r="AH661" s="57"/>
      <c r="AI661" s="57"/>
      <c r="AJ661" s="57"/>
      <c r="AK661" s="57"/>
      <c r="AL661" s="57"/>
      <c r="AM661" s="57"/>
      <c r="AN661" s="57"/>
      <c r="AO661" s="57"/>
      <c r="AP661" s="57"/>
      <c r="AQ661" s="57"/>
      <c r="AR661" s="57"/>
      <c r="AS661" s="57"/>
      <c r="AT661" s="57"/>
      <c r="AU661" s="57"/>
      <c r="AV661" s="57"/>
      <c r="AW661" s="57"/>
      <c r="AX661" s="57"/>
      <c r="AY661" s="57"/>
      <c r="AZ661" s="57"/>
      <c r="BA661" s="57"/>
      <c r="BB661" s="57"/>
      <c r="BC661" s="57"/>
      <c r="BD661" s="57"/>
      <c r="BE661" s="57"/>
      <c r="BF661" s="57"/>
      <c r="BG661" s="57"/>
      <c r="BH661" s="57"/>
      <c r="BI661" s="57"/>
      <c r="BJ661" s="57"/>
      <c r="BK661" s="57"/>
      <c r="BL661" s="57"/>
      <c r="BM661" s="57"/>
      <c r="BN661" s="57"/>
      <c r="BO661" s="57"/>
      <c r="BP661" s="57"/>
      <c r="BQ661" s="57"/>
      <c r="BR661" s="57"/>
      <c r="BS661" s="57"/>
      <c r="BT661" s="57"/>
      <c r="BU661" s="57"/>
      <c r="BV661" s="57"/>
      <c r="BW661" s="57"/>
      <c r="BX661" s="57"/>
      <c r="BY661" s="57"/>
      <c r="BZ661" s="57"/>
      <c r="CA661" s="57"/>
      <c r="CB661" s="57"/>
      <c r="CC661" s="57"/>
      <c r="CD661" s="57"/>
      <c r="CE661" s="57"/>
      <c r="CF661" s="57"/>
      <c r="CG661" s="57"/>
      <c r="CH661" s="57"/>
      <c r="CI661" s="57"/>
      <c r="CJ661" s="57"/>
      <c r="CK661" s="57"/>
      <c r="CL661" s="57"/>
      <c r="CM661" s="57"/>
      <c r="CN661" s="57"/>
      <c r="CO661" s="57"/>
      <c r="CP661" s="57"/>
      <c r="CQ661" s="57"/>
      <c r="CR661" s="57"/>
      <c r="CS661" s="57"/>
      <c r="CT661" s="57"/>
      <c r="CU661" s="57"/>
      <c r="CV661" s="57"/>
      <c r="CW661" s="57"/>
      <c r="CX661" s="57"/>
      <c r="CY661" s="57"/>
      <c r="CZ661" s="57"/>
      <c r="DA661" s="57"/>
      <c r="DB661" s="57"/>
      <c r="DC661" s="57"/>
      <c r="DD661" s="57"/>
      <c r="DE661" s="57"/>
      <c r="DF661" s="57"/>
      <c r="DG661" s="57"/>
      <c r="DH661" s="57"/>
      <c r="DI661" s="57"/>
      <c r="DJ661" s="57"/>
      <c r="DK661" s="57"/>
      <c r="DL661" s="57"/>
      <c r="DM661" s="57"/>
      <c r="DN661" s="57"/>
      <c r="DO661" s="57"/>
      <c r="DP661" s="57"/>
      <c r="DQ661" s="57"/>
      <c r="DR661" s="57"/>
      <c r="DS661" s="57"/>
      <c r="DT661" s="57"/>
      <c r="DU661" s="57"/>
      <c r="DV661" s="57"/>
      <c r="DW661" s="57"/>
      <c r="DX661" s="57"/>
      <c r="DY661" s="57"/>
      <c r="DZ661" s="57"/>
      <c r="EA661" s="57"/>
      <c r="EB661" s="57"/>
      <c r="EC661" s="57"/>
      <c r="ED661" s="57"/>
      <c r="EE661" s="57"/>
      <c r="EF661" s="57"/>
      <c r="EG661" s="57"/>
      <c r="EH661" s="57"/>
      <c r="EI661" s="57"/>
      <c r="EJ661" s="57"/>
      <c r="EK661" s="57"/>
      <c r="EL661" s="57"/>
      <c r="EM661" s="57"/>
      <c r="EN661" s="57"/>
      <c r="EO661" s="57"/>
      <c r="EP661" s="57"/>
      <c r="EQ661" s="57"/>
      <c r="ER661" s="57"/>
      <c r="ES661" s="57"/>
      <c r="ET661" s="57"/>
      <c r="EU661" s="57"/>
      <c r="EV661" s="57"/>
      <c r="EW661" s="57"/>
      <c r="EX661" s="57"/>
      <c r="EY661" s="57"/>
      <c r="EZ661" s="57"/>
      <c r="FA661" s="57"/>
      <c r="FB661" s="57"/>
      <c r="FC661" s="57"/>
      <c r="FD661" s="57"/>
      <c r="FE661" s="57"/>
      <c r="FF661" s="57"/>
      <c r="FG661" s="57"/>
      <c r="FH661" s="57"/>
      <c r="FI661" s="57"/>
      <c r="FJ661" s="57"/>
      <c r="FK661" s="57"/>
      <c r="FL661" s="57"/>
      <c r="FM661" s="57"/>
      <c r="FN661" s="57"/>
      <c r="FO661" s="57"/>
      <c r="FP661" s="57"/>
      <c r="FQ661" s="57"/>
      <c r="FR661" s="57"/>
      <c r="FS661" s="57"/>
      <c r="FT661" s="57"/>
      <c r="FU661" s="57"/>
      <c r="FV661" s="57"/>
      <c r="FW661" s="57"/>
      <c r="FX661" s="57"/>
      <c r="FY661" s="57"/>
      <c r="FZ661" s="57"/>
      <c r="GA661" s="57"/>
      <c r="GB661" s="57"/>
      <c r="GC661" s="57"/>
      <c r="GD661" s="57"/>
      <c r="GE661" s="57"/>
      <c r="GF661" s="57"/>
      <c r="GG661" s="57"/>
      <c r="GH661" s="57"/>
      <c r="GI661" s="57"/>
      <c r="GJ661" s="57"/>
      <c r="GK661" s="57"/>
      <c r="GL661" s="57"/>
      <c r="GM661" s="57"/>
      <c r="GN661" s="57"/>
      <c r="GO661" s="57"/>
      <c r="GP661" s="57"/>
      <c r="GQ661" s="57"/>
      <c r="GR661" s="57"/>
      <c r="GS661" s="57"/>
      <c r="GT661" s="57"/>
      <c r="GU661" s="57"/>
      <c r="GV661" s="57"/>
      <c r="GW661" s="57"/>
      <c r="GX661" s="57"/>
      <c r="GY661" s="57"/>
      <c r="GZ661" s="57"/>
      <c r="HA661" s="57"/>
      <c r="HB661" s="57"/>
      <c r="HC661" s="57"/>
      <c r="HD661" s="57"/>
      <c r="HE661" s="57"/>
      <c r="HF661" s="57"/>
      <c r="HG661" s="57"/>
      <c r="HH661" s="57"/>
      <c r="HI661" s="57"/>
      <c r="HJ661" s="57"/>
      <c r="HK661" s="57"/>
      <c r="HL661" s="57"/>
      <c r="HM661" s="57"/>
      <c r="HN661" s="57"/>
      <c r="HO661" s="57"/>
      <c r="HP661" s="57"/>
      <c r="HQ661" s="57"/>
      <c r="HR661" s="57"/>
      <c r="HS661" s="57"/>
      <c r="HT661" s="57"/>
      <c r="HU661" s="57"/>
      <c r="HV661" s="57"/>
      <c r="HW661" s="57"/>
      <c r="HX661" s="57"/>
      <c r="HY661" s="57"/>
      <c r="HZ661" s="57"/>
      <c r="IA661" s="57"/>
      <c r="IB661" s="57"/>
      <c r="IC661" s="57"/>
    </row>
    <row r="662" spans="4:237"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  <c r="AA662" s="57"/>
      <c r="AB662" s="57"/>
      <c r="AC662" s="57"/>
      <c r="AD662" s="57"/>
      <c r="AE662" s="57"/>
      <c r="AF662" s="57"/>
      <c r="AG662" s="57"/>
      <c r="AH662" s="57"/>
      <c r="AI662" s="57"/>
      <c r="AJ662" s="57"/>
      <c r="AK662" s="57"/>
      <c r="AL662" s="57"/>
      <c r="AM662" s="57"/>
      <c r="AN662" s="57"/>
      <c r="AO662" s="57"/>
      <c r="AP662" s="57"/>
      <c r="AQ662" s="57"/>
      <c r="AR662" s="57"/>
      <c r="AS662" s="57"/>
      <c r="AT662" s="57"/>
      <c r="AU662" s="57"/>
      <c r="AV662" s="57"/>
      <c r="AW662" s="57"/>
      <c r="AX662" s="57"/>
      <c r="AY662" s="57"/>
      <c r="AZ662" s="57"/>
      <c r="BA662" s="57"/>
      <c r="BB662" s="57"/>
      <c r="BC662" s="57"/>
      <c r="BD662" s="57"/>
      <c r="BE662" s="57"/>
      <c r="BF662" s="57"/>
      <c r="BG662" s="57"/>
      <c r="BH662" s="57"/>
      <c r="BI662" s="57"/>
      <c r="BJ662" s="57"/>
      <c r="BK662" s="57"/>
      <c r="BL662" s="57"/>
      <c r="BM662" s="57"/>
      <c r="BN662" s="57"/>
      <c r="BO662" s="57"/>
      <c r="BP662" s="57"/>
      <c r="BQ662" s="57"/>
      <c r="BR662" s="57"/>
      <c r="BS662" s="57"/>
      <c r="BT662" s="57"/>
      <c r="BU662" s="57"/>
      <c r="BV662" s="57"/>
      <c r="BW662" s="57"/>
      <c r="BX662" s="57"/>
      <c r="BY662" s="57"/>
      <c r="BZ662" s="57"/>
      <c r="CA662" s="57"/>
      <c r="CB662" s="57"/>
      <c r="CC662" s="57"/>
      <c r="CD662" s="57"/>
      <c r="CE662" s="57"/>
      <c r="CF662" s="57"/>
      <c r="CG662" s="57"/>
      <c r="CH662" s="57"/>
      <c r="CI662" s="57"/>
      <c r="CJ662" s="57"/>
      <c r="CK662" s="57"/>
      <c r="CL662" s="57"/>
      <c r="CM662" s="57"/>
      <c r="CN662" s="57"/>
      <c r="CO662" s="57"/>
      <c r="CP662" s="57"/>
      <c r="CQ662" s="57"/>
      <c r="CR662" s="57"/>
      <c r="CS662" s="57"/>
      <c r="CT662" s="57"/>
      <c r="CU662" s="57"/>
      <c r="CV662" s="57"/>
      <c r="CW662" s="57"/>
      <c r="CX662" s="57"/>
      <c r="CY662" s="57"/>
      <c r="CZ662" s="57"/>
      <c r="DA662" s="57"/>
      <c r="DB662" s="57"/>
      <c r="DC662" s="57"/>
      <c r="DD662" s="57"/>
      <c r="DE662" s="57"/>
      <c r="DF662" s="57"/>
      <c r="DG662" s="57"/>
      <c r="DH662" s="57"/>
      <c r="DI662" s="57"/>
      <c r="DJ662" s="57"/>
      <c r="DK662" s="57"/>
      <c r="DL662" s="57"/>
      <c r="DM662" s="57"/>
      <c r="DN662" s="57"/>
      <c r="DO662" s="57"/>
      <c r="DP662" s="57"/>
      <c r="DQ662" s="57"/>
      <c r="DR662" s="57"/>
      <c r="DS662" s="57"/>
      <c r="DT662" s="57"/>
      <c r="DU662" s="57"/>
      <c r="DV662" s="57"/>
      <c r="DW662" s="57"/>
      <c r="DX662" s="57"/>
      <c r="DY662" s="57"/>
      <c r="DZ662" s="57"/>
      <c r="EA662" s="57"/>
      <c r="EB662" s="57"/>
      <c r="EC662" s="57"/>
      <c r="ED662" s="57"/>
      <c r="EE662" s="57"/>
      <c r="EF662" s="57"/>
      <c r="EG662" s="57"/>
      <c r="EH662" s="57"/>
      <c r="EI662" s="57"/>
      <c r="EJ662" s="57"/>
      <c r="EK662" s="57"/>
      <c r="EL662" s="57"/>
      <c r="EM662" s="57"/>
      <c r="EN662" s="57"/>
      <c r="EO662" s="57"/>
      <c r="EP662" s="57"/>
      <c r="EQ662" s="57"/>
      <c r="ER662" s="57"/>
      <c r="ES662" s="57"/>
      <c r="ET662" s="57"/>
      <c r="EU662" s="57"/>
      <c r="EV662" s="57"/>
      <c r="EW662" s="57"/>
      <c r="EX662" s="57"/>
      <c r="EY662" s="57"/>
      <c r="EZ662" s="57"/>
      <c r="FA662" s="57"/>
      <c r="FB662" s="57"/>
      <c r="FC662" s="57"/>
      <c r="FD662" s="57"/>
      <c r="FE662" s="57"/>
      <c r="FF662" s="57"/>
      <c r="FG662" s="57"/>
      <c r="FH662" s="57"/>
      <c r="FI662" s="57"/>
      <c r="FJ662" s="57"/>
      <c r="FK662" s="57"/>
      <c r="FL662" s="57"/>
      <c r="FM662" s="57"/>
      <c r="FN662" s="57"/>
      <c r="FO662" s="57"/>
      <c r="FP662" s="57"/>
      <c r="FQ662" s="57"/>
      <c r="FR662" s="57"/>
      <c r="FS662" s="57"/>
      <c r="FT662" s="57"/>
      <c r="FU662" s="57"/>
      <c r="FV662" s="57"/>
      <c r="FW662" s="57"/>
      <c r="FX662" s="57"/>
      <c r="FY662" s="57"/>
      <c r="FZ662" s="57"/>
      <c r="GA662" s="57"/>
      <c r="GB662" s="57"/>
      <c r="GC662" s="57"/>
      <c r="GD662" s="57"/>
      <c r="GE662" s="57"/>
      <c r="GF662" s="57"/>
      <c r="GG662" s="57"/>
      <c r="GH662" s="57"/>
      <c r="GI662" s="57"/>
      <c r="GJ662" s="57"/>
      <c r="GK662" s="57"/>
      <c r="GL662" s="57"/>
      <c r="GM662" s="57"/>
      <c r="GN662" s="57"/>
      <c r="GO662" s="57"/>
      <c r="GP662" s="57"/>
      <c r="GQ662" s="57"/>
      <c r="GR662" s="57"/>
      <c r="GS662" s="57"/>
      <c r="GT662" s="57"/>
      <c r="GU662" s="57"/>
      <c r="GV662" s="57"/>
      <c r="GW662" s="57"/>
      <c r="GX662" s="57"/>
      <c r="GY662" s="57"/>
      <c r="GZ662" s="57"/>
      <c r="HA662" s="57"/>
      <c r="HB662" s="57"/>
      <c r="HC662" s="57"/>
      <c r="HD662" s="57"/>
      <c r="HE662" s="57"/>
      <c r="HF662" s="57"/>
      <c r="HG662" s="57"/>
      <c r="HH662" s="57"/>
      <c r="HI662" s="57"/>
      <c r="HJ662" s="57"/>
      <c r="HK662" s="57"/>
      <c r="HL662" s="57"/>
      <c r="HM662" s="57"/>
      <c r="HN662" s="57"/>
      <c r="HO662" s="57"/>
      <c r="HP662" s="57"/>
      <c r="HQ662" s="57"/>
      <c r="HR662" s="57"/>
      <c r="HS662" s="57"/>
      <c r="HT662" s="57"/>
      <c r="HU662" s="57"/>
      <c r="HV662" s="57"/>
      <c r="HW662" s="57"/>
      <c r="HX662" s="57"/>
      <c r="HY662" s="57"/>
      <c r="HZ662" s="57"/>
      <c r="IA662" s="57"/>
      <c r="IB662" s="57"/>
      <c r="IC662" s="57"/>
    </row>
    <row r="663" spans="4:237"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  <c r="AB663" s="57"/>
      <c r="AC663" s="57"/>
      <c r="AD663" s="57"/>
      <c r="AE663" s="57"/>
      <c r="AF663" s="57"/>
      <c r="AG663" s="57"/>
      <c r="AH663" s="57"/>
      <c r="AI663" s="57"/>
      <c r="AJ663" s="57"/>
      <c r="AK663" s="57"/>
      <c r="AL663" s="57"/>
      <c r="AM663" s="57"/>
      <c r="AN663" s="57"/>
      <c r="AO663" s="57"/>
      <c r="AP663" s="57"/>
      <c r="AQ663" s="57"/>
      <c r="AR663" s="57"/>
      <c r="AS663" s="57"/>
      <c r="AT663" s="57"/>
      <c r="AU663" s="57"/>
      <c r="AV663" s="57"/>
      <c r="AW663" s="57"/>
      <c r="AX663" s="57"/>
      <c r="AY663" s="57"/>
      <c r="AZ663" s="57"/>
      <c r="BA663" s="57"/>
      <c r="BB663" s="57"/>
      <c r="BC663" s="57"/>
      <c r="BD663" s="57"/>
      <c r="BE663" s="57"/>
      <c r="BF663" s="57"/>
      <c r="BG663" s="57"/>
      <c r="BH663" s="57"/>
      <c r="BI663" s="57"/>
      <c r="BJ663" s="57"/>
      <c r="BK663" s="57"/>
      <c r="BL663" s="57"/>
      <c r="BM663" s="57"/>
      <c r="BN663" s="57"/>
      <c r="BO663" s="57"/>
      <c r="BP663" s="57"/>
      <c r="BQ663" s="57"/>
      <c r="BR663" s="57"/>
      <c r="BS663" s="57"/>
      <c r="BT663" s="57"/>
      <c r="BU663" s="57"/>
      <c r="BV663" s="57"/>
      <c r="BW663" s="57"/>
      <c r="BX663" s="57"/>
      <c r="BY663" s="57"/>
      <c r="BZ663" s="57"/>
      <c r="CA663" s="57"/>
      <c r="CB663" s="57"/>
      <c r="CC663" s="57"/>
      <c r="CD663" s="57"/>
      <c r="CE663" s="57"/>
      <c r="CF663" s="57"/>
      <c r="CG663" s="57"/>
      <c r="CH663" s="57"/>
      <c r="CI663" s="57"/>
      <c r="CJ663" s="57"/>
      <c r="CK663" s="57"/>
      <c r="CL663" s="57"/>
      <c r="CM663" s="57"/>
      <c r="CN663" s="57"/>
      <c r="CO663" s="57"/>
      <c r="CP663" s="57"/>
      <c r="CQ663" s="57"/>
      <c r="CR663" s="57"/>
      <c r="CS663" s="57"/>
      <c r="CT663" s="57"/>
      <c r="CU663" s="57"/>
      <c r="CV663" s="57"/>
      <c r="CW663" s="57"/>
      <c r="CX663" s="57"/>
      <c r="CY663" s="57"/>
      <c r="CZ663" s="57"/>
      <c r="DA663" s="57"/>
      <c r="DB663" s="57"/>
      <c r="DC663" s="57"/>
      <c r="DD663" s="57"/>
      <c r="DE663" s="57"/>
      <c r="DF663" s="57"/>
      <c r="DG663" s="57"/>
      <c r="DH663" s="57"/>
      <c r="DI663" s="57"/>
      <c r="DJ663" s="57"/>
      <c r="DK663" s="57"/>
      <c r="DL663" s="57"/>
      <c r="DM663" s="57"/>
      <c r="DN663" s="57"/>
      <c r="DO663" s="57"/>
      <c r="DP663" s="57"/>
      <c r="DQ663" s="57"/>
      <c r="DR663" s="57"/>
      <c r="DS663" s="57"/>
      <c r="DT663" s="57"/>
      <c r="DU663" s="57"/>
      <c r="DV663" s="57"/>
      <c r="DW663" s="57"/>
      <c r="DX663" s="57"/>
      <c r="DY663" s="57"/>
      <c r="DZ663" s="57"/>
      <c r="EA663" s="57"/>
      <c r="EB663" s="57"/>
      <c r="EC663" s="57"/>
      <c r="ED663" s="57"/>
      <c r="EE663" s="57"/>
      <c r="EF663" s="57"/>
      <c r="EG663" s="57"/>
      <c r="EH663" s="57"/>
      <c r="EI663" s="57"/>
      <c r="EJ663" s="57"/>
      <c r="EK663" s="57"/>
      <c r="EL663" s="57"/>
      <c r="EM663" s="57"/>
      <c r="EN663" s="57"/>
      <c r="EO663" s="57"/>
      <c r="EP663" s="57"/>
      <c r="EQ663" s="57"/>
      <c r="ER663" s="57"/>
      <c r="ES663" s="57"/>
      <c r="ET663" s="57"/>
      <c r="EU663" s="57"/>
      <c r="EV663" s="57"/>
      <c r="EW663" s="57"/>
      <c r="EX663" s="57"/>
      <c r="EY663" s="57"/>
      <c r="EZ663" s="57"/>
      <c r="FA663" s="57"/>
      <c r="FB663" s="57"/>
      <c r="FC663" s="57"/>
      <c r="FD663" s="57"/>
      <c r="FE663" s="57"/>
      <c r="FF663" s="57"/>
      <c r="FG663" s="57"/>
      <c r="FH663" s="57"/>
      <c r="FI663" s="57"/>
      <c r="FJ663" s="57"/>
      <c r="FK663" s="57"/>
      <c r="FL663" s="57"/>
      <c r="FM663" s="57"/>
      <c r="FN663" s="57"/>
      <c r="FO663" s="57"/>
      <c r="FP663" s="57"/>
      <c r="FQ663" s="57"/>
      <c r="FR663" s="57"/>
      <c r="FS663" s="57"/>
      <c r="FT663" s="57"/>
      <c r="FU663" s="57"/>
      <c r="FV663" s="57"/>
      <c r="FW663" s="57"/>
      <c r="FX663" s="57"/>
      <c r="FY663" s="57"/>
      <c r="FZ663" s="57"/>
      <c r="GA663" s="57"/>
      <c r="GB663" s="57"/>
      <c r="GC663" s="57"/>
      <c r="GD663" s="57"/>
      <c r="GE663" s="57"/>
      <c r="GF663" s="57"/>
      <c r="GG663" s="57"/>
      <c r="GH663" s="57"/>
      <c r="GI663" s="57"/>
      <c r="GJ663" s="57"/>
      <c r="GK663" s="57"/>
      <c r="GL663" s="57"/>
      <c r="GM663" s="57"/>
      <c r="GN663" s="57"/>
      <c r="GO663" s="57"/>
      <c r="GP663" s="57"/>
      <c r="GQ663" s="57"/>
      <c r="GR663" s="57"/>
      <c r="GS663" s="57"/>
      <c r="GT663" s="57"/>
      <c r="GU663" s="57"/>
      <c r="GV663" s="57"/>
      <c r="GW663" s="57"/>
      <c r="GX663" s="57"/>
      <c r="GY663" s="57"/>
      <c r="GZ663" s="57"/>
      <c r="HA663" s="57"/>
      <c r="HB663" s="57"/>
      <c r="HC663" s="57"/>
      <c r="HD663" s="57"/>
      <c r="HE663" s="57"/>
      <c r="HF663" s="57"/>
      <c r="HG663" s="57"/>
      <c r="HH663" s="57"/>
      <c r="HI663" s="57"/>
      <c r="HJ663" s="57"/>
      <c r="HK663" s="57"/>
      <c r="HL663" s="57"/>
      <c r="HM663" s="57"/>
      <c r="HN663" s="57"/>
      <c r="HO663" s="57"/>
      <c r="HP663" s="57"/>
      <c r="HQ663" s="57"/>
      <c r="HR663" s="57"/>
      <c r="HS663" s="57"/>
      <c r="HT663" s="57"/>
      <c r="HU663" s="57"/>
      <c r="HV663" s="57"/>
      <c r="HW663" s="57"/>
      <c r="HX663" s="57"/>
      <c r="HY663" s="57"/>
      <c r="HZ663" s="57"/>
      <c r="IA663" s="57"/>
      <c r="IB663" s="57"/>
      <c r="IC663" s="57"/>
    </row>
    <row r="664" spans="4:237"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  <c r="AA664" s="57"/>
      <c r="AB664" s="57"/>
      <c r="AC664" s="57"/>
      <c r="AD664" s="57"/>
      <c r="AE664" s="57"/>
      <c r="AF664" s="57"/>
      <c r="AG664" s="57"/>
      <c r="AH664" s="57"/>
      <c r="AI664" s="57"/>
      <c r="AJ664" s="57"/>
      <c r="AK664" s="57"/>
      <c r="AL664" s="57"/>
      <c r="AM664" s="57"/>
      <c r="AN664" s="57"/>
      <c r="AO664" s="57"/>
      <c r="AP664" s="57"/>
      <c r="AQ664" s="57"/>
      <c r="AR664" s="57"/>
      <c r="AS664" s="57"/>
      <c r="AT664" s="57"/>
      <c r="AU664" s="57"/>
      <c r="AV664" s="57"/>
      <c r="AW664" s="57"/>
      <c r="AX664" s="57"/>
      <c r="AY664" s="57"/>
      <c r="AZ664" s="57"/>
      <c r="BA664" s="57"/>
      <c r="BB664" s="57"/>
      <c r="BC664" s="57"/>
      <c r="BD664" s="57"/>
      <c r="BE664" s="57"/>
      <c r="BF664" s="57"/>
      <c r="BG664" s="57"/>
      <c r="BH664" s="57"/>
      <c r="BI664" s="57"/>
      <c r="BJ664" s="57"/>
      <c r="BK664" s="57"/>
      <c r="BL664" s="57"/>
      <c r="BM664" s="57"/>
      <c r="BN664" s="57"/>
      <c r="BO664" s="57"/>
      <c r="BP664" s="57"/>
      <c r="BQ664" s="57"/>
      <c r="BR664" s="57"/>
      <c r="BS664" s="57"/>
      <c r="BT664" s="57"/>
      <c r="BU664" s="57"/>
      <c r="BV664" s="57"/>
      <c r="BW664" s="57"/>
      <c r="BX664" s="57"/>
      <c r="BY664" s="57"/>
      <c r="BZ664" s="57"/>
      <c r="CA664" s="57"/>
      <c r="CB664" s="57"/>
      <c r="CC664" s="57"/>
      <c r="CD664" s="57"/>
      <c r="CE664" s="57"/>
      <c r="CF664" s="57"/>
      <c r="CG664" s="57"/>
      <c r="CH664" s="57"/>
      <c r="CI664" s="57"/>
      <c r="CJ664" s="57"/>
      <c r="CK664" s="57"/>
      <c r="CL664" s="57"/>
      <c r="CM664" s="57"/>
      <c r="CN664" s="57"/>
      <c r="CO664" s="57"/>
      <c r="CP664" s="57"/>
      <c r="CQ664" s="57"/>
      <c r="CR664" s="57"/>
      <c r="CS664" s="57"/>
      <c r="CT664" s="57"/>
      <c r="CU664" s="57"/>
      <c r="CV664" s="57"/>
      <c r="CW664" s="57"/>
      <c r="CX664" s="57"/>
      <c r="CY664" s="57"/>
      <c r="CZ664" s="57"/>
      <c r="DA664" s="57"/>
      <c r="DB664" s="57"/>
      <c r="DC664" s="57"/>
      <c r="DD664" s="57"/>
      <c r="DE664" s="57"/>
      <c r="DF664" s="57"/>
      <c r="DG664" s="57"/>
      <c r="DH664" s="57"/>
      <c r="DI664" s="57"/>
      <c r="DJ664" s="57"/>
      <c r="DK664" s="57"/>
      <c r="DL664" s="57"/>
      <c r="DM664" s="57"/>
      <c r="DN664" s="57"/>
      <c r="DO664" s="57"/>
      <c r="DP664" s="57"/>
      <c r="DQ664" s="57"/>
      <c r="DR664" s="57"/>
      <c r="DS664" s="57"/>
      <c r="DT664" s="57"/>
      <c r="DU664" s="57"/>
      <c r="DV664" s="57"/>
      <c r="DW664" s="57"/>
      <c r="DX664" s="57"/>
      <c r="DY664" s="57"/>
      <c r="DZ664" s="57"/>
      <c r="EA664" s="57"/>
      <c r="EB664" s="57"/>
      <c r="EC664" s="57"/>
      <c r="ED664" s="57"/>
      <c r="EE664" s="57"/>
      <c r="EF664" s="57"/>
      <c r="EG664" s="57"/>
      <c r="EH664" s="57"/>
      <c r="EI664" s="57"/>
      <c r="EJ664" s="57"/>
      <c r="EK664" s="57"/>
      <c r="EL664" s="57"/>
      <c r="EM664" s="57"/>
      <c r="EN664" s="57"/>
      <c r="EO664" s="57"/>
      <c r="EP664" s="57"/>
      <c r="EQ664" s="57"/>
      <c r="ER664" s="57"/>
      <c r="ES664" s="57"/>
      <c r="ET664" s="57"/>
      <c r="EU664" s="57"/>
      <c r="EV664" s="57"/>
      <c r="EW664" s="57"/>
      <c r="EX664" s="57"/>
      <c r="EY664" s="57"/>
      <c r="EZ664" s="57"/>
      <c r="FA664" s="57"/>
      <c r="FB664" s="57"/>
      <c r="FC664" s="57"/>
      <c r="FD664" s="57"/>
      <c r="FE664" s="57"/>
      <c r="FF664" s="57"/>
      <c r="FG664" s="57"/>
      <c r="FH664" s="57"/>
      <c r="FI664" s="57"/>
      <c r="FJ664" s="57"/>
      <c r="FK664" s="57"/>
      <c r="FL664" s="57"/>
      <c r="FM664" s="57"/>
      <c r="FN664" s="57"/>
      <c r="FO664" s="57"/>
      <c r="FP664" s="57"/>
      <c r="FQ664" s="57"/>
      <c r="FR664" s="57"/>
      <c r="FS664" s="57"/>
      <c r="FT664" s="57"/>
      <c r="FU664" s="57"/>
      <c r="FV664" s="57"/>
      <c r="FW664" s="57"/>
      <c r="FX664" s="57"/>
      <c r="FY664" s="57"/>
      <c r="FZ664" s="57"/>
      <c r="GA664" s="57"/>
      <c r="GB664" s="57"/>
      <c r="GC664" s="57"/>
      <c r="GD664" s="57"/>
      <c r="GE664" s="57"/>
      <c r="GF664" s="57"/>
      <c r="GG664" s="57"/>
      <c r="GH664" s="57"/>
      <c r="GI664" s="57"/>
      <c r="GJ664" s="57"/>
      <c r="GK664" s="57"/>
      <c r="GL664" s="57"/>
      <c r="GM664" s="57"/>
      <c r="GN664" s="57"/>
      <c r="GO664" s="57"/>
      <c r="GP664" s="57"/>
      <c r="GQ664" s="57"/>
      <c r="GR664" s="57"/>
      <c r="GS664" s="57"/>
      <c r="GT664" s="57"/>
      <c r="GU664" s="57"/>
      <c r="GV664" s="57"/>
      <c r="GW664" s="57"/>
      <c r="GX664" s="57"/>
      <c r="GY664" s="57"/>
      <c r="GZ664" s="57"/>
      <c r="HA664" s="57"/>
      <c r="HB664" s="57"/>
      <c r="HC664" s="57"/>
      <c r="HD664" s="57"/>
      <c r="HE664" s="57"/>
      <c r="HF664" s="57"/>
      <c r="HG664" s="57"/>
      <c r="HH664" s="57"/>
      <c r="HI664" s="57"/>
      <c r="HJ664" s="57"/>
      <c r="HK664" s="57"/>
      <c r="HL664" s="57"/>
      <c r="HM664" s="57"/>
      <c r="HN664" s="57"/>
      <c r="HO664" s="57"/>
      <c r="HP664" s="57"/>
      <c r="HQ664" s="57"/>
      <c r="HR664" s="57"/>
      <c r="HS664" s="57"/>
      <c r="HT664" s="57"/>
      <c r="HU664" s="57"/>
      <c r="HV664" s="57"/>
      <c r="HW664" s="57"/>
      <c r="HX664" s="57"/>
      <c r="HY664" s="57"/>
      <c r="HZ664" s="57"/>
      <c r="IA664" s="57"/>
      <c r="IB664" s="57"/>
      <c r="IC664" s="57"/>
    </row>
    <row r="665" spans="4:237"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  <c r="AA665" s="57"/>
      <c r="AB665" s="57"/>
      <c r="AC665" s="57"/>
      <c r="AD665" s="57"/>
      <c r="AE665" s="57"/>
      <c r="AF665" s="57"/>
      <c r="AG665" s="57"/>
      <c r="AH665" s="57"/>
      <c r="AI665" s="57"/>
      <c r="AJ665" s="57"/>
      <c r="AK665" s="57"/>
      <c r="AL665" s="57"/>
      <c r="AM665" s="57"/>
      <c r="AN665" s="57"/>
      <c r="AO665" s="57"/>
      <c r="AP665" s="57"/>
      <c r="AQ665" s="57"/>
      <c r="AR665" s="57"/>
      <c r="AS665" s="57"/>
      <c r="AT665" s="57"/>
      <c r="AU665" s="57"/>
      <c r="AV665" s="57"/>
      <c r="AW665" s="57"/>
      <c r="AX665" s="57"/>
      <c r="AY665" s="57"/>
      <c r="AZ665" s="57"/>
      <c r="BA665" s="57"/>
      <c r="BB665" s="57"/>
      <c r="BC665" s="57"/>
      <c r="BD665" s="57"/>
      <c r="BE665" s="57"/>
      <c r="BF665" s="57"/>
      <c r="BG665" s="57"/>
      <c r="BH665" s="57"/>
      <c r="BI665" s="57"/>
      <c r="BJ665" s="57"/>
      <c r="BK665" s="57"/>
      <c r="BL665" s="57"/>
      <c r="BM665" s="57"/>
      <c r="BN665" s="57"/>
      <c r="BO665" s="57"/>
      <c r="BP665" s="57"/>
      <c r="BQ665" s="57"/>
      <c r="BR665" s="57"/>
      <c r="BS665" s="57"/>
      <c r="BT665" s="57"/>
      <c r="BU665" s="57"/>
      <c r="BV665" s="57"/>
      <c r="BW665" s="57"/>
      <c r="BX665" s="57"/>
      <c r="BY665" s="57"/>
      <c r="BZ665" s="57"/>
      <c r="CA665" s="57"/>
      <c r="CB665" s="57"/>
      <c r="CC665" s="57"/>
      <c r="CD665" s="57"/>
      <c r="CE665" s="57"/>
      <c r="CF665" s="57"/>
      <c r="CG665" s="57"/>
      <c r="CH665" s="57"/>
      <c r="CI665" s="57"/>
      <c r="CJ665" s="57"/>
      <c r="CK665" s="57"/>
      <c r="CL665" s="57"/>
      <c r="CM665" s="57"/>
      <c r="CN665" s="57"/>
      <c r="CO665" s="57"/>
      <c r="CP665" s="57"/>
      <c r="CQ665" s="57"/>
      <c r="CR665" s="57"/>
      <c r="CS665" s="57"/>
      <c r="CT665" s="57"/>
      <c r="CU665" s="57"/>
      <c r="CV665" s="57"/>
      <c r="CW665" s="57"/>
      <c r="CX665" s="57"/>
      <c r="CY665" s="57"/>
      <c r="CZ665" s="57"/>
      <c r="DA665" s="57"/>
      <c r="DB665" s="57"/>
      <c r="DC665" s="57"/>
      <c r="DD665" s="57"/>
      <c r="DE665" s="57"/>
      <c r="DF665" s="57"/>
      <c r="DG665" s="57"/>
      <c r="DH665" s="57"/>
      <c r="DI665" s="57"/>
      <c r="DJ665" s="57"/>
      <c r="DK665" s="57"/>
      <c r="DL665" s="57"/>
      <c r="DM665" s="57"/>
      <c r="DN665" s="57"/>
      <c r="DO665" s="57"/>
      <c r="DP665" s="57"/>
      <c r="DQ665" s="57"/>
      <c r="DR665" s="57"/>
      <c r="DS665" s="57"/>
      <c r="DT665" s="57"/>
      <c r="DU665" s="57"/>
      <c r="DV665" s="57"/>
      <c r="DW665" s="57"/>
      <c r="DX665" s="57"/>
      <c r="DY665" s="57"/>
      <c r="DZ665" s="57"/>
      <c r="EA665" s="57"/>
      <c r="EB665" s="57"/>
      <c r="EC665" s="57"/>
      <c r="ED665" s="57"/>
      <c r="EE665" s="57"/>
      <c r="EF665" s="57"/>
      <c r="EG665" s="57"/>
      <c r="EH665" s="57"/>
      <c r="EI665" s="57"/>
      <c r="EJ665" s="57"/>
      <c r="EK665" s="57"/>
      <c r="EL665" s="57"/>
      <c r="EM665" s="57"/>
      <c r="EN665" s="57"/>
      <c r="EO665" s="57"/>
      <c r="EP665" s="57"/>
      <c r="EQ665" s="57"/>
      <c r="ER665" s="57"/>
      <c r="ES665" s="57"/>
      <c r="ET665" s="57"/>
      <c r="EU665" s="57"/>
      <c r="EV665" s="57"/>
      <c r="EW665" s="57"/>
      <c r="EX665" s="57"/>
      <c r="EY665" s="57"/>
      <c r="EZ665" s="57"/>
      <c r="FA665" s="57"/>
      <c r="FB665" s="57"/>
      <c r="FC665" s="57"/>
      <c r="FD665" s="57"/>
      <c r="FE665" s="57"/>
      <c r="FF665" s="57"/>
      <c r="FG665" s="57"/>
      <c r="FH665" s="57"/>
      <c r="FI665" s="57"/>
      <c r="FJ665" s="57"/>
      <c r="FK665" s="57"/>
      <c r="FL665" s="57"/>
      <c r="FM665" s="57"/>
      <c r="FN665" s="57"/>
      <c r="FO665" s="57"/>
      <c r="FP665" s="57"/>
      <c r="FQ665" s="57"/>
      <c r="FR665" s="57"/>
      <c r="FS665" s="57"/>
      <c r="FT665" s="57"/>
      <c r="FU665" s="57"/>
      <c r="FV665" s="57"/>
      <c r="FW665" s="57"/>
      <c r="FX665" s="57"/>
      <c r="FY665" s="57"/>
      <c r="FZ665" s="57"/>
      <c r="GA665" s="57"/>
      <c r="GB665" s="57"/>
      <c r="GC665" s="57"/>
      <c r="GD665" s="57"/>
      <c r="GE665" s="57"/>
      <c r="GF665" s="57"/>
      <c r="GG665" s="57"/>
      <c r="GH665" s="57"/>
      <c r="GI665" s="57"/>
      <c r="GJ665" s="57"/>
      <c r="GK665" s="57"/>
      <c r="GL665" s="57"/>
      <c r="GM665" s="57"/>
      <c r="GN665" s="57"/>
      <c r="GO665" s="57"/>
      <c r="GP665" s="57"/>
      <c r="GQ665" s="57"/>
      <c r="GR665" s="57"/>
      <c r="GS665" s="57"/>
      <c r="GT665" s="57"/>
      <c r="GU665" s="57"/>
      <c r="GV665" s="57"/>
      <c r="GW665" s="57"/>
      <c r="GX665" s="57"/>
      <c r="GY665" s="57"/>
      <c r="GZ665" s="57"/>
      <c r="HA665" s="57"/>
      <c r="HB665" s="57"/>
      <c r="HC665" s="57"/>
      <c r="HD665" s="57"/>
      <c r="HE665" s="57"/>
      <c r="HF665" s="57"/>
      <c r="HG665" s="57"/>
      <c r="HH665" s="57"/>
      <c r="HI665" s="57"/>
      <c r="HJ665" s="57"/>
      <c r="HK665" s="57"/>
      <c r="HL665" s="57"/>
      <c r="HM665" s="57"/>
      <c r="HN665" s="57"/>
      <c r="HO665" s="57"/>
      <c r="HP665" s="57"/>
      <c r="HQ665" s="57"/>
      <c r="HR665" s="57"/>
      <c r="HS665" s="57"/>
      <c r="HT665" s="57"/>
      <c r="HU665" s="57"/>
      <c r="HV665" s="57"/>
      <c r="HW665" s="57"/>
      <c r="HX665" s="57"/>
      <c r="HY665" s="57"/>
      <c r="HZ665" s="57"/>
      <c r="IA665" s="57"/>
      <c r="IB665" s="57"/>
      <c r="IC665" s="57"/>
    </row>
    <row r="666" spans="4:237"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  <c r="AB666" s="57"/>
      <c r="AC666" s="57"/>
      <c r="AD666" s="57"/>
      <c r="AE666" s="57"/>
      <c r="AF666" s="57"/>
      <c r="AG666" s="57"/>
      <c r="AH666" s="57"/>
      <c r="AI666" s="57"/>
      <c r="AJ666" s="57"/>
      <c r="AK666" s="57"/>
      <c r="AL666" s="57"/>
      <c r="AM666" s="57"/>
      <c r="AN666" s="57"/>
      <c r="AO666" s="57"/>
      <c r="AP666" s="57"/>
      <c r="AQ666" s="57"/>
      <c r="AR666" s="57"/>
      <c r="AS666" s="57"/>
      <c r="AT666" s="57"/>
      <c r="AU666" s="57"/>
      <c r="AV666" s="57"/>
      <c r="AW666" s="57"/>
      <c r="AX666" s="57"/>
      <c r="AY666" s="57"/>
      <c r="AZ666" s="57"/>
      <c r="BA666" s="57"/>
      <c r="BB666" s="57"/>
      <c r="BC666" s="57"/>
      <c r="BD666" s="57"/>
      <c r="BE666" s="57"/>
      <c r="BF666" s="57"/>
      <c r="BG666" s="57"/>
      <c r="BH666" s="57"/>
      <c r="BI666" s="57"/>
      <c r="BJ666" s="57"/>
      <c r="BK666" s="57"/>
      <c r="BL666" s="57"/>
      <c r="BM666" s="57"/>
      <c r="BN666" s="57"/>
      <c r="BO666" s="57"/>
      <c r="BP666" s="57"/>
      <c r="BQ666" s="57"/>
      <c r="BR666" s="57"/>
      <c r="BS666" s="57"/>
      <c r="BT666" s="57"/>
      <c r="BU666" s="57"/>
      <c r="BV666" s="57"/>
      <c r="BW666" s="57"/>
      <c r="BX666" s="57"/>
      <c r="BY666" s="57"/>
      <c r="BZ666" s="57"/>
      <c r="CA666" s="57"/>
      <c r="CB666" s="57"/>
      <c r="CC666" s="57"/>
      <c r="CD666" s="57"/>
      <c r="CE666" s="57"/>
      <c r="CF666" s="57"/>
      <c r="CG666" s="57"/>
      <c r="CH666" s="57"/>
      <c r="CI666" s="57"/>
      <c r="CJ666" s="57"/>
      <c r="CK666" s="57"/>
      <c r="CL666" s="57"/>
      <c r="CM666" s="57"/>
      <c r="CN666" s="57"/>
      <c r="CO666" s="57"/>
      <c r="CP666" s="57"/>
      <c r="CQ666" s="57"/>
      <c r="CR666" s="57"/>
      <c r="CS666" s="57"/>
      <c r="CT666" s="57"/>
      <c r="CU666" s="57"/>
      <c r="CV666" s="57"/>
      <c r="CW666" s="57"/>
      <c r="CX666" s="57"/>
      <c r="CY666" s="57"/>
      <c r="CZ666" s="57"/>
      <c r="DA666" s="57"/>
      <c r="DB666" s="57"/>
      <c r="DC666" s="57"/>
      <c r="DD666" s="57"/>
      <c r="DE666" s="57"/>
      <c r="DF666" s="57"/>
      <c r="DG666" s="57"/>
      <c r="DH666" s="57"/>
      <c r="DI666" s="57"/>
      <c r="DJ666" s="57"/>
      <c r="DK666" s="57"/>
      <c r="DL666" s="57"/>
      <c r="DM666" s="57"/>
      <c r="DN666" s="57"/>
      <c r="DO666" s="57"/>
      <c r="DP666" s="57"/>
      <c r="DQ666" s="57"/>
      <c r="DR666" s="57"/>
      <c r="DS666" s="57"/>
      <c r="DT666" s="57"/>
      <c r="DU666" s="57"/>
      <c r="DV666" s="57"/>
      <c r="DW666" s="57"/>
      <c r="DX666" s="57"/>
      <c r="DY666" s="57"/>
      <c r="DZ666" s="57"/>
      <c r="EA666" s="57"/>
      <c r="EB666" s="57"/>
      <c r="EC666" s="57"/>
      <c r="ED666" s="57"/>
      <c r="EE666" s="57"/>
      <c r="EF666" s="57"/>
      <c r="EG666" s="57"/>
      <c r="EH666" s="57"/>
      <c r="EI666" s="57"/>
      <c r="EJ666" s="57"/>
      <c r="EK666" s="57"/>
      <c r="EL666" s="57"/>
      <c r="EM666" s="57"/>
      <c r="EN666" s="57"/>
      <c r="EO666" s="57"/>
      <c r="EP666" s="57"/>
      <c r="EQ666" s="57"/>
      <c r="ER666" s="57"/>
      <c r="ES666" s="57"/>
      <c r="ET666" s="57"/>
      <c r="EU666" s="57"/>
      <c r="EV666" s="57"/>
      <c r="EW666" s="57"/>
      <c r="EX666" s="57"/>
      <c r="EY666" s="57"/>
      <c r="EZ666" s="57"/>
      <c r="FA666" s="57"/>
      <c r="FB666" s="57"/>
      <c r="FC666" s="57"/>
      <c r="FD666" s="57"/>
      <c r="FE666" s="57"/>
      <c r="FF666" s="57"/>
      <c r="FG666" s="57"/>
      <c r="FH666" s="57"/>
      <c r="FI666" s="57"/>
      <c r="FJ666" s="57"/>
      <c r="FK666" s="57"/>
      <c r="FL666" s="57"/>
      <c r="FM666" s="57"/>
      <c r="FN666" s="57"/>
      <c r="FO666" s="57"/>
      <c r="FP666" s="57"/>
      <c r="FQ666" s="57"/>
      <c r="FR666" s="57"/>
      <c r="FS666" s="57"/>
      <c r="FT666" s="57"/>
      <c r="FU666" s="57"/>
      <c r="FV666" s="57"/>
      <c r="FW666" s="57"/>
      <c r="FX666" s="57"/>
      <c r="FY666" s="57"/>
      <c r="FZ666" s="57"/>
      <c r="GA666" s="57"/>
      <c r="GB666" s="57"/>
      <c r="GC666" s="57"/>
      <c r="GD666" s="57"/>
      <c r="GE666" s="57"/>
      <c r="GF666" s="57"/>
      <c r="GG666" s="57"/>
      <c r="GH666" s="57"/>
      <c r="GI666" s="57"/>
      <c r="GJ666" s="57"/>
      <c r="GK666" s="57"/>
      <c r="GL666" s="57"/>
      <c r="GM666" s="57"/>
      <c r="GN666" s="57"/>
      <c r="GO666" s="57"/>
      <c r="GP666" s="57"/>
      <c r="GQ666" s="57"/>
      <c r="GR666" s="57"/>
      <c r="GS666" s="57"/>
      <c r="GT666" s="57"/>
      <c r="GU666" s="57"/>
      <c r="GV666" s="57"/>
      <c r="GW666" s="57"/>
      <c r="GX666" s="57"/>
      <c r="GY666" s="57"/>
      <c r="GZ666" s="57"/>
      <c r="HA666" s="57"/>
      <c r="HB666" s="57"/>
      <c r="HC666" s="57"/>
      <c r="HD666" s="57"/>
      <c r="HE666" s="57"/>
      <c r="HF666" s="57"/>
      <c r="HG666" s="57"/>
      <c r="HH666" s="57"/>
      <c r="HI666" s="57"/>
      <c r="HJ666" s="57"/>
      <c r="HK666" s="57"/>
      <c r="HL666" s="57"/>
      <c r="HM666" s="57"/>
      <c r="HN666" s="57"/>
      <c r="HO666" s="57"/>
      <c r="HP666" s="57"/>
      <c r="HQ666" s="57"/>
      <c r="HR666" s="57"/>
      <c r="HS666" s="57"/>
      <c r="HT666" s="57"/>
      <c r="HU666" s="57"/>
      <c r="HV666" s="57"/>
      <c r="HW666" s="57"/>
      <c r="HX666" s="57"/>
      <c r="HY666" s="57"/>
      <c r="HZ666" s="57"/>
      <c r="IA666" s="57"/>
      <c r="IB666" s="57"/>
      <c r="IC666" s="57"/>
    </row>
    <row r="667" spans="4:237"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  <c r="AB667" s="57"/>
      <c r="AC667" s="57"/>
      <c r="AD667" s="57"/>
      <c r="AE667" s="57"/>
      <c r="AF667" s="57"/>
      <c r="AG667" s="57"/>
      <c r="AH667" s="57"/>
      <c r="AI667" s="57"/>
      <c r="AJ667" s="57"/>
      <c r="AK667" s="57"/>
      <c r="AL667" s="57"/>
      <c r="AM667" s="57"/>
      <c r="AN667" s="57"/>
      <c r="AO667" s="57"/>
      <c r="AP667" s="57"/>
      <c r="AQ667" s="57"/>
      <c r="AR667" s="57"/>
      <c r="AS667" s="57"/>
      <c r="AT667" s="57"/>
      <c r="AU667" s="57"/>
      <c r="AV667" s="57"/>
      <c r="AW667" s="57"/>
      <c r="AX667" s="57"/>
      <c r="AY667" s="57"/>
      <c r="AZ667" s="57"/>
      <c r="BA667" s="57"/>
      <c r="BB667" s="57"/>
      <c r="BC667" s="57"/>
      <c r="BD667" s="57"/>
      <c r="BE667" s="57"/>
      <c r="BF667" s="57"/>
      <c r="BG667" s="57"/>
      <c r="BH667" s="57"/>
      <c r="BI667" s="57"/>
      <c r="BJ667" s="57"/>
      <c r="BK667" s="57"/>
      <c r="BL667" s="57"/>
      <c r="BM667" s="57"/>
      <c r="BN667" s="57"/>
      <c r="BO667" s="57"/>
      <c r="BP667" s="57"/>
      <c r="BQ667" s="57"/>
      <c r="BR667" s="57"/>
      <c r="BS667" s="57"/>
      <c r="BT667" s="57"/>
      <c r="BU667" s="57"/>
      <c r="BV667" s="57"/>
      <c r="BW667" s="57"/>
      <c r="BX667" s="57"/>
      <c r="BY667" s="57"/>
      <c r="BZ667" s="57"/>
      <c r="CA667" s="57"/>
      <c r="CB667" s="57"/>
      <c r="CC667" s="57"/>
      <c r="CD667" s="57"/>
      <c r="CE667" s="57"/>
      <c r="CF667" s="57"/>
      <c r="CG667" s="57"/>
      <c r="CH667" s="57"/>
      <c r="CI667" s="57"/>
      <c r="CJ667" s="57"/>
      <c r="CK667" s="57"/>
      <c r="CL667" s="57"/>
      <c r="CM667" s="57"/>
      <c r="CN667" s="57"/>
      <c r="CO667" s="57"/>
      <c r="CP667" s="57"/>
      <c r="CQ667" s="57"/>
      <c r="CR667" s="57"/>
      <c r="CS667" s="57"/>
      <c r="CT667" s="57"/>
      <c r="CU667" s="57"/>
      <c r="CV667" s="57"/>
      <c r="CW667" s="57"/>
      <c r="CX667" s="57"/>
      <c r="CY667" s="57"/>
      <c r="CZ667" s="57"/>
      <c r="DA667" s="57"/>
      <c r="DB667" s="57"/>
      <c r="DC667" s="57"/>
      <c r="DD667" s="57"/>
      <c r="DE667" s="57"/>
      <c r="DF667" s="57"/>
      <c r="DG667" s="57"/>
      <c r="DH667" s="57"/>
      <c r="DI667" s="57"/>
      <c r="DJ667" s="57"/>
      <c r="DK667" s="57"/>
      <c r="DL667" s="57"/>
      <c r="DM667" s="57"/>
      <c r="DN667" s="57"/>
      <c r="DO667" s="57"/>
      <c r="DP667" s="57"/>
      <c r="DQ667" s="57"/>
      <c r="DR667" s="57"/>
      <c r="DS667" s="57"/>
      <c r="DT667" s="57"/>
      <c r="DU667" s="57"/>
      <c r="DV667" s="57"/>
      <c r="DW667" s="57"/>
      <c r="DX667" s="57"/>
      <c r="DY667" s="57"/>
      <c r="DZ667" s="57"/>
      <c r="EA667" s="57"/>
      <c r="EB667" s="57"/>
      <c r="EC667" s="57"/>
      <c r="ED667" s="57"/>
      <c r="EE667" s="57"/>
      <c r="EF667" s="57"/>
      <c r="EG667" s="57"/>
      <c r="EH667" s="57"/>
      <c r="EI667" s="57"/>
      <c r="EJ667" s="57"/>
      <c r="EK667" s="57"/>
      <c r="EL667" s="57"/>
      <c r="EM667" s="57"/>
      <c r="EN667" s="57"/>
      <c r="EO667" s="57"/>
      <c r="EP667" s="57"/>
      <c r="EQ667" s="57"/>
      <c r="ER667" s="57"/>
      <c r="ES667" s="57"/>
      <c r="ET667" s="57"/>
      <c r="EU667" s="57"/>
      <c r="EV667" s="57"/>
      <c r="EW667" s="57"/>
      <c r="EX667" s="57"/>
      <c r="EY667" s="57"/>
      <c r="EZ667" s="57"/>
      <c r="FA667" s="57"/>
      <c r="FB667" s="57"/>
      <c r="FC667" s="57"/>
      <c r="FD667" s="57"/>
      <c r="FE667" s="57"/>
      <c r="FF667" s="57"/>
      <c r="FG667" s="57"/>
      <c r="FH667" s="57"/>
      <c r="FI667" s="57"/>
      <c r="FJ667" s="57"/>
      <c r="FK667" s="57"/>
      <c r="FL667" s="57"/>
      <c r="FM667" s="57"/>
      <c r="FN667" s="57"/>
      <c r="FO667" s="57"/>
      <c r="FP667" s="57"/>
      <c r="FQ667" s="57"/>
      <c r="FR667" s="57"/>
      <c r="FS667" s="57"/>
      <c r="FT667" s="57"/>
      <c r="FU667" s="57"/>
      <c r="FV667" s="57"/>
      <c r="FW667" s="57"/>
      <c r="FX667" s="57"/>
      <c r="FY667" s="57"/>
      <c r="FZ667" s="57"/>
      <c r="GA667" s="57"/>
      <c r="GB667" s="57"/>
      <c r="GC667" s="57"/>
      <c r="GD667" s="57"/>
      <c r="GE667" s="57"/>
      <c r="GF667" s="57"/>
      <c r="GG667" s="57"/>
      <c r="GH667" s="57"/>
      <c r="GI667" s="57"/>
      <c r="GJ667" s="57"/>
      <c r="GK667" s="57"/>
      <c r="GL667" s="57"/>
      <c r="GM667" s="57"/>
      <c r="GN667" s="57"/>
      <c r="GO667" s="57"/>
      <c r="GP667" s="57"/>
      <c r="GQ667" s="57"/>
      <c r="GR667" s="57"/>
      <c r="GS667" s="57"/>
      <c r="GT667" s="57"/>
      <c r="GU667" s="57"/>
      <c r="GV667" s="57"/>
      <c r="GW667" s="57"/>
      <c r="GX667" s="57"/>
      <c r="GY667" s="57"/>
      <c r="GZ667" s="57"/>
      <c r="HA667" s="57"/>
      <c r="HB667" s="57"/>
      <c r="HC667" s="57"/>
      <c r="HD667" s="57"/>
      <c r="HE667" s="57"/>
      <c r="HF667" s="57"/>
      <c r="HG667" s="57"/>
      <c r="HH667" s="57"/>
      <c r="HI667" s="57"/>
      <c r="HJ667" s="57"/>
      <c r="HK667" s="57"/>
      <c r="HL667" s="57"/>
      <c r="HM667" s="57"/>
      <c r="HN667" s="57"/>
      <c r="HO667" s="57"/>
      <c r="HP667" s="57"/>
      <c r="HQ667" s="57"/>
      <c r="HR667" s="57"/>
      <c r="HS667" s="57"/>
      <c r="HT667" s="57"/>
      <c r="HU667" s="57"/>
      <c r="HV667" s="57"/>
      <c r="HW667" s="57"/>
      <c r="HX667" s="57"/>
      <c r="HY667" s="57"/>
      <c r="HZ667" s="57"/>
      <c r="IA667" s="57"/>
      <c r="IB667" s="57"/>
      <c r="IC667" s="57"/>
    </row>
    <row r="668" spans="4:237"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  <c r="AA668" s="57"/>
      <c r="AB668" s="57"/>
      <c r="AC668" s="57"/>
      <c r="AD668" s="57"/>
      <c r="AE668" s="57"/>
      <c r="AF668" s="57"/>
      <c r="AG668" s="57"/>
      <c r="AH668" s="57"/>
      <c r="AI668" s="57"/>
      <c r="AJ668" s="57"/>
      <c r="AK668" s="57"/>
      <c r="AL668" s="57"/>
      <c r="AM668" s="57"/>
      <c r="AN668" s="57"/>
      <c r="AO668" s="57"/>
      <c r="AP668" s="57"/>
      <c r="AQ668" s="57"/>
      <c r="AR668" s="57"/>
      <c r="AS668" s="57"/>
      <c r="AT668" s="57"/>
      <c r="AU668" s="57"/>
      <c r="AV668" s="57"/>
      <c r="AW668" s="57"/>
      <c r="AX668" s="57"/>
      <c r="AY668" s="57"/>
      <c r="AZ668" s="57"/>
      <c r="BA668" s="57"/>
      <c r="BB668" s="57"/>
      <c r="BC668" s="57"/>
      <c r="BD668" s="57"/>
      <c r="BE668" s="57"/>
      <c r="BF668" s="57"/>
      <c r="BG668" s="57"/>
      <c r="BH668" s="57"/>
      <c r="BI668" s="57"/>
      <c r="BJ668" s="57"/>
      <c r="BK668" s="57"/>
      <c r="BL668" s="57"/>
      <c r="BM668" s="57"/>
      <c r="BN668" s="57"/>
      <c r="BO668" s="57"/>
      <c r="BP668" s="57"/>
      <c r="BQ668" s="57"/>
      <c r="BR668" s="57"/>
      <c r="BS668" s="57"/>
      <c r="BT668" s="57"/>
      <c r="BU668" s="57"/>
      <c r="BV668" s="57"/>
      <c r="BW668" s="57"/>
      <c r="BX668" s="57"/>
      <c r="BY668" s="57"/>
      <c r="BZ668" s="57"/>
      <c r="CA668" s="57"/>
      <c r="CB668" s="57"/>
      <c r="CC668" s="57"/>
      <c r="CD668" s="57"/>
      <c r="CE668" s="57"/>
      <c r="CF668" s="57"/>
      <c r="CG668" s="57"/>
      <c r="CH668" s="57"/>
      <c r="CI668" s="57"/>
      <c r="CJ668" s="57"/>
      <c r="CK668" s="57"/>
      <c r="CL668" s="57"/>
      <c r="CM668" s="57"/>
      <c r="CN668" s="57"/>
      <c r="CO668" s="57"/>
      <c r="CP668" s="57"/>
      <c r="CQ668" s="57"/>
      <c r="CR668" s="57"/>
      <c r="CS668" s="57"/>
      <c r="CT668" s="57"/>
      <c r="CU668" s="57"/>
      <c r="CV668" s="57"/>
      <c r="CW668" s="57"/>
      <c r="CX668" s="57"/>
      <c r="CY668" s="57"/>
      <c r="CZ668" s="57"/>
      <c r="DA668" s="57"/>
      <c r="DB668" s="57"/>
      <c r="DC668" s="57"/>
      <c r="DD668" s="57"/>
      <c r="DE668" s="57"/>
      <c r="DF668" s="57"/>
      <c r="DG668" s="57"/>
      <c r="DH668" s="57"/>
      <c r="DI668" s="57"/>
      <c r="DJ668" s="57"/>
      <c r="DK668" s="57"/>
      <c r="DL668" s="57"/>
      <c r="DM668" s="57"/>
      <c r="DN668" s="57"/>
      <c r="DO668" s="57"/>
      <c r="DP668" s="57"/>
      <c r="DQ668" s="57"/>
      <c r="DR668" s="57"/>
      <c r="DS668" s="57"/>
      <c r="DT668" s="57"/>
      <c r="DU668" s="57"/>
      <c r="DV668" s="57"/>
      <c r="DW668" s="57"/>
      <c r="DX668" s="57"/>
      <c r="DY668" s="57"/>
      <c r="DZ668" s="57"/>
      <c r="EA668" s="57"/>
      <c r="EB668" s="57"/>
      <c r="EC668" s="57"/>
      <c r="ED668" s="57"/>
      <c r="EE668" s="57"/>
      <c r="EF668" s="57"/>
      <c r="EG668" s="57"/>
      <c r="EH668" s="57"/>
      <c r="EI668" s="57"/>
      <c r="EJ668" s="57"/>
      <c r="EK668" s="57"/>
      <c r="EL668" s="57"/>
      <c r="EM668" s="57"/>
      <c r="EN668" s="57"/>
      <c r="EO668" s="57"/>
      <c r="EP668" s="57"/>
      <c r="EQ668" s="57"/>
      <c r="ER668" s="57"/>
      <c r="ES668" s="57"/>
      <c r="ET668" s="57"/>
      <c r="EU668" s="57"/>
      <c r="EV668" s="57"/>
      <c r="EW668" s="57"/>
      <c r="EX668" s="57"/>
      <c r="EY668" s="57"/>
      <c r="EZ668" s="57"/>
      <c r="FA668" s="57"/>
      <c r="FB668" s="57"/>
      <c r="FC668" s="57"/>
      <c r="FD668" s="57"/>
      <c r="FE668" s="57"/>
      <c r="FF668" s="57"/>
      <c r="FG668" s="57"/>
      <c r="FH668" s="57"/>
      <c r="FI668" s="57"/>
      <c r="FJ668" s="57"/>
      <c r="FK668" s="57"/>
      <c r="FL668" s="57"/>
      <c r="FM668" s="57"/>
      <c r="FN668" s="57"/>
      <c r="FO668" s="57"/>
      <c r="FP668" s="57"/>
      <c r="FQ668" s="57"/>
      <c r="FR668" s="57"/>
      <c r="FS668" s="57"/>
      <c r="FT668" s="57"/>
      <c r="FU668" s="57"/>
      <c r="FV668" s="57"/>
      <c r="FW668" s="57"/>
      <c r="FX668" s="57"/>
      <c r="FY668" s="57"/>
      <c r="FZ668" s="57"/>
      <c r="GA668" s="57"/>
      <c r="GB668" s="57"/>
      <c r="GC668" s="57"/>
      <c r="GD668" s="57"/>
      <c r="GE668" s="57"/>
      <c r="GF668" s="57"/>
      <c r="GG668" s="57"/>
      <c r="GH668" s="57"/>
      <c r="GI668" s="57"/>
      <c r="GJ668" s="57"/>
      <c r="GK668" s="57"/>
      <c r="GL668" s="57"/>
      <c r="GM668" s="57"/>
      <c r="GN668" s="57"/>
      <c r="GO668" s="57"/>
      <c r="GP668" s="57"/>
      <c r="GQ668" s="57"/>
      <c r="GR668" s="57"/>
      <c r="GS668" s="57"/>
      <c r="GT668" s="57"/>
      <c r="GU668" s="57"/>
      <c r="GV668" s="57"/>
      <c r="GW668" s="57"/>
      <c r="GX668" s="57"/>
      <c r="GY668" s="57"/>
      <c r="GZ668" s="57"/>
      <c r="HA668" s="57"/>
      <c r="HB668" s="57"/>
      <c r="HC668" s="57"/>
      <c r="HD668" s="57"/>
      <c r="HE668" s="57"/>
      <c r="HF668" s="57"/>
      <c r="HG668" s="57"/>
      <c r="HH668" s="57"/>
      <c r="HI668" s="57"/>
      <c r="HJ668" s="57"/>
      <c r="HK668" s="57"/>
      <c r="HL668" s="57"/>
      <c r="HM668" s="57"/>
      <c r="HN668" s="57"/>
      <c r="HO668" s="57"/>
      <c r="HP668" s="57"/>
      <c r="HQ668" s="57"/>
      <c r="HR668" s="57"/>
      <c r="HS668" s="57"/>
      <c r="HT668" s="57"/>
      <c r="HU668" s="57"/>
      <c r="HV668" s="57"/>
      <c r="HW668" s="57"/>
      <c r="HX668" s="57"/>
      <c r="HY668" s="57"/>
      <c r="HZ668" s="57"/>
      <c r="IA668" s="57"/>
      <c r="IB668" s="57"/>
      <c r="IC668" s="57"/>
    </row>
    <row r="669" spans="4:237"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  <c r="AA669" s="57"/>
      <c r="AB669" s="57"/>
      <c r="AC669" s="57"/>
      <c r="AD669" s="57"/>
      <c r="AE669" s="57"/>
      <c r="AF669" s="57"/>
      <c r="AG669" s="57"/>
      <c r="AH669" s="57"/>
      <c r="AI669" s="57"/>
      <c r="AJ669" s="57"/>
      <c r="AK669" s="57"/>
      <c r="AL669" s="57"/>
      <c r="AM669" s="57"/>
      <c r="AN669" s="57"/>
      <c r="AO669" s="57"/>
      <c r="AP669" s="57"/>
      <c r="AQ669" s="57"/>
      <c r="AR669" s="57"/>
      <c r="AS669" s="57"/>
      <c r="AT669" s="57"/>
      <c r="AU669" s="57"/>
      <c r="AV669" s="57"/>
      <c r="AW669" s="57"/>
      <c r="AX669" s="57"/>
      <c r="AY669" s="57"/>
      <c r="AZ669" s="57"/>
      <c r="BA669" s="57"/>
      <c r="BB669" s="57"/>
      <c r="BC669" s="57"/>
      <c r="BD669" s="57"/>
      <c r="BE669" s="57"/>
      <c r="BF669" s="57"/>
      <c r="BG669" s="57"/>
      <c r="BH669" s="57"/>
      <c r="BI669" s="57"/>
      <c r="BJ669" s="57"/>
      <c r="BK669" s="57"/>
      <c r="BL669" s="57"/>
      <c r="BM669" s="57"/>
      <c r="BN669" s="57"/>
      <c r="BO669" s="57"/>
      <c r="BP669" s="57"/>
      <c r="BQ669" s="57"/>
      <c r="BR669" s="57"/>
      <c r="BS669" s="57"/>
      <c r="BT669" s="57"/>
      <c r="BU669" s="57"/>
      <c r="BV669" s="57"/>
      <c r="BW669" s="57"/>
      <c r="BX669" s="57"/>
      <c r="BY669" s="57"/>
      <c r="BZ669" s="57"/>
      <c r="CA669" s="57"/>
      <c r="CB669" s="57"/>
      <c r="CC669" s="57"/>
      <c r="CD669" s="57"/>
      <c r="CE669" s="57"/>
      <c r="CF669" s="57"/>
      <c r="CG669" s="57"/>
      <c r="CH669" s="57"/>
      <c r="CI669" s="57"/>
      <c r="CJ669" s="57"/>
      <c r="CK669" s="57"/>
      <c r="CL669" s="57"/>
      <c r="CM669" s="57"/>
      <c r="CN669" s="57"/>
      <c r="CO669" s="57"/>
      <c r="CP669" s="57"/>
      <c r="CQ669" s="57"/>
      <c r="CR669" s="57"/>
      <c r="CS669" s="57"/>
      <c r="CT669" s="57"/>
      <c r="CU669" s="57"/>
      <c r="CV669" s="57"/>
      <c r="CW669" s="57"/>
      <c r="CX669" s="57"/>
      <c r="CY669" s="57"/>
      <c r="CZ669" s="57"/>
      <c r="DA669" s="57"/>
      <c r="DB669" s="57"/>
      <c r="DC669" s="57"/>
      <c r="DD669" s="57"/>
      <c r="DE669" s="57"/>
      <c r="DF669" s="57"/>
      <c r="DG669" s="57"/>
      <c r="DH669" s="57"/>
      <c r="DI669" s="57"/>
      <c r="DJ669" s="57"/>
      <c r="DK669" s="57"/>
      <c r="DL669" s="57"/>
      <c r="DM669" s="57"/>
      <c r="DN669" s="57"/>
      <c r="DO669" s="57"/>
      <c r="DP669" s="57"/>
      <c r="DQ669" s="57"/>
      <c r="DR669" s="57"/>
      <c r="DS669" s="57"/>
      <c r="DT669" s="57"/>
      <c r="DU669" s="57"/>
      <c r="DV669" s="57"/>
      <c r="DW669" s="57"/>
      <c r="DX669" s="57"/>
      <c r="DY669" s="57"/>
      <c r="DZ669" s="57"/>
      <c r="EA669" s="57"/>
      <c r="EB669" s="57"/>
      <c r="EC669" s="57"/>
      <c r="ED669" s="57"/>
      <c r="EE669" s="57"/>
      <c r="EF669" s="57"/>
      <c r="EG669" s="57"/>
      <c r="EH669" s="57"/>
      <c r="EI669" s="57"/>
      <c r="EJ669" s="57"/>
      <c r="EK669" s="57"/>
      <c r="EL669" s="57"/>
      <c r="EM669" s="57"/>
      <c r="EN669" s="57"/>
      <c r="EO669" s="57"/>
      <c r="EP669" s="57"/>
      <c r="EQ669" s="57"/>
      <c r="ER669" s="57"/>
      <c r="ES669" s="57"/>
      <c r="ET669" s="57"/>
      <c r="EU669" s="57"/>
      <c r="EV669" s="57"/>
      <c r="EW669" s="57"/>
      <c r="EX669" s="57"/>
      <c r="EY669" s="57"/>
      <c r="EZ669" s="57"/>
      <c r="FA669" s="57"/>
      <c r="FB669" s="57"/>
      <c r="FC669" s="57"/>
      <c r="FD669" s="57"/>
      <c r="FE669" s="57"/>
      <c r="FF669" s="57"/>
      <c r="FG669" s="57"/>
      <c r="FH669" s="57"/>
      <c r="FI669" s="57"/>
      <c r="FJ669" s="57"/>
      <c r="FK669" s="57"/>
      <c r="FL669" s="57"/>
      <c r="FM669" s="57"/>
      <c r="FN669" s="57"/>
      <c r="FO669" s="57"/>
      <c r="FP669" s="57"/>
      <c r="FQ669" s="57"/>
      <c r="FR669" s="57"/>
      <c r="FS669" s="57"/>
      <c r="FT669" s="57"/>
      <c r="FU669" s="57"/>
      <c r="FV669" s="57"/>
      <c r="FW669" s="57"/>
      <c r="FX669" s="57"/>
      <c r="FY669" s="57"/>
      <c r="FZ669" s="57"/>
      <c r="GA669" s="57"/>
      <c r="GB669" s="57"/>
      <c r="GC669" s="57"/>
      <c r="GD669" s="57"/>
      <c r="GE669" s="57"/>
      <c r="GF669" s="57"/>
      <c r="GG669" s="57"/>
      <c r="GH669" s="57"/>
      <c r="GI669" s="57"/>
      <c r="GJ669" s="57"/>
      <c r="GK669" s="57"/>
      <c r="GL669" s="57"/>
      <c r="GM669" s="57"/>
      <c r="GN669" s="57"/>
      <c r="GO669" s="57"/>
      <c r="GP669" s="57"/>
      <c r="GQ669" s="57"/>
      <c r="GR669" s="57"/>
      <c r="GS669" s="57"/>
      <c r="GT669" s="57"/>
      <c r="GU669" s="57"/>
      <c r="GV669" s="57"/>
      <c r="GW669" s="57"/>
      <c r="GX669" s="57"/>
      <c r="GY669" s="57"/>
      <c r="GZ669" s="57"/>
      <c r="HA669" s="57"/>
      <c r="HB669" s="57"/>
      <c r="HC669" s="57"/>
      <c r="HD669" s="57"/>
      <c r="HE669" s="57"/>
      <c r="HF669" s="57"/>
      <c r="HG669" s="57"/>
      <c r="HH669" s="57"/>
      <c r="HI669" s="57"/>
      <c r="HJ669" s="57"/>
      <c r="HK669" s="57"/>
      <c r="HL669" s="57"/>
      <c r="HM669" s="57"/>
      <c r="HN669" s="57"/>
      <c r="HO669" s="57"/>
      <c r="HP669" s="57"/>
      <c r="HQ669" s="57"/>
      <c r="HR669" s="57"/>
      <c r="HS669" s="57"/>
      <c r="HT669" s="57"/>
      <c r="HU669" s="57"/>
      <c r="HV669" s="57"/>
      <c r="HW669" s="57"/>
      <c r="HX669" s="57"/>
      <c r="HY669" s="57"/>
      <c r="HZ669" s="57"/>
      <c r="IA669" s="57"/>
      <c r="IB669" s="57"/>
      <c r="IC669" s="57"/>
    </row>
    <row r="670" spans="4:237"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  <c r="AA670" s="57"/>
      <c r="AB670" s="57"/>
      <c r="AC670" s="57"/>
      <c r="AD670" s="57"/>
      <c r="AE670" s="57"/>
      <c r="AF670" s="57"/>
      <c r="AG670" s="57"/>
      <c r="AH670" s="57"/>
      <c r="AI670" s="57"/>
      <c r="AJ670" s="57"/>
      <c r="AK670" s="57"/>
      <c r="AL670" s="57"/>
      <c r="AM670" s="57"/>
      <c r="AN670" s="57"/>
      <c r="AO670" s="57"/>
      <c r="AP670" s="57"/>
      <c r="AQ670" s="57"/>
      <c r="AR670" s="57"/>
      <c r="AS670" s="57"/>
      <c r="AT670" s="57"/>
      <c r="AU670" s="57"/>
      <c r="AV670" s="57"/>
      <c r="AW670" s="57"/>
      <c r="AX670" s="57"/>
      <c r="AY670" s="57"/>
      <c r="AZ670" s="57"/>
      <c r="BA670" s="57"/>
      <c r="BB670" s="57"/>
      <c r="BC670" s="57"/>
      <c r="BD670" s="57"/>
      <c r="BE670" s="57"/>
      <c r="BF670" s="57"/>
      <c r="BG670" s="57"/>
      <c r="BH670" s="57"/>
      <c r="BI670" s="57"/>
      <c r="BJ670" s="57"/>
      <c r="BK670" s="57"/>
      <c r="BL670" s="57"/>
      <c r="BM670" s="57"/>
      <c r="BN670" s="57"/>
      <c r="BO670" s="57"/>
      <c r="BP670" s="57"/>
      <c r="BQ670" s="57"/>
      <c r="BR670" s="57"/>
      <c r="BS670" s="57"/>
      <c r="BT670" s="57"/>
      <c r="BU670" s="57"/>
      <c r="BV670" s="57"/>
      <c r="BW670" s="57"/>
      <c r="BX670" s="57"/>
      <c r="BY670" s="57"/>
      <c r="BZ670" s="57"/>
      <c r="CA670" s="57"/>
      <c r="CB670" s="57"/>
      <c r="CC670" s="57"/>
      <c r="CD670" s="57"/>
      <c r="CE670" s="57"/>
      <c r="CF670" s="57"/>
      <c r="CG670" s="57"/>
      <c r="CH670" s="57"/>
      <c r="CI670" s="57"/>
      <c r="CJ670" s="57"/>
      <c r="CK670" s="57"/>
      <c r="CL670" s="57"/>
      <c r="CM670" s="57"/>
      <c r="CN670" s="57"/>
      <c r="CO670" s="57"/>
      <c r="CP670" s="57"/>
      <c r="CQ670" s="57"/>
      <c r="CR670" s="57"/>
      <c r="CS670" s="57"/>
      <c r="CT670" s="57"/>
      <c r="CU670" s="57"/>
      <c r="CV670" s="57"/>
      <c r="CW670" s="57"/>
      <c r="CX670" s="57"/>
      <c r="CY670" s="57"/>
      <c r="CZ670" s="57"/>
      <c r="DA670" s="57"/>
      <c r="DB670" s="57"/>
      <c r="DC670" s="57"/>
      <c r="DD670" s="57"/>
      <c r="DE670" s="57"/>
      <c r="DF670" s="57"/>
      <c r="DG670" s="57"/>
      <c r="DH670" s="57"/>
      <c r="DI670" s="57"/>
      <c r="DJ670" s="57"/>
      <c r="DK670" s="57"/>
      <c r="DL670" s="57"/>
      <c r="DM670" s="57"/>
      <c r="DN670" s="57"/>
      <c r="DO670" s="57"/>
      <c r="DP670" s="57"/>
      <c r="DQ670" s="57"/>
      <c r="DR670" s="57"/>
      <c r="DS670" s="57"/>
      <c r="DT670" s="57"/>
      <c r="DU670" s="57"/>
      <c r="DV670" s="57"/>
      <c r="DW670" s="57"/>
      <c r="DX670" s="57"/>
      <c r="DY670" s="57"/>
      <c r="DZ670" s="57"/>
      <c r="EA670" s="57"/>
      <c r="EB670" s="57"/>
      <c r="EC670" s="57"/>
      <c r="ED670" s="57"/>
      <c r="EE670" s="57"/>
      <c r="EF670" s="57"/>
      <c r="EG670" s="57"/>
      <c r="EH670" s="57"/>
      <c r="EI670" s="57"/>
      <c r="EJ670" s="57"/>
      <c r="EK670" s="57"/>
      <c r="EL670" s="57"/>
      <c r="EM670" s="57"/>
      <c r="EN670" s="57"/>
      <c r="EO670" s="57"/>
      <c r="EP670" s="57"/>
      <c r="EQ670" s="57"/>
      <c r="ER670" s="57"/>
      <c r="ES670" s="57"/>
      <c r="ET670" s="57"/>
      <c r="EU670" s="57"/>
      <c r="EV670" s="57"/>
      <c r="EW670" s="57"/>
      <c r="EX670" s="57"/>
      <c r="EY670" s="57"/>
      <c r="EZ670" s="57"/>
      <c r="FA670" s="57"/>
      <c r="FB670" s="57"/>
      <c r="FC670" s="57"/>
      <c r="FD670" s="57"/>
      <c r="FE670" s="57"/>
      <c r="FF670" s="57"/>
      <c r="FG670" s="57"/>
      <c r="FH670" s="57"/>
      <c r="FI670" s="57"/>
      <c r="FJ670" s="57"/>
      <c r="FK670" s="57"/>
      <c r="FL670" s="57"/>
      <c r="FM670" s="57"/>
      <c r="FN670" s="57"/>
      <c r="FO670" s="57"/>
      <c r="FP670" s="57"/>
      <c r="FQ670" s="57"/>
      <c r="FR670" s="57"/>
      <c r="FS670" s="57"/>
      <c r="FT670" s="57"/>
      <c r="FU670" s="57"/>
      <c r="FV670" s="57"/>
      <c r="FW670" s="57"/>
      <c r="FX670" s="57"/>
      <c r="FY670" s="57"/>
      <c r="FZ670" s="57"/>
      <c r="GA670" s="57"/>
      <c r="GB670" s="57"/>
      <c r="GC670" s="57"/>
      <c r="GD670" s="57"/>
      <c r="GE670" s="57"/>
      <c r="GF670" s="57"/>
      <c r="GG670" s="57"/>
      <c r="GH670" s="57"/>
      <c r="GI670" s="57"/>
      <c r="GJ670" s="57"/>
      <c r="GK670" s="57"/>
      <c r="GL670" s="57"/>
      <c r="GM670" s="57"/>
      <c r="GN670" s="57"/>
      <c r="GO670" s="57"/>
      <c r="GP670" s="57"/>
      <c r="GQ670" s="57"/>
      <c r="GR670" s="57"/>
      <c r="GS670" s="57"/>
      <c r="GT670" s="57"/>
      <c r="GU670" s="57"/>
      <c r="GV670" s="57"/>
      <c r="GW670" s="57"/>
      <c r="GX670" s="57"/>
      <c r="GY670" s="57"/>
      <c r="GZ670" s="57"/>
      <c r="HA670" s="57"/>
      <c r="HB670" s="57"/>
      <c r="HC670" s="57"/>
      <c r="HD670" s="57"/>
      <c r="HE670" s="57"/>
      <c r="HF670" s="57"/>
      <c r="HG670" s="57"/>
      <c r="HH670" s="57"/>
      <c r="HI670" s="57"/>
      <c r="HJ670" s="57"/>
      <c r="HK670" s="57"/>
      <c r="HL670" s="57"/>
      <c r="HM670" s="57"/>
      <c r="HN670" s="57"/>
      <c r="HO670" s="57"/>
      <c r="HP670" s="57"/>
      <c r="HQ670" s="57"/>
      <c r="HR670" s="57"/>
      <c r="HS670" s="57"/>
      <c r="HT670" s="57"/>
      <c r="HU670" s="57"/>
      <c r="HV670" s="57"/>
      <c r="HW670" s="57"/>
      <c r="HX670" s="57"/>
      <c r="HY670" s="57"/>
      <c r="HZ670" s="57"/>
      <c r="IA670" s="57"/>
      <c r="IB670" s="57"/>
      <c r="IC670" s="57"/>
    </row>
    <row r="671" spans="4:237"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  <c r="AA671" s="57"/>
      <c r="AB671" s="57"/>
      <c r="AC671" s="57"/>
      <c r="AD671" s="57"/>
      <c r="AE671" s="57"/>
      <c r="AF671" s="57"/>
      <c r="AG671" s="57"/>
      <c r="AH671" s="57"/>
      <c r="AI671" s="57"/>
      <c r="AJ671" s="57"/>
      <c r="AK671" s="57"/>
      <c r="AL671" s="57"/>
      <c r="AM671" s="57"/>
      <c r="AN671" s="57"/>
      <c r="AO671" s="57"/>
      <c r="AP671" s="57"/>
      <c r="AQ671" s="57"/>
      <c r="AR671" s="57"/>
      <c r="AS671" s="57"/>
      <c r="AT671" s="57"/>
      <c r="AU671" s="57"/>
      <c r="AV671" s="57"/>
      <c r="AW671" s="57"/>
      <c r="AX671" s="57"/>
      <c r="AY671" s="57"/>
      <c r="AZ671" s="57"/>
      <c r="BA671" s="57"/>
      <c r="BB671" s="57"/>
      <c r="BC671" s="57"/>
      <c r="BD671" s="57"/>
      <c r="BE671" s="57"/>
      <c r="BF671" s="57"/>
      <c r="BG671" s="57"/>
      <c r="BH671" s="57"/>
      <c r="BI671" s="57"/>
      <c r="BJ671" s="57"/>
      <c r="BK671" s="57"/>
      <c r="BL671" s="57"/>
      <c r="BM671" s="57"/>
      <c r="BN671" s="57"/>
      <c r="BO671" s="57"/>
      <c r="BP671" s="57"/>
      <c r="BQ671" s="57"/>
      <c r="BR671" s="57"/>
      <c r="BS671" s="57"/>
      <c r="BT671" s="57"/>
      <c r="BU671" s="57"/>
      <c r="BV671" s="57"/>
      <c r="BW671" s="57"/>
      <c r="BX671" s="57"/>
      <c r="BY671" s="57"/>
      <c r="BZ671" s="57"/>
      <c r="CA671" s="57"/>
      <c r="CB671" s="57"/>
      <c r="CC671" s="57"/>
      <c r="CD671" s="57"/>
      <c r="CE671" s="57"/>
      <c r="CF671" s="57"/>
      <c r="CG671" s="57"/>
      <c r="CH671" s="57"/>
      <c r="CI671" s="57"/>
      <c r="CJ671" s="57"/>
      <c r="CK671" s="57"/>
      <c r="CL671" s="57"/>
      <c r="CM671" s="57"/>
      <c r="CN671" s="57"/>
      <c r="CO671" s="57"/>
      <c r="CP671" s="57"/>
      <c r="CQ671" s="57"/>
      <c r="CR671" s="57"/>
      <c r="CS671" s="57"/>
      <c r="CT671" s="57"/>
      <c r="CU671" s="57"/>
      <c r="CV671" s="57"/>
      <c r="CW671" s="57"/>
      <c r="CX671" s="57"/>
      <c r="CY671" s="57"/>
      <c r="CZ671" s="57"/>
      <c r="DA671" s="57"/>
      <c r="DB671" s="57"/>
      <c r="DC671" s="57"/>
      <c r="DD671" s="57"/>
      <c r="DE671" s="57"/>
      <c r="DF671" s="57"/>
      <c r="DG671" s="57"/>
      <c r="DH671" s="57"/>
      <c r="DI671" s="57"/>
      <c r="DJ671" s="57"/>
      <c r="DK671" s="57"/>
      <c r="DL671" s="57"/>
      <c r="DM671" s="57"/>
      <c r="DN671" s="57"/>
      <c r="DO671" s="57"/>
      <c r="DP671" s="57"/>
      <c r="DQ671" s="57"/>
      <c r="DR671" s="57"/>
      <c r="DS671" s="57"/>
      <c r="DT671" s="57"/>
      <c r="DU671" s="57"/>
      <c r="DV671" s="57"/>
      <c r="DW671" s="57"/>
      <c r="DX671" s="57"/>
      <c r="DY671" s="57"/>
      <c r="DZ671" s="57"/>
      <c r="EA671" s="57"/>
      <c r="EB671" s="57"/>
      <c r="EC671" s="57"/>
      <c r="ED671" s="57"/>
      <c r="EE671" s="57"/>
      <c r="EF671" s="57"/>
      <c r="EG671" s="57"/>
      <c r="EH671" s="57"/>
      <c r="EI671" s="57"/>
      <c r="EJ671" s="57"/>
      <c r="EK671" s="57"/>
      <c r="EL671" s="57"/>
      <c r="EM671" s="57"/>
      <c r="EN671" s="57"/>
      <c r="EO671" s="57"/>
      <c r="EP671" s="57"/>
      <c r="EQ671" s="57"/>
      <c r="ER671" s="57"/>
      <c r="ES671" s="57"/>
      <c r="ET671" s="57"/>
      <c r="EU671" s="57"/>
      <c r="EV671" s="57"/>
      <c r="EW671" s="57"/>
      <c r="EX671" s="57"/>
      <c r="EY671" s="57"/>
      <c r="EZ671" s="57"/>
      <c r="FA671" s="57"/>
      <c r="FB671" s="57"/>
      <c r="FC671" s="57"/>
      <c r="FD671" s="57"/>
      <c r="FE671" s="57"/>
      <c r="FF671" s="57"/>
      <c r="FG671" s="57"/>
      <c r="FH671" s="57"/>
      <c r="FI671" s="57"/>
      <c r="FJ671" s="57"/>
      <c r="FK671" s="57"/>
      <c r="FL671" s="57"/>
      <c r="FM671" s="57"/>
      <c r="FN671" s="57"/>
      <c r="FO671" s="57"/>
      <c r="FP671" s="57"/>
      <c r="FQ671" s="57"/>
      <c r="FR671" s="57"/>
      <c r="FS671" s="57"/>
      <c r="FT671" s="57"/>
      <c r="FU671" s="57"/>
      <c r="FV671" s="57"/>
      <c r="FW671" s="57"/>
      <c r="FX671" s="57"/>
      <c r="FY671" s="57"/>
      <c r="FZ671" s="57"/>
      <c r="GA671" s="57"/>
      <c r="GB671" s="57"/>
      <c r="GC671" s="57"/>
      <c r="GD671" s="57"/>
      <c r="GE671" s="57"/>
      <c r="GF671" s="57"/>
      <c r="GG671" s="57"/>
      <c r="GH671" s="57"/>
      <c r="GI671" s="57"/>
      <c r="GJ671" s="57"/>
      <c r="GK671" s="57"/>
      <c r="GL671" s="57"/>
      <c r="GM671" s="57"/>
      <c r="GN671" s="57"/>
      <c r="GO671" s="57"/>
      <c r="GP671" s="57"/>
      <c r="GQ671" s="57"/>
      <c r="GR671" s="57"/>
      <c r="GS671" s="57"/>
      <c r="GT671" s="57"/>
      <c r="GU671" s="57"/>
      <c r="GV671" s="57"/>
      <c r="GW671" s="57"/>
      <c r="GX671" s="57"/>
      <c r="GY671" s="57"/>
      <c r="GZ671" s="57"/>
      <c r="HA671" s="57"/>
      <c r="HB671" s="57"/>
      <c r="HC671" s="57"/>
      <c r="HD671" s="57"/>
      <c r="HE671" s="57"/>
      <c r="HF671" s="57"/>
      <c r="HG671" s="57"/>
      <c r="HH671" s="57"/>
      <c r="HI671" s="57"/>
      <c r="HJ671" s="57"/>
      <c r="HK671" s="57"/>
      <c r="HL671" s="57"/>
      <c r="HM671" s="57"/>
      <c r="HN671" s="57"/>
      <c r="HO671" s="57"/>
      <c r="HP671" s="57"/>
      <c r="HQ671" s="57"/>
      <c r="HR671" s="57"/>
      <c r="HS671" s="57"/>
      <c r="HT671" s="57"/>
      <c r="HU671" s="57"/>
      <c r="HV671" s="57"/>
      <c r="HW671" s="57"/>
      <c r="HX671" s="57"/>
      <c r="HY671" s="57"/>
      <c r="HZ671" s="57"/>
      <c r="IA671" s="57"/>
      <c r="IB671" s="57"/>
      <c r="IC671" s="57"/>
    </row>
    <row r="672" spans="4:237"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  <c r="AA672" s="57"/>
      <c r="AB672" s="57"/>
      <c r="AC672" s="57"/>
      <c r="AD672" s="57"/>
      <c r="AE672" s="57"/>
      <c r="AF672" s="57"/>
      <c r="AG672" s="57"/>
      <c r="AH672" s="57"/>
      <c r="AI672" s="57"/>
      <c r="AJ672" s="57"/>
      <c r="AK672" s="57"/>
      <c r="AL672" s="57"/>
      <c r="AM672" s="57"/>
      <c r="AN672" s="57"/>
      <c r="AO672" s="57"/>
      <c r="AP672" s="57"/>
      <c r="AQ672" s="57"/>
      <c r="AR672" s="57"/>
      <c r="AS672" s="57"/>
      <c r="AT672" s="57"/>
      <c r="AU672" s="57"/>
      <c r="AV672" s="57"/>
      <c r="AW672" s="57"/>
      <c r="AX672" s="57"/>
      <c r="AY672" s="57"/>
      <c r="AZ672" s="57"/>
      <c r="BA672" s="57"/>
      <c r="BB672" s="57"/>
      <c r="BC672" s="57"/>
      <c r="BD672" s="57"/>
      <c r="BE672" s="57"/>
      <c r="BF672" s="57"/>
      <c r="BG672" s="57"/>
      <c r="BH672" s="57"/>
      <c r="BI672" s="57"/>
      <c r="BJ672" s="57"/>
      <c r="BK672" s="57"/>
      <c r="BL672" s="57"/>
      <c r="BM672" s="57"/>
      <c r="BN672" s="57"/>
      <c r="BO672" s="57"/>
      <c r="BP672" s="57"/>
      <c r="BQ672" s="57"/>
      <c r="BR672" s="57"/>
      <c r="BS672" s="57"/>
      <c r="BT672" s="57"/>
      <c r="BU672" s="57"/>
      <c r="BV672" s="57"/>
      <c r="BW672" s="57"/>
      <c r="BX672" s="57"/>
      <c r="BY672" s="57"/>
      <c r="BZ672" s="57"/>
      <c r="CA672" s="57"/>
      <c r="CB672" s="57"/>
      <c r="CC672" s="57"/>
      <c r="CD672" s="57"/>
      <c r="CE672" s="57"/>
      <c r="CF672" s="57"/>
      <c r="CG672" s="57"/>
      <c r="CH672" s="57"/>
      <c r="CI672" s="57"/>
      <c r="CJ672" s="57"/>
      <c r="CK672" s="57"/>
      <c r="CL672" s="57"/>
      <c r="CM672" s="57"/>
      <c r="CN672" s="57"/>
      <c r="CO672" s="57"/>
      <c r="CP672" s="57"/>
      <c r="CQ672" s="57"/>
      <c r="CR672" s="57"/>
      <c r="CS672" s="57"/>
      <c r="CT672" s="57"/>
      <c r="CU672" s="57"/>
      <c r="CV672" s="57"/>
      <c r="CW672" s="57"/>
      <c r="CX672" s="57"/>
      <c r="CY672" s="57"/>
      <c r="CZ672" s="57"/>
      <c r="DA672" s="57"/>
      <c r="DB672" s="57"/>
      <c r="DC672" s="57"/>
      <c r="DD672" s="57"/>
      <c r="DE672" s="57"/>
      <c r="DF672" s="57"/>
      <c r="DG672" s="57"/>
      <c r="DH672" s="57"/>
      <c r="DI672" s="57"/>
      <c r="DJ672" s="57"/>
      <c r="DK672" s="57"/>
      <c r="DL672" s="57"/>
      <c r="DM672" s="57"/>
      <c r="DN672" s="57"/>
      <c r="DO672" s="57"/>
      <c r="DP672" s="57"/>
      <c r="DQ672" s="57"/>
      <c r="DR672" s="57"/>
      <c r="DS672" s="57"/>
      <c r="DT672" s="57"/>
      <c r="DU672" s="57"/>
      <c r="DV672" s="57"/>
      <c r="DW672" s="57"/>
      <c r="DX672" s="57"/>
      <c r="DY672" s="57"/>
      <c r="DZ672" s="57"/>
      <c r="EA672" s="57"/>
      <c r="EB672" s="57"/>
      <c r="EC672" s="57"/>
      <c r="ED672" s="57"/>
      <c r="EE672" s="57"/>
      <c r="EF672" s="57"/>
      <c r="EG672" s="57"/>
      <c r="EH672" s="57"/>
      <c r="EI672" s="57"/>
      <c r="EJ672" s="57"/>
      <c r="EK672" s="57"/>
      <c r="EL672" s="57"/>
      <c r="EM672" s="57"/>
      <c r="EN672" s="57"/>
      <c r="EO672" s="57"/>
      <c r="EP672" s="57"/>
      <c r="EQ672" s="57"/>
      <c r="ER672" s="57"/>
      <c r="ES672" s="57"/>
      <c r="ET672" s="57"/>
      <c r="EU672" s="57"/>
      <c r="EV672" s="57"/>
      <c r="EW672" s="57"/>
      <c r="EX672" s="57"/>
      <c r="EY672" s="57"/>
      <c r="EZ672" s="57"/>
      <c r="FA672" s="57"/>
      <c r="FB672" s="57"/>
      <c r="FC672" s="57"/>
      <c r="FD672" s="57"/>
      <c r="FE672" s="57"/>
      <c r="FF672" s="57"/>
      <c r="FG672" s="57"/>
      <c r="FH672" s="57"/>
      <c r="FI672" s="57"/>
      <c r="FJ672" s="57"/>
      <c r="FK672" s="57"/>
      <c r="FL672" s="57"/>
      <c r="FM672" s="57"/>
      <c r="FN672" s="57"/>
      <c r="FO672" s="57"/>
      <c r="FP672" s="57"/>
      <c r="FQ672" s="57"/>
      <c r="FR672" s="57"/>
      <c r="FS672" s="57"/>
      <c r="FT672" s="57"/>
      <c r="FU672" s="57"/>
      <c r="FV672" s="57"/>
      <c r="FW672" s="57"/>
      <c r="FX672" s="57"/>
      <c r="FY672" s="57"/>
      <c r="FZ672" s="57"/>
      <c r="GA672" s="57"/>
      <c r="GB672" s="57"/>
      <c r="GC672" s="57"/>
      <c r="GD672" s="57"/>
      <c r="GE672" s="57"/>
      <c r="GF672" s="57"/>
      <c r="GG672" s="57"/>
      <c r="GH672" s="57"/>
      <c r="GI672" s="57"/>
      <c r="GJ672" s="57"/>
      <c r="GK672" s="57"/>
      <c r="GL672" s="57"/>
      <c r="GM672" s="57"/>
      <c r="GN672" s="57"/>
      <c r="GO672" s="57"/>
      <c r="GP672" s="57"/>
      <c r="GQ672" s="57"/>
      <c r="GR672" s="57"/>
      <c r="GS672" s="57"/>
      <c r="GT672" s="57"/>
      <c r="GU672" s="57"/>
      <c r="GV672" s="57"/>
      <c r="GW672" s="57"/>
      <c r="GX672" s="57"/>
      <c r="GY672" s="57"/>
      <c r="GZ672" s="57"/>
      <c r="HA672" s="57"/>
      <c r="HB672" s="57"/>
      <c r="HC672" s="57"/>
      <c r="HD672" s="57"/>
      <c r="HE672" s="57"/>
      <c r="HF672" s="57"/>
      <c r="HG672" s="57"/>
      <c r="HH672" s="57"/>
      <c r="HI672" s="57"/>
      <c r="HJ672" s="57"/>
      <c r="HK672" s="57"/>
      <c r="HL672" s="57"/>
      <c r="HM672" s="57"/>
      <c r="HN672" s="57"/>
      <c r="HO672" s="57"/>
      <c r="HP672" s="57"/>
      <c r="HQ672" s="57"/>
      <c r="HR672" s="57"/>
      <c r="HS672" s="57"/>
      <c r="HT672" s="57"/>
      <c r="HU672" s="57"/>
      <c r="HV672" s="57"/>
      <c r="HW672" s="57"/>
      <c r="HX672" s="57"/>
      <c r="HY672" s="57"/>
      <c r="HZ672" s="57"/>
      <c r="IA672" s="57"/>
      <c r="IB672" s="57"/>
      <c r="IC672" s="57"/>
    </row>
    <row r="673" spans="4:237"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  <c r="AA673" s="57"/>
      <c r="AB673" s="57"/>
      <c r="AC673" s="57"/>
      <c r="AD673" s="57"/>
      <c r="AE673" s="57"/>
      <c r="AF673" s="57"/>
      <c r="AG673" s="57"/>
      <c r="AH673" s="57"/>
      <c r="AI673" s="57"/>
      <c r="AJ673" s="57"/>
      <c r="AK673" s="57"/>
      <c r="AL673" s="57"/>
      <c r="AM673" s="57"/>
      <c r="AN673" s="57"/>
      <c r="AO673" s="57"/>
      <c r="AP673" s="57"/>
      <c r="AQ673" s="57"/>
      <c r="AR673" s="57"/>
      <c r="AS673" s="57"/>
      <c r="AT673" s="57"/>
      <c r="AU673" s="57"/>
      <c r="AV673" s="57"/>
      <c r="AW673" s="57"/>
      <c r="AX673" s="57"/>
      <c r="AY673" s="57"/>
      <c r="AZ673" s="57"/>
      <c r="BA673" s="57"/>
      <c r="BB673" s="57"/>
      <c r="BC673" s="57"/>
      <c r="BD673" s="57"/>
      <c r="BE673" s="57"/>
      <c r="BF673" s="57"/>
      <c r="BG673" s="57"/>
      <c r="BH673" s="57"/>
      <c r="BI673" s="57"/>
      <c r="BJ673" s="57"/>
      <c r="BK673" s="57"/>
      <c r="BL673" s="57"/>
      <c r="BM673" s="57"/>
      <c r="BN673" s="57"/>
      <c r="BO673" s="57"/>
      <c r="BP673" s="57"/>
      <c r="BQ673" s="57"/>
      <c r="BR673" s="57"/>
      <c r="BS673" s="57"/>
      <c r="BT673" s="57"/>
      <c r="BU673" s="57"/>
      <c r="BV673" s="57"/>
      <c r="BW673" s="57"/>
      <c r="BX673" s="57"/>
      <c r="BY673" s="57"/>
      <c r="BZ673" s="57"/>
      <c r="CA673" s="57"/>
      <c r="CB673" s="57"/>
      <c r="CC673" s="57"/>
      <c r="CD673" s="57"/>
      <c r="CE673" s="57"/>
      <c r="CF673" s="57"/>
      <c r="CG673" s="57"/>
      <c r="CH673" s="57"/>
      <c r="CI673" s="57"/>
      <c r="CJ673" s="57"/>
      <c r="CK673" s="57"/>
      <c r="CL673" s="57"/>
      <c r="CM673" s="57"/>
      <c r="CN673" s="57"/>
      <c r="CO673" s="57"/>
      <c r="CP673" s="57"/>
      <c r="CQ673" s="57"/>
      <c r="CR673" s="57"/>
      <c r="CS673" s="57"/>
      <c r="CT673" s="57"/>
      <c r="CU673" s="57"/>
      <c r="CV673" s="57"/>
      <c r="CW673" s="57"/>
      <c r="CX673" s="57"/>
      <c r="CY673" s="57"/>
      <c r="CZ673" s="57"/>
      <c r="DA673" s="57"/>
      <c r="DB673" s="57"/>
      <c r="DC673" s="57"/>
      <c r="DD673" s="57"/>
      <c r="DE673" s="57"/>
      <c r="DF673" s="57"/>
      <c r="DG673" s="57"/>
      <c r="DH673" s="57"/>
      <c r="DI673" s="57"/>
      <c r="DJ673" s="57"/>
      <c r="DK673" s="57"/>
      <c r="DL673" s="57"/>
      <c r="DM673" s="57"/>
      <c r="DN673" s="57"/>
      <c r="DO673" s="57"/>
      <c r="DP673" s="57"/>
      <c r="DQ673" s="57"/>
      <c r="DR673" s="57"/>
      <c r="DS673" s="57"/>
      <c r="DT673" s="57"/>
      <c r="DU673" s="57"/>
      <c r="DV673" s="57"/>
      <c r="DW673" s="57"/>
      <c r="DX673" s="57"/>
      <c r="DY673" s="57"/>
      <c r="DZ673" s="57"/>
      <c r="EA673" s="57"/>
      <c r="EB673" s="57"/>
      <c r="EC673" s="57"/>
      <c r="ED673" s="57"/>
      <c r="EE673" s="57"/>
      <c r="EF673" s="57"/>
      <c r="EG673" s="57"/>
      <c r="EH673" s="57"/>
      <c r="EI673" s="57"/>
      <c r="EJ673" s="57"/>
      <c r="EK673" s="57"/>
      <c r="EL673" s="57"/>
      <c r="EM673" s="57"/>
      <c r="EN673" s="57"/>
      <c r="EO673" s="57"/>
      <c r="EP673" s="57"/>
      <c r="EQ673" s="57"/>
      <c r="ER673" s="57"/>
      <c r="ES673" s="57"/>
      <c r="ET673" s="57"/>
      <c r="EU673" s="57"/>
      <c r="EV673" s="57"/>
      <c r="EW673" s="57"/>
      <c r="EX673" s="57"/>
      <c r="EY673" s="57"/>
      <c r="EZ673" s="57"/>
      <c r="FA673" s="57"/>
      <c r="FB673" s="57"/>
      <c r="FC673" s="57"/>
      <c r="FD673" s="57"/>
      <c r="FE673" s="57"/>
      <c r="FF673" s="57"/>
      <c r="FG673" s="57"/>
      <c r="FH673" s="57"/>
      <c r="FI673" s="57"/>
      <c r="FJ673" s="57"/>
      <c r="FK673" s="57"/>
      <c r="FL673" s="57"/>
      <c r="FM673" s="57"/>
      <c r="FN673" s="57"/>
      <c r="FO673" s="57"/>
      <c r="FP673" s="57"/>
      <c r="FQ673" s="57"/>
      <c r="FR673" s="57"/>
      <c r="FS673" s="57"/>
      <c r="FT673" s="57"/>
      <c r="FU673" s="57"/>
      <c r="FV673" s="57"/>
      <c r="FW673" s="57"/>
      <c r="FX673" s="57"/>
      <c r="FY673" s="57"/>
      <c r="FZ673" s="57"/>
      <c r="GA673" s="57"/>
      <c r="GB673" s="57"/>
      <c r="GC673" s="57"/>
      <c r="GD673" s="57"/>
      <c r="GE673" s="57"/>
      <c r="GF673" s="57"/>
      <c r="GG673" s="57"/>
      <c r="GH673" s="57"/>
      <c r="GI673" s="57"/>
      <c r="GJ673" s="57"/>
      <c r="GK673" s="57"/>
      <c r="GL673" s="57"/>
      <c r="GM673" s="57"/>
      <c r="GN673" s="57"/>
      <c r="GO673" s="57"/>
      <c r="GP673" s="57"/>
      <c r="GQ673" s="57"/>
      <c r="GR673" s="57"/>
      <c r="GS673" s="57"/>
      <c r="GT673" s="57"/>
      <c r="GU673" s="57"/>
      <c r="GV673" s="57"/>
      <c r="GW673" s="57"/>
      <c r="GX673" s="57"/>
      <c r="GY673" s="57"/>
      <c r="GZ673" s="57"/>
      <c r="HA673" s="57"/>
      <c r="HB673" s="57"/>
      <c r="HC673" s="57"/>
      <c r="HD673" s="57"/>
      <c r="HE673" s="57"/>
      <c r="HF673" s="57"/>
      <c r="HG673" s="57"/>
      <c r="HH673" s="57"/>
      <c r="HI673" s="57"/>
      <c r="HJ673" s="57"/>
      <c r="HK673" s="57"/>
      <c r="HL673" s="57"/>
      <c r="HM673" s="57"/>
      <c r="HN673" s="57"/>
      <c r="HO673" s="57"/>
      <c r="HP673" s="57"/>
      <c r="HQ673" s="57"/>
      <c r="HR673" s="57"/>
      <c r="HS673" s="57"/>
      <c r="HT673" s="57"/>
      <c r="HU673" s="57"/>
      <c r="HV673" s="57"/>
      <c r="HW673" s="57"/>
      <c r="HX673" s="57"/>
      <c r="HY673" s="57"/>
      <c r="HZ673" s="57"/>
      <c r="IA673" s="57"/>
      <c r="IB673" s="57"/>
      <c r="IC673" s="57"/>
    </row>
    <row r="674" spans="4:237"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  <c r="AA674" s="57"/>
      <c r="AB674" s="57"/>
      <c r="AC674" s="57"/>
      <c r="AD674" s="57"/>
      <c r="AE674" s="57"/>
      <c r="AF674" s="57"/>
      <c r="AG674" s="57"/>
      <c r="AH674" s="57"/>
      <c r="AI674" s="57"/>
      <c r="AJ674" s="57"/>
      <c r="AK674" s="57"/>
      <c r="AL674" s="57"/>
      <c r="AM674" s="57"/>
      <c r="AN674" s="57"/>
      <c r="AO674" s="57"/>
      <c r="AP674" s="57"/>
      <c r="AQ674" s="57"/>
      <c r="AR674" s="57"/>
      <c r="AS674" s="57"/>
      <c r="AT674" s="57"/>
      <c r="AU674" s="57"/>
      <c r="AV674" s="57"/>
      <c r="AW674" s="57"/>
      <c r="AX674" s="57"/>
      <c r="AY674" s="57"/>
      <c r="AZ674" s="57"/>
      <c r="BA674" s="57"/>
      <c r="BB674" s="57"/>
      <c r="BC674" s="57"/>
      <c r="BD674" s="57"/>
      <c r="BE674" s="57"/>
      <c r="BF674" s="57"/>
      <c r="BG674" s="57"/>
      <c r="BH674" s="57"/>
      <c r="BI674" s="57"/>
      <c r="BJ674" s="57"/>
      <c r="BK674" s="57"/>
      <c r="BL674" s="57"/>
      <c r="BM674" s="57"/>
      <c r="BN674" s="57"/>
      <c r="BO674" s="57"/>
      <c r="BP674" s="57"/>
      <c r="BQ674" s="57"/>
      <c r="BR674" s="57"/>
      <c r="BS674" s="57"/>
      <c r="BT674" s="57"/>
      <c r="BU674" s="57"/>
      <c r="BV674" s="57"/>
      <c r="BW674" s="57"/>
      <c r="BX674" s="57"/>
      <c r="BY674" s="57"/>
      <c r="BZ674" s="57"/>
      <c r="CA674" s="57"/>
      <c r="CB674" s="57"/>
      <c r="CC674" s="57"/>
      <c r="CD674" s="57"/>
      <c r="CE674" s="57"/>
      <c r="CF674" s="57"/>
      <c r="CG674" s="57"/>
      <c r="CH674" s="57"/>
      <c r="CI674" s="57"/>
      <c r="CJ674" s="57"/>
      <c r="CK674" s="57"/>
      <c r="CL674" s="57"/>
      <c r="CM674" s="57"/>
      <c r="CN674" s="57"/>
      <c r="CO674" s="57"/>
      <c r="CP674" s="57"/>
      <c r="CQ674" s="57"/>
      <c r="CR674" s="57"/>
      <c r="CS674" s="57"/>
      <c r="CT674" s="57"/>
      <c r="CU674" s="57"/>
      <c r="CV674" s="57"/>
      <c r="CW674" s="57"/>
      <c r="CX674" s="57"/>
      <c r="CY674" s="57"/>
      <c r="CZ674" s="57"/>
      <c r="DA674" s="57"/>
      <c r="DB674" s="57"/>
      <c r="DC674" s="57"/>
      <c r="DD674" s="57"/>
      <c r="DE674" s="57"/>
      <c r="DF674" s="57"/>
      <c r="DG674" s="57"/>
      <c r="DH674" s="57"/>
      <c r="DI674" s="57"/>
      <c r="DJ674" s="57"/>
      <c r="DK674" s="57"/>
      <c r="DL674" s="57"/>
      <c r="DM674" s="57"/>
      <c r="DN674" s="57"/>
      <c r="DO674" s="57"/>
      <c r="DP674" s="57"/>
      <c r="DQ674" s="57"/>
      <c r="DR674" s="57"/>
      <c r="DS674" s="57"/>
      <c r="DT674" s="57"/>
      <c r="DU674" s="57"/>
      <c r="DV674" s="57"/>
      <c r="DW674" s="57"/>
      <c r="DX674" s="57"/>
      <c r="DY674" s="57"/>
      <c r="DZ674" s="57"/>
      <c r="EA674" s="57"/>
      <c r="EB674" s="57"/>
      <c r="EC674" s="57"/>
      <c r="ED674" s="57"/>
      <c r="EE674" s="57"/>
      <c r="EF674" s="57"/>
      <c r="EG674" s="57"/>
      <c r="EH674" s="57"/>
      <c r="EI674" s="57"/>
      <c r="EJ674" s="57"/>
      <c r="EK674" s="57"/>
      <c r="EL674" s="57"/>
      <c r="EM674" s="57"/>
      <c r="EN674" s="57"/>
      <c r="EO674" s="57"/>
      <c r="EP674" s="57"/>
      <c r="EQ674" s="57"/>
      <c r="ER674" s="57"/>
      <c r="ES674" s="57"/>
      <c r="ET674" s="57"/>
      <c r="EU674" s="57"/>
      <c r="EV674" s="57"/>
      <c r="EW674" s="57"/>
      <c r="EX674" s="57"/>
      <c r="EY674" s="57"/>
      <c r="EZ674" s="57"/>
      <c r="FA674" s="57"/>
      <c r="FB674" s="57"/>
      <c r="FC674" s="57"/>
      <c r="FD674" s="57"/>
      <c r="FE674" s="57"/>
      <c r="FF674" s="57"/>
      <c r="FG674" s="57"/>
      <c r="FH674" s="57"/>
      <c r="FI674" s="57"/>
      <c r="FJ674" s="57"/>
      <c r="FK674" s="57"/>
      <c r="FL674" s="57"/>
      <c r="FM674" s="57"/>
      <c r="FN674" s="57"/>
      <c r="FO674" s="57"/>
      <c r="FP674" s="57"/>
      <c r="FQ674" s="57"/>
      <c r="FR674" s="57"/>
      <c r="FS674" s="57"/>
      <c r="FT674" s="57"/>
      <c r="FU674" s="57"/>
      <c r="FV674" s="57"/>
      <c r="FW674" s="57"/>
      <c r="FX674" s="57"/>
      <c r="FY674" s="57"/>
      <c r="FZ674" s="57"/>
      <c r="GA674" s="57"/>
      <c r="GB674" s="57"/>
      <c r="GC674" s="57"/>
      <c r="GD674" s="57"/>
      <c r="GE674" s="57"/>
      <c r="GF674" s="57"/>
      <c r="GG674" s="57"/>
      <c r="GH674" s="57"/>
      <c r="GI674" s="57"/>
      <c r="GJ674" s="57"/>
      <c r="GK674" s="57"/>
      <c r="GL674" s="57"/>
      <c r="GM674" s="57"/>
      <c r="GN674" s="57"/>
      <c r="GO674" s="57"/>
      <c r="GP674" s="57"/>
      <c r="GQ674" s="57"/>
      <c r="GR674" s="57"/>
      <c r="GS674" s="57"/>
      <c r="GT674" s="57"/>
      <c r="GU674" s="57"/>
      <c r="GV674" s="57"/>
      <c r="GW674" s="57"/>
      <c r="GX674" s="57"/>
      <c r="GY674" s="57"/>
      <c r="GZ674" s="57"/>
      <c r="HA674" s="57"/>
      <c r="HB674" s="57"/>
      <c r="HC674" s="57"/>
      <c r="HD674" s="57"/>
      <c r="HE674" s="57"/>
      <c r="HF674" s="57"/>
      <c r="HG674" s="57"/>
      <c r="HH674" s="57"/>
      <c r="HI674" s="57"/>
      <c r="HJ674" s="57"/>
      <c r="HK674" s="57"/>
      <c r="HL674" s="57"/>
      <c r="HM674" s="57"/>
      <c r="HN674" s="57"/>
      <c r="HO674" s="57"/>
      <c r="HP674" s="57"/>
      <c r="HQ674" s="57"/>
      <c r="HR674" s="57"/>
      <c r="HS674" s="57"/>
      <c r="HT674" s="57"/>
      <c r="HU674" s="57"/>
      <c r="HV674" s="57"/>
      <c r="HW674" s="57"/>
      <c r="HX674" s="57"/>
      <c r="HY674" s="57"/>
      <c r="HZ674" s="57"/>
      <c r="IA674" s="57"/>
      <c r="IB674" s="57"/>
      <c r="IC674" s="57"/>
    </row>
    <row r="675" spans="4:237"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  <c r="AB675" s="57"/>
      <c r="AC675" s="57"/>
      <c r="AD675" s="57"/>
      <c r="AE675" s="57"/>
      <c r="AF675" s="57"/>
      <c r="AG675" s="57"/>
      <c r="AH675" s="57"/>
      <c r="AI675" s="57"/>
      <c r="AJ675" s="57"/>
      <c r="AK675" s="57"/>
      <c r="AL675" s="57"/>
      <c r="AM675" s="57"/>
      <c r="AN675" s="57"/>
      <c r="AO675" s="57"/>
      <c r="AP675" s="57"/>
      <c r="AQ675" s="57"/>
      <c r="AR675" s="57"/>
      <c r="AS675" s="57"/>
      <c r="AT675" s="57"/>
      <c r="AU675" s="57"/>
      <c r="AV675" s="57"/>
      <c r="AW675" s="57"/>
      <c r="AX675" s="57"/>
      <c r="AY675" s="57"/>
      <c r="AZ675" s="57"/>
      <c r="BA675" s="57"/>
      <c r="BB675" s="57"/>
      <c r="BC675" s="57"/>
      <c r="BD675" s="57"/>
      <c r="BE675" s="57"/>
      <c r="BF675" s="57"/>
      <c r="BG675" s="57"/>
      <c r="BH675" s="57"/>
      <c r="BI675" s="57"/>
      <c r="BJ675" s="57"/>
      <c r="BK675" s="57"/>
      <c r="BL675" s="57"/>
      <c r="BM675" s="57"/>
      <c r="BN675" s="57"/>
      <c r="BO675" s="57"/>
      <c r="BP675" s="57"/>
      <c r="BQ675" s="57"/>
      <c r="BR675" s="57"/>
      <c r="BS675" s="57"/>
      <c r="BT675" s="57"/>
      <c r="BU675" s="57"/>
      <c r="BV675" s="57"/>
      <c r="BW675" s="57"/>
      <c r="BX675" s="57"/>
      <c r="BY675" s="57"/>
      <c r="BZ675" s="57"/>
      <c r="CA675" s="57"/>
      <c r="CB675" s="57"/>
      <c r="CC675" s="57"/>
      <c r="CD675" s="57"/>
      <c r="CE675" s="57"/>
      <c r="CF675" s="57"/>
      <c r="CG675" s="57"/>
      <c r="CH675" s="57"/>
      <c r="CI675" s="57"/>
      <c r="CJ675" s="57"/>
      <c r="CK675" s="57"/>
      <c r="CL675" s="57"/>
      <c r="CM675" s="57"/>
      <c r="CN675" s="57"/>
      <c r="CO675" s="57"/>
      <c r="CP675" s="57"/>
      <c r="CQ675" s="57"/>
      <c r="CR675" s="57"/>
      <c r="CS675" s="57"/>
      <c r="CT675" s="57"/>
      <c r="CU675" s="57"/>
      <c r="CV675" s="57"/>
      <c r="CW675" s="57"/>
      <c r="CX675" s="57"/>
      <c r="CY675" s="57"/>
      <c r="CZ675" s="57"/>
      <c r="DA675" s="57"/>
      <c r="DB675" s="57"/>
      <c r="DC675" s="57"/>
      <c r="DD675" s="57"/>
      <c r="DE675" s="57"/>
      <c r="DF675" s="57"/>
      <c r="DG675" s="57"/>
      <c r="DH675" s="57"/>
      <c r="DI675" s="57"/>
      <c r="DJ675" s="57"/>
      <c r="DK675" s="57"/>
      <c r="DL675" s="57"/>
      <c r="DM675" s="57"/>
      <c r="DN675" s="57"/>
      <c r="DO675" s="57"/>
      <c r="DP675" s="57"/>
      <c r="DQ675" s="57"/>
      <c r="DR675" s="57"/>
      <c r="DS675" s="57"/>
      <c r="DT675" s="57"/>
      <c r="DU675" s="57"/>
      <c r="DV675" s="57"/>
      <c r="DW675" s="57"/>
      <c r="DX675" s="57"/>
      <c r="DY675" s="57"/>
      <c r="DZ675" s="57"/>
      <c r="EA675" s="57"/>
      <c r="EB675" s="57"/>
      <c r="EC675" s="57"/>
      <c r="ED675" s="57"/>
      <c r="EE675" s="57"/>
      <c r="EF675" s="57"/>
      <c r="EG675" s="57"/>
      <c r="EH675" s="57"/>
      <c r="EI675" s="57"/>
      <c r="EJ675" s="57"/>
      <c r="EK675" s="57"/>
      <c r="EL675" s="57"/>
      <c r="EM675" s="57"/>
      <c r="EN675" s="57"/>
      <c r="EO675" s="57"/>
      <c r="EP675" s="57"/>
      <c r="EQ675" s="57"/>
      <c r="ER675" s="57"/>
      <c r="ES675" s="57"/>
      <c r="ET675" s="57"/>
      <c r="EU675" s="57"/>
      <c r="EV675" s="57"/>
      <c r="EW675" s="57"/>
      <c r="EX675" s="57"/>
      <c r="EY675" s="57"/>
      <c r="EZ675" s="57"/>
      <c r="FA675" s="57"/>
      <c r="FB675" s="57"/>
      <c r="FC675" s="57"/>
      <c r="FD675" s="57"/>
      <c r="FE675" s="57"/>
      <c r="FF675" s="57"/>
      <c r="FG675" s="57"/>
      <c r="FH675" s="57"/>
      <c r="FI675" s="57"/>
      <c r="FJ675" s="57"/>
      <c r="FK675" s="57"/>
      <c r="FL675" s="57"/>
      <c r="FM675" s="57"/>
      <c r="FN675" s="57"/>
      <c r="FO675" s="57"/>
      <c r="FP675" s="57"/>
      <c r="FQ675" s="57"/>
      <c r="FR675" s="57"/>
      <c r="FS675" s="57"/>
      <c r="FT675" s="57"/>
      <c r="FU675" s="57"/>
      <c r="FV675" s="57"/>
      <c r="FW675" s="57"/>
      <c r="FX675" s="57"/>
      <c r="FY675" s="57"/>
      <c r="FZ675" s="57"/>
      <c r="GA675" s="57"/>
      <c r="GB675" s="57"/>
      <c r="GC675" s="57"/>
      <c r="GD675" s="57"/>
      <c r="GE675" s="57"/>
      <c r="GF675" s="57"/>
      <c r="GG675" s="57"/>
      <c r="GH675" s="57"/>
      <c r="GI675" s="57"/>
      <c r="GJ675" s="57"/>
      <c r="GK675" s="57"/>
      <c r="GL675" s="57"/>
      <c r="GM675" s="57"/>
      <c r="GN675" s="57"/>
      <c r="GO675" s="57"/>
      <c r="GP675" s="57"/>
      <c r="GQ675" s="57"/>
      <c r="GR675" s="57"/>
      <c r="GS675" s="57"/>
      <c r="GT675" s="57"/>
      <c r="GU675" s="57"/>
      <c r="GV675" s="57"/>
      <c r="GW675" s="57"/>
      <c r="GX675" s="57"/>
      <c r="GY675" s="57"/>
      <c r="GZ675" s="57"/>
      <c r="HA675" s="57"/>
      <c r="HB675" s="57"/>
      <c r="HC675" s="57"/>
      <c r="HD675" s="57"/>
      <c r="HE675" s="57"/>
      <c r="HF675" s="57"/>
      <c r="HG675" s="57"/>
      <c r="HH675" s="57"/>
      <c r="HI675" s="57"/>
      <c r="HJ675" s="57"/>
      <c r="HK675" s="57"/>
      <c r="HL675" s="57"/>
      <c r="HM675" s="57"/>
      <c r="HN675" s="57"/>
      <c r="HO675" s="57"/>
      <c r="HP675" s="57"/>
      <c r="HQ675" s="57"/>
      <c r="HR675" s="57"/>
      <c r="HS675" s="57"/>
      <c r="HT675" s="57"/>
      <c r="HU675" s="57"/>
      <c r="HV675" s="57"/>
      <c r="HW675" s="57"/>
      <c r="HX675" s="57"/>
      <c r="HY675" s="57"/>
      <c r="HZ675" s="57"/>
      <c r="IA675" s="57"/>
      <c r="IB675" s="57"/>
      <c r="IC675" s="57"/>
    </row>
    <row r="676" spans="4:237"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  <c r="AA676" s="57"/>
      <c r="AB676" s="57"/>
      <c r="AC676" s="57"/>
      <c r="AD676" s="57"/>
      <c r="AE676" s="57"/>
      <c r="AF676" s="57"/>
      <c r="AG676" s="57"/>
      <c r="AH676" s="57"/>
      <c r="AI676" s="57"/>
      <c r="AJ676" s="57"/>
      <c r="AK676" s="57"/>
      <c r="AL676" s="57"/>
      <c r="AM676" s="57"/>
      <c r="AN676" s="57"/>
      <c r="AO676" s="57"/>
      <c r="AP676" s="57"/>
      <c r="AQ676" s="57"/>
      <c r="AR676" s="57"/>
      <c r="AS676" s="57"/>
      <c r="AT676" s="57"/>
      <c r="AU676" s="57"/>
      <c r="AV676" s="57"/>
      <c r="AW676" s="57"/>
      <c r="AX676" s="57"/>
      <c r="AY676" s="57"/>
      <c r="AZ676" s="57"/>
      <c r="BA676" s="57"/>
      <c r="BB676" s="57"/>
      <c r="BC676" s="57"/>
      <c r="BD676" s="57"/>
      <c r="BE676" s="57"/>
      <c r="BF676" s="57"/>
      <c r="BG676" s="57"/>
      <c r="BH676" s="57"/>
      <c r="BI676" s="57"/>
      <c r="BJ676" s="57"/>
      <c r="BK676" s="57"/>
      <c r="BL676" s="57"/>
      <c r="BM676" s="57"/>
      <c r="BN676" s="57"/>
      <c r="BO676" s="57"/>
      <c r="BP676" s="57"/>
      <c r="BQ676" s="57"/>
      <c r="BR676" s="57"/>
      <c r="BS676" s="57"/>
      <c r="BT676" s="57"/>
      <c r="BU676" s="57"/>
      <c r="BV676" s="57"/>
      <c r="BW676" s="57"/>
      <c r="BX676" s="57"/>
      <c r="BY676" s="57"/>
      <c r="BZ676" s="57"/>
      <c r="CA676" s="57"/>
      <c r="CB676" s="57"/>
      <c r="CC676" s="57"/>
      <c r="CD676" s="57"/>
      <c r="CE676" s="57"/>
      <c r="CF676" s="57"/>
      <c r="CG676" s="57"/>
      <c r="CH676" s="57"/>
      <c r="CI676" s="57"/>
      <c r="CJ676" s="57"/>
      <c r="CK676" s="57"/>
      <c r="CL676" s="57"/>
      <c r="CM676" s="57"/>
      <c r="CN676" s="57"/>
      <c r="CO676" s="57"/>
      <c r="CP676" s="57"/>
      <c r="CQ676" s="57"/>
      <c r="CR676" s="57"/>
      <c r="CS676" s="57"/>
      <c r="CT676" s="57"/>
      <c r="CU676" s="57"/>
      <c r="CV676" s="57"/>
      <c r="CW676" s="57"/>
      <c r="CX676" s="57"/>
      <c r="CY676" s="57"/>
      <c r="CZ676" s="57"/>
      <c r="DA676" s="57"/>
      <c r="DB676" s="57"/>
      <c r="DC676" s="57"/>
      <c r="DD676" s="57"/>
      <c r="DE676" s="57"/>
      <c r="DF676" s="57"/>
      <c r="DG676" s="57"/>
      <c r="DH676" s="57"/>
      <c r="DI676" s="57"/>
      <c r="DJ676" s="57"/>
      <c r="DK676" s="57"/>
      <c r="DL676" s="57"/>
      <c r="DM676" s="57"/>
      <c r="DN676" s="57"/>
      <c r="DO676" s="57"/>
      <c r="DP676" s="57"/>
      <c r="DQ676" s="57"/>
      <c r="DR676" s="57"/>
      <c r="DS676" s="57"/>
      <c r="DT676" s="57"/>
      <c r="DU676" s="57"/>
      <c r="DV676" s="57"/>
      <c r="DW676" s="57"/>
      <c r="DX676" s="57"/>
      <c r="DY676" s="57"/>
      <c r="DZ676" s="57"/>
      <c r="EA676" s="57"/>
      <c r="EB676" s="57"/>
      <c r="EC676" s="57"/>
      <c r="ED676" s="57"/>
      <c r="EE676" s="57"/>
      <c r="EF676" s="57"/>
      <c r="EG676" s="57"/>
      <c r="EH676" s="57"/>
      <c r="EI676" s="57"/>
      <c r="EJ676" s="57"/>
      <c r="EK676" s="57"/>
      <c r="EL676" s="57"/>
      <c r="EM676" s="57"/>
      <c r="EN676" s="57"/>
      <c r="EO676" s="57"/>
      <c r="EP676" s="57"/>
      <c r="EQ676" s="57"/>
      <c r="ER676" s="57"/>
      <c r="ES676" s="57"/>
      <c r="ET676" s="57"/>
      <c r="EU676" s="57"/>
      <c r="EV676" s="57"/>
      <c r="EW676" s="57"/>
      <c r="EX676" s="57"/>
      <c r="EY676" s="57"/>
      <c r="EZ676" s="57"/>
      <c r="FA676" s="57"/>
      <c r="FB676" s="57"/>
      <c r="FC676" s="57"/>
      <c r="FD676" s="57"/>
      <c r="FE676" s="57"/>
      <c r="FF676" s="57"/>
      <c r="FG676" s="57"/>
      <c r="FH676" s="57"/>
      <c r="FI676" s="57"/>
      <c r="FJ676" s="57"/>
      <c r="FK676" s="57"/>
      <c r="FL676" s="57"/>
      <c r="FM676" s="57"/>
      <c r="FN676" s="57"/>
      <c r="FO676" s="57"/>
      <c r="FP676" s="57"/>
      <c r="FQ676" s="57"/>
      <c r="FR676" s="57"/>
      <c r="FS676" s="57"/>
      <c r="FT676" s="57"/>
      <c r="FU676" s="57"/>
      <c r="FV676" s="57"/>
      <c r="FW676" s="57"/>
      <c r="FX676" s="57"/>
      <c r="FY676" s="57"/>
      <c r="FZ676" s="57"/>
      <c r="GA676" s="57"/>
      <c r="GB676" s="57"/>
      <c r="GC676" s="57"/>
      <c r="GD676" s="57"/>
      <c r="GE676" s="57"/>
      <c r="GF676" s="57"/>
      <c r="GG676" s="57"/>
      <c r="GH676" s="57"/>
      <c r="GI676" s="57"/>
      <c r="GJ676" s="57"/>
      <c r="GK676" s="57"/>
      <c r="GL676" s="57"/>
      <c r="GM676" s="57"/>
      <c r="GN676" s="57"/>
      <c r="GO676" s="57"/>
      <c r="GP676" s="57"/>
      <c r="GQ676" s="57"/>
      <c r="GR676" s="57"/>
      <c r="GS676" s="57"/>
      <c r="GT676" s="57"/>
      <c r="GU676" s="57"/>
      <c r="GV676" s="57"/>
      <c r="GW676" s="57"/>
      <c r="GX676" s="57"/>
      <c r="GY676" s="57"/>
      <c r="GZ676" s="57"/>
      <c r="HA676" s="57"/>
      <c r="HB676" s="57"/>
      <c r="HC676" s="57"/>
      <c r="HD676" s="57"/>
      <c r="HE676" s="57"/>
      <c r="HF676" s="57"/>
      <c r="HG676" s="57"/>
      <c r="HH676" s="57"/>
      <c r="HI676" s="57"/>
      <c r="HJ676" s="57"/>
      <c r="HK676" s="57"/>
      <c r="HL676" s="57"/>
      <c r="HM676" s="57"/>
      <c r="HN676" s="57"/>
      <c r="HO676" s="57"/>
      <c r="HP676" s="57"/>
      <c r="HQ676" s="57"/>
      <c r="HR676" s="57"/>
      <c r="HS676" s="57"/>
      <c r="HT676" s="57"/>
      <c r="HU676" s="57"/>
      <c r="HV676" s="57"/>
      <c r="HW676" s="57"/>
      <c r="HX676" s="57"/>
      <c r="HY676" s="57"/>
      <c r="HZ676" s="57"/>
      <c r="IA676" s="57"/>
      <c r="IB676" s="57"/>
      <c r="IC676" s="57"/>
    </row>
    <row r="677" spans="4:237"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  <c r="AA677" s="57"/>
      <c r="AB677" s="57"/>
      <c r="AC677" s="57"/>
      <c r="AD677" s="57"/>
      <c r="AE677" s="57"/>
      <c r="AF677" s="57"/>
      <c r="AG677" s="57"/>
      <c r="AH677" s="57"/>
      <c r="AI677" s="57"/>
      <c r="AJ677" s="57"/>
      <c r="AK677" s="57"/>
      <c r="AL677" s="57"/>
      <c r="AM677" s="57"/>
      <c r="AN677" s="57"/>
      <c r="AO677" s="57"/>
      <c r="AP677" s="57"/>
      <c r="AQ677" s="57"/>
      <c r="AR677" s="57"/>
      <c r="AS677" s="57"/>
      <c r="AT677" s="57"/>
      <c r="AU677" s="57"/>
      <c r="AV677" s="57"/>
      <c r="AW677" s="57"/>
      <c r="AX677" s="57"/>
      <c r="AY677" s="57"/>
      <c r="AZ677" s="57"/>
      <c r="BA677" s="57"/>
      <c r="BB677" s="57"/>
      <c r="BC677" s="57"/>
      <c r="BD677" s="57"/>
      <c r="BE677" s="57"/>
      <c r="BF677" s="57"/>
      <c r="BG677" s="57"/>
      <c r="BH677" s="57"/>
      <c r="BI677" s="57"/>
      <c r="BJ677" s="57"/>
      <c r="BK677" s="57"/>
      <c r="BL677" s="57"/>
      <c r="BM677" s="57"/>
      <c r="BN677" s="57"/>
      <c r="BO677" s="57"/>
      <c r="BP677" s="57"/>
      <c r="BQ677" s="57"/>
      <c r="BR677" s="57"/>
      <c r="BS677" s="57"/>
      <c r="BT677" s="57"/>
      <c r="BU677" s="57"/>
      <c r="BV677" s="57"/>
      <c r="BW677" s="57"/>
      <c r="BX677" s="57"/>
      <c r="BY677" s="57"/>
      <c r="BZ677" s="57"/>
      <c r="CA677" s="57"/>
      <c r="CB677" s="57"/>
      <c r="CC677" s="57"/>
      <c r="CD677" s="57"/>
      <c r="CE677" s="57"/>
      <c r="CF677" s="57"/>
      <c r="CG677" s="57"/>
      <c r="CH677" s="57"/>
      <c r="CI677" s="57"/>
      <c r="CJ677" s="57"/>
      <c r="CK677" s="57"/>
      <c r="CL677" s="57"/>
      <c r="CM677" s="57"/>
      <c r="CN677" s="57"/>
      <c r="CO677" s="57"/>
      <c r="CP677" s="57"/>
      <c r="CQ677" s="57"/>
      <c r="CR677" s="57"/>
      <c r="CS677" s="57"/>
      <c r="CT677" s="57"/>
      <c r="CU677" s="57"/>
      <c r="CV677" s="57"/>
      <c r="CW677" s="57"/>
      <c r="CX677" s="57"/>
      <c r="CY677" s="57"/>
      <c r="CZ677" s="57"/>
      <c r="DA677" s="57"/>
      <c r="DB677" s="57"/>
      <c r="DC677" s="57"/>
      <c r="DD677" s="57"/>
      <c r="DE677" s="57"/>
      <c r="DF677" s="57"/>
      <c r="DG677" s="57"/>
      <c r="DH677" s="57"/>
      <c r="DI677" s="57"/>
      <c r="DJ677" s="57"/>
      <c r="DK677" s="57"/>
      <c r="DL677" s="57"/>
      <c r="DM677" s="57"/>
      <c r="DN677" s="57"/>
      <c r="DO677" s="57"/>
      <c r="DP677" s="57"/>
      <c r="DQ677" s="57"/>
      <c r="DR677" s="57"/>
      <c r="DS677" s="57"/>
      <c r="DT677" s="57"/>
      <c r="DU677" s="57"/>
      <c r="DV677" s="57"/>
      <c r="DW677" s="57"/>
      <c r="DX677" s="57"/>
      <c r="DY677" s="57"/>
      <c r="DZ677" s="57"/>
      <c r="EA677" s="57"/>
      <c r="EB677" s="57"/>
      <c r="EC677" s="57"/>
      <c r="ED677" s="57"/>
      <c r="EE677" s="57"/>
      <c r="EF677" s="57"/>
      <c r="EG677" s="57"/>
      <c r="EH677" s="57"/>
      <c r="EI677" s="57"/>
      <c r="EJ677" s="57"/>
      <c r="EK677" s="57"/>
      <c r="EL677" s="57"/>
      <c r="EM677" s="57"/>
      <c r="EN677" s="57"/>
      <c r="EO677" s="57"/>
      <c r="EP677" s="57"/>
      <c r="EQ677" s="57"/>
      <c r="ER677" s="57"/>
      <c r="ES677" s="57"/>
      <c r="ET677" s="57"/>
      <c r="EU677" s="57"/>
      <c r="EV677" s="57"/>
      <c r="EW677" s="57"/>
      <c r="EX677" s="57"/>
      <c r="EY677" s="57"/>
      <c r="EZ677" s="57"/>
      <c r="FA677" s="57"/>
      <c r="FB677" s="57"/>
      <c r="FC677" s="57"/>
      <c r="FD677" s="57"/>
      <c r="FE677" s="57"/>
      <c r="FF677" s="57"/>
      <c r="FG677" s="57"/>
      <c r="FH677" s="57"/>
      <c r="FI677" s="57"/>
      <c r="FJ677" s="57"/>
      <c r="FK677" s="57"/>
      <c r="FL677" s="57"/>
      <c r="FM677" s="57"/>
      <c r="FN677" s="57"/>
      <c r="FO677" s="57"/>
      <c r="FP677" s="57"/>
      <c r="FQ677" s="57"/>
      <c r="FR677" s="57"/>
      <c r="FS677" s="57"/>
      <c r="FT677" s="57"/>
      <c r="FU677" s="57"/>
      <c r="FV677" s="57"/>
      <c r="FW677" s="57"/>
      <c r="FX677" s="57"/>
      <c r="FY677" s="57"/>
      <c r="FZ677" s="57"/>
      <c r="GA677" s="57"/>
      <c r="GB677" s="57"/>
      <c r="GC677" s="57"/>
      <c r="GD677" s="57"/>
      <c r="GE677" s="57"/>
      <c r="GF677" s="57"/>
      <c r="GG677" s="57"/>
      <c r="GH677" s="57"/>
      <c r="GI677" s="57"/>
      <c r="GJ677" s="57"/>
      <c r="GK677" s="57"/>
      <c r="GL677" s="57"/>
      <c r="GM677" s="57"/>
      <c r="GN677" s="57"/>
      <c r="GO677" s="57"/>
      <c r="GP677" s="57"/>
      <c r="GQ677" s="57"/>
      <c r="GR677" s="57"/>
      <c r="GS677" s="57"/>
      <c r="GT677" s="57"/>
      <c r="GU677" s="57"/>
      <c r="GV677" s="57"/>
      <c r="GW677" s="57"/>
      <c r="GX677" s="57"/>
      <c r="GY677" s="57"/>
      <c r="GZ677" s="57"/>
      <c r="HA677" s="57"/>
      <c r="HB677" s="57"/>
      <c r="HC677" s="57"/>
      <c r="HD677" s="57"/>
      <c r="HE677" s="57"/>
      <c r="HF677" s="57"/>
      <c r="HG677" s="57"/>
      <c r="HH677" s="57"/>
      <c r="HI677" s="57"/>
      <c r="HJ677" s="57"/>
      <c r="HK677" s="57"/>
      <c r="HL677" s="57"/>
      <c r="HM677" s="57"/>
      <c r="HN677" s="57"/>
      <c r="HO677" s="57"/>
      <c r="HP677" s="57"/>
      <c r="HQ677" s="57"/>
      <c r="HR677" s="57"/>
      <c r="HS677" s="57"/>
      <c r="HT677" s="57"/>
      <c r="HU677" s="57"/>
      <c r="HV677" s="57"/>
      <c r="HW677" s="57"/>
      <c r="HX677" s="57"/>
      <c r="HY677" s="57"/>
      <c r="HZ677" s="57"/>
      <c r="IA677" s="57"/>
      <c r="IB677" s="57"/>
      <c r="IC677" s="57"/>
    </row>
    <row r="678" spans="4:237"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  <c r="AA678" s="57"/>
      <c r="AB678" s="57"/>
      <c r="AC678" s="57"/>
      <c r="AD678" s="57"/>
      <c r="AE678" s="57"/>
      <c r="AF678" s="57"/>
      <c r="AG678" s="57"/>
      <c r="AH678" s="57"/>
      <c r="AI678" s="57"/>
      <c r="AJ678" s="57"/>
      <c r="AK678" s="57"/>
      <c r="AL678" s="57"/>
      <c r="AM678" s="57"/>
      <c r="AN678" s="57"/>
      <c r="AO678" s="57"/>
      <c r="AP678" s="57"/>
      <c r="AQ678" s="57"/>
      <c r="AR678" s="57"/>
      <c r="AS678" s="57"/>
      <c r="AT678" s="57"/>
      <c r="AU678" s="57"/>
      <c r="AV678" s="57"/>
      <c r="AW678" s="57"/>
      <c r="AX678" s="57"/>
      <c r="AY678" s="57"/>
      <c r="AZ678" s="57"/>
      <c r="BA678" s="57"/>
      <c r="BB678" s="57"/>
      <c r="BC678" s="57"/>
      <c r="BD678" s="57"/>
      <c r="BE678" s="57"/>
      <c r="BF678" s="57"/>
      <c r="BG678" s="57"/>
      <c r="BH678" s="57"/>
      <c r="BI678" s="57"/>
      <c r="BJ678" s="57"/>
      <c r="BK678" s="57"/>
      <c r="BL678" s="57"/>
      <c r="BM678" s="57"/>
      <c r="BN678" s="57"/>
      <c r="BO678" s="57"/>
      <c r="BP678" s="57"/>
      <c r="BQ678" s="57"/>
      <c r="BR678" s="57"/>
      <c r="BS678" s="57"/>
      <c r="BT678" s="57"/>
      <c r="BU678" s="57"/>
      <c r="BV678" s="57"/>
      <c r="BW678" s="57"/>
      <c r="BX678" s="57"/>
      <c r="BY678" s="57"/>
      <c r="BZ678" s="57"/>
      <c r="CA678" s="57"/>
      <c r="CB678" s="57"/>
      <c r="CC678" s="57"/>
      <c r="CD678" s="57"/>
      <c r="CE678" s="57"/>
      <c r="CF678" s="57"/>
      <c r="CG678" s="57"/>
      <c r="CH678" s="57"/>
      <c r="CI678" s="57"/>
      <c r="CJ678" s="57"/>
      <c r="CK678" s="57"/>
      <c r="CL678" s="57"/>
      <c r="CM678" s="57"/>
      <c r="CN678" s="57"/>
      <c r="CO678" s="57"/>
      <c r="CP678" s="57"/>
      <c r="CQ678" s="57"/>
      <c r="CR678" s="57"/>
      <c r="CS678" s="57"/>
      <c r="CT678" s="57"/>
      <c r="CU678" s="57"/>
      <c r="CV678" s="57"/>
      <c r="CW678" s="57"/>
      <c r="CX678" s="57"/>
      <c r="CY678" s="57"/>
      <c r="CZ678" s="57"/>
      <c r="DA678" s="57"/>
      <c r="DB678" s="57"/>
      <c r="DC678" s="57"/>
      <c r="DD678" s="57"/>
      <c r="DE678" s="57"/>
      <c r="DF678" s="57"/>
      <c r="DG678" s="57"/>
      <c r="DH678" s="57"/>
      <c r="DI678" s="57"/>
      <c r="DJ678" s="57"/>
      <c r="DK678" s="57"/>
      <c r="DL678" s="57"/>
      <c r="DM678" s="57"/>
      <c r="DN678" s="57"/>
      <c r="DO678" s="57"/>
      <c r="DP678" s="57"/>
      <c r="DQ678" s="57"/>
      <c r="DR678" s="57"/>
      <c r="DS678" s="57"/>
      <c r="DT678" s="57"/>
      <c r="DU678" s="57"/>
      <c r="DV678" s="57"/>
      <c r="DW678" s="57"/>
      <c r="DX678" s="57"/>
      <c r="DY678" s="57"/>
      <c r="DZ678" s="57"/>
      <c r="EA678" s="57"/>
      <c r="EB678" s="57"/>
      <c r="EC678" s="57"/>
      <c r="ED678" s="57"/>
      <c r="EE678" s="57"/>
      <c r="EF678" s="57"/>
      <c r="EG678" s="57"/>
      <c r="EH678" s="57"/>
      <c r="EI678" s="57"/>
      <c r="EJ678" s="57"/>
      <c r="EK678" s="57"/>
      <c r="EL678" s="57"/>
      <c r="EM678" s="57"/>
      <c r="EN678" s="57"/>
      <c r="EO678" s="57"/>
      <c r="EP678" s="57"/>
      <c r="EQ678" s="57"/>
      <c r="ER678" s="57"/>
      <c r="ES678" s="57"/>
      <c r="ET678" s="57"/>
      <c r="EU678" s="57"/>
      <c r="EV678" s="57"/>
      <c r="EW678" s="57"/>
      <c r="EX678" s="57"/>
      <c r="EY678" s="57"/>
      <c r="EZ678" s="57"/>
      <c r="FA678" s="57"/>
      <c r="FB678" s="57"/>
      <c r="FC678" s="57"/>
      <c r="FD678" s="57"/>
      <c r="FE678" s="57"/>
      <c r="FF678" s="57"/>
      <c r="FG678" s="57"/>
      <c r="FH678" s="57"/>
      <c r="FI678" s="57"/>
      <c r="FJ678" s="57"/>
      <c r="FK678" s="57"/>
      <c r="FL678" s="57"/>
      <c r="FM678" s="57"/>
      <c r="FN678" s="57"/>
      <c r="FO678" s="57"/>
      <c r="FP678" s="57"/>
      <c r="FQ678" s="57"/>
      <c r="FR678" s="57"/>
      <c r="FS678" s="57"/>
      <c r="FT678" s="57"/>
      <c r="FU678" s="57"/>
      <c r="FV678" s="57"/>
      <c r="FW678" s="57"/>
      <c r="FX678" s="57"/>
      <c r="FY678" s="57"/>
      <c r="FZ678" s="57"/>
      <c r="GA678" s="57"/>
      <c r="GB678" s="57"/>
      <c r="GC678" s="57"/>
      <c r="GD678" s="57"/>
      <c r="GE678" s="57"/>
      <c r="GF678" s="57"/>
      <c r="GG678" s="57"/>
      <c r="GH678" s="57"/>
      <c r="GI678" s="57"/>
      <c r="GJ678" s="57"/>
      <c r="GK678" s="57"/>
      <c r="GL678" s="57"/>
      <c r="GM678" s="57"/>
      <c r="GN678" s="57"/>
      <c r="GO678" s="57"/>
      <c r="GP678" s="57"/>
      <c r="GQ678" s="57"/>
      <c r="GR678" s="57"/>
      <c r="GS678" s="57"/>
      <c r="GT678" s="57"/>
      <c r="GU678" s="57"/>
      <c r="GV678" s="57"/>
      <c r="GW678" s="57"/>
      <c r="GX678" s="57"/>
      <c r="GY678" s="57"/>
      <c r="GZ678" s="57"/>
      <c r="HA678" s="57"/>
      <c r="HB678" s="57"/>
      <c r="HC678" s="57"/>
      <c r="HD678" s="57"/>
      <c r="HE678" s="57"/>
      <c r="HF678" s="57"/>
      <c r="HG678" s="57"/>
      <c r="HH678" s="57"/>
      <c r="HI678" s="57"/>
      <c r="HJ678" s="57"/>
      <c r="HK678" s="57"/>
      <c r="HL678" s="57"/>
      <c r="HM678" s="57"/>
      <c r="HN678" s="57"/>
      <c r="HO678" s="57"/>
      <c r="HP678" s="57"/>
      <c r="HQ678" s="57"/>
      <c r="HR678" s="57"/>
      <c r="HS678" s="57"/>
      <c r="HT678" s="57"/>
      <c r="HU678" s="57"/>
      <c r="HV678" s="57"/>
      <c r="HW678" s="57"/>
      <c r="HX678" s="57"/>
      <c r="HY678" s="57"/>
      <c r="HZ678" s="57"/>
      <c r="IA678" s="57"/>
      <c r="IB678" s="57"/>
      <c r="IC678" s="57"/>
    </row>
    <row r="679" spans="4:237"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  <c r="AA679" s="57"/>
      <c r="AB679" s="57"/>
      <c r="AC679" s="57"/>
      <c r="AD679" s="57"/>
      <c r="AE679" s="57"/>
      <c r="AF679" s="57"/>
      <c r="AG679" s="57"/>
      <c r="AH679" s="57"/>
      <c r="AI679" s="57"/>
      <c r="AJ679" s="57"/>
      <c r="AK679" s="57"/>
      <c r="AL679" s="57"/>
      <c r="AM679" s="57"/>
      <c r="AN679" s="57"/>
      <c r="AO679" s="57"/>
      <c r="AP679" s="57"/>
      <c r="AQ679" s="57"/>
      <c r="AR679" s="57"/>
      <c r="AS679" s="57"/>
      <c r="AT679" s="57"/>
      <c r="AU679" s="57"/>
      <c r="AV679" s="57"/>
      <c r="AW679" s="57"/>
      <c r="AX679" s="57"/>
      <c r="AY679" s="57"/>
      <c r="AZ679" s="57"/>
      <c r="BA679" s="57"/>
      <c r="BB679" s="57"/>
      <c r="BC679" s="57"/>
      <c r="BD679" s="57"/>
      <c r="BE679" s="57"/>
      <c r="BF679" s="57"/>
      <c r="BG679" s="57"/>
      <c r="BH679" s="57"/>
      <c r="BI679" s="57"/>
      <c r="BJ679" s="57"/>
      <c r="BK679" s="57"/>
      <c r="BL679" s="57"/>
      <c r="BM679" s="57"/>
      <c r="BN679" s="57"/>
      <c r="BO679" s="57"/>
      <c r="BP679" s="57"/>
      <c r="BQ679" s="57"/>
      <c r="BR679" s="57"/>
      <c r="BS679" s="57"/>
      <c r="BT679" s="57"/>
      <c r="BU679" s="57"/>
      <c r="BV679" s="57"/>
      <c r="BW679" s="57"/>
      <c r="BX679" s="57"/>
      <c r="BY679" s="57"/>
      <c r="BZ679" s="57"/>
      <c r="CA679" s="57"/>
      <c r="CB679" s="57"/>
      <c r="CC679" s="57"/>
      <c r="CD679" s="57"/>
      <c r="CE679" s="57"/>
      <c r="CF679" s="57"/>
      <c r="CG679" s="57"/>
      <c r="CH679" s="57"/>
      <c r="CI679" s="57"/>
      <c r="CJ679" s="57"/>
      <c r="CK679" s="57"/>
      <c r="CL679" s="57"/>
      <c r="CM679" s="57"/>
      <c r="CN679" s="57"/>
      <c r="CO679" s="57"/>
      <c r="CP679" s="57"/>
      <c r="CQ679" s="57"/>
      <c r="CR679" s="57"/>
      <c r="CS679" s="57"/>
      <c r="CT679" s="57"/>
      <c r="CU679" s="57"/>
      <c r="CV679" s="57"/>
      <c r="CW679" s="57"/>
      <c r="CX679" s="57"/>
      <c r="CY679" s="57"/>
      <c r="CZ679" s="57"/>
      <c r="DA679" s="57"/>
      <c r="DB679" s="57"/>
      <c r="DC679" s="57"/>
      <c r="DD679" s="57"/>
      <c r="DE679" s="57"/>
      <c r="DF679" s="57"/>
      <c r="DG679" s="57"/>
      <c r="DH679" s="57"/>
      <c r="DI679" s="57"/>
      <c r="DJ679" s="57"/>
      <c r="DK679" s="57"/>
      <c r="DL679" s="57"/>
      <c r="DM679" s="57"/>
      <c r="DN679" s="57"/>
      <c r="DO679" s="57"/>
      <c r="DP679" s="57"/>
      <c r="DQ679" s="57"/>
      <c r="DR679" s="57"/>
      <c r="DS679" s="57"/>
      <c r="DT679" s="57"/>
      <c r="DU679" s="57"/>
      <c r="DV679" s="57"/>
      <c r="DW679" s="57"/>
      <c r="DX679" s="57"/>
      <c r="DY679" s="57"/>
      <c r="DZ679" s="57"/>
      <c r="EA679" s="57"/>
      <c r="EB679" s="57"/>
      <c r="EC679" s="57"/>
      <c r="ED679" s="57"/>
      <c r="EE679" s="57"/>
      <c r="EF679" s="57"/>
      <c r="EG679" s="57"/>
      <c r="EH679" s="57"/>
      <c r="EI679" s="57"/>
      <c r="EJ679" s="57"/>
      <c r="EK679" s="57"/>
      <c r="EL679" s="57"/>
      <c r="EM679" s="57"/>
      <c r="EN679" s="57"/>
      <c r="EO679" s="57"/>
      <c r="EP679" s="57"/>
      <c r="EQ679" s="57"/>
      <c r="ER679" s="57"/>
      <c r="ES679" s="57"/>
      <c r="ET679" s="57"/>
      <c r="EU679" s="57"/>
      <c r="EV679" s="57"/>
      <c r="EW679" s="57"/>
      <c r="EX679" s="57"/>
      <c r="EY679" s="57"/>
      <c r="EZ679" s="57"/>
      <c r="FA679" s="57"/>
      <c r="FB679" s="57"/>
      <c r="FC679" s="57"/>
      <c r="FD679" s="57"/>
      <c r="FE679" s="57"/>
      <c r="FF679" s="57"/>
      <c r="FG679" s="57"/>
      <c r="FH679" s="57"/>
      <c r="FI679" s="57"/>
      <c r="FJ679" s="57"/>
      <c r="FK679" s="57"/>
      <c r="FL679" s="57"/>
      <c r="FM679" s="57"/>
      <c r="FN679" s="57"/>
      <c r="FO679" s="57"/>
      <c r="FP679" s="57"/>
      <c r="FQ679" s="57"/>
      <c r="FR679" s="57"/>
      <c r="FS679" s="57"/>
      <c r="FT679" s="57"/>
      <c r="FU679" s="57"/>
      <c r="FV679" s="57"/>
      <c r="FW679" s="57"/>
      <c r="FX679" s="57"/>
      <c r="FY679" s="57"/>
      <c r="FZ679" s="57"/>
      <c r="GA679" s="57"/>
      <c r="GB679" s="57"/>
      <c r="GC679" s="57"/>
      <c r="GD679" s="57"/>
      <c r="GE679" s="57"/>
      <c r="GF679" s="57"/>
      <c r="GG679" s="57"/>
      <c r="GH679" s="57"/>
      <c r="GI679" s="57"/>
      <c r="GJ679" s="57"/>
      <c r="GK679" s="57"/>
      <c r="GL679" s="57"/>
      <c r="GM679" s="57"/>
      <c r="GN679" s="57"/>
      <c r="GO679" s="57"/>
      <c r="GP679" s="57"/>
      <c r="GQ679" s="57"/>
      <c r="GR679" s="57"/>
      <c r="GS679" s="57"/>
      <c r="GT679" s="57"/>
      <c r="GU679" s="57"/>
      <c r="GV679" s="57"/>
      <c r="GW679" s="57"/>
      <c r="GX679" s="57"/>
      <c r="GY679" s="57"/>
      <c r="GZ679" s="57"/>
      <c r="HA679" s="57"/>
      <c r="HB679" s="57"/>
      <c r="HC679" s="57"/>
      <c r="HD679" s="57"/>
      <c r="HE679" s="57"/>
      <c r="HF679" s="57"/>
      <c r="HG679" s="57"/>
      <c r="HH679" s="57"/>
      <c r="HI679" s="57"/>
      <c r="HJ679" s="57"/>
      <c r="HK679" s="57"/>
      <c r="HL679" s="57"/>
      <c r="HM679" s="57"/>
      <c r="HN679" s="57"/>
      <c r="HO679" s="57"/>
      <c r="HP679" s="57"/>
      <c r="HQ679" s="57"/>
      <c r="HR679" s="57"/>
      <c r="HS679" s="57"/>
      <c r="HT679" s="57"/>
      <c r="HU679" s="57"/>
      <c r="HV679" s="57"/>
      <c r="HW679" s="57"/>
      <c r="HX679" s="57"/>
      <c r="HY679" s="57"/>
      <c r="HZ679" s="57"/>
      <c r="IA679" s="57"/>
      <c r="IB679" s="57"/>
      <c r="IC679" s="57"/>
    </row>
    <row r="680" spans="4:237"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  <c r="AA680" s="57"/>
      <c r="AB680" s="57"/>
      <c r="AC680" s="57"/>
      <c r="AD680" s="57"/>
      <c r="AE680" s="57"/>
      <c r="AF680" s="57"/>
      <c r="AG680" s="57"/>
      <c r="AH680" s="57"/>
      <c r="AI680" s="57"/>
      <c r="AJ680" s="57"/>
      <c r="AK680" s="57"/>
      <c r="AL680" s="57"/>
      <c r="AM680" s="57"/>
      <c r="AN680" s="57"/>
      <c r="AO680" s="57"/>
      <c r="AP680" s="57"/>
      <c r="AQ680" s="57"/>
      <c r="AR680" s="57"/>
      <c r="AS680" s="57"/>
      <c r="AT680" s="57"/>
      <c r="AU680" s="57"/>
      <c r="AV680" s="57"/>
      <c r="AW680" s="57"/>
      <c r="AX680" s="57"/>
      <c r="AY680" s="57"/>
      <c r="AZ680" s="57"/>
      <c r="BA680" s="57"/>
      <c r="BB680" s="57"/>
      <c r="BC680" s="57"/>
      <c r="BD680" s="57"/>
      <c r="BE680" s="57"/>
      <c r="BF680" s="57"/>
      <c r="BG680" s="57"/>
      <c r="BH680" s="57"/>
      <c r="BI680" s="57"/>
      <c r="BJ680" s="57"/>
      <c r="BK680" s="57"/>
      <c r="BL680" s="57"/>
      <c r="BM680" s="57"/>
      <c r="BN680" s="57"/>
      <c r="BO680" s="57"/>
      <c r="BP680" s="57"/>
      <c r="BQ680" s="57"/>
      <c r="BR680" s="57"/>
      <c r="BS680" s="57"/>
      <c r="BT680" s="57"/>
      <c r="BU680" s="57"/>
      <c r="BV680" s="57"/>
      <c r="BW680" s="57"/>
      <c r="BX680" s="57"/>
      <c r="BY680" s="57"/>
      <c r="BZ680" s="57"/>
      <c r="CA680" s="57"/>
      <c r="CB680" s="57"/>
      <c r="CC680" s="57"/>
      <c r="CD680" s="57"/>
      <c r="CE680" s="57"/>
      <c r="CF680" s="57"/>
      <c r="CG680" s="57"/>
      <c r="CH680" s="57"/>
      <c r="CI680" s="57"/>
      <c r="CJ680" s="57"/>
      <c r="CK680" s="57"/>
      <c r="CL680" s="57"/>
      <c r="CM680" s="57"/>
      <c r="CN680" s="57"/>
      <c r="CO680" s="57"/>
      <c r="CP680" s="57"/>
      <c r="CQ680" s="57"/>
      <c r="CR680" s="57"/>
      <c r="CS680" s="57"/>
      <c r="CT680" s="57"/>
      <c r="CU680" s="57"/>
      <c r="CV680" s="57"/>
      <c r="CW680" s="57"/>
      <c r="CX680" s="57"/>
      <c r="CY680" s="57"/>
      <c r="CZ680" s="57"/>
      <c r="DA680" s="57"/>
      <c r="DB680" s="57"/>
      <c r="DC680" s="57"/>
      <c r="DD680" s="57"/>
      <c r="DE680" s="57"/>
      <c r="DF680" s="57"/>
      <c r="DG680" s="57"/>
      <c r="DH680" s="57"/>
      <c r="DI680" s="57"/>
      <c r="DJ680" s="57"/>
      <c r="DK680" s="57"/>
      <c r="DL680" s="57"/>
      <c r="DM680" s="57"/>
      <c r="DN680" s="57"/>
      <c r="DO680" s="57"/>
      <c r="DP680" s="57"/>
      <c r="DQ680" s="57"/>
      <c r="DR680" s="57"/>
      <c r="DS680" s="57"/>
      <c r="DT680" s="57"/>
      <c r="DU680" s="57"/>
      <c r="DV680" s="57"/>
      <c r="DW680" s="57"/>
      <c r="DX680" s="57"/>
      <c r="DY680" s="57"/>
      <c r="DZ680" s="57"/>
      <c r="EA680" s="57"/>
      <c r="EB680" s="57"/>
      <c r="EC680" s="57"/>
      <c r="ED680" s="57"/>
      <c r="EE680" s="57"/>
      <c r="EF680" s="57"/>
      <c r="EG680" s="57"/>
      <c r="EH680" s="57"/>
      <c r="EI680" s="57"/>
      <c r="EJ680" s="57"/>
      <c r="EK680" s="57"/>
      <c r="EL680" s="57"/>
      <c r="EM680" s="57"/>
      <c r="EN680" s="57"/>
      <c r="EO680" s="57"/>
      <c r="EP680" s="57"/>
      <c r="EQ680" s="57"/>
      <c r="ER680" s="57"/>
      <c r="ES680" s="57"/>
      <c r="ET680" s="57"/>
      <c r="EU680" s="57"/>
      <c r="EV680" s="57"/>
      <c r="EW680" s="57"/>
      <c r="EX680" s="57"/>
      <c r="EY680" s="57"/>
      <c r="EZ680" s="57"/>
      <c r="FA680" s="57"/>
      <c r="FB680" s="57"/>
      <c r="FC680" s="57"/>
      <c r="FD680" s="57"/>
      <c r="FE680" s="57"/>
      <c r="FF680" s="57"/>
      <c r="FG680" s="57"/>
      <c r="FH680" s="57"/>
      <c r="FI680" s="57"/>
      <c r="FJ680" s="57"/>
      <c r="FK680" s="57"/>
      <c r="FL680" s="57"/>
      <c r="FM680" s="57"/>
      <c r="FN680" s="57"/>
      <c r="FO680" s="57"/>
      <c r="FP680" s="57"/>
      <c r="FQ680" s="57"/>
      <c r="FR680" s="57"/>
      <c r="FS680" s="57"/>
      <c r="FT680" s="57"/>
      <c r="FU680" s="57"/>
      <c r="FV680" s="57"/>
      <c r="FW680" s="57"/>
      <c r="FX680" s="57"/>
      <c r="FY680" s="57"/>
      <c r="FZ680" s="57"/>
      <c r="GA680" s="57"/>
      <c r="GB680" s="57"/>
      <c r="GC680" s="57"/>
      <c r="GD680" s="57"/>
      <c r="GE680" s="57"/>
      <c r="GF680" s="57"/>
      <c r="GG680" s="57"/>
      <c r="GH680" s="57"/>
      <c r="GI680" s="57"/>
      <c r="GJ680" s="57"/>
      <c r="GK680" s="57"/>
      <c r="GL680" s="57"/>
      <c r="GM680" s="57"/>
      <c r="GN680" s="57"/>
      <c r="GO680" s="57"/>
      <c r="GP680" s="57"/>
      <c r="GQ680" s="57"/>
      <c r="GR680" s="57"/>
      <c r="GS680" s="57"/>
      <c r="GT680" s="57"/>
      <c r="GU680" s="57"/>
      <c r="GV680" s="57"/>
      <c r="GW680" s="57"/>
      <c r="GX680" s="57"/>
      <c r="GY680" s="57"/>
      <c r="GZ680" s="57"/>
      <c r="HA680" s="57"/>
      <c r="HB680" s="57"/>
      <c r="HC680" s="57"/>
      <c r="HD680" s="57"/>
      <c r="HE680" s="57"/>
      <c r="HF680" s="57"/>
      <c r="HG680" s="57"/>
      <c r="HH680" s="57"/>
      <c r="HI680" s="57"/>
      <c r="HJ680" s="57"/>
      <c r="HK680" s="57"/>
      <c r="HL680" s="57"/>
      <c r="HM680" s="57"/>
      <c r="HN680" s="57"/>
      <c r="HO680" s="57"/>
      <c r="HP680" s="57"/>
      <c r="HQ680" s="57"/>
      <c r="HR680" s="57"/>
      <c r="HS680" s="57"/>
      <c r="HT680" s="57"/>
      <c r="HU680" s="57"/>
      <c r="HV680" s="57"/>
      <c r="HW680" s="57"/>
      <c r="HX680" s="57"/>
      <c r="HY680" s="57"/>
      <c r="HZ680" s="57"/>
      <c r="IA680" s="57"/>
      <c r="IB680" s="57"/>
      <c r="IC680" s="57"/>
    </row>
    <row r="681" spans="4:237"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  <c r="AA681" s="57"/>
      <c r="AB681" s="57"/>
      <c r="AC681" s="57"/>
      <c r="AD681" s="57"/>
      <c r="AE681" s="57"/>
      <c r="AF681" s="57"/>
      <c r="AG681" s="57"/>
      <c r="AH681" s="57"/>
      <c r="AI681" s="57"/>
      <c r="AJ681" s="57"/>
      <c r="AK681" s="57"/>
      <c r="AL681" s="57"/>
      <c r="AM681" s="57"/>
      <c r="AN681" s="57"/>
      <c r="AO681" s="57"/>
      <c r="AP681" s="57"/>
      <c r="AQ681" s="57"/>
      <c r="AR681" s="57"/>
      <c r="AS681" s="57"/>
      <c r="AT681" s="57"/>
      <c r="AU681" s="57"/>
      <c r="AV681" s="57"/>
      <c r="AW681" s="57"/>
      <c r="AX681" s="57"/>
      <c r="AY681" s="57"/>
      <c r="AZ681" s="57"/>
      <c r="BA681" s="57"/>
      <c r="BB681" s="57"/>
      <c r="BC681" s="57"/>
      <c r="BD681" s="57"/>
      <c r="BE681" s="57"/>
      <c r="BF681" s="57"/>
      <c r="BG681" s="57"/>
      <c r="BH681" s="57"/>
      <c r="BI681" s="57"/>
      <c r="BJ681" s="57"/>
      <c r="BK681" s="57"/>
      <c r="BL681" s="57"/>
      <c r="BM681" s="57"/>
      <c r="BN681" s="57"/>
      <c r="BO681" s="57"/>
      <c r="BP681" s="57"/>
      <c r="BQ681" s="57"/>
      <c r="BR681" s="57"/>
      <c r="BS681" s="57"/>
      <c r="BT681" s="57"/>
      <c r="BU681" s="57"/>
      <c r="BV681" s="57"/>
      <c r="BW681" s="57"/>
      <c r="BX681" s="57"/>
      <c r="BY681" s="57"/>
      <c r="BZ681" s="57"/>
      <c r="CA681" s="57"/>
      <c r="CB681" s="57"/>
      <c r="CC681" s="57"/>
      <c r="CD681" s="57"/>
      <c r="CE681" s="57"/>
      <c r="CF681" s="57"/>
      <c r="CG681" s="57"/>
      <c r="CH681" s="57"/>
      <c r="CI681" s="57"/>
      <c r="CJ681" s="57"/>
      <c r="CK681" s="57"/>
      <c r="CL681" s="57"/>
      <c r="CM681" s="57"/>
      <c r="CN681" s="57"/>
      <c r="CO681" s="57"/>
      <c r="CP681" s="57"/>
      <c r="CQ681" s="57"/>
      <c r="CR681" s="57"/>
      <c r="CS681" s="57"/>
      <c r="CT681" s="57"/>
      <c r="CU681" s="57"/>
      <c r="CV681" s="57"/>
      <c r="CW681" s="57"/>
      <c r="CX681" s="57"/>
      <c r="CY681" s="57"/>
      <c r="CZ681" s="57"/>
      <c r="DA681" s="57"/>
      <c r="DB681" s="57"/>
      <c r="DC681" s="57"/>
      <c r="DD681" s="57"/>
      <c r="DE681" s="57"/>
      <c r="DF681" s="57"/>
      <c r="DG681" s="57"/>
      <c r="DH681" s="57"/>
      <c r="DI681" s="57"/>
      <c r="DJ681" s="57"/>
      <c r="DK681" s="57"/>
      <c r="DL681" s="57"/>
      <c r="DM681" s="57"/>
      <c r="DN681" s="57"/>
      <c r="DO681" s="57"/>
      <c r="DP681" s="57"/>
      <c r="DQ681" s="57"/>
      <c r="DR681" s="57"/>
      <c r="DS681" s="57"/>
      <c r="DT681" s="57"/>
      <c r="DU681" s="57"/>
      <c r="DV681" s="57"/>
      <c r="DW681" s="57"/>
      <c r="DX681" s="57"/>
      <c r="DY681" s="57"/>
      <c r="DZ681" s="57"/>
      <c r="EA681" s="57"/>
      <c r="EB681" s="57"/>
      <c r="EC681" s="57"/>
      <c r="ED681" s="57"/>
      <c r="EE681" s="57"/>
      <c r="EF681" s="57"/>
      <c r="EG681" s="57"/>
      <c r="EH681" s="57"/>
      <c r="EI681" s="57"/>
      <c r="EJ681" s="57"/>
      <c r="EK681" s="57"/>
      <c r="EL681" s="57"/>
      <c r="EM681" s="57"/>
      <c r="EN681" s="57"/>
      <c r="EO681" s="57"/>
      <c r="EP681" s="57"/>
      <c r="EQ681" s="57"/>
      <c r="ER681" s="57"/>
      <c r="ES681" s="57"/>
      <c r="ET681" s="57"/>
      <c r="EU681" s="57"/>
      <c r="EV681" s="57"/>
      <c r="EW681" s="57"/>
      <c r="EX681" s="57"/>
      <c r="EY681" s="57"/>
      <c r="EZ681" s="57"/>
      <c r="FA681" s="57"/>
      <c r="FB681" s="57"/>
      <c r="FC681" s="57"/>
      <c r="FD681" s="57"/>
      <c r="FE681" s="57"/>
      <c r="FF681" s="57"/>
      <c r="FG681" s="57"/>
      <c r="FH681" s="57"/>
      <c r="FI681" s="57"/>
      <c r="FJ681" s="57"/>
      <c r="FK681" s="57"/>
      <c r="FL681" s="57"/>
      <c r="FM681" s="57"/>
      <c r="FN681" s="57"/>
      <c r="FO681" s="57"/>
      <c r="FP681" s="57"/>
      <c r="FQ681" s="57"/>
      <c r="FR681" s="57"/>
      <c r="FS681" s="57"/>
      <c r="FT681" s="57"/>
      <c r="FU681" s="57"/>
      <c r="FV681" s="57"/>
      <c r="FW681" s="57"/>
      <c r="FX681" s="57"/>
      <c r="FY681" s="57"/>
      <c r="FZ681" s="57"/>
      <c r="GA681" s="57"/>
      <c r="GB681" s="57"/>
      <c r="GC681" s="57"/>
      <c r="GD681" s="57"/>
      <c r="GE681" s="57"/>
      <c r="GF681" s="57"/>
      <c r="GG681" s="57"/>
      <c r="GH681" s="57"/>
      <c r="GI681" s="57"/>
      <c r="GJ681" s="57"/>
      <c r="GK681" s="57"/>
      <c r="GL681" s="57"/>
      <c r="GM681" s="57"/>
      <c r="GN681" s="57"/>
      <c r="GO681" s="57"/>
      <c r="GP681" s="57"/>
      <c r="GQ681" s="57"/>
      <c r="GR681" s="57"/>
      <c r="GS681" s="57"/>
      <c r="GT681" s="57"/>
      <c r="GU681" s="57"/>
      <c r="GV681" s="57"/>
      <c r="GW681" s="57"/>
      <c r="GX681" s="57"/>
      <c r="GY681" s="57"/>
      <c r="GZ681" s="57"/>
      <c r="HA681" s="57"/>
      <c r="HB681" s="57"/>
      <c r="HC681" s="57"/>
      <c r="HD681" s="57"/>
      <c r="HE681" s="57"/>
      <c r="HF681" s="57"/>
      <c r="HG681" s="57"/>
      <c r="HH681" s="57"/>
      <c r="HI681" s="57"/>
      <c r="HJ681" s="57"/>
      <c r="HK681" s="57"/>
      <c r="HL681" s="57"/>
      <c r="HM681" s="57"/>
      <c r="HN681" s="57"/>
      <c r="HO681" s="57"/>
      <c r="HP681" s="57"/>
      <c r="HQ681" s="57"/>
      <c r="HR681" s="57"/>
      <c r="HS681" s="57"/>
      <c r="HT681" s="57"/>
      <c r="HU681" s="57"/>
      <c r="HV681" s="57"/>
      <c r="HW681" s="57"/>
      <c r="HX681" s="57"/>
      <c r="HY681" s="57"/>
      <c r="HZ681" s="57"/>
      <c r="IA681" s="57"/>
      <c r="IB681" s="57"/>
      <c r="IC681" s="57"/>
    </row>
    <row r="682" spans="4:237"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  <c r="AA682" s="57"/>
      <c r="AB682" s="57"/>
      <c r="AC682" s="57"/>
      <c r="AD682" s="57"/>
      <c r="AE682" s="57"/>
      <c r="AF682" s="57"/>
      <c r="AG682" s="57"/>
      <c r="AH682" s="57"/>
      <c r="AI682" s="57"/>
      <c r="AJ682" s="57"/>
      <c r="AK682" s="57"/>
      <c r="AL682" s="57"/>
      <c r="AM682" s="57"/>
      <c r="AN682" s="57"/>
      <c r="AO682" s="57"/>
      <c r="AP682" s="57"/>
      <c r="AQ682" s="57"/>
      <c r="AR682" s="57"/>
      <c r="AS682" s="57"/>
      <c r="AT682" s="57"/>
      <c r="AU682" s="57"/>
      <c r="AV682" s="57"/>
      <c r="AW682" s="57"/>
      <c r="AX682" s="57"/>
      <c r="AY682" s="57"/>
      <c r="AZ682" s="57"/>
      <c r="BA682" s="57"/>
      <c r="BB682" s="57"/>
      <c r="BC682" s="57"/>
      <c r="BD682" s="57"/>
      <c r="BE682" s="57"/>
      <c r="BF682" s="57"/>
      <c r="BG682" s="57"/>
      <c r="BH682" s="57"/>
      <c r="BI682" s="57"/>
      <c r="BJ682" s="57"/>
      <c r="BK682" s="57"/>
      <c r="BL682" s="57"/>
      <c r="BM682" s="57"/>
      <c r="BN682" s="57"/>
      <c r="BO682" s="57"/>
      <c r="BP682" s="57"/>
      <c r="BQ682" s="57"/>
      <c r="BR682" s="57"/>
      <c r="BS682" s="57"/>
      <c r="BT682" s="57"/>
      <c r="BU682" s="57"/>
      <c r="BV682" s="57"/>
      <c r="BW682" s="57"/>
      <c r="BX682" s="57"/>
      <c r="BY682" s="57"/>
      <c r="BZ682" s="57"/>
      <c r="CA682" s="57"/>
      <c r="CB682" s="57"/>
      <c r="CC682" s="57"/>
      <c r="CD682" s="57"/>
      <c r="CE682" s="57"/>
      <c r="CF682" s="57"/>
      <c r="CG682" s="57"/>
      <c r="CH682" s="57"/>
      <c r="CI682" s="57"/>
      <c r="CJ682" s="57"/>
      <c r="CK682" s="57"/>
      <c r="CL682" s="57"/>
      <c r="CM682" s="57"/>
      <c r="CN682" s="57"/>
      <c r="CO682" s="57"/>
      <c r="CP682" s="57"/>
      <c r="CQ682" s="57"/>
      <c r="CR682" s="57"/>
      <c r="CS682" s="57"/>
      <c r="CT682" s="57"/>
      <c r="CU682" s="57"/>
      <c r="CV682" s="57"/>
      <c r="CW682" s="57"/>
      <c r="CX682" s="57"/>
      <c r="CY682" s="57"/>
      <c r="CZ682" s="57"/>
      <c r="DA682" s="57"/>
      <c r="DB682" s="57"/>
      <c r="DC682" s="57"/>
      <c r="DD682" s="57"/>
      <c r="DE682" s="57"/>
      <c r="DF682" s="57"/>
      <c r="DG682" s="57"/>
      <c r="DH682" s="57"/>
      <c r="DI682" s="57"/>
      <c r="DJ682" s="57"/>
      <c r="DK682" s="57"/>
      <c r="DL682" s="57"/>
      <c r="DM682" s="57"/>
      <c r="DN682" s="57"/>
      <c r="DO682" s="57"/>
      <c r="DP682" s="57"/>
      <c r="DQ682" s="57"/>
      <c r="DR682" s="57"/>
      <c r="DS682" s="57"/>
      <c r="DT682" s="57"/>
      <c r="DU682" s="57"/>
      <c r="DV682" s="57"/>
      <c r="DW682" s="57"/>
      <c r="DX682" s="57"/>
      <c r="DY682" s="57"/>
      <c r="DZ682" s="57"/>
      <c r="EA682" s="57"/>
      <c r="EB682" s="57"/>
      <c r="EC682" s="57"/>
      <c r="ED682" s="57"/>
      <c r="EE682" s="57"/>
      <c r="EF682" s="57"/>
      <c r="EG682" s="57"/>
      <c r="EH682" s="57"/>
      <c r="EI682" s="57"/>
      <c r="EJ682" s="57"/>
      <c r="EK682" s="57"/>
      <c r="EL682" s="57"/>
      <c r="EM682" s="57"/>
      <c r="EN682" s="57"/>
      <c r="EO682" s="57"/>
      <c r="EP682" s="57"/>
      <c r="EQ682" s="57"/>
      <c r="ER682" s="57"/>
      <c r="ES682" s="57"/>
      <c r="ET682" s="57"/>
      <c r="EU682" s="57"/>
      <c r="EV682" s="57"/>
      <c r="EW682" s="57"/>
      <c r="EX682" s="57"/>
      <c r="EY682" s="57"/>
      <c r="EZ682" s="57"/>
      <c r="FA682" s="57"/>
      <c r="FB682" s="57"/>
      <c r="FC682" s="57"/>
      <c r="FD682" s="57"/>
      <c r="FE682" s="57"/>
      <c r="FF682" s="57"/>
      <c r="FG682" s="57"/>
      <c r="FH682" s="57"/>
      <c r="FI682" s="57"/>
      <c r="FJ682" s="57"/>
      <c r="FK682" s="57"/>
      <c r="FL682" s="57"/>
      <c r="FM682" s="57"/>
      <c r="FN682" s="57"/>
      <c r="FO682" s="57"/>
      <c r="FP682" s="57"/>
      <c r="FQ682" s="57"/>
      <c r="FR682" s="57"/>
      <c r="FS682" s="57"/>
      <c r="FT682" s="57"/>
      <c r="FU682" s="57"/>
      <c r="FV682" s="57"/>
      <c r="FW682" s="57"/>
      <c r="FX682" s="57"/>
      <c r="FY682" s="57"/>
      <c r="FZ682" s="57"/>
      <c r="GA682" s="57"/>
      <c r="GB682" s="57"/>
      <c r="GC682" s="57"/>
      <c r="GD682" s="57"/>
      <c r="GE682" s="57"/>
      <c r="GF682" s="57"/>
      <c r="GG682" s="57"/>
      <c r="GH682" s="57"/>
      <c r="GI682" s="57"/>
      <c r="GJ682" s="57"/>
      <c r="GK682" s="57"/>
      <c r="GL682" s="57"/>
      <c r="GM682" s="57"/>
      <c r="GN682" s="57"/>
      <c r="GO682" s="57"/>
      <c r="GP682" s="57"/>
      <c r="GQ682" s="57"/>
      <c r="GR682" s="57"/>
      <c r="GS682" s="57"/>
      <c r="GT682" s="57"/>
      <c r="GU682" s="57"/>
      <c r="GV682" s="57"/>
      <c r="GW682" s="57"/>
      <c r="GX682" s="57"/>
      <c r="GY682" s="57"/>
      <c r="GZ682" s="57"/>
      <c r="HA682" s="57"/>
      <c r="HB682" s="57"/>
      <c r="HC682" s="57"/>
      <c r="HD682" s="57"/>
      <c r="HE682" s="57"/>
      <c r="HF682" s="57"/>
      <c r="HG682" s="57"/>
      <c r="HH682" s="57"/>
      <c r="HI682" s="57"/>
      <c r="HJ682" s="57"/>
      <c r="HK682" s="57"/>
      <c r="HL682" s="57"/>
      <c r="HM682" s="57"/>
      <c r="HN682" s="57"/>
      <c r="HO682" s="57"/>
      <c r="HP682" s="57"/>
      <c r="HQ682" s="57"/>
      <c r="HR682" s="57"/>
      <c r="HS682" s="57"/>
      <c r="HT682" s="57"/>
      <c r="HU682" s="57"/>
      <c r="HV682" s="57"/>
      <c r="HW682" s="57"/>
      <c r="HX682" s="57"/>
      <c r="HY682" s="57"/>
      <c r="HZ682" s="57"/>
      <c r="IA682" s="57"/>
      <c r="IB682" s="57"/>
      <c r="IC682" s="57"/>
    </row>
    <row r="683" spans="4:237"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  <c r="AA683" s="57"/>
      <c r="AB683" s="57"/>
      <c r="AC683" s="57"/>
      <c r="AD683" s="57"/>
      <c r="AE683" s="57"/>
      <c r="AF683" s="57"/>
      <c r="AG683" s="57"/>
      <c r="AH683" s="57"/>
      <c r="AI683" s="57"/>
      <c r="AJ683" s="57"/>
      <c r="AK683" s="57"/>
      <c r="AL683" s="57"/>
      <c r="AM683" s="57"/>
      <c r="AN683" s="57"/>
      <c r="AO683" s="57"/>
      <c r="AP683" s="57"/>
      <c r="AQ683" s="57"/>
      <c r="AR683" s="57"/>
      <c r="AS683" s="57"/>
      <c r="AT683" s="57"/>
      <c r="AU683" s="57"/>
      <c r="AV683" s="57"/>
      <c r="AW683" s="57"/>
      <c r="AX683" s="57"/>
      <c r="AY683" s="57"/>
      <c r="AZ683" s="57"/>
      <c r="BA683" s="57"/>
      <c r="BB683" s="57"/>
      <c r="BC683" s="57"/>
      <c r="BD683" s="57"/>
      <c r="BE683" s="57"/>
      <c r="BF683" s="57"/>
      <c r="BG683" s="57"/>
      <c r="BH683" s="57"/>
      <c r="BI683" s="57"/>
      <c r="BJ683" s="57"/>
      <c r="BK683" s="57"/>
      <c r="BL683" s="57"/>
      <c r="BM683" s="57"/>
      <c r="BN683" s="57"/>
      <c r="BO683" s="57"/>
      <c r="BP683" s="57"/>
      <c r="BQ683" s="57"/>
      <c r="BR683" s="57"/>
      <c r="BS683" s="57"/>
      <c r="BT683" s="57"/>
      <c r="BU683" s="57"/>
      <c r="BV683" s="57"/>
      <c r="BW683" s="57"/>
      <c r="BX683" s="57"/>
      <c r="BY683" s="57"/>
      <c r="BZ683" s="57"/>
      <c r="CA683" s="57"/>
      <c r="CB683" s="57"/>
      <c r="CC683" s="57"/>
      <c r="CD683" s="57"/>
      <c r="CE683" s="57"/>
      <c r="CF683" s="57"/>
      <c r="CG683" s="57"/>
      <c r="CH683" s="57"/>
      <c r="CI683" s="57"/>
      <c r="CJ683" s="57"/>
      <c r="CK683" s="57"/>
      <c r="CL683" s="57"/>
      <c r="CM683" s="57"/>
      <c r="CN683" s="57"/>
      <c r="CO683" s="57"/>
      <c r="CP683" s="57"/>
      <c r="CQ683" s="57"/>
      <c r="CR683" s="57"/>
      <c r="CS683" s="57"/>
      <c r="CT683" s="57"/>
      <c r="CU683" s="57"/>
      <c r="CV683" s="57"/>
      <c r="CW683" s="57"/>
      <c r="CX683" s="57"/>
      <c r="CY683" s="57"/>
      <c r="CZ683" s="57"/>
      <c r="DA683" s="57"/>
      <c r="DB683" s="57"/>
      <c r="DC683" s="57"/>
      <c r="DD683" s="57"/>
      <c r="DE683" s="57"/>
      <c r="DF683" s="57"/>
      <c r="DG683" s="57"/>
      <c r="DH683" s="57"/>
      <c r="DI683" s="57"/>
      <c r="DJ683" s="57"/>
      <c r="DK683" s="57"/>
      <c r="DL683" s="57"/>
      <c r="DM683" s="57"/>
      <c r="DN683" s="57"/>
      <c r="DO683" s="57"/>
      <c r="DP683" s="57"/>
      <c r="DQ683" s="57"/>
      <c r="DR683" s="57"/>
      <c r="DS683" s="57"/>
      <c r="DT683" s="57"/>
      <c r="DU683" s="57"/>
      <c r="DV683" s="57"/>
      <c r="DW683" s="57"/>
      <c r="DX683" s="57"/>
      <c r="DY683" s="57"/>
      <c r="DZ683" s="57"/>
      <c r="EA683" s="57"/>
      <c r="EB683" s="57"/>
      <c r="EC683" s="57"/>
      <c r="ED683" s="57"/>
      <c r="EE683" s="57"/>
      <c r="EF683" s="57"/>
      <c r="EG683" s="57"/>
      <c r="EH683" s="57"/>
      <c r="EI683" s="57"/>
      <c r="EJ683" s="57"/>
      <c r="EK683" s="57"/>
      <c r="EL683" s="57"/>
      <c r="EM683" s="57"/>
      <c r="EN683" s="57"/>
      <c r="EO683" s="57"/>
      <c r="EP683" s="57"/>
      <c r="EQ683" s="57"/>
      <c r="ER683" s="57"/>
      <c r="ES683" s="57"/>
      <c r="ET683" s="57"/>
      <c r="EU683" s="57"/>
      <c r="EV683" s="57"/>
      <c r="EW683" s="57"/>
      <c r="EX683" s="57"/>
      <c r="EY683" s="57"/>
      <c r="EZ683" s="57"/>
      <c r="FA683" s="57"/>
      <c r="FB683" s="57"/>
      <c r="FC683" s="57"/>
      <c r="FD683" s="57"/>
      <c r="FE683" s="57"/>
      <c r="FF683" s="57"/>
      <c r="FG683" s="57"/>
      <c r="FH683" s="57"/>
      <c r="FI683" s="57"/>
      <c r="FJ683" s="57"/>
      <c r="FK683" s="57"/>
      <c r="FL683" s="57"/>
      <c r="FM683" s="57"/>
      <c r="FN683" s="57"/>
      <c r="FO683" s="57"/>
      <c r="FP683" s="57"/>
      <c r="FQ683" s="57"/>
      <c r="FR683" s="57"/>
      <c r="FS683" s="57"/>
      <c r="FT683" s="57"/>
      <c r="FU683" s="57"/>
      <c r="FV683" s="57"/>
      <c r="FW683" s="57"/>
      <c r="FX683" s="57"/>
      <c r="FY683" s="57"/>
      <c r="FZ683" s="57"/>
      <c r="GA683" s="57"/>
      <c r="GB683" s="57"/>
      <c r="GC683" s="57"/>
      <c r="GD683" s="57"/>
      <c r="GE683" s="57"/>
      <c r="GF683" s="57"/>
      <c r="GG683" s="57"/>
      <c r="GH683" s="57"/>
      <c r="GI683" s="57"/>
      <c r="GJ683" s="57"/>
      <c r="GK683" s="57"/>
      <c r="GL683" s="57"/>
      <c r="GM683" s="57"/>
      <c r="GN683" s="57"/>
      <c r="GO683" s="57"/>
      <c r="GP683" s="57"/>
      <c r="GQ683" s="57"/>
      <c r="GR683" s="57"/>
      <c r="GS683" s="57"/>
      <c r="GT683" s="57"/>
      <c r="GU683" s="57"/>
      <c r="GV683" s="57"/>
      <c r="GW683" s="57"/>
      <c r="GX683" s="57"/>
      <c r="GY683" s="57"/>
      <c r="GZ683" s="57"/>
      <c r="HA683" s="57"/>
      <c r="HB683" s="57"/>
      <c r="HC683" s="57"/>
      <c r="HD683" s="57"/>
      <c r="HE683" s="57"/>
      <c r="HF683" s="57"/>
      <c r="HG683" s="57"/>
      <c r="HH683" s="57"/>
      <c r="HI683" s="57"/>
      <c r="HJ683" s="57"/>
      <c r="HK683" s="57"/>
      <c r="HL683" s="57"/>
      <c r="HM683" s="57"/>
      <c r="HN683" s="57"/>
      <c r="HO683" s="57"/>
      <c r="HP683" s="57"/>
      <c r="HQ683" s="57"/>
      <c r="HR683" s="57"/>
      <c r="HS683" s="57"/>
      <c r="HT683" s="57"/>
      <c r="HU683" s="57"/>
      <c r="HV683" s="57"/>
      <c r="HW683" s="57"/>
      <c r="HX683" s="57"/>
      <c r="HY683" s="57"/>
      <c r="HZ683" s="57"/>
      <c r="IA683" s="57"/>
      <c r="IB683" s="57"/>
      <c r="IC683" s="57"/>
    </row>
    <row r="684" spans="4:237"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  <c r="AA684" s="57"/>
      <c r="AB684" s="57"/>
      <c r="AC684" s="57"/>
      <c r="AD684" s="57"/>
      <c r="AE684" s="57"/>
      <c r="AF684" s="57"/>
      <c r="AG684" s="57"/>
      <c r="AH684" s="57"/>
      <c r="AI684" s="57"/>
      <c r="AJ684" s="57"/>
      <c r="AK684" s="57"/>
      <c r="AL684" s="57"/>
      <c r="AM684" s="57"/>
      <c r="AN684" s="57"/>
      <c r="AO684" s="57"/>
      <c r="AP684" s="57"/>
      <c r="AQ684" s="57"/>
      <c r="AR684" s="57"/>
      <c r="AS684" s="57"/>
      <c r="AT684" s="57"/>
      <c r="AU684" s="57"/>
      <c r="AV684" s="57"/>
      <c r="AW684" s="57"/>
      <c r="AX684" s="57"/>
      <c r="AY684" s="57"/>
      <c r="AZ684" s="57"/>
      <c r="BA684" s="57"/>
      <c r="BB684" s="57"/>
      <c r="BC684" s="57"/>
      <c r="BD684" s="57"/>
      <c r="BE684" s="57"/>
      <c r="BF684" s="57"/>
      <c r="BG684" s="57"/>
      <c r="BH684" s="57"/>
      <c r="BI684" s="57"/>
      <c r="BJ684" s="57"/>
      <c r="BK684" s="57"/>
      <c r="BL684" s="57"/>
      <c r="BM684" s="57"/>
      <c r="BN684" s="57"/>
      <c r="BO684" s="57"/>
      <c r="BP684" s="57"/>
      <c r="BQ684" s="57"/>
      <c r="BR684" s="57"/>
      <c r="BS684" s="57"/>
      <c r="BT684" s="57"/>
      <c r="BU684" s="57"/>
      <c r="BV684" s="57"/>
      <c r="BW684" s="57"/>
      <c r="BX684" s="57"/>
      <c r="BY684" s="57"/>
      <c r="BZ684" s="57"/>
      <c r="CA684" s="57"/>
      <c r="CB684" s="57"/>
      <c r="CC684" s="57"/>
      <c r="CD684" s="57"/>
      <c r="CE684" s="57"/>
      <c r="CF684" s="57"/>
      <c r="CG684" s="57"/>
      <c r="CH684" s="57"/>
      <c r="CI684" s="57"/>
      <c r="CJ684" s="57"/>
      <c r="CK684" s="57"/>
      <c r="CL684" s="57"/>
      <c r="CM684" s="57"/>
      <c r="CN684" s="57"/>
      <c r="CO684" s="57"/>
      <c r="CP684" s="57"/>
      <c r="CQ684" s="57"/>
      <c r="CR684" s="57"/>
      <c r="CS684" s="57"/>
      <c r="CT684" s="57"/>
      <c r="CU684" s="57"/>
      <c r="CV684" s="57"/>
      <c r="CW684" s="57"/>
      <c r="CX684" s="57"/>
      <c r="CY684" s="57"/>
      <c r="CZ684" s="57"/>
      <c r="DA684" s="57"/>
      <c r="DB684" s="57"/>
      <c r="DC684" s="57"/>
      <c r="DD684" s="57"/>
      <c r="DE684" s="57"/>
      <c r="DF684" s="57"/>
      <c r="DG684" s="57"/>
      <c r="DH684" s="57"/>
      <c r="DI684" s="57"/>
      <c r="DJ684" s="57"/>
      <c r="DK684" s="57"/>
      <c r="DL684" s="57"/>
      <c r="DM684" s="57"/>
      <c r="DN684" s="57"/>
      <c r="DO684" s="57"/>
      <c r="DP684" s="57"/>
      <c r="DQ684" s="57"/>
      <c r="DR684" s="57"/>
      <c r="DS684" s="57"/>
      <c r="DT684" s="57"/>
      <c r="DU684" s="57"/>
      <c r="DV684" s="57"/>
      <c r="DW684" s="57"/>
      <c r="DX684" s="57"/>
      <c r="DY684" s="57"/>
      <c r="DZ684" s="57"/>
      <c r="EA684" s="57"/>
      <c r="EB684" s="57"/>
      <c r="EC684" s="57"/>
      <c r="ED684" s="57"/>
      <c r="EE684" s="57"/>
      <c r="EF684" s="57"/>
      <c r="EG684" s="57"/>
      <c r="EH684" s="57"/>
      <c r="EI684" s="57"/>
      <c r="EJ684" s="57"/>
      <c r="EK684" s="57"/>
      <c r="EL684" s="57"/>
      <c r="EM684" s="57"/>
      <c r="EN684" s="57"/>
      <c r="EO684" s="57"/>
      <c r="EP684" s="57"/>
      <c r="EQ684" s="57"/>
      <c r="ER684" s="57"/>
      <c r="ES684" s="57"/>
      <c r="ET684" s="57"/>
      <c r="EU684" s="57"/>
      <c r="EV684" s="57"/>
      <c r="EW684" s="57"/>
      <c r="EX684" s="57"/>
      <c r="EY684" s="57"/>
      <c r="EZ684" s="57"/>
      <c r="FA684" s="57"/>
      <c r="FB684" s="57"/>
      <c r="FC684" s="57"/>
      <c r="FD684" s="57"/>
      <c r="FE684" s="57"/>
      <c r="FF684" s="57"/>
      <c r="FG684" s="57"/>
      <c r="FH684" s="57"/>
      <c r="FI684" s="57"/>
      <c r="FJ684" s="57"/>
      <c r="FK684" s="57"/>
      <c r="FL684" s="57"/>
      <c r="FM684" s="57"/>
      <c r="FN684" s="57"/>
      <c r="FO684" s="57"/>
      <c r="FP684" s="57"/>
      <c r="FQ684" s="57"/>
      <c r="FR684" s="57"/>
      <c r="FS684" s="57"/>
      <c r="FT684" s="57"/>
      <c r="FU684" s="57"/>
      <c r="FV684" s="57"/>
      <c r="FW684" s="57"/>
      <c r="FX684" s="57"/>
      <c r="FY684" s="57"/>
      <c r="FZ684" s="57"/>
      <c r="GA684" s="57"/>
      <c r="GB684" s="57"/>
      <c r="GC684" s="57"/>
      <c r="GD684" s="57"/>
      <c r="GE684" s="57"/>
      <c r="GF684" s="57"/>
      <c r="GG684" s="57"/>
      <c r="GH684" s="57"/>
      <c r="GI684" s="57"/>
      <c r="GJ684" s="57"/>
      <c r="GK684" s="57"/>
      <c r="GL684" s="57"/>
      <c r="GM684" s="57"/>
      <c r="GN684" s="57"/>
      <c r="GO684" s="57"/>
      <c r="GP684" s="57"/>
      <c r="GQ684" s="57"/>
      <c r="GR684" s="57"/>
      <c r="GS684" s="57"/>
      <c r="GT684" s="57"/>
      <c r="GU684" s="57"/>
      <c r="GV684" s="57"/>
      <c r="GW684" s="57"/>
      <c r="GX684" s="57"/>
      <c r="GY684" s="57"/>
      <c r="GZ684" s="57"/>
      <c r="HA684" s="57"/>
      <c r="HB684" s="57"/>
      <c r="HC684" s="57"/>
      <c r="HD684" s="57"/>
      <c r="HE684" s="57"/>
      <c r="HF684" s="57"/>
      <c r="HG684" s="57"/>
      <c r="HH684" s="57"/>
      <c r="HI684" s="57"/>
      <c r="HJ684" s="57"/>
      <c r="HK684" s="57"/>
      <c r="HL684" s="57"/>
      <c r="HM684" s="57"/>
      <c r="HN684" s="57"/>
      <c r="HO684" s="57"/>
      <c r="HP684" s="57"/>
      <c r="HQ684" s="57"/>
      <c r="HR684" s="57"/>
      <c r="HS684" s="57"/>
      <c r="HT684" s="57"/>
      <c r="HU684" s="57"/>
      <c r="HV684" s="57"/>
      <c r="HW684" s="57"/>
      <c r="HX684" s="57"/>
      <c r="HY684" s="57"/>
      <c r="HZ684" s="57"/>
      <c r="IA684" s="57"/>
      <c r="IB684" s="57"/>
      <c r="IC684" s="57"/>
    </row>
    <row r="685" spans="4:237"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  <c r="AA685" s="57"/>
      <c r="AB685" s="57"/>
      <c r="AC685" s="57"/>
      <c r="AD685" s="57"/>
      <c r="AE685" s="57"/>
      <c r="AF685" s="57"/>
      <c r="AG685" s="57"/>
      <c r="AH685" s="57"/>
      <c r="AI685" s="57"/>
      <c r="AJ685" s="57"/>
      <c r="AK685" s="57"/>
      <c r="AL685" s="57"/>
      <c r="AM685" s="57"/>
      <c r="AN685" s="57"/>
      <c r="AO685" s="57"/>
      <c r="AP685" s="57"/>
      <c r="AQ685" s="57"/>
      <c r="AR685" s="57"/>
      <c r="AS685" s="57"/>
      <c r="AT685" s="57"/>
      <c r="AU685" s="57"/>
      <c r="AV685" s="57"/>
      <c r="AW685" s="57"/>
      <c r="AX685" s="57"/>
      <c r="AY685" s="57"/>
      <c r="AZ685" s="57"/>
      <c r="BA685" s="57"/>
      <c r="BB685" s="57"/>
      <c r="BC685" s="57"/>
      <c r="BD685" s="57"/>
      <c r="BE685" s="57"/>
      <c r="BF685" s="57"/>
      <c r="BG685" s="57"/>
      <c r="BH685" s="57"/>
      <c r="BI685" s="57"/>
      <c r="BJ685" s="57"/>
      <c r="BK685" s="57"/>
      <c r="BL685" s="57"/>
      <c r="BM685" s="57"/>
      <c r="BN685" s="57"/>
      <c r="BO685" s="57"/>
      <c r="BP685" s="57"/>
      <c r="BQ685" s="57"/>
      <c r="BR685" s="57"/>
      <c r="BS685" s="57"/>
      <c r="BT685" s="57"/>
      <c r="BU685" s="57"/>
      <c r="BV685" s="57"/>
      <c r="BW685" s="57"/>
      <c r="BX685" s="57"/>
      <c r="BY685" s="57"/>
      <c r="BZ685" s="57"/>
      <c r="CA685" s="57"/>
      <c r="CB685" s="57"/>
      <c r="CC685" s="57"/>
      <c r="CD685" s="57"/>
      <c r="CE685" s="57"/>
      <c r="CF685" s="57"/>
      <c r="CG685" s="57"/>
      <c r="CH685" s="57"/>
      <c r="CI685" s="57"/>
      <c r="CJ685" s="57"/>
      <c r="CK685" s="57"/>
      <c r="CL685" s="57"/>
      <c r="CM685" s="57"/>
      <c r="CN685" s="57"/>
      <c r="CO685" s="57"/>
      <c r="CP685" s="57"/>
      <c r="CQ685" s="57"/>
      <c r="CR685" s="57"/>
      <c r="CS685" s="57"/>
      <c r="CT685" s="57"/>
      <c r="CU685" s="57"/>
      <c r="CV685" s="57"/>
      <c r="CW685" s="57"/>
      <c r="CX685" s="57"/>
      <c r="CY685" s="57"/>
      <c r="CZ685" s="57"/>
      <c r="DA685" s="57"/>
      <c r="DB685" s="57"/>
      <c r="DC685" s="57"/>
      <c r="DD685" s="57"/>
      <c r="DE685" s="57"/>
      <c r="DF685" s="57"/>
      <c r="DG685" s="57"/>
      <c r="DH685" s="57"/>
      <c r="DI685" s="57"/>
      <c r="DJ685" s="57"/>
      <c r="DK685" s="57"/>
      <c r="DL685" s="57"/>
      <c r="DM685" s="57"/>
      <c r="DN685" s="57"/>
      <c r="DO685" s="57"/>
      <c r="DP685" s="57"/>
      <c r="DQ685" s="57"/>
      <c r="DR685" s="57"/>
      <c r="DS685" s="57"/>
      <c r="DT685" s="57"/>
      <c r="DU685" s="57"/>
      <c r="DV685" s="57"/>
      <c r="DW685" s="57"/>
      <c r="DX685" s="57"/>
      <c r="DY685" s="57"/>
      <c r="DZ685" s="57"/>
      <c r="EA685" s="57"/>
      <c r="EB685" s="57"/>
      <c r="EC685" s="57"/>
      <c r="ED685" s="57"/>
      <c r="EE685" s="57"/>
      <c r="EF685" s="57"/>
      <c r="EG685" s="57"/>
      <c r="EH685" s="57"/>
      <c r="EI685" s="57"/>
      <c r="EJ685" s="57"/>
      <c r="EK685" s="57"/>
      <c r="EL685" s="57"/>
      <c r="EM685" s="57"/>
      <c r="EN685" s="57"/>
      <c r="EO685" s="57"/>
      <c r="EP685" s="57"/>
      <c r="EQ685" s="57"/>
      <c r="ER685" s="57"/>
      <c r="ES685" s="57"/>
      <c r="ET685" s="57"/>
      <c r="EU685" s="57"/>
      <c r="EV685" s="57"/>
      <c r="EW685" s="57"/>
      <c r="EX685" s="57"/>
      <c r="EY685" s="57"/>
      <c r="EZ685" s="57"/>
      <c r="FA685" s="57"/>
      <c r="FB685" s="57"/>
      <c r="FC685" s="57"/>
      <c r="FD685" s="57"/>
      <c r="FE685" s="57"/>
      <c r="FF685" s="57"/>
      <c r="FG685" s="57"/>
      <c r="FH685" s="57"/>
      <c r="FI685" s="57"/>
      <c r="FJ685" s="57"/>
      <c r="FK685" s="57"/>
      <c r="FL685" s="57"/>
      <c r="FM685" s="57"/>
      <c r="FN685" s="57"/>
      <c r="FO685" s="57"/>
      <c r="FP685" s="57"/>
      <c r="FQ685" s="57"/>
      <c r="FR685" s="57"/>
      <c r="FS685" s="57"/>
      <c r="FT685" s="57"/>
      <c r="FU685" s="57"/>
      <c r="FV685" s="57"/>
      <c r="FW685" s="57"/>
      <c r="FX685" s="57"/>
      <c r="FY685" s="57"/>
      <c r="FZ685" s="57"/>
      <c r="GA685" s="57"/>
      <c r="GB685" s="57"/>
      <c r="GC685" s="57"/>
      <c r="GD685" s="57"/>
      <c r="GE685" s="57"/>
      <c r="GF685" s="57"/>
      <c r="GG685" s="57"/>
      <c r="GH685" s="57"/>
      <c r="GI685" s="57"/>
      <c r="GJ685" s="57"/>
      <c r="GK685" s="57"/>
      <c r="GL685" s="57"/>
      <c r="GM685" s="57"/>
      <c r="GN685" s="57"/>
      <c r="GO685" s="57"/>
      <c r="GP685" s="57"/>
      <c r="GQ685" s="57"/>
      <c r="GR685" s="57"/>
      <c r="GS685" s="57"/>
      <c r="GT685" s="57"/>
      <c r="GU685" s="57"/>
      <c r="GV685" s="57"/>
      <c r="GW685" s="57"/>
      <c r="GX685" s="57"/>
      <c r="GY685" s="57"/>
      <c r="GZ685" s="57"/>
      <c r="HA685" s="57"/>
      <c r="HB685" s="57"/>
      <c r="HC685" s="57"/>
      <c r="HD685" s="57"/>
      <c r="HE685" s="57"/>
      <c r="HF685" s="57"/>
      <c r="HG685" s="57"/>
      <c r="HH685" s="57"/>
      <c r="HI685" s="57"/>
      <c r="HJ685" s="57"/>
      <c r="HK685" s="57"/>
      <c r="HL685" s="57"/>
      <c r="HM685" s="57"/>
      <c r="HN685" s="57"/>
      <c r="HO685" s="57"/>
      <c r="HP685" s="57"/>
      <c r="HQ685" s="57"/>
      <c r="HR685" s="57"/>
      <c r="HS685" s="57"/>
      <c r="HT685" s="57"/>
      <c r="HU685" s="57"/>
      <c r="HV685" s="57"/>
      <c r="HW685" s="57"/>
      <c r="HX685" s="57"/>
      <c r="HY685" s="57"/>
      <c r="HZ685" s="57"/>
      <c r="IA685" s="57"/>
      <c r="IB685" s="57"/>
      <c r="IC685" s="57"/>
    </row>
    <row r="686" spans="4:237"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  <c r="AA686" s="57"/>
      <c r="AB686" s="57"/>
      <c r="AC686" s="57"/>
      <c r="AD686" s="57"/>
      <c r="AE686" s="57"/>
      <c r="AF686" s="57"/>
      <c r="AG686" s="57"/>
      <c r="AH686" s="57"/>
      <c r="AI686" s="57"/>
      <c r="AJ686" s="57"/>
      <c r="AK686" s="57"/>
      <c r="AL686" s="57"/>
      <c r="AM686" s="57"/>
      <c r="AN686" s="57"/>
      <c r="AO686" s="57"/>
      <c r="AP686" s="57"/>
      <c r="AQ686" s="57"/>
      <c r="AR686" s="57"/>
      <c r="AS686" s="57"/>
      <c r="AT686" s="57"/>
      <c r="AU686" s="57"/>
      <c r="AV686" s="57"/>
      <c r="AW686" s="57"/>
      <c r="AX686" s="57"/>
      <c r="AY686" s="57"/>
      <c r="AZ686" s="57"/>
      <c r="BA686" s="57"/>
      <c r="BB686" s="57"/>
      <c r="BC686" s="57"/>
      <c r="BD686" s="57"/>
      <c r="BE686" s="57"/>
      <c r="BF686" s="57"/>
      <c r="BG686" s="57"/>
      <c r="BH686" s="57"/>
      <c r="BI686" s="57"/>
      <c r="BJ686" s="57"/>
      <c r="BK686" s="57"/>
      <c r="BL686" s="57"/>
      <c r="BM686" s="57"/>
      <c r="BN686" s="57"/>
      <c r="BO686" s="57"/>
      <c r="BP686" s="57"/>
      <c r="BQ686" s="57"/>
      <c r="BR686" s="57"/>
      <c r="BS686" s="57"/>
      <c r="BT686" s="57"/>
      <c r="BU686" s="57"/>
      <c r="BV686" s="57"/>
      <c r="BW686" s="57"/>
      <c r="BX686" s="57"/>
      <c r="BY686" s="57"/>
      <c r="BZ686" s="57"/>
      <c r="CA686" s="57"/>
      <c r="CB686" s="57"/>
      <c r="CC686" s="57"/>
      <c r="CD686" s="57"/>
      <c r="CE686" s="57"/>
      <c r="CF686" s="57"/>
      <c r="CG686" s="57"/>
      <c r="CH686" s="57"/>
      <c r="CI686" s="57"/>
      <c r="CJ686" s="57"/>
      <c r="CK686" s="57"/>
      <c r="CL686" s="57"/>
      <c r="CM686" s="57"/>
      <c r="CN686" s="57"/>
      <c r="CO686" s="57"/>
      <c r="CP686" s="57"/>
      <c r="CQ686" s="57"/>
      <c r="CR686" s="57"/>
      <c r="CS686" s="57"/>
      <c r="CT686" s="57"/>
      <c r="CU686" s="57"/>
      <c r="CV686" s="57"/>
      <c r="CW686" s="57"/>
      <c r="CX686" s="57"/>
      <c r="CY686" s="57"/>
      <c r="CZ686" s="57"/>
      <c r="DA686" s="57"/>
      <c r="DB686" s="57"/>
      <c r="DC686" s="57"/>
      <c r="DD686" s="57"/>
      <c r="DE686" s="57"/>
      <c r="DF686" s="57"/>
      <c r="DG686" s="57"/>
      <c r="DH686" s="57"/>
      <c r="DI686" s="57"/>
      <c r="DJ686" s="57"/>
      <c r="DK686" s="57"/>
      <c r="DL686" s="57"/>
      <c r="DM686" s="57"/>
      <c r="DN686" s="57"/>
      <c r="DO686" s="57"/>
      <c r="DP686" s="57"/>
      <c r="DQ686" s="57"/>
      <c r="DR686" s="57"/>
      <c r="DS686" s="57"/>
      <c r="DT686" s="57"/>
      <c r="DU686" s="57"/>
      <c r="DV686" s="57"/>
      <c r="DW686" s="57"/>
      <c r="DX686" s="57"/>
      <c r="DY686" s="57"/>
      <c r="DZ686" s="57"/>
      <c r="EA686" s="57"/>
      <c r="EB686" s="57"/>
      <c r="EC686" s="57"/>
      <c r="ED686" s="57"/>
      <c r="EE686" s="57"/>
      <c r="EF686" s="57"/>
      <c r="EG686" s="57"/>
      <c r="EH686" s="57"/>
      <c r="EI686" s="57"/>
      <c r="EJ686" s="57"/>
      <c r="EK686" s="57"/>
      <c r="EL686" s="57"/>
      <c r="EM686" s="57"/>
      <c r="EN686" s="57"/>
      <c r="EO686" s="57"/>
      <c r="EP686" s="57"/>
      <c r="EQ686" s="57"/>
      <c r="ER686" s="57"/>
      <c r="ES686" s="57"/>
      <c r="ET686" s="57"/>
      <c r="EU686" s="57"/>
      <c r="EV686" s="57"/>
      <c r="EW686" s="57"/>
      <c r="EX686" s="57"/>
      <c r="EY686" s="57"/>
      <c r="EZ686" s="57"/>
      <c r="FA686" s="57"/>
      <c r="FB686" s="57"/>
      <c r="FC686" s="57"/>
      <c r="FD686" s="57"/>
      <c r="FE686" s="57"/>
      <c r="FF686" s="57"/>
      <c r="FG686" s="57"/>
      <c r="FH686" s="57"/>
      <c r="FI686" s="57"/>
      <c r="FJ686" s="57"/>
      <c r="FK686" s="57"/>
      <c r="FL686" s="57"/>
      <c r="FM686" s="57"/>
      <c r="FN686" s="57"/>
      <c r="FO686" s="57"/>
      <c r="FP686" s="57"/>
      <c r="FQ686" s="57"/>
      <c r="FR686" s="57"/>
      <c r="FS686" s="57"/>
      <c r="FT686" s="57"/>
      <c r="FU686" s="57"/>
      <c r="FV686" s="57"/>
      <c r="FW686" s="57"/>
      <c r="FX686" s="57"/>
      <c r="FY686" s="57"/>
      <c r="FZ686" s="57"/>
      <c r="GA686" s="57"/>
      <c r="GB686" s="57"/>
      <c r="GC686" s="57"/>
      <c r="GD686" s="57"/>
      <c r="GE686" s="57"/>
      <c r="GF686" s="57"/>
      <c r="GG686" s="57"/>
      <c r="GH686" s="57"/>
      <c r="GI686" s="57"/>
      <c r="GJ686" s="57"/>
      <c r="GK686" s="57"/>
      <c r="GL686" s="57"/>
      <c r="GM686" s="57"/>
      <c r="GN686" s="57"/>
      <c r="GO686" s="57"/>
      <c r="GP686" s="57"/>
      <c r="GQ686" s="57"/>
      <c r="GR686" s="57"/>
      <c r="GS686" s="57"/>
      <c r="GT686" s="57"/>
      <c r="GU686" s="57"/>
      <c r="GV686" s="57"/>
      <c r="GW686" s="57"/>
      <c r="GX686" s="57"/>
      <c r="GY686" s="57"/>
      <c r="GZ686" s="57"/>
      <c r="HA686" s="57"/>
      <c r="HB686" s="57"/>
      <c r="HC686" s="57"/>
      <c r="HD686" s="57"/>
      <c r="HE686" s="57"/>
      <c r="HF686" s="57"/>
      <c r="HG686" s="57"/>
      <c r="HH686" s="57"/>
      <c r="HI686" s="57"/>
      <c r="HJ686" s="57"/>
      <c r="HK686" s="57"/>
      <c r="HL686" s="57"/>
      <c r="HM686" s="57"/>
      <c r="HN686" s="57"/>
      <c r="HO686" s="57"/>
      <c r="HP686" s="57"/>
      <c r="HQ686" s="57"/>
      <c r="HR686" s="57"/>
      <c r="HS686" s="57"/>
      <c r="HT686" s="57"/>
      <c r="HU686" s="57"/>
      <c r="HV686" s="57"/>
      <c r="HW686" s="57"/>
      <c r="HX686" s="57"/>
      <c r="HY686" s="57"/>
      <c r="HZ686" s="57"/>
      <c r="IA686" s="57"/>
      <c r="IB686" s="57"/>
      <c r="IC686" s="57"/>
    </row>
    <row r="687" spans="4:237"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  <c r="AA687" s="57"/>
      <c r="AB687" s="57"/>
      <c r="AC687" s="57"/>
      <c r="AD687" s="57"/>
      <c r="AE687" s="57"/>
      <c r="AF687" s="57"/>
      <c r="AG687" s="57"/>
      <c r="AH687" s="57"/>
      <c r="AI687" s="57"/>
      <c r="AJ687" s="57"/>
      <c r="AK687" s="57"/>
      <c r="AL687" s="57"/>
      <c r="AM687" s="57"/>
      <c r="AN687" s="57"/>
      <c r="AO687" s="57"/>
      <c r="AP687" s="57"/>
      <c r="AQ687" s="57"/>
      <c r="AR687" s="57"/>
      <c r="AS687" s="57"/>
      <c r="AT687" s="57"/>
      <c r="AU687" s="57"/>
      <c r="AV687" s="57"/>
      <c r="AW687" s="57"/>
      <c r="AX687" s="57"/>
      <c r="AY687" s="57"/>
      <c r="AZ687" s="57"/>
      <c r="BA687" s="57"/>
      <c r="BB687" s="57"/>
      <c r="BC687" s="57"/>
      <c r="BD687" s="57"/>
      <c r="BE687" s="57"/>
      <c r="BF687" s="57"/>
      <c r="BG687" s="57"/>
      <c r="BH687" s="57"/>
      <c r="BI687" s="57"/>
      <c r="BJ687" s="57"/>
      <c r="BK687" s="57"/>
      <c r="BL687" s="57"/>
      <c r="BM687" s="57"/>
      <c r="BN687" s="57"/>
      <c r="BO687" s="57"/>
      <c r="BP687" s="57"/>
      <c r="BQ687" s="57"/>
      <c r="BR687" s="57"/>
      <c r="BS687" s="57"/>
      <c r="BT687" s="57"/>
      <c r="BU687" s="57"/>
      <c r="BV687" s="57"/>
      <c r="BW687" s="57"/>
      <c r="BX687" s="57"/>
      <c r="BY687" s="57"/>
      <c r="BZ687" s="57"/>
      <c r="CA687" s="57"/>
      <c r="CB687" s="57"/>
      <c r="CC687" s="57"/>
      <c r="CD687" s="57"/>
      <c r="CE687" s="57"/>
      <c r="CF687" s="57"/>
      <c r="CG687" s="57"/>
      <c r="CH687" s="57"/>
      <c r="CI687" s="57"/>
      <c r="CJ687" s="57"/>
      <c r="CK687" s="57"/>
      <c r="CL687" s="57"/>
      <c r="CM687" s="57"/>
      <c r="CN687" s="57"/>
      <c r="CO687" s="57"/>
      <c r="CP687" s="57"/>
      <c r="CQ687" s="57"/>
      <c r="CR687" s="57"/>
      <c r="CS687" s="57"/>
      <c r="CT687" s="57"/>
      <c r="CU687" s="57"/>
      <c r="CV687" s="57"/>
      <c r="CW687" s="57"/>
      <c r="CX687" s="57"/>
      <c r="CY687" s="57"/>
      <c r="CZ687" s="57"/>
      <c r="DA687" s="57"/>
      <c r="DB687" s="57"/>
      <c r="DC687" s="57"/>
      <c r="DD687" s="57"/>
      <c r="DE687" s="57"/>
      <c r="DF687" s="57"/>
      <c r="DG687" s="57"/>
      <c r="DH687" s="57"/>
      <c r="DI687" s="57"/>
      <c r="DJ687" s="57"/>
      <c r="DK687" s="57"/>
      <c r="DL687" s="57"/>
      <c r="DM687" s="57"/>
      <c r="DN687" s="57"/>
      <c r="DO687" s="57"/>
      <c r="DP687" s="57"/>
      <c r="DQ687" s="57"/>
      <c r="DR687" s="57"/>
      <c r="DS687" s="57"/>
      <c r="DT687" s="57"/>
      <c r="DU687" s="57"/>
      <c r="DV687" s="57"/>
      <c r="DW687" s="57"/>
      <c r="DX687" s="57"/>
      <c r="DY687" s="57"/>
      <c r="DZ687" s="57"/>
      <c r="EA687" s="57"/>
      <c r="EB687" s="57"/>
      <c r="EC687" s="57"/>
      <c r="ED687" s="57"/>
      <c r="EE687" s="57"/>
      <c r="EF687" s="57"/>
      <c r="EG687" s="57"/>
      <c r="EH687" s="57"/>
      <c r="EI687" s="57"/>
      <c r="EJ687" s="57"/>
      <c r="EK687" s="57"/>
      <c r="EL687" s="57"/>
      <c r="EM687" s="57"/>
      <c r="EN687" s="57"/>
      <c r="EO687" s="57"/>
      <c r="EP687" s="57"/>
      <c r="EQ687" s="57"/>
      <c r="ER687" s="57"/>
      <c r="ES687" s="57"/>
      <c r="ET687" s="57"/>
      <c r="EU687" s="57"/>
      <c r="EV687" s="57"/>
      <c r="EW687" s="57"/>
      <c r="EX687" s="57"/>
      <c r="EY687" s="57"/>
      <c r="EZ687" s="57"/>
      <c r="FA687" s="57"/>
      <c r="FB687" s="57"/>
      <c r="FC687" s="57"/>
      <c r="FD687" s="57"/>
      <c r="FE687" s="57"/>
      <c r="FF687" s="57"/>
      <c r="FG687" s="57"/>
      <c r="FH687" s="57"/>
      <c r="FI687" s="57"/>
      <c r="FJ687" s="57"/>
      <c r="FK687" s="57"/>
      <c r="FL687" s="57"/>
      <c r="FM687" s="57"/>
      <c r="FN687" s="57"/>
      <c r="FO687" s="57"/>
      <c r="FP687" s="57"/>
      <c r="FQ687" s="57"/>
      <c r="FR687" s="57"/>
      <c r="FS687" s="57"/>
      <c r="FT687" s="57"/>
      <c r="FU687" s="57"/>
      <c r="FV687" s="57"/>
      <c r="FW687" s="57"/>
      <c r="FX687" s="57"/>
      <c r="FY687" s="57"/>
      <c r="FZ687" s="57"/>
      <c r="GA687" s="57"/>
      <c r="GB687" s="57"/>
      <c r="GC687" s="57"/>
      <c r="GD687" s="57"/>
      <c r="GE687" s="57"/>
      <c r="GF687" s="57"/>
      <c r="GG687" s="57"/>
      <c r="GH687" s="57"/>
      <c r="GI687" s="57"/>
      <c r="GJ687" s="57"/>
      <c r="GK687" s="57"/>
      <c r="GL687" s="57"/>
      <c r="GM687" s="57"/>
      <c r="GN687" s="57"/>
      <c r="GO687" s="57"/>
      <c r="GP687" s="57"/>
      <c r="GQ687" s="57"/>
      <c r="GR687" s="57"/>
      <c r="GS687" s="57"/>
      <c r="GT687" s="57"/>
      <c r="GU687" s="57"/>
      <c r="GV687" s="57"/>
      <c r="GW687" s="57"/>
      <c r="GX687" s="57"/>
      <c r="GY687" s="57"/>
      <c r="GZ687" s="57"/>
      <c r="HA687" s="57"/>
      <c r="HB687" s="57"/>
      <c r="HC687" s="57"/>
      <c r="HD687" s="57"/>
      <c r="HE687" s="57"/>
      <c r="HF687" s="57"/>
      <c r="HG687" s="57"/>
      <c r="HH687" s="57"/>
      <c r="HI687" s="57"/>
      <c r="HJ687" s="57"/>
      <c r="HK687" s="57"/>
      <c r="HL687" s="57"/>
      <c r="HM687" s="57"/>
      <c r="HN687" s="57"/>
      <c r="HO687" s="57"/>
      <c r="HP687" s="57"/>
      <c r="HQ687" s="57"/>
      <c r="HR687" s="57"/>
      <c r="HS687" s="57"/>
      <c r="HT687" s="57"/>
      <c r="HU687" s="57"/>
      <c r="HV687" s="57"/>
      <c r="HW687" s="57"/>
      <c r="HX687" s="57"/>
      <c r="HY687" s="57"/>
      <c r="HZ687" s="57"/>
      <c r="IA687" s="57"/>
      <c r="IB687" s="57"/>
      <c r="IC687" s="57"/>
    </row>
    <row r="688" spans="4:237"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  <c r="AA688" s="57"/>
      <c r="AB688" s="57"/>
      <c r="AC688" s="57"/>
      <c r="AD688" s="57"/>
      <c r="AE688" s="57"/>
      <c r="AF688" s="57"/>
      <c r="AG688" s="57"/>
      <c r="AH688" s="57"/>
      <c r="AI688" s="57"/>
      <c r="AJ688" s="57"/>
      <c r="AK688" s="57"/>
      <c r="AL688" s="57"/>
      <c r="AM688" s="57"/>
      <c r="AN688" s="57"/>
      <c r="AO688" s="57"/>
      <c r="AP688" s="57"/>
      <c r="AQ688" s="57"/>
      <c r="AR688" s="57"/>
      <c r="AS688" s="57"/>
      <c r="AT688" s="57"/>
      <c r="AU688" s="57"/>
      <c r="AV688" s="57"/>
      <c r="AW688" s="57"/>
      <c r="AX688" s="57"/>
      <c r="AY688" s="57"/>
      <c r="AZ688" s="57"/>
      <c r="BA688" s="57"/>
      <c r="BB688" s="57"/>
      <c r="BC688" s="57"/>
      <c r="BD688" s="57"/>
      <c r="BE688" s="57"/>
      <c r="BF688" s="57"/>
      <c r="BG688" s="57"/>
      <c r="BH688" s="57"/>
      <c r="BI688" s="57"/>
      <c r="BJ688" s="57"/>
      <c r="BK688" s="57"/>
      <c r="BL688" s="57"/>
      <c r="BM688" s="57"/>
      <c r="BN688" s="57"/>
      <c r="BO688" s="57"/>
      <c r="BP688" s="57"/>
      <c r="BQ688" s="57"/>
      <c r="BR688" s="57"/>
      <c r="BS688" s="57"/>
      <c r="BT688" s="57"/>
      <c r="BU688" s="57"/>
      <c r="BV688" s="57"/>
      <c r="BW688" s="57"/>
      <c r="BX688" s="57"/>
      <c r="BY688" s="57"/>
      <c r="BZ688" s="57"/>
      <c r="CA688" s="57"/>
      <c r="CB688" s="57"/>
      <c r="CC688" s="57"/>
      <c r="CD688" s="57"/>
      <c r="CE688" s="57"/>
      <c r="CF688" s="57"/>
      <c r="CG688" s="57"/>
      <c r="CH688" s="57"/>
      <c r="CI688" s="57"/>
      <c r="CJ688" s="57"/>
      <c r="CK688" s="57"/>
      <c r="CL688" s="57"/>
      <c r="CM688" s="57"/>
      <c r="CN688" s="57"/>
      <c r="CO688" s="57"/>
      <c r="CP688" s="57"/>
      <c r="CQ688" s="57"/>
      <c r="CR688" s="57"/>
      <c r="CS688" s="57"/>
      <c r="CT688" s="57"/>
      <c r="CU688" s="57"/>
      <c r="CV688" s="57"/>
      <c r="CW688" s="57"/>
      <c r="CX688" s="57"/>
      <c r="CY688" s="57"/>
      <c r="CZ688" s="57"/>
      <c r="DA688" s="57"/>
      <c r="DB688" s="57"/>
      <c r="DC688" s="57"/>
      <c r="DD688" s="57"/>
      <c r="DE688" s="57"/>
      <c r="DF688" s="57"/>
      <c r="DG688" s="57"/>
      <c r="DH688" s="57"/>
      <c r="DI688" s="57"/>
      <c r="DJ688" s="57"/>
      <c r="DK688" s="57"/>
      <c r="DL688" s="57"/>
      <c r="DM688" s="57"/>
      <c r="DN688" s="57"/>
      <c r="DO688" s="57"/>
      <c r="DP688" s="57"/>
      <c r="DQ688" s="57"/>
      <c r="DR688" s="57"/>
      <c r="DS688" s="57"/>
      <c r="DT688" s="57"/>
      <c r="DU688" s="57"/>
      <c r="DV688" s="57"/>
      <c r="DW688" s="57"/>
      <c r="DX688" s="57"/>
      <c r="DY688" s="57"/>
      <c r="DZ688" s="57"/>
      <c r="EA688" s="57"/>
      <c r="EB688" s="57"/>
      <c r="EC688" s="57"/>
      <c r="ED688" s="57"/>
      <c r="EE688" s="57"/>
      <c r="EF688" s="57"/>
      <c r="EG688" s="57"/>
      <c r="EH688" s="57"/>
      <c r="EI688" s="57"/>
      <c r="EJ688" s="57"/>
      <c r="EK688" s="57"/>
      <c r="EL688" s="57"/>
      <c r="EM688" s="57"/>
      <c r="EN688" s="57"/>
      <c r="EO688" s="57"/>
      <c r="EP688" s="57"/>
      <c r="EQ688" s="57"/>
      <c r="ER688" s="57"/>
      <c r="ES688" s="57"/>
      <c r="ET688" s="57"/>
      <c r="EU688" s="57"/>
      <c r="EV688" s="57"/>
      <c r="EW688" s="57"/>
      <c r="EX688" s="57"/>
      <c r="EY688" s="57"/>
      <c r="EZ688" s="57"/>
      <c r="FA688" s="57"/>
      <c r="FB688" s="57"/>
      <c r="FC688" s="57"/>
      <c r="FD688" s="57"/>
      <c r="FE688" s="57"/>
      <c r="FF688" s="57"/>
      <c r="FG688" s="57"/>
      <c r="FH688" s="57"/>
      <c r="FI688" s="57"/>
      <c r="FJ688" s="57"/>
      <c r="FK688" s="57"/>
      <c r="FL688" s="57"/>
      <c r="FM688" s="57"/>
      <c r="FN688" s="57"/>
      <c r="FO688" s="57"/>
      <c r="FP688" s="57"/>
      <c r="FQ688" s="57"/>
      <c r="FR688" s="57"/>
      <c r="FS688" s="57"/>
      <c r="FT688" s="57"/>
      <c r="FU688" s="57"/>
      <c r="FV688" s="57"/>
      <c r="FW688" s="57"/>
      <c r="FX688" s="57"/>
      <c r="FY688" s="57"/>
      <c r="FZ688" s="57"/>
      <c r="GA688" s="57"/>
      <c r="GB688" s="57"/>
      <c r="GC688" s="57"/>
      <c r="GD688" s="57"/>
      <c r="GE688" s="57"/>
      <c r="GF688" s="57"/>
      <c r="GG688" s="57"/>
      <c r="GH688" s="57"/>
      <c r="GI688" s="57"/>
      <c r="GJ688" s="57"/>
      <c r="GK688" s="57"/>
      <c r="GL688" s="57"/>
      <c r="GM688" s="57"/>
      <c r="GN688" s="57"/>
      <c r="GO688" s="57"/>
      <c r="GP688" s="57"/>
      <c r="GQ688" s="57"/>
      <c r="GR688" s="57"/>
      <c r="GS688" s="57"/>
      <c r="GT688" s="57"/>
      <c r="GU688" s="57"/>
      <c r="GV688" s="57"/>
      <c r="GW688" s="57"/>
      <c r="GX688" s="57"/>
      <c r="GY688" s="57"/>
      <c r="GZ688" s="57"/>
      <c r="HA688" s="57"/>
      <c r="HB688" s="57"/>
      <c r="HC688" s="57"/>
      <c r="HD688" s="57"/>
      <c r="HE688" s="57"/>
      <c r="HF688" s="57"/>
      <c r="HG688" s="57"/>
      <c r="HH688" s="57"/>
      <c r="HI688" s="57"/>
      <c r="HJ688" s="57"/>
      <c r="HK688" s="57"/>
      <c r="HL688" s="57"/>
      <c r="HM688" s="57"/>
      <c r="HN688" s="57"/>
      <c r="HO688" s="57"/>
      <c r="HP688" s="57"/>
      <c r="HQ688" s="57"/>
      <c r="HR688" s="57"/>
      <c r="HS688" s="57"/>
      <c r="HT688" s="57"/>
      <c r="HU688" s="57"/>
      <c r="HV688" s="57"/>
      <c r="HW688" s="57"/>
      <c r="HX688" s="57"/>
      <c r="HY688" s="57"/>
      <c r="HZ688" s="57"/>
      <c r="IA688" s="57"/>
      <c r="IB688" s="57"/>
      <c r="IC688" s="57"/>
    </row>
    <row r="689" spans="4:237"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  <c r="AA689" s="57"/>
      <c r="AB689" s="57"/>
      <c r="AC689" s="57"/>
      <c r="AD689" s="57"/>
      <c r="AE689" s="57"/>
      <c r="AF689" s="57"/>
      <c r="AG689" s="57"/>
      <c r="AH689" s="57"/>
      <c r="AI689" s="57"/>
      <c r="AJ689" s="57"/>
      <c r="AK689" s="57"/>
      <c r="AL689" s="57"/>
      <c r="AM689" s="57"/>
      <c r="AN689" s="57"/>
      <c r="AO689" s="57"/>
      <c r="AP689" s="57"/>
      <c r="AQ689" s="57"/>
      <c r="AR689" s="57"/>
      <c r="AS689" s="57"/>
      <c r="AT689" s="57"/>
      <c r="AU689" s="57"/>
      <c r="AV689" s="57"/>
      <c r="AW689" s="57"/>
      <c r="AX689" s="57"/>
      <c r="AY689" s="57"/>
      <c r="AZ689" s="57"/>
      <c r="BA689" s="57"/>
      <c r="BB689" s="57"/>
      <c r="BC689" s="57"/>
      <c r="BD689" s="57"/>
      <c r="BE689" s="57"/>
      <c r="BF689" s="57"/>
      <c r="BG689" s="57"/>
      <c r="BH689" s="57"/>
      <c r="BI689" s="57"/>
      <c r="BJ689" s="57"/>
      <c r="BK689" s="57"/>
      <c r="BL689" s="57"/>
      <c r="BM689" s="57"/>
      <c r="BN689" s="57"/>
      <c r="BO689" s="57"/>
      <c r="BP689" s="57"/>
      <c r="BQ689" s="57"/>
      <c r="BR689" s="57"/>
      <c r="BS689" s="57"/>
      <c r="BT689" s="57"/>
      <c r="BU689" s="57"/>
      <c r="BV689" s="57"/>
      <c r="BW689" s="57"/>
      <c r="BX689" s="57"/>
      <c r="BY689" s="57"/>
      <c r="BZ689" s="57"/>
      <c r="CA689" s="57"/>
      <c r="CB689" s="57"/>
      <c r="CC689" s="57"/>
      <c r="CD689" s="57"/>
      <c r="CE689" s="57"/>
      <c r="CF689" s="57"/>
      <c r="CG689" s="57"/>
      <c r="CH689" s="57"/>
      <c r="CI689" s="57"/>
      <c r="CJ689" s="57"/>
      <c r="CK689" s="57"/>
      <c r="CL689" s="57"/>
      <c r="CM689" s="57"/>
      <c r="CN689" s="57"/>
      <c r="CO689" s="57"/>
      <c r="CP689" s="57"/>
      <c r="CQ689" s="57"/>
      <c r="CR689" s="57"/>
      <c r="CS689" s="57"/>
      <c r="CT689" s="57"/>
      <c r="CU689" s="57"/>
      <c r="CV689" s="57"/>
      <c r="CW689" s="57"/>
      <c r="CX689" s="57"/>
      <c r="CY689" s="57"/>
      <c r="CZ689" s="57"/>
      <c r="DA689" s="57"/>
      <c r="DB689" s="57"/>
      <c r="DC689" s="57"/>
      <c r="DD689" s="57"/>
      <c r="DE689" s="57"/>
      <c r="DF689" s="57"/>
      <c r="DG689" s="57"/>
      <c r="DH689" s="57"/>
      <c r="DI689" s="57"/>
      <c r="DJ689" s="57"/>
      <c r="DK689" s="57"/>
      <c r="DL689" s="57"/>
      <c r="DM689" s="57"/>
      <c r="DN689" s="57"/>
      <c r="DO689" s="57"/>
      <c r="DP689" s="57"/>
      <c r="DQ689" s="57"/>
      <c r="DR689" s="57"/>
      <c r="DS689" s="57"/>
      <c r="DT689" s="57"/>
      <c r="DU689" s="57"/>
      <c r="DV689" s="57"/>
      <c r="DW689" s="57"/>
      <c r="DX689" s="57"/>
      <c r="DY689" s="57"/>
      <c r="DZ689" s="57"/>
      <c r="EA689" s="57"/>
      <c r="EB689" s="57"/>
      <c r="EC689" s="57"/>
      <c r="ED689" s="57"/>
      <c r="EE689" s="57"/>
      <c r="EF689" s="57"/>
      <c r="EG689" s="57"/>
      <c r="EH689" s="57"/>
      <c r="EI689" s="57"/>
      <c r="EJ689" s="57"/>
      <c r="EK689" s="57"/>
      <c r="EL689" s="57"/>
      <c r="EM689" s="57"/>
      <c r="EN689" s="57"/>
      <c r="EO689" s="57"/>
      <c r="EP689" s="57"/>
      <c r="EQ689" s="57"/>
      <c r="ER689" s="57"/>
      <c r="ES689" s="57"/>
      <c r="ET689" s="57"/>
      <c r="EU689" s="57"/>
      <c r="EV689" s="57"/>
      <c r="EW689" s="57"/>
      <c r="EX689" s="57"/>
      <c r="EY689" s="57"/>
      <c r="EZ689" s="57"/>
      <c r="FA689" s="57"/>
      <c r="FB689" s="57"/>
      <c r="FC689" s="57"/>
      <c r="FD689" s="57"/>
      <c r="FE689" s="57"/>
      <c r="FF689" s="57"/>
      <c r="FG689" s="57"/>
      <c r="FH689" s="57"/>
      <c r="FI689" s="57"/>
      <c r="FJ689" s="57"/>
      <c r="FK689" s="57"/>
      <c r="FL689" s="57"/>
      <c r="FM689" s="57"/>
      <c r="FN689" s="57"/>
      <c r="FO689" s="57"/>
      <c r="FP689" s="57"/>
      <c r="FQ689" s="57"/>
      <c r="FR689" s="57"/>
      <c r="FS689" s="57"/>
      <c r="FT689" s="57"/>
      <c r="FU689" s="57"/>
      <c r="FV689" s="57"/>
      <c r="FW689" s="57"/>
      <c r="FX689" s="57"/>
      <c r="FY689" s="57"/>
      <c r="FZ689" s="57"/>
      <c r="GA689" s="57"/>
      <c r="GB689" s="57"/>
      <c r="GC689" s="57"/>
      <c r="GD689" s="57"/>
      <c r="GE689" s="57"/>
      <c r="GF689" s="57"/>
      <c r="GG689" s="57"/>
      <c r="GH689" s="57"/>
      <c r="GI689" s="57"/>
      <c r="GJ689" s="57"/>
      <c r="GK689" s="57"/>
      <c r="GL689" s="57"/>
      <c r="GM689" s="57"/>
      <c r="GN689" s="57"/>
      <c r="GO689" s="57"/>
      <c r="GP689" s="57"/>
      <c r="GQ689" s="57"/>
      <c r="GR689" s="57"/>
      <c r="GS689" s="57"/>
      <c r="GT689" s="57"/>
      <c r="GU689" s="57"/>
      <c r="GV689" s="57"/>
      <c r="GW689" s="57"/>
      <c r="GX689" s="57"/>
      <c r="GY689" s="57"/>
      <c r="GZ689" s="57"/>
      <c r="HA689" s="57"/>
      <c r="HB689" s="57"/>
      <c r="HC689" s="57"/>
      <c r="HD689" s="57"/>
      <c r="HE689" s="57"/>
      <c r="HF689" s="57"/>
      <c r="HG689" s="57"/>
      <c r="HH689" s="57"/>
      <c r="HI689" s="57"/>
      <c r="HJ689" s="57"/>
      <c r="HK689" s="57"/>
      <c r="HL689" s="57"/>
      <c r="HM689" s="57"/>
      <c r="HN689" s="57"/>
      <c r="HO689" s="57"/>
      <c r="HP689" s="57"/>
      <c r="HQ689" s="57"/>
      <c r="HR689" s="57"/>
      <c r="HS689" s="57"/>
      <c r="HT689" s="57"/>
      <c r="HU689" s="57"/>
      <c r="HV689" s="57"/>
      <c r="HW689" s="57"/>
      <c r="HX689" s="57"/>
      <c r="HY689" s="57"/>
      <c r="HZ689" s="57"/>
      <c r="IA689" s="57"/>
      <c r="IB689" s="57"/>
      <c r="IC689" s="57"/>
    </row>
    <row r="690" spans="4:237"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  <c r="AA690" s="57"/>
      <c r="AB690" s="57"/>
      <c r="AC690" s="57"/>
      <c r="AD690" s="57"/>
      <c r="AE690" s="57"/>
      <c r="AF690" s="57"/>
      <c r="AG690" s="57"/>
      <c r="AH690" s="57"/>
      <c r="AI690" s="57"/>
      <c r="AJ690" s="57"/>
      <c r="AK690" s="57"/>
      <c r="AL690" s="57"/>
      <c r="AM690" s="57"/>
      <c r="AN690" s="57"/>
      <c r="AO690" s="57"/>
      <c r="AP690" s="57"/>
      <c r="AQ690" s="57"/>
      <c r="AR690" s="57"/>
      <c r="AS690" s="57"/>
      <c r="AT690" s="57"/>
      <c r="AU690" s="57"/>
      <c r="AV690" s="57"/>
      <c r="AW690" s="57"/>
      <c r="AX690" s="57"/>
      <c r="AY690" s="57"/>
      <c r="AZ690" s="57"/>
      <c r="BA690" s="57"/>
      <c r="BB690" s="57"/>
      <c r="BC690" s="57"/>
      <c r="BD690" s="57"/>
      <c r="BE690" s="57"/>
      <c r="BF690" s="57"/>
      <c r="BG690" s="57"/>
      <c r="BH690" s="57"/>
      <c r="BI690" s="57"/>
      <c r="BJ690" s="57"/>
      <c r="BK690" s="57"/>
      <c r="BL690" s="57"/>
      <c r="BM690" s="57"/>
      <c r="BN690" s="57"/>
      <c r="BO690" s="57"/>
      <c r="BP690" s="57"/>
      <c r="BQ690" s="57"/>
      <c r="BR690" s="57"/>
      <c r="BS690" s="57"/>
      <c r="BT690" s="57"/>
      <c r="BU690" s="57"/>
      <c r="BV690" s="57"/>
      <c r="BW690" s="57"/>
      <c r="BX690" s="57"/>
      <c r="BY690" s="57"/>
      <c r="BZ690" s="57"/>
      <c r="CA690" s="57"/>
      <c r="CB690" s="57"/>
      <c r="CC690" s="57"/>
      <c r="CD690" s="57"/>
      <c r="CE690" s="57"/>
      <c r="CF690" s="57"/>
      <c r="CG690" s="57"/>
      <c r="CH690" s="57"/>
      <c r="CI690" s="57"/>
      <c r="CJ690" s="57"/>
      <c r="CK690" s="57"/>
      <c r="CL690" s="57"/>
      <c r="CM690" s="57"/>
      <c r="CN690" s="57"/>
      <c r="CO690" s="57"/>
      <c r="CP690" s="57"/>
      <c r="CQ690" s="57"/>
      <c r="CR690" s="57"/>
      <c r="CS690" s="57"/>
      <c r="CT690" s="57"/>
      <c r="CU690" s="57"/>
      <c r="CV690" s="57"/>
      <c r="CW690" s="57"/>
      <c r="CX690" s="57"/>
      <c r="CY690" s="57"/>
      <c r="CZ690" s="57"/>
      <c r="DA690" s="57"/>
      <c r="DB690" s="57"/>
      <c r="DC690" s="57"/>
      <c r="DD690" s="57"/>
      <c r="DE690" s="57"/>
      <c r="DF690" s="57"/>
      <c r="DG690" s="57"/>
      <c r="DH690" s="57"/>
      <c r="DI690" s="57"/>
      <c r="DJ690" s="57"/>
      <c r="DK690" s="57"/>
      <c r="DL690" s="57"/>
      <c r="DM690" s="57"/>
      <c r="DN690" s="57"/>
      <c r="DO690" s="57"/>
      <c r="DP690" s="57"/>
      <c r="DQ690" s="57"/>
      <c r="DR690" s="57"/>
      <c r="DS690" s="57"/>
      <c r="DT690" s="57"/>
      <c r="DU690" s="57"/>
      <c r="DV690" s="57"/>
      <c r="DW690" s="57"/>
      <c r="DX690" s="57"/>
      <c r="DY690" s="57"/>
      <c r="DZ690" s="57"/>
      <c r="EA690" s="57"/>
      <c r="EB690" s="57"/>
      <c r="EC690" s="57"/>
      <c r="ED690" s="57"/>
      <c r="EE690" s="57"/>
      <c r="EF690" s="57"/>
      <c r="EG690" s="57"/>
      <c r="EH690" s="57"/>
      <c r="EI690" s="57"/>
      <c r="EJ690" s="57"/>
      <c r="EK690" s="57"/>
      <c r="EL690" s="57"/>
      <c r="EM690" s="57"/>
      <c r="EN690" s="57"/>
      <c r="EO690" s="57"/>
      <c r="EP690" s="57"/>
      <c r="EQ690" s="57"/>
      <c r="ER690" s="57"/>
      <c r="ES690" s="57"/>
      <c r="ET690" s="57"/>
      <c r="EU690" s="57"/>
      <c r="EV690" s="57"/>
      <c r="EW690" s="57"/>
      <c r="EX690" s="57"/>
      <c r="EY690" s="57"/>
      <c r="EZ690" s="57"/>
      <c r="FA690" s="57"/>
      <c r="FB690" s="57"/>
      <c r="FC690" s="57"/>
      <c r="FD690" s="57"/>
      <c r="FE690" s="57"/>
      <c r="FF690" s="57"/>
      <c r="FG690" s="57"/>
      <c r="FH690" s="57"/>
      <c r="FI690" s="57"/>
      <c r="FJ690" s="57"/>
      <c r="FK690" s="57"/>
      <c r="FL690" s="57"/>
      <c r="FM690" s="57"/>
      <c r="FN690" s="57"/>
      <c r="FO690" s="57"/>
      <c r="FP690" s="57"/>
      <c r="FQ690" s="57"/>
      <c r="FR690" s="57"/>
      <c r="FS690" s="57"/>
      <c r="FT690" s="57"/>
      <c r="FU690" s="57"/>
      <c r="FV690" s="57"/>
      <c r="FW690" s="57"/>
      <c r="FX690" s="57"/>
      <c r="FY690" s="57"/>
      <c r="FZ690" s="57"/>
      <c r="GA690" s="57"/>
      <c r="GB690" s="57"/>
      <c r="GC690" s="57"/>
      <c r="GD690" s="57"/>
      <c r="GE690" s="57"/>
      <c r="GF690" s="57"/>
      <c r="GG690" s="57"/>
      <c r="GH690" s="57"/>
      <c r="GI690" s="57"/>
      <c r="GJ690" s="57"/>
      <c r="GK690" s="57"/>
      <c r="GL690" s="57"/>
      <c r="GM690" s="57"/>
      <c r="GN690" s="57"/>
      <c r="GO690" s="57"/>
      <c r="GP690" s="57"/>
      <c r="GQ690" s="57"/>
      <c r="GR690" s="57"/>
      <c r="GS690" s="57"/>
      <c r="GT690" s="57"/>
      <c r="GU690" s="57"/>
      <c r="GV690" s="57"/>
      <c r="GW690" s="57"/>
      <c r="GX690" s="57"/>
      <c r="GY690" s="57"/>
      <c r="GZ690" s="57"/>
      <c r="HA690" s="57"/>
      <c r="HB690" s="57"/>
      <c r="HC690" s="57"/>
      <c r="HD690" s="57"/>
      <c r="HE690" s="57"/>
      <c r="HF690" s="57"/>
      <c r="HG690" s="57"/>
      <c r="HH690" s="57"/>
      <c r="HI690" s="57"/>
      <c r="HJ690" s="57"/>
      <c r="HK690" s="57"/>
      <c r="HL690" s="57"/>
      <c r="HM690" s="57"/>
      <c r="HN690" s="57"/>
      <c r="HO690" s="57"/>
      <c r="HP690" s="57"/>
      <c r="HQ690" s="57"/>
      <c r="HR690" s="57"/>
      <c r="HS690" s="57"/>
      <c r="HT690" s="57"/>
      <c r="HU690" s="57"/>
      <c r="HV690" s="57"/>
      <c r="HW690" s="57"/>
      <c r="HX690" s="57"/>
      <c r="HY690" s="57"/>
      <c r="HZ690" s="57"/>
      <c r="IA690" s="57"/>
      <c r="IB690" s="57"/>
      <c r="IC690" s="57"/>
    </row>
    <row r="691" spans="4:237"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  <c r="AA691" s="57"/>
      <c r="AB691" s="57"/>
      <c r="AC691" s="57"/>
      <c r="AD691" s="57"/>
      <c r="AE691" s="57"/>
      <c r="AF691" s="57"/>
      <c r="AG691" s="57"/>
      <c r="AH691" s="57"/>
      <c r="AI691" s="57"/>
      <c r="AJ691" s="57"/>
      <c r="AK691" s="57"/>
      <c r="AL691" s="57"/>
      <c r="AM691" s="57"/>
      <c r="AN691" s="57"/>
      <c r="AO691" s="57"/>
      <c r="AP691" s="57"/>
      <c r="AQ691" s="57"/>
      <c r="AR691" s="57"/>
      <c r="AS691" s="57"/>
      <c r="AT691" s="57"/>
      <c r="AU691" s="57"/>
      <c r="AV691" s="57"/>
      <c r="AW691" s="57"/>
      <c r="AX691" s="57"/>
      <c r="AY691" s="57"/>
      <c r="AZ691" s="57"/>
      <c r="BA691" s="57"/>
      <c r="BB691" s="57"/>
      <c r="BC691" s="57"/>
      <c r="BD691" s="57"/>
      <c r="BE691" s="57"/>
      <c r="BF691" s="57"/>
      <c r="BG691" s="57"/>
      <c r="BH691" s="57"/>
      <c r="BI691" s="57"/>
      <c r="BJ691" s="57"/>
      <c r="BK691" s="57"/>
      <c r="BL691" s="57"/>
      <c r="BM691" s="57"/>
      <c r="BN691" s="57"/>
      <c r="BO691" s="57"/>
      <c r="BP691" s="57"/>
      <c r="BQ691" s="57"/>
      <c r="BR691" s="57"/>
      <c r="BS691" s="57"/>
      <c r="BT691" s="57"/>
      <c r="BU691" s="57"/>
      <c r="BV691" s="57"/>
      <c r="BW691" s="57"/>
      <c r="BX691" s="57"/>
      <c r="BY691" s="57"/>
      <c r="BZ691" s="57"/>
      <c r="CA691" s="57"/>
      <c r="CB691" s="57"/>
      <c r="CC691" s="57"/>
      <c r="CD691" s="57"/>
      <c r="CE691" s="57"/>
      <c r="CF691" s="57"/>
      <c r="CG691" s="57"/>
      <c r="CH691" s="57"/>
      <c r="CI691" s="57"/>
      <c r="CJ691" s="57"/>
      <c r="CK691" s="57"/>
      <c r="CL691" s="57"/>
      <c r="CM691" s="57"/>
      <c r="CN691" s="57"/>
      <c r="CO691" s="57"/>
      <c r="CP691" s="57"/>
      <c r="CQ691" s="57"/>
      <c r="CR691" s="57"/>
      <c r="CS691" s="57"/>
      <c r="CT691" s="57"/>
      <c r="CU691" s="57"/>
      <c r="CV691" s="57"/>
      <c r="CW691" s="57"/>
      <c r="CX691" s="57"/>
      <c r="CY691" s="57"/>
      <c r="CZ691" s="57"/>
      <c r="DA691" s="57"/>
      <c r="DB691" s="57"/>
      <c r="DC691" s="57"/>
      <c r="DD691" s="57"/>
      <c r="DE691" s="57"/>
      <c r="DF691" s="57"/>
      <c r="DG691" s="57"/>
      <c r="DH691" s="57"/>
      <c r="DI691" s="57"/>
      <c r="DJ691" s="57"/>
      <c r="DK691" s="57"/>
      <c r="DL691" s="57"/>
      <c r="DM691" s="57"/>
      <c r="DN691" s="57"/>
      <c r="DO691" s="57"/>
      <c r="DP691" s="57"/>
      <c r="DQ691" s="57"/>
      <c r="DR691" s="57"/>
      <c r="DS691" s="57"/>
      <c r="DT691" s="57"/>
      <c r="DU691" s="57"/>
      <c r="DV691" s="57"/>
      <c r="DW691" s="57"/>
      <c r="DX691" s="57"/>
      <c r="DY691" s="57"/>
      <c r="DZ691" s="57"/>
      <c r="EA691" s="57"/>
      <c r="EB691" s="57"/>
      <c r="EC691" s="57"/>
      <c r="ED691" s="57"/>
      <c r="EE691" s="57"/>
      <c r="EF691" s="57"/>
      <c r="EG691" s="57"/>
      <c r="EH691" s="57"/>
      <c r="EI691" s="57"/>
      <c r="EJ691" s="57"/>
      <c r="EK691" s="57"/>
      <c r="EL691" s="57"/>
      <c r="EM691" s="57"/>
      <c r="EN691" s="57"/>
      <c r="EO691" s="57"/>
      <c r="EP691" s="57"/>
      <c r="EQ691" s="57"/>
      <c r="ER691" s="57"/>
      <c r="ES691" s="57"/>
      <c r="ET691" s="57"/>
      <c r="EU691" s="57"/>
      <c r="EV691" s="57"/>
      <c r="EW691" s="57"/>
      <c r="EX691" s="57"/>
      <c r="EY691" s="57"/>
      <c r="EZ691" s="57"/>
      <c r="FA691" s="57"/>
      <c r="FB691" s="57"/>
      <c r="FC691" s="57"/>
      <c r="FD691" s="57"/>
      <c r="FE691" s="57"/>
      <c r="FF691" s="57"/>
      <c r="FG691" s="57"/>
      <c r="FH691" s="57"/>
      <c r="FI691" s="57"/>
      <c r="FJ691" s="57"/>
      <c r="FK691" s="57"/>
      <c r="FL691" s="57"/>
      <c r="FM691" s="57"/>
      <c r="FN691" s="57"/>
      <c r="FO691" s="57"/>
      <c r="FP691" s="57"/>
      <c r="FQ691" s="57"/>
      <c r="FR691" s="57"/>
      <c r="FS691" s="57"/>
      <c r="FT691" s="57"/>
      <c r="FU691" s="57"/>
      <c r="FV691" s="57"/>
      <c r="FW691" s="57"/>
      <c r="FX691" s="57"/>
      <c r="FY691" s="57"/>
      <c r="FZ691" s="57"/>
      <c r="GA691" s="57"/>
      <c r="GB691" s="57"/>
      <c r="GC691" s="57"/>
      <c r="GD691" s="57"/>
      <c r="GE691" s="57"/>
      <c r="GF691" s="57"/>
      <c r="GG691" s="57"/>
      <c r="GH691" s="57"/>
      <c r="GI691" s="57"/>
      <c r="GJ691" s="57"/>
      <c r="GK691" s="57"/>
      <c r="GL691" s="57"/>
      <c r="GM691" s="57"/>
      <c r="GN691" s="57"/>
      <c r="GO691" s="57"/>
      <c r="GP691" s="57"/>
      <c r="GQ691" s="57"/>
      <c r="GR691" s="57"/>
      <c r="GS691" s="57"/>
      <c r="GT691" s="57"/>
      <c r="GU691" s="57"/>
      <c r="GV691" s="57"/>
      <c r="GW691" s="57"/>
      <c r="GX691" s="57"/>
      <c r="GY691" s="57"/>
      <c r="GZ691" s="57"/>
      <c r="HA691" s="57"/>
      <c r="HB691" s="57"/>
      <c r="HC691" s="57"/>
      <c r="HD691" s="57"/>
      <c r="HE691" s="57"/>
      <c r="HF691" s="57"/>
      <c r="HG691" s="57"/>
      <c r="HH691" s="57"/>
      <c r="HI691" s="57"/>
      <c r="HJ691" s="57"/>
      <c r="HK691" s="57"/>
      <c r="HL691" s="57"/>
      <c r="HM691" s="57"/>
      <c r="HN691" s="57"/>
      <c r="HO691" s="57"/>
      <c r="HP691" s="57"/>
      <c r="HQ691" s="57"/>
      <c r="HR691" s="57"/>
      <c r="HS691" s="57"/>
      <c r="HT691" s="57"/>
      <c r="HU691" s="57"/>
      <c r="HV691" s="57"/>
      <c r="HW691" s="57"/>
      <c r="HX691" s="57"/>
      <c r="HY691" s="57"/>
      <c r="HZ691" s="57"/>
      <c r="IA691" s="57"/>
      <c r="IB691" s="57"/>
      <c r="IC691" s="57"/>
    </row>
    <row r="692" spans="4:237"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  <c r="AA692" s="57"/>
      <c r="AB692" s="57"/>
      <c r="AC692" s="57"/>
      <c r="AD692" s="57"/>
      <c r="AE692" s="57"/>
      <c r="AF692" s="57"/>
      <c r="AG692" s="57"/>
      <c r="AH692" s="57"/>
      <c r="AI692" s="57"/>
      <c r="AJ692" s="57"/>
      <c r="AK692" s="57"/>
      <c r="AL692" s="57"/>
      <c r="AM692" s="57"/>
      <c r="AN692" s="57"/>
      <c r="AO692" s="57"/>
      <c r="AP692" s="57"/>
      <c r="AQ692" s="57"/>
      <c r="AR692" s="57"/>
      <c r="AS692" s="57"/>
      <c r="AT692" s="57"/>
      <c r="AU692" s="57"/>
      <c r="AV692" s="57"/>
      <c r="AW692" s="57"/>
      <c r="AX692" s="57"/>
      <c r="AY692" s="57"/>
      <c r="AZ692" s="57"/>
      <c r="BA692" s="57"/>
      <c r="BB692" s="57"/>
      <c r="BC692" s="57"/>
      <c r="BD692" s="57"/>
      <c r="BE692" s="57"/>
      <c r="BF692" s="57"/>
      <c r="BG692" s="57"/>
      <c r="BH692" s="57"/>
      <c r="BI692" s="57"/>
      <c r="BJ692" s="57"/>
      <c r="BK692" s="57"/>
      <c r="BL692" s="57"/>
      <c r="BM692" s="57"/>
      <c r="BN692" s="57"/>
      <c r="BO692" s="57"/>
      <c r="BP692" s="57"/>
      <c r="BQ692" s="57"/>
      <c r="BR692" s="57"/>
      <c r="BS692" s="57"/>
      <c r="BT692" s="57"/>
      <c r="BU692" s="57"/>
      <c r="BV692" s="57"/>
      <c r="BW692" s="57"/>
      <c r="BX692" s="57"/>
      <c r="BY692" s="57"/>
      <c r="BZ692" s="57"/>
      <c r="CA692" s="57"/>
      <c r="CB692" s="57"/>
      <c r="CC692" s="57"/>
      <c r="CD692" s="57"/>
      <c r="CE692" s="57"/>
      <c r="CF692" s="57"/>
      <c r="CG692" s="57"/>
      <c r="CH692" s="57"/>
      <c r="CI692" s="57"/>
      <c r="CJ692" s="57"/>
      <c r="CK692" s="57"/>
      <c r="CL692" s="57"/>
      <c r="CM692" s="57"/>
      <c r="CN692" s="57"/>
      <c r="CO692" s="57"/>
      <c r="CP692" s="57"/>
      <c r="CQ692" s="57"/>
      <c r="CR692" s="57"/>
      <c r="CS692" s="57"/>
      <c r="CT692" s="57"/>
      <c r="CU692" s="57"/>
      <c r="CV692" s="57"/>
      <c r="CW692" s="57"/>
      <c r="CX692" s="57"/>
      <c r="CY692" s="57"/>
      <c r="CZ692" s="57"/>
      <c r="DA692" s="57"/>
      <c r="DB692" s="57"/>
      <c r="DC692" s="57"/>
      <c r="DD692" s="57"/>
      <c r="DE692" s="57"/>
      <c r="DF692" s="57"/>
      <c r="DG692" s="57"/>
      <c r="DH692" s="57"/>
      <c r="DI692" s="57"/>
      <c r="DJ692" s="57"/>
      <c r="DK692" s="57"/>
      <c r="DL692" s="57"/>
      <c r="DM692" s="57"/>
      <c r="DN692" s="57"/>
      <c r="DO692" s="57"/>
      <c r="DP692" s="57"/>
      <c r="DQ692" s="57"/>
      <c r="DR692" s="57"/>
      <c r="DS692" s="57"/>
      <c r="DT692" s="57"/>
      <c r="DU692" s="57"/>
      <c r="DV692" s="57"/>
      <c r="DW692" s="57"/>
      <c r="DX692" s="57"/>
      <c r="DY692" s="57"/>
      <c r="DZ692" s="57"/>
      <c r="EA692" s="57"/>
      <c r="EB692" s="57"/>
      <c r="EC692" s="57"/>
      <c r="ED692" s="57"/>
      <c r="EE692" s="57"/>
      <c r="EF692" s="57"/>
      <c r="EG692" s="57"/>
      <c r="EH692" s="57"/>
      <c r="EI692" s="57"/>
      <c r="EJ692" s="57"/>
      <c r="EK692" s="57"/>
      <c r="EL692" s="57"/>
      <c r="EM692" s="57"/>
      <c r="EN692" s="57"/>
      <c r="EO692" s="57"/>
      <c r="EP692" s="57"/>
      <c r="EQ692" s="57"/>
      <c r="ER692" s="57"/>
      <c r="ES692" s="57"/>
      <c r="ET692" s="57"/>
      <c r="EU692" s="57"/>
      <c r="EV692" s="57"/>
      <c r="EW692" s="57"/>
      <c r="EX692" s="57"/>
      <c r="EY692" s="57"/>
      <c r="EZ692" s="57"/>
      <c r="FA692" s="57"/>
      <c r="FB692" s="57"/>
      <c r="FC692" s="57"/>
      <c r="FD692" s="57"/>
      <c r="FE692" s="57"/>
      <c r="FF692" s="57"/>
      <c r="FG692" s="57"/>
      <c r="FH692" s="57"/>
      <c r="FI692" s="57"/>
      <c r="FJ692" s="57"/>
      <c r="FK692" s="57"/>
      <c r="FL692" s="57"/>
      <c r="FM692" s="57"/>
      <c r="FN692" s="57"/>
      <c r="FO692" s="57"/>
      <c r="FP692" s="57"/>
      <c r="FQ692" s="57"/>
      <c r="FR692" s="57"/>
      <c r="FS692" s="57"/>
      <c r="FT692" s="57"/>
      <c r="FU692" s="57"/>
      <c r="FV692" s="57"/>
      <c r="FW692" s="57"/>
      <c r="FX692" s="57"/>
      <c r="FY692" s="57"/>
      <c r="FZ692" s="57"/>
      <c r="GA692" s="57"/>
      <c r="GB692" s="57"/>
      <c r="GC692" s="57"/>
      <c r="GD692" s="57"/>
      <c r="GE692" s="57"/>
      <c r="GF692" s="57"/>
      <c r="GG692" s="57"/>
      <c r="GH692" s="57"/>
      <c r="GI692" s="57"/>
      <c r="GJ692" s="57"/>
      <c r="GK692" s="57"/>
      <c r="GL692" s="57"/>
      <c r="GM692" s="57"/>
      <c r="GN692" s="57"/>
      <c r="GO692" s="57"/>
      <c r="GP692" s="57"/>
      <c r="GQ692" s="57"/>
      <c r="GR692" s="57"/>
      <c r="GS692" s="57"/>
      <c r="GT692" s="57"/>
      <c r="GU692" s="57"/>
      <c r="GV692" s="57"/>
      <c r="GW692" s="57"/>
      <c r="GX692" s="57"/>
      <c r="GY692" s="57"/>
      <c r="GZ692" s="57"/>
      <c r="HA692" s="57"/>
      <c r="HB692" s="57"/>
      <c r="HC692" s="57"/>
      <c r="HD692" s="57"/>
      <c r="HE692" s="57"/>
      <c r="HF692" s="57"/>
      <c r="HG692" s="57"/>
      <c r="HH692" s="57"/>
      <c r="HI692" s="57"/>
      <c r="HJ692" s="57"/>
      <c r="HK692" s="57"/>
      <c r="HL692" s="57"/>
      <c r="HM692" s="57"/>
      <c r="HN692" s="57"/>
      <c r="HO692" s="57"/>
      <c r="HP692" s="57"/>
      <c r="HQ692" s="57"/>
      <c r="HR692" s="57"/>
      <c r="HS692" s="57"/>
      <c r="HT692" s="57"/>
      <c r="HU692" s="57"/>
      <c r="HV692" s="57"/>
      <c r="HW692" s="57"/>
      <c r="HX692" s="57"/>
      <c r="HY692" s="57"/>
      <c r="HZ692" s="57"/>
      <c r="IA692" s="57"/>
      <c r="IB692" s="57"/>
      <c r="IC692" s="57"/>
    </row>
    <row r="693" spans="4:237"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  <c r="AA693" s="57"/>
      <c r="AB693" s="57"/>
      <c r="AC693" s="57"/>
      <c r="AD693" s="57"/>
      <c r="AE693" s="57"/>
      <c r="AF693" s="57"/>
      <c r="AG693" s="57"/>
      <c r="AH693" s="57"/>
      <c r="AI693" s="57"/>
      <c r="AJ693" s="57"/>
      <c r="AK693" s="57"/>
      <c r="AL693" s="57"/>
      <c r="AM693" s="57"/>
      <c r="AN693" s="57"/>
      <c r="AO693" s="57"/>
      <c r="AP693" s="57"/>
      <c r="AQ693" s="57"/>
      <c r="AR693" s="57"/>
      <c r="AS693" s="57"/>
      <c r="AT693" s="57"/>
      <c r="AU693" s="57"/>
      <c r="AV693" s="57"/>
      <c r="AW693" s="57"/>
      <c r="AX693" s="57"/>
      <c r="AY693" s="57"/>
      <c r="AZ693" s="57"/>
      <c r="BA693" s="57"/>
      <c r="BB693" s="57"/>
      <c r="BC693" s="57"/>
      <c r="BD693" s="57"/>
      <c r="BE693" s="57"/>
      <c r="BF693" s="57"/>
      <c r="BG693" s="57"/>
      <c r="BH693" s="57"/>
      <c r="BI693" s="57"/>
      <c r="BJ693" s="57"/>
      <c r="BK693" s="57"/>
      <c r="BL693" s="57"/>
      <c r="BM693" s="57"/>
      <c r="BN693" s="57"/>
      <c r="BO693" s="57"/>
      <c r="BP693" s="57"/>
      <c r="BQ693" s="57"/>
      <c r="BR693" s="57"/>
      <c r="BS693" s="57"/>
      <c r="BT693" s="57"/>
      <c r="BU693" s="57"/>
      <c r="BV693" s="57"/>
      <c r="BW693" s="57"/>
      <c r="BX693" s="57"/>
      <c r="BY693" s="57"/>
      <c r="BZ693" s="57"/>
      <c r="CA693" s="57"/>
      <c r="CB693" s="57"/>
      <c r="CC693" s="57"/>
      <c r="CD693" s="57"/>
      <c r="CE693" s="57"/>
      <c r="CF693" s="57"/>
      <c r="CG693" s="57"/>
      <c r="CH693" s="57"/>
      <c r="CI693" s="57"/>
      <c r="CJ693" s="57"/>
      <c r="CK693" s="57"/>
      <c r="CL693" s="57"/>
      <c r="CM693" s="57"/>
      <c r="CN693" s="57"/>
      <c r="CO693" s="57"/>
      <c r="CP693" s="57"/>
      <c r="CQ693" s="57"/>
      <c r="CR693" s="57"/>
      <c r="CS693" s="57"/>
      <c r="CT693" s="57"/>
      <c r="CU693" s="57"/>
      <c r="CV693" s="57"/>
      <c r="CW693" s="57"/>
      <c r="CX693" s="57"/>
      <c r="CY693" s="57"/>
      <c r="CZ693" s="57"/>
      <c r="DA693" s="57"/>
      <c r="DB693" s="57"/>
      <c r="DC693" s="57"/>
      <c r="DD693" s="57"/>
      <c r="DE693" s="57"/>
      <c r="DF693" s="57"/>
      <c r="DG693" s="57"/>
      <c r="DH693" s="57"/>
      <c r="DI693" s="57"/>
      <c r="DJ693" s="57"/>
      <c r="DK693" s="57"/>
      <c r="DL693" s="57"/>
      <c r="DM693" s="57"/>
      <c r="DN693" s="57"/>
      <c r="DO693" s="57"/>
      <c r="DP693" s="57"/>
      <c r="DQ693" s="57"/>
      <c r="DR693" s="57"/>
      <c r="DS693" s="57"/>
      <c r="DT693" s="57"/>
      <c r="DU693" s="57"/>
      <c r="DV693" s="57"/>
      <c r="DW693" s="57"/>
      <c r="DX693" s="57"/>
      <c r="DY693" s="57"/>
      <c r="DZ693" s="57"/>
      <c r="EA693" s="57"/>
      <c r="EB693" s="57"/>
      <c r="EC693" s="57"/>
      <c r="ED693" s="57"/>
      <c r="EE693" s="57"/>
      <c r="EF693" s="57"/>
      <c r="EG693" s="57"/>
      <c r="EH693" s="57"/>
      <c r="EI693" s="57"/>
      <c r="EJ693" s="57"/>
      <c r="EK693" s="57"/>
      <c r="EL693" s="57"/>
      <c r="EM693" s="57"/>
      <c r="EN693" s="57"/>
      <c r="EO693" s="57"/>
      <c r="EP693" s="57"/>
      <c r="EQ693" s="57"/>
      <c r="ER693" s="57"/>
      <c r="ES693" s="57"/>
      <c r="ET693" s="57"/>
      <c r="EU693" s="57"/>
      <c r="EV693" s="57"/>
      <c r="EW693" s="57"/>
      <c r="EX693" s="57"/>
      <c r="EY693" s="57"/>
      <c r="EZ693" s="57"/>
      <c r="FA693" s="57"/>
      <c r="FB693" s="57"/>
      <c r="FC693" s="57"/>
      <c r="FD693" s="57"/>
      <c r="FE693" s="57"/>
      <c r="FF693" s="57"/>
      <c r="FG693" s="57"/>
      <c r="FH693" s="57"/>
      <c r="FI693" s="57"/>
      <c r="FJ693" s="57"/>
      <c r="FK693" s="57"/>
      <c r="FL693" s="57"/>
      <c r="FM693" s="57"/>
      <c r="FN693" s="57"/>
      <c r="FO693" s="57"/>
      <c r="FP693" s="57"/>
      <c r="FQ693" s="57"/>
      <c r="FR693" s="57"/>
      <c r="FS693" s="57"/>
      <c r="FT693" s="57"/>
      <c r="FU693" s="57"/>
      <c r="FV693" s="57"/>
      <c r="FW693" s="57"/>
      <c r="FX693" s="57"/>
      <c r="FY693" s="57"/>
      <c r="FZ693" s="57"/>
      <c r="GA693" s="57"/>
      <c r="GB693" s="57"/>
      <c r="GC693" s="57"/>
      <c r="GD693" s="57"/>
      <c r="GE693" s="57"/>
      <c r="GF693" s="57"/>
      <c r="GG693" s="57"/>
      <c r="GH693" s="57"/>
      <c r="GI693" s="57"/>
      <c r="GJ693" s="57"/>
      <c r="GK693" s="57"/>
      <c r="GL693" s="57"/>
      <c r="GM693" s="57"/>
      <c r="GN693" s="57"/>
      <c r="GO693" s="57"/>
      <c r="GP693" s="57"/>
      <c r="GQ693" s="57"/>
      <c r="GR693" s="57"/>
      <c r="GS693" s="57"/>
      <c r="GT693" s="57"/>
      <c r="GU693" s="57"/>
      <c r="GV693" s="57"/>
      <c r="GW693" s="57"/>
      <c r="GX693" s="57"/>
      <c r="GY693" s="57"/>
      <c r="GZ693" s="57"/>
      <c r="HA693" s="57"/>
      <c r="HB693" s="57"/>
      <c r="HC693" s="57"/>
      <c r="HD693" s="57"/>
      <c r="HE693" s="57"/>
      <c r="HF693" s="57"/>
      <c r="HG693" s="57"/>
      <c r="HH693" s="57"/>
      <c r="HI693" s="57"/>
      <c r="HJ693" s="57"/>
      <c r="HK693" s="57"/>
      <c r="HL693" s="57"/>
      <c r="HM693" s="57"/>
      <c r="HN693" s="57"/>
      <c r="HO693" s="57"/>
      <c r="HP693" s="57"/>
      <c r="HQ693" s="57"/>
      <c r="HR693" s="57"/>
      <c r="HS693" s="57"/>
      <c r="HT693" s="57"/>
      <c r="HU693" s="57"/>
      <c r="HV693" s="57"/>
      <c r="HW693" s="57"/>
      <c r="HX693" s="57"/>
      <c r="HY693" s="57"/>
      <c r="HZ693" s="57"/>
      <c r="IA693" s="57"/>
      <c r="IB693" s="57"/>
      <c r="IC693" s="57"/>
    </row>
    <row r="694" spans="4:237"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  <c r="AA694" s="57"/>
      <c r="AB694" s="57"/>
      <c r="AC694" s="57"/>
      <c r="AD694" s="57"/>
      <c r="AE694" s="57"/>
      <c r="AF694" s="57"/>
      <c r="AG694" s="57"/>
      <c r="AH694" s="57"/>
      <c r="AI694" s="57"/>
      <c r="AJ694" s="57"/>
      <c r="AK694" s="57"/>
      <c r="AL694" s="57"/>
      <c r="AM694" s="57"/>
      <c r="AN694" s="57"/>
      <c r="AO694" s="57"/>
      <c r="AP694" s="57"/>
      <c r="AQ694" s="57"/>
      <c r="AR694" s="57"/>
      <c r="AS694" s="57"/>
      <c r="AT694" s="57"/>
      <c r="AU694" s="57"/>
      <c r="AV694" s="57"/>
      <c r="AW694" s="57"/>
      <c r="AX694" s="57"/>
      <c r="AY694" s="57"/>
      <c r="AZ694" s="57"/>
      <c r="BA694" s="57"/>
      <c r="BB694" s="57"/>
      <c r="BC694" s="57"/>
      <c r="BD694" s="57"/>
      <c r="BE694" s="57"/>
      <c r="BF694" s="57"/>
      <c r="BG694" s="57"/>
      <c r="BH694" s="57"/>
      <c r="BI694" s="57"/>
      <c r="BJ694" s="57"/>
      <c r="BK694" s="57"/>
      <c r="BL694" s="57"/>
      <c r="BM694" s="57"/>
      <c r="BN694" s="57"/>
      <c r="BO694" s="57"/>
      <c r="BP694" s="57"/>
      <c r="BQ694" s="57"/>
      <c r="BR694" s="57"/>
      <c r="BS694" s="57"/>
      <c r="BT694" s="57"/>
      <c r="BU694" s="57"/>
      <c r="BV694" s="57"/>
      <c r="BW694" s="57"/>
      <c r="BX694" s="57"/>
      <c r="BY694" s="57"/>
      <c r="BZ694" s="57"/>
      <c r="CA694" s="57"/>
      <c r="CB694" s="57"/>
      <c r="CC694" s="57"/>
      <c r="CD694" s="57"/>
      <c r="CE694" s="57"/>
      <c r="CF694" s="57"/>
      <c r="CG694" s="57"/>
      <c r="CH694" s="57"/>
      <c r="CI694" s="57"/>
      <c r="CJ694" s="57"/>
      <c r="CK694" s="57"/>
      <c r="CL694" s="57"/>
      <c r="CM694" s="57"/>
      <c r="CN694" s="57"/>
      <c r="CO694" s="57"/>
      <c r="CP694" s="57"/>
      <c r="CQ694" s="57"/>
      <c r="CR694" s="57"/>
      <c r="CS694" s="57"/>
      <c r="CT694" s="57"/>
      <c r="CU694" s="57"/>
      <c r="CV694" s="57"/>
      <c r="CW694" s="57"/>
      <c r="CX694" s="57"/>
      <c r="CY694" s="57"/>
      <c r="CZ694" s="57"/>
      <c r="DA694" s="57"/>
      <c r="DB694" s="57"/>
      <c r="DC694" s="57"/>
      <c r="DD694" s="57"/>
      <c r="DE694" s="57"/>
      <c r="DF694" s="57"/>
      <c r="DG694" s="57"/>
      <c r="DH694" s="57"/>
      <c r="DI694" s="57"/>
      <c r="DJ694" s="57"/>
      <c r="DK694" s="57"/>
      <c r="DL694" s="57"/>
      <c r="DM694" s="57"/>
      <c r="DN694" s="57"/>
      <c r="DO694" s="57"/>
      <c r="DP694" s="57"/>
      <c r="DQ694" s="57"/>
      <c r="DR694" s="57"/>
      <c r="DS694" s="57"/>
      <c r="DT694" s="57"/>
      <c r="DU694" s="57"/>
      <c r="DV694" s="57"/>
      <c r="DW694" s="57"/>
      <c r="DX694" s="57"/>
      <c r="DY694" s="57"/>
      <c r="DZ694" s="57"/>
      <c r="EA694" s="57"/>
      <c r="EB694" s="57"/>
      <c r="EC694" s="57"/>
      <c r="ED694" s="57"/>
      <c r="EE694" s="57"/>
      <c r="EF694" s="57"/>
      <c r="EG694" s="57"/>
      <c r="EH694" s="57"/>
      <c r="EI694" s="57"/>
      <c r="EJ694" s="57"/>
      <c r="EK694" s="57"/>
      <c r="EL694" s="57"/>
      <c r="EM694" s="57"/>
      <c r="EN694" s="57"/>
      <c r="EO694" s="57"/>
      <c r="EP694" s="57"/>
      <c r="EQ694" s="57"/>
      <c r="ER694" s="57"/>
      <c r="ES694" s="57"/>
      <c r="ET694" s="57"/>
      <c r="EU694" s="57"/>
      <c r="EV694" s="57"/>
      <c r="EW694" s="57"/>
      <c r="EX694" s="57"/>
      <c r="EY694" s="57"/>
      <c r="EZ694" s="57"/>
      <c r="FA694" s="57"/>
      <c r="FB694" s="57"/>
      <c r="FC694" s="57"/>
      <c r="FD694" s="57"/>
      <c r="FE694" s="57"/>
      <c r="FF694" s="57"/>
      <c r="FG694" s="57"/>
      <c r="FH694" s="57"/>
      <c r="FI694" s="57"/>
      <c r="FJ694" s="57"/>
      <c r="FK694" s="57"/>
      <c r="FL694" s="57"/>
      <c r="FM694" s="57"/>
      <c r="FN694" s="57"/>
      <c r="FO694" s="57"/>
      <c r="FP694" s="57"/>
      <c r="FQ694" s="57"/>
      <c r="FR694" s="57"/>
      <c r="FS694" s="57"/>
      <c r="FT694" s="57"/>
      <c r="FU694" s="57"/>
      <c r="FV694" s="57"/>
      <c r="FW694" s="57"/>
      <c r="FX694" s="57"/>
      <c r="FY694" s="57"/>
      <c r="FZ694" s="57"/>
      <c r="GA694" s="57"/>
      <c r="GB694" s="57"/>
      <c r="GC694" s="57"/>
      <c r="GD694" s="57"/>
      <c r="GE694" s="57"/>
      <c r="GF694" s="57"/>
      <c r="GG694" s="57"/>
      <c r="GH694" s="57"/>
      <c r="GI694" s="57"/>
      <c r="GJ694" s="57"/>
      <c r="GK694" s="57"/>
      <c r="GL694" s="57"/>
      <c r="GM694" s="57"/>
      <c r="GN694" s="57"/>
      <c r="GO694" s="57"/>
      <c r="GP694" s="57"/>
      <c r="GQ694" s="57"/>
      <c r="GR694" s="57"/>
      <c r="GS694" s="57"/>
      <c r="GT694" s="57"/>
      <c r="GU694" s="57"/>
      <c r="GV694" s="57"/>
      <c r="GW694" s="57"/>
      <c r="GX694" s="57"/>
      <c r="GY694" s="57"/>
      <c r="GZ694" s="57"/>
      <c r="HA694" s="57"/>
      <c r="HB694" s="57"/>
      <c r="HC694" s="57"/>
      <c r="HD694" s="57"/>
      <c r="HE694" s="57"/>
      <c r="HF694" s="57"/>
      <c r="HG694" s="57"/>
      <c r="HH694" s="57"/>
      <c r="HI694" s="57"/>
      <c r="HJ694" s="57"/>
      <c r="HK694" s="57"/>
      <c r="HL694" s="57"/>
      <c r="HM694" s="57"/>
      <c r="HN694" s="57"/>
      <c r="HO694" s="57"/>
      <c r="HP694" s="57"/>
      <c r="HQ694" s="57"/>
      <c r="HR694" s="57"/>
      <c r="HS694" s="57"/>
      <c r="HT694" s="57"/>
      <c r="HU694" s="57"/>
      <c r="HV694" s="57"/>
      <c r="HW694" s="57"/>
      <c r="HX694" s="57"/>
      <c r="HY694" s="57"/>
      <c r="HZ694" s="57"/>
      <c r="IA694" s="57"/>
      <c r="IB694" s="57"/>
      <c r="IC694" s="57"/>
    </row>
    <row r="695" spans="4:237"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  <c r="AA695" s="57"/>
      <c r="AB695" s="57"/>
      <c r="AC695" s="57"/>
      <c r="AD695" s="57"/>
      <c r="AE695" s="57"/>
      <c r="AF695" s="57"/>
      <c r="AG695" s="57"/>
      <c r="AH695" s="57"/>
      <c r="AI695" s="57"/>
      <c r="AJ695" s="57"/>
      <c r="AK695" s="57"/>
      <c r="AL695" s="57"/>
      <c r="AM695" s="57"/>
      <c r="AN695" s="57"/>
      <c r="AO695" s="57"/>
      <c r="AP695" s="57"/>
      <c r="AQ695" s="57"/>
      <c r="AR695" s="57"/>
      <c r="AS695" s="57"/>
      <c r="AT695" s="57"/>
      <c r="AU695" s="57"/>
      <c r="AV695" s="57"/>
      <c r="AW695" s="57"/>
      <c r="AX695" s="57"/>
      <c r="AY695" s="57"/>
      <c r="AZ695" s="57"/>
      <c r="BA695" s="57"/>
      <c r="BB695" s="57"/>
      <c r="BC695" s="57"/>
      <c r="BD695" s="57"/>
      <c r="BE695" s="57"/>
      <c r="BF695" s="57"/>
      <c r="BG695" s="57"/>
      <c r="BH695" s="57"/>
      <c r="BI695" s="57"/>
      <c r="BJ695" s="57"/>
      <c r="BK695" s="57"/>
      <c r="BL695" s="57"/>
      <c r="BM695" s="57"/>
      <c r="BN695" s="57"/>
      <c r="BO695" s="57"/>
      <c r="BP695" s="57"/>
      <c r="BQ695" s="57"/>
      <c r="BR695" s="57"/>
      <c r="BS695" s="57"/>
      <c r="BT695" s="57"/>
      <c r="BU695" s="57"/>
      <c r="BV695" s="57"/>
      <c r="BW695" s="57"/>
      <c r="BX695" s="57"/>
      <c r="BY695" s="57"/>
      <c r="BZ695" s="57"/>
      <c r="CA695" s="57"/>
      <c r="CB695" s="57"/>
      <c r="CC695" s="57"/>
      <c r="CD695" s="57"/>
      <c r="CE695" s="57"/>
      <c r="CF695" s="57"/>
      <c r="CG695" s="57"/>
      <c r="CH695" s="57"/>
      <c r="CI695" s="57"/>
      <c r="CJ695" s="57"/>
      <c r="CK695" s="57"/>
      <c r="CL695" s="57"/>
      <c r="CM695" s="57"/>
      <c r="CN695" s="57"/>
      <c r="CO695" s="57"/>
      <c r="CP695" s="57"/>
      <c r="CQ695" s="57"/>
      <c r="CR695" s="57"/>
      <c r="CS695" s="57"/>
      <c r="CT695" s="57"/>
      <c r="CU695" s="57"/>
      <c r="CV695" s="57"/>
      <c r="CW695" s="57"/>
      <c r="CX695" s="57"/>
      <c r="CY695" s="57"/>
      <c r="CZ695" s="57"/>
      <c r="DA695" s="57"/>
      <c r="DB695" s="57"/>
      <c r="DC695" s="57"/>
      <c r="DD695" s="57"/>
      <c r="DE695" s="57"/>
      <c r="DF695" s="57"/>
      <c r="DG695" s="57"/>
      <c r="DH695" s="57"/>
      <c r="DI695" s="57"/>
      <c r="DJ695" s="57"/>
      <c r="DK695" s="57"/>
      <c r="DL695" s="57"/>
      <c r="DM695" s="57"/>
      <c r="DN695" s="57"/>
      <c r="DO695" s="57"/>
      <c r="DP695" s="57"/>
      <c r="DQ695" s="57"/>
      <c r="DR695" s="57"/>
      <c r="DS695" s="57"/>
      <c r="DT695" s="57"/>
      <c r="DU695" s="57"/>
      <c r="DV695" s="57"/>
      <c r="DW695" s="57"/>
      <c r="DX695" s="57"/>
      <c r="DY695" s="57"/>
      <c r="DZ695" s="57"/>
      <c r="EA695" s="57"/>
      <c r="EB695" s="57"/>
      <c r="EC695" s="57"/>
      <c r="ED695" s="57"/>
      <c r="EE695" s="57"/>
      <c r="EF695" s="57"/>
      <c r="EG695" s="57"/>
      <c r="EH695" s="57"/>
      <c r="EI695" s="57"/>
      <c r="EJ695" s="57"/>
      <c r="EK695" s="57"/>
      <c r="EL695" s="57"/>
      <c r="EM695" s="57"/>
      <c r="EN695" s="57"/>
      <c r="EO695" s="57"/>
      <c r="EP695" s="57"/>
      <c r="EQ695" s="57"/>
      <c r="ER695" s="57"/>
      <c r="ES695" s="57"/>
      <c r="ET695" s="57"/>
      <c r="EU695" s="57"/>
      <c r="EV695" s="57"/>
      <c r="EW695" s="57"/>
      <c r="EX695" s="57"/>
      <c r="EY695" s="57"/>
      <c r="EZ695" s="57"/>
      <c r="FA695" s="57"/>
      <c r="FB695" s="57"/>
      <c r="FC695" s="57"/>
      <c r="FD695" s="57"/>
      <c r="FE695" s="57"/>
      <c r="FF695" s="57"/>
      <c r="FG695" s="57"/>
      <c r="FH695" s="57"/>
      <c r="FI695" s="57"/>
      <c r="FJ695" s="57"/>
      <c r="FK695" s="57"/>
      <c r="FL695" s="57"/>
      <c r="FM695" s="57"/>
      <c r="FN695" s="57"/>
      <c r="FO695" s="57"/>
      <c r="FP695" s="57"/>
      <c r="FQ695" s="57"/>
      <c r="FR695" s="57"/>
      <c r="FS695" s="57"/>
      <c r="FT695" s="57"/>
      <c r="FU695" s="57"/>
      <c r="FV695" s="57"/>
      <c r="FW695" s="57"/>
      <c r="FX695" s="57"/>
      <c r="FY695" s="57"/>
      <c r="FZ695" s="57"/>
      <c r="GA695" s="57"/>
      <c r="GB695" s="57"/>
      <c r="GC695" s="57"/>
      <c r="GD695" s="57"/>
      <c r="GE695" s="57"/>
      <c r="GF695" s="57"/>
      <c r="GG695" s="57"/>
      <c r="GH695" s="57"/>
      <c r="GI695" s="57"/>
      <c r="GJ695" s="57"/>
      <c r="GK695" s="57"/>
      <c r="GL695" s="57"/>
      <c r="GM695" s="57"/>
      <c r="GN695" s="57"/>
      <c r="GO695" s="57"/>
      <c r="GP695" s="57"/>
      <c r="GQ695" s="57"/>
      <c r="GR695" s="57"/>
      <c r="GS695" s="57"/>
      <c r="GT695" s="57"/>
      <c r="GU695" s="57"/>
      <c r="GV695" s="57"/>
      <c r="GW695" s="57"/>
      <c r="GX695" s="57"/>
      <c r="GY695" s="57"/>
      <c r="GZ695" s="57"/>
      <c r="HA695" s="57"/>
      <c r="HB695" s="57"/>
      <c r="HC695" s="57"/>
      <c r="HD695" s="57"/>
      <c r="HE695" s="57"/>
      <c r="HF695" s="57"/>
      <c r="HG695" s="57"/>
      <c r="HH695" s="57"/>
      <c r="HI695" s="57"/>
      <c r="HJ695" s="57"/>
      <c r="HK695" s="57"/>
      <c r="HL695" s="57"/>
      <c r="HM695" s="57"/>
      <c r="HN695" s="57"/>
      <c r="HO695" s="57"/>
      <c r="HP695" s="57"/>
      <c r="HQ695" s="57"/>
      <c r="HR695" s="57"/>
      <c r="HS695" s="57"/>
      <c r="HT695" s="57"/>
      <c r="HU695" s="57"/>
      <c r="HV695" s="57"/>
      <c r="HW695" s="57"/>
      <c r="HX695" s="57"/>
      <c r="HY695" s="57"/>
      <c r="HZ695" s="57"/>
      <c r="IA695" s="57"/>
      <c r="IB695" s="57"/>
      <c r="IC695" s="57"/>
    </row>
    <row r="696" spans="4:237"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  <c r="AA696" s="57"/>
      <c r="AB696" s="57"/>
      <c r="AC696" s="57"/>
      <c r="AD696" s="57"/>
      <c r="AE696" s="57"/>
      <c r="AF696" s="57"/>
      <c r="AG696" s="57"/>
      <c r="AH696" s="57"/>
      <c r="AI696" s="57"/>
      <c r="AJ696" s="57"/>
      <c r="AK696" s="57"/>
      <c r="AL696" s="57"/>
      <c r="AM696" s="57"/>
      <c r="AN696" s="57"/>
      <c r="AO696" s="57"/>
      <c r="AP696" s="57"/>
      <c r="AQ696" s="57"/>
      <c r="AR696" s="57"/>
      <c r="AS696" s="57"/>
      <c r="AT696" s="57"/>
      <c r="AU696" s="57"/>
      <c r="AV696" s="57"/>
      <c r="AW696" s="57"/>
      <c r="AX696" s="57"/>
      <c r="AY696" s="57"/>
      <c r="AZ696" s="57"/>
      <c r="BA696" s="57"/>
      <c r="BB696" s="57"/>
      <c r="BC696" s="57"/>
      <c r="BD696" s="57"/>
      <c r="BE696" s="57"/>
      <c r="BF696" s="57"/>
      <c r="BG696" s="57"/>
      <c r="BH696" s="57"/>
      <c r="BI696" s="57"/>
      <c r="BJ696" s="57"/>
      <c r="BK696" s="57"/>
      <c r="BL696" s="57"/>
      <c r="BM696" s="57"/>
      <c r="BN696" s="57"/>
      <c r="BO696" s="57"/>
      <c r="BP696" s="57"/>
      <c r="BQ696" s="57"/>
      <c r="BR696" s="57"/>
      <c r="BS696" s="57"/>
      <c r="BT696" s="57"/>
      <c r="BU696" s="57"/>
      <c r="BV696" s="57"/>
      <c r="BW696" s="57"/>
      <c r="BX696" s="57"/>
      <c r="BY696" s="57"/>
      <c r="BZ696" s="57"/>
      <c r="CA696" s="57"/>
      <c r="CB696" s="57"/>
      <c r="CC696" s="57"/>
      <c r="CD696" s="57"/>
      <c r="CE696" s="57"/>
      <c r="CF696" s="57"/>
      <c r="CG696" s="57"/>
      <c r="CH696" s="57"/>
      <c r="CI696" s="57"/>
      <c r="CJ696" s="57"/>
      <c r="CK696" s="57"/>
      <c r="CL696" s="57"/>
      <c r="CM696" s="57"/>
      <c r="CN696" s="57"/>
      <c r="CO696" s="57"/>
      <c r="CP696" s="57"/>
      <c r="CQ696" s="57"/>
      <c r="CR696" s="57"/>
      <c r="CS696" s="57"/>
      <c r="CT696" s="57"/>
      <c r="CU696" s="57"/>
      <c r="CV696" s="57"/>
      <c r="CW696" s="57"/>
      <c r="CX696" s="57"/>
      <c r="CY696" s="57"/>
      <c r="CZ696" s="57"/>
      <c r="DA696" s="57"/>
      <c r="DB696" s="57"/>
      <c r="DC696" s="57"/>
      <c r="DD696" s="57"/>
      <c r="DE696" s="57"/>
      <c r="DF696" s="57"/>
      <c r="DG696" s="57"/>
      <c r="DH696" s="57"/>
      <c r="DI696" s="57"/>
      <c r="DJ696" s="57"/>
      <c r="DK696" s="57"/>
      <c r="DL696" s="57"/>
      <c r="DM696" s="57"/>
      <c r="DN696" s="57"/>
      <c r="DO696" s="57"/>
      <c r="DP696" s="57"/>
      <c r="DQ696" s="57"/>
      <c r="DR696" s="57"/>
      <c r="DS696" s="57"/>
      <c r="DT696" s="57"/>
      <c r="DU696" s="57"/>
      <c r="DV696" s="57"/>
      <c r="DW696" s="57"/>
      <c r="DX696" s="57"/>
      <c r="DY696" s="57"/>
      <c r="DZ696" s="57"/>
      <c r="EA696" s="57"/>
      <c r="EB696" s="57"/>
      <c r="EC696" s="57"/>
      <c r="ED696" s="57"/>
      <c r="EE696" s="57"/>
      <c r="EF696" s="57"/>
      <c r="EG696" s="57"/>
      <c r="EH696" s="57"/>
      <c r="EI696" s="57"/>
      <c r="EJ696" s="57"/>
      <c r="EK696" s="57"/>
      <c r="EL696" s="57"/>
      <c r="EM696" s="57"/>
      <c r="EN696" s="57"/>
      <c r="EO696" s="57"/>
      <c r="EP696" s="57"/>
      <c r="EQ696" s="57"/>
      <c r="ER696" s="57"/>
      <c r="ES696" s="57"/>
      <c r="ET696" s="57"/>
      <c r="EU696" s="57"/>
      <c r="EV696" s="57"/>
      <c r="EW696" s="57"/>
      <c r="EX696" s="57"/>
      <c r="EY696" s="57"/>
      <c r="EZ696" s="57"/>
      <c r="FA696" s="57"/>
      <c r="FB696" s="57"/>
      <c r="FC696" s="57"/>
      <c r="FD696" s="57"/>
      <c r="FE696" s="57"/>
      <c r="FF696" s="57"/>
      <c r="FG696" s="57"/>
      <c r="FH696" s="57"/>
      <c r="FI696" s="57"/>
      <c r="FJ696" s="57"/>
      <c r="FK696" s="57"/>
      <c r="FL696" s="57"/>
      <c r="FM696" s="57"/>
      <c r="FN696" s="57"/>
      <c r="FO696" s="57"/>
      <c r="FP696" s="57"/>
      <c r="FQ696" s="57"/>
      <c r="FR696" s="57"/>
      <c r="FS696" s="57"/>
      <c r="FT696" s="57"/>
      <c r="FU696" s="57"/>
      <c r="FV696" s="57"/>
      <c r="FW696" s="57"/>
      <c r="FX696" s="57"/>
      <c r="FY696" s="57"/>
      <c r="FZ696" s="57"/>
      <c r="GA696" s="57"/>
      <c r="GB696" s="57"/>
      <c r="GC696" s="57"/>
      <c r="GD696" s="57"/>
      <c r="GE696" s="57"/>
      <c r="GF696" s="57"/>
      <c r="GG696" s="57"/>
      <c r="GH696" s="57"/>
      <c r="GI696" s="57"/>
      <c r="GJ696" s="57"/>
      <c r="GK696" s="57"/>
      <c r="GL696" s="57"/>
      <c r="GM696" s="57"/>
      <c r="GN696" s="57"/>
      <c r="GO696" s="57"/>
      <c r="GP696" s="57"/>
      <c r="GQ696" s="57"/>
      <c r="GR696" s="57"/>
      <c r="GS696" s="57"/>
      <c r="GT696" s="57"/>
      <c r="GU696" s="57"/>
      <c r="GV696" s="57"/>
      <c r="GW696" s="57"/>
      <c r="GX696" s="57"/>
      <c r="GY696" s="57"/>
      <c r="GZ696" s="57"/>
      <c r="HA696" s="57"/>
      <c r="HB696" s="57"/>
      <c r="HC696" s="57"/>
      <c r="HD696" s="57"/>
      <c r="HE696" s="57"/>
      <c r="HF696" s="57"/>
      <c r="HG696" s="57"/>
      <c r="HH696" s="57"/>
      <c r="HI696" s="57"/>
      <c r="HJ696" s="57"/>
      <c r="HK696" s="57"/>
      <c r="HL696" s="57"/>
      <c r="HM696" s="57"/>
      <c r="HN696" s="57"/>
      <c r="HO696" s="57"/>
      <c r="HP696" s="57"/>
      <c r="HQ696" s="57"/>
      <c r="HR696" s="57"/>
      <c r="HS696" s="57"/>
      <c r="HT696" s="57"/>
      <c r="HU696" s="57"/>
      <c r="HV696" s="57"/>
      <c r="HW696" s="57"/>
      <c r="HX696" s="57"/>
      <c r="HY696" s="57"/>
      <c r="HZ696" s="57"/>
      <c r="IA696" s="57"/>
      <c r="IB696" s="57"/>
      <c r="IC696" s="57"/>
    </row>
    <row r="697" spans="4:237"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  <c r="AA697" s="57"/>
      <c r="AB697" s="57"/>
      <c r="AC697" s="57"/>
      <c r="AD697" s="57"/>
      <c r="AE697" s="57"/>
      <c r="AF697" s="57"/>
      <c r="AG697" s="57"/>
      <c r="AH697" s="57"/>
      <c r="AI697" s="57"/>
      <c r="AJ697" s="57"/>
      <c r="AK697" s="57"/>
      <c r="AL697" s="57"/>
      <c r="AM697" s="57"/>
      <c r="AN697" s="57"/>
      <c r="AO697" s="57"/>
      <c r="AP697" s="57"/>
      <c r="AQ697" s="57"/>
      <c r="AR697" s="57"/>
      <c r="AS697" s="57"/>
      <c r="AT697" s="57"/>
      <c r="AU697" s="57"/>
      <c r="AV697" s="57"/>
      <c r="AW697" s="57"/>
      <c r="AX697" s="57"/>
      <c r="AY697" s="57"/>
      <c r="AZ697" s="57"/>
      <c r="BA697" s="57"/>
      <c r="BB697" s="57"/>
      <c r="BC697" s="57"/>
      <c r="BD697" s="57"/>
      <c r="BE697" s="57"/>
      <c r="BF697" s="57"/>
      <c r="BG697" s="57"/>
      <c r="BH697" s="57"/>
      <c r="BI697" s="57"/>
      <c r="BJ697" s="57"/>
      <c r="BK697" s="57"/>
      <c r="BL697" s="57"/>
      <c r="BM697" s="57"/>
      <c r="BN697" s="57"/>
      <c r="BO697" s="57"/>
      <c r="BP697" s="57"/>
      <c r="BQ697" s="57"/>
      <c r="BR697" s="57"/>
      <c r="BS697" s="57"/>
      <c r="BT697" s="57"/>
      <c r="BU697" s="57"/>
      <c r="BV697" s="57"/>
      <c r="BW697" s="57"/>
      <c r="BX697" s="57"/>
      <c r="BY697" s="57"/>
      <c r="BZ697" s="57"/>
      <c r="CA697" s="57"/>
      <c r="CB697" s="57"/>
      <c r="CC697" s="57"/>
      <c r="CD697" s="57"/>
      <c r="CE697" s="57"/>
      <c r="CF697" s="57"/>
      <c r="CG697" s="57"/>
      <c r="CH697" s="57"/>
      <c r="CI697" s="57"/>
      <c r="CJ697" s="57"/>
      <c r="CK697" s="57"/>
      <c r="CL697" s="57"/>
      <c r="CM697" s="57"/>
      <c r="CN697" s="57"/>
      <c r="CO697" s="57"/>
      <c r="CP697" s="57"/>
      <c r="CQ697" s="57"/>
      <c r="CR697" s="57"/>
      <c r="CS697" s="57"/>
      <c r="CT697" s="57"/>
      <c r="CU697" s="57"/>
      <c r="CV697" s="57"/>
      <c r="CW697" s="57"/>
      <c r="CX697" s="57"/>
      <c r="CY697" s="57"/>
      <c r="CZ697" s="57"/>
      <c r="DA697" s="57"/>
      <c r="DB697" s="57"/>
      <c r="DC697" s="57"/>
      <c r="DD697" s="57"/>
      <c r="DE697" s="57"/>
      <c r="DF697" s="57"/>
      <c r="DG697" s="57"/>
      <c r="DH697" s="57"/>
      <c r="DI697" s="57"/>
      <c r="DJ697" s="57"/>
      <c r="DK697" s="57"/>
      <c r="DL697" s="57"/>
      <c r="DM697" s="57"/>
      <c r="DN697" s="57"/>
      <c r="DO697" s="57"/>
      <c r="DP697" s="57"/>
      <c r="DQ697" s="57"/>
      <c r="DR697" s="57"/>
      <c r="DS697" s="57"/>
      <c r="DT697" s="57"/>
      <c r="DU697" s="57"/>
      <c r="DV697" s="57"/>
      <c r="DW697" s="57"/>
      <c r="DX697" s="57"/>
      <c r="DY697" s="57"/>
      <c r="DZ697" s="57"/>
      <c r="EA697" s="57"/>
      <c r="EB697" s="57"/>
      <c r="EC697" s="57"/>
      <c r="ED697" s="57"/>
      <c r="EE697" s="57"/>
      <c r="EF697" s="57"/>
      <c r="EG697" s="57"/>
      <c r="EH697" s="57"/>
      <c r="EI697" s="57"/>
      <c r="EJ697" s="57"/>
      <c r="EK697" s="57"/>
      <c r="EL697" s="57"/>
      <c r="EM697" s="57"/>
      <c r="EN697" s="57"/>
      <c r="EO697" s="57"/>
      <c r="EP697" s="57"/>
      <c r="EQ697" s="57"/>
      <c r="ER697" s="57"/>
      <c r="ES697" s="57"/>
      <c r="ET697" s="57"/>
      <c r="EU697" s="57"/>
      <c r="EV697" s="57"/>
      <c r="EW697" s="57"/>
      <c r="EX697" s="57"/>
      <c r="EY697" s="57"/>
      <c r="EZ697" s="57"/>
      <c r="FA697" s="57"/>
      <c r="FB697" s="57"/>
      <c r="FC697" s="57"/>
      <c r="FD697" s="57"/>
      <c r="FE697" s="57"/>
      <c r="FF697" s="57"/>
      <c r="FG697" s="57"/>
      <c r="FH697" s="57"/>
      <c r="FI697" s="57"/>
      <c r="FJ697" s="57"/>
      <c r="FK697" s="57"/>
      <c r="FL697" s="57"/>
      <c r="FM697" s="57"/>
      <c r="FN697" s="57"/>
      <c r="FO697" s="57"/>
      <c r="FP697" s="57"/>
      <c r="FQ697" s="57"/>
      <c r="FR697" s="57"/>
      <c r="FS697" s="57"/>
      <c r="FT697" s="57"/>
      <c r="FU697" s="57"/>
      <c r="FV697" s="57"/>
      <c r="FW697" s="57"/>
      <c r="FX697" s="57"/>
      <c r="FY697" s="57"/>
      <c r="FZ697" s="57"/>
      <c r="GA697" s="57"/>
      <c r="GB697" s="57"/>
      <c r="GC697" s="57"/>
      <c r="GD697" s="57"/>
      <c r="GE697" s="57"/>
      <c r="GF697" s="57"/>
      <c r="GG697" s="57"/>
      <c r="GH697" s="57"/>
      <c r="GI697" s="57"/>
      <c r="GJ697" s="57"/>
      <c r="GK697" s="57"/>
      <c r="GL697" s="57"/>
      <c r="GM697" s="57"/>
      <c r="GN697" s="57"/>
      <c r="GO697" s="57"/>
      <c r="GP697" s="57"/>
      <c r="GQ697" s="57"/>
      <c r="GR697" s="57"/>
      <c r="GS697" s="57"/>
      <c r="GT697" s="57"/>
      <c r="GU697" s="57"/>
      <c r="GV697" s="57"/>
      <c r="GW697" s="57"/>
      <c r="GX697" s="57"/>
      <c r="GY697" s="57"/>
      <c r="GZ697" s="57"/>
      <c r="HA697" s="57"/>
      <c r="HB697" s="57"/>
      <c r="HC697" s="57"/>
      <c r="HD697" s="57"/>
      <c r="HE697" s="57"/>
      <c r="HF697" s="57"/>
      <c r="HG697" s="57"/>
      <c r="HH697" s="57"/>
      <c r="HI697" s="57"/>
      <c r="HJ697" s="57"/>
      <c r="HK697" s="57"/>
      <c r="HL697" s="57"/>
      <c r="HM697" s="57"/>
      <c r="HN697" s="57"/>
      <c r="HO697" s="57"/>
      <c r="HP697" s="57"/>
      <c r="HQ697" s="57"/>
      <c r="HR697" s="57"/>
      <c r="HS697" s="57"/>
      <c r="HT697" s="57"/>
      <c r="HU697" s="57"/>
      <c r="HV697" s="57"/>
      <c r="HW697" s="57"/>
      <c r="HX697" s="57"/>
      <c r="HY697" s="57"/>
      <c r="HZ697" s="57"/>
      <c r="IA697" s="57"/>
      <c r="IB697" s="57"/>
      <c r="IC697" s="57"/>
    </row>
    <row r="698" spans="4:237"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  <c r="AA698" s="57"/>
      <c r="AB698" s="57"/>
      <c r="AC698" s="57"/>
      <c r="AD698" s="57"/>
      <c r="AE698" s="57"/>
      <c r="AF698" s="57"/>
      <c r="AG698" s="57"/>
      <c r="AH698" s="57"/>
      <c r="AI698" s="57"/>
      <c r="AJ698" s="57"/>
      <c r="AK698" s="57"/>
      <c r="AL698" s="57"/>
      <c r="AM698" s="57"/>
      <c r="AN698" s="57"/>
      <c r="AO698" s="57"/>
      <c r="AP698" s="57"/>
      <c r="AQ698" s="57"/>
      <c r="AR698" s="57"/>
      <c r="AS698" s="57"/>
      <c r="AT698" s="57"/>
      <c r="AU698" s="57"/>
      <c r="AV698" s="57"/>
      <c r="AW698" s="57"/>
      <c r="AX698" s="57"/>
      <c r="AY698" s="57"/>
      <c r="AZ698" s="57"/>
      <c r="BA698" s="57"/>
      <c r="BB698" s="57"/>
      <c r="BC698" s="57"/>
      <c r="BD698" s="57"/>
      <c r="BE698" s="57"/>
      <c r="BF698" s="57"/>
      <c r="BG698" s="57"/>
      <c r="BH698" s="57"/>
      <c r="BI698" s="57"/>
      <c r="BJ698" s="57"/>
      <c r="BK698" s="57"/>
      <c r="BL698" s="57"/>
      <c r="BM698" s="57"/>
      <c r="BN698" s="57"/>
      <c r="BO698" s="57"/>
      <c r="BP698" s="57"/>
      <c r="BQ698" s="57"/>
      <c r="BR698" s="57"/>
      <c r="BS698" s="57"/>
      <c r="BT698" s="57"/>
      <c r="BU698" s="57"/>
      <c r="BV698" s="57"/>
      <c r="BW698" s="57"/>
      <c r="BX698" s="57"/>
      <c r="BY698" s="57"/>
      <c r="BZ698" s="57"/>
      <c r="CA698" s="57"/>
      <c r="CB698" s="57"/>
      <c r="CC698" s="57"/>
      <c r="CD698" s="57"/>
      <c r="CE698" s="57"/>
      <c r="CF698" s="57"/>
      <c r="CG698" s="57"/>
      <c r="CH698" s="57"/>
      <c r="CI698" s="57"/>
      <c r="CJ698" s="57"/>
      <c r="CK698" s="57"/>
      <c r="CL698" s="57"/>
      <c r="CM698" s="57"/>
      <c r="CN698" s="57"/>
      <c r="CO698" s="57"/>
      <c r="CP698" s="57"/>
      <c r="CQ698" s="57"/>
      <c r="CR698" s="57"/>
      <c r="CS698" s="57"/>
      <c r="CT698" s="57"/>
      <c r="CU698" s="57"/>
      <c r="CV698" s="57"/>
      <c r="CW698" s="57"/>
      <c r="CX698" s="57"/>
      <c r="CY698" s="57"/>
      <c r="CZ698" s="57"/>
      <c r="DA698" s="57"/>
      <c r="DB698" s="57"/>
      <c r="DC698" s="57"/>
      <c r="DD698" s="57"/>
      <c r="DE698" s="57"/>
      <c r="DF698" s="57"/>
      <c r="DG698" s="57"/>
      <c r="DH698" s="57"/>
      <c r="DI698" s="57"/>
      <c r="DJ698" s="57"/>
      <c r="DK698" s="57"/>
      <c r="DL698" s="57"/>
      <c r="DM698" s="57"/>
      <c r="DN698" s="57"/>
      <c r="DO698" s="57"/>
      <c r="DP698" s="57"/>
      <c r="DQ698" s="57"/>
      <c r="DR698" s="57"/>
      <c r="DS698" s="57"/>
      <c r="DT698" s="57"/>
      <c r="DU698" s="57"/>
      <c r="DV698" s="57"/>
      <c r="DW698" s="57"/>
      <c r="DX698" s="57"/>
      <c r="DY698" s="57"/>
      <c r="DZ698" s="57"/>
      <c r="EA698" s="57"/>
      <c r="EB698" s="57"/>
      <c r="EC698" s="57"/>
      <c r="ED698" s="57"/>
      <c r="EE698" s="57"/>
      <c r="EF698" s="57"/>
      <c r="EG698" s="57"/>
      <c r="EH698" s="57"/>
      <c r="EI698" s="57"/>
      <c r="EJ698" s="57"/>
      <c r="EK698" s="57"/>
      <c r="EL698" s="57"/>
      <c r="EM698" s="57"/>
      <c r="EN698" s="57"/>
      <c r="EO698" s="57"/>
      <c r="EP698" s="57"/>
      <c r="EQ698" s="57"/>
      <c r="ER698" s="57"/>
      <c r="ES698" s="57"/>
      <c r="ET698" s="57"/>
      <c r="EU698" s="57"/>
      <c r="EV698" s="57"/>
      <c r="EW698" s="57"/>
      <c r="EX698" s="57"/>
      <c r="EY698" s="57"/>
      <c r="EZ698" s="57"/>
      <c r="FA698" s="57"/>
      <c r="FB698" s="57"/>
      <c r="FC698" s="57"/>
      <c r="FD698" s="57"/>
      <c r="FE698" s="57"/>
      <c r="FF698" s="57"/>
      <c r="FG698" s="57"/>
      <c r="FH698" s="57"/>
      <c r="FI698" s="57"/>
      <c r="FJ698" s="57"/>
      <c r="FK698" s="57"/>
      <c r="FL698" s="57"/>
      <c r="FM698" s="57"/>
      <c r="FN698" s="57"/>
      <c r="FO698" s="57"/>
      <c r="FP698" s="57"/>
      <c r="FQ698" s="57"/>
      <c r="FR698" s="57"/>
      <c r="FS698" s="57"/>
      <c r="FT698" s="57"/>
      <c r="FU698" s="57"/>
      <c r="FV698" s="57"/>
      <c r="FW698" s="57"/>
      <c r="FX698" s="57"/>
      <c r="FY698" s="57"/>
      <c r="FZ698" s="57"/>
      <c r="GA698" s="57"/>
      <c r="GB698" s="57"/>
      <c r="GC698" s="57"/>
      <c r="GD698" s="57"/>
      <c r="GE698" s="57"/>
      <c r="GF698" s="57"/>
      <c r="GG698" s="57"/>
      <c r="GH698" s="57"/>
      <c r="GI698" s="57"/>
      <c r="GJ698" s="57"/>
      <c r="GK698" s="57"/>
      <c r="GL698" s="57"/>
      <c r="GM698" s="57"/>
      <c r="GN698" s="57"/>
      <c r="GO698" s="57"/>
      <c r="GP698" s="57"/>
      <c r="GQ698" s="57"/>
      <c r="GR698" s="57"/>
      <c r="GS698" s="57"/>
      <c r="GT698" s="57"/>
      <c r="GU698" s="57"/>
      <c r="GV698" s="57"/>
      <c r="GW698" s="57"/>
      <c r="GX698" s="57"/>
      <c r="GY698" s="57"/>
      <c r="GZ698" s="57"/>
      <c r="HA698" s="57"/>
      <c r="HB698" s="57"/>
      <c r="HC698" s="57"/>
      <c r="HD698" s="57"/>
      <c r="HE698" s="57"/>
      <c r="HF698" s="57"/>
      <c r="HG698" s="57"/>
      <c r="HH698" s="57"/>
      <c r="HI698" s="57"/>
      <c r="HJ698" s="57"/>
      <c r="HK698" s="57"/>
      <c r="HL698" s="57"/>
      <c r="HM698" s="57"/>
      <c r="HN698" s="57"/>
      <c r="HO698" s="57"/>
      <c r="HP698" s="57"/>
      <c r="HQ698" s="57"/>
      <c r="HR698" s="57"/>
      <c r="HS698" s="57"/>
      <c r="HT698" s="57"/>
      <c r="HU698" s="57"/>
      <c r="HV698" s="57"/>
      <c r="HW698" s="57"/>
      <c r="HX698" s="57"/>
      <c r="HY698" s="57"/>
      <c r="HZ698" s="57"/>
      <c r="IA698" s="57"/>
      <c r="IB698" s="57"/>
      <c r="IC698" s="57"/>
    </row>
    <row r="699" spans="4:237"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  <c r="AA699" s="57"/>
      <c r="AB699" s="57"/>
      <c r="AC699" s="57"/>
      <c r="AD699" s="57"/>
      <c r="AE699" s="57"/>
      <c r="AF699" s="57"/>
      <c r="AG699" s="57"/>
      <c r="AH699" s="57"/>
      <c r="AI699" s="57"/>
      <c r="AJ699" s="57"/>
      <c r="AK699" s="57"/>
      <c r="AL699" s="57"/>
      <c r="AM699" s="57"/>
      <c r="AN699" s="57"/>
      <c r="AO699" s="57"/>
      <c r="AP699" s="57"/>
      <c r="AQ699" s="57"/>
      <c r="AR699" s="57"/>
      <c r="AS699" s="57"/>
      <c r="AT699" s="57"/>
      <c r="AU699" s="57"/>
      <c r="AV699" s="57"/>
      <c r="AW699" s="57"/>
      <c r="AX699" s="57"/>
      <c r="AY699" s="57"/>
      <c r="AZ699" s="57"/>
      <c r="BA699" s="57"/>
      <c r="BB699" s="57"/>
      <c r="BC699" s="57"/>
      <c r="BD699" s="57"/>
      <c r="BE699" s="57"/>
      <c r="BF699" s="57"/>
      <c r="BG699" s="57"/>
      <c r="BH699" s="57"/>
      <c r="BI699" s="57"/>
      <c r="BJ699" s="57"/>
      <c r="BK699" s="57"/>
      <c r="BL699" s="57"/>
      <c r="BM699" s="57"/>
      <c r="BN699" s="57"/>
      <c r="BO699" s="57"/>
      <c r="BP699" s="57"/>
      <c r="BQ699" s="57"/>
      <c r="BR699" s="57"/>
      <c r="BS699" s="57"/>
      <c r="BT699" s="57"/>
      <c r="BU699" s="57"/>
      <c r="BV699" s="57"/>
      <c r="BW699" s="57"/>
      <c r="BX699" s="57"/>
      <c r="BY699" s="57"/>
      <c r="BZ699" s="57"/>
      <c r="CA699" s="57"/>
      <c r="CB699" s="57"/>
      <c r="CC699" s="57"/>
      <c r="CD699" s="57"/>
      <c r="CE699" s="57"/>
      <c r="CF699" s="57"/>
      <c r="CG699" s="57"/>
      <c r="CH699" s="57"/>
      <c r="CI699" s="57"/>
      <c r="CJ699" s="57"/>
      <c r="CK699" s="57"/>
      <c r="CL699" s="57"/>
      <c r="CM699" s="57"/>
      <c r="CN699" s="57"/>
      <c r="CO699" s="57"/>
      <c r="CP699" s="57"/>
      <c r="CQ699" s="57"/>
      <c r="CR699" s="57"/>
      <c r="CS699" s="57"/>
      <c r="CT699" s="57"/>
      <c r="CU699" s="57"/>
      <c r="CV699" s="57"/>
      <c r="CW699" s="57"/>
      <c r="CX699" s="57"/>
      <c r="CY699" s="57"/>
      <c r="CZ699" s="57"/>
      <c r="DA699" s="57"/>
      <c r="DB699" s="57"/>
      <c r="DC699" s="57"/>
      <c r="DD699" s="57"/>
      <c r="DE699" s="57"/>
      <c r="DF699" s="57"/>
      <c r="DG699" s="57"/>
      <c r="DH699" s="57"/>
      <c r="DI699" s="57"/>
      <c r="DJ699" s="57"/>
      <c r="DK699" s="57"/>
      <c r="DL699" s="57"/>
      <c r="DM699" s="57"/>
      <c r="DN699" s="57"/>
      <c r="DO699" s="57"/>
      <c r="DP699" s="57"/>
      <c r="DQ699" s="57"/>
      <c r="DR699" s="57"/>
      <c r="DS699" s="57"/>
      <c r="DT699" s="57"/>
      <c r="DU699" s="57"/>
      <c r="DV699" s="57"/>
      <c r="DW699" s="57"/>
      <c r="DX699" s="57"/>
      <c r="DY699" s="57"/>
      <c r="DZ699" s="57"/>
      <c r="EA699" s="57"/>
      <c r="EB699" s="57"/>
      <c r="EC699" s="57"/>
      <c r="ED699" s="57"/>
      <c r="EE699" s="57"/>
      <c r="EF699" s="57"/>
      <c r="EG699" s="57"/>
      <c r="EH699" s="57"/>
      <c r="EI699" s="57"/>
      <c r="EJ699" s="57"/>
      <c r="EK699" s="57"/>
      <c r="EL699" s="57"/>
      <c r="EM699" s="57"/>
      <c r="EN699" s="57"/>
      <c r="EO699" s="57"/>
      <c r="EP699" s="57"/>
      <c r="EQ699" s="57"/>
      <c r="ER699" s="57"/>
      <c r="ES699" s="57"/>
      <c r="ET699" s="57"/>
      <c r="EU699" s="57"/>
      <c r="EV699" s="57"/>
      <c r="EW699" s="57"/>
      <c r="EX699" s="57"/>
      <c r="EY699" s="57"/>
      <c r="EZ699" s="57"/>
      <c r="FA699" s="57"/>
      <c r="FB699" s="57"/>
      <c r="FC699" s="57"/>
      <c r="FD699" s="57"/>
      <c r="FE699" s="57"/>
      <c r="FF699" s="57"/>
      <c r="FG699" s="57"/>
      <c r="FH699" s="57"/>
      <c r="FI699" s="57"/>
      <c r="FJ699" s="57"/>
      <c r="FK699" s="57"/>
      <c r="FL699" s="57"/>
      <c r="FM699" s="57"/>
      <c r="FN699" s="57"/>
      <c r="FO699" s="57"/>
      <c r="FP699" s="57"/>
      <c r="FQ699" s="57"/>
      <c r="FR699" s="57"/>
      <c r="FS699" s="57"/>
      <c r="FT699" s="57"/>
      <c r="FU699" s="57"/>
      <c r="FV699" s="57"/>
      <c r="FW699" s="57"/>
      <c r="FX699" s="57"/>
      <c r="FY699" s="57"/>
      <c r="FZ699" s="57"/>
      <c r="GA699" s="57"/>
      <c r="GB699" s="57"/>
      <c r="GC699" s="57"/>
      <c r="GD699" s="57"/>
      <c r="GE699" s="57"/>
      <c r="GF699" s="57"/>
      <c r="GG699" s="57"/>
      <c r="GH699" s="57"/>
      <c r="GI699" s="57"/>
      <c r="GJ699" s="57"/>
      <c r="GK699" s="57"/>
      <c r="GL699" s="57"/>
      <c r="GM699" s="57"/>
      <c r="GN699" s="57"/>
      <c r="GO699" s="57"/>
      <c r="GP699" s="57"/>
      <c r="GQ699" s="57"/>
      <c r="GR699" s="57"/>
      <c r="GS699" s="57"/>
      <c r="GT699" s="57"/>
      <c r="GU699" s="57"/>
      <c r="GV699" s="57"/>
      <c r="GW699" s="57"/>
      <c r="GX699" s="57"/>
      <c r="GY699" s="57"/>
      <c r="GZ699" s="57"/>
      <c r="HA699" s="57"/>
      <c r="HB699" s="57"/>
      <c r="HC699" s="57"/>
      <c r="HD699" s="57"/>
      <c r="HE699" s="57"/>
      <c r="HF699" s="57"/>
      <c r="HG699" s="57"/>
      <c r="HH699" s="57"/>
      <c r="HI699" s="57"/>
      <c r="HJ699" s="57"/>
      <c r="HK699" s="57"/>
      <c r="HL699" s="57"/>
      <c r="HM699" s="57"/>
      <c r="HN699" s="57"/>
      <c r="HO699" s="57"/>
      <c r="HP699" s="57"/>
      <c r="HQ699" s="57"/>
      <c r="HR699" s="57"/>
      <c r="HS699" s="57"/>
      <c r="HT699" s="57"/>
      <c r="HU699" s="57"/>
      <c r="HV699" s="57"/>
      <c r="HW699" s="57"/>
      <c r="HX699" s="57"/>
      <c r="HY699" s="57"/>
      <c r="HZ699" s="57"/>
      <c r="IA699" s="57"/>
      <c r="IB699" s="57"/>
      <c r="IC699" s="57"/>
    </row>
    <row r="700" spans="4:237"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  <c r="AA700" s="57"/>
      <c r="AB700" s="57"/>
      <c r="AC700" s="57"/>
      <c r="AD700" s="57"/>
      <c r="AE700" s="57"/>
      <c r="AF700" s="57"/>
      <c r="AG700" s="57"/>
      <c r="AH700" s="57"/>
      <c r="AI700" s="57"/>
      <c r="AJ700" s="57"/>
      <c r="AK700" s="57"/>
      <c r="AL700" s="57"/>
      <c r="AM700" s="57"/>
      <c r="AN700" s="57"/>
      <c r="AO700" s="57"/>
      <c r="AP700" s="57"/>
      <c r="AQ700" s="57"/>
      <c r="AR700" s="57"/>
      <c r="AS700" s="57"/>
      <c r="AT700" s="57"/>
      <c r="AU700" s="57"/>
      <c r="AV700" s="57"/>
      <c r="AW700" s="57"/>
      <c r="AX700" s="57"/>
      <c r="AY700" s="57"/>
      <c r="AZ700" s="57"/>
      <c r="BA700" s="57"/>
      <c r="BB700" s="57"/>
      <c r="BC700" s="57"/>
      <c r="BD700" s="57"/>
      <c r="BE700" s="57"/>
      <c r="BF700" s="57"/>
      <c r="BG700" s="57"/>
      <c r="BH700" s="57"/>
      <c r="BI700" s="57"/>
      <c r="BJ700" s="57"/>
      <c r="BK700" s="57"/>
      <c r="BL700" s="57"/>
      <c r="BM700" s="57"/>
      <c r="BN700" s="57"/>
      <c r="BO700" s="57"/>
      <c r="BP700" s="57"/>
      <c r="BQ700" s="57"/>
      <c r="BR700" s="57"/>
      <c r="BS700" s="57"/>
      <c r="BT700" s="57"/>
      <c r="BU700" s="57"/>
      <c r="BV700" s="57"/>
      <c r="BW700" s="57"/>
      <c r="BX700" s="57"/>
      <c r="BY700" s="57"/>
      <c r="BZ700" s="57"/>
      <c r="CA700" s="57"/>
      <c r="CB700" s="57"/>
      <c r="CC700" s="57"/>
      <c r="CD700" s="57"/>
      <c r="CE700" s="57"/>
      <c r="CF700" s="57"/>
      <c r="CG700" s="57"/>
      <c r="CH700" s="57"/>
      <c r="CI700" s="57"/>
      <c r="CJ700" s="57"/>
      <c r="CK700" s="57"/>
      <c r="CL700" s="57"/>
      <c r="CM700" s="57"/>
      <c r="CN700" s="57"/>
      <c r="CO700" s="57"/>
      <c r="CP700" s="57"/>
      <c r="CQ700" s="57"/>
      <c r="CR700" s="57"/>
      <c r="CS700" s="57"/>
      <c r="CT700" s="57"/>
      <c r="CU700" s="57"/>
      <c r="CV700" s="57"/>
      <c r="CW700" s="57"/>
      <c r="CX700" s="57"/>
      <c r="CY700" s="57"/>
      <c r="CZ700" s="57"/>
      <c r="DA700" s="57"/>
      <c r="DB700" s="57"/>
      <c r="DC700" s="57"/>
      <c r="DD700" s="57"/>
      <c r="DE700" s="57"/>
      <c r="DF700" s="57"/>
      <c r="DG700" s="57"/>
      <c r="DH700" s="57"/>
      <c r="DI700" s="57"/>
      <c r="DJ700" s="57"/>
      <c r="DK700" s="57"/>
      <c r="DL700" s="57"/>
      <c r="DM700" s="57"/>
      <c r="DN700" s="57"/>
      <c r="DO700" s="57"/>
      <c r="DP700" s="57"/>
      <c r="DQ700" s="57"/>
      <c r="DR700" s="57"/>
      <c r="DS700" s="57"/>
      <c r="DT700" s="57"/>
      <c r="DU700" s="57"/>
      <c r="DV700" s="57"/>
      <c r="DW700" s="57"/>
      <c r="DX700" s="57"/>
      <c r="DY700" s="57"/>
      <c r="DZ700" s="57"/>
      <c r="EA700" s="57"/>
      <c r="EB700" s="57"/>
      <c r="EC700" s="57"/>
      <c r="ED700" s="57"/>
      <c r="EE700" s="57"/>
      <c r="EF700" s="57"/>
      <c r="EG700" s="57"/>
      <c r="EH700" s="57"/>
      <c r="EI700" s="57"/>
      <c r="EJ700" s="57"/>
      <c r="EK700" s="57"/>
      <c r="EL700" s="57"/>
      <c r="EM700" s="57"/>
      <c r="EN700" s="57"/>
      <c r="EO700" s="57"/>
      <c r="EP700" s="57"/>
      <c r="EQ700" s="57"/>
      <c r="ER700" s="57"/>
      <c r="ES700" s="57"/>
      <c r="ET700" s="57"/>
      <c r="EU700" s="57"/>
      <c r="EV700" s="57"/>
      <c r="EW700" s="57"/>
      <c r="EX700" s="57"/>
      <c r="EY700" s="57"/>
      <c r="EZ700" s="57"/>
      <c r="FA700" s="57"/>
      <c r="FB700" s="57"/>
      <c r="FC700" s="57"/>
      <c r="FD700" s="57"/>
      <c r="FE700" s="57"/>
      <c r="FF700" s="57"/>
      <c r="FG700" s="57"/>
      <c r="FH700" s="57"/>
      <c r="FI700" s="57"/>
      <c r="FJ700" s="57"/>
      <c r="FK700" s="57"/>
      <c r="FL700" s="57"/>
      <c r="FM700" s="57"/>
      <c r="FN700" s="57"/>
      <c r="FO700" s="57"/>
      <c r="FP700" s="57"/>
      <c r="FQ700" s="57"/>
      <c r="FR700" s="57"/>
      <c r="FS700" s="57"/>
      <c r="FT700" s="57"/>
      <c r="FU700" s="57"/>
      <c r="FV700" s="57"/>
      <c r="FW700" s="57"/>
      <c r="FX700" s="57"/>
      <c r="FY700" s="57"/>
      <c r="FZ700" s="57"/>
      <c r="GA700" s="57"/>
      <c r="GB700" s="57"/>
      <c r="GC700" s="57"/>
      <c r="GD700" s="57"/>
      <c r="GE700" s="57"/>
      <c r="GF700" s="57"/>
      <c r="GG700" s="57"/>
      <c r="GH700" s="57"/>
      <c r="GI700" s="57"/>
      <c r="GJ700" s="57"/>
      <c r="GK700" s="57"/>
      <c r="GL700" s="57"/>
      <c r="GM700" s="57"/>
      <c r="GN700" s="57"/>
      <c r="GO700" s="57"/>
      <c r="GP700" s="57"/>
      <c r="GQ700" s="57"/>
      <c r="GR700" s="57"/>
      <c r="GS700" s="57"/>
      <c r="GT700" s="57"/>
      <c r="GU700" s="57"/>
      <c r="GV700" s="57"/>
      <c r="GW700" s="57"/>
      <c r="GX700" s="57"/>
      <c r="GY700" s="57"/>
      <c r="GZ700" s="57"/>
      <c r="HA700" s="57"/>
      <c r="HB700" s="57"/>
      <c r="HC700" s="57"/>
      <c r="HD700" s="57"/>
      <c r="HE700" s="57"/>
      <c r="HF700" s="57"/>
      <c r="HG700" s="57"/>
      <c r="HH700" s="57"/>
      <c r="HI700" s="57"/>
      <c r="HJ700" s="57"/>
      <c r="HK700" s="57"/>
      <c r="HL700" s="57"/>
      <c r="HM700" s="57"/>
      <c r="HN700" s="57"/>
      <c r="HO700" s="57"/>
      <c r="HP700" s="57"/>
      <c r="HQ700" s="57"/>
      <c r="HR700" s="57"/>
      <c r="HS700" s="57"/>
      <c r="HT700" s="57"/>
      <c r="HU700" s="57"/>
      <c r="HV700" s="57"/>
      <c r="HW700" s="57"/>
      <c r="HX700" s="57"/>
      <c r="HY700" s="57"/>
      <c r="HZ700" s="57"/>
      <c r="IA700" s="57"/>
      <c r="IB700" s="57"/>
      <c r="IC700" s="57"/>
    </row>
    <row r="701" spans="4:237"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  <c r="AA701" s="57"/>
      <c r="AB701" s="57"/>
      <c r="AC701" s="57"/>
      <c r="AD701" s="57"/>
      <c r="AE701" s="57"/>
      <c r="AF701" s="57"/>
      <c r="AG701" s="57"/>
      <c r="AH701" s="57"/>
      <c r="AI701" s="57"/>
      <c r="AJ701" s="57"/>
      <c r="AK701" s="57"/>
      <c r="AL701" s="57"/>
      <c r="AM701" s="57"/>
      <c r="AN701" s="57"/>
      <c r="AO701" s="57"/>
      <c r="AP701" s="57"/>
      <c r="AQ701" s="57"/>
      <c r="AR701" s="57"/>
      <c r="AS701" s="57"/>
      <c r="AT701" s="57"/>
      <c r="AU701" s="57"/>
      <c r="AV701" s="57"/>
      <c r="AW701" s="57"/>
      <c r="AX701" s="57"/>
      <c r="AY701" s="57"/>
      <c r="AZ701" s="57"/>
      <c r="BA701" s="57"/>
      <c r="BB701" s="57"/>
      <c r="BC701" s="57"/>
      <c r="BD701" s="57"/>
      <c r="BE701" s="57"/>
      <c r="BF701" s="57"/>
      <c r="BG701" s="57"/>
      <c r="BH701" s="57"/>
      <c r="BI701" s="57"/>
      <c r="BJ701" s="57"/>
      <c r="BK701" s="57"/>
      <c r="BL701" s="57"/>
      <c r="BM701" s="57"/>
      <c r="BN701" s="57"/>
      <c r="BO701" s="57"/>
      <c r="BP701" s="57"/>
      <c r="BQ701" s="57"/>
      <c r="BR701" s="57"/>
      <c r="BS701" s="57"/>
      <c r="BT701" s="57"/>
      <c r="BU701" s="57"/>
      <c r="BV701" s="57"/>
      <c r="BW701" s="57"/>
      <c r="BX701" s="57"/>
      <c r="BY701" s="57"/>
      <c r="BZ701" s="57"/>
      <c r="CA701" s="57"/>
      <c r="CB701" s="57"/>
      <c r="CC701" s="57"/>
      <c r="CD701" s="57"/>
      <c r="CE701" s="57"/>
      <c r="CF701" s="57"/>
      <c r="CG701" s="57"/>
      <c r="CH701" s="57"/>
      <c r="CI701" s="57"/>
      <c r="CJ701" s="57"/>
      <c r="CK701" s="57"/>
      <c r="CL701" s="57"/>
      <c r="CM701" s="57"/>
      <c r="CN701" s="57"/>
      <c r="CO701" s="57"/>
      <c r="CP701" s="57"/>
      <c r="CQ701" s="57"/>
      <c r="CR701" s="57"/>
      <c r="CS701" s="57"/>
      <c r="CT701" s="57"/>
      <c r="CU701" s="57"/>
      <c r="CV701" s="57"/>
      <c r="CW701" s="57"/>
      <c r="CX701" s="57"/>
      <c r="CY701" s="57"/>
      <c r="CZ701" s="57"/>
      <c r="DA701" s="57"/>
      <c r="DB701" s="57"/>
      <c r="DC701" s="57"/>
      <c r="DD701" s="57"/>
      <c r="DE701" s="57"/>
      <c r="DF701" s="57"/>
      <c r="DG701" s="57"/>
      <c r="DH701" s="57"/>
      <c r="DI701" s="57"/>
      <c r="DJ701" s="57"/>
      <c r="DK701" s="57"/>
      <c r="DL701" s="57"/>
      <c r="DM701" s="57"/>
      <c r="DN701" s="57"/>
      <c r="DO701" s="57"/>
      <c r="DP701" s="57"/>
      <c r="DQ701" s="57"/>
      <c r="DR701" s="57"/>
      <c r="DS701" s="57"/>
      <c r="DT701" s="57"/>
      <c r="DU701" s="57"/>
      <c r="DV701" s="57"/>
      <c r="DW701" s="57"/>
      <c r="DX701" s="57"/>
      <c r="DY701" s="57"/>
      <c r="DZ701" s="57"/>
      <c r="EA701" s="57"/>
      <c r="EB701" s="57"/>
      <c r="EC701" s="57"/>
      <c r="ED701" s="57"/>
      <c r="EE701" s="57"/>
      <c r="EF701" s="57"/>
      <c r="EG701" s="57"/>
      <c r="EH701" s="57"/>
      <c r="EI701" s="57"/>
      <c r="EJ701" s="57"/>
      <c r="EK701" s="57"/>
      <c r="EL701" s="57"/>
      <c r="EM701" s="57"/>
      <c r="EN701" s="57"/>
      <c r="EO701" s="57"/>
      <c r="EP701" s="57"/>
      <c r="EQ701" s="57"/>
      <c r="ER701" s="57"/>
      <c r="ES701" s="57"/>
      <c r="ET701" s="57"/>
      <c r="EU701" s="57"/>
      <c r="EV701" s="57"/>
      <c r="EW701" s="57"/>
      <c r="EX701" s="57"/>
      <c r="EY701" s="57"/>
      <c r="EZ701" s="57"/>
      <c r="FA701" s="57"/>
      <c r="FB701" s="57"/>
      <c r="FC701" s="57"/>
      <c r="FD701" s="57"/>
      <c r="FE701" s="57"/>
      <c r="FF701" s="57"/>
      <c r="FG701" s="57"/>
      <c r="FH701" s="57"/>
      <c r="FI701" s="57"/>
      <c r="FJ701" s="57"/>
      <c r="FK701" s="57"/>
      <c r="FL701" s="57"/>
      <c r="FM701" s="57"/>
      <c r="FN701" s="57"/>
      <c r="FO701" s="57"/>
      <c r="FP701" s="57"/>
      <c r="FQ701" s="57"/>
      <c r="FR701" s="57"/>
      <c r="FS701" s="57"/>
      <c r="FT701" s="57"/>
      <c r="FU701" s="57"/>
      <c r="FV701" s="57"/>
      <c r="FW701" s="57"/>
      <c r="FX701" s="57"/>
      <c r="FY701" s="57"/>
      <c r="FZ701" s="57"/>
      <c r="GA701" s="57"/>
      <c r="GB701" s="57"/>
      <c r="GC701" s="57"/>
      <c r="GD701" s="57"/>
      <c r="GE701" s="57"/>
      <c r="GF701" s="57"/>
      <c r="GG701" s="57"/>
      <c r="GH701" s="57"/>
      <c r="GI701" s="57"/>
      <c r="GJ701" s="57"/>
      <c r="GK701" s="57"/>
      <c r="GL701" s="57"/>
      <c r="GM701" s="57"/>
      <c r="GN701" s="57"/>
      <c r="GO701" s="57"/>
      <c r="GP701" s="57"/>
      <c r="GQ701" s="57"/>
      <c r="GR701" s="57"/>
      <c r="GS701" s="57"/>
      <c r="GT701" s="57"/>
      <c r="GU701" s="57"/>
      <c r="GV701" s="57"/>
      <c r="GW701" s="57"/>
      <c r="GX701" s="57"/>
      <c r="GY701" s="57"/>
      <c r="GZ701" s="57"/>
      <c r="HA701" s="57"/>
      <c r="HB701" s="57"/>
      <c r="HC701" s="57"/>
      <c r="HD701" s="57"/>
      <c r="HE701" s="57"/>
      <c r="HF701" s="57"/>
      <c r="HG701" s="57"/>
      <c r="HH701" s="57"/>
      <c r="HI701" s="57"/>
      <c r="HJ701" s="57"/>
      <c r="HK701" s="57"/>
      <c r="HL701" s="57"/>
      <c r="HM701" s="57"/>
      <c r="HN701" s="57"/>
      <c r="HO701" s="57"/>
      <c r="HP701" s="57"/>
      <c r="HQ701" s="57"/>
      <c r="HR701" s="57"/>
      <c r="HS701" s="57"/>
      <c r="HT701" s="57"/>
      <c r="HU701" s="57"/>
      <c r="HV701" s="57"/>
      <c r="HW701" s="57"/>
      <c r="HX701" s="57"/>
      <c r="HY701" s="57"/>
      <c r="HZ701" s="57"/>
      <c r="IA701" s="57"/>
      <c r="IB701" s="57"/>
      <c r="IC701" s="57"/>
    </row>
    <row r="702" spans="4:237"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  <c r="AA702" s="57"/>
      <c r="AB702" s="57"/>
      <c r="AC702" s="57"/>
      <c r="AD702" s="57"/>
      <c r="AE702" s="57"/>
      <c r="AF702" s="57"/>
      <c r="AG702" s="57"/>
      <c r="AH702" s="57"/>
      <c r="AI702" s="57"/>
      <c r="AJ702" s="57"/>
      <c r="AK702" s="57"/>
      <c r="AL702" s="57"/>
      <c r="AM702" s="57"/>
      <c r="AN702" s="57"/>
      <c r="AO702" s="57"/>
      <c r="AP702" s="57"/>
      <c r="AQ702" s="57"/>
      <c r="AR702" s="57"/>
      <c r="AS702" s="57"/>
      <c r="AT702" s="57"/>
      <c r="AU702" s="57"/>
      <c r="AV702" s="57"/>
      <c r="AW702" s="57"/>
      <c r="AX702" s="57"/>
      <c r="AY702" s="57"/>
      <c r="AZ702" s="57"/>
      <c r="BA702" s="57"/>
      <c r="BB702" s="57"/>
      <c r="BC702" s="57"/>
      <c r="BD702" s="57"/>
      <c r="BE702" s="57"/>
      <c r="BF702" s="57"/>
      <c r="BG702" s="57"/>
      <c r="BH702" s="57"/>
      <c r="BI702" s="57"/>
      <c r="BJ702" s="57"/>
      <c r="BK702" s="57"/>
      <c r="BL702" s="57"/>
      <c r="BM702" s="57"/>
      <c r="BN702" s="57"/>
      <c r="BO702" s="57"/>
      <c r="BP702" s="57"/>
      <c r="BQ702" s="57"/>
      <c r="BR702" s="57"/>
      <c r="BS702" s="57"/>
      <c r="BT702" s="57"/>
      <c r="BU702" s="57"/>
      <c r="BV702" s="57"/>
      <c r="BW702" s="57"/>
      <c r="BX702" s="57"/>
      <c r="BY702" s="57"/>
      <c r="BZ702" s="57"/>
      <c r="CA702" s="57"/>
      <c r="CB702" s="57"/>
      <c r="CC702" s="57"/>
      <c r="CD702" s="57"/>
      <c r="CE702" s="57"/>
      <c r="CF702" s="57"/>
      <c r="CG702" s="57"/>
      <c r="CH702" s="57"/>
      <c r="CI702" s="57"/>
      <c r="CJ702" s="57"/>
      <c r="CK702" s="57"/>
      <c r="CL702" s="57"/>
      <c r="CM702" s="57"/>
      <c r="CN702" s="57"/>
      <c r="CO702" s="57"/>
      <c r="CP702" s="57"/>
      <c r="CQ702" s="57"/>
      <c r="CR702" s="57"/>
      <c r="CS702" s="57"/>
      <c r="CT702" s="57"/>
      <c r="CU702" s="57"/>
      <c r="CV702" s="57"/>
      <c r="CW702" s="57"/>
      <c r="CX702" s="57"/>
      <c r="CY702" s="57"/>
      <c r="CZ702" s="57"/>
      <c r="DA702" s="57"/>
      <c r="DB702" s="57"/>
      <c r="DC702" s="57"/>
      <c r="DD702" s="57"/>
      <c r="DE702" s="57"/>
      <c r="DF702" s="57"/>
      <c r="DG702" s="57"/>
      <c r="DH702" s="57"/>
      <c r="DI702" s="57"/>
      <c r="DJ702" s="57"/>
      <c r="DK702" s="57"/>
      <c r="DL702" s="57"/>
      <c r="DM702" s="57"/>
      <c r="DN702" s="57"/>
      <c r="DO702" s="57"/>
      <c r="DP702" s="57"/>
      <c r="DQ702" s="57"/>
      <c r="DR702" s="57"/>
      <c r="DS702" s="57"/>
      <c r="DT702" s="57"/>
      <c r="DU702" s="57"/>
      <c r="DV702" s="57"/>
      <c r="DW702" s="57"/>
      <c r="DX702" s="57"/>
      <c r="DY702" s="57"/>
      <c r="DZ702" s="57"/>
      <c r="EA702" s="57"/>
      <c r="EB702" s="57"/>
      <c r="EC702" s="57"/>
      <c r="ED702" s="57"/>
      <c r="EE702" s="57"/>
      <c r="EF702" s="57"/>
      <c r="EG702" s="57"/>
      <c r="EH702" s="57"/>
      <c r="EI702" s="57"/>
      <c r="EJ702" s="57"/>
      <c r="EK702" s="57"/>
      <c r="EL702" s="57"/>
      <c r="EM702" s="57"/>
      <c r="EN702" s="57"/>
      <c r="EO702" s="57"/>
      <c r="EP702" s="57"/>
      <c r="EQ702" s="57"/>
      <c r="ER702" s="57"/>
      <c r="ES702" s="57"/>
      <c r="ET702" s="57"/>
      <c r="EU702" s="57"/>
      <c r="EV702" s="57"/>
      <c r="EW702" s="57"/>
      <c r="EX702" s="57"/>
      <c r="EY702" s="57"/>
      <c r="EZ702" s="57"/>
      <c r="FA702" s="57"/>
      <c r="FB702" s="57"/>
      <c r="FC702" s="57"/>
      <c r="FD702" s="57"/>
      <c r="FE702" s="57"/>
      <c r="FF702" s="57"/>
      <c r="FG702" s="57"/>
      <c r="FH702" s="57"/>
      <c r="FI702" s="57"/>
      <c r="FJ702" s="57"/>
      <c r="FK702" s="57"/>
      <c r="FL702" s="57"/>
      <c r="FM702" s="57"/>
      <c r="FN702" s="57"/>
      <c r="FO702" s="57"/>
      <c r="FP702" s="57"/>
      <c r="FQ702" s="57"/>
      <c r="FR702" s="57"/>
      <c r="FS702" s="57"/>
      <c r="FT702" s="57"/>
      <c r="FU702" s="57"/>
      <c r="FV702" s="57"/>
      <c r="FW702" s="57"/>
      <c r="FX702" s="57"/>
      <c r="FY702" s="57"/>
      <c r="FZ702" s="57"/>
      <c r="GA702" s="57"/>
      <c r="GB702" s="57"/>
      <c r="GC702" s="57"/>
      <c r="GD702" s="57"/>
      <c r="GE702" s="57"/>
      <c r="GF702" s="57"/>
      <c r="GG702" s="57"/>
      <c r="GH702" s="57"/>
      <c r="GI702" s="57"/>
      <c r="GJ702" s="57"/>
      <c r="GK702" s="57"/>
      <c r="GL702" s="57"/>
      <c r="GM702" s="57"/>
      <c r="GN702" s="57"/>
      <c r="GO702" s="57"/>
      <c r="GP702" s="57"/>
      <c r="GQ702" s="57"/>
      <c r="GR702" s="57"/>
      <c r="GS702" s="57"/>
      <c r="GT702" s="57"/>
      <c r="GU702" s="57"/>
      <c r="GV702" s="57"/>
      <c r="GW702" s="57"/>
      <c r="GX702" s="57"/>
      <c r="GY702" s="57"/>
      <c r="GZ702" s="57"/>
      <c r="HA702" s="57"/>
      <c r="HB702" s="57"/>
      <c r="HC702" s="57"/>
      <c r="HD702" s="57"/>
      <c r="HE702" s="57"/>
      <c r="HF702" s="57"/>
      <c r="HG702" s="57"/>
      <c r="HH702" s="57"/>
      <c r="HI702" s="57"/>
      <c r="HJ702" s="57"/>
      <c r="HK702" s="57"/>
      <c r="HL702" s="57"/>
      <c r="HM702" s="57"/>
      <c r="HN702" s="57"/>
      <c r="HO702" s="57"/>
      <c r="HP702" s="57"/>
      <c r="HQ702" s="57"/>
      <c r="HR702" s="57"/>
      <c r="HS702" s="57"/>
      <c r="HT702" s="57"/>
      <c r="HU702" s="57"/>
      <c r="HV702" s="57"/>
      <c r="HW702" s="57"/>
      <c r="HX702" s="57"/>
      <c r="HY702" s="57"/>
      <c r="HZ702" s="57"/>
      <c r="IA702" s="57"/>
      <c r="IB702" s="57"/>
      <c r="IC702" s="57"/>
    </row>
    <row r="703" spans="4:237"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  <c r="AA703" s="57"/>
      <c r="AB703" s="57"/>
      <c r="AC703" s="57"/>
      <c r="AD703" s="57"/>
      <c r="AE703" s="57"/>
      <c r="AF703" s="57"/>
      <c r="AG703" s="57"/>
      <c r="AH703" s="57"/>
      <c r="AI703" s="57"/>
      <c r="AJ703" s="57"/>
      <c r="AK703" s="57"/>
      <c r="AL703" s="57"/>
      <c r="AM703" s="57"/>
      <c r="AN703" s="57"/>
      <c r="AO703" s="57"/>
      <c r="AP703" s="57"/>
      <c r="AQ703" s="57"/>
      <c r="AR703" s="57"/>
      <c r="AS703" s="57"/>
      <c r="AT703" s="57"/>
      <c r="AU703" s="57"/>
      <c r="AV703" s="57"/>
      <c r="AW703" s="57"/>
      <c r="AX703" s="57"/>
      <c r="AY703" s="57"/>
      <c r="AZ703" s="57"/>
      <c r="BA703" s="57"/>
      <c r="BB703" s="57"/>
      <c r="BC703" s="57"/>
      <c r="BD703" s="57"/>
      <c r="BE703" s="57"/>
      <c r="BF703" s="57"/>
      <c r="BG703" s="57"/>
      <c r="BH703" s="57"/>
      <c r="BI703" s="57"/>
      <c r="BJ703" s="57"/>
      <c r="BK703" s="57"/>
      <c r="BL703" s="57"/>
      <c r="BM703" s="57"/>
      <c r="BN703" s="57"/>
      <c r="BO703" s="57"/>
      <c r="BP703" s="57"/>
      <c r="BQ703" s="57"/>
      <c r="BR703" s="57"/>
      <c r="BS703" s="57"/>
      <c r="BT703" s="57"/>
      <c r="BU703" s="57"/>
      <c r="BV703" s="57"/>
      <c r="BW703" s="57"/>
      <c r="BX703" s="57"/>
      <c r="BY703" s="57"/>
      <c r="BZ703" s="57"/>
      <c r="CA703" s="57"/>
      <c r="CB703" s="57"/>
      <c r="CC703" s="57"/>
      <c r="CD703" s="57"/>
      <c r="CE703" s="57"/>
      <c r="CF703" s="57"/>
      <c r="CG703" s="57"/>
      <c r="CH703" s="57"/>
      <c r="CI703" s="57"/>
      <c r="CJ703" s="57"/>
      <c r="CK703" s="57"/>
      <c r="CL703" s="57"/>
      <c r="CM703" s="57"/>
      <c r="CN703" s="57"/>
      <c r="CO703" s="57"/>
      <c r="CP703" s="57"/>
      <c r="CQ703" s="57"/>
      <c r="CR703" s="57"/>
      <c r="CS703" s="57"/>
      <c r="CT703" s="57"/>
      <c r="CU703" s="57"/>
      <c r="CV703" s="57"/>
      <c r="CW703" s="57"/>
      <c r="CX703" s="57"/>
      <c r="CY703" s="57"/>
      <c r="CZ703" s="57"/>
      <c r="DA703" s="57"/>
      <c r="DB703" s="57"/>
      <c r="DC703" s="57"/>
      <c r="DD703" s="57"/>
      <c r="DE703" s="57"/>
      <c r="DF703" s="57"/>
      <c r="DG703" s="57"/>
      <c r="DH703" s="57"/>
      <c r="DI703" s="57"/>
      <c r="DJ703" s="57"/>
      <c r="DK703" s="57"/>
      <c r="DL703" s="57"/>
      <c r="DM703" s="57"/>
      <c r="DN703" s="57"/>
      <c r="DO703" s="57"/>
      <c r="DP703" s="57"/>
      <c r="DQ703" s="57"/>
      <c r="DR703" s="57"/>
      <c r="DS703" s="57"/>
      <c r="DT703" s="57"/>
      <c r="DU703" s="57"/>
      <c r="DV703" s="57"/>
      <c r="DW703" s="57"/>
      <c r="DX703" s="57"/>
      <c r="DY703" s="57"/>
      <c r="DZ703" s="57"/>
      <c r="EA703" s="57"/>
      <c r="EB703" s="57"/>
      <c r="EC703" s="57"/>
      <c r="ED703" s="57"/>
      <c r="EE703" s="57"/>
      <c r="EF703" s="57"/>
      <c r="EG703" s="57"/>
      <c r="EH703" s="57"/>
      <c r="EI703" s="57"/>
      <c r="EJ703" s="57"/>
      <c r="EK703" s="57"/>
      <c r="EL703" s="57"/>
      <c r="EM703" s="57"/>
      <c r="EN703" s="57"/>
      <c r="EO703" s="57"/>
      <c r="EP703" s="57"/>
      <c r="EQ703" s="57"/>
      <c r="ER703" s="57"/>
      <c r="ES703" s="57"/>
      <c r="ET703" s="57"/>
      <c r="EU703" s="57"/>
      <c r="EV703" s="57"/>
      <c r="EW703" s="57"/>
      <c r="EX703" s="57"/>
      <c r="EY703" s="57"/>
      <c r="EZ703" s="57"/>
      <c r="FA703" s="57"/>
      <c r="FB703" s="57"/>
      <c r="FC703" s="57"/>
      <c r="FD703" s="57"/>
      <c r="FE703" s="57"/>
      <c r="FF703" s="57"/>
      <c r="FG703" s="57"/>
      <c r="FH703" s="57"/>
      <c r="FI703" s="57"/>
      <c r="FJ703" s="57"/>
      <c r="FK703" s="57"/>
      <c r="FL703" s="57"/>
      <c r="FM703" s="57"/>
      <c r="FN703" s="57"/>
      <c r="FO703" s="57"/>
      <c r="FP703" s="57"/>
      <c r="FQ703" s="57"/>
      <c r="FR703" s="57"/>
      <c r="FS703" s="57"/>
      <c r="FT703" s="57"/>
      <c r="FU703" s="57"/>
      <c r="FV703" s="57"/>
      <c r="FW703" s="57"/>
      <c r="FX703" s="57"/>
      <c r="FY703" s="57"/>
      <c r="FZ703" s="57"/>
      <c r="GA703" s="57"/>
      <c r="GB703" s="57"/>
      <c r="GC703" s="57"/>
      <c r="GD703" s="57"/>
      <c r="GE703" s="57"/>
      <c r="GF703" s="57"/>
      <c r="GG703" s="57"/>
      <c r="GH703" s="57"/>
      <c r="GI703" s="57"/>
      <c r="GJ703" s="57"/>
      <c r="GK703" s="57"/>
      <c r="GL703" s="57"/>
      <c r="GM703" s="57"/>
      <c r="GN703" s="57"/>
      <c r="GO703" s="57"/>
      <c r="GP703" s="57"/>
      <c r="GQ703" s="57"/>
      <c r="GR703" s="57"/>
      <c r="GS703" s="57"/>
      <c r="GT703" s="57"/>
      <c r="GU703" s="57"/>
      <c r="GV703" s="57"/>
      <c r="GW703" s="57"/>
      <c r="GX703" s="57"/>
      <c r="GY703" s="57"/>
      <c r="GZ703" s="57"/>
      <c r="HA703" s="57"/>
      <c r="HB703" s="57"/>
      <c r="HC703" s="57"/>
      <c r="HD703" s="57"/>
      <c r="HE703" s="57"/>
      <c r="HF703" s="57"/>
      <c r="HG703" s="57"/>
      <c r="HH703" s="57"/>
      <c r="HI703" s="57"/>
      <c r="HJ703" s="57"/>
      <c r="HK703" s="57"/>
      <c r="HL703" s="57"/>
      <c r="HM703" s="57"/>
      <c r="HN703" s="57"/>
      <c r="HO703" s="57"/>
      <c r="HP703" s="57"/>
      <c r="HQ703" s="57"/>
      <c r="HR703" s="57"/>
      <c r="HS703" s="57"/>
      <c r="HT703" s="57"/>
      <c r="HU703" s="57"/>
      <c r="HV703" s="57"/>
      <c r="HW703" s="57"/>
      <c r="HX703" s="57"/>
      <c r="HY703" s="57"/>
      <c r="HZ703" s="57"/>
      <c r="IA703" s="57"/>
      <c r="IB703" s="57"/>
      <c r="IC703" s="57"/>
    </row>
    <row r="704" spans="4:237"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  <c r="AA704" s="57"/>
      <c r="AB704" s="57"/>
      <c r="AC704" s="57"/>
      <c r="AD704" s="57"/>
      <c r="AE704" s="57"/>
      <c r="AF704" s="57"/>
      <c r="AG704" s="57"/>
      <c r="AH704" s="57"/>
      <c r="AI704" s="57"/>
      <c r="AJ704" s="57"/>
      <c r="AK704" s="57"/>
      <c r="AL704" s="57"/>
      <c r="AM704" s="57"/>
      <c r="AN704" s="57"/>
      <c r="AO704" s="57"/>
      <c r="AP704" s="57"/>
      <c r="AQ704" s="57"/>
      <c r="AR704" s="57"/>
      <c r="AS704" s="57"/>
      <c r="AT704" s="57"/>
      <c r="AU704" s="57"/>
      <c r="AV704" s="57"/>
      <c r="AW704" s="57"/>
      <c r="AX704" s="57"/>
      <c r="AY704" s="57"/>
      <c r="AZ704" s="57"/>
      <c r="BA704" s="57"/>
      <c r="BB704" s="57"/>
      <c r="BC704" s="57"/>
      <c r="BD704" s="57"/>
      <c r="BE704" s="57"/>
      <c r="BF704" s="57"/>
      <c r="BG704" s="57"/>
      <c r="BH704" s="57"/>
      <c r="BI704" s="57"/>
      <c r="BJ704" s="57"/>
      <c r="BK704" s="57"/>
      <c r="BL704" s="57"/>
      <c r="BM704" s="57"/>
      <c r="BN704" s="57"/>
      <c r="BO704" s="57"/>
      <c r="BP704" s="57"/>
      <c r="BQ704" s="57"/>
      <c r="BR704" s="57"/>
      <c r="BS704" s="57"/>
      <c r="BT704" s="57"/>
      <c r="BU704" s="57"/>
      <c r="BV704" s="57"/>
      <c r="BW704" s="57"/>
      <c r="BX704" s="57"/>
      <c r="BY704" s="57"/>
      <c r="BZ704" s="57"/>
      <c r="CA704" s="57"/>
      <c r="CB704" s="57"/>
      <c r="CC704" s="57"/>
      <c r="CD704" s="57"/>
      <c r="CE704" s="57"/>
      <c r="CF704" s="57"/>
      <c r="CG704" s="57"/>
      <c r="CH704" s="57"/>
      <c r="CI704" s="57"/>
      <c r="CJ704" s="57"/>
      <c r="CK704" s="57"/>
      <c r="CL704" s="57"/>
      <c r="CM704" s="57"/>
      <c r="CN704" s="57"/>
      <c r="CO704" s="57"/>
      <c r="CP704" s="57"/>
      <c r="CQ704" s="57"/>
      <c r="CR704" s="57"/>
      <c r="CS704" s="57"/>
      <c r="CT704" s="57"/>
      <c r="CU704" s="57"/>
      <c r="CV704" s="57"/>
      <c r="CW704" s="57"/>
      <c r="CX704" s="57"/>
      <c r="CY704" s="57"/>
      <c r="CZ704" s="57"/>
      <c r="DA704" s="57"/>
      <c r="DB704" s="57"/>
      <c r="DC704" s="57"/>
      <c r="DD704" s="57"/>
      <c r="DE704" s="57"/>
      <c r="DF704" s="57"/>
      <c r="DG704" s="57"/>
      <c r="DH704" s="57"/>
      <c r="DI704" s="57"/>
      <c r="DJ704" s="57"/>
      <c r="DK704" s="57"/>
      <c r="DL704" s="57"/>
      <c r="DM704" s="57"/>
      <c r="DN704" s="57"/>
      <c r="DO704" s="57"/>
      <c r="DP704" s="57"/>
      <c r="DQ704" s="57"/>
      <c r="DR704" s="57"/>
      <c r="DS704" s="57"/>
      <c r="DT704" s="57"/>
      <c r="DU704" s="57"/>
      <c r="DV704" s="57"/>
      <c r="DW704" s="57"/>
      <c r="DX704" s="57"/>
      <c r="DY704" s="57"/>
      <c r="DZ704" s="57"/>
      <c r="EA704" s="57"/>
      <c r="EB704" s="57"/>
      <c r="EC704" s="57"/>
      <c r="ED704" s="57"/>
      <c r="EE704" s="57"/>
      <c r="EF704" s="57"/>
      <c r="EG704" s="57"/>
      <c r="EH704" s="57"/>
      <c r="EI704" s="57"/>
      <c r="EJ704" s="57"/>
      <c r="EK704" s="57"/>
      <c r="EL704" s="57"/>
      <c r="EM704" s="57"/>
      <c r="EN704" s="57"/>
      <c r="EO704" s="57"/>
      <c r="EP704" s="57"/>
      <c r="EQ704" s="57"/>
      <c r="ER704" s="57"/>
      <c r="ES704" s="57"/>
      <c r="ET704" s="57"/>
      <c r="EU704" s="57"/>
      <c r="EV704" s="57"/>
      <c r="EW704" s="57"/>
      <c r="EX704" s="57"/>
      <c r="EY704" s="57"/>
      <c r="EZ704" s="57"/>
      <c r="FA704" s="57"/>
      <c r="FB704" s="57"/>
      <c r="FC704" s="57"/>
      <c r="FD704" s="57"/>
      <c r="FE704" s="57"/>
      <c r="FF704" s="57"/>
      <c r="FG704" s="57"/>
      <c r="FH704" s="57"/>
      <c r="FI704" s="57"/>
      <c r="FJ704" s="57"/>
      <c r="FK704" s="57"/>
      <c r="FL704" s="57"/>
      <c r="FM704" s="57"/>
      <c r="FN704" s="57"/>
      <c r="FO704" s="57"/>
      <c r="FP704" s="57"/>
      <c r="FQ704" s="57"/>
      <c r="FR704" s="57"/>
      <c r="FS704" s="57"/>
      <c r="FT704" s="57"/>
      <c r="FU704" s="57"/>
      <c r="FV704" s="57"/>
      <c r="FW704" s="57"/>
      <c r="FX704" s="57"/>
      <c r="FY704" s="57"/>
      <c r="FZ704" s="57"/>
      <c r="GA704" s="57"/>
      <c r="GB704" s="57"/>
      <c r="GC704" s="57"/>
      <c r="GD704" s="57"/>
      <c r="GE704" s="57"/>
      <c r="GF704" s="57"/>
      <c r="GG704" s="57"/>
      <c r="GH704" s="57"/>
      <c r="GI704" s="57"/>
      <c r="GJ704" s="57"/>
      <c r="GK704" s="57"/>
      <c r="GL704" s="57"/>
      <c r="GM704" s="57"/>
      <c r="GN704" s="57"/>
      <c r="GO704" s="57"/>
      <c r="GP704" s="57"/>
      <c r="GQ704" s="57"/>
      <c r="GR704" s="57"/>
      <c r="GS704" s="57"/>
      <c r="GT704" s="57"/>
      <c r="GU704" s="57"/>
      <c r="GV704" s="57"/>
      <c r="GW704" s="57"/>
      <c r="GX704" s="57"/>
      <c r="GY704" s="57"/>
      <c r="GZ704" s="57"/>
      <c r="HA704" s="57"/>
      <c r="HB704" s="57"/>
      <c r="HC704" s="57"/>
      <c r="HD704" s="57"/>
      <c r="HE704" s="57"/>
      <c r="HF704" s="57"/>
      <c r="HG704" s="57"/>
      <c r="HH704" s="57"/>
      <c r="HI704" s="57"/>
      <c r="HJ704" s="57"/>
      <c r="HK704" s="57"/>
      <c r="HL704" s="57"/>
      <c r="HM704" s="57"/>
      <c r="HN704" s="57"/>
      <c r="HO704" s="57"/>
      <c r="HP704" s="57"/>
      <c r="HQ704" s="57"/>
      <c r="HR704" s="57"/>
      <c r="HS704" s="57"/>
      <c r="HT704" s="57"/>
      <c r="HU704" s="57"/>
      <c r="HV704" s="57"/>
      <c r="HW704" s="57"/>
      <c r="HX704" s="57"/>
      <c r="HY704" s="57"/>
      <c r="HZ704" s="57"/>
      <c r="IA704" s="57"/>
      <c r="IB704" s="57"/>
      <c r="IC704" s="57"/>
    </row>
    <row r="705" spans="4:237"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  <c r="AA705" s="57"/>
      <c r="AB705" s="57"/>
      <c r="AC705" s="57"/>
      <c r="AD705" s="57"/>
      <c r="AE705" s="57"/>
      <c r="AF705" s="57"/>
      <c r="AG705" s="57"/>
      <c r="AH705" s="57"/>
      <c r="AI705" s="57"/>
      <c r="AJ705" s="57"/>
      <c r="AK705" s="57"/>
      <c r="AL705" s="57"/>
      <c r="AM705" s="57"/>
      <c r="AN705" s="57"/>
      <c r="AO705" s="57"/>
      <c r="AP705" s="57"/>
      <c r="AQ705" s="57"/>
      <c r="AR705" s="57"/>
      <c r="AS705" s="57"/>
      <c r="AT705" s="57"/>
      <c r="AU705" s="57"/>
      <c r="AV705" s="57"/>
      <c r="AW705" s="57"/>
      <c r="AX705" s="57"/>
      <c r="AY705" s="57"/>
      <c r="AZ705" s="57"/>
      <c r="BA705" s="57"/>
      <c r="BB705" s="57"/>
      <c r="BC705" s="57"/>
      <c r="BD705" s="57"/>
      <c r="BE705" s="57"/>
      <c r="BF705" s="57"/>
      <c r="BG705" s="57"/>
      <c r="BH705" s="57"/>
      <c r="BI705" s="57"/>
      <c r="BJ705" s="57"/>
      <c r="BK705" s="57"/>
      <c r="BL705" s="57"/>
      <c r="BM705" s="57"/>
      <c r="BN705" s="57"/>
      <c r="BO705" s="57"/>
      <c r="BP705" s="57"/>
      <c r="BQ705" s="57"/>
      <c r="BR705" s="57"/>
      <c r="BS705" s="57"/>
      <c r="BT705" s="57"/>
      <c r="BU705" s="57"/>
      <c r="BV705" s="57"/>
      <c r="BW705" s="57"/>
      <c r="BX705" s="57"/>
      <c r="BY705" s="57"/>
      <c r="BZ705" s="57"/>
      <c r="CA705" s="57"/>
      <c r="CB705" s="57"/>
      <c r="CC705" s="57"/>
      <c r="CD705" s="57"/>
      <c r="CE705" s="57"/>
      <c r="CF705" s="57"/>
      <c r="CG705" s="57"/>
      <c r="CH705" s="57"/>
      <c r="CI705" s="57"/>
      <c r="CJ705" s="57"/>
      <c r="CK705" s="57"/>
      <c r="CL705" s="57"/>
      <c r="CM705" s="57"/>
      <c r="CN705" s="57"/>
      <c r="CO705" s="57"/>
      <c r="CP705" s="57"/>
      <c r="CQ705" s="57"/>
      <c r="CR705" s="57"/>
      <c r="CS705" s="57"/>
      <c r="CT705" s="57"/>
      <c r="CU705" s="57"/>
      <c r="CV705" s="57"/>
      <c r="CW705" s="57"/>
      <c r="CX705" s="57"/>
      <c r="CY705" s="57"/>
      <c r="CZ705" s="57"/>
      <c r="DA705" s="57"/>
      <c r="DB705" s="57"/>
      <c r="DC705" s="57"/>
      <c r="DD705" s="57"/>
      <c r="DE705" s="57"/>
      <c r="DF705" s="57"/>
      <c r="DG705" s="57"/>
      <c r="DH705" s="57"/>
      <c r="DI705" s="57"/>
      <c r="DJ705" s="57"/>
      <c r="DK705" s="57"/>
      <c r="DL705" s="57"/>
      <c r="DM705" s="57"/>
      <c r="DN705" s="57"/>
      <c r="DO705" s="57"/>
      <c r="DP705" s="57"/>
      <c r="DQ705" s="57"/>
      <c r="DR705" s="57"/>
      <c r="DS705" s="57"/>
      <c r="DT705" s="57"/>
      <c r="DU705" s="57"/>
      <c r="DV705" s="57"/>
      <c r="DW705" s="57"/>
      <c r="DX705" s="57"/>
      <c r="DY705" s="57"/>
      <c r="DZ705" s="57"/>
      <c r="EA705" s="57"/>
      <c r="EB705" s="57"/>
      <c r="EC705" s="57"/>
      <c r="ED705" s="57"/>
      <c r="EE705" s="57"/>
      <c r="EF705" s="57"/>
      <c r="EG705" s="57"/>
      <c r="EH705" s="57"/>
      <c r="EI705" s="57"/>
      <c r="EJ705" s="57"/>
      <c r="EK705" s="57"/>
      <c r="EL705" s="57"/>
      <c r="EM705" s="57"/>
      <c r="EN705" s="57"/>
      <c r="EO705" s="57"/>
      <c r="EP705" s="57"/>
      <c r="EQ705" s="57"/>
      <c r="ER705" s="57"/>
      <c r="ES705" s="57"/>
      <c r="ET705" s="57"/>
      <c r="EU705" s="57"/>
      <c r="EV705" s="57"/>
      <c r="EW705" s="57"/>
      <c r="EX705" s="57"/>
      <c r="EY705" s="57"/>
      <c r="EZ705" s="57"/>
      <c r="FA705" s="57"/>
      <c r="FB705" s="57"/>
      <c r="FC705" s="57"/>
      <c r="FD705" s="57"/>
      <c r="FE705" s="57"/>
      <c r="FF705" s="57"/>
      <c r="FG705" s="57"/>
      <c r="FH705" s="57"/>
      <c r="FI705" s="57"/>
      <c r="FJ705" s="57"/>
      <c r="FK705" s="57"/>
      <c r="FL705" s="57"/>
      <c r="FM705" s="57"/>
      <c r="FN705" s="57"/>
      <c r="FO705" s="57"/>
      <c r="FP705" s="57"/>
      <c r="FQ705" s="57"/>
      <c r="FR705" s="57"/>
      <c r="FS705" s="57"/>
      <c r="FT705" s="57"/>
      <c r="FU705" s="57"/>
      <c r="FV705" s="57"/>
      <c r="FW705" s="57"/>
      <c r="FX705" s="57"/>
      <c r="FY705" s="57"/>
      <c r="FZ705" s="57"/>
      <c r="GA705" s="57"/>
      <c r="GB705" s="57"/>
      <c r="GC705" s="57"/>
      <c r="GD705" s="57"/>
      <c r="GE705" s="57"/>
      <c r="GF705" s="57"/>
      <c r="GG705" s="57"/>
      <c r="GH705" s="57"/>
      <c r="GI705" s="57"/>
      <c r="GJ705" s="57"/>
      <c r="GK705" s="57"/>
      <c r="GL705" s="57"/>
      <c r="GM705" s="57"/>
      <c r="GN705" s="57"/>
      <c r="GO705" s="57"/>
      <c r="GP705" s="57"/>
      <c r="GQ705" s="57"/>
      <c r="GR705" s="57"/>
      <c r="GS705" s="57"/>
      <c r="GT705" s="57"/>
      <c r="GU705" s="57"/>
      <c r="GV705" s="57"/>
      <c r="GW705" s="57"/>
      <c r="GX705" s="57"/>
      <c r="GY705" s="57"/>
      <c r="GZ705" s="57"/>
      <c r="HA705" s="57"/>
      <c r="HB705" s="57"/>
      <c r="HC705" s="57"/>
      <c r="HD705" s="57"/>
      <c r="HE705" s="57"/>
      <c r="HF705" s="57"/>
      <c r="HG705" s="57"/>
      <c r="HH705" s="57"/>
      <c r="HI705" s="57"/>
      <c r="HJ705" s="57"/>
      <c r="HK705" s="57"/>
      <c r="HL705" s="57"/>
      <c r="HM705" s="57"/>
      <c r="HN705" s="57"/>
      <c r="HO705" s="57"/>
      <c r="HP705" s="57"/>
      <c r="HQ705" s="57"/>
      <c r="HR705" s="57"/>
      <c r="HS705" s="57"/>
      <c r="HT705" s="57"/>
      <c r="HU705" s="57"/>
      <c r="HV705" s="57"/>
      <c r="HW705" s="57"/>
      <c r="HX705" s="57"/>
      <c r="HY705" s="57"/>
      <c r="HZ705" s="57"/>
      <c r="IA705" s="57"/>
      <c r="IB705" s="57"/>
      <c r="IC705" s="57"/>
    </row>
    <row r="706" spans="4:237"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  <c r="AA706" s="57"/>
      <c r="AB706" s="57"/>
      <c r="AC706" s="57"/>
      <c r="AD706" s="57"/>
      <c r="AE706" s="57"/>
      <c r="AF706" s="57"/>
      <c r="AG706" s="57"/>
      <c r="AH706" s="57"/>
      <c r="AI706" s="57"/>
      <c r="AJ706" s="57"/>
      <c r="AK706" s="57"/>
      <c r="AL706" s="57"/>
      <c r="AM706" s="57"/>
      <c r="AN706" s="57"/>
      <c r="AO706" s="57"/>
      <c r="AP706" s="57"/>
      <c r="AQ706" s="57"/>
      <c r="AR706" s="57"/>
      <c r="AS706" s="57"/>
      <c r="AT706" s="57"/>
      <c r="AU706" s="57"/>
      <c r="AV706" s="57"/>
      <c r="AW706" s="57"/>
      <c r="AX706" s="57"/>
      <c r="AY706" s="57"/>
      <c r="AZ706" s="57"/>
      <c r="BA706" s="57"/>
      <c r="BB706" s="57"/>
      <c r="BC706" s="57"/>
      <c r="BD706" s="57"/>
      <c r="BE706" s="57"/>
      <c r="BF706" s="57"/>
      <c r="BG706" s="57"/>
      <c r="BH706" s="57"/>
      <c r="BI706" s="57"/>
      <c r="BJ706" s="57"/>
      <c r="BK706" s="57"/>
      <c r="BL706" s="57"/>
      <c r="BM706" s="57"/>
      <c r="BN706" s="57"/>
      <c r="BO706" s="57"/>
      <c r="BP706" s="57"/>
      <c r="BQ706" s="57"/>
      <c r="BR706" s="57"/>
      <c r="BS706" s="57"/>
      <c r="BT706" s="57"/>
      <c r="BU706" s="57"/>
      <c r="BV706" s="57"/>
      <c r="BW706" s="57"/>
      <c r="BX706" s="57"/>
      <c r="BY706" s="57"/>
      <c r="BZ706" s="57"/>
      <c r="CA706" s="57"/>
      <c r="CB706" s="57"/>
      <c r="CC706" s="57"/>
      <c r="CD706" s="57"/>
      <c r="CE706" s="57"/>
      <c r="CF706" s="57"/>
      <c r="CG706" s="57"/>
      <c r="CH706" s="57"/>
      <c r="CI706" s="57"/>
      <c r="CJ706" s="57"/>
      <c r="CK706" s="57"/>
      <c r="CL706" s="57"/>
      <c r="CM706" s="57"/>
      <c r="CN706" s="57"/>
      <c r="CO706" s="57"/>
      <c r="CP706" s="57"/>
      <c r="CQ706" s="57"/>
      <c r="CR706" s="57"/>
      <c r="CS706" s="57"/>
      <c r="CT706" s="57"/>
      <c r="CU706" s="57"/>
      <c r="CV706" s="57"/>
      <c r="CW706" s="57"/>
      <c r="CX706" s="57"/>
      <c r="CY706" s="57"/>
      <c r="CZ706" s="57"/>
      <c r="DA706" s="57"/>
      <c r="DB706" s="57"/>
      <c r="DC706" s="57"/>
      <c r="DD706" s="57"/>
      <c r="DE706" s="57"/>
      <c r="DF706" s="57"/>
      <c r="DG706" s="57"/>
      <c r="DH706" s="57"/>
      <c r="DI706" s="57"/>
      <c r="DJ706" s="57"/>
      <c r="DK706" s="57"/>
      <c r="DL706" s="57"/>
      <c r="DM706" s="57"/>
      <c r="DN706" s="57"/>
      <c r="DO706" s="57"/>
      <c r="DP706" s="57"/>
      <c r="DQ706" s="57"/>
      <c r="DR706" s="57"/>
      <c r="DS706" s="57"/>
      <c r="DT706" s="57"/>
      <c r="DU706" s="57"/>
      <c r="DV706" s="57"/>
      <c r="DW706" s="57"/>
      <c r="DX706" s="57"/>
      <c r="DY706" s="57"/>
      <c r="DZ706" s="57"/>
      <c r="EA706" s="57"/>
      <c r="EB706" s="57"/>
      <c r="EC706" s="57"/>
      <c r="ED706" s="57"/>
      <c r="EE706" s="57"/>
      <c r="EF706" s="57"/>
      <c r="EG706" s="57"/>
      <c r="EH706" s="57"/>
      <c r="EI706" s="57"/>
      <c r="EJ706" s="57"/>
      <c r="EK706" s="57"/>
      <c r="EL706" s="57"/>
      <c r="EM706" s="57"/>
      <c r="EN706" s="57"/>
      <c r="EO706" s="57"/>
      <c r="EP706" s="57"/>
      <c r="EQ706" s="57"/>
      <c r="ER706" s="57"/>
      <c r="ES706" s="57"/>
      <c r="ET706" s="57"/>
      <c r="EU706" s="57"/>
      <c r="EV706" s="57"/>
      <c r="EW706" s="57"/>
      <c r="EX706" s="57"/>
      <c r="EY706" s="57"/>
      <c r="EZ706" s="57"/>
      <c r="FA706" s="57"/>
      <c r="FB706" s="57"/>
      <c r="FC706" s="57"/>
      <c r="FD706" s="57"/>
      <c r="FE706" s="57"/>
      <c r="FF706" s="57"/>
      <c r="FG706" s="57"/>
      <c r="FH706" s="57"/>
      <c r="FI706" s="57"/>
      <c r="FJ706" s="57"/>
      <c r="FK706" s="57"/>
      <c r="FL706" s="57"/>
      <c r="FM706" s="57"/>
      <c r="FN706" s="57"/>
      <c r="FO706" s="57"/>
      <c r="FP706" s="57"/>
      <c r="FQ706" s="57"/>
      <c r="FR706" s="57"/>
      <c r="FS706" s="57"/>
      <c r="FT706" s="57"/>
      <c r="FU706" s="57"/>
      <c r="FV706" s="57"/>
      <c r="FW706" s="57"/>
      <c r="FX706" s="57"/>
      <c r="FY706" s="57"/>
      <c r="FZ706" s="57"/>
      <c r="GA706" s="57"/>
      <c r="GB706" s="57"/>
      <c r="GC706" s="57"/>
      <c r="GD706" s="57"/>
      <c r="GE706" s="57"/>
      <c r="GF706" s="57"/>
      <c r="GG706" s="57"/>
      <c r="GH706" s="57"/>
      <c r="GI706" s="57"/>
      <c r="GJ706" s="57"/>
      <c r="GK706" s="57"/>
      <c r="GL706" s="57"/>
      <c r="GM706" s="57"/>
      <c r="GN706" s="57"/>
      <c r="GO706" s="57"/>
      <c r="GP706" s="57"/>
      <c r="GQ706" s="57"/>
      <c r="GR706" s="57"/>
      <c r="GS706" s="57"/>
      <c r="GT706" s="57"/>
      <c r="GU706" s="57"/>
      <c r="GV706" s="57"/>
      <c r="GW706" s="57"/>
      <c r="GX706" s="57"/>
      <c r="GY706" s="57"/>
      <c r="GZ706" s="57"/>
      <c r="HA706" s="57"/>
      <c r="HB706" s="57"/>
      <c r="HC706" s="57"/>
      <c r="HD706" s="57"/>
      <c r="HE706" s="57"/>
      <c r="HF706" s="57"/>
      <c r="HG706" s="57"/>
      <c r="HH706" s="57"/>
      <c r="HI706" s="57"/>
      <c r="HJ706" s="57"/>
      <c r="HK706" s="57"/>
      <c r="HL706" s="57"/>
      <c r="HM706" s="57"/>
      <c r="HN706" s="57"/>
      <c r="HO706" s="57"/>
      <c r="HP706" s="57"/>
      <c r="HQ706" s="57"/>
      <c r="HR706" s="57"/>
      <c r="HS706" s="57"/>
      <c r="HT706" s="57"/>
      <c r="HU706" s="57"/>
      <c r="HV706" s="57"/>
      <c r="HW706" s="57"/>
      <c r="HX706" s="57"/>
      <c r="HY706" s="57"/>
      <c r="HZ706" s="57"/>
      <c r="IA706" s="57"/>
      <c r="IB706" s="57"/>
      <c r="IC706" s="57"/>
    </row>
    <row r="707" spans="4:237"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  <c r="AA707" s="57"/>
      <c r="AB707" s="57"/>
      <c r="AC707" s="57"/>
      <c r="AD707" s="57"/>
      <c r="AE707" s="57"/>
      <c r="AF707" s="57"/>
      <c r="AG707" s="57"/>
      <c r="AH707" s="57"/>
      <c r="AI707" s="57"/>
      <c r="AJ707" s="57"/>
      <c r="AK707" s="57"/>
      <c r="AL707" s="57"/>
      <c r="AM707" s="57"/>
      <c r="AN707" s="57"/>
      <c r="AO707" s="57"/>
      <c r="AP707" s="57"/>
      <c r="AQ707" s="57"/>
      <c r="AR707" s="57"/>
      <c r="AS707" s="57"/>
      <c r="AT707" s="57"/>
      <c r="AU707" s="57"/>
      <c r="AV707" s="57"/>
      <c r="AW707" s="57"/>
      <c r="AX707" s="57"/>
      <c r="AY707" s="57"/>
      <c r="AZ707" s="57"/>
      <c r="BA707" s="57"/>
      <c r="BB707" s="57"/>
      <c r="BC707" s="57"/>
      <c r="BD707" s="57"/>
      <c r="BE707" s="57"/>
      <c r="BF707" s="57"/>
      <c r="BG707" s="57"/>
      <c r="BH707" s="57"/>
      <c r="BI707" s="57"/>
      <c r="BJ707" s="57"/>
      <c r="BK707" s="57"/>
      <c r="BL707" s="57"/>
      <c r="BM707" s="57"/>
      <c r="BN707" s="57"/>
      <c r="BO707" s="57"/>
      <c r="BP707" s="57"/>
      <c r="BQ707" s="57"/>
      <c r="BR707" s="57"/>
      <c r="BS707" s="57"/>
      <c r="BT707" s="57"/>
      <c r="BU707" s="57"/>
      <c r="BV707" s="57"/>
      <c r="BW707" s="57"/>
      <c r="BX707" s="57"/>
      <c r="BY707" s="57"/>
      <c r="BZ707" s="57"/>
      <c r="CA707" s="57"/>
      <c r="CB707" s="57"/>
      <c r="CC707" s="57"/>
      <c r="CD707" s="57"/>
      <c r="CE707" s="57"/>
      <c r="CF707" s="57"/>
      <c r="CG707" s="57"/>
      <c r="CH707" s="57"/>
      <c r="CI707" s="57"/>
      <c r="CJ707" s="57"/>
      <c r="CK707" s="57"/>
      <c r="CL707" s="57"/>
      <c r="CM707" s="57"/>
      <c r="CN707" s="57"/>
      <c r="CO707" s="57"/>
      <c r="CP707" s="57"/>
      <c r="CQ707" s="57"/>
      <c r="CR707" s="57"/>
      <c r="CS707" s="57"/>
      <c r="CT707" s="57"/>
      <c r="CU707" s="57"/>
      <c r="CV707" s="57"/>
      <c r="CW707" s="57"/>
      <c r="CX707" s="57"/>
      <c r="CY707" s="57"/>
      <c r="CZ707" s="57"/>
      <c r="DA707" s="57"/>
      <c r="DB707" s="57"/>
      <c r="DC707" s="57"/>
      <c r="DD707" s="57"/>
      <c r="DE707" s="57"/>
      <c r="DF707" s="57"/>
      <c r="DG707" s="57"/>
      <c r="DH707" s="57"/>
      <c r="DI707" s="57"/>
      <c r="DJ707" s="57"/>
      <c r="DK707" s="57"/>
      <c r="DL707" s="57"/>
      <c r="DM707" s="57"/>
      <c r="DN707" s="57"/>
      <c r="DO707" s="57"/>
      <c r="DP707" s="57"/>
      <c r="DQ707" s="57"/>
      <c r="DR707" s="57"/>
      <c r="DS707" s="57"/>
      <c r="DT707" s="57"/>
      <c r="DU707" s="57"/>
      <c r="DV707" s="57"/>
      <c r="DW707" s="57"/>
      <c r="DX707" s="57"/>
      <c r="DY707" s="57"/>
      <c r="DZ707" s="57"/>
      <c r="EA707" s="57"/>
      <c r="EB707" s="57"/>
      <c r="EC707" s="57"/>
      <c r="ED707" s="57"/>
      <c r="EE707" s="57"/>
      <c r="EF707" s="57"/>
      <c r="EG707" s="57"/>
      <c r="EH707" s="57"/>
      <c r="EI707" s="57"/>
      <c r="EJ707" s="57"/>
      <c r="EK707" s="57"/>
      <c r="EL707" s="57"/>
      <c r="EM707" s="57"/>
      <c r="EN707" s="57"/>
      <c r="EO707" s="57"/>
      <c r="EP707" s="57"/>
      <c r="EQ707" s="57"/>
      <c r="ER707" s="57"/>
      <c r="ES707" s="57"/>
      <c r="ET707" s="57"/>
      <c r="EU707" s="57"/>
      <c r="EV707" s="57"/>
      <c r="EW707" s="57"/>
      <c r="EX707" s="57"/>
      <c r="EY707" s="57"/>
      <c r="EZ707" s="57"/>
      <c r="FA707" s="57"/>
      <c r="FB707" s="57"/>
      <c r="FC707" s="57"/>
      <c r="FD707" s="57"/>
      <c r="FE707" s="57"/>
      <c r="FF707" s="57"/>
      <c r="FG707" s="57"/>
      <c r="FH707" s="57"/>
      <c r="FI707" s="57"/>
      <c r="FJ707" s="57"/>
      <c r="FK707" s="57"/>
      <c r="FL707" s="57"/>
      <c r="FM707" s="57"/>
      <c r="FN707" s="57"/>
      <c r="FO707" s="57"/>
      <c r="FP707" s="57"/>
      <c r="FQ707" s="57"/>
      <c r="FR707" s="57"/>
      <c r="FS707" s="57"/>
      <c r="FT707" s="57"/>
      <c r="FU707" s="57"/>
      <c r="FV707" s="57"/>
      <c r="FW707" s="57"/>
      <c r="FX707" s="57"/>
      <c r="FY707" s="57"/>
      <c r="FZ707" s="57"/>
      <c r="GA707" s="57"/>
      <c r="GB707" s="57"/>
      <c r="GC707" s="57"/>
      <c r="GD707" s="57"/>
      <c r="GE707" s="57"/>
      <c r="GF707" s="57"/>
      <c r="GG707" s="57"/>
      <c r="GH707" s="57"/>
      <c r="GI707" s="57"/>
      <c r="GJ707" s="57"/>
      <c r="GK707" s="57"/>
      <c r="GL707" s="57"/>
      <c r="GM707" s="57"/>
      <c r="GN707" s="57"/>
      <c r="GO707" s="57"/>
      <c r="GP707" s="57"/>
      <c r="GQ707" s="57"/>
      <c r="GR707" s="57"/>
      <c r="GS707" s="57"/>
      <c r="GT707" s="57"/>
      <c r="GU707" s="57"/>
      <c r="GV707" s="57"/>
      <c r="GW707" s="57"/>
      <c r="GX707" s="57"/>
      <c r="GY707" s="57"/>
      <c r="GZ707" s="57"/>
      <c r="HA707" s="57"/>
      <c r="HB707" s="57"/>
      <c r="HC707" s="57"/>
      <c r="HD707" s="57"/>
      <c r="HE707" s="57"/>
      <c r="HF707" s="57"/>
      <c r="HG707" s="57"/>
      <c r="HH707" s="57"/>
      <c r="HI707" s="57"/>
      <c r="HJ707" s="57"/>
      <c r="HK707" s="57"/>
      <c r="HL707" s="57"/>
      <c r="HM707" s="57"/>
      <c r="HN707" s="57"/>
      <c r="HO707" s="57"/>
      <c r="HP707" s="57"/>
      <c r="HQ707" s="57"/>
      <c r="HR707" s="57"/>
      <c r="HS707" s="57"/>
      <c r="HT707" s="57"/>
      <c r="HU707" s="57"/>
      <c r="HV707" s="57"/>
      <c r="HW707" s="57"/>
      <c r="HX707" s="57"/>
      <c r="HY707" s="57"/>
      <c r="HZ707" s="57"/>
      <c r="IA707" s="57"/>
      <c r="IB707" s="57"/>
      <c r="IC707" s="57"/>
    </row>
    <row r="708" spans="4:237"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  <c r="AA708" s="57"/>
      <c r="AB708" s="57"/>
      <c r="AC708" s="57"/>
      <c r="AD708" s="57"/>
      <c r="AE708" s="57"/>
      <c r="AF708" s="57"/>
      <c r="AG708" s="57"/>
      <c r="AH708" s="57"/>
      <c r="AI708" s="57"/>
      <c r="AJ708" s="57"/>
      <c r="AK708" s="57"/>
      <c r="AL708" s="57"/>
      <c r="AM708" s="57"/>
      <c r="AN708" s="57"/>
      <c r="AO708" s="57"/>
      <c r="AP708" s="57"/>
      <c r="AQ708" s="57"/>
      <c r="AR708" s="57"/>
      <c r="AS708" s="57"/>
      <c r="AT708" s="57"/>
      <c r="AU708" s="57"/>
      <c r="AV708" s="57"/>
      <c r="AW708" s="57"/>
      <c r="AX708" s="57"/>
      <c r="AY708" s="57"/>
      <c r="AZ708" s="57"/>
      <c r="BA708" s="57"/>
      <c r="BB708" s="57"/>
      <c r="BC708" s="57"/>
      <c r="BD708" s="57"/>
      <c r="BE708" s="57"/>
      <c r="BF708" s="57"/>
      <c r="BG708" s="57"/>
      <c r="BH708" s="57"/>
      <c r="BI708" s="57"/>
      <c r="BJ708" s="57"/>
      <c r="BK708" s="57"/>
      <c r="BL708" s="57"/>
      <c r="BM708" s="57"/>
      <c r="BN708" s="57"/>
      <c r="BO708" s="57"/>
      <c r="BP708" s="57"/>
      <c r="BQ708" s="57"/>
      <c r="BR708" s="57"/>
      <c r="BS708" s="57"/>
      <c r="BT708" s="57"/>
      <c r="BU708" s="57"/>
      <c r="BV708" s="57"/>
      <c r="BW708" s="57"/>
      <c r="BX708" s="57"/>
      <c r="BY708" s="57"/>
      <c r="BZ708" s="57"/>
      <c r="CA708" s="57"/>
      <c r="CB708" s="57"/>
      <c r="CC708" s="57"/>
      <c r="CD708" s="57"/>
      <c r="CE708" s="57"/>
      <c r="CF708" s="57"/>
      <c r="CG708" s="57"/>
      <c r="CH708" s="57"/>
      <c r="CI708" s="57"/>
      <c r="CJ708" s="57"/>
      <c r="CK708" s="57"/>
      <c r="CL708" s="57"/>
      <c r="CM708" s="57"/>
      <c r="CN708" s="57"/>
      <c r="CO708" s="57"/>
      <c r="CP708" s="57"/>
      <c r="CQ708" s="57"/>
      <c r="CR708" s="57"/>
      <c r="CS708" s="57"/>
      <c r="CT708" s="57"/>
      <c r="CU708" s="57"/>
      <c r="CV708" s="57"/>
      <c r="CW708" s="57"/>
      <c r="CX708" s="57"/>
      <c r="CY708" s="57"/>
      <c r="CZ708" s="57"/>
      <c r="DA708" s="57"/>
      <c r="DB708" s="57"/>
      <c r="DC708" s="57"/>
      <c r="DD708" s="57"/>
      <c r="DE708" s="57"/>
      <c r="DF708" s="57"/>
      <c r="DG708" s="57"/>
      <c r="DH708" s="57"/>
      <c r="DI708" s="57"/>
      <c r="DJ708" s="57"/>
      <c r="DK708" s="57"/>
      <c r="DL708" s="57"/>
      <c r="DM708" s="57"/>
      <c r="DN708" s="57"/>
      <c r="DO708" s="57"/>
      <c r="DP708" s="57"/>
      <c r="DQ708" s="57"/>
      <c r="DR708" s="57"/>
      <c r="DS708" s="57"/>
      <c r="DT708" s="57"/>
      <c r="DU708" s="57"/>
      <c r="DV708" s="57"/>
      <c r="DW708" s="57"/>
      <c r="DX708" s="57"/>
      <c r="DY708" s="57"/>
      <c r="DZ708" s="57"/>
      <c r="EA708" s="57"/>
      <c r="EB708" s="57"/>
      <c r="EC708" s="57"/>
      <c r="ED708" s="57"/>
      <c r="EE708" s="57"/>
      <c r="EF708" s="57"/>
      <c r="EG708" s="57"/>
      <c r="EH708" s="57"/>
      <c r="EI708" s="57"/>
      <c r="EJ708" s="57"/>
      <c r="EK708" s="57"/>
      <c r="EL708" s="57"/>
      <c r="EM708" s="57"/>
      <c r="EN708" s="57"/>
      <c r="EO708" s="57"/>
      <c r="EP708" s="57"/>
      <c r="EQ708" s="57"/>
      <c r="ER708" s="57"/>
      <c r="ES708" s="57"/>
      <c r="ET708" s="57"/>
      <c r="EU708" s="57"/>
      <c r="EV708" s="57"/>
      <c r="EW708" s="57"/>
      <c r="EX708" s="57"/>
      <c r="EY708" s="57"/>
      <c r="EZ708" s="57"/>
      <c r="FA708" s="57"/>
      <c r="FB708" s="57"/>
      <c r="FC708" s="57"/>
      <c r="FD708" s="57"/>
      <c r="FE708" s="57"/>
      <c r="FF708" s="57"/>
      <c r="FG708" s="57"/>
      <c r="FH708" s="57"/>
      <c r="FI708" s="57"/>
      <c r="FJ708" s="57"/>
      <c r="FK708" s="57"/>
      <c r="FL708" s="57"/>
      <c r="FM708" s="57"/>
      <c r="FN708" s="57"/>
      <c r="FO708" s="57"/>
      <c r="FP708" s="57"/>
      <c r="FQ708" s="57"/>
      <c r="FR708" s="57"/>
      <c r="FS708" s="57"/>
      <c r="FT708" s="57"/>
      <c r="FU708" s="57"/>
      <c r="FV708" s="57"/>
      <c r="FW708" s="57"/>
      <c r="FX708" s="57"/>
      <c r="FY708" s="57"/>
      <c r="FZ708" s="57"/>
      <c r="GA708" s="57"/>
      <c r="GB708" s="57"/>
      <c r="GC708" s="57"/>
      <c r="GD708" s="57"/>
      <c r="GE708" s="57"/>
      <c r="GF708" s="57"/>
      <c r="GG708" s="57"/>
      <c r="GH708" s="57"/>
      <c r="GI708" s="57"/>
      <c r="GJ708" s="57"/>
      <c r="GK708" s="57"/>
      <c r="GL708" s="57"/>
      <c r="GM708" s="57"/>
      <c r="GN708" s="57"/>
      <c r="GO708" s="57"/>
      <c r="GP708" s="57"/>
      <c r="GQ708" s="57"/>
      <c r="GR708" s="57"/>
      <c r="GS708" s="57"/>
      <c r="GT708" s="57"/>
      <c r="GU708" s="57"/>
      <c r="GV708" s="57"/>
      <c r="GW708" s="57"/>
      <c r="GX708" s="57"/>
      <c r="GY708" s="57"/>
      <c r="GZ708" s="57"/>
      <c r="HA708" s="57"/>
      <c r="HB708" s="57"/>
      <c r="HC708" s="57"/>
      <c r="HD708" s="57"/>
      <c r="HE708" s="57"/>
      <c r="HF708" s="57"/>
      <c r="HG708" s="57"/>
      <c r="HH708" s="57"/>
      <c r="HI708" s="57"/>
      <c r="HJ708" s="57"/>
      <c r="HK708" s="57"/>
      <c r="HL708" s="57"/>
      <c r="HM708" s="57"/>
      <c r="HN708" s="57"/>
      <c r="HO708" s="57"/>
      <c r="HP708" s="57"/>
      <c r="HQ708" s="57"/>
      <c r="HR708" s="57"/>
      <c r="HS708" s="57"/>
      <c r="HT708" s="57"/>
      <c r="HU708" s="57"/>
      <c r="HV708" s="57"/>
      <c r="HW708" s="57"/>
      <c r="HX708" s="57"/>
      <c r="HY708" s="57"/>
      <c r="HZ708" s="57"/>
      <c r="IA708" s="57"/>
      <c r="IB708" s="57"/>
      <c r="IC708" s="57"/>
    </row>
    <row r="709" spans="4:237"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  <c r="AA709" s="57"/>
      <c r="AB709" s="57"/>
      <c r="AC709" s="57"/>
      <c r="AD709" s="57"/>
      <c r="AE709" s="57"/>
      <c r="AF709" s="57"/>
      <c r="AG709" s="57"/>
      <c r="AH709" s="57"/>
      <c r="AI709" s="57"/>
      <c r="AJ709" s="57"/>
      <c r="AK709" s="57"/>
      <c r="AL709" s="57"/>
      <c r="AM709" s="57"/>
      <c r="AN709" s="57"/>
      <c r="AO709" s="57"/>
      <c r="AP709" s="57"/>
      <c r="AQ709" s="57"/>
      <c r="AR709" s="57"/>
      <c r="AS709" s="57"/>
      <c r="AT709" s="57"/>
      <c r="AU709" s="57"/>
      <c r="AV709" s="57"/>
      <c r="AW709" s="57"/>
      <c r="AX709" s="57"/>
      <c r="AY709" s="57"/>
      <c r="AZ709" s="57"/>
      <c r="BA709" s="57"/>
      <c r="BB709" s="57"/>
      <c r="BC709" s="57"/>
      <c r="BD709" s="57"/>
      <c r="BE709" s="57"/>
      <c r="BF709" s="57"/>
      <c r="BG709" s="57"/>
      <c r="BH709" s="57"/>
      <c r="BI709" s="57"/>
      <c r="BJ709" s="57"/>
      <c r="BK709" s="57"/>
      <c r="BL709" s="57"/>
      <c r="BM709" s="57"/>
      <c r="BN709" s="57"/>
      <c r="BO709" s="57"/>
      <c r="BP709" s="57"/>
      <c r="BQ709" s="57"/>
      <c r="BR709" s="57"/>
      <c r="BS709" s="57"/>
      <c r="BT709" s="57"/>
      <c r="BU709" s="57"/>
      <c r="BV709" s="57"/>
      <c r="BW709" s="57"/>
      <c r="BX709" s="57"/>
      <c r="BY709" s="57"/>
      <c r="BZ709" s="57"/>
      <c r="CA709" s="57"/>
      <c r="CB709" s="57"/>
      <c r="CC709" s="57"/>
      <c r="CD709" s="57"/>
      <c r="CE709" s="57"/>
      <c r="CF709" s="57"/>
      <c r="CG709" s="57"/>
      <c r="CH709" s="57"/>
      <c r="CI709" s="57"/>
      <c r="CJ709" s="57"/>
      <c r="CK709" s="57"/>
      <c r="CL709" s="57"/>
      <c r="CM709" s="57"/>
      <c r="CN709" s="57"/>
      <c r="CO709" s="57"/>
      <c r="CP709" s="57"/>
      <c r="CQ709" s="57"/>
      <c r="CR709" s="57"/>
      <c r="CS709" s="57"/>
      <c r="CT709" s="57"/>
      <c r="CU709" s="57"/>
      <c r="CV709" s="57"/>
      <c r="CW709" s="57"/>
      <c r="CX709" s="57"/>
      <c r="CY709" s="57"/>
      <c r="CZ709" s="57"/>
      <c r="DA709" s="57"/>
      <c r="DB709" s="57"/>
      <c r="DC709" s="57"/>
      <c r="DD709" s="57"/>
      <c r="DE709" s="57"/>
      <c r="DF709" s="57"/>
      <c r="DG709" s="57"/>
      <c r="DH709" s="57"/>
      <c r="DI709" s="57"/>
      <c r="DJ709" s="57"/>
      <c r="DK709" s="57"/>
      <c r="DL709" s="57"/>
      <c r="DM709" s="57"/>
      <c r="DN709" s="57"/>
      <c r="DO709" s="57"/>
      <c r="DP709" s="57"/>
      <c r="DQ709" s="57"/>
      <c r="DR709" s="57"/>
      <c r="DS709" s="57"/>
      <c r="DT709" s="57"/>
      <c r="DU709" s="57"/>
      <c r="DV709" s="57"/>
      <c r="DW709" s="57"/>
      <c r="DX709" s="57"/>
      <c r="DY709" s="57"/>
      <c r="DZ709" s="57"/>
      <c r="EA709" s="57"/>
      <c r="EB709" s="57"/>
      <c r="EC709" s="57"/>
      <c r="ED709" s="57"/>
      <c r="EE709" s="57"/>
      <c r="EF709" s="57"/>
      <c r="EG709" s="57"/>
      <c r="EH709" s="57"/>
      <c r="EI709" s="57"/>
      <c r="EJ709" s="57"/>
      <c r="EK709" s="57"/>
      <c r="EL709" s="57"/>
      <c r="EM709" s="57"/>
      <c r="EN709" s="57"/>
      <c r="EO709" s="57"/>
      <c r="EP709" s="57"/>
      <c r="EQ709" s="57"/>
      <c r="ER709" s="57"/>
      <c r="ES709" s="57"/>
      <c r="ET709" s="57"/>
      <c r="EU709" s="57"/>
      <c r="EV709" s="57"/>
      <c r="EW709" s="57"/>
      <c r="EX709" s="57"/>
      <c r="EY709" s="57"/>
      <c r="EZ709" s="57"/>
      <c r="FA709" s="57"/>
      <c r="FB709" s="57"/>
      <c r="FC709" s="57"/>
      <c r="FD709" s="57"/>
      <c r="FE709" s="57"/>
      <c r="FF709" s="57"/>
      <c r="FG709" s="57"/>
      <c r="FH709" s="57"/>
      <c r="FI709" s="57"/>
      <c r="FJ709" s="57"/>
      <c r="FK709" s="57"/>
      <c r="FL709" s="57"/>
      <c r="FM709" s="57"/>
      <c r="FN709" s="57"/>
      <c r="FO709" s="57"/>
      <c r="FP709" s="57"/>
      <c r="FQ709" s="57"/>
      <c r="FR709" s="57"/>
      <c r="FS709" s="57"/>
      <c r="FT709" s="57"/>
      <c r="FU709" s="57"/>
      <c r="FV709" s="57"/>
      <c r="FW709" s="57"/>
      <c r="FX709" s="57"/>
      <c r="FY709" s="57"/>
      <c r="FZ709" s="57"/>
      <c r="GA709" s="57"/>
      <c r="GB709" s="57"/>
      <c r="GC709" s="57"/>
      <c r="GD709" s="57"/>
      <c r="GE709" s="57"/>
      <c r="GF709" s="57"/>
      <c r="GG709" s="57"/>
      <c r="GH709" s="57"/>
      <c r="GI709" s="57"/>
      <c r="GJ709" s="57"/>
      <c r="GK709" s="57"/>
      <c r="GL709" s="57"/>
      <c r="GM709" s="57"/>
      <c r="GN709" s="57"/>
      <c r="GO709" s="57"/>
      <c r="GP709" s="57"/>
      <c r="GQ709" s="57"/>
      <c r="GR709" s="57"/>
      <c r="GS709" s="57"/>
      <c r="GT709" s="57"/>
      <c r="GU709" s="57"/>
      <c r="GV709" s="57"/>
      <c r="GW709" s="57"/>
      <c r="GX709" s="57"/>
      <c r="GY709" s="57"/>
      <c r="GZ709" s="57"/>
      <c r="HA709" s="57"/>
      <c r="HB709" s="57"/>
      <c r="HC709" s="57"/>
      <c r="HD709" s="57"/>
      <c r="HE709" s="57"/>
      <c r="HF709" s="57"/>
      <c r="HG709" s="57"/>
      <c r="HH709" s="57"/>
      <c r="HI709" s="57"/>
      <c r="HJ709" s="57"/>
      <c r="HK709" s="57"/>
      <c r="HL709" s="57"/>
      <c r="HM709" s="57"/>
      <c r="HN709" s="57"/>
      <c r="HO709" s="57"/>
      <c r="HP709" s="57"/>
      <c r="HQ709" s="57"/>
      <c r="HR709" s="57"/>
      <c r="HS709" s="57"/>
      <c r="HT709" s="57"/>
      <c r="HU709" s="57"/>
      <c r="HV709" s="57"/>
      <c r="HW709" s="57"/>
      <c r="HX709" s="57"/>
      <c r="HY709" s="57"/>
      <c r="HZ709" s="57"/>
      <c r="IA709" s="57"/>
      <c r="IB709" s="57"/>
      <c r="IC709" s="57"/>
    </row>
    <row r="710" spans="4:237"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  <c r="AA710" s="57"/>
      <c r="AB710" s="57"/>
      <c r="AC710" s="57"/>
      <c r="AD710" s="57"/>
      <c r="AE710" s="57"/>
      <c r="AF710" s="57"/>
      <c r="AG710" s="57"/>
      <c r="AH710" s="57"/>
      <c r="AI710" s="57"/>
      <c r="AJ710" s="57"/>
      <c r="AK710" s="57"/>
      <c r="AL710" s="57"/>
      <c r="AM710" s="57"/>
      <c r="AN710" s="57"/>
      <c r="AO710" s="57"/>
      <c r="AP710" s="57"/>
      <c r="AQ710" s="57"/>
      <c r="AR710" s="57"/>
      <c r="AS710" s="57"/>
      <c r="AT710" s="57"/>
      <c r="AU710" s="57"/>
      <c r="AV710" s="57"/>
      <c r="AW710" s="57"/>
      <c r="AX710" s="57"/>
      <c r="AY710" s="57"/>
      <c r="AZ710" s="57"/>
      <c r="BA710" s="57"/>
      <c r="BB710" s="57"/>
      <c r="BC710" s="57"/>
      <c r="BD710" s="57"/>
      <c r="BE710" s="57"/>
      <c r="BF710" s="57"/>
      <c r="BG710" s="57"/>
      <c r="BH710" s="57"/>
      <c r="BI710" s="57"/>
      <c r="BJ710" s="57"/>
      <c r="BK710" s="57"/>
      <c r="BL710" s="57"/>
      <c r="BM710" s="57"/>
      <c r="BN710" s="57"/>
      <c r="BO710" s="57"/>
      <c r="BP710" s="57"/>
      <c r="BQ710" s="57"/>
      <c r="BR710" s="57"/>
      <c r="BS710" s="57"/>
      <c r="BT710" s="57"/>
      <c r="BU710" s="57"/>
      <c r="BV710" s="57"/>
      <c r="BW710" s="57"/>
      <c r="BX710" s="57"/>
      <c r="BY710" s="57"/>
      <c r="BZ710" s="57"/>
      <c r="CA710" s="57"/>
      <c r="CB710" s="57"/>
      <c r="CC710" s="57"/>
      <c r="CD710" s="57"/>
      <c r="CE710" s="57"/>
      <c r="CF710" s="57"/>
      <c r="CG710" s="57"/>
      <c r="CH710" s="57"/>
      <c r="CI710" s="57"/>
      <c r="CJ710" s="57"/>
      <c r="CK710" s="57"/>
      <c r="CL710" s="57"/>
      <c r="CM710" s="57"/>
      <c r="CN710" s="57"/>
      <c r="CO710" s="57"/>
      <c r="CP710" s="57"/>
      <c r="CQ710" s="57"/>
      <c r="CR710" s="57"/>
      <c r="CS710" s="57"/>
      <c r="CT710" s="57"/>
      <c r="CU710" s="57"/>
      <c r="CV710" s="57"/>
      <c r="CW710" s="57"/>
      <c r="CX710" s="57"/>
      <c r="CY710" s="57"/>
      <c r="CZ710" s="57"/>
      <c r="DA710" s="57"/>
      <c r="DB710" s="57"/>
      <c r="DC710" s="57"/>
      <c r="DD710" s="57"/>
      <c r="DE710" s="57"/>
      <c r="DF710" s="57"/>
      <c r="DG710" s="57"/>
      <c r="DH710" s="57"/>
      <c r="DI710" s="57"/>
      <c r="DJ710" s="57"/>
      <c r="DK710" s="57"/>
      <c r="DL710" s="57"/>
      <c r="DM710" s="57"/>
      <c r="DN710" s="57"/>
      <c r="DO710" s="57"/>
      <c r="DP710" s="57"/>
      <c r="DQ710" s="57"/>
      <c r="DR710" s="57"/>
      <c r="DS710" s="57"/>
      <c r="DT710" s="57"/>
      <c r="DU710" s="57"/>
      <c r="DV710" s="57"/>
      <c r="DW710" s="57"/>
      <c r="DX710" s="57"/>
      <c r="DY710" s="57"/>
      <c r="DZ710" s="57"/>
      <c r="EA710" s="57"/>
      <c r="EB710" s="57"/>
      <c r="EC710" s="57"/>
      <c r="ED710" s="57"/>
      <c r="EE710" s="57"/>
      <c r="EF710" s="57"/>
      <c r="EG710" s="57"/>
      <c r="EH710" s="57"/>
      <c r="EI710" s="57"/>
      <c r="EJ710" s="57"/>
      <c r="EK710" s="57"/>
      <c r="EL710" s="57"/>
      <c r="EM710" s="57"/>
      <c r="EN710" s="57"/>
      <c r="EO710" s="57"/>
      <c r="EP710" s="57"/>
      <c r="EQ710" s="57"/>
      <c r="ER710" s="57"/>
      <c r="ES710" s="57"/>
      <c r="ET710" s="57"/>
      <c r="EU710" s="57"/>
      <c r="EV710" s="57"/>
      <c r="EW710" s="57"/>
      <c r="EX710" s="57"/>
      <c r="EY710" s="57"/>
      <c r="EZ710" s="57"/>
      <c r="FA710" s="57"/>
      <c r="FB710" s="57"/>
      <c r="FC710" s="57"/>
      <c r="FD710" s="57"/>
      <c r="FE710" s="57"/>
      <c r="FF710" s="57"/>
      <c r="FG710" s="57"/>
      <c r="FH710" s="57"/>
      <c r="FI710" s="57"/>
      <c r="FJ710" s="57"/>
      <c r="FK710" s="57"/>
      <c r="FL710" s="57"/>
      <c r="FM710" s="57"/>
      <c r="FN710" s="57"/>
      <c r="FO710" s="57"/>
      <c r="FP710" s="57"/>
      <c r="FQ710" s="57"/>
      <c r="FR710" s="57"/>
      <c r="FS710" s="57"/>
      <c r="FT710" s="57"/>
      <c r="FU710" s="57"/>
      <c r="FV710" s="57"/>
      <c r="FW710" s="57"/>
      <c r="FX710" s="57"/>
      <c r="FY710" s="57"/>
      <c r="FZ710" s="57"/>
      <c r="GA710" s="57"/>
      <c r="GB710" s="57"/>
      <c r="GC710" s="57"/>
      <c r="GD710" s="57"/>
      <c r="GE710" s="57"/>
      <c r="GF710" s="57"/>
      <c r="GG710" s="57"/>
      <c r="GH710" s="57"/>
      <c r="GI710" s="57"/>
      <c r="GJ710" s="57"/>
      <c r="GK710" s="57"/>
      <c r="GL710" s="57"/>
      <c r="GM710" s="57"/>
      <c r="GN710" s="57"/>
      <c r="GO710" s="57"/>
      <c r="GP710" s="57"/>
      <c r="GQ710" s="57"/>
      <c r="GR710" s="57"/>
      <c r="GS710" s="57"/>
      <c r="GT710" s="57"/>
      <c r="GU710" s="57"/>
      <c r="GV710" s="57"/>
      <c r="GW710" s="57"/>
      <c r="GX710" s="57"/>
      <c r="GY710" s="57"/>
      <c r="GZ710" s="57"/>
      <c r="HA710" s="57"/>
      <c r="HB710" s="57"/>
      <c r="HC710" s="57"/>
      <c r="HD710" s="57"/>
      <c r="HE710" s="57"/>
      <c r="HF710" s="57"/>
      <c r="HG710" s="57"/>
      <c r="HH710" s="57"/>
      <c r="HI710" s="57"/>
      <c r="HJ710" s="57"/>
      <c r="HK710" s="57"/>
      <c r="HL710" s="57"/>
      <c r="HM710" s="57"/>
      <c r="HN710" s="57"/>
      <c r="HO710" s="57"/>
      <c r="HP710" s="57"/>
      <c r="HQ710" s="57"/>
      <c r="HR710" s="57"/>
      <c r="HS710" s="57"/>
      <c r="HT710" s="57"/>
      <c r="HU710" s="57"/>
      <c r="HV710" s="57"/>
      <c r="HW710" s="57"/>
      <c r="HX710" s="57"/>
      <c r="HY710" s="57"/>
      <c r="HZ710" s="57"/>
      <c r="IA710" s="57"/>
      <c r="IB710" s="57"/>
      <c r="IC710" s="57"/>
    </row>
    <row r="711" spans="4:237"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  <c r="AA711" s="57"/>
      <c r="AB711" s="57"/>
      <c r="AC711" s="57"/>
      <c r="AD711" s="57"/>
      <c r="AE711" s="57"/>
      <c r="AF711" s="57"/>
      <c r="AG711" s="57"/>
      <c r="AH711" s="57"/>
      <c r="AI711" s="57"/>
      <c r="AJ711" s="57"/>
      <c r="AK711" s="57"/>
      <c r="AL711" s="57"/>
      <c r="AM711" s="57"/>
      <c r="AN711" s="57"/>
      <c r="AO711" s="57"/>
      <c r="AP711" s="57"/>
      <c r="AQ711" s="57"/>
      <c r="AR711" s="57"/>
      <c r="AS711" s="57"/>
      <c r="AT711" s="57"/>
      <c r="AU711" s="57"/>
      <c r="AV711" s="57"/>
      <c r="AW711" s="57"/>
      <c r="AX711" s="57"/>
      <c r="AY711" s="57"/>
      <c r="AZ711" s="57"/>
      <c r="BA711" s="57"/>
      <c r="BB711" s="57"/>
      <c r="BC711" s="57"/>
      <c r="BD711" s="57"/>
      <c r="BE711" s="57"/>
      <c r="BF711" s="57"/>
      <c r="BG711" s="57"/>
      <c r="BH711" s="57"/>
      <c r="BI711" s="57"/>
      <c r="BJ711" s="57"/>
      <c r="BK711" s="57"/>
      <c r="BL711" s="57"/>
      <c r="BM711" s="57"/>
      <c r="BN711" s="57"/>
      <c r="BO711" s="57"/>
      <c r="BP711" s="57"/>
      <c r="BQ711" s="57"/>
      <c r="BR711" s="57"/>
      <c r="BS711" s="57"/>
      <c r="BT711" s="57"/>
      <c r="BU711" s="57"/>
      <c r="BV711" s="57"/>
      <c r="BW711" s="57"/>
      <c r="BX711" s="57"/>
      <c r="BY711" s="57"/>
      <c r="BZ711" s="57"/>
      <c r="CA711" s="57"/>
      <c r="CB711" s="57"/>
      <c r="CC711" s="57"/>
      <c r="CD711" s="57"/>
      <c r="CE711" s="57"/>
      <c r="CF711" s="57"/>
      <c r="CG711" s="57"/>
      <c r="CH711" s="57"/>
      <c r="CI711" s="57"/>
      <c r="CJ711" s="57"/>
      <c r="CK711" s="57"/>
      <c r="CL711" s="57"/>
      <c r="CM711" s="57"/>
      <c r="CN711" s="57"/>
      <c r="CO711" s="57"/>
      <c r="CP711" s="57"/>
      <c r="CQ711" s="57"/>
      <c r="CR711" s="57"/>
      <c r="CS711" s="57"/>
      <c r="CT711" s="57"/>
      <c r="CU711" s="57"/>
      <c r="CV711" s="57"/>
      <c r="CW711" s="57"/>
      <c r="CX711" s="57"/>
      <c r="CY711" s="57"/>
      <c r="CZ711" s="57"/>
      <c r="DA711" s="57"/>
      <c r="DB711" s="57"/>
      <c r="DC711" s="57"/>
      <c r="DD711" s="57"/>
      <c r="DE711" s="57"/>
      <c r="DF711" s="57"/>
      <c r="DG711" s="57"/>
      <c r="DH711" s="57"/>
      <c r="DI711" s="57"/>
      <c r="DJ711" s="57"/>
      <c r="DK711" s="57"/>
      <c r="DL711" s="57"/>
      <c r="DM711" s="57"/>
      <c r="DN711" s="57"/>
      <c r="DO711" s="57"/>
      <c r="DP711" s="57"/>
      <c r="DQ711" s="57"/>
      <c r="DR711" s="57"/>
      <c r="DS711" s="57"/>
      <c r="DT711" s="57"/>
      <c r="DU711" s="57"/>
      <c r="DV711" s="57"/>
      <c r="DW711" s="57"/>
      <c r="DX711" s="57"/>
      <c r="DY711" s="57"/>
      <c r="DZ711" s="57"/>
      <c r="EA711" s="57"/>
      <c r="EB711" s="57"/>
      <c r="EC711" s="57"/>
      <c r="ED711" s="57"/>
      <c r="EE711" s="57"/>
      <c r="EF711" s="57"/>
      <c r="EG711" s="57"/>
      <c r="EH711" s="57"/>
      <c r="EI711" s="57"/>
      <c r="EJ711" s="57"/>
      <c r="EK711" s="57"/>
      <c r="EL711" s="57"/>
      <c r="EM711" s="57"/>
      <c r="EN711" s="57"/>
      <c r="EO711" s="57"/>
      <c r="EP711" s="57"/>
      <c r="EQ711" s="57"/>
      <c r="ER711" s="57"/>
      <c r="ES711" s="57"/>
      <c r="ET711" s="57"/>
      <c r="EU711" s="57"/>
      <c r="EV711" s="57"/>
      <c r="EW711" s="57"/>
      <c r="EX711" s="57"/>
      <c r="EY711" s="57"/>
      <c r="EZ711" s="57"/>
      <c r="FA711" s="57"/>
      <c r="FB711" s="57"/>
      <c r="FC711" s="57"/>
      <c r="FD711" s="57"/>
      <c r="FE711" s="57"/>
      <c r="FF711" s="57"/>
      <c r="FG711" s="57"/>
      <c r="FH711" s="57"/>
      <c r="FI711" s="57"/>
      <c r="FJ711" s="57"/>
      <c r="FK711" s="57"/>
      <c r="FL711" s="57"/>
      <c r="FM711" s="57"/>
      <c r="FN711" s="57"/>
      <c r="FO711" s="57"/>
      <c r="FP711" s="57"/>
      <c r="FQ711" s="57"/>
      <c r="FR711" s="57"/>
      <c r="FS711" s="57"/>
      <c r="FT711" s="57"/>
      <c r="FU711" s="57"/>
      <c r="FV711" s="57"/>
      <c r="FW711" s="57"/>
      <c r="FX711" s="57"/>
      <c r="FY711" s="57"/>
      <c r="FZ711" s="57"/>
      <c r="GA711" s="57"/>
      <c r="GB711" s="57"/>
      <c r="GC711" s="57"/>
      <c r="GD711" s="57"/>
      <c r="GE711" s="57"/>
      <c r="GF711" s="57"/>
      <c r="GG711" s="57"/>
      <c r="GH711" s="57"/>
      <c r="GI711" s="57"/>
      <c r="GJ711" s="57"/>
      <c r="GK711" s="57"/>
      <c r="GL711" s="57"/>
      <c r="GM711" s="57"/>
      <c r="GN711" s="57"/>
      <c r="GO711" s="57"/>
      <c r="GP711" s="57"/>
      <c r="GQ711" s="57"/>
      <c r="GR711" s="57"/>
      <c r="GS711" s="57"/>
      <c r="GT711" s="57"/>
      <c r="GU711" s="57"/>
      <c r="GV711" s="57"/>
      <c r="GW711" s="57"/>
      <c r="GX711" s="57"/>
      <c r="GY711" s="57"/>
      <c r="GZ711" s="57"/>
      <c r="HA711" s="57"/>
      <c r="HB711" s="57"/>
      <c r="HC711" s="57"/>
      <c r="HD711" s="57"/>
      <c r="HE711" s="57"/>
      <c r="HF711" s="57"/>
      <c r="HG711" s="57"/>
      <c r="HH711" s="57"/>
      <c r="HI711" s="57"/>
      <c r="HJ711" s="57"/>
      <c r="HK711" s="57"/>
      <c r="HL711" s="57"/>
      <c r="HM711" s="57"/>
      <c r="HN711" s="57"/>
      <c r="HO711" s="57"/>
      <c r="HP711" s="57"/>
      <c r="HQ711" s="57"/>
      <c r="HR711" s="57"/>
      <c r="HS711" s="57"/>
      <c r="HT711" s="57"/>
      <c r="HU711" s="57"/>
      <c r="HV711" s="57"/>
      <c r="HW711" s="57"/>
      <c r="HX711" s="57"/>
      <c r="HY711" s="57"/>
      <c r="HZ711" s="57"/>
      <c r="IA711" s="57"/>
      <c r="IB711" s="57"/>
      <c r="IC711" s="57"/>
    </row>
    <row r="712" spans="4:237"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  <c r="AA712" s="57"/>
      <c r="AB712" s="57"/>
      <c r="AC712" s="57"/>
      <c r="AD712" s="57"/>
      <c r="AE712" s="57"/>
      <c r="AF712" s="57"/>
      <c r="AG712" s="57"/>
      <c r="AH712" s="57"/>
      <c r="AI712" s="57"/>
      <c r="AJ712" s="57"/>
      <c r="AK712" s="57"/>
      <c r="AL712" s="57"/>
      <c r="AM712" s="57"/>
      <c r="AN712" s="57"/>
      <c r="AO712" s="57"/>
      <c r="AP712" s="57"/>
      <c r="AQ712" s="57"/>
      <c r="AR712" s="57"/>
      <c r="AS712" s="57"/>
      <c r="AT712" s="57"/>
      <c r="AU712" s="57"/>
      <c r="AV712" s="57"/>
      <c r="AW712" s="57"/>
      <c r="AX712" s="57"/>
      <c r="AY712" s="57"/>
      <c r="AZ712" s="57"/>
      <c r="BA712" s="57"/>
      <c r="BB712" s="57"/>
      <c r="BC712" s="57"/>
      <c r="BD712" s="57"/>
      <c r="BE712" s="57"/>
      <c r="BF712" s="57"/>
      <c r="BG712" s="57"/>
      <c r="BH712" s="57"/>
      <c r="BI712" s="57"/>
      <c r="BJ712" s="57"/>
      <c r="BK712" s="57"/>
      <c r="BL712" s="57"/>
      <c r="BM712" s="57"/>
      <c r="BN712" s="57"/>
      <c r="BO712" s="57"/>
      <c r="BP712" s="57"/>
      <c r="BQ712" s="57"/>
      <c r="BR712" s="57"/>
      <c r="BS712" s="57"/>
      <c r="BT712" s="57"/>
      <c r="BU712" s="57"/>
      <c r="BV712" s="57"/>
      <c r="BW712" s="57"/>
      <c r="BX712" s="57"/>
      <c r="BY712" s="57"/>
      <c r="BZ712" s="57"/>
      <c r="CA712" s="57"/>
      <c r="CB712" s="57"/>
      <c r="CC712" s="57"/>
      <c r="CD712" s="57"/>
      <c r="CE712" s="57"/>
      <c r="CF712" s="57"/>
      <c r="CG712" s="57"/>
      <c r="CH712" s="57"/>
      <c r="CI712" s="57"/>
      <c r="CJ712" s="57"/>
      <c r="CK712" s="57"/>
      <c r="CL712" s="57"/>
      <c r="CM712" s="57"/>
      <c r="CN712" s="57"/>
      <c r="CO712" s="57"/>
      <c r="CP712" s="57"/>
      <c r="CQ712" s="57"/>
      <c r="CR712" s="57"/>
      <c r="CS712" s="57"/>
      <c r="CT712" s="57"/>
      <c r="CU712" s="57"/>
      <c r="CV712" s="57"/>
      <c r="CW712" s="57"/>
      <c r="CX712" s="57"/>
      <c r="CY712" s="57"/>
      <c r="CZ712" s="57"/>
      <c r="DA712" s="57"/>
      <c r="DB712" s="57"/>
      <c r="DC712" s="57"/>
      <c r="DD712" s="57"/>
      <c r="DE712" s="57"/>
      <c r="DF712" s="57"/>
      <c r="DG712" s="57"/>
      <c r="DH712" s="57"/>
      <c r="DI712" s="57"/>
      <c r="DJ712" s="57"/>
      <c r="DK712" s="57"/>
      <c r="DL712" s="57"/>
      <c r="DM712" s="57"/>
      <c r="DN712" s="57"/>
      <c r="DO712" s="57"/>
      <c r="DP712" s="57"/>
      <c r="DQ712" s="57"/>
      <c r="DR712" s="57"/>
      <c r="DS712" s="57"/>
      <c r="DT712" s="57"/>
      <c r="DU712" s="57"/>
      <c r="DV712" s="57"/>
      <c r="DW712" s="57"/>
      <c r="DX712" s="57"/>
      <c r="DY712" s="57"/>
      <c r="DZ712" s="57"/>
      <c r="EA712" s="57"/>
      <c r="EB712" s="57"/>
      <c r="EC712" s="57"/>
      <c r="ED712" s="57"/>
      <c r="EE712" s="57"/>
      <c r="EF712" s="57"/>
      <c r="EG712" s="57"/>
      <c r="EH712" s="57"/>
      <c r="EI712" s="57"/>
      <c r="EJ712" s="57"/>
      <c r="EK712" s="57"/>
      <c r="EL712" s="57"/>
      <c r="EM712" s="57"/>
      <c r="EN712" s="57"/>
      <c r="EO712" s="57"/>
      <c r="EP712" s="57"/>
      <c r="EQ712" s="57"/>
      <c r="ER712" s="57"/>
      <c r="ES712" s="57"/>
      <c r="ET712" s="57"/>
      <c r="EU712" s="57"/>
      <c r="EV712" s="57"/>
      <c r="EW712" s="57"/>
      <c r="EX712" s="57"/>
      <c r="EY712" s="57"/>
      <c r="EZ712" s="57"/>
      <c r="FA712" s="57"/>
      <c r="FB712" s="57"/>
      <c r="FC712" s="57"/>
      <c r="FD712" s="57"/>
      <c r="FE712" s="57"/>
      <c r="FF712" s="57"/>
      <c r="FG712" s="57"/>
      <c r="FH712" s="57"/>
      <c r="FI712" s="57"/>
      <c r="FJ712" s="57"/>
      <c r="FK712" s="57"/>
      <c r="FL712" s="57"/>
      <c r="FM712" s="57"/>
      <c r="FN712" s="57"/>
      <c r="FO712" s="57"/>
      <c r="FP712" s="57"/>
      <c r="FQ712" s="57"/>
      <c r="FR712" s="57"/>
      <c r="FS712" s="57"/>
      <c r="FT712" s="57"/>
      <c r="FU712" s="57"/>
      <c r="FV712" s="57"/>
      <c r="FW712" s="57"/>
      <c r="FX712" s="57"/>
      <c r="FY712" s="57"/>
      <c r="FZ712" s="57"/>
      <c r="GA712" s="57"/>
      <c r="GB712" s="57"/>
      <c r="GC712" s="57"/>
      <c r="GD712" s="57"/>
      <c r="GE712" s="57"/>
      <c r="GF712" s="57"/>
      <c r="GG712" s="57"/>
      <c r="GH712" s="57"/>
      <c r="GI712" s="57"/>
      <c r="GJ712" s="57"/>
      <c r="GK712" s="57"/>
      <c r="GL712" s="57"/>
      <c r="GM712" s="57"/>
      <c r="GN712" s="57"/>
      <c r="GO712" s="57"/>
      <c r="GP712" s="57"/>
      <c r="GQ712" s="57"/>
      <c r="GR712" s="57"/>
      <c r="GS712" s="57"/>
      <c r="GT712" s="57"/>
      <c r="GU712" s="57"/>
      <c r="GV712" s="57"/>
      <c r="GW712" s="57"/>
      <c r="GX712" s="57"/>
      <c r="GY712" s="57"/>
      <c r="GZ712" s="57"/>
      <c r="HA712" s="57"/>
      <c r="HB712" s="57"/>
      <c r="HC712" s="57"/>
      <c r="HD712" s="57"/>
      <c r="HE712" s="57"/>
      <c r="HF712" s="57"/>
      <c r="HG712" s="57"/>
      <c r="HH712" s="57"/>
      <c r="HI712" s="57"/>
      <c r="HJ712" s="57"/>
      <c r="HK712" s="57"/>
      <c r="HL712" s="57"/>
      <c r="HM712" s="57"/>
      <c r="HN712" s="57"/>
      <c r="HO712" s="57"/>
      <c r="HP712" s="57"/>
      <c r="HQ712" s="57"/>
      <c r="HR712" s="57"/>
      <c r="HS712" s="57"/>
      <c r="HT712" s="57"/>
      <c r="HU712" s="57"/>
      <c r="HV712" s="57"/>
      <c r="HW712" s="57"/>
      <c r="HX712" s="57"/>
      <c r="HY712" s="57"/>
      <c r="HZ712" s="57"/>
      <c r="IA712" s="57"/>
      <c r="IB712" s="57"/>
      <c r="IC712" s="57"/>
    </row>
    <row r="713" spans="4:237"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  <c r="AA713" s="57"/>
      <c r="AB713" s="57"/>
      <c r="AC713" s="57"/>
      <c r="AD713" s="57"/>
      <c r="AE713" s="57"/>
      <c r="AF713" s="57"/>
      <c r="AG713" s="57"/>
      <c r="AH713" s="57"/>
      <c r="AI713" s="57"/>
      <c r="AJ713" s="57"/>
      <c r="AK713" s="57"/>
      <c r="AL713" s="57"/>
      <c r="AM713" s="57"/>
      <c r="AN713" s="57"/>
      <c r="AO713" s="57"/>
      <c r="AP713" s="57"/>
      <c r="AQ713" s="57"/>
      <c r="AR713" s="57"/>
      <c r="AS713" s="57"/>
      <c r="AT713" s="57"/>
      <c r="AU713" s="57"/>
      <c r="AV713" s="57"/>
      <c r="AW713" s="57"/>
      <c r="AX713" s="57"/>
      <c r="AY713" s="57"/>
      <c r="AZ713" s="57"/>
      <c r="BA713" s="57"/>
      <c r="BB713" s="57"/>
      <c r="BC713" s="57"/>
      <c r="BD713" s="57"/>
      <c r="BE713" s="57"/>
      <c r="BF713" s="57"/>
      <c r="BG713" s="57"/>
      <c r="BH713" s="57"/>
      <c r="BI713" s="57"/>
      <c r="BJ713" s="57"/>
      <c r="BK713" s="57"/>
      <c r="BL713" s="57"/>
      <c r="BM713" s="57"/>
      <c r="BN713" s="57"/>
      <c r="BO713" s="57"/>
      <c r="BP713" s="57"/>
      <c r="BQ713" s="57"/>
      <c r="BR713" s="57"/>
      <c r="BS713" s="57"/>
      <c r="BT713" s="57"/>
      <c r="BU713" s="57"/>
      <c r="BV713" s="57"/>
      <c r="BW713" s="57"/>
      <c r="BX713" s="57"/>
      <c r="BY713" s="57"/>
      <c r="BZ713" s="57"/>
      <c r="CA713" s="57"/>
      <c r="CB713" s="57"/>
      <c r="CC713" s="57"/>
      <c r="CD713" s="57"/>
      <c r="CE713" s="57"/>
      <c r="CF713" s="57"/>
      <c r="CG713" s="57"/>
      <c r="CH713" s="57"/>
      <c r="CI713" s="57"/>
      <c r="CJ713" s="57"/>
      <c r="CK713" s="57"/>
      <c r="CL713" s="57"/>
      <c r="CM713" s="57"/>
      <c r="CN713" s="57"/>
      <c r="CO713" s="57"/>
      <c r="CP713" s="57"/>
      <c r="CQ713" s="57"/>
      <c r="CR713" s="57"/>
      <c r="CS713" s="57"/>
      <c r="CT713" s="57"/>
      <c r="CU713" s="57"/>
      <c r="CV713" s="57"/>
      <c r="CW713" s="57"/>
      <c r="CX713" s="57"/>
      <c r="CY713" s="57"/>
      <c r="CZ713" s="57"/>
      <c r="DA713" s="57"/>
      <c r="DB713" s="57"/>
      <c r="DC713" s="57"/>
      <c r="DD713" s="57"/>
      <c r="DE713" s="57"/>
      <c r="DF713" s="57"/>
      <c r="DG713" s="57"/>
      <c r="DH713" s="57"/>
      <c r="DI713" s="57"/>
      <c r="DJ713" s="57"/>
      <c r="DK713" s="57"/>
      <c r="DL713" s="57"/>
      <c r="DM713" s="57"/>
      <c r="DN713" s="57"/>
      <c r="DO713" s="57"/>
      <c r="DP713" s="57"/>
      <c r="DQ713" s="57"/>
      <c r="DR713" s="57"/>
      <c r="DS713" s="57"/>
      <c r="DT713" s="57"/>
      <c r="DU713" s="57"/>
      <c r="DV713" s="57"/>
      <c r="DW713" s="57"/>
      <c r="DX713" s="57"/>
      <c r="DY713" s="57"/>
      <c r="DZ713" s="57"/>
      <c r="EA713" s="57"/>
      <c r="EB713" s="57"/>
      <c r="EC713" s="57"/>
      <c r="ED713" s="57"/>
      <c r="EE713" s="57"/>
      <c r="EF713" s="57"/>
      <c r="EG713" s="57"/>
      <c r="EH713" s="57"/>
      <c r="EI713" s="57"/>
      <c r="EJ713" s="57"/>
      <c r="EK713" s="57"/>
      <c r="EL713" s="57"/>
      <c r="EM713" s="57"/>
      <c r="EN713" s="57"/>
      <c r="EO713" s="57"/>
      <c r="EP713" s="57"/>
      <c r="EQ713" s="57"/>
      <c r="ER713" s="57"/>
      <c r="ES713" s="57"/>
      <c r="ET713" s="57"/>
      <c r="EU713" s="57"/>
      <c r="EV713" s="57"/>
      <c r="EW713" s="57"/>
      <c r="EX713" s="57"/>
      <c r="EY713" s="57"/>
      <c r="EZ713" s="57"/>
      <c r="FA713" s="57"/>
      <c r="FB713" s="57"/>
      <c r="FC713" s="57"/>
      <c r="FD713" s="57"/>
      <c r="FE713" s="57"/>
      <c r="FF713" s="57"/>
      <c r="FG713" s="57"/>
      <c r="FH713" s="57"/>
      <c r="FI713" s="57"/>
      <c r="FJ713" s="57"/>
      <c r="FK713" s="57"/>
      <c r="FL713" s="57"/>
      <c r="FM713" s="57"/>
      <c r="FN713" s="57"/>
      <c r="FO713" s="57"/>
      <c r="FP713" s="57"/>
      <c r="FQ713" s="57"/>
      <c r="FR713" s="57"/>
      <c r="FS713" s="57"/>
      <c r="FT713" s="57"/>
      <c r="FU713" s="57"/>
      <c r="FV713" s="57"/>
      <c r="FW713" s="57"/>
      <c r="FX713" s="57"/>
      <c r="FY713" s="57"/>
      <c r="FZ713" s="57"/>
      <c r="GA713" s="57"/>
      <c r="GB713" s="57"/>
      <c r="GC713" s="57"/>
      <c r="GD713" s="57"/>
      <c r="GE713" s="57"/>
      <c r="GF713" s="57"/>
      <c r="GG713" s="57"/>
      <c r="GH713" s="57"/>
      <c r="GI713" s="57"/>
      <c r="GJ713" s="57"/>
      <c r="GK713" s="57"/>
      <c r="GL713" s="57"/>
      <c r="GM713" s="57"/>
      <c r="GN713" s="57"/>
      <c r="GO713" s="57"/>
      <c r="GP713" s="57"/>
      <c r="GQ713" s="57"/>
      <c r="GR713" s="57"/>
      <c r="GS713" s="57"/>
      <c r="GT713" s="57"/>
      <c r="GU713" s="57"/>
      <c r="GV713" s="57"/>
      <c r="GW713" s="57"/>
      <c r="GX713" s="57"/>
      <c r="GY713" s="57"/>
      <c r="GZ713" s="57"/>
      <c r="HA713" s="57"/>
      <c r="HB713" s="57"/>
      <c r="HC713" s="57"/>
      <c r="HD713" s="57"/>
      <c r="HE713" s="57"/>
      <c r="HF713" s="57"/>
      <c r="HG713" s="57"/>
      <c r="HH713" s="57"/>
      <c r="HI713" s="57"/>
      <c r="HJ713" s="57"/>
      <c r="HK713" s="57"/>
      <c r="HL713" s="57"/>
      <c r="HM713" s="57"/>
      <c r="HN713" s="57"/>
      <c r="HO713" s="57"/>
      <c r="HP713" s="57"/>
      <c r="HQ713" s="57"/>
      <c r="HR713" s="57"/>
      <c r="HS713" s="57"/>
      <c r="HT713" s="57"/>
      <c r="HU713" s="57"/>
      <c r="HV713" s="57"/>
      <c r="HW713" s="57"/>
      <c r="HX713" s="57"/>
      <c r="HY713" s="57"/>
      <c r="HZ713" s="57"/>
      <c r="IA713" s="57"/>
      <c r="IB713" s="57"/>
      <c r="IC713" s="57"/>
    </row>
    <row r="714" spans="4:237"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  <c r="AA714" s="57"/>
      <c r="AB714" s="57"/>
      <c r="AC714" s="57"/>
      <c r="AD714" s="57"/>
      <c r="AE714" s="57"/>
      <c r="AF714" s="57"/>
      <c r="AG714" s="57"/>
      <c r="AH714" s="57"/>
      <c r="AI714" s="57"/>
      <c r="AJ714" s="57"/>
      <c r="AK714" s="57"/>
      <c r="AL714" s="57"/>
      <c r="AM714" s="57"/>
      <c r="AN714" s="57"/>
      <c r="AO714" s="57"/>
      <c r="AP714" s="57"/>
      <c r="AQ714" s="57"/>
      <c r="AR714" s="57"/>
      <c r="AS714" s="57"/>
      <c r="AT714" s="57"/>
      <c r="AU714" s="57"/>
      <c r="AV714" s="57"/>
      <c r="AW714" s="57"/>
      <c r="AX714" s="57"/>
      <c r="AY714" s="57"/>
      <c r="AZ714" s="57"/>
      <c r="BA714" s="57"/>
      <c r="BB714" s="57"/>
      <c r="BC714" s="57"/>
      <c r="BD714" s="57"/>
      <c r="BE714" s="57"/>
      <c r="BF714" s="57"/>
      <c r="BG714" s="57"/>
      <c r="BH714" s="57"/>
      <c r="BI714" s="57"/>
      <c r="BJ714" s="57"/>
      <c r="BK714" s="57"/>
      <c r="BL714" s="57"/>
      <c r="BM714" s="57"/>
      <c r="BN714" s="57"/>
      <c r="BO714" s="57"/>
      <c r="BP714" s="57"/>
      <c r="BQ714" s="57"/>
      <c r="BR714" s="57"/>
      <c r="BS714" s="57"/>
      <c r="BT714" s="57"/>
      <c r="BU714" s="57"/>
      <c r="BV714" s="57"/>
      <c r="BW714" s="57"/>
      <c r="BX714" s="57"/>
      <c r="BY714" s="57"/>
      <c r="BZ714" s="57"/>
      <c r="CA714" s="57"/>
      <c r="CB714" s="57"/>
      <c r="CC714" s="57"/>
      <c r="CD714" s="57"/>
      <c r="CE714" s="57"/>
      <c r="CF714" s="57"/>
      <c r="CG714" s="57"/>
      <c r="CH714" s="57"/>
      <c r="CI714" s="57"/>
      <c r="CJ714" s="57"/>
      <c r="CK714" s="57"/>
      <c r="CL714" s="57"/>
      <c r="CM714" s="57"/>
      <c r="CN714" s="57"/>
      <c r="CO714" s="57"/>
      <c r="CP714" s="57"/>
      <c r="CQ714" s="57"/>
      <c r="CR714" s="57"/>
      <c r="CS714" s="57"/>
      <c r="CT714" s="57"/>
      <c r="CU714" s="57"/>
      <c r="CV714" s="57"/>
      <c r="CW714" s="57"/>
      <c r="CX714" s="57"/>
      <c r="CY714" s="57"/>
      <c r="CZ714" s="57"/>
      <c r="DA714" s="57"/>
      <c r="DB714" s="57"/>
      <c r="DC714" s="57"/>
      <c r="DD714" s="57"/>
      <c r="DE714" s="57"/>
      <c r="DF714" s="57"/>
      <c r="DG714" s="57"/>
      <c r="DH714" s="57"/>
      <c r="DI714" s="57"/>
      <c r="DJ714" s="57"/>
      <c r="DK714" s="57"/>
      <c r="DL714" s="57"/>
      <c r="DM714" s="57"/>
      <c r="DN714" s="57"/>
      <c r="DO714" s="57"/>
      <c r="DP714" s="57"/>
      <c r="DQ714" s="57"/>
      <c r="DR714" s="57"/>
      <c r="DS714" s="57"/>
      <c r="DT714" s="57"/>
      <c r="DU714" s="57"/>
      <c r="DV714" s="57"/>
      <c r="DW714" s="57"/>
      <c r="DX714" s="57"/>
      <c r="DY714" s="57"/>
      <c r="DZ714" s="57"/>
      <c r="EA714" s="57"/>
      <c r="EB714" s="57"/>
      <c r="EC714" s="57"/>
      <c r="ED714" s="57"/>
      <c r="EE714" s="57"/>
      <c r="EF714" s="57"/>
      <c r="EG714" s="57"/>
      <c r="EH714" s="57"/>
      <c r="EI714" s="57"/>
      <c r="EJ714" s="57"/>
      <c r="EK714" s="57"/>
      <c r="EL714" s="57"/>
      <c r="EM714" s="57"/>
      <c r="EN714" s="57"/>
      <c r="EO714" s="57"/>
      <c r="EP714" s="57"/>
      <c r="EQ714" s="57"/>
      <c r="ER714" s="57"/>
      <c r="ES714" s="57"/>
      <c r="ET714" s="57"/>
      <c r="EU714" s="57"/>
      <c r="EV714" s="57"/>
      <c r="EW714" s="57"/>
      <c r="EX714" s="57"/>
      <c r="EY714" s="57"/>
      <c r="EZ714" s="57"/>
      <c r="FA714" s="57"/>
      <c r="FB714" s="57"/>
      <c r="FC714" s="57"/>
      <c r="FD714" s="57"/>
      <c r="FE714" s="57"/>
      <c r="FF714" s="57"/>
      <c r="FG714" s="57"/>
      <c r="FH714" s="57"/>
      <c r="FI714" s="57"/>
      <c r="FJ714" s="57"/>
      <c r="FK714" s="57"/>
      <c r="FL714" s="57"/>
      <c r="FM714" s="57"/>
      <c r="FN714" s="57"/>
      <c r="FO714" s="57"/>
      <c r="FP714" s="57"/>
      <c r="FQ714" s="57"/>
      <c r="FR714" s="57"/>
      <c r="FS714" s="57"/>
      <c r="FT714" s="57"/>
      <c r="FU714" s="57"/>
      <c r="FV714" s="57"/>
      <c r="FW714" s="57"/>
      <c r="FX714" s="57"/>
      <c r="FY714" s="57"/>
      <c r="FZ714" s="57"/>
      <c r="GA714" s="57"/>
      <c r="GB714" s="57"/>
      <c r="GC714" s="57"/>
      <c r="GD714" s="57"/>
      <c r="GE714" s="57"/>
      <c r="GF714" s="57"/>
      <c r="GG714" s="57"/>
      <c r="GH714" s="57"/>
      <c r="GI714" s="57"/>
      <c r="GJ714" s="57"/>
      <c r="GK714" s="57"/>
      <c r="GL714" s="57"/>
      <c r="GM714" s="57"/>
      <c r="GN714" s="57"/>
      <c r="GO714" s="57"/>
      <c r="GP714" s="57"/>
      <c r="GQ714" s="57"/>
      <c r="GR714" s="57"/>
      <c r="GS714" s="57"/>
      <c r="GT714" s="57"/>
      <c r="GU714" s="57"/>
      <c r="GV714" s="57"/>
      <c r="GW714" s="57"/>
      <c r="GX714" s="57"/>
      <c r="GY714" s="57"/>
      <c r="GZ714" s="57"/>
      <c r="HA714" s="57"/>
      <c r="HB714" s="57"/>
      <c r="HC714" s="57"/>
      <c r="HD714" s="57"/>
      <c r="HE714" s="57"/>
      <c r="HF714" s="57"/>
      <c r="HG714" s="57"/>
      <c r="HH714" s="57"/>
      <c r="HI714" s="57"/>
      <c r="HJ714" s="57"/>
      <c r="HK714" s="57"/>
      <c r="HL714" s="57"/>
      <c r="HM714" s="57"/>
      <c r="HN714" s="57"/>
      <c r="HO714" s="57"/>
      <c r="HP714" s="57"/>
      <c r="HQ714" s="57"/>
      <c r="HR714" s="57"/>
      <c r="HS714" s="57"/>
      <c r="HT714" s="57"/>
      <c r="HU714" s="57"/>
      <c r="HV714" s="57"/>
      <c r="HW714" s="57"/>
      <c r="HX714" s="57"/>
      <c r="HY714" s="57"/>
      <c r="HZ714" s="57"/>
      <c r="IA714" s="57"/>
      <c r="IB714" s="57"/>
      <c r="IC714" s="57"/>
    </row>
    <row r="715" spans="4:237"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  <c r="AA715" s="57"/>
      <c r="AB715" s="57"/>
      <c r="AC715" s="57"/>
      <c r="AD715" s="57"/>
      <c r="AE715" s="57"/>
      <c r="AF715" s="57"/>
      <c r="AG715" s="57"/>
      <c r="AH715" s="57"/>
      <c r="AI715" s="57"/>
      <c r="AJ715" s="57"/>
      <c r="AK715" s="57"/>
      <c r="AL715" s="57"/>
      <c r="AM715" s="57"/>
      <c r="AN715" s="57"/>
      <c r="AO715" s="57"/>
      <c r="AP715" s="57"/>
      <c r="AQ715" s="57"/>
      <c r="AR715" s="57"/>
      <c r="AS715" s="57"/>
      <c r="AT715" s="57"/>
      <c r="AU715" s="57"/>
      <c r="AV715" s="57"/>
      <c r="AW715" s="57"/>
      <c r="AX715" s="57"/>
      <c r="AY715" s="57"/>
      <c r="AZ715" s="57"/>
      <c r="BA715" s="57"/>
      <c r="BB715" s="57"/>
      <c r="BC715" s="57"/>
      <c r="BD715" s="57"/>
      <c r="BE715" s="57"/>
      <c r="BF715" s="57"/>
      <c r="BG715" s="57"/>
      <c r="BH715" s="57"/>
      <c r="BI715" s="57"/>
      <c r="BJ715" s="57"/>
      <c r="BK715" s="57"/>
      <c r="BL715" s="57"/>
      <c r="BM715" s="57"/>
      <c r="BN715" s="57"/>
      <c r="BO715" s="57"/>
      <c r="BP715" s="57"/>
      <c r="BQ715" s="57"/>
      <c r="BR715" s="57"/>
      <c r="BS715" s="57"/>
      <c r="BT715" s="57"/>
      <c r="BU715" s="57"/>
      <c r="BV715" s="57"/>
      <c r="BW715" s="57"/>
      <c r="BX715" s="57"/>
      <c r="BY715" s="57"/>
      <c r="BZ715" s="57"/>
      <c r="CA715" s="57"/>
      <c r="CB715" s="57"/>
      <c r="CC715" s="57"/>
      <c r="CD715" s="57"/>
      <c r="CE715" s="57"/>
      <c r="CF715" s="57"/>
      <c r="CG715" s="57"/>
      <c r="CH715" s="57"/>
      <c r="CI715" s="57"/>
      <c r="CJ715" s="57"/>
      <c r="CK715" s="57"/>
      <c r="CL715" s="57"/>
      <c r="CM715" s="57"/>
      <c r="CN715" s="57"/>
      <c r="CO715" s="57"/>
      <c r="CP715" s="57"/>
      <c r="CQ715" s="57"/>
      <c r="CR715" s="57"/>
      <c r="CS715" s="57"/>
      <c r="CT715" s="57"/>
      <c r="CU715" s="57"/>
      <c r="CV715" s="57"/>
      <c r="CW715" s="57"/>
      <c r="CX715" s="57"/>
      <c r="CY715" s="57"/>
      <c r="CZ715" s="57"/>
      <c r="DA715" s="57"/>
      <c r="DB715" s="57"/>
      <c r="DC715" s="57"/>
      <c r="DD715" s="57"/>
      <c r="DE715" s="57"/>
      <c r="DF715" s="57"/>
      <c r="DG715" s="57"/>
      <c r="DH715" s="57"/>
      <c r="DI715" s="57"/>
      <c r="DJ715" s="57"/>
      <c r="DK715" s="57"/>
      <c r="DL715" s="57"/>
      <c r="DM715" s="57"/>
      <c r="DN715" s="57"/>
      <c r="DO715" s="57"/>
      <c r="DP715" s="57"/>
      <c r="DQ715" s="57"/>
      <c r="DR715" s="57"/>
      <c r="DS715" s="57"/>
      <c r="DT715" s="57"/>
      <c r="DU715" s="57"/>
      <c r="DV715" s="57"/>
      <c r="DW715" s="57"/>
      <c r="DX715" s="57"/>
      <c r="DY715" s="57"/>
      <c r="DZ715" s="57"/>
      <c r="EA715" s="57"/>
      <c r="EB715" s="57"/>
      <c r="EC715" s="57"/>
      <c r="ED715" s="57"/>
      <c r="EE715" s="57"/>
      <c r="EF715" s="57"/>
      <c r="EG715" s="57"/>
      <c r="EH715" s="57"/>
      <c r="EI715" s="57"/>
      <c r="EJ715" s="57"/>
      <c r="EK715" s="57"/>
      <c r="EL715" s="57"/>
      <c r="EM715" s="57"/>
      <c r="EN715" s="57"/>
      <c r="EO715" s="57"/>
      <c r="EP715" s="57"/>
      <c r="EQ715" s="57"/>
      <c r="ER715" s="57"/>
      <c r="ES715" s="57"/>
      <c r="ET715" s="57"/>
      <c r="EU715" s="57"/>
      <c r="EV715" s="57"/>
      <c r="EW715" s="57"/>
      <c r="EX715" s="57"/>
      <c r="EY715" s="57"/>
      <c r="EZ715" s="57"/>
      <c r="FA715" s="57"/>
      <c r="FB715" s="57"/>
      <c r="FC715" s="57"/>
      <c r="FD715" s="57"/>
      <c r="FE715" s="57"/>
      <c r="FF715" s="57"/>
      <c r="FG715" s="57"/>
      <c r="FH715" s="57"/>
      <c r="FI715" s="57"/>
      <c r="FJ715" s="57"/>
      <c r="FK715" s="57"/>
      <c r="FL715" s="57"/>
      <c r="FM715" s="57"/>
      <c r="FN715" s="57"/>
      <c r="FO715" s="57"/>
      <c r="FP715" s="57"/>
      <c r="FQ715" s="57"/>
      <c r="FR715" s="57"/>
      <c r="FS715" s="57"/>
      <c r="FT715" s="57"/>
      <c r="FU715" s="57"/>
      <c r="FV715" s="57"/>
      <c r="FW715" s="57"/>
      <c r="FX715" s="57"/>
      <c r="FY715" s="57"/>
      <c r="FZ715" s="57"/>
      <c r="GA715" s="57"/>
      <c r="GB715" s="57"/>
      <c r="GC715" s="57"/>
      <c r="GD715" s="57"/>
      <c r="GE715" s="57"/>
      <c r="GF715" s="57"/>
      <c r="GG715" s="57"/>
      <c r="GH715" s="57"/>
      <c r="GI715" s="57"/>
      <c r="GJ715" s="57"/>
      <c r="GK715" s="57"/>
      <c r="GL715" s="57"/>
      <c r="GM715" s="57"/>
      <c r="GN715" s="57"/>
      <c r="GO715" s="57"/>
      <c r="GP715" s="57"/>
      <c r="GQ715" s="57"/>
      <c r="GR715" s="57"/>
      <c r="GS715" s="57"/>
      <c r="GT715" s="57"/>
      <c r="GU715" s="57"/>
      <c r="GV715" s="57"/>
      <c r="GW715" s="57"/>
      <c r="GX715" s="57"/>
      <c r="GY715" s="57"/>
      <c r="GZ715" s="57"/>
      <c r="HA715" s="57"/>
      <c r="HB715" s="57"/>
      <c r="HC715" s="57"/>
      <c r="HD715" s="57"/>
      <c r="HE715" s="57"/>
      <c r="HF715" s="57"/>
      <c r="HG715" s="57"/>
      <c r="HH715" s="57"/>
      <c r="HI715" s="57"/>
      <c r="HJ715" s="57"/>
      <c r="HK715" s="57"/>
      <c r="HL715" s="57"/>
      <c r="HM715" s="57"/>
      <c r="HN715" s="57"/>
      <c r="HO715" s="57"/>
      <c r="HP715" s="57"/>
      <c r="HQ715" s="57"/>
      <c r="HR715" s="57"/>
      <c r="HS715" s="57"/>
      <c r="HT715" s="57"/>
      <c r="HU715" s="57"/>
      <c r="HV715" s="57"/>
      <c r="HW715" s="57"/>
      <c r="HX715" s="57"/>
      <c r="HY715" s="57"/>
      <c r="HZ715" s="57"/>
      <c r="IA715" s="57"/>
      <c r="IB715" s="57"/>
      <c r="IC715" s="57"/>
    </row>
    <row r="716" spans="4:237"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  <c r="AA716" s="57"/>
      <c r="AB716" s="57"/>
      <c r="AC716" s="57"/>
      <c r="AD716" s="57"/>
      <c r="AE716" s="57"/>
      <c r="AF716" s="57"/>
      <c r="AG716" s="57"/>
      <c r="AH716" s="57"/>
      <c r="AI716" s="57"/>
      <c r="AJ716" s="57"/>
      <c r="AK716" s="57"/>
      <c r="AL716" s="57"/>
      <c r="AM716" s="57"/>
      <c r="AN716" s="57"/>
      <c r="AO716" s="57"/>
      <c r="AP716" s="57"/>
      <c r="AQ716" s="57"/>
      <c r="AR716" s="57"/>
      <c r="AS716" s="57"/>
      <c r="AT716" s="57"/>
      <c r="AU716" s="57"/>
      <c r="AV716" s="57"/>
      <c r="AW716" s="57"/>
      <c r="AX716" s="57"/>
      <c r="AY716" s="57"/>
      <c r="AZ716" s="57"/>
      <c r="BA716" s="57"/>
      <c r="BB716" s="57"/>
      <c r="BC716" s="57"/>
      <c r="BD716" s="57"/>
      <c r="BE716" s="57"/>
      <c r="BF716" s="57"/>
      <c r="BG716" s="57"/>
      <c r="BH716" s="57"/>
      <c r="BI716" s="57"/>
      <c r="BJ716" s="57"/>
      <c r="BK716" s="57"/>
      <c r="BL716" s="57"/>
      <c r="BM716" s="57"/>
      <c r="BN716" s="57"/>
      <c r="BO716" s="57"/>
      <c r="BP716" s="57"/>
      <c r="BQ716" s="57"/>
      <c r="BR716" s="57"/>
      <c r="BS716" s="57"/>
      <c r="BT716" s="57"/>
      <c r="BU716" s="57"/>
      <c r="BV716" s="57"/>
      <c r="BW716" s="57"/>
      <c r="BX716" s="57"/>
      <c r="BY716" s="57"/>
      <c r="BZ716" s="57"/>
      <c r="CA716" s="57"/>
      <c r="CB716" s="57"/>
      <c r="CC716" s="57"/>
      <c r="CD716" s="57"/>
      <c r="CE716" s="57"/>
      <c r="CF716" s="57"/>
      <c r="CG716" s="57"/>
      <c r="CH716" s="57"/>
      <c r="CI716" s="57"/>
      <c r="CJ716" s="57"/>
      <c r="CK716" s="57"/>
      <c r="CL716" s="57"/>
      <c r="CM716" s="57"/>
      <c r="CN716" s="57"/>
      <c r="CO716" s="57"/>
      <c r="CP716" s="57"/>
      <c r="CQ716" s="57"/>
      <c r="CR716" s="57"/>
      <c r="CS716" s="57"/>
      <c r="CT716" s="57"/>
      <c r="CU716" s="57"/>
      <c r="CV716" s="57"/>
      <c r="CW716" s="57"/>
      <c r="CX716" s="57"/>
      <c r="CY716" s="57"/>
      <c r="CZ716" s="57"/>
      <c r="DA716" s="57"/>
      <c r="DB716" s="57"/>
      <c r="DC716" s="57"/>
      <c r="DD716" s="57"/>
      <c r="DE716" s="57"/>
      <c r="DF716" s="57"/>
      <c r="DG716" s="57"/>
      <c r="DH716" s="57"/>
      <c r="DI716" s="57"/>
      <c r="DJ716" s="57"/>
      <c r="DK716" s="57"/>
      <c r="DL716" s="57"/>
      <c r="DM716" s="57"/>
      <c r="DN716" s="57"/>
      <c r="DO716" s="57"/>
      <c r="DP716" s="57"/>
      <c r="DQ716" s="57"/>
      <c r="DR716" s="57"/>
      <c r="DS716" s="57"/>
      <c r="DT716" s="57"/>
      <c r="DU716" s="57"/>
      <c r="DV716" s="57"/>
      <c r="DW716" s="57"/>
      <c r="DX716" s="57"/>
      <c r="DY716" s="57"/>
      <c r="DZ716" s="57"/>
      <c r="EA716" s="57"/>
      <c r="EB716" s="57"/>
      <c r="EC716" s="57"/>
      <c r="ED716" s="57"/>
      <c r="EE716" s="57"/>
      <c r="EF716" s="57"/>
      <c r="EG716" s="57"/>
      <c r="EH716" s="57"/>
      <c r="EI716" s="57"/>
      <c r="EJ716" s="57"/>
      <c r="EK716" s="57"/>
      <c r="EL716" s="57"/>
      <c r="EM716" s="57"/>
      <c r="EN716" s="57"/>
      <c r="EO716" s="57"/>
      <c r="EP716" s="57"/>
      <c r="EQ716" s="57"/>
      <c r="ER716" s="57"/>
      <c r="ES716" s="57"/>
      <c r="ET716" s="57"/>
      <c r="EU716" s="57"/>
      <c r="EV716" s="57"/>
      <c r="EW716" s="57"/>
      <c r="EX716" s="57"/>
      <c r="EY716" s="57"/>
      <c r="EZ716" s="57"/>
      <c r="FA716" s="57"/>
      <c r="FB716" s="57"/>
      <c r="FC716" s="57"/>
      <c r="FD716" s="57"/>
      <c r="FE716" s="57"/>
      <c r="FF716" s="57"/>
      <c r="FG716" s="57"/>
      <c r="FH716" s="57"/>
      <c r="FI716" s="57"/>
      <c r="FJ716" s="57"/>
      <c r="FK716" s="57"/>
      <c r="FL716" s="57"/>
      <c r="FM716" s="57"/>
      <c r="FN716" s="57"/>
      <c r="FO716" s="57"/>
      <c r="FP716" s="57"/>
      <c r="FQ716" s="57"/>
      <c r="FR716" s="57"/>
      <c r="FS716" s="57"/>
      <c r="FT716" s="57"/>
      <c r="FU716" s="57"/>
      <c r="FV716" s="57"/>
      <c r="FW716" s="57"/>
      <c r="FX716" s="57"/>
      <c r="FY716" s="57"/>
      <c r="FZ716" s="57"/>
      <c r="GA716" s="57"/>
      <c r="GB716" s="57"/>
      <c r="GC716" s="57"/>
      <c r="GD716" s="57"/>
      <c r="GE716" s="57"/>
      <c r="GF716" s="57"/>
      <c r="GG716" s="57"/>
      <c r="GH716" s="57"/>
      <c r="GI716" s="57"/>
      <c r="GJ716" s="57"/>
      <c r="GK716" s="57"/>
      <c r="GL716" s="57"/>
      <c r="GM716" s="57"/>
      <c r="GN716" s="57"/>
      <c r="GO716" s="57"/>
      <c r="GP716" s="57"/>
      <c r="GQ716" s="57"/>
      <c r="GR716" s="57"/>
      <c r="GS716" s="57"/>
      <c r="GT716" s="57"/>
      <c r="GU716" s="57"/>
      <c r="GV716" s="57"/>
      <c r="GW716" s="57"/>
      <c r="GX716" s="57"/>
      <c r="GY716" s="57"/>
      <c r="GZ716" s="57"/>
      <c r="HA716" s="57"/>
      <c r="HB716" s="57"/>
      <c r="HC716" s="57"/>
      <c r="HD716" s="57"/>
      <c r="HE716" s="57"/>
      <c r="HF716" s="57"/>
      <c r="HG716" s="57"/>
      <c r="HH716" s="57"/>
      <c r="HI716" s="57"/>
      <c r="HJ716" s="57"/>
      <c r="HK716" s="57"/>
      <c r="HL716" s="57"/>
      <c r="HM716" s="57"/>
      <c r="HN716" s="57"/>
      <c r="HO716" s="57"/>
      <c r="HP716" s="57"/>
      <c r="HQ716" s="57"/>
      <c r="HR716" s="57"/>
      <c r="HS716" s="57"/>
      <c r="HT716" s="57"/>
      <c r="HU716" s="57"/>
      <c r="HV716" s="57"/>
      <c r="HW716" s="57"/>
      <c r="HX716" s="57"/>
      <c r="HY716" s="57"/>
      <c r="HZ716" s="57"/>
      <c r="IA716" s="57"/>
      <c r="IB716" s="57"/>
      <c r="IC716" s="57"/>
    </row>
    <row r="717" spans="4:237"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  <c r="AA717" s="57"/>
      <c r="AB717" s="57"/>
      <c r="AC717" s="57"/>
      <c r="AD717" s="57"/>
      <c r="AE717" s="57"/>
      <c r="AF717" s="57"/>
      <c r="AG717" s="57"/>
      <c r="AH717" s="57"/>
      <c r="AI717" s="57"/>
      <c r="AJ717" s="57"/>
      <c r="AK717" s="57"/>
      <c r="AL717" s="57"/>
      <c r="AM717" s="57"/>
      <c r="AN717" s="57"/>
      <c r="AO717" s="57"/>
      <c r="AP717" s="57"/>
      <c r="AQ717" s="57"/>
      <c r="AR717" s="57"/>
      <c r="AS717" s="57"/>
      <c r="AT717" s="57"/>
      <c r="AU717" s="57"/>
      <c r="AV717" s="57"/>
      <c r="AW717" s="57"/>
      <c r="AX717" s="57"/>
      <c r="AY717" s="57"/>
      <c r="AZ717" s="57"/>
      <c r="BA717" s="57"/>
      <c r="BB717" s="57"/>
      <c r="BC717" s="57"/>
      <c r="BD717" s="57"/>
      <c r="BE717" s="57"/>
      <c r="BF717" s="57"/>
      <c r="BG717" s="57"/>
      <c r="BH717" s="57"/>
      <c r="BI717" s="57"/>
      <c r="BJ717" s="57"/>
      <c r="BK717" s="57"/>
      <c r="BL717" s="57"/>
      <c r="BM717" s="57"/>
      <c r="BN717" s="57"/>
      <c r="BO717" s="57"/>
      <c r="BP717" s="57"/>
      <c r="BQ717" s="57"/>
      <c r="BR717" s="57"/>
      <c r="BS717" s="57"/>
      <c r="BT717" s="57"/>
      <c r="BU717" s="57"/>
      <c r="BV717" s="57"/>
      <c r="BW717" s="57"/>
      <c r="BX717" s="57"/>
      <c r="BY717" s="57"/>
      <c r="BZ717" s="57"/>
      <c r="CA717" s="57"/>
      <c r="CB717" s="57"/>
      <c r="CC717" s="57"/>
      <c r="CD717" s="57"/>
      <c r="CE717" s="57"/>
      <c r="CF717" s="57"/>
      <c r="CG717" s="57"/>
      <c r="CH717" s="57"/>
      <c r="CI717" s="57"/>
      <c r="CJ717" s="57"/>
      <c r="CK717" s="57"/>
      <c r="CL717" s="57"/>
      <c r="CM717" s="57"/>
      <c r="CN717" s="57"/>
      <c r="CO717" s="57"/>
      <c r="CP717" s="57"/>
      <c r="CQ717" s="57"/>
      <c r="CR717" s="57"/>
      <c r="CS717" s="57"/>
      <c r="CT717" s="57"/>
      <c r="CU717" s="57"/>
      <c r="CV717" s="57"/>
      <c r="CW717" s="57"/>
      <c r="CX717" s="57"/>
      <c r="CY717" s="57"/>
      <c r="CZ717" s="57"/>
      <c r="DA717" s="57"/>
      <c r="DB717" s="57"/>
      <c r="DC717" s="57"/>
      <c r="DD717" s="57"/>
      <c r="DE717" s="57"/>
      <c r="DF717" s="57"/>
      <c r="DG717" s="57"/>
      <c r="DH717" s="57"/>
      <c r="DI717" s="57"/>
      <c r="DJ717" s="57"/>
      <c r="DK717" s="57"/>
      <c r="DL717" s="57"/>
      <c r="DM717" s="57"/>
      <c r="DN717" s="57"/>
      <c r="DO717" s="57"/>
      <c r="DP717" s="57"/>
      <c r="DQ717" s="57"/>
      <c r="DR717" s="57"/>
      <c r="DS717" s="57"/>
      <c r="DT717" s="57"/>
      <c r="DU717" s="57"/>
      <c r="DV717" s="57"/>
      <c r="DW717" s="57"/>
      <c r="DX717" s="57"/>
      <c r="DY717" s="57"/>
      <c r="DZ717" s="57"/>
      <c r="EA717" s="57"/>
      <c r="EB717" s="57"/>
      <c r="EC717" s="57"/>
      <c r="ED717" s="57"/>
      <c r="EE717" s="57"/>
      <c r="EF717" s="57"/>
      <c r="EG717" s="57"/>
      <c r="EH717" s="57"/>
      <c r="EI717" s="57"/>
      <c r="EJ717" s="57"/>
      <c r="EK717" s="57"/>
      <c r="EL717" s="57"/>
      <c r="EM717" s="57"/>
      <c r="EN717" s="57"/>
      <c r="EO717" s="57"/>
      <c r="EP717" s="57"/>
      <c r="EQ717" s="57"/>
      <c r="ER717" s="57"/>
      <c r="ES717" s="57"/>
      <c r="ET717" s="57"/>
      <c r="EU717" s="57"/>
      <c r="EV717" s="57"/>
      <c r="EW717" s="57"/>
      <c r="EX717" s="57"/>
      <c r="EY717" s="57"/>
      <c r="EZ717" s="57"/>
      <c r="FA717" s="57"/>
      <c r="FB717" s="57"/>
      <c r="FC717" s="57"/>
      <c r="FD717" s="57"/>
      <c r="FE717" s="57"/>
      <c r="FF717" s="57"/>
      <c r="FG717" s="57"/>
      <c r="FH717" s="57"/>
      <c r="FI717" s="57"/>
      <c r="FJ717" s="57"/>
      <c r="FK717" s="57"/>
      <c r="FL717" s="57"/>
      <c r="FM717" s="57"/>
      <c r="FN717" s="57"/>
      <c r="FO717" s="57"/>
      <c r="FP717" s="57"/>
      <c r="FQ717" s="57"/>
      <c r="FR717" s="57"/>
      <c r="FS717" s="57"/>
      <c r="FT717" s="57"/>
      <c r="FU717" s="57"/>
      <c r="FV717" s="57"/>
      <c r="FW717" s="57"/>
      <c r="FX717" s="57"/>
      <c r="FY717" s="57"/>
      <c r="FZ717" s="57"/>
      <c r="GA717" s="57"/>
      <c r="GB717" s="57"/>
      <c r="GC717" s="57"/>
      <c r="GD717" s="57"/>
      <c r="GE717" s="57"/>
      <c r="GF717" s="57"/>
      <c r="GG717" s="57"/>
      <c r="GH717" s="57"/>
      <c r="GI717" s="57"/>
      <c r="GJ717" s="57"/>
      <c r="GK717" s="57"/>
      <c r="GL717" s="57"/>
      <c r="GM717" s="57"/>
      <c r="GN717" s="57"/>
      <c r="GO717" s="57"/>
      <c r="GP717" s="57"/>
      <c r="GQ717" s="57"/>
      <c r="GR717" s="57"/>
      <c r="GS717" s="57"/>
      <c r="GT717" s="57"/>
      <c r="GU717" s="57"/>
      <c r="GV717" s="57"/>
      <c r="GW717" s="57"/>
      <c r="GX717" s="57"/>
      <c r="GY717" s="57"/>
      <c r="GZ717" s="57"/>
      <c r="HA717" s="57"/>
      <c r="HB717" s="57"/>
      <c r="HC717" s="57"/>
      <c r="HD717" s="57"/>
      <c r="HE717" s="57"/>
      <c r="HF717" s="57"/>
      <c r="HG717" s="57"/>
      <c r="HH717" s="57"/>
      <c r="HI717" s="57"/>
      <c r="HJ717" s="57"/>
      <c r="HK717" s="57"/>
      <c r="HL717" s="57"/>
      <c r="HM717" s="57"/>
      <c r="HN717" s="57"/>
      <c r="HO717" s="57"/>
      <c r="HP717" s="57"/>
      <c r="HQ717" s="57"/>
      <c r="HR717" s="57"/>
      <c r="HS717" s="57"/>
      <c r="HT717" s="57"/>
      <c r="HU717" s="57"/>
      <c r="HV717" s="57"/>
      <c r="HW717" s="57"/>
      <c r="HX717" s="57"/>
      <c r="HY717" s="57"/>
      <c r="HZ717" s="57"/>
      <c r="IA717" s="57"/>
      <c r="IB717" s="57"/>
      <c r="IC717" s="57"/>
    </row>
    <row r="718" spans="4:237"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  <c r="AA718" s="57"/>
      <c r="AB718" s="57"/>
      <c r="AC718" s="57"/>
      <c r="AD718" s="57"/>
      <c r="AE718" s="57"/>
      <c r="AF718" s="57"/>
      <c r="AG718" s="57"/>
      <c r="AH718" s="57"/>
      <c r="AI718" s="57"/>
      <c r="AJ718" s="57"/>
      <c r="AK718" s="57"/>
      <c r="AL718" s="57"/>
      <c r="AM718" s="57"/>
      <c r="AN718" s="57"/>
      <c r="AO718" s="57"/>
      <c r="AP718" s="57"/>
      <c r="AQ718" s="57"/>
      <c r="AR718" s="57"/>
      <c r="AS718" s="57"/>
      <c r="AT718" s="57"/>
      <c r="AU718" s="57"/>
      <c r="AV718" s="57"/>
      <c r="AW718" s="57"/>
      <c r="AX718" s="57"/>
      <c r="AY718" s="57"/>
      <c r="AZ718" s="57"/>
      <c r="BA718" s="57"/>
      <c r="BB718" s="57"/>
      <c r="BC718" s="57"/>
      <c r="BD718" s="57"/>
      <c r="BE718" s="57"/>
      <c r="BF718" s="57"/>
      <c r="BG718" s="57"/>
      <c r="BH718" s="57"/>
      <c r="BI718" s="57"/>
      <c r="BJ718" s="57"/>
      <c r="BK718" s="57"/>
      <c r="BL718" s="57"/>
      <c r="BM718" s="57"/>
      <c r="BN718" s="57"/>
      <c r="BO718" s="57"/>
      <c r="BP718" s="57"/>
      <c r="BQ718" s="57"/>
      <c r="BR718" s="57"/>
      <c r="BS718" s="57"/>
      <c r="BT718" s="57"/>
      <c r="BU718" s="57"/>
      <c r="BV718" s="57"/>
      <c r="BW718" s="57"/>
      <c r="BX718" s="57"/>
      <c r="BY718" s="57"/>
      <c r="BZ718" s="57"/>
      <c r="CA718" s="57"/>
      <c r="CB718" s="57"/>
      <c r="CC718" s="57"/>
      <c r="CD718" s="57"/>
      <c r="CE718" s="57"/>
      <c r="CF718" s="57"/>
      <c r="CG718" s="57"/>
      <c r="CH718" s="57"/>
      <c r="CI718" s="57"/>
      <c r="CJ718" s="57"/>
      <c r="CK718" s="57"/>
      <c r="CL718" s="57"/>
      <c r="CM718" s="57"/>
      <c r="CN718" s="57"/>
      <c r="CO718" s="57"/>
      <c r="CP718" s="57"/>
      <c r="CQ718" s="57"/>
      <c r="CR718" s="57"/>
      <c r="CS718" s="57"/>
      <c r="CT718" s="57"/>
      <c r="CU718" s="57"/>
      <c r="CV718" s="57"/>
      <c r="CW718" s="57"/>
      <c r="CX718" s="57"/>
      <c r="CY718" s="57"/>
      <c r="CZ718" s="57"/>
      <c r="DA718" s="57"/>
      <c r="DB718" s="57"/>
      <c r="DC718" s="57"/>
      <c r="DD718" s="57"/>
      <c r="DE718" s="57"/>
      <c r="DF718" s="57"/>
      <c r="DG718" s="57"/>
      <c r="DH718" s="57"/>
      <c r="DI718" s="57"/>
      <c r="DJ718" s="57"/>
      <c r="DK718" s="57"/>
      <c r="DL718" s="57"/>
      <c r="DM718" s="57"/>
      <c r="DN718" s="57"/>
      <c r="DO718" s="57"/>
      <c r="DP718" s="57"/>
      <c r="DQ718" s="57"/>
      <c r="DR718" s="57"/>
      <c r="DS718" s="57"/>
      <c r="DT718" s="57"/>
      <c r="DU718" s="57"/>
      <c r="DV718" s="57"/>
      <c r="DW718" s="57"/>
      <c r="DX718" s="57"/>
      <c r="DY718" s="57"/>
      <c r="DZ718" s="57"/>
      <c r="EA718" s="57"/>
      <c r="EB718" s="57"/>
      <c r="EC718" s="57"/>
      <c r="ED718" s="57"/>
      <c r="EE718" s="57"/>
      <c r="EF718" s="57"/>
      <c r="EG718" s="57"/>
      <c r="EH718" s="57"/>
      <c r="EI718" s="57"/>
      <c r="EJ718" s="57"/>
      <c r="EK718" s="57"/>
      <c r="EL718" s="57"/>
      <c r="EM718" s="57"/>
      <c r="EN718" s="57"/>
      <c r="EO718" s="57"/>
      <c r="EP718" s="57"/>
      <c r="EQ718" s="57"/>
      <c r="ER718" s="57"/>
      <c r="ES718" s="57"/>
      <c r="ET718" s="57"/>
      <c r="EU718" s="57"/>
      <c r="EV718" s="57"/>
      <c r="EW718" s="57"/>
      <c r="EX718" s="57"/>
      <c r="EY718" s="57"/>
      <c r="EZ718" s="57"/>
      <c r="FA718" s="57"/>
      <c r="FB718" s="57"/>
      <c r="FC718" s="57"/>
      <c r="FD718" s="57"/>
      <c r="FE718" s="57"/>
      <c r="FF718" s="57"/>
      <c r="FG718" s="57"/>
      <c r="FH718" s="57"/>
      <c r="FI718" s="57"/>
      <c r="FJ718" s="57"/>
      <c r="FK718" s="57"/>
      <c r="FL718" s="57"/>
      <c r="FM718" s="57"/>
      <c r="FN718" s="57"/>
      <c r="FO718" s="57"/>
      <c r="FP718" s="57"/>
      <c r="FQ718" s="57"/>
      <c r="FR718" s="57"/>
      <c r="FS718" s="57"/>
      <c r="FT718" s="57"/>
      <c r="FU718" s="57"/>
      <c r="FV718" s="57"/>
      <c r="FW718" s="57"/>
      <c r="FX718" s="57"/>
      <c r="FY718" s="57"/>
      <c r="FZ718" s="57"/>
      <c r="GA718" s="57"/>
      <c r="GB718" s="57"/>
      <c r="GC718" s="57"/>
      <c r="GD718" s="57"/>
      <c r="GE718" s="57"/>
      <c r="GF718" s="57"/>
      <c r="GG718" s="57"/>
      <c r="GH718" s="57"/>
      <c r="GI718" s="57"/>
      <c r="GJ718" s="57"/>
      <c r="GK718" s="57"/>
      <c r="GL718" s="57"/>
      <c r="GM718" s="57"/>
      <c r="GN718" s="57"/>
      <c r="GO718" s="57"/>
      <c r="GP718" s="57"/>
      <c r="GQ718" s="57"/>
      <c r="GR718" s="57"/>
      <c r="GS718" s="57"/>
      <c r="GT718" s="57"/>
      <c r="GU718" s="57"/>
      <c r="GV718" s="57"/>
      <c r="GW718" s="57"/>
      <c r="GX718" s="57"/>
      <c r="GY718" s="57"/>
      <c r="GZ718" s="57"/>
      <c r="HA718" s="57"/>
      <c r="HB718" s="57"/>
      <c r="HC718" s="57"/>
      <c r="HD718" s="57"/>
      <c r="HE718" s="57"/>
      <c r="HF718" s="57"/>
      <c r="HG718" s="57"/>
      <c r="HH718" s="57"/>
      <c r="HI718" s="57"/>
      <c r="HJ718" s="57"/>
      <c r="HK718" s="57"/>
      <c r="HL718" s="57"/>
      <c r="HM718" s="57"/>
      <c r="HN718" s="57"/>
      <c r="HO718" s="57"/>
      <c r="HP718" s="57"/>
      <c r="HQ718" s="57"/>
      <c r="HR718" s="57"/>
      <c r="HS718" s="57"/>
      <c r="HT718" s="57"/>
      <c r="HU718" s="57"/>
      <c r="HV718" s="57"/>
      <c r="HW718" s="57"/>
      <c r="HX718" s="57"/>
      <c r="HY718" s="57"/>
      <c r="HZ718" s="57"/>
      <c r="IA718" s="57"/>
      <c r="IB718" s="57"/>
      <c r="IC718" s="57"/>
    </row>
    <row r="719" spans="4:237"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  <c r="AA719" s="57"/>
      <c r="AB719" s="57"/>
      <c r="AC719" s="57"/>
      <c r="AD719" s="57"/>
      <c r="AE719" s="57"/>
      <c r="AF719" s="57"/>
      <c r="AG719" s="57"/>
      <c r="AH719" s="57"/>
      <c r="AI719" s="57"/>
      <c r="AJ719" s="57"/>
      <c r="AK719" s="57"/>
      <c r="AL719" s="57"/>
      <c r="AM719" s="57"/>
      <c r="AN719" s="57"/>
      <c r="AO719" s="57"/>
      <c r="AP719" s="57"/>
      <c r="AQ719" s="57"/>
      <c r="AR719" s="57"/>
      <c r="AS719" s="57"/>
      <c r="AT719" s="57"/>
      <c r="AU719" s="57"/>
      <c r="AV719" s="57"/>
      <c r="AW719" s="57"/>
      <c r="AX719" s="57"/>
      <c r="AY719" s="57"/>
      <c r="AZ719" s="57"/>
      <c r="BA719" s="57"/>
      <c r="BB719" s="57"/>
      <c r="BC719" s="57"/>
      <c r="BD719" s="57"/>
      <c r="BE719" s="57"/>
      <c r="BF719" s="57"/>
      <c r="BG719" s="57"/>
      <c r="BH719" s="57"/>
      <c r="BI719" s="57"/>
      <c r="BJ719" s="57"/>
      <c r="BK719" s="57"/>
      <c r="BL719" s="57"/>
      <c r="BM719" s="57"/>
      <c r="BN719" s="57"/>
      <c r="BO719" s="57"/>
      <c r="BP719" s="57"/>
      <c r="BQ719" s="57"/>
      <c r="BR719" s="57"/>
      <c r="BS719" s="57"/>
      <c r="BT719" s="57"/>
      <c r="BU719" s="57"/>
      <c r="BV719" s="57"/>
      <c r="BW719" s="57"/>
      <c r="BX719" s="57"/>
      <c r="BY719" s="57"/>
      <c r="BZ719" s="57"/>
      <c r="CA719" s="57"/>
      <c r="CB719" s="57"/>
      <c r="CC719" s="57"/>
      <c r="CD719" s="57"/>
      <c r="CE719" s="57"/>
      <c r="CF719" s="57"/>
      <c r="CG719" s="57"/>
      <c r="CH719" s="57"/>
      <c r="CI719" s="57"/>
      <c r="CJ719" s="57"/>
      <c r="CK719" s="57"/>
      <c r="CL719" s="57"/>
      <c r="CM719" s="57"/>
      <c r="CN719" s="57"/>
      <c r="CO719" s="57"/>
      <c r="CP719" s="57"/>
      <c r="CQ719" s="57"/>
      <c r="CR719" s="57"/>
      <c r="CS719" s="57"/>
      <c r="CT719" s="57"/>
      <c r="CU719" s="57"/>
      <c r="CV719" s="57"/>
      <c r="CW719" s="57"/>
      <c r="CX719" s="57"/>
      <c r="CY719" s="57"/>
      <c r="CZ719" s="57"/>
      <c r="DA719" s="57"/>
      <c r="DB719" s="57"/>
      <c r="DC719" s="57"/>
      <c r="DD719" s="57"/>
      <c r="DE719" s="57"/>
      <c r="DF719" s="57"/>
      <c r="DG719" s="57"/>
      <c r="DH719" s="57"/>
      <c r="DI719" s="57"/>
      <c r="DJ719" s="57"/>
      <c r="DK719" s="57"/>
      <c r="DL719" s="57"/>
      <c r="DM719" s="57"/>
      <c r="DN719" s="57"/>
      <c r="DO719" s="57"/>
      <c r="DP719" s="57"/>
      <c r="DQ719" s="57"/>
      <c r="DR719" s="57"/>
      <c r="DS719" s="57"/>
      <c r="DT719" s="57"/>
      <c r="DU719" s="57"/>
      <c r="DV719" s="57"/>
      <c r="DW719" s="57"/>
      <c r="DX719" s="57"/>
      <c r="DY719" s="57"/>
      <c r="DZ719" s="57"/>
      <c r="EA719" s="57"/>
      <c r="EB719" s="57"/>
      <c r="EC719" s="57"/>
      <c r="ED719" s="57"/>
      <c r="EE719" s="57"/>
      <c r="EF719" s="57"/>
      <c r="EG719" s="57"/>
      <c r="EH719" s="57"/>
      <c r="EI719" s="57"/>
      <c r="EJ719" s="57"/>
      <c r="EK719" s="57"/>
      <c r="EL719" s="57"/>
      <c r="EM719" s="57"/>
      <c r="EN719" s="57"/>
      <c r="EO719" s="57"/>
      <c r="EP719" s="57"/>
      <c r="EQ719" s="57"/>
      <c r="ER719" s="57"/>
      <c r="ES719" s="57"/>
      <c r="ET719" s="57"/>
      <c r="EU719" s="57"/>
      <c r="EV719" s="57"/>
      <c r="EW719" s="57"/>
      <c r="EX719" s="57"/>
      <c r="EY719" s="57"/>
      <c r="EZ719" s="57"/>
      <c r="FA719" s="57"/>
      <c r="FB719" s="57"/>
      <c r="FC719" s="57"/>
      <c r="FD719" s="57"/>
      <c r="FE719" s="57"/>
      <c r="FF719" s="57"/>
      <c r="FG719" s="57"/>
      <c r="FH719" s="57"/>
      <c r="FI719" s="57"/>
      <c r="FJ719" s="57"/>
      <c r="FK719" s="57"/>
      <c r="FL719" s="57"/>
      <c r="FM719" s="57"/>
      <c r="FN719" s="57"/>
      <c r="FO719" s="57"/>
      <c r="FP719" s="57"/>
      <c r="FQ719" s="57"/>
      <c r="FR719" s="57"/>
      <c r="FS719" s="57"/>
      <c r="FT719" s="57"/>
      <c r="FU719" s="57"/>
      <c r="FV719" s="57"/>
      <c r="FW719" s="57"/>
      <c r="FX719" s="57"/>
      <c r="FY719" s="57"/>
      <c r="FZ719" s="57"/>
      <c r="GA719" s="57"/>
      <c r="GB719" s="57"/>
      <c r="GC719" s="57"/>
      <c r="GD719" s="57"/>
      <c r="GE719" s="57"/>
      <c r="GF719" s="57"/>
      <c r="GG719" s="57"/>
      <c r="GH719" s="57"/>
      <c r="GI719" s="57"/>
      <c r="GJ719" s="57"/>
      <c r="GK719" s="57"/>
      <c r="GL719" s="57"/>
      <c r="GM719" s="57"/>
      <c r="GN719" s="57"/>
      <c r="GO719" s="57"/>
      <c r="GP719" s="57"/>
      <c r="GQ719" s="57"/>
      <c r="GR719" s="57"/>
      <c r="GS719" s="57"/>
      <c r="GT719" s="57"/>
      <c r="GU719" s="57"/>
      <c r="GV719" s="57"/>
      <c r="GW719" s="57"/>
      <c r="GX719" s="57"/>
      <c r="GY719" s="57"/>
      <c r="GZ719" s="57"/>
      <c r="HA719" s="57"/>
      <c r="HB719" s="57"/>
      <c r="HC719" s="57"/>
      <c r="HD719" s="57"/>
      <c r="HE719" s="57"/>
      <c r="HF719" s="57"/>
      <c r="HG719" s="57"/>
      <c r="HH719" s="57"/>
      <c r="HI719" s="57"/>
      <c r="HJ719" s="57"/>
      <c r="HK719" s="57"/>
      <c r="HL719" s="57"/>
      <c r="HM719" s="57"/>
      <c r="HN719" s="57"/>
      <c r="HO719" s="57"/>
      <c r="HP719" s="57"/>
      <c r="HQ719" s="57"/>
      <c r="HR719" s="57"/>
      <c r="HS719" s="57"/>
      <c r="HT719" s="57"/>
      <c r="HU719" s="57"/>
      <c r="HV719" s="57"/>
      <c r="HW719" s="57"/>
      <c r="HX719" s="57"/>
      <c r="HY719" s="57"/>
      <c r="HZ719" s="57"/>
      <c r="IA719" s="57"/>
      <c r="IB719" s="57"/>
      <c r="IC719" s="57"/>
    </row>
    <row r="720" spans="4:237"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  <c r="AA720" s="57"/>
      <c r="AB720" s="57"/>
      <c r="AC720" s="57"/>
      <c r="AD720" s="57"/>
      <c r="AE720" s="57"/>
      <c r="AF720" s="57"/>
      <c r="AG720" s="57"/>
      <c r="AH720" s="57"/>
      <c r="AI720" s="57"/>
      <c r="AJ720" s="57"/>
      <c r="AK720" s="57"/>
      <c r="AL720" s="57"/>
      <c r="AM720" s="57"/>
      <c r="AN720" s="57"/>
      <c r="AO720" s="57"/>
      <c r="AP720" s="57"/>
      <c r="AQ720" s="57"/>
      <c r="AR720" s="57"/>
      <c r="AS720" s="57"/>
      <c r="AT720" s="57"/>
      <c r="AU720" s="57"/>
      <c r="AV720" s="57"/>
      <c r="AW720" s="57"/>
      <c r="AX720" s="57"/>
      <c r="AY720" s="57"/>
      <c r="AZ720" s="57"/>
      <c r="BA720" s="57"/>
      <c r="BB720" s="57"/>
      <c r="BC720" s="57"/>
      <c r="BD720" s="57"/>
      <c r="BE720" s="57"/>
      <c r="BF720" s="57"/>
      <c r="BG720" s="57"/>
      <c r="BH720" s="57"/>
      <c r="BI720" s="57"/>
      <c r="BJ720" s="57"/>
      <c r="BK720" s="57"/>
      <c r="BL720" s="57"/>
      <c r="BM720" s="57"/>
      <c r="BN720" s="57"/>
      <c r="BO720" s="57"/>
      <c r="BP720" s="57"/>
      <c r="BQ720" s="57"/>
      <c r="BR720" s="57"/>
      <c r="BS720" s="57"/>
      <c r="BT720" s="57"/>
      <c r="BU720" s="57"/>
      <c r="BV720" s="57"/>
      <c r="BW720" s="57"/>
      <c r="BX720" s="57"/>
      <c r="BY720" s="57"/>
      <c r="BZ720" s="57"/>
      <c r="CA720" s="57"/>
      <c r="CB720" s="57"/>
      <c r="CC720" s="57"/>
      <c r="CD720" s="57"/>
      <c r="CE720" s="57"/>
      <c r="CF720" s="57"/>
      <c r="CG720" s="57"/>
      <c r="CH720" s="57"/>
      <c r="CI720" s="57"/>
      <c r="CJ720" s="57"/>
      <c r="CK720" s="57"/>
      <c r="CL720" s="57"/>
      <c r="CM720" s="57"/>
      <c r="CN720" s="57"/>
      <c r="CO720" s="57"/>
      <c r="CP720" s="57"/>
      <c r="CQ720" s="57"/>
      <c r="CR720" s="57"/>
      <c r="CS720" s="57"/>
      <c r="CT720" s="57"/>
      <c r="CU720" s="57"/>
      <c r="CV720" s="57"/>
      <c r="CW720" s="57"/>
      <c r="CX720" s="57"/>
      <c r="CY720" s="57"/>
      <c r="CZ720" s="57"/>
      <c r="DA720" s="57"/>
      <c r="DB720" s="57"/>
      <c r="DC720" s="57"/>
      <c r="DD720" s="57"/>
      <c r="DE720" s="57"/>
      <c r="DF720" s="57"/>
      <c r="DG720" s="57"/>
      <c r="DH720" s="57"/>
      <c r="DI720" s="57"/>
      <c r="DJ720" s="57"/>
      <c r="DK720" s="57"/>
      <c r="DL720" s="57"/>
      <c r="DM720" s="57"/>
      <c r="DN720" s="57"/>
      <c r="DO720" s="57"/>
      <c r="DP720" s="57"/>
      <c r="DQ720" s="57"/>
      <c r="DR720" s="57"/>
      <c r="DS720" s="57"/>
      <c r="DT720" s="57"/>
      <c r="DU720" s="57"/>
      <c r="DV720" s="57"/>
      <c r="DW720" s="57"/>
      <c r="DX720" s="57"/>
      <c r="DY720" s="57"/>
      <c r="DZ720" s="57"/>
      <c r="EA720" s="57"/>
      <c r="EB720" s="57"/>
      <c r="EC720" s="57"/>
      <c r="ED720" s="57"/>
      <c r="EE720" s="57"/>
      <c r="EF720" s="57"/>
      <c r="EG720" s="57"/>
      <c r="EH720" s="57"/>
      <c r="EI720" s="57"/>
      <c r="EJ720" s="57"/>
      <c r="EK720" s="57"/>
      <c r="EL720" s="57"/>
      <c r="EM720" s="57"/>
      <c r="EN720" s="57"/>
      <c r="EO720" s="57"/>
      <c r="EP720" s="57"/>
      <c r="EQ720" s="57"/>
      <c r="ER720" s="57"/>
      <c r="ES720" s="57"/>
      <c r="ET720" s="57"/>
      <c r="EU720" s="57"/>
      <c r="EV720" s="57"/>
      <c r="EW720" s="57"/>
      <c r="EX720" s="57"/>
      <c r="EY720" s="57"/>
      <c r="EZ720" s="57"/>
      <c r="FA720" s="57"/>
      <c r="FB720" s="57"/>
      <c r="FC720" s="57"/>
      <c r="FD720" s="57"/>
      <c r="FE720" s="57"/>
      <c r="FF720" s="57"/>
      <c r="FG720" s="57"/>
      <c r="FH720" s="57"/>
      <c r="FI720" s="57"/>
      <c r="FJ720" s="57"/>
      <c r="FK720" s="57"/>
      <c r="FL720" s="57"/>
      <c r="FM720" s="57"/>
      <c r="FN720" s="57"/>
      <c r="FO720" s="57"/>
      <c r="FP720" s="57"/>
      <c r="FQ720" s="57"/>
      <c r="FR720" s="57"/>
      <c r="FS720" s="57"/>
      <c r="FT720" s="57"/>
      <c r="FU720" s="57"/>
      <c r="FV720" s="57"/>
      <c r="FW720" s="57"/>
      <c r="FX720" s="57"/>
      <c r="FY720" s="57"/>
      <c r="FZ720" s="57"/>
      <c r="GA720" s="57"/>
      <c r="GB720" s="57"/>
      <c r="GC720" s="57"/>
      <c r="GD720" s="57"/>
      <c r="GE720" s="57"/>
      <c r="GF720" s="57"/>
      <c r="GG720" s="57"/>
      <c r="GH720" s="57"/>
      <c r="GI720" s="57"/>
      <c r="GJ720" s="57"/>
      <c r="GK720" s="57"/>
      <c r="GL720" s="57"/>
      <c r="GM720" s="57"/>
      <c r="GN720" s="57"/>
      <c r="GO720" s="57"/>
      <c r="GP720" s="57"/>
      <c r="GQ720" s="57"/>
      <c r="GR720" s="57"/>
      <c r="GS720" s="57"/>
      <c r="GT720" s="57"/>
      <c r="GU720" s="57"/>
      <c r="GV720" s="57"/>
      <c r="GW720" s="57"/>
      <c r="GX720" s="57"/>
      <c r="GY720" s="57"/>
      <c r="GZ720" s="57"/>
      <c r="HA720" s="57"/>
      <c r="HB720" s="57"/>
      <c r="HC720" s="57"/>
      <c r="HD720" s="57"/>
      <c r="HE720" s="57"/>
      <c r="HF720" s="57"/>
      <c r="HG720" s="57"/>
      <c r="HH720" s="57"/>
      <c r="HI720" s="57"/>
      <c r="HJ720" s="57"/>
      <c r="HK720" s="57"/>
      <c r="HL720" s="57"/>
      <c r="HM720" s="57"/>
      <c r="HN720" s="57"/>
      <c r="HO720" s="57"/>
      <c r="HP720" s="57"/>
      <c r="HQ720" s="57"/>
      <c r="HR720" s="57"/>
      <c r="HS720" s="57"/>
      <c r="HT720" s="57"/>
      <c r="HU720" s="57"/>
      <c r="HV720" s="57"/>
      <c r="HW720" s="57"/>
      <c r="HX720" s="57"/>
      <c r="HY720" s="57"/>
      <c r="HZ720" s="57"/>
      <c r="IA720" s="57"/>
      <c r="IB720" s="57"/>
      <c r="IC720" s="57"/>
    </row>
    <row r="721" spans="4:237"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  <c r="AA721" s="57"/>
      <c r="AB721" s="57"/>
      <c r="AC721" s="57"/>
      <c r="AD721" s="57"/>
      <c r="AE721" s="57"/>
      <c r="AF721" s="57"/>
      <c r="AG721" s="57"/>
      <c r="AH721" s="57"/>
      <c r="AI721" s="57"/>
      <c r="AJ721" s="57"/>
      <c r="AK721" s="57"/>
      <c r="AL721" s="57"/>
      <c r="AM721" s="57"/>
      <c r="AN721" s="57"/>
      <c r="AO721" s="57"/>
      <c r="AP721" s="57"/>
      <c r="AQ721" s="57"/>
      <c r="AR721" s="57"/>
      <c r="AS721" s="57"/>
      <c r="AT721" s="57"/>
      <c r="AU721" s="57"/>
      <c r="AV721" s="57"/>
      <c r="AW721" s="57"/>
      <c r="AX721" s="57"/>
      <c r="AY721" s="57"/>
      <c r="AZ721" s="57"/>
      <c r="BA721" s="57"/>
      <c r="BB721" s="57"/>
      <c r="BC721" s="57"/>
      <c r="BD721" s="57"/>
      <c r="BE721" s="57"/>
      <c r="BF721" s="57"/>
      <c r="BG721" s="57"/>
      <c r="BH721" s="57"/>
      <c r="BI721" s="57"/>
      <c r="BJ721" s="57"/>
      <c r="BK721" s="57"/>
      <c r="BL721" s="57"/>
      <c r="BM721" s="57"/>
      <c r="BN721" s="57"/>
      <c r="BO721" s="57"/>
      <c r="BP721" s="57"/>
      <c r="BQ721" s="57"/>
      <c r="BR721" s="57"/>
      <c r="BS721" s="57"/>
      <c r="BT721" s="57"/>
      <c r="BU721" s="57"/>
      <c r="BV721" s="57"/>
      <c r="BW721" s="57"/>
      <c r="BX721" s="57"/>
      <c r="BY721" s="57"/>
      <c r="BZ721" s="57"/>
      <c r="CA721" s="57"/>
      <c r="CB721" s="57"/>
      <c r="CC721" s="57"/>
      <c r="CD721" s="57"/>
      <c r="CE721" s="57"/>
      <c r="CF721" s="57"/>
      <c r="CG721" s="57"/>
      <c r="CH721" s="57"/>
      <c r="CI721" s="57"/>
      <c r="CJ721" s="57"/>
      <c r="CK721" s="57"/>
      <c r="CL721" s="57"/>
      <c r="CM721" s="57"/>
      <c r="CN721" s="57"/>
      <c r="CO721" s="57"/>
      <c r="CP721" s="57"/>
      <c r="CQ721" s="57"/>
      <c r="CR721" s="57"/>
      <c r="CS721" s="57"/>
      <c r="CT721" s="57"/>
      <c r="CU721" s="57"/>
      <c r="CV721" s="57"/>
      <c r="CW721" s="57"/>
      <c r="CX721" s="57"/>
      <c r="CY721" s="57"/>
      <c r="CZ721" s="57"/>
      <c r="DA721" s="57"/>
      <c r="DB721" s="57"/>
      <c r="DC721" s="57"/>
      <c r="DD721" s="57"/>
      <c r="DE721" s="57"/>
      <c r="DF721" s="57"/>
      <c r="DG721" s="57"/>
      <c r="DH721" s="57"/>
      <c r="DI721" s="57"/>
      <c r="DJ721" s="57"/>
      <c r="DK721" s="57"/>
      <c r="DL721" s="57"/>
      <c r="DM721" s="57"/>
      <c r="DN721" s="57"/>
      <c r="DO721" s="57"/>
      <c r="DP721" s="57"/>
      <c r="DQ721" s="57"/>
      <c r="DR721" s="57"/>
      <c r="DS721" s="57"/>
      <c r="DT721" s="57"/>
      <c r="DU721" s="57"/>
      <c r="DV721" s="57"/>
      <c r="DW721" s="57"/>
      <c r="DX721" s="57"/>
      <c r="DY721" s="57"/>
      <c r="DZ721" s="57"/>
      <c r="EA721" s="57"/>
      <c r="EB721" s="57"/>
      <c r="EC721" s="57"/>
      <c r="ED721" s="57"/>
      <c r="EE721" s="57"/>
      <c r="EF721" s="57"/>
      <c r="EG721" s="57"/>
      <c r="EH721" s="57"/>
      <c r="EI721" s="57"/>
      <c r="EJ721" s="57"/>
      <c r="EK721" s="57"/>
      <c r="EL721" s="57"/>
      <c r="EM721" s="57"/>
      <c r="EN721" s="57"/>
      <c r="EO721" s="57"/>
      <c r="EP721" s="57"/>
      <c r="EQ721" s="57"/>
      <c r="ER721" s="57"/>
      <c r="ES721" s="57"/>
      <c r="ET721" s="57"/>
      <c r="EU721" s="57"/>
      <c r="EV721" s="57"/>
      <c r="EW721" s="57"/>
      <c r="EX721" s="57"/>
      <c r="EY721" s="57"/>
      <c r="EZ721" s="57"/>
      <c r="FA721" s="57"/>
      <c r="FB721" s="57"/>
      <c r="FC721" s="57"/>
      <c r="FD721" s="57"/>
      <c r="FE721" s="57"/>
      <c r="FF721" s="57"/>
      <c r="FG721" s="57"/>
      <c r="FH721" s="57"/>
      <c r="FI721" s="57"/>
      <c r="FJ721" s="57"/>
      <c r="FK721" s="57"/>
      <c r="FL721" s="57"/>
      <c r="FM721" s="57"/>
      <c r="FN721" s="57"/>
      <c r="FO721" s="57"/>
      <c r="FP721" s="57"/>
      <c r="FQ721" s="57"/>
      <c r="FR721" s="57"/>
      <c r="FS721" s="57"/>
      <c r="FT721" s="57"/>
      <c r="FU721" s="57"/>
      <c r="FV721" s="57"/>
      <c r="FW721" s="57"/>
      <c r="FX721" s="57"/>
      <c r="FY721" s="57"/>
      <c r="FZ721" s="57"/>
      <c r="GA721" s="57"/>
      <c r="GB721" s="57"/>
      <c r="GC721" s="57"/>
      <c r="GD721" s="57"/>
      <c r="GE721" s="57"/>
      <c r="GF721" s="57"/>
      <c r="GG721" s="57"/>
      <c r="GH721" s="57"/>
      <c r="GI721" s="57"/>
      <c r="GJ721" s="57"/>
      <c r="GK721" s="57"/>
      <c r="GL721" s="57"/>
      <c r="GM721" s="57"/>
      <c r="GN721" s="57"/>
      <c r="GO721" s="57"/>
      <c r="GP721" s="57"/>
      <c r="GQ721" s="57"/>
      <c r="GR721" s="57"/>
      <c r="GS721" s="57"/>
      <c r="GT721" s="57"/>
      <c r="GU721" s="57"/>
      <c r="GV721" s="57"/>
      <c r="GW721" s="57"/>
      <c r="GX721" s="57"/>
      <c r="GY721" s="57"/>
      <c r="GZ721" s="57"/>
      <c r="HA721" s="57"/>
      <c r="HB721" s="57"/>
      <c r="HC721" s="57"/>
      <c r="HD721" s="57"/>
      <c r="HE721" s="57"/>
      <c r="HF721" s="57"/>
      <c r="HG721" s="57"/>
      <c r="HH721" s="57"/>
      <c r="HI721" s="57"/>
      <c r="HJ721" s="57"/>
      <c r="HK721" s="57"/>
      <c r="HL721" s="57"/>
      <c r="HM721" s="57"/>
      <c r="HN721" s="57"/>
      <c r="HO721" s="57"/>
      <c r="HP721" s="57"/>
      <c r="HQ721" s="57"/>
      <c r="HR721" s="57"/>
      <c r="HS721" s="57"/>
      <c r="HT721" s="57"/>
      <c r="HU721" s="57"/>
      <c r="HV721" s="57"/>
      <c r="HW721" s="57"/>
      <c r="HX721" s="57"/>
      <c r="HY721" s="57"/>
      <c r="HZ721" s="57"/>
      <c r="IA721" s="57"/>
      <c r="IB721" s="57"/>
      <c r="IC721" s="57"/>
    </row>
    <row r="722" spans="4:237"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  <c r="AA722" s="57"/>
      <c r="AB722" s="57"/>
      <c r="AC722" s="57"/>
      <c r="AD722" s="57"/>
      <c r="AE722" s="57"/>
      <c r="AF722" s="57"/>
      <c r="AG722" s="57"/>
      <c r="AH722" s="57"/>
      <c r="AI722" s="57"/>
      <c r="AJ722" s="57"/>
      <c r="AK722" s="57"/>
      <c r="AL722" s="57"/>
      <c r="AM722" s="57"/>
      <c r="AN722" s="57"/>
      <c r="AO722" s="57"/>
      <c r="AP722" s="57"/>
      <c r="AQ722" s="57"/>
      <c r="AR722" s="57"/>
      <c r="AS722" s="57"/>
      <c r="AT722" s="57"/>
      <c r="AU722" s="57"/>
      <c r="AV722" s="57"/>
      <c r="AW722" s="57"/>
      <c r="AX722" s="57"/>
      <c r="AY722" s="57"/>
      <c r="AZ722" s="57"/>
      <c r="BA722" s="57"/>
      <c r="BB722" s="57"/>
      <c r="BC722" s="57"/>
      <c r="BD722" s="57"/>
      <c r="BE722" s="57"/>
      <c r="BF722" s="57"/>
      <c r="BG722" s="57"/>
      <c r="BH722" s="57"/>
      <c r="BI722" s="57"/>
      <c r="BJ722" s="57"/>
      <c r="BK722" s="57"/>
      <c r="BL722" s="57"/>
      <c r="BM722" s="57"/>
      <c r="BN722" s="57"/>
      <c r="BO722" s="57"/>
      <c r="BP722" s="57"/>
      <c r="BQ722" s="57"/>
      <c r="BR722" s="57"/>
      <c r="BS722" s="57"/>
      <c r="BT722" s="57"/>
      <c r="BU722" s="57"/>
      <c r="BV722" s="57"/>
      <c r="BW722" s="57"/>
      <c r="BX722" s="57"/>
      <c r="BY722" s="57"/>
      <c r="BZ722" s="57"/>
      <c r="CA722" s="57"/>
      <c r="CB722" s="57"/>
      <c r="CC722" s="57"/>
      <c r="CD722" s="57"/>
      <c r="CE722" s="57"/>
      <c r="CF722" s="57"/>
      <c r="CG722" s="57"/>
      <c r="CH722" s="57"/>
      <c r="CI722" s="57"/>
      <c r="CJ722" s="57"/>
      <c r="CK722" s="57"/>
      <c r="CL722" s="57"/>
      <c r="CM722" s="57"/>
      <c r="CN722" s="57"/>
      <c r="CO722" s="57"/>
      <c r="CP722" s="57"/>
      <c r="CQ722" s="57"/>
      <c r="CR722" s="57"/>
      <c r="CS722" s="57"/>
      <c r="CT722" s="57"/>
      <c r="CU722" s="57"/>
      <c r="CV722" s="57"/>
      <c r="CW722" s="57"/>
      <c r="CX722" s="57"/>
      <c r="CY722" s="57"/>
      <c r="CZ722" s="57"/>
      <c r="DA722" s="57"/>
      <c r="DB722" s="57"/>
      <c r="DC722" s="57"/>
      <c r="DD722" s="57"/>
      <c r="DE722" s="57"/>
      <c r="DF722" s="57"/>
      <c r="DG722" s="57"/>
      <c r="DH722" s="57"/>
      <c r="DI722" s="57"/>
      <c r="DJ722" s="57"/>
      <c r="DK722" s="57"/>
      <c r="DL722" s="57"/>
      <c r="DM722" s="57"/>
      <c r="DN722" s="57"/>
      <c r="DO722" s="57"/>
      <c r="DP722" s="57"/>
      <c r="DQ722" s="57"/>
      <c r="DR722" s="57"/>
      <c r="DS722" s="57"/>
      <c r="DT722" s="57"/>
      <c r="DU722" s="57"/>
      <c r="DV722" s="57"/>
      <c r="DW722" s="57"/>
      <c r="DX722" s="57"/>
      <c r="DY722" s="57"/>
      <c r="DZ722" s="57"/>
      <c r="EA722" s="57"/>
      <c r="EB722" s="57"/>
      <c r="EC722" s="57"/>
      <c r="ED722" s="57"/>
      <c r="EE722" s="57"/>
      <c r="EF722" s="57"/>
      <c r="EG722" s="57"/>
      <c r="EH722" s="57"/>
      <c r="EI722" s="57"/>
      <c r="EJ722" s="57"/>
      <c r="EK722" s="57"/>
      <c r="EL722" s="57"/>
      <c r="EM722" s="57"/>
      <c r="EN722" s="57"/>
      <c r="EO722" s="57"/>
      <c r="EP722" s="57"/>
      <c r="EQ722" s="57"/>
      <c r="ER722" s="57"/>
      <c r="ES722" s="57"/>
      <c r="ET722" s="57"/>
      <c r="EU722" s="57"/>
      <c r="EV722" s="57"/>
      <c r="EW722" s="57"/>
      <c r="EX722" s="57"/>
      <c r="EY722" s="57"/>
      <c r="EZ722" s="57"/>
      <c r="FA722" s="57"/>
      <c r="FB722" s="57"/>
      <c r="FC722" s="57"/>
      <c r="FD722" s="57"/>
      <c r="FE722" s="57"/>
      <c r="FF722" s="57"/>
      <c r="FG722" s="57"/>
      <c r="FH722" s="57"/>
      <c r="FI722" s="57"/>
      <c r="FJ722" s="57"/>
      <c r="FK722" s="57"/>
      <c r="FL722" s="57"/>
      <c r="FM722" s="57"/>
      <c r="FN722" s="57"/>
      <c r="FO722" s="57"/>
      <c r="FP722" s="57"/>
      <c r="FQ722" s="57"/>
      <c r="FR722" s="57"/>
      <c r="FS722" s="57"/>
      <c r="FT722" s="57"/>
      <c r="FU722" s="57"/>
      <c r="FV722" s="57"/>
      <c r="FW722" s="57"/>
      <c r="FX722" s="57"/>
      <c r="FY722" s="57"/>
      <c r="FZ722" s="57"/>
      <c r="GA722" s="57"/>
      <c r="GB722" s="57"/>
      <c r="GC722" s="57"/>
      <c r="GD722" s="57"/>
      <c r="GE722" s="57"/>
      <c r="GF722" s="57"/>
      <c r="GG722" s="57"/>
      <c r="GH722" s="57"/>
      <c r="GI722" s="57"/>
      <c r="GJ722" s="57"/>
      <c r="GK722" s="57"/>
      <c r="GL722" s="57"/>
      <c r="GM722" s="57"/>
      <c r="GN722" s="57"/>
      <c r="GO722" s="57"/>
      <c r="GP722" s="57"/>
      <c r="GQ722" s="57"/>
      <c r="GR722" s="57"/>
      <c r="GS722" s="57"/>
      <c r="GT722" s="57"/>
      <c r="GU722" s="57"/>
      <c r="GV722" s="57"/>
      <c r="GW722" s="57"/>
      <c r="GX722" s="57"/>
      <c r="GY722" s="57"/>
      <c r="GZ722" s="57"/>
      <c r="HA722" s="57"/>
      <c r="HB722" s="57"/>
      <c r="HC722" s="57"/>
      <c r="HD722" s="57"/>
      <c r="HE722" s="57"/>
      <c r="HF722" s="57"/>
      <c r="HG722" s="57"/>
      <c r="HH722" s="57"/>
      <c r="HI722" s="57"/>
      <c r="HJ722" s="57"/>
      <c r="HK722" s="57"/>
      <c r="HL722" s="57"/>
      <c r="HM722" s="57"/>
      <c r="HN722" s="57"/>
      <c r="HO722" s="57"/>
      <c r="HP722" s="57"/>
      <c r="HQ722" s="57"/>
      <c r="HR722" s="57"/>
      <c r="HS722" s="57"/>
      <c r="HT722" s="57"/>
      <c r="HU722" s="57"/>
      <c r="HV722" s="57"/>
      <c r="HW722" s="57"/>
      <c r="HX722" s="57"/>
      <c r="HY722" s="57"/>
      <c r="HZ722" s="57"/>
      <c r="IA722" s="57"/>
      <c r="IB722" s="57"/>
      <c r="IC722" s="57"/>
    </row>
    <row r="723" spans="4:237"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  <c r="AA723" s="57"/>
      <c r="AB723" s="57"/>
      <c r="AC723" s="57"/>
      <c r="AD723" s="57"/>
      <c r="AE723" s="57"/>
      <c r="AF723" s="57"/>
      <c r="AG723" s="57"/>
      <c r="AH723" s="57"/>
      <c r="AI723" s="57"/>
      <c r="AJ723" s="57"/>
      <c r="AK723" s="57"/>
      <c r="AL723" s="57"/>
      <c r="AM723" s="57"/>
      <c r="AN723" s="57"/>
      <c r="AO723" s="57"/>
      <c r="AP723" s="57"/>
      <c r="AQ723" s="57"/>
      <c r="AR723" s="57"/>
      <c r="AS723" s="57"/>
      <c r="AT723" s="57"/>
      <c r="AU723" s="57"/>
      <c r="AV723" s="57"/>
      <c r="AW723" s="57"/>
      <c r="AX723" s="57"/>
      <c r="AY723" s="57"/>
      <c r="AZ723" s="57"/>
      <c r="BA723" s="57"/>
      <c r="BB723" s="57"/>
      <c r="BC723" s="57"/>
      <c r="BD723" s="57"/>
      <c r="BE723" s="57"/>
      <c r="BF723" s="57"/>
      <c r="BG723" s="57"/>
      <c r="BH723" s="57"/>
      <c r="BI723" s="57"/>
      <c r="BJ723" s="57"/>
      <c r="BK723" s="57"/>
      <c r="BL723" s="57"/>
      <c r="BM723" s="57"/>
      <c r="BN723" s="57"/>
      <c r="BO723" s="57"/>
      <c r="BP723" s="57"/>
      <c r="BQ723" s="57"/>
      <c r="BR723" s="57"/>
      <c r="BS723" s="57"/>
      <c r="BT723" s="57"/>
      <c r="BU723" s="57"/>
      <c r="BV723" s="57"/>
      <c r="BW723" s="57"/>
      <c r="BX723" s="57"/>
      <c r="BY723" s="57"/>
      <c r="BZ723" s="57"/>
      <c r="CA723" s="57"/>
      <c r="CB723" s="57"/>
      <c r="CC723" s="57"/>
      <c r="CD723" s="57"/>
      <c r="CE723" s="57"/>
      <c r="CF723" s="57"/>
      <c r="CG723" s="57"/>
      <c r="CH723" s="57"/>
      <c r="CI723" s="57"/>
      <c r="CJ723" s="57"/>
      <c r="CK723" s="57"/>
      <c r="CL723" s="57"/>
      <c r="CM723" s="57"/>
      <c r="CN723" s="57"/>
      <c r="CO723" s="57"/>
      <c r="CP723" s="57"/>
      <c r="CQ723" s="57"/>
      <c r="CR723" s="57"/>
      <c r="CS723" s="57"/>
      <c r="CT723" s="57"/>
      <c r="CU723" s="57"/>
      <c r="CV723" s="57"/>
      <c r="CW723" s="57"/>
      <c r="CX723" s="57"/>
      <c r="CY723" s="57"/>
      <c r="CZ723" s="57"/>
      <c r="DA723" s="57"/>
      <c r="DB723" s="57"/>
      <c r="DC723" s="57"/>
      <c r="DD723" s="57"/>
      <c r="DE723" s="57"/>
      <c r="DF723" s="57"/>
      <c r="DG723" s="57"/>
      <c r="DH723" s="57"/>
      <c r="DI723" s="57"/>
      <c r="DJ723" s="57"/>
      <c r="DK723" s="57"/>
      <c r="DL723" s="57"/>
      <c r="DM723" s="57"/>
      <c r="DN723" s="57"/>
      <c r="DO723" s="57"/>
      <c r="DP723" s="57"/>
      <c r="DQ723" s="57"/>
      <c r="DR723" s="57"/>
      <c r="DS723" s="57"/>
      <c r="DT723" s="57"/>
      <c r="DU723" s="57"/>
      <c r="DV723" s="57"/>
      <c r="DW723" s="57"/>
      <c r="DX723" s="57"/>
      <c r="DY723" s="57"/>
      <c r="DZ723" s="57"/>
      <c r="EA723" s="57"/>
      <c r="EB723" s="57"/>
      <c r="EC723" s="57"/>
      <c r="ED723" s="57"/>
      <c r="EE723" s="57"/>
      <c r="EF723" s="57"/>
      <c r="EG723" s="57"/>
      <c r="EH723" s="57"/>
      <c r="EI723" s="57"/>
      <c r="EJ723" s="57"/>
      <c r="EK723" s="57"/>
      <c r="EL723" s="57"/>
      <c r="EM723" s="57"/>
      <c r="EN723" s="57"/>
      <c r="EO723" s="57"/>
      <c r="EP723" s="57"/>
      <c r="EQ723" s="57"/>
      <c r="ER723" s="57"/>
      <c r="ES723" s="57"/>
      <c r="ET723" s="57"/>
      <c r="EU723" s="57"/>
      <c r="EV723" s="57"/>
      <c r="EW723" s="57"/>
      <c r="EX723" s="57"/>
      <c r="EY723" s="57"/>
      <c r="EZ723" s="57"/>
      <c r="FA723" s="57"/>
      <c r="FB723" s="57"/>
      <c r="FC723" s="57"/>
      <c r="FD723" s="57"/>
      <c r="FE723" s="57"/>
      <c r="FF723" s="57"/>
      <c r="FG723" s="57"/>
      <c r="FH723" s="57"/>
      <c r="FI723" s="57"/>
      <c r="FJ723" s="57"/>
      <c r="FK723" s="57"/>
      <c r="FL723" s="57"/>
      <c r="FM723" s="57"/>
      <c r="FN723" s="57"/>
      <c r="FO723" s="57"/>
      <c r="FP723" s="57"/>
      <c r="FQ723" s="57"/>
      <c r="FR723" s="57"/>
      <c r="FS723" s="57"/>
      <c r="FT723" s="57"/>
      <c r="FU723" s="57"/>
      <c r="FV723" s="57"/>
      <c r="FW723" s="57"/>
      <c r="FX723" s="57"/>
      <c r="FY723" s="57"/>
      <c r="FZ723" s="57"/>
      <c r="GA723" s="57"/>
      <c r="GB723" s="57"/>
      <c r="GC723" s="57"/>
      <c r="GD723" s="57"/>
      <c r="GE723" s="57"/>
      <c r="GF723" s="57"/>
      <c r="GG723" s="57"/>
      <c r="GH723" s="57"/>
      <c r="GI723" s="57"/>
      <c r="GJ723" s="57"/>
      <c r="GK723" s="57"/>
      <c r="GL723" s="57"/>
      <c r="GM723" s="57"/>
      <c r="GN723" s="57"/>
      <c r="GO723" s="57"/>
      <c r="GP723" s="57"/>
      <c r="GQ723" s="57"/>
      <c r="GR723" s="57"/>
      <c r="GS723" s="57"/>
      <c r="GT723" s="57"/>
      <c r="GU723" s="57"/>
      <c r="GV723" s="57"/>
      <c r="GW723" s="57"/>
      <c r="GX723" s="57"/>
      <c r="GY723" s="57"/>
      <c r="GZ723" s="57"/>
      <c r="HA723" s="57"/>
      <c r="HB723" s="57"/>
      <c r="HC723" s="57"/>
      <c r="HD723" s="57"/>
      <c r="HE723" s="57"/>
      <c r="HF723" s="57"/>
      <c r="HG723" s="57"/>
      <c r="HH723" s="57"/>
      <c r="HI723" s="57"/>
      <c r="HJ723" s="57"/>
      <c r="HK723" s="57"/>
      <c r="HL723" s="57"/>
      <c r="HM723" s="57"/>
      <c r="HN723" s="57"/>
      <c r="HO723" s="57"/>
      <c r="HP723" s="57"/>
      <c r="HQ723" s="57"/>
      <c r="HR723" s="57"/>
      <c r="HS723" s="57"/>
      <c r="HT723" s="57"/>
      <c r="HU723" s="57"/>
      <c r="HV723" s="57"/>
      <c r="HW723" s="57"/>
      <c r="HX723" s="57"/>
      <c r="HY723" s="57"/>
      <c r="HZ723" s="57"/>
      <c r="IA723" s="57"/>
      <c r="IB723" s="57"/>
      <c r="IC723" s="57"/>
    </row>
    <row r="724" spans="4:237"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  <c r="AA724" s="57"/>
      <c r="AB724" s="57"/>
      <c r="AC724" s="57"/>
      <c r="AD724" s="57"/>
      <c r="AE724" s="57"/>
      <c r="AF724" s="57"/>
      <c r="AG724" s="57"/>
      <c r="AH724" s="57"/>
      <c r="AI724" s="57"/>
      <c r="AJ724" s="57"/>
      <c r="AK724" s="57"/>
      <c r="AL724" s="57"/>
      <c r="AM724" s="57"/>
      <c r="AN724" s="57"/>
      <c r="AO724" s="57"/>
      <c r="AP724" s="57"/>
      <c r="AQ724" s="57"/>
      <c r="AR724" s="57"/>
      <c r="AS724" s="57"/>
      <c r="AT724" s="57"/>
      <c r="AU724" s="57"/>
      <c r="AV724" s="57"/>
      <c r="AW724" s="57"/>
      <c r="AX724" s="57"/>
      <c r="AY724" s="57"/>
      <c r="AZ724" s="57"/>
      <c r="BA724" s="57"/>
      <c r="BB724" s="57"/>
      <c r="BC724" s="57"/>
      <c r="BD724" s="57"/>
      <c r="BE724" s="57"/>
      <c r="BF724" s="57"/>
      <c r="BG724" s="57"/>
      <c r="BH724" s="57"/>
      <c r="BI724" s="57"/>
      <c r="BJ724" s="57"/>
      <c r="BK724" s="57"/>
      <c r="BL724" s="57"/>
      <c r="BM724" s="57"/>
      <c r="BN724" s="57"/>
      <c r="BO724" s="57"/>
      <c r="BP724" s="57"/>
      <c r="BQ724" s="57"/>
      <c r="BR724" s="57"/>
      <c r="BS724" s="57"/>
      <c r="BT724" s="57"/>
      <c r="BU724" s="57"/>
      <c r="BV724" s="57"/>
      <c r="BW724" s="57"/>
      <c r="BX724" s="57"/>
      <c r="BY724" s="57"/>
      <c r="BZ724" s="57"/>
      <c r="CA724" s="57"/>
      <c r="CB724" s="57"/>
      <c r="CC724" s="57"/>
      <c r="CD724" s="57"/>
      <c r="CE724" s="57"/>
      <c r="CF724" s="57"/>
      <c r="CG724" s="57"/>
      <c r="CH724" s="57"/>
      <c r="CI724" s="57"/>
      <c r="CJ724" s="57"/>
      <c r="CK724" s="57"/>
      <c r="CL724" s="57"/>
      <c r="CM724" s="57"/>
      <c r="CN724" s="57"/>
      <c r="CO724" s="57"/>
      <c r="CP724" s="57"/>
      <c r="CQ724" s="57"/>
      <c r="CR724" s="57"/>
      <c r="CS724" s="57"/>
      <c r="CT724" s="57"/>
      <c r="CU724" s="57"/>
      <c r="CV724" s="57"/>
      <c r="CW724" s="57"/>
      <c r="CX724" s="57"/>
      <c r="CY724" s="57"/>
      <c r="CZ724" s="57"/>
      <c r="DA724" s="57"/>
      <c r="DB724" s="57"/>
      <c r="DC724" s="57"/>
      <c r="DD724" s="57"/>
      <c r="DE724" s="57"/>
      <c r="DF724" s="57"/>
      <c r="DG724" s="57"/>
      <c r="DH724" s="57"/>
      <c r="DI724" s="57"/>
      <c r="DJ724" s="57"/>
      <c r="DK724" s="57"/>
      <c r="DL724" s="57"/>
      <c r="DM724" s="57"/>
      <c r="DN724" s="57"/>
      <c r="DO724" s="57"/>
      <c r="DP724" s="57"/>
      <c r="DQ724" s="57"/>
      <c r="DR724" s="57"/>
      <c r="DS724" s="57"/>
      <c r="DT724" s="57"/>
      <c r="DU724" s="57"/>
      <c r="DV724" s="57"/>
      <c r="DW724" s="57"/>
      <c r="DX724" s="57"/>
      <c r="DY724" s="57"/>
      <c r="DZ724" s="57"/>
      <c r="EA724" s="57"/>
      <c r="EB724" s="57"/>
      <c r="EC724" s="57"/>
      <c r="ED724" s="57"/>
      <c r="EE724" s="57"/>
      <c r="EF724" s="57"/>
      <c r="EG724" s="57"/>
      <c r="EH724" s="57"/>
      <c r="EI724" s="57"/>
      <c r="EJ724" s="57"/>
      <c r="EK724" s="57"/>
      <c r="EL724" s="57"/>
      <c r="EM724" s="57"/>
      <c r="EN724" s="57"/>
      <c r="EO724" s="57"/>
      <c r="EP724" s="57"/>
      <c r="EQ724" s="57"/>
      <c r="ER724" s="57"/>
      <c r="ES724" s="57"/>
      <c r="ET724" s="57"/>
      <c r="EU724" s="57"/>
      <c r="EV724" s="57"/>
      <c r="EW724" s="57"/>
      <c r="EX724" s="57"/>
      <c r="EY724" s="57"/>
      <c r="EZ724" s="57"/>
      <c r="FA724" s="57"/>
      <c r="FB724" s="57"/>
      <c r="FC724" s="57"/>
      <c r="FD724" s="57"/>
      <c r="FE724" s="57"/>
      <c r="FF724" s="57"/>
      <c r="FG724" s="57"/>
      <c r="FH724" s="57"/>
      <c r="FI724" s="57"/>
      <c r="FJ724" s="57"/>
      <c r="FK724" s="57"/>
      <c r="FL724" s="57"/>
      <c r="FM724" s="57"/>
      <c r="FN724" s="57"/>
      <c r="FO724" s="57"/>
      <c r="FP724" s="57"/>
      <c r="FQ724" s="57"/>
      <c r="FR724" s="57"/>
      <c r="FS724" s="57"/>
      <c r="FT724" s="57"/>
      <c r="FU724" s="57"/>
      <c r="FV724" s="57"/>
      <c r="FW724" s="57"/>
      <c r="FX724" s="57"/>
      <c r="FY724" s="57"/>
      <c r="FZ724" s="57"/>
      <c r="GA724" s="57"/>
      <c r="GB724" s="57"/>
      <c r="GC724" s="57"/>
      <c r="GD724" s="57"/>
      <c r="GE724" s="57"/>
      <c r="GF724" s="57"/>
      <c r="GG724" s="57"/>
      <c r="GH724" s="57"/>
      <c r="GI724" s="57"/>
      <c r="GJ724" s="57"/>
      <c r="GK724" s="57"/>
      <c r="GL724" s="57"/>
      <c r="GM724" s="57"/>
      <c r="GN724" s="57"/>
      <c r="GO724" s="57"/>
      <c r="GP724" s="57"/>
      <c r="GQ724" s="57"/>
      <c r="GR724" s="57"/>
      <c r="GS724" s="57"/>
      <c r="GT724" s="57"/>
      <c r="GU724" s="57"/>
      <c r="GV724" s="57"/>
      <c r="GW724" s="57"/>
      <c r="GX724" s="57"/>
      <c r="GY724" s="57"/>
      <c r="GZ724" s="57"/>
      <c r="HA724" s="57"/>
      <c r="HB724" s="57"/>
      <c r="HC724" s="57"/>
      <c r="HD724" s="57"/>
      <c r="HE724" s="57"/>
      <c r="HF724" s="57"/>
      <c r="HG724" s="57"/>
      <c r="HH724" s="57"/>
      <c r="HI724" s="57"/>
      <c r="HJ724" s="57"/>
      <c r="HK724" s="57"/>
      <c r="HL724" s="57"/>
      <c r="HM724" s="57"/>
      <c r="HN724" s="57"/>
      <c r="HO724" s="57"/>
      <c r="HP724" s="57"/>
      <c r="HQ724" s="57"/>
      <c r="HR724" s="57"/>
      <c r="HS724" s="57"/>
      <c r="HT724" s="57"/>
      <c r="HU724" s="57"/>
      <c r="HV724" s="57"/>
      <c r="HW724" s="57"/>
      <c r="HX724" s="57"/>
      <c r="HY724" s="57"/>
      <c r="HZ724" s="57"/>
      <c r="IA724" s="57"/>
      <c r="IB724" s="57"/>
      <c r="IC724" s="57"/>
    </row>
    <row r="725" spans="4:237"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  <c r="AA725" s="57"/>
      <c r="AB725" s="57"/>
      <c r="AC725" s="57"/>
      <c r="AD725" s="57"/>
      <c r="AE725" s="57"/>
      <c r="AF725" s="57"/>
      <c r="AG725" s="57"/>
      <c r="AH725" s="57"/>
      <c r="AI725" s="57"/>
      <c r="AJ725" s="57"/>
      <c r="AK725" s="57"/>
      <c r="AL725" s="57"/>
      <c r="AM725" s="57"/>
      <c r="AN725" s="57"/>
      <c r="AO725" s="57"/>
      <c r="AP725" s="57"/>
      <c r="AQ725" s="57"/>
      <c r="AR725" s="57"/>
      <c r="AS725" s="57"/>
      <c r="AT725" s="57"/>
      <c r="AU725" s="57"/>
      <c r="AV725" s="57"/>
      <c r="AW725" s="57"/>
      <c r="AX725" s="57"/>
      <c r="AY725" s="57"/>
      <c r="AZ725" s="57"/>
      <c r="BA725" s="57"/>
      <c r="BB725" s="57"/>
      <c r="BC725" s="57"/>
      <c r="BD725" s="57"/>
      <c r="BE725" s="57"/>
      <c r="BF725" s="57"/>
      <c r="BG725" s="57"/>
      <c r="BH725" s="57"/>
      <c r="BI725" s="57"/>
      <c r="BJ725" s="57"/>
      <c r="BK725" s="57"/>
      <c r="BL725" s="57"/>
      <c r="BM725" s="57"/>
      <c r="BN725" s="57"/>
      <c r="BO725" s="57"/>
      <c r="BP725" s="57"/>
      <c r="BQ725" s="57"/>
      <c r="BR725" s="57"/>
      <c r="BS725" s="57"/>
      <c r="BT725" s="57"/>
      <c r="BU725" s="57"/>
      <c r="BV725" s="57"/>
      <c r="BW725" s="57"/>
      <c r="BX725" s="57"/>
      <c r="BY725" s="57"/>
      <c r="BZ725" s="57"/>
      <c r="CA725" s="57"/>
      <c r="CB725" s="57"/>
      <c r="CC725" s="57"/>
      <c r="CD725" s="57"/>
      <c r="CE725" s="57"/>
      <c r="CF725" s="57"/>
      <c r="CG725" s="57"/>
      <c r="CH725" s="57"/>
      <c r="CI725" s="57"/>
      <c r="CJ725" s="57"/>
      <c r="CK725" s="57"/>
      <c r="CL725" s="57"/>
      <c r="CM725" s="57"/>
      <c r="CN725" s="57"/>
      <c r="CO725" s="57"/>
      <c r="CP725" s="57"/>
      <c r="CQ725" s="57"/>
      <c r="CR725" s="57"/>
      <c r="CS725" s="57"/>
      <c r="CT725" s="57"/>
      <c r="CU725" s="57"/>
      <c r="CV725" s="57"/>
      <c r="CW725" s="57"/>
      <c r="CX725" s="57"/>
      <c r="CY725" s="57"/>
      <c r="CZ725" s="57"/>
      <c r="DA725" s="57"/>
      <c r="DB725" s="57"/>
      <c r="DC725" s="57"/>
      <c r="DD725" s="57"/>
      <c r="DE725" s="57"/>
      <c r="DF725" s="57"/>
      <c r="DG725" s="57"/>
      <c r="DH725" s="57"/>
      <c r="DI725" s="57"/>
      <c r="DJ725" s="57"/>
      <c r="DK725" s="57"/>
      <c r="DL725" s="57"/>
      <c r="DM725" s="57"/>
      <c r="DN725" s="57"/>
      <c r="DO725" s="57"/>
      <c r="DP725" s="57"/>
      <c r="DQ725" s="57"/>
      <c r="DR725" s="57"/>
      <c r="DS725" s="57"/>
      <c r="DT725" s="57"/>
      <c r="DU725" s="57"/>
      <c r="DV725" s="57"/>
      <c r="DW725" s="57"/>
      <c r="DX725" s="57"/>
      <c r="DY725" s="57"/>
      <c r="DZ725" s="57"/>
      <c r="EA725" s="57"/>
      <c r="EB725" s="57"/>
      <c r="EC725" s="57"/>
      <c r="ED725" s="57"/>
      <c r="EE725" s="57"/>
      <c r="EF725" s="57"/>
      <c r="EG725" s="57"/>
      <c r="EH725" s="57"/>
      <c r="EI725" s="57"/>
      <c r="EJ725" s="57"/>
      <c r="EK725" s="57"/>
      <c r="EL725" s="57"/>
      <c r="EM725" s="57"/>
      <c r="EN725" s="57"/>
      <c r="EO725" s="57"/>
      <c r="EP725" s="57"/>
      <c r="EQ725" s="57"/>
      <c r="ER725" s="57"/>
      <c r="ES725" s="57"/>
      <c r="ET725" s="57"/>
      <c r="EU725" s="57"/>
      <c r="EV725" s="57"/>
      <c r="EW725" s="57"/>
      <c r="EX725" s="57"/>
      <c r="EY725" s="57"/>
      <c r="EZ725" s="57"/>
      <c r="FA725" s="57"/>
      <c r="FB725" s="57"/>
      <c r="FC725" s="57"/>
      <c r="FD725" s="57"/>
      <c r="FE725" s="57"/>
      <c r="FF725" s="57"/>
      <c r="FG725" s="57"/>
      <c r="FH725" s="57"/>
      <c r="FI725" s="57"/>
      <c r="FJ725" s="57"/>
      <c r="FK725" s="57"/>
      <c r="FL725" s="57"/>
      <c r="FM725" s="57"/>
      <c r="FN725" s="57"/>
      <c r="FO725" s="57"/>
      <c r="FP725" s="57"/>
      <c r="FQ725" s="57"/>
      <c r="FR725" s="57"/>
      <c r="FS725" s="57"/>
      <c r="FT725" s="57"/>
      <c r="FU725" s="57"/>
      <c r="FV725" s="57"/>
      <c r="FW725" s="57"/>
      <c r="FX725" s="57"/>
      <c r="FY725" s="57"/>
      <c r="FZ725" s="57"/>
      <c r="GA725" s="57"/>
      <c r="GB725" s="57"/>
      <c r="GC725" s="57"/>
      <c r="GD725" s="57"/>
      <c r="GE725" s="57"/>
      <c r="GF725" s="57"/>
      <c r="GG725" s="57"/>
      <c r="GH725" s="57"/>
      <c r="GI725" s="57"/>
      <c r="GJ725" s="57"/>
      <c r="GK725" s="57"/>
      <c r="GL725" s="57"/>
      <c r="GM725" s="57"/>
      <c r="GN725" s="57"/>
      <c r="GO725" s="57"/>
      <c r="GP725" s="57"/>
      <c r="GQ725" s="57"/>
      <c r="GR725" s="57"/>
      <c r="GS725" s="57"/>
      <c r="GT725" s="57"/>
      <c r="GU725" s="57"/>
      <c r="GV725" s="57"/>
      <c r="GW725" s="57"/>
      <c r="GX725" s="57"/>
      <c r="GY725" s="57"/>
      <c r="GZ725" s="57"/>
      <c r="HA725" s="57"/>
      <c r="HB725" s="57"/>
      <c r="HC725" s="57"/>
      <c r="HD725" s="57"/>
      <c r="HE725" s="57"/>
      <c r="HF725" s="57"/>
      <c r="HG725" s="57"/>
      <c r="HH725" s="57"/>
      <c r="HI725" s="57"/>
      <c r="HJ725" s="57"/>
      <c r="HK725" s="57"/>
      <c r="HL725" s="57"/>
      <c r="HM725" s="57"/>
      <c r="HN725" s="57"/>
      <c r="HO725" s="57"/>
      <c r="HP725" s="57"/>
      <c r="HQ725" s="57"/>
      <c r="HR725" s="57"/>
      <c r="HS725" s="57"/>
      <c r="HT725" s="57"/>
      <c r="HU725" s="57"/>
      <c r="HV725" s="57"/>
      <c r="HW725" s="57"/>
      <c r="HX725" s="57"/>
      <c r="HY725" s="57"/>
      <c r="HZ725" s="57"/>
      <c r="IA725" s="57"/>
      <c r="IB725" s="57"/>
      <c r="IC725" s="57"/>
    </row>
    <row r="726" spans="4:237"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  <c r="AA726" s="57"/>
      <c r="AB726" s="57"/>
      <c r="AC726" s="57"/>
      <c r="AD726" s="57"/>
      <c r="AE726" s="57"/>
      <c r="AF726" s="57"/>
      <c r="AG726" s="57"/>
      <c r="AH726" s="57"/>
      <c r="AI726" s="57"/>
      <c r="AJ726" s="57"/>
      <c r="AK726" s="57"/>
      <c r="AL726" s="57"/>
      <c r="AM726" s="57"/>
      <c r="AN726" s="57"/>
      <c r="AO726" s="57"/>
      <c r="AP726" s="57"/>
      <c r="AQ726" s="57"/>
      <c r="AR726" s="57"/>
      <c r="AS726" s="57"/>
      <c r="AT726" s="57"/>
      <c r="AU726" s="57"/>
      <c r="AV726" s="57"/>
      <c r="AW726" s="57"/>
      <c r="AX726" s="57"/>
      <c r="AY726" s="57"/>
      <c r="AZ726" s="57"/>
      <c r="BA726" s="57"/>
      <c r="BB726" s="57"/>
      <c r="BC726" s="57"/>
      <c r="BD726" s="57"/>
      <c r="BE726" s="57"/>
      <c r="BF726" s="57"/>
      <c r="BG726" s="57"/>
      <c r="BH726" s="57"/>
      <c r="BI726" s="57"/>
      <c r="BJ726" s="57"/>
      <c r="BK726" s="57"/>
      <c r="BL726" s="57"/>
      <c r="BM726" s="57"/>
      <c r="BN726" s="57"/>
      <c r="BO726" s="57"/>
      <c r="BP726" s="57"/>
      <c r="BQ726" s="57"/>
      <c r="BR726" s="57"/>
      <c r="BS726" s="57"/>
      <c r="BT726" s="57"/>
      <c r="BU726" s="57"/>
      <c r="BV726" s="57"/>
      <c r="BW726" s="57"/>
      <c r="BX726" s="57"/>
      <c r="BY726" s="57"/>
      <c r="BZ726" s="57"/>
      <c r="CA726" s="57"/>
      <c r="CB726" s="57"/>
      <c r="CC726" s="57"/>
      <c r="CD726" s="57"/>
      <c r="CE726" s="57"/>
      <c r="CF726" s="57"/>
      <c r="CG726" s="57"/>
      <c r="CH726" s="57"/>
      <c r="CI726" s="57"/>
      <c r="CJ726" s="57"/>
      <c r="CK726" s="57"/>
      <c r="CL726" s="57"/>
      <c r="CM726" s="57"/>
      <c r="CN726" s="57"/>
      <c r="CO726" s="57"/>
      <c r="CP726" s="57"/>
      <c r="CQ726" s="57"/>
      <c r="CR726" s="57"/>
      <c r="CS726" s="57"/>
      <c r="CT726" s="57"/>
      <c r="CU726" s="57"/>
      <c r="CV726" s="57"/>
      <c r="CW726" s="57"/>
      <c r="CX726" s="57"/>
      <c r="CY726" s="57"/>
      <c r="CZ726" s="57"/>
      <c r="DA726" s="57"/>
      <c r="DB726" s="57"/>
      <c r="DC726" s="57"/>
      <c r="DD726" s="57"/>
      <c r="DE726" s="57"/>
      <c r="DF726" s="57"/>
      <c r="DG726" s="57"/>
      <c r="DH726" s="57"/>
      <c r="DI726" s="57"/>
      <c r="DJ726" s="57"/>
      <c r="DK726" s="57"/>
      <c r="DL726" s="57"/>
      <c r="DM726" s="57"/>
      <c r="DN726" s="57"/>
      <c r="DO726" s="57"/>
      <c r="DP726" s="57"/>
      <c r="DQ726" s="57"/>
      <c r="DR726" s="57"/>
      <c r="DS726" s="57"/>
      <c r="DT726" s="57"/>
      <c r="DU726" s="57"/>
      <c r="DV726" s="57"/>
      <c r="DW726" s="57"/>
      <c r="DX726" s="57"/>
      <c r="DY726" s="57"/>
      <c r="DZ726" s="57"/>
      <c r="EA726" s="57"/>
      <c r="EB726" s="57"/>
      <c r="EC726" s="57"/>
      <c r="ED726" s="57"/>
      <c r="EE726" s="57"/>
      <c r="EF726" s="57"/>
      <c r="EG726" s="57"/>
      <c r="EH726" s="57"/>
      <c r="EI726" s="57"/>
      <c r="EJ726" s="57"/>
      <c r="EK726" s="57"/>
      <c r="EL726" s="57"/>
      <c r="EM726" s="57"/>
      <c r="EN726" s="57"/>
      <c r="EO726" s="57"/>
      <c r="EP726" s="57"/>
      <c r="EQ726" s="57"/>
      <c r="ER726" s="57"/>
      <c r="ES726" s="57"/>
      <c r="ET726" s="57"/>
      <c r="EU726" s="57"/>
      <c r="EV726" s="57"/>
      <c r="EW726" s="57"/>
      <c r="EX726" s="57"/>
      <c r="EY726" s="57"/>
      <c r="EZ726" s="57"/>
      <c r="FA726" s="57"/>
      <c r="FB726" s="57"/>
      <c r="FC726" s="57"/>
      <c r="FD726" s="57"/>
      <c r="FE726" s="57"/>
      <c r="FF726" s="57"/>
      <c r="FG726" s="57"/>
      <c r="FH726" s="57"/>
      <c r="FI726" s="57"/>
      <c r="FJ726" s="57"/>
      <c r="FK726" s="57"/>
      <c r="FL726" s="57"/>
      <c r="FM726" s="57"/>
      <c r="FN726" s="57"/>
      <c r="FO726" s="57"/>
      <c r="FP726" s="57"/>
      <c r="FQ726" s="57"/>
      <c r="FR726" s="57"/>
      <c r="FS726" s="57"/>
      <c r="FT726" s="57"/>
      <c r="FU726" s="57"/>
      <c r="FV726" s="57"/>
      <c r="FW726" s="57"/>
      <c r="FX726" s="57"/>
      <c r="FY726" s="57"/>
      <c r="FZ726" s="57"/>
      <c r="GA726" s="57"/>
      <c r="GB726" s="57"/>
      <c r="GC726" s="57"/>
      <c r="GD726" s="57"/>
      <c r="GE726" s="57"/>
      <c r="GF726" s="57"/>
      <c r="GG726" s="57"/>
      <c r="GH726" s="57"/>
      <c r="GI726" s="57"/>
      <c r="GJ726" s="57"/>
      <c r="GK726" s="57"/>
      <c r="GL726" s="57"/>
      <c r="GM726" s="57"/>
      <c r="GN726" s="57"/>
      <c r="GO726" s="57"/>
      <c r="GP726" s="57"/>
      <c r="GQ726" s="57"/>
      <c r="GR726" s="57"/>
      <c r="GS726" s="57"/>
      <c r="GT726" s="57"/>
      <c r="GU726" s="57"/>
      <c r="GV726" s="57"/>
      <c r="GW726" s="57"/>
      <c r="GX726" s="57"/>
      <c r="GY726" s="57"/>
      <c r="GZ726" s="57"/>
      <c r="HA726" s="57"/>
      <c r="HB726" s="57"/>
      <c r="HC726" s="57"/>
      <c r="HD726" s="57"/>
      <c r="HE726" s="57"/>
      <c r="HF726" s="57"/>
      <c r="HG726" s="57"/>
      <c r="HH726" s="57"/>
      <c r="HI726" s="57"/>
      <c r="HJ726" s="57"/>
      <c r="HK726" s="57"/>
      <c r="HL726" s="57"/>
      <c r="HM726" s="57"/>
      <c r="HN726" s="57"/>
      <c r="HO726" s="57"/>
      <c r="HP726" s="57"/>
      <c r="HQ726" s="57"/>
      <c r="HR726" s="57"/>
      <c r="HS726" s="57"/>
      <c r="HT726" s="57"/>
      <c r="HU726" s="57"/>
      <c r="HV726" s="57"/>
      <c r="HW726" s="57"/>
      <c r="HX726" s="57"/>
      <c r="HY726" s="57"/>
      <c r="HZ726" s="57"/>
      <c r="IA726" s="57"/>
      <c r="IB726" s="57"/>
      <c r="IC726" s="57"/>
    </row>
    <row r="727" spans="4:237"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  <c r="AA727" s="57"/>
      <c r="AB727" s="57"/>
      <c r="AC727" s="57"/>
      <c r="AD727" s="57"/>
      <c r="AE727" s="57"/>
      <c r="AF727" s="57"/>
      <c r="AG727" s="57"/>
      <c r="AH727" s="57"/>
      <c r="AI727" s="57"/>
      <c r="AJ727" s="57"/>
      <c r="AK727" s="57"/>
      <c r="AL727" s="57"/>
      <c r="AM727" s="57"/>
      <c r="AN727" s="57"/>
      <c r="AO727" s="57"/>
      <c r="AP727" s="57"/>
      <c r="AQ727" s="57"/>
      <c r="AR727" s="57"/>
      <c r="AS727" s="57"/>
      <c r="AT727" s="57"/>
      <c r="AU727" s="57"/>
      <c r="AV727" s="57"/>
      <c r="AW727" s="57"/>
      <c r="AX727" s="57"/>
      <c r="AY727" s="57"/>
      <c r="AZ727" s="57"/>
      <c r="BA727" s="57"/>
      <c r="BB727" s="57"/>
      <c r="BC727" s="57"/>
      <c r="BD727" s="57"/>
      <c r="BE727" s="57"/>
      <c r="BF727" s="57"/>
      <c r="BG727" s="57"/>
      <c r="BH727" s="57"/>
      <c r="BI727" s="57"/>
      <c r="BJ727" s="57"/>
      <c r="BK727" s="57"/>
      <c r="BL727" s="57"/>
      <c r="BM727" s="57"/>
      <c r="BN727" s="57"/>
      <c r="BO727" s="57"/>
      <c r="BP727" s="57"/>
      <c r="BQ727" s="57"/>
      <c r="BR727" s="57"/>
      <c r="BS727" s="57"/>
      <c r="BT727" s="57"/>
      <c r="BU727" s="57"/>
      <c r="BV727" s="57"/>
      <c r="BW727" s="57"/>
      <c r="BX727" s="57"/>
      <c r="BY727" s="57"/>
      <c r="BZ727" s="57"/>
      <c r="CA727" s="57"/>
      <c r="CB727" s="57"/>
      <c r="CC727" s="57"/>
      <c r="CD727" s="57"/>
      <c r="CE727" s="57"/>
      <c r="CF727" s="57"/>
      <c r="CG727" s="57"/>
      <c r="CH727" s="57"/>
      <c r="CI727" s="57"/>
      <c r="CJ727" s="57"/>
      <c r="CK727" s="57"/>
      <c r="CL727" s="57"/>
      <c r="CM727" s="57"/>
      <c r="CN727" s="57"/>
      <c r="CO727" s="57"/>
      <c r="CP727" s="57"/>
      <c r="CQ727" s="57"/>
      <c r="CR727" s="57"/>
      <c r="CS727" s="57"/>
      <c r="CT727" s="57"/>
      <c r="CU727" s="57"/>
      <c r="CV727" s="57"/>
      <c r="CW727" s="57"/>
      <c r="CX727" s="57"/>
      <c r="CY727" s="57"/>
      <c r="CZ727" s="57"/>
      <c r="DA727" s="57"/>
      <c r="DB727" s="57"/>
      <c r="DC727" s="57"/>
      <c r="DD727" s="57"/>
      <c r="DE727" s="57"/>
      <c r="DF727" s="57"/>
      <c r="DG727" s="57"/>
      <c r="DH727" s="57"/>
      <c r="DI727" s="57"/>
      <c r="DJ727" s="57"/>
      <c r="DK727" s="57"/>
      <c r="DL727" s="57"/>
      <c r="DM727" s="57"/>
      <c r="DN727" s="57"/>
      <c r="DO727" s="57"/>
      <c r="DP727" s="57"/>
      <c r="DQ727" s="57"/>
      <c r="DR727" s="57"/>
      <c r="DS727" s="57"/>
      <c r="DT727" s="57"/>
      <c r="DU727" s="57"/>
      <c r="DV727" s="57"/>
      <c r="DW727" s="57"/>
      <c r="DX727" s="57"/>
      <c r="DY727" s="57"/>
      <c r="DZ727" s="57"/>
      <c r="EA727" s="57"/>
      <c r="EB727" s="57"/>
      <c r="EC727" s="57"/>
      <c r="ED727" s="57"/>
      <c r="EE727" s="57"/>
      <c r="EF727" s="57"/>
      <c r="EG727" s="57"/>
      <c r="EH727" s="57"/>
      <c r="EI727" s="57"/>
      <c r="EJ727" s="57"/>
      <c r="EK727" s="57"/>
      <c r="EL727" s="57"/>
      <c r="EM727" s="57"/>
      <c r="EN727" s="57"/>
      <c r="EO727" s="57"/>
      <c r="EP727" s="57"/>
      <c r="EQ727" s="57"/>
      <c r="ER727" s="57"/>
      <c r="ES727" s="57"/>
      <c r="ET727" s="57"/>
      <c r="EU727" s="57"/>
      <c r="EV727" s="57"/>
      <c r="EW727" s="57"/>
      <c r="EX727" s="57"/>
      <c r="EY727" s="57"/>
      <c r="EZ727" s="57"/>
      <c r="FA727" s="57"/>
      <c r="FB727" s="57"/>
      <c r="FC727" s="57"/>
      <c r="FD727" s="57"/>
      <c r="FE727" s="57"/>
      <c r="FF727" s="57"/>
      <c r="FG727" s="57"/>
      <c r="FH727" s="57"/>
      <c r="FI727" s="57"/>
      <c r="FJ727" s="57"/>
      <c r="FK727" s="57"/>
      <c r="FL727" s="57"/>
      <c r="FM727" s="57"/>
      <c r="FN727" s="57"/>
      <c r="FO727" s="57"/>
      <c r="FP727" s="57"/>
      <c r="FQ727" s="57"/>
      <c r="FR727" s="57"/>
      <c r="FS727" s="57"/>
      <c r="FT727" s="57"/>
      <c r="FU727" s="57"/>
      <c r="FV727" s="57"/>
      <c r="FW727" s="57"/>
      <c r="FX727" s="57"/>
      <c r="FY727" s="57"/>
      <c r="FZ727" s="57"/>
      <c r="GA727" s="57"/>
      <c r="GB727" s="57"/>
      <c r="GC727" s="57"/>
      <c r="GD727" s="57"/>
      <c r="GE727" s="57"/>
      <c r="GF727" s="57"/>
      <c r="GG727" s="57"/>
      <c r="GH727" s="57"/>
      <c r="GI727" s="57"/>
      <c r="GJ727" s="57"/>
      <c r="GK727" s="57"/>
      <c r="GL727" s="57"/>
      <c r="GM727" s="57"/>
      <c r="GN727" s="57"/>
      <c r="GO727" s="57"/>
      <c r="GP727" s="57"/>
      <c r="GQ727" s="57"/>
      <c r="GR727" s="57"/>
      <c r="GS727" s="57"/>
      <c r="GT727" s="57"/>
      <c r="GU727" s="57"/>
      <c r="GV727" s="57"/>
      <c r="GW727" s="57"/>
      <c r="GX727" s="57"/>
      <c r="GY727" s="57"/>
      <c r="GZ727" s="57"/>
      <c r="HA727" s="57"/>
      <c r="HB727" s="57"/>
      <c r="HC727" s="57"/>
      <c r="HD727" s="57"/>
      <c r="HE727" s="57"/>
      <c r="HF727" s="57"/>
      <c r="HG727" s="57"/>
      <c r="HH727" s="57"/>
      <c r="HI727" s="57"/>
      <c r="HJ727" s="57"/>
      <c r="HK727" s="57"/>
      <c r="HL727" s="57"/>
      <c r="HM727" s="57"/>
      <c r="HN727" s="57"/>
      <c r="HO727" s="57"/>
      <c r="HP727" s="57"/>
      <c r="HQ727" s="57"/>
      <c r="HR727" s="57"/>
      <c r="HS727" s="57"/>
      <c r="HT727" s="57"/>
      <c r="HU727" s="57"/>
      <c r="HV727" s="57"/>
      <c r="HW727" s="57"/>
      <c r="HX727" s="57"/>
      <c r="HY727" s="57"/>
      <c r="HZ727" s="57"/>
      <c r="IA727" s="57"/>
      <c r="IB727" s="57"/>
      <c r="IC727" s="57"/>
    </row>
    <row r="728" spans="4:237"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  <c r="AA728" s="57"/>
      <c r="AB728" s="57"/>
      <c r="AC728" s="57"/>
      <c r="AD728" s="57"/>
      <c r="AE728" s="57"/>
      <c r="AF728" s="57"/>
      <c r="AG728" s="57"/>
      <c r="AH728" s="57"/>
      <c r="AI728" s="57"/>
      <c r="AJ728" s="57"/>
      <c r="AK728" s="57"/>
      <c r="AL728" s="57"/>
      <c r="AM728" s="57"/>
      <c r="AN728" s="57"/>
      <c r="AO728" s="57"/>
      <c r="AP728" s="57"/>
      <c r="AQ728" s="57"/>
      <c r="AR728" s="57"/>
      <c r="AS728" s="57"/>
      <c r="AT728" s="57"/>
      <c r="AU728" s="57"/>
      <c r="AV728" s="57"/>
      <c r="AW728" s="57"/>
      <c r="AX728" s="57"/>
      <c r="AY728" s="57"/>
      <c r="AZ728" s="57"/>
      <c r="BA728" s="57"/>
      <c r="BB728" s="57"/>
      <c r="BC728" s="57"/>
      <c r="BD728" s="57"/>
      <c r="BE728" s="57"/>
      <c r="BF728" s="57"/>
      <c r="BG728" s="57"/>
      <c r="BH728" s="57"/>
      <c r="BI728" s="57"/>
      <c r="BJ728" s="57"/>
      <c r="BK728" s="57"/>
      <c r="BL728" s="57"/>
      <c r="BM728" s="57"/>
      <c r="BN728" s="57"/>
      <c r="BO728" s="57"/>
      <c r="BP728" s="57"/>
      <c r="BQ728" s="57"/>
      <c r="BR728" s="57"/>
      <c r="BS728" s="57"/>
      <c r="BT728" s="57"/>
      <c r="BU728" s="57"/>
      <c r="BV728" s="57"/>
      <c r="BW728" s="57"/>
      <c r="BX728" s="57"/>
      <c r="BY728" s="57"/>
      <c r="BZ728" s="57"/>
      <c r="CA728" s="57"/>
      <c r="CB728" s="57"/>
      <c r="CC728" s="57"/>
      <c r="CD728" s="57"/>
      <c r="CE728" s="57"/>
      <c r="CF728" s="57"/>
      <c r="CG728" s="57"/>
      <c r="CH728" s="57"/>
      <c r="CI728" s="57"/>
      <c r="CJ728" s="57"/>
      <c r="CK728" s="57"/>
      <c r="CL728" s="57"/>
      <c r="CM728" s="57"/>
      <c r="CN728" s="57"/>
      <c r="CO728" s="57"/>
      <c r="CP728" s="57"/>
      <c r="CQ728" s="57"/>
      <c r="CR728" s="57"/>
      <c r="CS728" s="57"/>
      <c r="CT728" s="57"/>
      <c r="CU728" s="57"/>
      <c r="CV728" s="57"/>
      <c r="CW728" s="57"/>
      <c r="CX728" s="57"/>
      <c r="CY728" s="57"/>
      <c r="CZ728" s="57"/>
      <c r="DA728" s="57"/>
      <c r="DB728" s="57"/>
      <c r="DC728" s="57"/>
      <c r="DD728" s="57"/>
      <c r="DE728" s="57"/>
      <c r="DF728" s="57"/>
      <c r="DG728" s="57"/>
      <c r="DH728" s="57"/>
      <c r="DI728" s="57"/>
      <c r="DJ728" s="57"/>
      <c r="DK728" s="57"/>
      <c r="DL728" s="57"/>
      <c r="DM728" s="57"/>
      <c r="DN728" s="57"/>
      <c r="DO728" s="57"/>
      <c r="DP728" s="57"/>
      <c r="DQ728" s="57"/>
      <c r="DR728" s="57"/>
      <c r="DS728" s="57"/>
      <c r="DT728" s="57"/>
      <c r="DU728" s="57"/>
      <c r="DV728" s="57"/>
      <c r="DW728" s="57"/>
      <c r="DX728" s="57"/>
      <c r="DY728" s="57"/>
      <c r="DZ728" s="57"/>
      <c r="EA728" s="57"/>
      <c r="EB728" s="57"/>
      <c r="EC728" s="57"/>
      <c r="ED728" s="57"/>
      <c r="EE728" s="57"/>
      <c r="EF728" s="57"/>
      <c r="EG728" s="57"/>
      <c r="EH728" s="57"/>
      <c r="EI728" s="57"/>
      <c r="EJ728" s="57"/>
      <c r="EK728" s="57"/>
      <c r="EL728" s="57"/>
      <c r="EM728" s="57"/>
      <c r="EN728" s="57"/>
      <c r="EO728" s="57"/>
      <c r="EP728" s="57"/>
      <c r="EQ728" s="57"/>
      <c r="ER728" s="57"/>
      <c r="ES728" s="57"/>
      <c r="ET728" s="57"/>
      <c r="EU728" s="57"/>
      <c r="EV728" s="57"/>
      <c r="EW728" s="57"/>
      <c r="EX728" s="57"/>
      <c r="EY728" s="57"/>
      <c r="EZ728" s="57"/>
      <c r="FA728" s="57"/>
      <c r="FB728" s="57"/>
      <c r="FC728" s="57"/>
      <c r="FD728" s="57"/>
      <c r="FE728" s="57"/>
      <c r="FF728" s="57"/>
      <c r="FG728" s="57"/>
      <c r="FH728" s="57"/>
      <c r="FI728" s="57"/>
      <c r="FJ728" s="57"/>
      <c r="FK728" s="57"/>
      <c r="FL728" s="57"/>
      <c r="FM728" s="57"/>
      <c r="FN728" s="57"/>
      <c r="FO728" s="57"/>
      <c r="FP728" s="57"/>
      <c r="FQ728" s="57"/>
      <c r="FR728" s="57"/>
      <c r="FS728" s="57"/>
      <c r="FT728" s="57"/>
      <c r="FU728" s="57"/>
      <c r="FV728" s="57"/>
      <c r="FW728" s="57"/>
      <c r="FX728" s="57"/>
      <c r="FY728" s="57"/>
      <c r="FZ728" s="57"/>
      <c r="GA728" s="57"/>
      <c r="GB728" s="57"/>
      <c r="GC728" s="57"/>
      <c r="GD728" s="57"/>
      <c r="GE728" s="57"/>
      <c r="GF728" s="57"/>
      <c r="GG728" s="57"/>
      <c r="GH728" s="57"/>
      <c r="GI728" s="57"/>
      <c r="GJ728" s="57"/>
      <c r="GK728" s="57"/>
      <c r="GL728" s="57"/>
      <c r="GM728" s="57"/>
      <c r="GN728" s="57"/>
      <c r="GO728" s="57"/>
      <c r="GP728" s="57"/>
      <c r="GQ728" s="57"/>
      <c r="GR728" s="57"/>
      <c r="GS728" s="57"/>
      <c r="GT728" s="57"/>
      <c r="GU728" s="57"/>
      <c r="GV728" s="57"/>
      <c r="GW728" s="57"/>
      <c r="GX728" s="57"/>
      <c r="GY728" s="57"/>
      <c r="GZ728" s="57"/>
      <c r="HA728" s="57"/>
      <c r="HB728" s="57"/>
      <c r="HC728" s="57"/>
      <c r="HD728" s="57"/>
      <c r="HE728" s="57"/>
      <c r="HF728" s="57"/>
      <c r="HG728" s="57"/>
      <c r="HH728" s="57"/>
      <c r="HI728" s="57"/>
      <c r="HJ728" s="57"/>
      <c r="HK728" s="57"/>
      <c r="HL728" s="57"/>
      <c r="HM728" s="57"/>
      <c r="HN728" s="57"/>
      <c r="HO728" s="57"/>
      <c r="HP728" s="57"/>
      <c r="HQ728" s="57"/>
      <c r="HR728" s="57"/>
      <c r="HS728" s="57"/>
      <c r="HT728" s="57"/>
      <c r="HU728" s="57"/>
      <c r="HV728" s="57"/>
      <c r="HW728" s="57"/>
      <c r="HX728" s="57"/>
      <c r="HY728" s="57"/>
      <c r="HZ728" s="57"/>
      <c r="IA728" s="57"/>
      <c r="IB728" s="57"/>
      <c r="IC728" s="57"/>
    </row>
    <row r="729" spans="4:237"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  <c r="AA729" s="57"/>
      <c r="AB729" s="57"/>
      <c r="AC729" s="57"/>
      <c r="AD729" s="57"/>
      <c r="AE729" s="57"/>
      <c r="AF729" s="57"/>
      <c r="AG729" s="57"/>
      <c r="AH729" s="57"/>
      <c r="AI729" s="57"/>
      <c r="AJ729" s="57"/>
      <c r="AK729" s="57"/>
      <c r="AL729" s="57"/>
      <c r="AM729" s="57"/>
      <c r="AN729" s="57"/>
      <c r="AO729" s="57"/>
      <c r="AP729" s="57"/>
      <c r="AQ729" s="57"/>
      <c r="AR729" s="57"/>
      <c r="AS729" s="57"/>
      <c r="AT729" s="57"/>
      <c r="AU729" s="57"/>
      <c r="AV729" s="57"/>
      <c r="AW729" s="57"/>
      <c r="AX729" s="57"/>
      <c r="AY729" s="57"/>
      <c r="AZ729" s="57"/>
      <c r="BA729" s="57"/>
      <c r="BB729" s="57"/>
      <c r="BC729" s="57"/>
      <c r="BD729" s="57"/>
      <c r="BE729" s="57"/>
      <c r="BF729" s="57"/>
      <c r="BG729" s="57"/>
      <c r="BH729" s="57"/>
      <c r="BI729" s="57"/>
      <c r="BJ729" s="57"/>
      <c r="BK729" s="57"/>
      <c r="BL729" s="57"/>
      <c r="BM729" s="57"/>
      <c r="BN729" s="57"/>
      <c r="BO729" s="57"/>
      <c r="BP729" s="57"/>
      <c r="BQ729" s="57"/>
      <c r="BR729" s="57"/>
      <c r="BS729" s="57"/>
      <c r="BT729" s="57"/>
      <c r="BU729" s="57"/>
      <c r="BV729" s="57"/>
      <c r="BW729" s="57"/>
      <c r="BX729" s="57"/>
      <c r="BY729" s="57"/>
      <c r="BZ729" s="57"/>
      <c r="CA729" s="57"/>
      <c r="CB729" s="57"/>
      <c r="CC729" s="57"/>
      <c r="CD729" s="57"/>
      <c r="CE729" s="57"/>
      <c r="CF729" s="57"/>
      <c r="CG729" s="57"/>
      <c r="CH729" s="57"/>
      <c r="CI729" s="57"/>
      <c r="CJ729" s="57"/>
      <c r="CK729" s="57"/>
      <c r="CL729" s="57"/>
      <c r="CM729" s="57"/>
      <c r="CN729" s="57"/>
      <c r="CO729" s="57"/>
      <c r="CP729" s="57"/>
      <c r="CQ729" s="57"/>
      <c r="CR729" s="57"/>
      <c r="CS729" s="57"/>
      <c r="CT729" s="57"/>
      <c r="CU729" s="57"/>
      <c r="CV729" s="57"/>
      <c r="CW729" s="57"/>
      <c r="CX729" s="57"/>
      <c r="CY729" s="57"/>
      <c r="CZ729" s="57"/>
      <c r="DA729" s="57"/>
      <c r="DB729" s="57"/>
      <c r="DC729" s="57"/>
      <c r="DD729" s="57"/>
      <c r="DE729" s="57"/>
      <c r="DF729" s="57"/>
      <c r="DG729" s="57"/>
      <c r="DH729" s="57"/>
      <c r="DI729" s="57"/>
      <c r="DJ729" s="57"/>
      <c r="DK729" s="57"/>
      <c r="DL729" s="57"/>
      <c r="DM729" s="57"/>
      <c r="DN729" s="57"/>
      <c r="DO729" s="57"/>
      <c r="DP729" s="57"/>
      <c r="DQ729" s="57"/>
      <c r="DR729" s="57"/>
      <c r="DS729" s="57"/>
      <c r="DT729" s="57"/>
      <c r="DU729" s="57"/>
      <c r="DV729" s="57"/>
      <c r="DW729" s="57"/>
      <c r="DX729" s="57"/>
      <c r="DY729" s="57"/>
      <c r="DZ729" s="57"/>
      <c r="EA729" s="57"/>
      <c r="EB729" s="57"/>
      <c r="EC729" s="57"/>
      <c r="ED729" s="57"/>
      <c r="EE729" s="57"/>
      <c r="EF729" s="57"/>
      <c r="EG729" s="57"/>
      <c r="EH729" s="57"/>
      <c r="EI729" s="57"/>
      <c r="EJ729" s="57"/>
      <c r="EK729" s="57"/>
      <c r="EL729" s="57"/>
      <c r="EM729" s="57"/>
      <c r="EN729" s="57"/>
      <c r="EO729" s="57"/>
      <c r="EP729" s="57"/>
      <c r="EQ729" s="57"/>
      <c r="ER729" s="57"/>
      <c r="ES729" s="57"/>
      <c r="ET729" s="57"/>
      <c r="EU729" s="57"/>
      <c r="EV729" s="57"/>
      <c r="EW729" s="57"/>
      <c r="EX729" s="57"/>
      <c r="EY729" s="57"/>
      <c r="EZ729" s="57"/>
      <c r="FA729" s="57"/>
      <c r="FB729" s="57"/>
      <c r="FC729" s="57"/>
      <c r="FD729" s="57"/>
      <c r="FE729" s="57"/>
      <c r="FF729" s="57"/>
      <c r="FG729" s="57"/>
      <c r="FH729" s="57"/>
      <c r="FI729" s="57"/>
      <c r="FJ729" s="57"/>
      <c r="FK729" s="57"/>
      <c r="FL729" s="57"/>
      <c r="FM729" s="57"/>
      <c r="FN729" s="57"/>
      <c r="FO729" s="57"/>
      <c r="FP729" s="57"/>
      <c r="FQ729" s="57"/>
      <c r="FR729" s="57"/>
      <c r="FS729" s="57"/>
      <c r="FT729" s="57"/>
      <c r="FU729" s="57"/>
      <c r="FV729" s="57"/>
      <c r="FW729" s="57"/>
      <c r="FX729" s="57"/>
      <c r="FY729" s="57"/>
      <c r="FZ729" s="57"/>
      <c r="GA729" s="57"/>
      <c r="GB729" s="57"/>
      <c r="GC729" s="57"/>
      <c r="GD729" s="57"/>
      <c r="GE729" s="57"/>
      <c r="GF729" s="57"/>
      <c r="GG729" s="57"/>
      <c r="GH729" s="57"/>
      <c r="GI729" s="57"/>
      <c r="GJ729" s="57"/>
      <c r="GK729" s="57"/>
      <c r="GL729" s="57"/>
      <c r="GM729" s="57"/>
      <c r="GN729" s="57"/>
      <c r="GO729" s="57"/>
      <c r="GP729" s="57"/>
      <c r="GQ729" s="57"/>
      <c r="GR729" s="57"/>
      <c r="GS729" s="57"/>
      <c r="GT729" s="57"/>
      <c r="GU729" s="57"/>
      <c r="GV729" s="57"/>
      <c r="GW729" s="57"/>
      <c r="GX729" s="57"/>
      <c r="GY729" s="57"/>
      <c r="GZ729" s="57"/>
      <c r="HA729" s="57"/>
      <c r="HB729" s="57"/>
      <c r="HC729" s="57"/>
      <c r="HD729" s="57"/>
      <c r="HE729" s="57"/>
      <c r="HF729" s="57"/>
      <c r="HG729" s="57"/>
      <c r="HH729" s="57"/>
      <c r="HI729" s="57"/>
      <c r="HJ729" s="57"/>
      <c r="HK729" s="57"/>
      <c r="HL729" s="57"/>
      <c r="HM729" s="57"/>
      <c r="HN729" s="57"/>
      <c r="HO729" s="57"/>
      <c r="HP729" s="57"/>
      <c r="HQ729" s="57"/>
      <c r="HR729" s="57"/>
      <c r="HS729" s="57"/>
      <c r="HT729" s="57"/>
      <c r="HU729" s="57"/>
      <c r="HV729" s="57"/>
      <c r="HW729" s="57"/>
      <c r="HX729" s="57"/>
      <c r="HY729" s="57"/>
      <c r="HZ729" s="57"/>
      <c r="IA729" s="57"/>
      <c r="IB729" s="57"/>
      <c r="IC729" s="57"/>
    </row>
    <row r="730" spans="4:237"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  <c r="AA730" s="57"/>
      <c r="AB730" s="57"/>
      <c r="AC730" s="57"/>
      <c r="AD730" s="57"/>
      <c r="AE730" s="57"/>
      <c r="AF730" s="57"/>
      <c r="AG730" s="57"/>
      <c r="AH730" s="57"/>
      <c r="AI730" s="57"/>
      <c r="AJ730" s="57"/>
      <c r="AK730" s="57"/>
      <c r="AL730" s="57"/>
      <c r="AM730" s="57"/>
      <c r="AN730" s="57"/>
      <c r="AO730" s="57"/>
      <c r="AP730" s="57"/>
      <c r="AQ730" s="57"/>
      <c r="AR730" s="57"/>
      <c r="AS730" s="57"/>
      <c r="AT730" s="57"/>
      <c r="AU730" s="57"/>
      <c r="AV730" s="57"/>
      <c r="AW730" s="57"/>
      <c r="AX730" s="57"/>
      <c r="AY730" s="57"/>
      <c r="AZ730" s="57"/>
      <c r="BA730" s="57"/>
      <c r="BB730" s="57"/>
      <c r="BC730" s="57"/>
      <c r="BD730" s="57"/>
      <c r="BE730" s="57"/>
      <c r="BF730" s="57"/>
      <c r="BG730" s="57"/>
      <c r="BH730" s="57"/>
      <c r="BI730" s="57"/>
      <c r="BJ730" s="57"/>
      <c r="BK730" s="57"/>
      <c r="BL730" s="57"/>
      <c r="BM730" s="57"/>
      <c r="BN730" s="57"/>
      <c r="BO730" s="57"/>
      <c r="BP730" s="57"/>
      <c r="BQ730" s="57"/>
      <c r="BR730" s="57"/>
      <c r="BS730" s="57"/>
      <c r="BT730" s="57"/>
      <c r="BU730" s="57"/>
      <c r="BV730" s="57"/>
      <c r="BW730" s="57"/>
      <c r="BX730" s="57"/>
      <c r="BY730" s="57"/>
      <c r="BZ730" s="57"/>
      <c r="CA730" s="57"/>
      <c r="CB730" s="57"/>
      <c r="CC730" s="57"/>
      <c r="CD730" s="57"/>
      <c r="CE730" s="57"/>
      <c r="CF730" s="57"/>
      <c r="CG730" s="57"/>
      <c r="CH730" s="57"/>
      <c r="CI730" s="57"/>
      <c r="CJ730" s="57"/>
      <c r="CK730" s="57"/>
      <c r="CL730" s="57"/>
      <c r="CM730" s="57"/>
      <c r="CN730" s="57"/>
      <c r="CO730" s="57"/>
      <c r="CP730" s="57"/>
      <c r="CQ730" s="57"/>
      <c r="CR730" s="57"/>
      <c r="CS730" s="57"/>
      <c r="CT730" s="57"/>
      <c r="CU730" s="57"/>
      <c r="CV730" s="57"/>
      <c r="CW730" s="57"/>
      <c r="CX730" s="57"/>
      <c r="CY730" s="57"/>
      <c r="CZ730" s="57"/>
      <c r="DA730" s="57"/>
      <c r="DB730" s="57"/>
      <c r="DC730" s="57"/>
      <c r="DD730" s="57"/>
      <c r="DE730" s="57"/>
      <c r="DF730" s="57"/>
      <c r="DG730" s="57"/>
      <c r="DH730" s="57"/>
      <c r="DI730" s="57"/>
      <c r="DJ730" s="57"/>
      <c r="DK730" s="57"/>
      <c r="DL730" s="57"/>
      <c r="DM730" s="57"/>
      <c r="DN730" s="57"/>
      <c r="DO730" s="57"/>
      <c r="DP730" s="57"/>
      <c r="DQ730" s="57"/>
      <c r="DR730" s="57"/>
      <c r="DS730" s="57"/>
      <c r="DT730" s="57"/>
      <c r="DU730" s="57"/>
      <c r="DV730" s="57"/>
      <c r="DW730" s="57"/>
      <c r="DX730" s="57"/>
      <c r="DY730" s="57"/>
      <c r="DZ730" s="57"/>
      <c r="EA730" s="57"/>
      <c r="EB730" s="57"/>
      <c r="EC730" s="57"/>
      <c r="ED730" s="57"/>
      <c r="EE730" s="57"/>
      <c r="EF730" s="57"/>
      <c r="EG730" s="57"/>
      <c r="EH730" s="57"/>
      <c r="EI730" s="57"/>
      <c r="EJ730" s="57"/>
      <c r="EK730" s="57"/>
      <c r="EL730" s="57"/>
      <c r="EM730" s="57"/>
      <c r="EN730" s="57"/>
      <c r="EO730" s="57"/>
      <c r="EP730" s="57"/>
      <c r="EQ730" s="57"/>
      <c r="ER730" s="57"/>
      <c r="ES730" s="57"/>
      <c r="ET730" s="57"/>
      <c r="EU730" s="57"/>
      <c r="EV730" s="57"/>
      <c r="EW730" s="57"/>
      <c r="EX730" s="57"/>
      <c r="EY730" s="57"/>
      <c r="EZ730" s="57"/>
      <c r="FA730" s="57"/>
      <c r="FB730" s="57"/>
      <c r="FC730" s="57"/>
      <c r="FD730" s="57"/>
      <c r="FE730" s="57"/>
      <c r="FF730" s="57"/>
      <c r="FG730" s="57"/>
      <c r="FH730" s="57"/>
      <c r="FI730" s="57"/>
      <c r="FJ730" s="57"/>
      <c r="FK730" s="57"/>
      <c r="FL730" s="57"/>
      <c r="FM730" s="57"/>
      <c r="FN730" s="57"/>
      <c r="FO730" s="57"/>
      <c r="FP730" s="57"/>
      <c r="FQ730" s="57"/>
      <c r="FR730" s="57"/>
      <c r="FS730" s="57"/>
      <c r="FT730" s="57"/>
      <c r="FU730" s="57"/>
      <c r="FV730" s="57"/>
      <c r="FW730" s="57"/>
      <c r="FX730" s="57"/>
      <c r="FY730" s="57"/>
      <c r="FZ730" s="57"/>
      <c r="GA730" s="57"/>
      <c r="GB730" s="57"/>
      <c r="GC730" s="57"/>
      <c r="GD730" s="57"/>
      <c r="GE730" s="57"/>
      <c r="GF730" s="57"/>
      <c r="GG730" s="57"/>
      <c r="GH730" s="57"/>
      <c r="GI730" s="57"/>
      <c r="GJ730" s="57"/>
      <c r="GK730" s="57"/>
      <c r="GL730" s="57"/>
      <c r="GM730" s="57"/>
      <c r="GN730" s="57"/>
      <c r="GO730" s="57"/>
      <c r="GP730" s="57"/>
      <c r="GQ730" s="57"/>
      <c r="GR730" s="57"/>
      <c r="GS730" s="57"/>
      <c r="GT730" s="57"/>
      <c r="GU730" s="57"/>
      <c r="GV730" s="57"/>
      <c r="GW730" s="57"/>
      <c r="GX730" s="57"/>
      <c r="GY730" s="57"/>
      <c r="GZ730" s="57"/>
      <c r="HA730" s="57"/>
      <c r="HB730" s="57"/>
      <c r="HC730" s="57"/>
      <c r="HD730" s="57"/>
      <c r="HE730" s="57"/>
      <c r="HF730" s="57"/>
      <c r="HG730" s="57"/>
      <c r="HH730" s="57"/>
      <c r="HI730" s="57"/>
      <c r="HJ730" s="57"/>
      <c r="HK730" s="57"/>
      <c r="HL730" s="57"/>
      <c r="HM730" s="57"/>
      <c r="HN730" s="57"/>
      <c r="HO730" s="57"/>
      <c r="HP730" s="57"/>
      <c r="HQ730" s="57"/>
      <c r="HR730" s="57"/>
      <c r="HS730" s="57"/>
      <c r="HT730" s="57"/>
      <c r="HU730" s="57"/>
      <c r="HV730" s="57"/>
      <c r="HW730" s="57"/>
      <c r="HX730" s="57"/>
      <c r="HY730" s="57"/>
      <c r="HZ730" s="57"/>
      <c r="IA730" s="57"/>
      <c r="IB730" s="57"/>
      <c r="IC730" s="57"/>
    </row>
    <row r="731" spans="4:237"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  <c r="AA731" s="57"/>
      <c r="AB731" s="57"/>
      <c r="AC731" s="57"/>
      <c r="AD731" s="57"/>
      <c r="AE731" s="57"/>
      <c r="AF731" s="57"/>
      <c r="AG731" s="57"/>
      <c r="AH731" s="57"/>
      <c r="AI731" s="57"/>
      <c r="AJ731" s="57"/>
      <c r="AK731" s="57"/>
      <c r="AL731" s="57"/>
      <c r="AM731" s="57"/>
      <c r="AN731" s="57"/>
      <c r="AO731" s="57"/>
      <c r="AP731" s="57"/>
      <c r="AQ731" s="57"/>
      <c r="AR731" s="57"/>
      <c r="AS731" s="57"/>
      <c r="AT731" s="57"/>
      <c r="AU731" s="57"/>
      <c r="AV731" s="57"/>
      <c r="AW731" s="57"/>
      <c r="AX731" s="57"/>
      <c r="AY731" s="57"/>
      <c r="AZ731" s="57"/>
      <c r="BA731" s="57"/>
      <c r="BB731" s="57"/>
      <c r="BC731" s="57"/>
      <c r="BD731" s="57"/>
      <c r="BE731" s="57"/>
      <c r="BF731" s="57"/>
      <c r="BG731" s="57"/>
      <c r="BH731" s="57"/>
      <c r="BI731" s="57"/>
      <c r="BJ731" s="57"/>
      <c r="BK731" s="57"/>
      <c r="BL731" s="57"/>
      <c r="BM731" s="57"/>
      <c r="BN731" s="57"/>
      <c r="BO731" s="57"/>
      <c r="BP731" s="57"/>
      <c r="BQ731" s="57"/>
      <c r="BR731" s="57"/>
      <c r="BS731" s="57"/>
      <c r="BT731" s="57"/>
      <c r="BU731" s="57"/>
      <c r="BV731" s="57"/>
      <c r="BW731" s="57"/>
      <c r="BX731" s="57"/>
      <c r="BY731" s="57"/>
      <c r="BZ731" s="57"/>
      <c r="CA731" s="57"/>
      <c r="CB731" s="57"/>
      <c r="CC731" s="57"/>
      <c r="CD731" s="57"/>
      <c r="CE731" s="57"/>
      <c r="CF731" s="57"/>
      <c r="CG731" s="57"/>
      <c r="CH731" s="57"/>
      <c r="CI731" s="57"/>
      <c r="CJ731" s="57"/>
      <c r="CK731" s="57"/>
      <c r="CL731" s="57"/>
      <c r="CM731" s="57"/>
      <c r="CN731" s="57"/>
      <c r="CO731" s="57"/>
      <c r="CP731" s="57"/>
      <c r="CQ731" s="57"/>
      <c r="CR731" s="57"/>
      <c r="CS731" s="57"/>
      <c r="CT731" s="57"/>
      <c r="CU731" s="57"/>
      <c r="CV731" s="57"/>
      <c r="CW731" s="57"/>
      <c r="CX731" s="57"/>
      <c r="CY731" s="57"/>
      <c r="CZ731" s="57"/>
      <c r="DA731" s="57"/>
      <c r="DB731" s="57"/>
      <c r="DC731" s="57"/>
      <c r="DD731" s="57"/>
      <c r="DE731" s="57"/>
      <c r="DF731" s="57"/>
      <c r="DG731" s="57"/>
      <c r="DH731" s="57"/>
      <c r="DI731" s="57"/>
      <c r="DJ731" s="57"/>
      <c r="DK731" s="57"/>
      <c r="DL731" s="57"/>
      <c r="DM731" s="57"/>
      <c r="DN731" s="57"/>
      <c r="DO731" s="57"/>
      <c r="DP731" s="57"/>
      <c r="DQ731" s="57"/>
      <c r="DR731" s="57"/>
      <c r="DS731" s="57"/>
      <c r="DT731" s="57"/>
      <c r="DU731" s="57"/>
      <c r="DV731" s="57"/>
      <c r="DW731" s="57"/>
      <c r="DX731" s="57"/>
      <c r="DY731" s="57"/>
      <c r="DZ731" s="57"/>
      <c r="EA731" s="57"/>
      <c r="EB731" s="57"/>
      <c r="EC731" s="57"/>
      <c r="ED731" s="57"/>
      <c r="EE731" s="57"/>
      <c r="EF731" s="57"/>
      <c r="EG731" s="57"/>
      <c r="EH731" s="57"/>
      <c r="EI731" s="57"/>
      <c r="EJ731" s="57"/>
      <c r="EK731" s="57"/>
      <c r="EL731" s="57"/>
      <c r="EM731" s="57"/>
      <c r="EN731" s="57"/>
      <c r="EO731" s="57"/>
      <c r="EP731" s="57"/>
      <c r="EQ731" s="57"/>
      <c r="ER731" s="57"/>
      <c r="ES731" s="57"/>
      <c r="ET731" s="57"/>
      <c r="EU731" s="57"/>
      <c r="EV731" s="57"/>
      <c r="EW731" s="57"/>
      <c r="EX731" s="57"/>
      <c r="EY731" s="57"/>
      <c r="EZ731" s="57"/>
      <c r="FA731" s="57"/>
      <c r="FB731" s="57"/>
      <c r="FC731" s="57"/>
      <c r="FD731" s="57"/>
      <c r="FE731" s="57"/>
      <c r="FF731" s="57"/>
      <c r="FG731" s="57"/>
      <c r="FH731" s="57"/>
      <c r="FI731" s="57"/>
      <c r="FJ731" s="57"/>
      <c r="FK731" s="57"/>
      <c r="FL731" s="57"/>
      <c r="FM731" s="57"/>
      <c r="FN731" s="57"/>
      <c r="FO731" s="57"/>
      <c r="FP731" s="57"/>
      <c r="FQ731" s="57"/>
      <c r="FR731" s="57"/>
      <c r="FS731" s="57"/>
      <c r="FT731" s="57"/>
      <c r="FU731" s="57"/>
      <c r="FV731" s="57"/>
      <c r="FW731" s="57"/>
      <c r="FX731" s="57"/>
      <c r="FY731" s="57"/>
      <c r="FZ731" s="57"/>
      <c r="GA731" s="57"/>
      <c r="GB731" s="57"/>
      <c r="GC731" s="57"/>
      <c r="GD731" s="57"/>
      <c r="GE731" s="57"/>
      <c r="GF731" s="57"/>
      <c r="GG731" s="57"/>
      <c r="GH731" s="57"/>
      <c r="GI731" s="57"/>
      <c r="GJ731" s="57"/>
      <c r="GK731" s="57"/>
      <c r="GL731" s="57"/>
      <c r="GM731" s="57"/>
      <c r="GN731" s="57"/>
      <c r="GO731" s="57"/>
      <c r="GP731" s="57"/>
      <c r="GQ731" s="57"/>
      <c r="GR731" s="57"/>
      <c r="GS731" s="57"/>
      <c r="GT731" s="57"/>
      <c r="GU731" s="57"/>
      <c r="GV731" s="57"/>
      <c r="GW731" s="57"/>
      <c r="GX731" s="57"/>
      <c r="GY731" s="57"/>
      <c r="GZ731" s="57"/>
      <c r="HA731" s="57"/>
      <c r="HB731" s="57"/>
      <c r="HC731" s="57"/>
      <c r="HD731" s="57"/>
      <c r="HE731" s="57"/>
      <c r="HF731" s="57"/>
      <c r="HG731" s="57"/>
      <c r="HH731" s="57"/>
      <c r="HI731" s="57"/>
      <c r="HJ731" s="57"/>
      <c r="HK731" s="57"/>
      <c r="HL731" s="57"/>
      <c r="HM731" s="57"/>
      <c r="HN731" s="57"/>
      <c r="HO731" s="57"/>
      <c r="HP731" s="57"/>
      <c r="HQ731" s="57"/>
      <c r="HR731" s="57"/>
      <c r="HS731" s="57"/>
      <c r="HT731" s="57"/>
      <c r="HU731" s="57"/>
      <c r="HV731" s="57"/>
      <c r="HW731" s="57"/>
      <c r="HX731" s="57"/>
      <c r="HY731" s="57"/>
      <c r="HZ731" s="57"/>
      <c r="IA731" s="57"/>
      <c r="IB731" s="57"/>
      <c r="IC731" s="57"/>
    </row>
    <row r="732" spans="4:237"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  <c r="AA732" s="57"/>
      <c r="AB732" s="57"/>
      <c r="AC732" s="57"/>
      <c r="AD732" s="57"/>
      <c r="AE732" s="57"/>
      <c r="AF732" s="57"/>
      <c r="AG732" s="57"/>
      <c r="AH732" s="57"/>
      <c r="AI732" s="57"/>
      <c r="AJ732" s="57"/>
      <c r="AK732" s="57"/>
      <c r="AL732" s="57"/>
      <c r="AM732" s="57"/>
      <c r="AN732" s="57"/>
      <c r="AO732" s="57"/>
      <c r="AP732" s="57"/>
      <c r="AQ732" s="57"/>
      <c r="AR732" s="57"/>
      <c r="AS732" s="57"/>
      <c r="AT732" s="57"/>
      <c r="AU732" s="57"/>
      <c r="AV732" s="57"/>
      <c r="AW732" s="57"/>
      <c r="AX732" s="57"/>
      <c r="AY732" s="57"/>
      <c r="AZ732" s="57"/>
      <c r="BA732" s="57"/>
      <c r="BB732" s="57"/>
      <c r="BC732" s="57"/>
      <c r="BD732" s="57"/>
      <c r="BE732" s="57"/>
      <c r="BF732" s="57"/>
      <c r="BG732" s="57"/>
      <c r="BH732" s="57"/>
      <c r="BI732" s="57"/>
      <c r="BJ732" s="57"/>
      <c r="BK732" s="57"/>
      <c r="BL732" s="57"/>
      <c r="BM732" s="57"/>
      <c r="BN732" s="57"/>
      <c r="BO732" s="57"/>
      <c r="BP732" s="57"/>
      <c r="BQ732" s="57"/>
      <c r="BR732" s="57"/>
      <c r="BS732" s="57"/>
      <c r="BT732" s="57"/>
      <c r="BU732" s="57"/>
      <c r="BV732" s="57"/>
      <c r="BW732" s="57"/>
      <c r="BX732" s="57"/>
      <c r="BY732" s="57"/>
      <c r="BZ732" s="57"/>
      <c r="CA732" s="57"/>
      <c r="CB732" s="57"/>
      <c r="CC732" s="57"/>
      <c r="CD732" s="57"/>
      <c r="CE732" s="57"/>
      <c r="CF732" s="57"/>
      <c r="CG732" s="57"/>
      <c r="CH732" s="57"/>
      <c r="CI732" s="57"/>
      <c r="CJ732" s="57"/>
      <c r="CK732" s="57"/>
      <c r="CL732" s="57"/>
      <c r="CM732" s="57"/>
      <c r="CN732" s="57"/>
      <c r="CO732" s="57"/>
      <c r="CP732" s="57"/>
      <c r="CQ732" s="57"/>
      <c r="CR732" s="57"/>
      <c r="CS732" s="57"/>
      <c r="CT732" s="57"/>
      <c r="CU732" s="57"/>
      <c r="CV732" s="57"/>
      <c r="CW732" s="57"/>
      <c r="CX732" s="57"/>
      <c r="CY732" s="57"/>
      <c r="CZ732" s="57"/>
      <c r="DA732" s="57"/>
      <c r="DB732" s="57"/>
      <c r="DC732" s="57"/>
      <c r="DD732" s="57"/>
      <c r="DE732" s="57"/>
      <c r="DF732" s="57"/>
      <c r="DG732" s="57"/>
      <c r="DH732" s="57"/>
      <c r="DI732" s="57"/>
      <c r="DJ732" s="57"/>
      <c r="DK732" s="57"/>
      <c r="DL732" s="57"/>
      <c r="DM732" s="57"/>
      <c r="DN732" s="57"/>
      <c r="DO732" s="57"/>
      <c r="DP732" s="57"/>
      <c r="DQ732" s="57"/>
      <c r="DR732" s="57"/>
      <c r="DS732" s="57"/>
      <c r="DT732" s="57"/>
      <c r="DU732" s="57"/>
      <c r="DV732" s="57"/>
      <c r="DW732" s="57"/>
      <c r="DX732" s="57"/>
      <c r="DY732" s="57"/>
      <c r="DZ732" s="57"/>
      <c r="EA732" s="57"/>
      <c r="EB732" s="57"/>
      <c r="EC732" s="57"/>
      <c r="ED732" s="57"/>
      <c r="EE732" s="57"/>
      <c r="EF732" s="57"/>
      <c r="EG732" s="57"/>
      <c r="EH732" s="57"/>
      <c r="EI732" s="57"/>
      <c r="EJ732" s="57"/>
      <c r="EK732" s="57"/>
      <c r="EL732" s="57"/>
      <c r="EM732" s="57"/>
      <c r="EN732" s="57"/>
      <c r="EO732" s="57"/>
      <c r="EP732" s="57"/>
      <c r="EQ732" s="57"/>
      <c r="ER732" s="57"/>
      <c r="ES732" s="57"/>
      <c r="ET732" s="57"/>
      <c r="EU732" s="57"/>
      <c r="EV732" s="57"/>
      <c r="EW732" s="57"/>
      <c r="EX732" s="57"/>
      <c r="EY732" s="57"/>
      <c r="EZ732" s="57"/>
      <c r="FA732" s="57"/>
      <c r="FB732" s="57"/>
      <c r="FC732" s="57"/>
      <c r="FD732" s="57"/>
      <c r="FE732" s="57"/>
      <c r="FF732" s="57"/>
      <c r="FG732" s="57"/>
      <c r="FH732" s="57"/>
      <c r="FI732" s="57"/>
      <c r="FJ732" s="57"/>
      <c r="FK732" s="57"/>
      <c r="FL732" s="57"/>
      <c r="FM732" s="57"/>
      <c r="FN732" s="57"/>
      <c r="FO732" s="57"/>
      <c r="FP732" s="57"/>
      <c r="FQ732" s="57"/>
      <c r="FR732" s="57"/>
      <c r="FS732" s="57"/>
      <c r="FT732" s="57"/>
      <c r="FU732" s="57"/>
      <c r="FV732" s="57"/>
      <c r="FW732" s="57"/>
      <c r="FX732" s="57"/>
      <c r="FY732" s="57"/>
      <c r="FZ732" s="57"/>
      <c r="GA732" s="57"/>
      <c r="GB732" s="57"/>
      <c r="GC732" s="57"/>
      <c r="GD732" s="57"/>
      <c r="GE732" s="57"/>
      <c r="GF732" s="57"/>
      <c r="GG732" s="57"/>
      <c r="GH732" s="57"/>
      <c r="GI732" s="57"/>
      <c r="GJ732" s="57"/>
      <c r="GK732" s="57"/>
      <c r="GL732" s="57"/>
      <c r="GM732" s="57"/>
      <c r="GN732" s="57"/>
      <c r="GO732" s="57"/>
      <c r="GP732" s="57"/>
      <c r="GQ732" s="57"/>
      <c r="GR732" s="57"/>
      <c r="GS732" s="57"/>
      <c r="GT732" s="57"/>
      <c r="GU732" s="57"/>
      <c r="GV732" s="57"/>
      <c r="GW732" s="57"/>
      <c r="GX732" s="57"/>
      <c r="GY732" s="57"/>
      <c r="GZ732" s="57"/>
      <c r="HA732" s="57"/>
      <c r="HB732" s="57"/>
      <c r="HC732" s="57"/>
      <c r="HD732" s="57"/>
      <c r="HE732" s="57"/>
      <c r="HF732" s="57"/>
      <c r="HG732" s="57"/>
      <c r="HH732" s="57"/>
      <c r="HI732" s="57"/>
      <c r="HJ732" s="57"/>
      <c r="HK732" s="57"/>
      <c r="HL732" s="57"/>
      <c r="HM732" s="57"/>
      <c r="HN732" s="57"/>
      <c r="HO732" s="57"/>
      <c r="HP732" s="57"/>
      <c r="HQ732" s="57"/>
      <c r="HR732" s="57"/>
      <c r="HS732" s="57"/>
      <c r="HT732" s="57"/>
      <c r="HU732" s="57"/>
      <c r="HV732" s="57"/>
      <c r="HW732" s="57"/>
      <c r="HX732" s="57"/>
      <c r="HY732" s="57"/>
      <c r="HZ732" s="57"/>
      <c r="IA732" s="57"/>
      <c r="IB732" s="57"/>
      <c r="IC732" s="57"/>
    </row>
    <row r="733" spans="4:237"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  <c r="AA733" s="57"/>
      <c r="AB733" s="57"/>
      <c r="AC733" s="57"/>
      <c r="AD733" s="57"/>
      <c r="AE733" s="57"/>
      <c r="AF733" s="57"/>
      <c r="AG733" s="57"/>
      <c r="AH733" s="57"/>
      <c r="AI733" s="57"/>
      <c r="AJ733" s="57"/>
      <c r="AK733" s="57"/>
      <c r="AL733" s="57"/>
      <c r="AM733" s="57"/>
      <c r="AN733" s="57"/>
      <c r="AO733" s="57"/>
      <c r="AP733" s="57"/>
      <c r="AQ733" s="57"/>
      <c r="AR733" s="57"/>
      <c r="AS733" s="57"/>
      <c r="AT733" s="57"/>
      <c r="AU733" s="57"/>
      <c r="AV733" s="57"/>
      <c r="AW733" s="57"/>
      <c r="AX733" s="57"/>
      <c r="AY733" s="57"/>
      <c r="AZ733" s="57"/>
      <c r="BA733" s="57"/>
      <c r="BB733" s="57"/>
      <c r="BC733" s="57"/>
      <c r="BD733" s="57"/>
      <c r="BE733" s="57"/>
      <c r="BF733" s="57"/>
      <c r="BG733" s="57"/>
      <c r="BH733" s="57"/>
      <c r="BI733" s="57"/>
      <c r="BJ733" s="57"/>
      <c r="BK733" s="57"/>
      <c r="BL733" s="57"/>
      <c r="BM733" s="57"/>
      <c r="BN733" s="57"/>
      <c r="BO733" s="57"/>
      <c r="BP733" s="57"/>
      <c r="BQ733" s="57"/>
      <c r="BR733" s="57"/>
      <c r="BS733" s="57"/>
      <c r="BT733" s="57"/>
      <c r="BU733" s="57"/>
      <c r="BV733" s="57"/>
      <c r="BW733" s="57"/>
      <c r="BX733" s="57"/>
      <c r="BY733" s="57"/>
      <c r="BZ733" s="57"/>
      <c r="CA733" s="57"/>
      <c r="CB733" s="57"/>
      <c r="CC733" s="57"/>
      <c r="CD733" s="57"/>
      <c r="CE733" s="57"/>
      <c r="CF733" s="57"/>
      <c r="CG733" s="57"/>
      <c r="CH733" s="57"/>
      <c r="CI733" s="57"/>
      <c r="CJ733" s="57"/>
      <c r="CK733" s="57"/>
      <c r="CL733" s="57"/>
      <c r="CM733" s="57"/>
      <c r="CN733" s="57"/>
      <c r="CO733" s="57"/>
      <c r="CP733" s="57"/>
      <c r="CQ733" s="57"/>
      <c r="CR733" s="57"/>
      <c r="CS733" s="57"/>
      <c r="CT733" s="57"/>
      <c r="CU733" s="57"/>
      <c r="CV733" s="57"/>
      <c r="CW733" s="57"/>
      <c r="CX733" s="57"/>
      <c r="CY733" s="57"/>
      <c r="CZ733" s="57"/>
      <c r="DA733" s="57"/>
      <c r="DB733" s="57"/>
      <c r="DC733" s="57"/>
      <c r="DD733" s="57"/>
      <c r="DE733" s="57"/>
      <c r="DF733" s="57"/>
      <c r="DG733" s="57"/>
      <c r="DH733" s="57"/>
      <c r="DI733" s="57"/>
      <c r="DJ733" s="57"/>
      <c r="DK733" s="57"/>
      <c r="DL733" s="57"/>
      <c r="DM733" s="57"/>
      <c r="DN733" s="57"/>
      <c r="DO733" s="57"/>
      <c r="DP733" s="57"/>
      <c r="DQ733" s="57"/>
      <c r="DR733" s="57"/>
      <c r="DS733" s="57"/>
      <c r="DT733" s="57"/>
      <c r="DU733" s="57"/>
      <c r="DV733" s="57"/>
      <c r="DW733" s="57"/>
      <c r="DX733" s="57"/>
      <c r="DY733" s="57"/>
      <c r="DZ733" s="57"/>
      <c r="EA733" s="57"/>
      <c r="EB733" s="57"/>
      <c r="EC733" s="57"/>
      <c r="ED733" s="57"/>
      <c r="EE733" s="57"/>
      <c r="EF733" s="57"/>
      <c r="EG733" s="57"/>
      <c r="EH733" s="57"/>
      <c r="EI733" s="57"/>
      <c r="EJ733" s="57"/>
      <c r="EK733" s="57"/>
      <c r="EL733" s="57"/>
      <c r="EM733" s="57"/>
      <c r="EN733" s="57"/>
      <c r="EO733" s="57"/>
      <c r="EP733" s="57"/>
      <c r="EQ733" s="57"/>
      <c r="ER733" s="57"/>
      <c r="ES733" s="57"/>
      <c r="ET733" s="57"/>
      <c r="EU733" s="57"/>
      <c r="EV733" s="57"/>
      <c r="EW733" s="57"/>
      <c r="EX733" s="57"/>
      <c r="EY733" s="57"/>
      <c r="EZ733" s="57"/>
      <c r="FA733" s="57"/>
      <c r="FB733" s="57"/>
      <c r="FC733" s="57"/>
      <c r="FD733" s="57"/>
      <c r="FE733" s="57"/>
      <c r="FF733" s="57"/>
      <c r="FG733" s="57"/>
      <c r="FH733" s="57"/>
      <c r="FI733" s="57"/>
      <c r="FJ733" s="57"/>
      <c r="FK733" s="57"/>
      <c r="FL733" s="57"/>
      <c r="FM733" s="57"/>
      <c r="FN733" s="57"/>
      <c r="FO733" s="57"/>
      <c r="FP733" s="57"/>
      <c r="FQ733" s="57"/>
      <c r="FR733" s="57"/>
      <c r="FS733" s="57"/>
      <c r="FT733" s="57"/>
      <c r="FU733" s="57"/>
      <c r="FV733" s="57"/>
      <c r="FW733" s="57"/>
      <c r="FX733" s="57"/>
      <c r="FY733" s="57"/>
      <c r="FZ733" s="57"/>
      <c r="GA733" s="57"/>
      <c r="GB733" s="57"/>
      <c r="GC733" s="57"/>
      <c r="GD733" s="57"/>
      <c r="GE733" s="57"/>
      <c r="GF733" s="57"/>
      <c r="GG733" s="57"/>
      <c r="GH733" s="57"/>
      <c r="GI733" s="57"/>
      <c r="GJ733" s="57"/>
      <c r="GK733" s="57"/>
      <c r="GL733" s="57"/>
      <c r="GM733" s="57"/>
      <c r="GN733" s="57"/>
      <c r="GO733" s="57"/>
      <c r="GP733" s="57"/>
      <c r="GQ733" s="57"/>
      <c r="GR733" s="57"/>
      <c r="GS733" s="57"/>
      <c r="GT733" s="57"/>
      <c r="GU733" s="57"/>
      <c r="GV733" s="57"/>
      <c r="GW733" s="57"/>
      <c r="GX733" s="57"/>
      <c r="GY733" s="57"/>
      <c r="GZ733" s="57"/>
      <c r="HA733" s="57"/>
      <c r="HB733" s="57"/>
      <c r="HC733" s="57"/>
      <c r="HD733" s="57"/>
      <c r="HE733" s="57"/>
      <c r="HF733" s="57"/>
      <c r="HG733" s="57"/>
      <c r="HH733" s="57"/>
      <c r="HI733" s="57"/>
      <c r="HJ733" s="57"/>
      <c r="HK733" s="57"/>
      <c r="HL733" s="57"/>
      <c r="HM733" s="57"/>
      <c r="HN733" s="57"/>
      <c r="HO733" s="57"/>
      <c r="HP733" s="57"/>
      <c r="HQ733" s="57"/>
      <c r="HR733" s="57"/>
      <c r="HS733" s="57"/>
      <c r="HT733" s="57"/>
      <c r="HU733" s="57"/>
      <c r="HV733" s="57"/>
      <c r="HW733" s="57"/>
      <c r="HX733" s="57"/>
      <c r="HY733" s="57"/>
      <c r="HZ733" s="57"/>
      <c r="IA733" s="57"/>
      <c r="IB733" s="57"/>
      <c r="IC733" s="57"/>
    </row>
    <row r="734" spans="4:237"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  <c r="AA734" s="57"/>
      <c r="AB734" s="57"/>
      <c r="AC734" s="57"/>
      <c r="AD734" s="57"/>
      <c r="AE734" s="57"/>
      <c r="AF734" s="57"/>
      <c r="AG734" s="57"/>
      <c r="AH734" s="57"/>
      <c r="AI734" s="57"/>
      <c r="AJ734" s="57"/>
      <c r="AK734" s="57"/>
      <c r="AL734" s="57"/>
      <c r="AM734" s="57"/>
      <c r="AN734" s="57"/>
      <c r="AO734" s="57"/>
      <c r="AP734" s="57"/>
      <c r="AQ734" s="57"/>
      <c r="AR734" s="57"/>
      <c r="AS734" s="57"/>
      <c r="AT734" s="57"/>
      <c r="AU734" s="57"/>
      <c r="AV734" s="57"/>
      <c r="AW734" s="57"/>
      <c r="AX734" s="57"/>
      <c r="AY734" s="57"/>
      <c r="AZ734" s="57"/>
      <c r="BA734" s="57"/>
      <c r="BB734" s="57"/>
      <c r="BC734" s="57"/>
      <c r="BD734" s="57"/>
      <c r="BE734" s="57"/>
      <c r="BF734" s="57"/>
      <c r="BG734" s="57"/>
      <c r="BH734" s="57"/>
      <c r="BI734" s="57"/>
      <c r="BJ734" s="57"/>
      <c r="BK734" s="57"/>
      <c r="BL734" s="57"/>
      <c r="BM734" s="57"/>
      <c r="BN734" s="57"/>
      <c r="BO734" s="57"/>
      <c r="BP734" s="57"/>
      <c r="BQ734" s="57"/>
      <c r="BR734" s="57"/>
      <c r="BS734" s="57"/>
      <c r="BT734" s="57"/>
      <c r="BU734" s="57"/>
      <c r="BV734" s="57"/>
      <c r="BW734" s="57"/>
      <c r="BX734" s="57"/>
      <c r="BY734" s="57"/>
      <c r="BZ734" s="57"/>
      <c r="CA734" s="57"/>
      <c r="CB734" s="57"/>
      <c r="CC734" s="57"/>
      <c r="CD734" s="57"/>
      <c r="CE734" s="57"/>
      <c r="CF734" s="57"/>
      <c r="CG734" s="57"/>
      <c r="CH734" s="57"/>
      <c r="CI734" s="57"/>
      <c r="CJ734" s="57"/>
      <c r="CK734" s="57"/>
      <c r="CL734" s="57"/>
      <c r="CM734" s="57"/>
      <c r="CN734" s="57"/>
      <c r="CO734" s="57"/>
      <c r="CP734" s="57"/>
      <c r="CQ734" s="57"/>
      <c r="CR734" s="57"/>
      <c r="CS734" s="57"/>
      <c r="CT734" s="57"/>
      <c r="CU734" s="57"/>
      <c r="CV734" s="57"/>
      <c r="CW734" s="57"/>
      <c r="CX734" s="57"/>
      <c r="CY734" s="57"/>
      <c r="CZ734" s="57"/>
      <c r="DA734" s="57"/>
      <c r="DB734" s="57"/>
      <c r="DC734" s="57"/>
      <c r="DD734" s="57"/>
      <c r="DE734" s="57"/>
      <c r="DF734" s="57"/>
      <c r="DG734" s="57"/>
      <c r="DH734" s="57"/>
      <c r="DI734" s="57"/>
      <c r="DJ734" s="57"/>
      <c r="DK734" s="57"/>
      <c r="DL734" s="57"/>
      <c r="DM734" s="57"/>
      <c r="DN734" s="57"/>
      <c r="DO734" s="57"/>
      <c r="DP734" s="57"/>
      <c r="DQ734" s="57"/>
      <c r="DR734" s="57"/>
      <c r="DS734" s="57"/>
      <c r="DT734" s="57"/>
      <c r="DU734" s="57"/>
      <c r="DV734" s="57"/>
      <c r="DW734" s="57"/>
      <c r="DX734" s="57"/>
      <c r="DY734" s="57"/>
      <c r="DZ734" s="57"/>
      <c r="EA734" s="57"/>
      <c r="EB734" s="57"/>
      <c r="EC734" s="57"/>
      <c r="ED734" s="57"/>
      <c r="EE734" s="57"/>
      <c r="EF734" s="57"/>
      <c r="EG734" s="57"/>
      <c r="EH734" s="57"/>
      <c r="EI734" s="57"/>
      <c r="EJ734" s="57"/>
      <c r="EK734" s="57"/>
      <c r="EL734" s="57"/>
      <c r="EM734" s="57"/>
      <c r="EN734" s="57"/>
      <c r="EO734" s="57"/>
      <c r="EP734" s="57"/>
      <c r="EQ734" s="57"/>
      <c r="ER734" s="57"/>
      <c r="ES734" s="57"/>
      <c r="ET734" s="57"/>
      <c r="EU734" s="57"/>
      <c r="EV734" s="57"/>
      <c r="EW734" s="57"/>
      <c r="EX734" s="57"/>
      <c r="EY734" s="57"/>
      <c r="EZ734" s="57"/>
      <c r="FA734" s="57"/>
      <c r="FB734" s="57"/>
      <c r="FC734" s="57"/>
      <c r="FD734" s="57"/>
      <c r="FE734" s="57"/>
      <c r="FF734" s="57"/>
      <c r="FG734" s="57"/>
      <c r="FH734" s="57"/>
      <c r="FI734" s="57"/>
      <c r="FJ734" s="57"/>
      <c r="FK734" s="57"/>
      <c r="FL734" s="57"/>
      <c r="FM734" s="57"/>
      <c r="FN734" s="57"/>
      <c r="FO734" s="57"/>
      <c r="FP734" s="57"/>
      <c r="FQ734" s="57"/>
      <c r="FR734" s="57"/>
      <c r="FS734" s="57"/>
      <c r="FT734" s="57"/>
      <c r="FU734" s="57"/>
      <c r="FV734" s="57"/>
      <c r="FW734" s="57"/>
      <c r="FX734" s="57"/>
      <c r="FY734" s="57"/>
      <c r="FZ734" s="57"/>
      <c r="GA734" s="57"/>
      <c r="GB734" s="57"/>
      <c r="GC734" s="57"/>
      <c r="GD734" s="57"/>
      <c r="GE734" s="57"/>
      <c r="GF734" s="57"/>
      <c r="GG734" s="57"/>
      <c r="GH734" s="57"/>
      <c r="GI734" s="57"/>
      <c r="GJ734" s="57"/>
      <c r="GK734" s="57"/>
      <c r="GL734" s="57"/>
      <c r="GM734" s="57"/>
      <c r="GN734" s="57"/>
      <c r="GO734" s="57"/>
      <c r="GP734" s="57"/>
      <c r="GQ734" s="57"/>
      <c r="GR734" s="57"/>
      <c r="GS734" s="57"/>
      <c r="GT734" s="57"/>
      <c r="GU734" s="57"/>
      <c r="GV734" s="57"/>
      <c r="GW734" s="57"/>
      <c r="GX734" s="57"/>
      <c r="GY734" s="57"/>
      <c r="GZ734" s="57"/>
      <c r="HA734" s="57"/>
      <c r="HB734" s="57"/>
      <c r="HC734" s="57"/>
      <c r="HD734" s="57"/>
      <c r="HE734" s="57"/>
      <c r="HF734" s="57"/>
      <c r="HG734" s="57"/>
      <c r="HH734" s="57"/>
      <c r="HI734" s="57"/>
      <c r="HJ734" s="57"/>
      <c r="HK734" s="57"/>
      <c r="HL734" s="57"/>
      <c r="HM734" s="57"/>
      <c r="HN734" s="57"/>
      <c r="HO734" s="57"/>
      <c r="HP734" s="57"/>
      <c r="HQ734" s="57"/>
      <c r="HR734" s="57"/>
      <c r="HS734" s="57"/>
      <c r="HT734" s="57"/>
      <c r="HU734" s="57"/>
      <c r="HV734" s="57"/>
      <c r="HW734" s="57"/>
      <c r="HX734" s="57"/>
      <c r="HY734" s="57"/>
      <c r="HZ734" s="57"/>
      <c r="IA734" s="57"/>
      <c r="IB734" s="57"/>
      <c r="IC734" s="57"/>
    </row>
    <row r="735" spans="4:237"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  <c r="AA735" s="57"/>
      <c r="AB735" s="57"/>
      <c r="AC735" s="57"/>
      <c r="AD735" s="57"/>
      <c r="AE735" s="57"/>
      <c r="AF735" s="57"/>
      <c r="AG735" s="57"/>
      <c r="AH735" s="57"/>
      <c r="AI735" s="57"/>
      <c r="AJ735" s="57"/>
      <c r="AK735" s="57"/>
      <c r="AL735" s="57"/>
      <c r="AM735" s="57"/>
      <c r="AN735" s="57"/>
      <c r="AO735" s="57"/>
      <c r="AP735" s="57"/>
      <c r="AQ735" s="57"/>
      <c r="AR735" s="57"/>
      <c r="AS735" s="57"/>
      <c r="AT735" s="57"/>
      <c r="AU735" s="57"/>
      <c r="AV735" s="57"/>
      <c r="AW735" s="57"/>
      <c r="AX735" s="57"/>
      <c r="AY735" s="57"/>
      <c r="AZ735" s="57"/>
      <c r="BA735" s="57"/>
      <c r="BB735" s="57"/>
      <c r="BC735" s="57"/>
      <c r="BD735" s="57"/>
      <c r="BE735" s="57"/>
      <c r="BF735" s="57"/>
      <c r="BG735" s="57"/>
      <c r="BH735" s="57"/>
      <c r="BI735" s="57"/>
      <c r="BJ735" s="57"/>
      <c r="BK735" s="57"/>
      <c r="BL735" s="57"/>
      <c r="BM735" s="57"/>
      <c r="BN735" s="57"/>
      <c r="BO735" s="57"/>
      <c r="BP735" s="57"/>
      <c r="BQ735" s="57"/>
      <c r="BR735" s="57"/>
      <c r="BS735" s="57"/>
      <c r="BT735" s="57"/>
      <c r="BU735" s="57"/>
      <c r="BV735" s="57"/>
      <c r="BW735" s="57"/>
      <c r="BX735" s="57"/>
      <c r="BY735" s="57"/>
      <c r="BZ735" s="57"/>
      <c r="CA735" s="57"/>
      <c r="CB735" s="57"/>
      <c r="CC735" s="57"/>
      <c r="CD735" s="57"/>
      <c r="CE735" s="57"/>
      <c r="CF735" s="57"/>
      <c r="CG735" s="57"/>
      <c r="CH735" s="57"/>
      <c r="CI735" s="57"/>
      <c r="CJ735" s="57"/>
      <c r="CK735" s="57"/>
      <c r="CL735" s="57"/>
      <c r="CM735" s="57"/>
      <c r="CN735" s="57"/>
      <c r="CO735" s="57"/>
      <c r="CP735" s="57"/>
      <c r="CQ735" s="57"/>
      <c r="CR735" s="57"/>
      <c r="CS735" s="57"/>
      <c r="CT735" s="57"/>
      <c r="CU735" s="57"/>
      <c r="CV735" s="57"/>
      <c r="CW735" s="57"/>
      <c r="CX735" s="57"/>
      <c r="CY735" s="57"/>
      <c r="CZ735" s="57"/>
      <c r="DA735" s="57"/>
      <c r="DB735" s="57"/>
      <c r="DC735" s="57"/>
      <c r="DD735" s="57"/>
      <c r="DE735" s="57"/>
      <c r="DF735" s="57"/>
      <c r="DG735" s="57"/>
      <c r="DH735" s="57"/>
      <c r="DI735" s="57"/>
      <c r="DJ735" s="57"/>
      <c r="DK735" s="57"/>
      <c r="DL735" s="57"/>
      <c r="DM735" s="57"/>
      <c r="DN735" s="57"/>
      <c r="DO735" s="57"/>
      <c r="DP735" s="57"/>
      <c r="DQ735" s="57"/>
      <c r="DR735" s="57"/>
      <c r="DS735" s="57"/>
      <c r="DT735" s="57"/>
      <c r="DU735" s="57"/>
      <c r="DV735" s="57"/>
      <c r="DW735" s="57"/>
      <c r="DX735" s="57"/>
      <c r="DY735" s="57"/>
      <c r="DZ735" s="57"/>
      <c r="EA735" s="57"/>
      <c r="EB735" s="57"/>
      <c r="EC735" s="57"/>
      <c r="ED735" s="57"/>
      <c r="EE735" s="57"/>
      <c r="EF735" s="57"/>
      <c r="EG735" s="57"/>
      <c r="EH735" s="57"/>
      <c r="EI735" s="57"/>
      <c r="EJ735" s="57"/>
      <c r="EK735" s="57"/>
      <c r="EL735" s="57"/>
      <c r="EM735" s="57"/>
      <c r="EN735" s="57"/>
      <c r="EO735" s="57"/>
      <c r="EP735" s="57"/>
      <c r="EQ735" s="57"/>
      <c r="ER735" s="57"/>
      <c r="ES735" s="57"/>
      <c r="ET735" s="57"/>
      <c r="EU735" s="57"/>
      <c r="EV735" s="57"/>
      <c r="EW735" s="57"/>
      <c r="EX735" s="57"/>
      <c r="EY735" s="57"/>
      <c r="EZ735" s="57"/>
      <c r="FA735" s="57"/>
      <c r="FB735" s="57"/>
      <c r="FC735" s="57"/>
      <c r="FD735" s="57"/>
      <c r="FE735" s="57"/>
      <c r="FF735" s="57"/>
      <c r="FG735" s="57"/>
      <c r="FH735" s="57"/>
      <c r="FI735" s="57"/>
      <c r="FJ735" s="57"/>
      <c r="FK735" s="57"/>
      <c r="FL735" s="57"/>
      <c r="FM735" s="57"/>
      <c r="FN735" s="57"/>
      <c r="FO735" s="57"/>
      <c r="FP735" s="57"/>
      <c r="FQ735" s="57"/>
      <c r="FR735" s="57"/>
      <c r="FS735" s="57"/>
      <c r="FT735" s="57"/>
      <c r="FU735" s="57"/>
      <c r="FV735" s="57"/>
      <c r="FW735" s="57"/>
      <c r="FX735" s="57"/>
      <c r="FY735" s="57"/>
      <c r="FZ735" s="57"/>
      <c r="GA735" s="57"/>
      <c r="GB735" s="57"/>
      <c r="GC735" s="57"/>
      <c r="GD735" s="57"/>
      <c r="GE735" s="57"/>
      <c r="GF735" s="57"/>
      <c r="GG735" s="57"/>
      <c r="GH735" s="57"/>
      <c r="GI735" s="57"/>
      <c r="GJ735" s="57"/>
      <c r="GK735" s="57"/>
      <c r="GL735" s="57"/>
      <c r="GM735" s="57"/>
      <c r="GN735" s="57"/>
      <c r="GO735" s="57"/>
      <c r="GP735" s="57"/>
      <c r="GQ735" s="57"/>
      <c r="GR735" s="57"/>
      <c r="GS735" s="57"/>
      <c r="GT735" s="57"/>
      <c r="GU735" s="57"/>
      <c r="GV735" s="57"/>
      <c r="GW735" s="57"/>
      <c r="GX735" s="57"/>
      <c r="GY735" s="57"/>
      <c r="GZ735" s="57"/>
      <c r="HA735" s="57"/>
      <c r="HB735" s="57"/>
      <c r="HC735" s="57"/>
      <c r="HD735" s="57"/>
      <c r="HE735" s="57"/>
      <c r="HF735" s="57"/>
      <c r="HG735" s="57"/>
      <c r="HH735" s="57"/>
      <c r="HI735" s="57"/>
      <c r="HJ735" s="57"/>
      <c r="HK735" s="57"/>
      <c r="HL735" s="57"/>
      <c r="HM735" s="57"/>
      <c r="HN735" s="57"/>
      <c r="HO735" s="57"/>
      <c r="HP735" s="57"/>
      <c r="HQ735" s="57"/>
      <c r="HR735" s="57"/>
      <c r="HS735" s="57"/>
      <c r="HT735" s="57"/>
      <c r="HU735" s="57"/>
      <c r="HV735" s="57"/>
      <c r="HW735" s="57"/>
      <c r="HX735" s="57"/>
      <c r="HY735" s="57"/>
      <c r="HZ735" s="57"/>
      <c r="IA735" s="57"/>
      <c r="IB735" s="57"/>
      <c r="IC735" s="57"/>
    </row>
    <row r="736" spans="4:237"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  <c r="AA736" s="57"/>
      <c r="AB736" s="57"/>
      <c r="AC736" s="57"/>
      <c r="AD736" s="57"/>
      <c r="AE736" s="57"/>
      <c r="AF736" s="57"/>
      <c r="AG736" s="57"/>
      <c r="AH736" s="57"/>
      <c r="AI736" s="57"/>
      <c r="AJ736" s="57"/>
      <c r="AK736" s="57"/>
      <c r="AL736" s="57"/>
      <c r="AM736" s="57"/>
      <c r="AN736" s="57"/>
      <c r="AO736" s="57"/>
      <c r="AP736" s="57"/>
      <c r="AQ736" s="57"/>
      <c r="AR736" s="57"/>
      <c r="AS736" s="57"/>
      <c r="AT736" s="57"/>
      <c r="AU736" s="57"/>
      <c r="AV736" s="57"/>
      <c r="AW736" s="57"/>
      <c r="AX736" s="57"/>
      <c r="AY736" s="57"/>
      <c r="AZ736" s="57"/>
      <c r="BA736" s="57"/>
      <c r="BB736" s="57"/>
      <c r="BC736" s="57"/>
      <c r="BD736" s="57"/>
      <c r="BE736" s="57"/>
      <c r="BF736" s="57"/>
      <c r="BG736" s="57"/>
      <c r="BH736" s="57"/>
      <c r="BI736" s="57"/>
      <c r="BJ736" s="57"/>
      <c r="BK736" s="57"/>
      <c r="BL736" s="57"/>
      <c r="BM736" s="57"/>
      <c r="BN736" s="57"/>
      <c r="BO736" s="57"/>
      <c r="BP736" s="57"/>
      <c r="BQ736" s="57"/>
      <c r="BR736" s="57"/>
      <c r="BS736" s="57"/>
      <c r="BT736" s="57"/>
      <c r="BU736" s="57"/>
      <c r="BV736" s="57"/>
      <c r="BW736" s="57"/>
      <c r="BX736" s="57"/>
      <c r="BY736" s="57"/>
      <c r="BZ736" s="57"/>
      <c r="CA736" s="57"/>
      <c r="CB736" s="57"/>
      <c r="CC736" s="57"/>
      <c r="CD736" s="57"/>
      <c r="CE736" s="57"/>
      <c r="CF736" s="57"/>
      <c r="CG736" s="57"/>
      <c r="CH736" s="57"/>
      <c r="CI736" s="57"/>
      <c r="CJ736" s="57"/>
      <c r="CK736" s="57"/>
      <c r="CL736" s="57"/>
      <c r="CM736" s="57"/>
      <c r="CN736" s="57"/>
      <c r="CO736" s="57"/>
      <c r="CP736" s="57"/>
      <c r="CQ736" s="57"/>
      <c r="CR736" s="57"/>
      <c r="CS736" s="57"/>
      <c r="CT736" s="57"/>
      <c r="CU736" s="57"/>
      <c r="CV736" s="57"/>
      <c r="CW736" s="57"/>
      <c r="CX736" s="57"/>
      <c r="CY736" s="57"/>
      <c r="CZ736" s="57"/>
      <c r="DA736" s="57"/>
      <c r="DB736" s="57"/>
      <c r="DC736" s="57"/>
      <c r="DD736" s="57"/>
      <c r="DE736" s="57"/>
      <c r="DF736" s="57"/>
      <c r="DG736" s="57"/>
      <c r="DH736" s="57"/>
      <c r="DI736" s="57"/>
      <c r="DJ736" s="57"/>
      <c r="DK736" s="57"/>
      <c r="DL736" s="57"/>
      <c r="DM736" s="57"/>
      <c r="DN736" s="57"/>
      <c r="DO736" s="57"/>
      <c r="DP736" s="57"/>
      <c r="DQ736" s="57"/>
      <c r="DR736" s="57"/>
      <c r="DS736" s="57"/>
      <c r="DT736" s="57"/>
      <c r="DU736" s="57"/>
      <c r="DV736" s="57"/>
      <c r="DW736" s="57"/>
      <c r="DX736" s="57"/>
      <c r="DY736" s="57"/>
      <c r="DZ736" s="57"/>
      <c r="EA736" s="57"/>
      <c r="EB736" s="57"/>
      <c r="EC736" s="57"/>
      <c r="ED736" s="57"/>
      <c r="EE736" s="57"/>
      <c r="EF736" s="57"/>
      <c r="EG736" s="57"/>
      <c r="EH736" s="57"/>
      <c r="EI736" s="57"/>
      <c r="EJ736" s="57"/>
      <c r="EK736" s="57"/>
      <c r="EL736" s="57"/>
      <c r="EM736" s="57"/>
      <c r="EN736" s="57"/>
      <c r="EO736" s="57"/>
      <c r="EP736" s="57"/>
      <c r="EQ736" s="57"/>
      <c r="ER736" s="57"/>
      <c r="ES736" s="57"/>
      <c r="ET736" s="57"/>
      <c r="EU736" s="57"/>
      <c r="EV736" s="57"/>
      <c r="EW736" s="57"/>
      <c r="EX736" s="57"/>
      <c r="EY736" s="57"/>
      <c r="EZ736" s="57"/>
      <c r="FA736" s="57"/>
      <c r="FB736" s="57"/>
      <c r="FC736" s="57"/>
      <c r="FD736" s="57"/>
      <c r="FE736" s="57"/>
      <c r="FF736" s="57"/>
      <c r="FG736" s="57"/>
      <c r="FH736" s="57"/>
      <c r="FI736" s="57"/>
      <c r="FJ736" s="57"/>
      <c r="FK736" s="57"/>
      <c r="FL736" s="57"/>
      <c r="FM736" s="57"/>
      <c r="FN736" s="57"/>
      <c r="FO736" s="57"/>
      <c r="FP736" s="57"/>
      <c r="FQ736" s="57"/>
      <c r="FR736" s="57"/>
      <c r="FS736" s="57"/>
      <c r="FT736" s="57"/>
      <c r="FU736" s="57"/>
      <c r="FV736" s="57"/>
      <c r="FW736" s="57"/>
      <c r="FX736" s="57"/>
      <c r="FY736" s="57"/>
      <c r="FZ736" s="57"/>
      <c r="GA736" s="57"/>
      <c r="GB736" s="57"/>
      <c r="GC736" s="57"/>
      <c r="GD736" s="57"/>
      <c r="GE736" s="57"/>
      <c r="GF736" s="57"/>
      <c r="GG736" s="57"/>
      <c r="GH736" s="57"/>
      <c r="GI736" s="57"/>
      <c r="GJ736" s="57"/>
      <c r="GK736" s="57"/>
      <c r="GL736" s="57"/>
      <c r="GM736" s="57"/>
      <c r="GN736" s="57"/>
      <c r="GO736" s="57"/>
      <c r="GP736" s="57"/>
      <c r="GQ736" s="57"/>
      <c r="GR736" s="57"/>
      <c r="GS736" s="57"/>
      <c r="GT736" s="57"/>
      <c r="GU736" s="57"/>
      <c r="GV736" s="57"/>
      <c r="GW736" s="57"/>
      <c r="GX736" s="57"/>
      <c r="GY736" s="57"/>
      <c r="GZ736" s="57"/>
      <c r="HA736" s="57"/>
      <c r="HB736" s="57"/>
      <c r="HC736" s="57"/>
      <c r="HD736" s="57"/>
      <c r="HE736" s="57"/>
      <c r="HF736" s="57"/>
      <c r="HG736" s="57"/>
      <c r="HH736" s="57"/>
      <c r="HI736" s="57"/>
      <c r="HJ736" s="57"/>
      <c r="HK736" s="57"/>
      <c r="HL736" s="57"/>
      <c r="HM736" s="57"/>
      <c r="HN736" s="57"/>
      <c r="HO736" s="57"/>
      <c r="HP736" s="57"/>
      <c r="HQ736" s="57"/>
      <c r="HR736" s="57"/>
      <c r="HS736" s="57"/>
      <c r="HT736" s="57"/>
      <c r="HU736" s="57"/>
      <c r="HV736" s="57"/>
      <c r="HW736" s="57"/>
      <c r="HX736" s="57"/>
      <c r="HY736" s="57"/>
      <c r="HZ736" s="57"/>
      <c r="IA736" s="57"/>
      <c r="IB736" s="57"/>
      <c r="IC736" s="57"/>
    </row>
    <row r="737" spans="4:237"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  <c r="AA737" s="57"/>
      <c r="AB737" s="57"/>
      <c r="AC737" s="57"/>
      <c r="AD737" s="57"/>
      <c r="AE737" s="57"/>
      <c r="AF737" s="57"/>
      <c r="AG737" s="57"/>
      <c r="AH737" s="57"/>
      <c r="AI737" s="57"/>
      <c r="AJ737" s="57"/>
      <c r="AK737" s="57"/>
      <c r="AL737" s="57"/>
      <c r="AM737" s="57"/>
      <c r="AN737" s="57"/>
      <c r="AO737" s="57"/>
      <c r="AP737" s="57"/>
      <c r="AQ737" s="57"/>
      <c r="AR737" s="57"/>
      <c r="AS737" s="57"/>
      <c r="AT737" s="57"/>
      <c r="AU737" s="57"/>
      <c r="AV737" s="57"/>
      <c r="AW737" s="57"/>
      <c r="AX737" s="57"/>
      <c r="AY737" s="57"/>
      <c r="AZ737" s="57"/>
      <c r="BA737" s="57"/>
      <c r="BB737" s="57"/>
      <c r="BC737" s="57"/>
      <c r="BD737" s="57"/>
      <c r="BE737" s="57"/>
      <c r="BF737" s="57"/>
      <c r="BG737" s="57"/>
      <c r="BH737" s="57"/>
      <c r="BI737" s="57"/>
      <c r="BJ737" s="57"/>
      <c r="BK737" s="57"/>
      <c r="BL737" s="57"/>
      <c r="BM737" s="57"/>
      <c r="BN737" s="57"/>
      <c r="BO737" s="57"/>
      <c r="BP737" s="57"/>
      <c r="BQ737" s="57"/>
      <c r="BR737" s="57"/>
      <c r="BS737" s="57"/>
      <c r="BT737" s="57"/>
      <c r="BU737" s="57"/>
      <c r="BV737" s="57"/>
      <c r="BW737" s="57"/>
      <c r="BX737" s="57"/>
      <c r="BY737" s="57"/>
      <c r="BZ737" s="57"/>
      <c r="CA737" s="57"/>
      <c r="CB737" s="57"/>
      <c r="CC737" s="57"/>
      <c r="CD737" s="57"/>
      <c r="CE737" s="57"/>
      <c r="CF737" s="57"/>
      <c r="CG737" s="57"/>
      <c r="CH737" s="57"/>
      <c r="CI737" s="57"/>
      <c r="CJ737" s="57"/>
      <c r="CK737" s="57"/>
      <c r="CL737" s="57"/>
      <c r="CM737" s="57"/>
      <c r="CN737" s="57"/>
      <c r="CO737" s="57"/>
      <c r="CP737" s="57"/>
      <c r="CQ737" s="57"/>
      <c r="CR737" s="57"/>
      <c r="CS737" s="57"/>
      <c r="CT737" s="57"/>
      <c r="CU737" s="57"/>
      <c r="CV737" s="57"/>
      <c r="CW737" s="57"/>
      <c r="CX737" s="57"/>
      <c r="CY737" s="57"/>
      <c r="CZ737" s="57"/>
      <c r="DA737" s="57"/>
      <c r="DB737" s="57"/>
      <c r="DC737" s="57"/>
      <c r="DD737" s="57"/>
      <c r="DE737" s="57"/>
      <c r="DF737" s="57"/>
      <c r="DG737" s="57"/>
      <c r="DH737" s="57"/>
      <c r="DI737" s="57"/>
      <c r="DJ737" s="57"/>
      <c r="DK737" s="57"/>
      <c r="DL737" s="57"/>
      <c r="DM737" s="57"/>
      <c r="DN737" s="57"/>
      <c r="DO737" s="57"/>
      <c r="DP737" s="57"/>
      <c r="DQ737" s="57"/>
      <c r="DR737" s="57"/>
      <c r="DS737" s="57"/>
      <c r="DT737" s="57"/>
      <c r="DU737" s="57"/>
      <c r="DV737" s="57"/>
      <c r="DW737" s="57"/>
      <c r="DX737" s="57"/>
      <c r="DY737" s="57"/>
      <c r="DZ737" s="57"/>
      <c r="EA737" s="57"/>
      <c r="EB737" s="57"/>
      <c r="EC737" s="57"/>
      <c r="ED737" s="57"/>
      <c r="EE737" s="57"/>
      <c r="EF737" s="57"/>
      <c r="EG737" s="57"/>
      <c r="EH737" s="57"/>
      <c r="EI737" s="57"/>
      <c r="EJ737" s="57"/>
      <c r="EK737" s="57"/>
      <c r="EL737" s="57"/>
      <c r="EM737" s="57"/>
      <c r="EN737" s="57"/>
      <c r="EO737" s="57"/>
      <c r="EP737" s="57"/>
      <c r="EQ737" s="57"/>
      <c r="ER737" s="57"/>
      <c r="ES737" s="57"/>
      <c r="ET737" s="57"/>
      <c r="EU737" s="57"/>
      <c r="EV737" s="57"/>
      <c r="EW737" s="57"/>
      <c r="EX737" s="57"/>
      <c r="EY737" s="57"/>
      <c r="EZ737" s="57"/>
      <c r="FA737" s="57"/>
      <c r="FB737" s="57"/>
      <c r="FC737" s="57"/>
      <c r="FD737" s="57"/>
      <c r="FE737" s="57"/>
      <c r="FF737" s="57"/>
      <c r="FG737" s="57"/>
      <c r="FH737" s="57"/>
      <c r="FI737" s="57"/>
      <c r="FJ737" s="57"/>
      <c r="FK737" s="57"/>
      <c r="FL737" s="57"/>
      <c r="FM737" s="57"/>
      <c r="FN737" s="57"/>
      <c r="FO737" s="57"/>
      <c r="FP737" s="57"/>
      <c r="FQ737" s="57"/>
      <c r="FR737" s="57"/>
      <c r="FS737" s="57"/>
      <c r="FT737" s="57"/>
      <c r="FU737" s="57"/>
      <c r="FV737" s="57"/>
      <c r="FW737" s="57"/>
      <c r="FX737" s="57"/>
      <c r="FY737" s="57"/>
      <c r="FZ737" s="57"/>
      <c r="GA737" s="57"/>
      <c r="GB737" s="57"/>
      <c r="GC737" s="57"/>
      <c r="GD737" s="57"/>
      <c r="GE737" s="57"/>
      <c r="GF737" s="57"/>
      <c r="GG737" s="57"/>
      <c r="GH737" s="57"/>
      <c r="GI737" s="57"/>
      <c r="GJ737" s="57"/>
      <c r="GK737" s="57"/>
      <c r="GL737" s="57"/>
      <c r="GM737" s="57"/>
      <c r="GN737" s="57"/>
      <c r="GO737" s="57"/>
      <c r="GP737" s="57"/>
      <c r="GQ737" s="57"/>
      <c r="GR737" s="57"/>
      <c r="GS737" s="57"/>
      <c r="GT737" s="57"/>
      <c r="GU737" s="57"/>
      <c r="GV737" s="57"/>
      <c r="GW737" s="57"/>
      <c r="GX737" s="57"/>
      <c r="GY737" s="57"/>
      <c r="GZ737" s="57"/>
      <c r="HA737" s="57"/>
      <c r="HB737" s="57"/>
      <c r="HC737" s="57"/>
      <c r="HD737" s="57"/>
      <c r="HE737" s="57"/>
      <c r="HF737" s="57"/>
      <c r="HG737" s="57"/>
      <c r="HH737" s="57"/>
      <c r="HI737" s="57"/>
      <c r="HJ737" s="57"/>
      <c r="HK737" s="57"/>
      <c r="HL737" s="57"/>
      <c r="HM737" s="57"/>
      <c r="HN737" s="57"/>
      <c r="HO737" s="57"/>
      <c r="HP737" s="57"/>
      <c r="HQ737" s="57"/>
      <c r="HR737" s="57"/>
      <c r="HS737" s="57"/>
      <c r="HT737" s="57"/>
      <c r="HU737" s="57"/>
      <c r="HV737" s="57"/>
      <c r="HW737" s="57"/>
      <c r="HX737" s="57"/>
      <c r="HY737" s="57"/>
      <c r="HZ737" s="57"/>
      <c r="IA737" s="57"/>
      <c r="IB737" s="57"/>
      <c r="IC737" s="57"/>
    </row>
    <row r="738" spans="4:237"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  <c r="AA738" s="57"/>
      <c r="AB738" s="57"/>
      <c r="AC738" s="57"/>
      <c r="AD738" s="57"/>
      <c r="AE738" s="57"/>
      <c r="AF738" s="57"/>
      <c r="AG738" s="57"/>
      <c r="AH738" s="57"/>
      <c r="AI738" s="57"/>
      <c r="AJ738" s="57"/>
      <c r="AK738" s="57"/>
      <c r="AL738" s="57"/>
      <c r="AM738" s="57"/>
      <c r="AN738" s="57"/>
      <c r="AO738" s="57"/>
      <c r="AP738" s="57"/>
      <c r="AQ738" s="57"/>
      <c r="AR738" s="57"/>
      <c r="AS738" s="57"/>
      <c r="AT738" s="57"/>
      <c r="AU738" s="57"/>
      <c r="AV738" s="57"/>
      <c r="AW738" s="57"/>
      <c r="AX738" s="57"/>
      <c r="AY738" s="57"/>
      <c r="AZ738" s="57"/>
      <c r="BA738" s="57"/>
      <c r="BB738" s="57"/>
      <c r="BC738" s="57"/>
      <c r="BD738" s="57"/>
      <c r="BE738" s="57"/>
      <c r="BF738" s="57"/>
      <c r="BG738" s="57"/>
      <c r="BH738" s="57"/>
      <c r="BI738" s="57"/>
      <c r="BJ738" s="57"/>
      <c r="BK738" s="57"/>
      <c r="BL738" s="57"/>
      <c r="BM738" s="57"/>
      <c r="BN738" s="57"/>
      <c r="BO738" s="57"/>
      <c r="BP738" s="57"/>
      <c r="BQ738" s="57"/>
      <c r="BR738" s="57"/>
      <c r="BS738" s="57"/>
      <c r="BT738" s="57"/>
      <c r="BU738" s="57"/>
      <c r="BV738" s="57"/>
      <c r="BW738" s="57"/>
      <c r="BX738" s="57"/>
      <c r="BY738" s="57"/>
      <c r="BZ738" s="57"/>
      <c r="CA738" s="57"/>
      <c r="CB738" s="57"/>
      <c r="CC738" s="57"/>
      <c r="CD738" s="57"/>
      <c r="CE738" s="57"/>
      <c r="CF738" s="57"/>
      <c r="CG738" s="57"/>
      <c r="CH738" s="57"/>
      <c r="CI738" s="57"/>
      <c r="CJ738" s="57"/>
      <c r="CK738" s="57"/>
      <c r="CL738" s="57"/>
      <c r="CM738" s="57"/>
      <c r="CN738" s="57"/>
      <c r="CO738" s="57"/>
      <c r="CP738" s="57"/>
      <c r="CQ738" s="57"/>
      <c r="CR738" s="57"/>
      <c r="CS738" s="57"/>
      <c r="CT738" s="57"/>
      <c r="CU738" s="57"/>
      <c r="CV738" s="57"/>
      <c r="CW738" s="57"/>
      <c r="CX738" s="57"/>
      <c r="CY738" s="57"/>
      <c r="CZ738" s="57"/>
      <c r="DA738" s="57"/>
      <c r="DB738" s="57"/>
      <c r="DC738" s="57"/>
      <c r="DD738" s="57"/>
      <c r="DE738" s="57"/>
      <c r="DF738" s="57"/>
      <c r="DG738" s="57"/>
      <c r="DH738" s="57"/>
      <c r="DI738" s="57"/>
      <c r="DJ738" s="57"/>
      <c r="DK738" s="57"/>
      <c r="DL738" s="57"/>
      <c r="DM738" s="57"/>
      <c r="DN738" s="57"/>
      <c r="DO738" s="57"/>
      <c r="DP738" s="57"/>
      <c r="DQ738" s="57"/>
      <c r="DR738" s="57"/>
      <c r="DS738" s="57"/>
      <c r="DT738" s="57"/>
      <c r="DU738" s="57"/>
      <c r="DV738" s="57"/>
      <c r="DW738" s="57"/>
      <c r="DX738" s="57"/>
      <c r="DY738" s="57"/>
      <c r="DZ738" s="57"/>
      <c r="EA738" s="57"/>
      <c r="EB738" s="57"/>
      <c r="EC738" s="57"/>
      <c r="ED738" s="57"/>
      <c r="EE738" s="57"/>
      <c r="EF738" s="57"/>
      <c r="EG738" s="57"/>
      <c r="EH738" s="57"/>
      <c r="EI738" s="57"/>
      <c r="EJ738" s="57"/>
      <c r="EK738" s="57"/>
      <c r="EL738" s="57"/>
      <c r="EM738" s="57"/>
      <c r="EN738" s="57"/>
      <c r="EO738" s="57"/>
      <c r="EP738" s="57"/>
      <c r="EQ738" s="57"/>
      <c r="ER738" s="57"/>
      <c r="ES738" s="57"/>
      <c r="ET738" s="57"/>
      <c r="EU738" s="57"/>
      <c r="EV738" s="57"/>
      <c r="EW738" s="57"/>
      <c r="EX738" s="57"/>
      <c r="EY738" s="57"/>
      <c r="EZ738" s="57"/>
      <c r="FA738" s="57"/>
      <c r="FB738" s="57"/>
      <c r="FC738" s="57"/>
      <c r="FD738" s="57"/>
      <c r="FE738" s="57"/>
      <c r="FF738" s="57"/>
      <c r="FG738" s="57"/>
      <c r="FH738" s="57"/>
      <c r="FI738" s="57"/>
      <c r="FJ738" s="57"/>
      <c r="FK738" s="57"/>
      <c r="FL738" s="57"/>
      <c r="FM738" s="57"/>
      <c r="FN738" s="57"/>
      <c r="FO738" s="57"/>
      <c r="FP738" s="57"/>
      <c r="FQ738" s="57"/>
      <c r="FR738" s="57"/>
      <c r="FS738" s="57"/>
      <c r="FT738" s="57"/>
      <c r="FU738" s="57"/>
      <c r="FV738" s="57"/>
      <c r="FW738" s="57"/>
      <c r="FX738" s="57"/>
      <c r="FY738" s="57"/>
      <c r="FZ738" s="57"/>
      <c r="GA738" s="57"/>
      <c r="GB738" s="57"/>
      <c r="GC738" s="57"/>
      <c r="GD738" s="57"/>
      <c r="GE738" s="57"/>
      <c r="GF738" s="57"/>
      <c r="GG738" s="57"/>
      <c r="GH738" s="57"/>
      <c r="GI738" s="57"/>
      <c r="GJ738" s="57"/>
      <c r="GK738" s="57"/>
      <c r="GL738" s="57"/>
      <c r="GM738" s="57"/>
      <c r="GN738" s="57"/>
      <c r="GO738" s="57"/>
      <c r="GP738" s="57"/>
      <c r="GQ738" s="57"/>
      <c r="GR738" s="57"/>
      <c r="GS738" s="57"/>
      <c r="GT738" s="57"/>
      <c r="GU738" s="57"/>
      <c r="GV738" s="57"/>
      <c r="GW738" s="57"/>
      <c r="GX738" s="57"/>
      <c r="GY738" s="57"/>
      <c r="GZ738" s="57"/>
      <c r="HA738" s="57"/>
      <c r="HB738" s="57"/>
      <c r="HC738" s="57"/>
      <c r="HD738" s="57"/>
      <c r="HE738" s="57"/>
      <c r="HF738" s="57"/>
      <c r="HG738" s="57"/>
      <c r="HH738" s="57"/>
      <c r="HI738" s="57"/>
      <c r="HJ738" s="57"/>
      <c r="HK738" s="57"/>
      <c r="HL738" s="57"/>
      <c r="HM738" s="57"/>
      <c r="HN738" s="57"/>
      <c r="HO738" s="57"/>
      <c r="HP738" s="57"/>
      <c r="HQ738" s="57"/>
      <c r="HR738" s="57"/>
      <c r="HS738" s="57"/>
      <c r="HT738" s="57"/>
      <c r="HU738" s="57"/>
      <c r="HV738" s="57"/>
      <c r="HW738" s="57"/>
      <c r="HX738" s="57"/>
      <c r="HY738" s="57"/>
      <c r="HZ738" s="57"/>
      <c r="IA738" s="57"/>
      <c r="IB738" s="57"/>
      <c r="IC738" s="57"/>
    </row>
    <row r="739" spans="4:237"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  <c r="AA739" s="57"/>
      <c r="AB739" s="57"/>
      <c r="AC739" s="57"/>
      <c r="AD739" s="57"/>
      <c r="AE739" s="57"/>
      <c r="AF739" s="57"/>
      <c r="AG739" s="57"/>
      <c r="AH739" s="57"/>
      <c r="AI739" s="57"/>
      <c r="AJ739" s="57"/>
      <c r="AK739" s="57"/>
      <c r="AL739" s="57"/>
      <c r="AM739" s="57"/>
      <c r="AN739" s="57"/>
      <c r="AO739" s="57"/>
      <c r="AP739" s="57"/>
      <c r="AQ739" s="57"/>
      <c r="AR739" s="57"/>
      <c r="AS739" s="57"/>
      <c r="AT739" s="57"/>
      <c r="AU739" s="57"/>
      <c r="AV739" s="57"/>
      <c r="AW739" s="57"/>
      <c r="AX739" s="57"/>
      <c r="AY739" s="57"/>
      <c r="AZ739" s="57"/>
      <c r="BA739" s="57"/>
      <c r="BB739" s="57"/>
      <c r="BC739" s="57"/>
      <c r="BD739" s="57"/>
      <c r="BE739" s="57"/>
      <c r="BF739" s="57"/>
      <c r="BG739" s="57"/>
      <c r="BH739" s="57"/>
      <c r="BI739" s="57"/>
      <c r="BJ739" s="57"/>
      <c r="BK739" s="57"/>
      <c r="BL739" s="57"/>
      <c r="BM739" s="57"/>
      <c r="BN739" s="57"/>
      <c r="BO739" s="57"/>
      <c r="BP739" s="57"/>
      <c r="BQ739" s="57"/>
      <c r="BR739" s="57"/>
      <c r="BS739" s="57"/>
      <c r="BT739" s="57"/>
      <c r="BU739" s="57"/>
      <c r="BV739" s="57"/>
      <c r="BW739" s="57"/>
      <c r="BX739" s="57"/>
      <c r="BY739" s="57"/>
      <c r="BZ739" s="57"/>
      <c r="CA739" s="57"/>
      <c r="CB739" s="57"/>
      <c r="CC739" s="57"/>
      <c r="CD739" s="57"/>
      <c r="CE739" s="57"/>
      <c r="CF739" s="57"/>
      <c r="CG739" s="57"/>
      <c r="CH739" s="57"/>
      <c r="CI739" s="57"/>
      <c r="CJ739" s="57"/>
      <c r="CK739" s="57"/>
      <c r="CL739" s="57"/>
      <c r="CM739" s="57"/>
      <c r="CN739" s="57"/>
      <c r="CO739" s="57"/>
      <c r="CP739" s="57"/>
      <c r="CQ739" s="57"/>
      <c r="CR739" s="57"/>
      <c r="CS739" s="57"/>
      <c r="CT739" s="57"/>
      <c r="CU739" s="57"/>
      <c r="CV739" s="57"/>
      <c r="CW739" s="57"/>
      <c r="CX739" s="57"/>
      <c r="CY739" s="57"/>
      <c r="CZ739" s="57"/>
      <c r="DA739" s="57"/>
      <c r="DB739" s="57"/>
      <c r="DC739" s="57"/>
      <c r="DD739" s="57"/>
      <c r="DE739" s="57"/>
      <c r="DF739" s="57"/>
      <c r="DG739" s="57"/>
      <c r="DH739" s="57"/>
      <c r="DI739" s="57"/>
      <c r="DJ739" s="57"/>
      <c r="DK739" s="57"/>
      <c r="DL739" s="57"/>
      <c r="DM739" s="57"/>
      <c r="DN739" s="57"/>
      <c r="DO739" s="57"/>
      <c r="DP739" s="57"/>
      <c r="DQ739" s="57"/>
      <c r="DR739" s="57"/>
      <c r="DS739" s="57"/>
      <c r="DT739" s="57"/>
      <c r="DU739" s="57"/>
      <c r="DV739" s="57"/>
      <c r="DW739" s="57"/>
      <c r="DX739" s="57"/>
      <c r="DY739" s="57"/>
      <c r="DZ739" s="57"/>
      <c r="EA739" s="57"/>
      <c r="EB739" s="57"/>
      <c r="EC739" s="57"/>
      <c r="ED739" s="57"/>
      <c r="EE739" s="57"/>
      <c r="EF739" s="57"/>
      <c r="EG739" s="57"/>
      <c r="EH739" s="57"/>
      <c r="EI739" s="57"/>
      <c r="EJ739" s="57"/>
      <c r="EK739" s="57"/>
      <c r="EL739" s="57"/>
      <c r="EM739" s="57"/>
      <c r="EN739" s="57"/>
      <c r="EO739" s="57"/>
      <c r="EP739" s="57"/>
      <c r="EQ739" s="57"/>
      <c r="ER739" s="57"/>
      <c r="ES739" s="57"/>
      <c r="ET739" s="57"/>
      <c r="EU739" s="57"/>
      <c r="EV739" s="57"/>
      <c r="EW739" s="57"/>
      <c r="EX739" s="57"/>
      <c r="EY739" s="57"/>
      <c r="EZ739" s="57"/>
      <c r="FA739" s="57"/>
      <c r="FB739" s="57"/>
      <c r="FC739" s="57"/>
      <c r="FD739" s="57"/>
      <c r="FE739" s="57"/>
      <c r="FF739" s="57"/>
      <c r="FG739" s="57"/>
      <c r="FH739" s="57"/>
      <c r="FI739" s="57"/>
      <c r="FJ739" s="57"/>
      <c r="FK739" s="57"/>
      <c r="FL739" s="57"/>
      <c r="FM739" s="57"/>
      <c r="FN739" s="57"/>
      <c r="FO739" s="57"/>
      <c r="FP739" s="57"/>
      <c r="FQ739" s="57"/>
      <c r="FR739" s="57"/>
      <c r="FS739" s="57"/>
      <c r="FT739" s="57"/>
      <c r="FU739" s="57"/>
      <c r="FV739" s="57"/>
      <c r="FW739" s="57"/>
      <c r="FX739" s="57"/>
      <c r="FY739" s="57"/>
      <c r="FZ739" s="57"/>
      <c r="GA739" s="57"/>
      <c r="GB739" s="57"/>
      <c r="GC739" s="57"/>
      <c r="GD739" s="57"/>
      <c r="GE739" s="57"/>
      <c r="GF739" s="57"/>
      <c r="GG739" s="57"/>
      <c r="GH739" s="57"/>
      <c r="GI739" s="57"/>
      <c r="GJ739" s="57"/>
      <c r="GK739" s="57"/>
      <c r="GL739" s="57"/>
      <c r="GM739" s="57"/>
      <c r="GN739" s="57"/>
      <c r="GO739" s="57"/>
      <c r="GP739" s="57"/>
      <c r="GQ739" s="57"/>
      <c r="GR739" s="57"/>
      <c r="GS739" s="57"/>
      <c r="GT739" s="57"/>
      <c r="GU739" s="57"/>
      <c r="GV739" s="57"/>
      <c r="GW739" s="57"/>
      <c r="GX739" s="57"/>
      <c r="GY739" s="57"/>
      <c r="GZ739" s="57"/>
      <c r="HA739" s="57"/>
      <c r="HB739" s="57"/>
      <c r="HC739" s="57"/>
      <c r="HD739" s="57"/>
      <c r="HE739" s="57"/>
      <c r="HF739" s="57"/>
      <c r="HG739" s="57"/>
      <c r="HH739" s="57"/>
      <c r="HI739" s="57"/>
      <c r="HJ739" s="57"/>
      <c r="HK739" s="57"/>
      <c r="HL739" s="57"/>
      <c r="HM739" s="57"/>
      <c r="HN739" s="57"/>
      <c r="HO739" s="57"/>
      <c r="HP739" s="57"/>
      <c r="HQ739" s="57"/>
      <c r="HR739" s="57"/>
      <c r="HS739" s="57"/>
      <c r="HT739" s="57"/>
      <c r="HU739" s="57"/>
      <c r="HV739" s="57"/>
      <c r="HW739" s="57"/>
      <c r="HX739" s="57"/>
      <c r="HY739" s="57"/>
      <c r="HZ739" s="57"/>
      <c r="IA739" s="57"/>
      <c r="IB739" s="57"/>
      <c r="IC739" s="57"/>
    </row>
    <row r="740" spans="4:237"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  <c r="AA740" s="57"/>
      <c r="AB740" s="57"/>
      <c r="AC740" s="57"/>
      <c r="AD740" s="57"/>
      <c r="AE740" s="57"/>
      <c r="AF740" s="57"/>
      <c r="AG740" s="57"/>
      <c r="AH740" s="57"/>
      <c r="AI740" s="57"/>
      <c r="AJ740" s="57"/>
      <c r="AK740" s="57"/>
      <c r="AL740" s="57"/>
      <c r="AM740" s="57"/>
      <c r="AN740" s="57"/>
      <c r="AO740" s="57"/>
      <c r="AP740" s="57"/>
      <c r="AQ740" s="57"/>
      <c r="AR740" s="57"/>
      <c r="AS740" s="57"/>
      <c r="AT740" s="57"/>
      <c r="AU740" s="57"/>
      <c r="AV740" s="57"/>
      <c r="AW740" s="57"/>
      <c r="AX740" s="57"/>
      <c r="AY740" s="57"/>
      <c r="AZ740" s="57"/>
      <c r="BA740" s="57"/>
      <c r="BB740" s="57"/>
      <c r="BC740" s="57"/>
      <c r="BD740" s="57"/>
      <c r="BE740" s="57"/>
      <c r="BF740" s="57"/>
      <c r="BG740" s="57"/>
      <c r="BH740" s="57"/>
      <c r="BI740" s="57"/>
      <c r="BJ740" s="57"/>
      <c r="BK740" s="57"/>
      <c r="BL740" s="57"/>
      <c r="BM740" s="57"/>
      <c r="BN740" s="57"/>
      <c r="BO740" s="57"/>
      <c r="BP740" s="57"/>
      <c r="BQ740" s="57"/>
      <c r="BR740" s="57"/>
      <c r="BS740" s="57"/>
      <c r="BT740" s="57"/>
      <c r="BU740" s="57"/>
      <c r="BV740" s="57"/>
      <c r="BW740" s="57"/>
      <c r="BX740" s="57"/>
      <c r="BY740" s="57"/>
      <c r="BZ740" s="57"/>
      <c r="CA740" s="57"/>
      <c r="CB740" s="57"/>
      <c r="CC740" s="57"/>
      <c r="CD740" s="57"/>
      <c r="CE740" s="57"/>
      <c r="CF740" s="57"/>
      <c r="CG740" s="57"/>
      <c r="CH740" s="57"/>
      <c r="CI740" s="57"/>
      <c r="CJ740" s="57"/>
      <c r="CK740" s="57"/>
      <c r="CL740" s="57"/>
      <c r="CM740" s="57"/>
      <c r="CN740" s="57"/>
      <c r="CO740" s="57"/>
      <c r="CP740" s="57"/>
      <c r="CQ740" s="57"/>
      <c r="CR740" s="57"/>
      <c r="CS740" s="57"/>
      <c r="CT740" s="57"/>
      <c r="CU740" s="57"/>
      <c r="CV740" s="57"/>
      <c r="CW740" s="57"/>
      <c r="CX740" s="57"/>
      <c r="CY740" s="57"/>
      <c r="CZ740" s="57"/>
      <c r="DA740" s="57"/>
      <c r="DB740" s="57"/>
      <c r="DC740" s="57"/>
      <c r="DD740" s="57"/>
      <c r="DE740" s="57"/>
      <c r="DF740" s="57"/>
      <c r="DG740" s="57"/>
      <c r="DH740" s="57"/>
      <c r="DI740" s="57"/>
      <c r="DJ740" s="57"/>
      <c r="DK740" s="57"/>
      <c r="DL740" s="57"/>
      <c r="DM740" s="57"/>
      <c r="DN740" s="57"/>
      <c r="DO740" s="57"/>
      <c r="DP740" s="57"/>
      <c r="DQ740" s="57"/>
      <c r="DR740" s="57"/>
      <c r="DS740" s="57"/>
      <c r="DT740" s="57"/>
      <c r="DU740" s="57"/>
      <c r="DV740" s="57"/>
      <c r="DW740" s="57"/>
      <c r="DX740" s="57"/>
      <c r="DY740" s="57"/>
      <c r="DZ740" s="57"/>
      <c r="EA740" s="57"/>
      <c r="EB740" s="57"/>
      <c r="EC740" s="57"/>
      <c r="ED740" s="57"/>
      <c r="EE740" s="57"/>
      <c r="EF740" s="57"/>
      <c r="EG740" s="57"/>
      <c r="EH740" s="57"/>
      <c r="EI740" s="57"/>
      <c r="EJ740" s="57"/>
      <c r="EK740" s="57"/>
      <c r="EL740" s="57"/>
      <c r="EM740" s="57"/>
      <c r="EN740" s="57"/>
      <c r="EO740" s="57"/>
      <c r="EP740" s="57"/>
      <c r="EQ740" s="57"/>
      <c r="ER740" s="57"/>
      <c r="ES740" s="57"/>
      <c r="ET740" s="57"/>
      <c r="EU740" s="57"/>
      <c r="EV740" s="57"/>
      <c r="EW740" s="57"/>
      <c r="EX740" s="57"/>
      <c r="EY740" s="57"/>
      <c r="EZ740" s="57"/>
      <c r="FA740" s="57"/>
      <c r="FB740" s="57"/>
      <c r="FC740" s="57"/>
      <c r="FD740" s="57"/>
      <c r="FE740" s="57"/>
      <c r="FF740" s="57"/>
      <c r="FG740" s="57"/>
      <c r="FH740" s="57"/>
      <c r="FI740" s="57"/>
      <c r="FJ740" s="57"/>
      <c r="FK740" s="57"/>
      <c r="FL740" s="57"/>
      <c r="FM740" s="57"/>
      <c r="FN740" s="57"/>
      <c r="FO740" s="57"/>
      <c r="FP740" s="57"/>
      <c r="FQ740" s="57"/>
      <c r="FR740" s="57"/>
      <c r="FS740" s="57"/>
      <c r="FT740" s="57"/>
      <c r="FU740" s="57"/>
      <c r="FV740" s="57"/>
      <c r="FW740" s="57"/>
      <c r="FX740" s="57"/>
      <c r="FY740" s="57"/>
      <c r="FZ740" s="57"/>
      <c r="GA740" s="57"/>
      <c r="GB740" s="57"/>
      <c r="GC740" s="57"/>
      <c r="GD740" s="57"/>
      <c r="GE740" s="57"/>
      <c r="GF740" s="57"/>
      <c r="GG740" s="57"/>
      <c r="GH740" s="57"/>
      <c r="GI740" s="57"/>
      <c r="GJ740" s="57"/>
      <c r="GK740" s="57"/>
      <c r="GL740" s="57"/>
      <c r="GM740" s="57"/>
      <c r="GN740" s="57"/>
      <c r="GO740" s="57"/>
      <c r="GP740" s="57"/>
      <c r="GQ740" s="57"/>
      <c r="GR740" s="57"/>
      <c r="GS740" s="57"/>
      <c r="GT740" s="57"/>
      <c r="GU740" s="57"/>
      <c r="GV740" s="57"/>
      <c r="GW740" s="57"/>
      <c r="GX740" s="57"/>
      <c r="GY740" s="57"/>
      <c r="GZ740" s="57"/>
      <c r="HA740" s="57"/>
      <c r="HB740" s="57"/>
      <c r="HC740" s="57"/>
      <c r="HD740" s="57"/>
      <c r="HE740" s="57"/>
      <c r="HF740" s="57"/>
      <c r="HG740" s="57"/>
      <c r="HH740" s="57"/>
      <c r="HI740" s="57"/>
      <c r="HJ740" s="57"/>
      <c r="HK740" s="57"/>
      <c r="HL740" s="57"/>
      <c r="HM740" s="57"/>
      <c r="HN740" s="57"/>
      <c r="HO740" s="57"/>
      <c r="HP740" s="57"/>
      <c r="HQ740" s="57"/>
      <c r="HR740" s="57"/>
      <c r="HS740" s="57"/>
      <c r="HT740" s="57"/>
      <c r="HU740" s="57"/>
      <c r="HV740" s="57"/>
      <c r="HW740" s="57"/>
      <c r="HX740" s="57"/>
      <c r="HY740" s="57"/>
      <c r="HZ740" s="57"/>
      <c r="IA740" s="57"/>
      <c r="IB740" s="57"/>
      <c r="IC740" s="57"/>
    </row>
    <row r="741" spans="4:237"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  <c r="AA741" s="57"/>
      <c r="AB741" s="57"/>
      <c r="AC741" s="57"/>
      <c r="AD741" s="57"/>
      <c r="AE741" s="57"/>
      <c r="AF741" s="57"/>
      <c r="AG741" s="57"/>
      <c r="AH741" s="57"/>
      <c r="AI741" s="57"/>
      <c r="AJ741" s="57"/>
      <c r="AK741" s="57"/>
      <c r="AL741" s="57"/>
      <c r="AM741" s="57"/>
      <c r="AN741" s="57"/>
      <c r="AO741" s="57"/>
      <c r="AP741" s="57"/>
      <c r="AQ741" s="57"/>
      <c r="AR741" s="57"/>
      <c r="AS741" s="57"/>
      <c r="AT741" s="57"/>
      <c r="AU741" s="57"/>
      <c r="AV741" s="57"/>
      <c r="AW741" s="57"/>
      <c r="AX741" s="57"/>
      <c r="AY741" s="57"/>
      <c r="AZ741" s="57"/>
      <c r="BA741" s="57"/>
      <c r="BB741" s="57"/>
      <c r="BC741" s="57"/>
      <c r="BD741" s="57"/>
      <c r="BE741" s="57"/>
      <c r="BF741" s="57"/>
      <c r="BG741" s="57"/>
      <c r="BH741" s="57"/>
      <c r="BI741" s="57"/>
      <c r="BJ741" s="57"/>
      <c r="BK741" s="57"/>
      <c r="BL741" s="57"/>
      <c r="BM741" s="57"/>
      <c r="BN741" s="57"/>
      <c r="BO741" s="57"/>
      <c r="BP741" s="57"/>
      <c r="BQ741" s="57"/>
      <c r="BR741" s="57"/>
      <c r="BS741" s="57"/>
      <c r="BT741" s="57"/>
      <c r="BU741" s="57"/>
      <c r="BV741" s="57"/>
      <c r="BW741" s="57"/>
      <c r="BX741" s="57"/>
      <c r="BY741" s="57"/>
      <c r="BZ741" s="57"/>
      <c r="CA741" s="57"/>
      <c r="CB741" s="57"/>
      <c r="CC741" s="57"/>
      <c r="CD741" s="57"/>
      <c r="CE741" s="57"/>
      <c r="CF741" s="57"/>
      <c r="CG741" s="57"/>
      <c r="CH741" s="57"/>
      <c r="CI741" s="57"/>
      <c r="CJ741" s="57"/>
      <c r="CK741" s="57"/>
      <c r="CL741" s="57"/>
      <c r="CM741" s="57"/>
      <c r="CN741" s="57"/>
      <c r="CO741" s="57"/>
      <c r="CP741" s="57"/>
      <c r="CQ741" s="57"/>
      <c r="CR741" s="57"/>
      <c r="CS741" s="57"/>
      <c r="CT741" s="57"/>
      <c r="CU741" s="57"/>
      <c r="CV741" s="57"/>
      <c r="CW741" s="57"/>
      <c r="CX741" s="57"/>
      <c r="CY741" s="57"/>
      <c r="CZ741" s="57"/>
      <c r="DA741" s="57"/>
      <c r="DB741" s="57"/>
      <c r="DC741" s="57"/>
      <c r="DD741" s="57"/>
      <c r="DE741" s="57"/>
      <c r="DF741" s="57"/>
      <c r="DG741" s="57"/>
      <c r="DH741" s="57"/>
      <c r="DI741" s="57"/>
      <c r="DJ741" s="57"/>
      <c r="DK741" s="57"/>
      <c r="DL741" s="57"/>
      <c r="DM741" s="57"/>
      <c r="DN741" s="57"/>
      <c r="DO741" s="57"/>
      <c r="DP741" s="57"/>
      <c r="DQ741" s="57"/>
      <c r="DR741" s="57"/>
      <c r="DS741" s="57"/>
      <c r="DT741" s="57"/>
      <c r="DU741" s="57"/>
      <c r="DV741" s="57"/>
      <c r="DW741" s="57"/>
      <c r="DX741" s="57"/>
      <c r="DY741" s="57"/>
      <c r="DZ741" s="57"/>
      <c r="EA741" s="57"/>
      <c r="EB741" s="57"/>
      <c r="EC741" s="57"/>
      <c r="ED741" s="57"/>
      <c r="EE741" s="57"/>
      <c r="EF741" s="57"/>
      <c r="EG741" s="57"/>
      <c r="EH741" s="57"/>
      <c r="EI741" s="57"/>
      <c r="EJ741" s="57"/>
      <c r="EK741" s="57"/>
      <c r="EL741" s="57"/>
      <c r="EM741" s="57"/>
      <c r="EN741" s="57"/>
      <c r="EO741" s="57"/>
      <c r="EP741" s="57"/>
      <c r="EQ741" s="57"/>
      <c r="ER741" s="57"/>
      <c r="ES741" s="57"/>
      <c r="ET741" s="57"/>
      <c r="EU741" s="57"/>
      <c r="EV741" s="57"/>
      <c r="EW741" s="57"/>
      <c r="EX741" s="57"/>
      <c r="EY741" s="57"/>
      <c r="EZ741" s="57"/>
      <c r="FA741" s="57"/>
      <c r="FB741" s="57"/>
      <c r="FC741" s="57"/>
      <c r="FD741" s="57"/>
      <c r="FE741" s="57"/>
      <c r="FF741" s="57"/>
      <c r="FG741" s="57"/>
      <c r="FH741" s="57"/>
      <c r="FI741" s="57"/>
      <c r="FJ741" s="57"/>
      <c r="FK741" s="57"/>
      <c r="FL741" s="57"/>
      <c r="FM741" s="57"/>
      <c r="FN741" s="57"/>
      <c r="FO741" s="57"/>
      <c r="FP741" s="57"/>
      <c r="FQ741" s="57"/>
      <c r="FR741" s="57"/>
      <c r="FS741" s="57"/>
      <c r="FT741" s="57"/>
      <c r="FU741" s="57"/>
      <c r="FV741" s="57"/>
      <c r="FW741" s="57"/>
      <c r="FX741" s="57"/>
      <c r="FY741" s="57"/>
      <c r="FZ741" s="57"/>
      <c r="GA741" s="57"/>
      <c r="GB741" s="57"/>
      <c r="GC741" s="57"/>
      <c r="GD741" s="57"/>
      <c r="GE741" s="57"/>
      <c r="GF741" s="57"/>
      <c r="GG741" s="57"/>
      <c r="GH741" s="57"/>
      <c r="GI741" s="57"/>
      <c r="GJ741" s="57"/>
      <c r="GK741" s="57"/>
      <c r="GL741" s="57"/>
      <c r="GM741" s="57"/>
      <c r="GN741" s="57"/>
      <c r="GO741" s="57"/>
      <c r="GP741" s="57"/>
      <c r="GQ741" s="57"/>
      <c r="GR741" s="57"/>
      <c r="GS741" s="57"/>
      <c r="GT741" s="57"/>
      <c r="GU741" s="57"/>
      <c r="GV741" s="57"/>
      <c r="GW741" s="57"/>
      <c r="GX741" s="57"/>
      <c r="GY741" s="57"/>
      <c r="GZ741" s="57"/>
      <c r="HA741" s="57"/>
      <c r="HB741" s="57"/>
      <c r="HC741" s="57"/>
      <c r="HD741" s="57"/>
      <c r="HE741" s="57"/>
      <c r="HF741" s="57"/>
      <c r="HG741" s="57"/>
      <c r="HH741" s="57"/>
      <c r="HI741" s="57"/>
      <c r="HJ741" s="57"/>
      <c r="HK741" s="57"/>
      <c r="HL741" s="57"/>
      <c r="HM741" s="57"/>
      <c r="HN741" s="57"/>
      <c r="HO741" s="57"/>
      <c r="HP741" s="57"/>
      <c r="HQ741" s="57"/>
      <c r="HR741" s="57"/>
      <c r="HS741" s="57"/>
      <c r="HT741" s="57"/>
      <c r="HU741" s="57"/>
      <c r="HV741" s="57"/>
      <c r="HW741" s="57"/>
      <c r="HX741" s="57"/>
      <c r="HY741" s="57"/>
      <c r="HZ741" s="57"/>
      <c r="IA741" s="57"/>
      <c r="IB741" s="57"/>
      <c r="IC741" s="57"/>
    </row>
    <row r="742" spans="4:237"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  <c r="AA742" s="57"/>
      <c r="AB742" s="57"/>
      <c r="AC742" s="57"/>
      <c r="AD742" s="57"/>
      <c r="AE742" s="57"/>
      <c r="AF742" s="57"/>
      <c r="AG742" s="57"/>
      <c r="AH742" s="57"/>
      <c r="AI742" s="57"/>
      <c r="AJ742" s="57"/>
      <c r="AK742" s="57"/>
      <c r="AL742" s="57"/>
      <c r="AM742" s="57"/>
      <c r="AN742" s="57"/>
      <c r="AO742" s="57"/>
      <c r="AP742" s="57"/>
      <c r="AQ742" s="57"/>
      <c r="AR742" s="57"/>
      <c r="AS742" s="57"/>
      <c r="AT742" s="57"/>
      <c r="AU742" s="57"/>
      <c r="AV742" s="57"/>
      <c r="AW742" s="57"/>
      <c r="AX742" s="57"/>
      <c r="AY742" s="57"/>
      <c r="AZ742" s="57"/>
      <c r="BA742" s="57"/>
      <c r="BB742" s="57"/>
      <c r="BC742" s="57"/>
      <c r="BD742" s="57"/>
      <c r="BE742" s="57"/>
      <c r="BF742" s="57"/>
      <c r="BG742" s="57"/>
      <c r="BH742" s="57"/>
      <c r="BI742" s="57"/>
      <c r="BJ742" s="57"/>
      <c r="BK742" s="57"/>
      <c r="BL742" s="57"/>
      <c r="BM742" s="57"/>
      <c r="BN742" s="57"/>
      <c r="BO742" s="57"/>
      <c r="BP742" s="57"/>
      <c r="BQ742" s="57"/>
      <c r="BR742" s="57"/>
      <c r="BS742" s="57"/>
      <c r="BT742" s="57"/>
      <c r="BU742" s="57"/>
      <c r="BV742" s="57"/>
      <c r="BW742" s="57"/>
      <c r="BX742" s="57"/>
      <c r="BY742" s="57"/>
      <c r="BZ742" s="57"/>
      <c r="CA742" s="57"/>
      <c r="CB742" s="57"/>
      <c r="CC742" s="57"/>
      <c r="CD742" s="57"/>
      <c r="CE742" s="57"/>
      <c r="CF742" s="57"/>
      <c r="CG742" s="57"/>
      <c r="CH742" s="57"/>
      <c r="CI742" s="57"/>
      <c r="CJ742" s="57"/>
      <c r="CK742" s="57"/>
      <c r="CL742" s="57"/>
      <c r="CM742" s="57"/>
      <c r="CN742" s="57"/>
      <c r="CO742" s="57"/>
      <c r="CP742" s="57"/>
      <c r="CQ742" s="57"/>
      <c r="CR742" s="57"/>
      <c r="CS742" s="57"/>
      <c r="CT742" s="57"/>
      <c r="CU742" s="57"/>
      <c r="CV742" s="57"/>
      <c r="CW742" s="57"/>
      <c r="CX742" s="57"/>
      <c r="CY742" s="57"/>
      <c r="CZ742" s="57"/>
      <c r="DA742" s="57"/>
      <c r="DB742" s="57"/>
      <c r="DC742" s="57"/>
      <c r="DD742" s="57"/>
      <c r="DE742" s="57"/>
      <c r="DF742" s="57"/>
      <c r="DG742" s="57"/>
      <c r="DH742" s="57"/>
      <c r="DI742" s="57"/>
      <c r="DJ742" s="57"/>
      <c r="DK742" s="57"/>
      <c r="DL742" s="57"/>
      <c r="DM742" s="57"/>
      <c r="DN742" s="57"/>
      <c r="DO742" s="57"/>
      <c r="DP742" s="57"/>
      <c r="DQ742" s="57"/>
      <c r="DR742" s="57"/>
      <c r="DS742" s="57"/>
      <c r="DT742" s="57"/>
      <c r="DU742" s="57"/>
      <c r="DV742" s="57"/>
      <c r="DW742" s="57"/>
      <c r="DX742" s="57"/>
      <c r="DY742" s="57"/>
      <c r="DZ742" s="57"/>
      <c r="EA742" s="57"/>
      <c r="EB742" s="57"/>
      <c r="EC742" s="57"/>
      <c r="ED742" s="57"/>
      <c r="EE742" s="57"/>
      <c r="EF742" s="57"/>
      <c r="EG742" s="57"/>
      <c r="EH742" s="57"/>
      <c r="EI742" s="57"/>
      <c r="EJ742" s="57"/>
      <c r="EK742" s="57"/>
      <c r="EL742" s="57"/>
      <c r="EM742" s="57"/>
      <c r="EN742" s="57"/>
      <c r="EO742" s="57"/>
      <c r="EP742" s="57"/>
      <c r="EQ742" s="57"/>
      <c r="ER742" s="57"/>
      <c r="ES742" s="57"/>
      <c r="ET742" s="57"/>
      <c r="EU742" s="57"/>
      <c r="EV742" s="57"/>
      <c r="EW742" s="57"/>
      <c r="EX742" s="57"/>
      <c r="EY742" s="57"/>
      <c r="EZ742" s="57"/>
      <c r="FA742" s="57"/>
      <c r="FB742" s="57"/>
      <c r="FC742" s="57"/>
      <c r="FD742" s="57"/>
      <c r="FE742" s="57"/>
      <c r="FF742" s="57"/>
      <c r="FG742" s="57"/>
      <c r="FH742" s="57"/>
      <c r="FI742" s="57"/>
      <c r="FJ742" s="57"/>
      <c r="FK742" s="57"/>
      <c r="FL742" s="57"/>
      <c r="FM742" s="57"/>
      <c r="FN742" s="57"/>
      <c r="FO742" s="57"/>
      <c r="FP742" s="57"/>
      <c r="FQ742" s="57"/>
      <c r="FR742" s="57"/>
      <c r="FS742" s="57"/>
      <c r="FT742" s="57"/>
      <c r="FU742" s="57"/>
      <c r="FV742" s="57"/>
      <c r="FW742" s="57"/>
      <c r="FX742" s="57"/>
      <c r="FY742" s="57"/>
      <c r="FZ742" s="57"/>
      <c r="GA742" s="57"/>
      <c r="GB742" s="57"/>
      <c r="GC742" s="57"/>
      <c r="GD742" s="57"/>
      <c r="GE742" s="57"/>
      <c r="GF742" s="57"/>
      <c r="GG742" s="57"/>
      <c r="GH742" s="57"/>
      <c r="GI742" s="57"/>
      <c r="GJ742" s="57"/>
      <c r="GK742" s="57"/>
      <c r="GL742" s="57"/>
      <c r="GM742" s="57"/>
      <c r="GN742" s="57"/>
      <c r="GO742" s="57"/>
      <c r="GP742" s="57"/>
      <c r="GQ742" s="57"/>
      <c r="GR742" s="57"/>
      <c r="GS742" s="57"/>
      <c r="GT742" s="57"/>
      <c r="GU742" s="57"/>
      <c r="GV742" s="57"/>
      <c r="GW742" s="57"/>
      <c r="GX742" s="57"/>
      <c r="GY742" s="57"/>
      <c r="GZ742" s="57"/>
      <c r="HA742" s="57"/>
      <c r="HB742" s="57"/>
      <c r="HC742" s="57"/>
      <c r="HD742" s="57"/>
      <c r="HE742" s="57"/>
      <c r="HF742" s="57"/>
      <c r="HG742" s="57"/>
      <c r="HH742" s="57"/>
      <c r="HI742" s="57"/>
      <c r="HJ742" s="57"/>
      <c r="HK742" s="57"/>
      <c r="HL742" s="57"/>
      <c r="HM742" s="57"/>
      <c r="HN742" s="57"/>
      <c r="HO742" s="57"/>
      <c r="HP742" s="57"/>
      <c r="HQ742" s="57"/>
      <c r="HR742" s="57"/>
      <c r="HS742" s="57"/>
      <c r="HT742" s="57"/>
      <c r="HU742" s="57"/>
      <c r="HV742" s="57"/>
      <c r="HW742" s="57"/>
      <c r="HX742" s="57"/>
      <c r="HY742" s="57"/>
      <c r="HZ742" s="57"/>
      <c r="IA742" s="57"/>
      <c r="IB742" s="57"/>
      <c r="IC742" s="57"/>
    </row>
    <row r="743" spans="4:237"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  <c r="AA743" s="57"/>
      <c r="AB743" s="57"/>
      <c r="AC743" s="57"/>
      <c r="AD743" s="57"/>
      <c r="AE743" s="57"/>
      <c r="AF743" s="57"/>
      <c r="AG743" s="57"/>
      <c r="AH743" s="57"/>
      <c r="AI743" s="57"/>
      <c r="AJ743" s="57"/>
      <c r="AK743" s="57"/>
      <c r="AL743" s="57"/>
      <c r="AM743" s="57"/>
      <c r="AN743" s="57"/>
      <c r="AO743" s="57"/>
      <c r="AP743" s="57"/>
      <c r="AQ743" s="57"/>
      <c r="AR743" s="57"/>
      <c r="AS743" s="57"/>
      <c r="AT743" s="57"/>
      <c r="AU743" s="57"/>
      <c r="AV743" s="57"/>
      <c r="AW743" s="57"/>
      <c r="AX743" s="57"/>
      <c r="AY743" s="57"/>
      <c r="AZ743" s="57"/>
      <c r="BA743" s="57"/>
      <c r="BB743" s="57"/>
      <c r="BC743" s="57"/>
      <c r="BD743" s="57"/>
      <c r="BE743" s="57"/>
      <c r="BF743" s="57"/>
      <c r="BG743" s="57"/>
      <c r="BH743" s="57"/>
      <c r="BI743" s="57"/>
      <c r="BJ743" s="57"/>
      <c r="BK743" s="57"/>
      <c r="BL743" s="57"/>
      <c r="BM743" s="57"/>
      <c r="BN743" s="57"/>
      <c r="BO743" s="57"/>
      <c r="BP743" s="57"/>
      <c r="BQ743" s="57"/>
      <c r="BR743" s="57"/>
      <c r="BS743" s="57"/>
      <c r="BT743" s="57"/>
      <c r="BU743" s="57"/>
      <c r="BV743" s="57"/>
      <c r="BW743" s="57"/>
      <c r="BX743" s="57"/>
      <c r="BY743" s="57"/>
      <c r="BZ743" s="57"/>
      <c r="CA743" s="57"/>
      <c r="CB743" s="57"/>
      <c r="CC743" s="57"/>
      <c r="CD743" s="57"/>
      <c r="CE743" s="57"/>
      <c r="CF743" s="57"/>
      <c r="CG743" s="57"/>
      <c r="CH743" s="57"/>
      <c r="CI743" s="57"/>
      <c r="CJ743" s="57"/>
      <c r="CK743" s="57"/>
      <c r="CL743" s="57"/>
      <c r="CM743" s="57"/>
      <c r="CN743" s="57"/>
      <c r="CO743" s="57"/>
      <c r="CP743" s="57"/>
      <c r="CQ743" s="57"/>
      <c r="CR743" s="57"/>
      <c r="CS743" s="57"/>
      <c r="CT743" s="57"/>
      <c r="CU743" s="57"/>
      <c r="CV743" s="57"/>
      <c r="CW743" s="57"/>
      <c r="CX743" s="57"/>
      <c r="CY743" s="57"/>
      <c r="CZ743" s="57"/>
      <c r="DA743" s="57"/>
      <c r="DB743" s="57"/>
      <c r="DC743" s="57"/>
      <c r="DD743" s="57"/>
      <c r="DE743" s="57"/>
      <c r="DF743" s="57"/>
      <c r="DG743" s="57"/>
      <c r="DH743" s="57"/>
      <c r="DI743" s="57"/>
      <c r="DJ743" s="57"/>
      <c r="DK743" s="57"/>
      <c r="DL743" s="57"/>
      <c r="DM743" s="57"/>
      <c r="DN743" s="57"/>
      <c r="DO743" s="57"/>
      <c r="DP743" s="57"/>
      <c r="DQ743" s="57"/>
      <c r="DR743" s="57"/>
      <c r="DS743" s="57"/>
      <c r="DT743" s="57"/>
      <c r="DU743" s="57"/>
      <c r="DV743" s="57"/>
      <c r="DW743" s="57"/>
      <c r="DX743" s="57"/>
      <c r="DY743" s="57"/>
      <c r="DZ743" s="57"/>
      <c r="EA743" s="57"/>
      <c r="EB743" s="57"/>
      <c r="EC743" s="57"/>
      <c r="ED743" s="57"/>
      <c r="EE743" s="57"/>
      <c r="EF743" s="57"/>
      <c r="EG743" s="57"/>
      <c r="EH743" s="57"/>
      <c r="EI743" s="57"/>
      <c r="EJ743" s="57"/>
      <c r="EK743" s="57"/>
      <c r="EL743" s="57"/>
      <c r="EM743" s="57"/>
      <c r="EN743" s="57"/>
      <c r="EO743" s="57"/>
      <c r="EP743" s="57"/>
      <c r="EQ743" s="57"/>
      <c r="ER743" s="57"/>
      <c r="ES743" s="57"/>
      <c r="ET743" s="57"/>
      <c r="EU743" s="57"/>
      <c r="EV743" s="57"/>
      <c r="EW743" s="57"/>
      <c r="EX743" s="57"/>
      <c r="EY743" s="57"/>
      <c r="EZ743" s="57"/>
      <c r="FA743" s="57"/>
      <c r="FB743" s="57"/>
      <c r="FC743" s="57"/>
      <c r="FD743" s="57"/>
      <c r="FE743" s="57"/>
      <c r="FF743" s="57"/>
      <c r="FG743" s="57"/>
      <c r="FH743" s="57"/>
      <c r="FI743" s="57"/>
      <c r="FJ743" s="57"/>
      <c r="FK743" s="57"/>
      <c r="FL743" s="57"/>
      <c r="FM743" s="57"/>
      <c r="FN743" s="57"/>
      <c r="FO743" s="57"/>
      <c r="FP743" s="57"/>
      <c r="FQ743" s="57"/>
      <c r="FR743" s="57"/>
      <c r="FS743" s="57"/>
      <c r="FT743" s="57"/>
      <c r="FU743" s="57"/>
      <c r="FV743" s="57"/>
      <c r="FW743" s="57"/>
      <c r="FX743" s="57"/>
      <c r="FY743" s="57"/>
      <c r="FZ743" s="57"/>
      <c r="GA743" s="57"/>
      <c r="GB743" s="57"/>
      <c r="GC743" s="57"/>
      <c r="GD743" s="57"/>
      <c r="GE743" s="57"/>
      <c r="GF743" s="57"/>
      <c r="GG743" s="57"/>
      <c r="GH743" s="57"/>
      <c r="GI743" s="57"/>
      <c r="GJ743" s="57"/>
      <c r="GK743" s="57"/>
      <c r="GL743" s="57"/>
      <c r="GM743" s="57"/>
      <c r="GN743" s="57"/>
      <c r="GO743" s="57"/>
      <c r="GP743" s="57"/>
      <c r="GQ743" s="57"/>
      <c r="GR743" s="57"/>
      <c r="GS743" s="57"/>
      <c r="GT743" s="57"/>
      <c r="GU743" s="57"/>
      <c r="GV743" s="57"/>
      <c r="GW743" s="57"/>
      <c r="GX743" s="57"/>
      <c r="GY743" s="57"/>
      <c r="GZ743" s="57"/>
      <c r="HA743" s="57"/>
      <c r="HB743" s="57"/>
      <c r="HC743" s="57"/>
      <c r="HD743" s="57"/>
      <c r="HE743" s="57"/>
      <c r="HF743" s="57"/>
      <c r="HG743" s="57"/>
      <c r="HH743" s="57"/>
      <c r="HI743" s="57"/>
      <c r="HJ743" s="57"/>
      <c r="HK743" s="57"/>
      <c r="HL743" s="57"/>
      <c r="HM743" s="57"/>
      <c r="HN743" s="57"/>
      <c r="HO743" s="57"/>
      <c r="HP743" s="57"/>
      <c r="HQ743" s="57"/>
      <c r="HR743" s="57"/>
      <c r="HS743" s="57"/>
      <c r="HT743" s="57"/>
      <c r="HU743" s="57"/>
      <c r="HV743" s="57"/>
      <c r="HW743" s="57"/>
      <c r="HX743" s="57"/>
      <c r="HY743" s="57"/>
      <c r="HZ743" s="57"/>
      <c r="IA743" s="57"/>
      <c r="IB743" s="57"/>
      <c r="IC743" s="57"/>
    </row>
    <row r="744" spans="4:237"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  <c r="AA744" s="57"/>
      <c r="AB744" s="57"/>
      <c r="AC744" s="57"/>
      <c r="AD744" s="57"/>
      <c r="AE744" s="57"/>
      <c r="AF744" s="57"/>
      <c r="AG744" s="57"/>
      <c r="AH744" s="57"/>
      <c r="AI744" s="57"/>
      <c r="AJ744" s="57"/>
      <c r="AK744" s="57"/>
      <c r="AL744" s="57"/>
      <c r="AM744" s="57"/>
      <c r="AN744" s="57"/>
      <c r="AO744" s="57"/>
      <c r="AP744" s="57"/>
      <c r="AQ744" s="57"/>
      <c r="AR744" s="57"/>
      <c r="AS744" s="57"/>
      <c r="AT744" s="57"/>
      <c r="AU744" s="57"/>
      <c r="AV744" s="57"/>
      <c r="AW744" s="57"/>
      <c r="AX744" s="57"/>
      <c r="AY744" s="57"/>
      <c r="AZ744" s="57"/>
      <c r="BA744" s="57"/>
      <c r="BB744" s="57"/>
      <c r="BC744" s="57"/>
      <c r="BD744" s="57"/>
      <c r="BE744" s="57"/>
      <c r="BF744" s="57"/>
      <c r="BG744" s="57"/>
      <c r="BH744" s="57"/>
      <c r="BI744" s="57"/>
      <c r="BJ744" s="57"/>
      <c r="BK744" s="57"/>
      <c r="BL744" s="57"/>
      <c r="BM744" s="57"/>
      <c r="BN744" s="57"/>
      <c r="BO744" s="57"/>
      <c r="BP744" s="57"/>
      <c r="BQ744" s="57"/>
      <c r="BR744" s="57"/>
      <c r="BS744" s="57"/>
      <c r="BT744" s="57"/>
      <c r="BU744" s="57"/>
      <c r="BV744" s="57"/>
      <c r="BW744" s="57"/>
      <c r="BX744" s="57"/>
      <c r="BY744" s="57"/>
      <c r="BZ744" s="57"/>
      <c r="CA744" s="57"/>
      <c r="CB744" s="57"/>
      <c r="CC744" s="57"/>
      <c r="CD744" s="57"/>
      <c r="CE744" s="57"/>
      <c r="CF744" s="57"/>
      <c r="CG744" s="57"/>
      <c r="CH744" s="57"/>
      <c r="CI744" s="57"/>
      <c r="CJ744" s="57"/>
      <c r="CK744" s="57"/>
      <c r="CL744" s="57"/>
      <c r="CM744" s="57"/>
      <c r="CN744" s="57"/>
      <c r="CO744" s="57"/>
      <c r="CP744" s="57"/>
      <c r="CQ744" s="57"/>
      <c r="CR744" s="57"/>
      <c r="CS744" s="57"/>
      <c r="CT744" s="57"/>
      <c r="CU744" s="57"/>
      <c r="CV744" s="57"/>
      <c r="CW744" s="57"/>
      <c r="CX744" s="57"/>
      <c r="CY744" s="57"/>
      <c r="CZ744" s="57"/>
      <c r="DA744" s="57"/>
      <c r="DB744" s="57"/>
      <c r="DC744" s="57"/>
      <c r="DD744" s="57"/>
      <c r="DE744" s="57"/>
      <c r="DF744" s="57"/>
      <c r="DG744" s="57"/>
      <c r="DH744" s="57"/>
      <c r="DI744" s="57"/>
      <c r="DJ744" s="57"/>
      <c r="DK744" s="57"/>
      <c r="DL744" s="57"/>
      <c r="DM744" s="57"/>
      <c r="DN744" s="57"/>
      <c r="DO744" s="57"/>
      <c r="DP744" s="57"/>
      <c r="DQ744" s="57"/>
      <c r="DR744" s="57"/>
      <c r="DS744" s="57"/>
      <c r="DT744" s="57"/>
      <c r="DU744" s="57"/>
      <c r="DV744" s="57"/>
      <c r="DW744" s="57"/>
      <c r="DX744" s="57"/>
      <c r="DY744" s="57"/>
      <c r="DZ744" s="57"/>
      <c r="EA744" s="57"/>
      <c r="EB744" s="57"/>
      <c r="EC744" s="57"/>
      <c r="ED744" s="57"/>
      <c r="EE744" s="57"/>
      <c r="EF744" s="57"/>
      <c r="EG744" s="57"/>
      <c r="EH744" s="57"/>
      <c r="EI744" s="57"/>
      <c r="EJ744" s="57"/>
      <c r="EK744" s="57"/>
      <c r="EL744" s="57"/>
      <c r="EM744" s="57"/>
      <c r="EN744" s="57"/>
      <c r="EO744" s="57"/>
      <c r="EP744" s="57"/>
      <c r="EQ744" s="57"/>
      <c r="ER744" s="57"/>
      <c r="ES744" s="57"/>
      <c r="ET744" s="57"/>
      <c r="EU744" s="57"/>
      <c r="EV744" s="57"/>
      <c r="EW744" s="57"/>
      <c r="EX744" s="57"/>
      <c r="EY744" s="57"/>
      <c r="EZ744" s="57"/>
      <c r="FA744" s="57"/>
      <c r="FB744" s="57"/>
      <c r="FC744" s="57"/>
      <c r="FD744" s="57"/>
      <c r="FE744" s="57"/>
      <c r="FF744" s="57"/>
      <c r="FG744" s="57"/>
      <c r="FH744" s="57"/>
      <c r="FI744" s="57"/>
      <c r="FJ744" s="57"/>
      <c r="FK744" s="57"/>
      <c r="FL744" s="57"/>
      <c r="FM744" s="57"/>
      <c r="FN744" s="57"/>
      <c r="FO744" s="57"/>
      <c r="FP744" s="57"/>
      <c r="FQ744" s="57"/>
      <c r="FR744" s="57"/>
      <c r="FS744" s="57"/>
      <c r="FT744" s="57"/>
      <c r="FU744" s="57"/>
      <c r="FV744" s="57"/>
      <c r="FW744" s="57"/>
      <c r="FX744" s="57"/>
      <c r="FY744" s="57"/>
      <c r="FZ744" s="57"/>
      <c r="GA744" s="57"/>
      <c r="GB744" s="57"/>
      <c r="GC744" s="57"/>
      <c r="GD744" s="57"/>
      <c r="GE744" s="57"/>
      <c r="GF744" s="57"/>
      <c r="GG744" s="57"/>
      <c r="GH744" s="57"/>
      <c r="GI744" s="57"/>
      <c r="GJ744" s="57"/>
      <c r="GK744" s="57"/>
      <c r="GL744" s="57"/>
      <c r="GM744" s="57"/>
      <c r="GN744" s="57"/>
      <c r="GO744" s="57"/>
      <c r="GP744" s="57"/>
      <c r="GQ744" s="57"/>
      <c r="GR744" s="57"/>
      <c r="GS744" s="57"/>
      <c r="GT744" s="57"/>
      <c r="GU744" s="57"/>
      <c r="GV744" s="57"/>
      <c r="GW744" s="57"/>
      <c r="GX744" s="57"/>
      <c r="GY744" s="57"/>
      <c r="GZ744" s="57"/>
      <c r="HA744" s="57"/>
      <c r="HB744" s="57"/>
      <c r="HC744" s="57"/>
      <c r="HD744" s="57"/>
      <c r="HE744" s="57"/>
      <c r="HF744" s="57"/>
      <c r="HG744" s="57"/>
      <c r="HH744" s="57"/>
      <c r="HI744" s="57"/>
      <c r="HJ744" s="57"/>
      <c r="HK744" s="57"/>
      <c r="HL744" s="57"/>
      <c r="HM744" s="57"/>
      <c r="HN744" s="57"/>
      <c r="HO744" s="57"/>
      <c r="HP744" s="57"/>
      <c r="HQ744" s="57"/>
      <c r="HR744" s="57"/>
      <c r="HS744" s="57"/>
      <c r="HT744" s="57"/>
      <c r="HU744" s="57"/>
      <c r="HV744" s="57"/>
      <c r="HW744" s="57"/>
      <c r="HX744" s="57"/>
      <c r="HY744" s="57"/>
      <c r="HZ744" s="57"/>
      <c r="IA744" s="57"/>
      <c r="IB744" s="57"/>
      <c r="IC744" s="57"/>
    </row>
    <row r="745" spans="4:237"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  <c r="AA745" s="57"/>
      <c r="AB745" s="57"/>
      <c r="AC745" s="57"/>
      <c r="AD745" s="57"/>
      <c r="AE745" s="57"/>
      <c r="AF745" s="57"/>
      <c r="AG745" s="57"/>
      <c r="AH745" s="57"/>
      <c r="AI745" s="57"/>
      <c r="AJ745" s="57"/>
      <c r="AK745" s="57"/>
      <c r="AL745" s="57"/>
      <c r="AM745" s="57"/>
      <c r="AN745" s="57"/>
      <c r="AO745" s="57"/>
      <c r="AP745" s="57"/>
      <c r="AQ745" s="57"/>
      <c r="AR745" s="57"/>
      <c r="AS745" s="57"/>
      <c r="AT745" s="57"/>
      <c r="AU745" s="57"/>
      <c r="AV745" s="57"/>
      <c r="AW745" s="57"/>
      <c r="AX745" s="57"/>
      <c r="AY745" s="57"/>
      <c r="AZ745" s="57"/>
      <c r="BA745" s="57"/>
      <c r="BB745" s="57"/>
      <c r="BC745" s="57"/>
      <c r="BD745" s="57"/>
      <c r="BE745" s="57"/>
      <c r="BF745" s="57"/>
      <c r="BG745" s="57"/>
      <c r="BH745" s="57"/>
      <c r="BI745" s="57"/>
      <c r="BJ745" s="57"/>
      <c r="BK745" s="57"/>
      <c r="BL745" s="57"/>
      <c r="BM745" s="57"/>
      <c r="BN745" s="57"/>
      <c r="BO745" s="57"/>
      <c r="BP745" s="57"/>
      <c r="BQ745" s="57"/>
      <c r="BR745" s="57"/>
      <c r="BS745" s="57"/>
      <c r="BT745" s="57"/>
      <c r="BU745" s="57"/>
      <c r="BV745" s="57"/>
      <c r="BW745" s="57"/>
      <c r="BX745" s="57"/>
      <c r="BY745" s="57"/>
      <c r="BZ745" s="57"/>
      <c r="CA745" s="57"/>
      <c r="CB745" s="57"/>
      <c r="CC745" s="57"/>
      <c r="CD745" s="57"/>
      <c r="CE745" s="57"/>
      <c r="CF745" s="57"/>
      <c r="CG745" s="57"/>
      <c r="CH745" s="57"/>
      <c r="CI745" s="57"/>
      <c r="CJ745" s="57"/>
      <c r="CK745" s="57"/>
      <c r="CL745" s="57"/>
      <c r="CM745" s="57"/>
      <c r="CN745" s="57"/>
      <c r="CO745" s="57"/>
      <c r="CP745" s="57"/>
      <c r="CQ745" s="57"/>
      <c r="CR745" s="57"/>
      <c r="CS745" s="57"/>
      <c r="CT745" s="57"/>
      <c r="CU745" s="57"/>
      <c r="CV745" s="57"/>
      <c r="CW745" s="57"/>
      <c r="CX745" s="57"/>
      <c r="CY745" s="57"/>
      <c r="CZ745" s="57"/>
      <c r="DA745" s="57"/>
      <c r="DB745" s="57"/>
      <c r="DC745" s="57"/>
      <c r="DD745" s="57"/>
      <c r="DE745" s="57"/>
      <c r="DF745" s="57"/>
      <c r="DG745" s="57"/>
      <c r="DH745" s="57"/>
      <c r="DI745" s="57"/>
      <c r="DJ745" s="57"/>
      <c r="DK745" s="57"/>
      <c r="DL745" s="57"/>
      <c r="DM745" s="57"/>
      <c r="DN745" s="57"/>
      <c r="DO745" s="57"/>
      <c r="DP745" s="57"/>
      <c r="DQ745" s="57"/>
      <c r="DR745" s="57"/>
      <c r="DS745" s="57"/>
      <c r="DT745" s="57"/>
      <c r="DU745" s="57"/>
      <c r="DV745" s="57"/>
      <c r="DW745" s="57"/>
      <c r="DX745" s="57"/>
      <c r="DY745" s="57"/>
      <c r="DZ745" s="57"/>
      <c r="EA745" s="57"/>
      <c r="EB745" s="57"/>
      <c r="EC745" s="57"/>
      <c r="ED745" s="57"/>
      <c r="EE745" s="57"/>
      <c r="EF745" s="57"/>
      <c r="EG745" s="57"/>
      <c r="EH745" s="57"/>
      <c r="EI745" s="57"/>
      <c r="EJ745" s="57"/>
      <c r="EK745" s="57"/>
      <c r="EL745" s="57"/>
      <c r="EM745" s="57"/>
      <c r="EN745" s="57"/>
      <c r="EO745" s="57"/>
      <c r="EP745" s="57"/>
      <c r="EQ745" s="57"/>
      <c r="ER745" s="57"/>
      <c r="ES745" s="57"/>
      <c r="ET745" s="57"/>
      <c r="EU745" s="57"/>
      <c r="EV745" s="57"/>
      <c r="EW745" s="57"/>
      <c r="EX745" s="57"/>
      <c r="EY745" s="57"/>
      <c r="EZ745" s="57"/>
      <c r="FA745" s="57"/>
      <c r="FB745" s="57"/>
      <c r="FC745" s="57"/>
      <c r="FD745" s="57"/>
      <c r="FE745" s="57"/>
      <c r="FF745" s="57"/>
      <c r="FG745" s="57"/>
      <c r="FH745" s="57"/>
      <c r="FI745" s="57"/>
      <c r="FJ745" s="57"/>
      <c r="FK745" s="57"/>
      <c r="FL745" s="57"/>
      <c r="FM745" s="57"/>
      <c r="FN745" s="57"/>
      <c r="FO745" s="57"/>
      <c r="FP745" s="57"/>
      <c r="FQ745" s="57"/>
      <c r="FR745" s="57"/>
      <c r="FS745" s="57"/>
      <c r="FT745" s="57"/>
      <c r="FU745" s="57"/>
      <c r="FV745" s="57"/>
      <c r="FW745" s="57"/>
      <c r="FX745" s="57"/>
      <c r="FY745" s="57"/>
      <c r="FZ745" s="57"/>
      <c r="GA745" s="57"/>
      <c r="GB745" s="57"/>
      <c r="GC745" s="57"/>
      <c r="GD745" s="57"/>
      <c r="GE745" s="57"/>
      <c r="GF745" s="57"/>
      <c r="GG745" s="57"/>
      <c r="GH745" s="57"/>
      <c r="GI745" s="57"/>
      <c r="GJ745" s="57"/>
      <c r="GK745" s="57"/>
      <c r="GL745" s="57"/>
      <c r="GM745" s="57"/>
      <c r="GN745" s="57"/>
      <c r="GO745" s="57"/>
      <c r="GP745" s="57"/>
      <c r="GQ745" s="57"/>
      <c r="GR745" s="57"/>
      <c r="GS745" s="57"/>
      <c r="GT745" s="57"/>
      <c r="GU745" s="57"/>
      <c r="GV745" s="57"/>
      <c r="GW745" s="57"/>
      <c r="GX745" s="57"/>
      <c r="GY745" s="57"/>
      <c r="GZ745" s="57"/>
      <c r="HA745" s="57"/>
      <c r="HB745" s="57"/>
      <c r="HC745" s="57"/>
      <c r="HD745" s="57"/>
      <c r="HE745" s="57"/>
      <c r="HF745" s="57"/>
      <c r="HG745" s="57"/>
      <c r="HH745" s="57"/>
      <c r="HI745" s="57"/>
      <c r="HJ745" s="57"/>
      <c r="HK745" s="57"/>
      <c r="HL745" s="57"/>
      <c r="HM745" s="57"/>
      <c r="HN745" s="57"/>
      <c r="HO745" s="57"/>
      <c r="HP745" s="57"/>
      <c r="HQ745" s="57"/>
      <c r="HR745" s="57"/>
      <c r="HS745" s="57"/>
      <c r="HT745" s="57"/>
      <c r="HU745" s="57"/>
      <c r="HV745" s="57"/>
      <c r="HW745" s="57"/>
      <c r="HX745" s="57"/>
      <c r="HY745" s="57"/>
      <c r="HZ745" s="57"/>
      <c r="IA745" s="57"/>
      <c r="IB745" s="57"/>
      <c r="IC745" s="57"/>
    </row>
    <row r="746" spans="4:237"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  <c r="AA746" s="57"/>
      <c r="AB746" s="57"/>
      <c r="AC746" s="57"/>
      <c r="AD746" s="57"/>
      <c r="AE746" s="57"/>
      <c r="AF746" s="57"/>
      <c r="AG746" s="57"/>
      <c r="AH746" s="57"/>
      <c r="AI746" s="57"/>
      <c r="AJ746" s="57"/>
      <c r="AK746" s="57"/>
      <c r="AL746" s="57"/>
      <c r="AM746" s="57"/>
      <c r="AN746" s="57"/>
      <c r="AO746" s="57"/>
      <c r="AP746" s="57"/>
      <c r="AQ746" s="57"/>
      <c r="AR746" s="57"/>
      <c r="AS746" s="57"/>
      <c r="AT746" s="57"/>
      <c r="AU746" s="57"/>
      <c r="AV746" s="57"/>
      <c r="AW746" s="57"/>
      <c r="AX746" s="57"/>
      <c r="AY746" s="57"/>
      <c r="AZ746" s="57"/>
      <c r="BA746" s="57"/>
      <c r="BB746" s="57"/>
      <c r="BC746" s="57"/>
      <c r="BD746" s="57"/>
      <c r="BE746" s="57"/>
      <c r="BF746" s="57"/>
      <c r="BG746" s="57"/>
      <c r="BH746" s="57"/>
      <c r="BI746" s="57"/>
      <c r="BJ746" s="57"/>
      <c r="BK746" s="57"/>
      <c r="BL746" s="57"/>
      <c r="BM746" s="57"/>
      <c r="BN746" s="57"/>
      <c r="BO746" s="57"/>
      <c r="BP746" s="57"/>
      <c r="BQ746" s="57"/>
      <c r="BR746" s="57"/>
      <c r="BS746" s="57"/>
      <c r="BT746" s="57"/>
      <c r="BU746" s="57"/>
      <c r="BV746" s="57"/>
      <c r="BW746" s="57"/>
      <c r="BX746" s="57"/>
      <c r="BY746" s="57"/>
      <c r="BZ746" s="57"/>
      <c r="CA746" s="57"/>
      <c r="CB746" s="57"/>
      <c r="CC746" s="57"/>
      <c r="CD746" s="57"/>
      <c r="CE746" s="57"/>
      <c r="CF746" s="57"/>
      <c r="CG746" s="57"/>
      <c r="CH746" s="57"/>
      <c r="CI746" s="57"/>
      <c r="CJ746" s="57"/>
      <c r="CK746" s="57"/>
      <c r="CL746" s="57"/>
      <c r="CM746" s="57"/>
      <c r="CN746" s="57"/>
      <c r="CO746" s="57"/>
      <c r="CP746" s="57"/>
      <c r="CQ746" s="57"/>
      <c r="CR746" s="57"/>
      <c r="CS746" s="57"/>
      <c r="CT746" s="57"/>
      <c r="CU746" s="57"/>
      <c r="CV746" s="57"/>
      <c r="CW746" s="57"/>
      <c r="CX746" s="57"/>
      <c r="CY746" s="57"/>
      <c r="CZ746" s="57"/>
      <c r="DA746" s="57"/>
      <c r="DB746" s="57"/>
      <c r="DC746" s="57"/>
      <c r="DD746" s="57"/>
      <c r="DE746" s="57"/>
      <c r="DF746" s="57"/>
      <c r="DG746" s="57"/>
      <c r="DH746" s="57"/>
      <c r="DI746" s="57"/>
      <c r="DJ746" s="57"/>
      <c r="DK746" s="57"/>
      <c r="DL746" s="57"/>
      <c r="DM746" s="57"/>
      <c r="DN746" s="57"/>
      <c r="DO746" s="57"/>
      <c r="DP746" s="57"/>
      <c r="DQ746" s="57"/>
      <c r="DR746" s="57"/>
      <c r="DS746" s="57"/>
      <c r="DT746" s="57"/>
      <c r="DU746" s="57"/>
      <c r="DV746" s="57"/>
      <c r="DW746" s="57"/>
      <c r="DX746" s="57"/>
      <c r="DY746" s="57"/>
      <c r="DZ746" s="57"/>
      <c r="EA746" s="57"/>
      <c r="EB746" s="57"/>
      <c r="EC746" s="57"/>
      <c r="ED746" s="57"/>
      <c r="EE746" s="57"/>
      <c r="EF746" s="57"/>
      <c r="EG746" s="57"/>
      <c r="EH746" s="57"/>
      <c r="EI746" s="57"/>
      <c r="EJ746" s="57"/>
      <c r="EK746" s="57"/>
      <c r="EL746" s="57"/>
      <c r="EM746" s="57"/>
      <c r="EN746" s="57"/>
      <c r="EO746" s="57"/>
      <c r="EP746" s="57"/>
      <c r="EQ746" s="57"/>
      <c r="ER746" s="57"/>
      <c r="ES746" s="57"/>
      <c r="ET746" s="57"/>
      <c r="EU746" s="57"/>
      <c r="EV746" s="57"/>
      <c r="EW746" s="57"/>
      <c r="EX746" s="57"/>
      <c r="EY746" s="57"/>
      <c r="EZ746" s="57"/>
      <c r="FA746" s="57"/>
      <c r="FB746" s="57"/>
      <c r="FC746" s="57"/>
      <c r="FD746" s="57"/>
      <c r="FE746" s="57"/>
      <c r="FF746" s="57"/>
      <c r="FG746" s="57"/>
      <c r="FH746" s="57"/>
      <c r="FI746" s="57"/>
      <c r="FJ746" s="57"/>
      <c r="FK746" s="57"/>
      <c r="FL746" s="57"/>
      <c r="FM746" s="57"/>
      <c r="FN746" s="57"/>
      <c r="FO746" s="57"/>
      <c r="FP746" s="57"/>
      <c r="FQ746" s="57"/>
      <c r="FR746" s="57"/>
      <c r="FS746" s="57"/>
      <c r="FT746" s="57"/>
      <c r="FU746" s="57"/>
      <c r="FV746" s="57"/>
      <c r="FW746" s="57"/>
      <c r="FX746" s="57"/>
      <c r="FY746" s="57"/>
      <c r="FZ746" s="57"/>
      <c r="GA746" s="57"/>
      <c r="GB746" s="57"/>
      <c r="GC746" s="57"/>
      <c r="GD746" s="57"/>
      <c r="GE746" s="57"/>
      <c r="GF746" s="57"/>
      <c r="GG746" s="57"/>
      <c r="GH746" s="57"/>
      <c r="GI746" s="57"/>
      <c r="GJ746" s="57"/>
      <c r="GK746" s="57"/>
      <c r="GL746" s="57"/>
      <c r="GM746" s="57"/>
      <c r="GN746" s="57"/>
      <c r="GO746" s="57"/>
      <c r="GP746" s="57"/>
      <c r="GQ746" s="57"/>
      <c r="GR746" s="57"/>
      <c r="GS746" s="57"/>
      <c r="GT746" s="57"/>
      <c r="GU746" s="57"/>
      <c r="GV746" s="57"/>
      <c r="GW746" s="57"/>
      <c r="GX746" s="57"/>
      <c r="GY746" s="57"/>
      <c r="GZ746" s="57"/>
      <c r="HA746" s="57"/>
      <c r="HB746" s="57"/>
      <c r="HC746" s="57"/>
      <c r="HD746" s="57"/>
      <c r="HE746" s="57"/>
      <c r="HF746" s="57"/>
      <c r="HG746" s="57"/>
      <c r="HH746" s="57"/>
      <c r="HI746" s="57"/>
      <c r="HJ746" s="57"/>
      <c r="HK746" s="57"/>
      <c r="HL746" s="57"/>
      <c r="HM746" s="57"/>
      <c r="HN746" s="57"/>
      <c r="HO746" s="57"/>
      <c r="HP746" s="57"/>
      <c r="HQ746" s="57"/>
      <c r="HR746" s="57"/>
      <c r="HS746" s="57"/>
      <c r="HT746" s="57"/>
      <c r="HU746" s="57"/>
      <c r="HV746" s="57"/>
      <c r="HW746" s="57"/>
      <c r="HX746" s="57"/>
      <c r="HY746" s="57"/>
      <c r="HZ746" s="57"/>
      <c r="IA746" s="57"/>
      <c r="IB746" s="57"/>
      <c r="IC746" s="57"/>
    </row>
    <row r="747" spans="4:237"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  <c r="AA747" s="57"/>
      <c r="AB747" s="57"/>
      <c r="AC747" s="57"/>
      <c r="AD747" s="57"/>
      <c r="AE747" s="57"/>
      <c r="AF747" s="57"/>
      <c r="AG747" s="57"/>
      <c r="AH747" s="57"/>
      <c r="AI747" s="57"/>
      <c r="AJ747" s="57"/>
      <c r="AK747" s="57"/>
      <c r="AL747" s="57"/>
      <c r="AM747" s="57"/>
      <c r="AN747" s="57"/>
      <c r="AO747" s="57"/>
      <c r="AP747" s="57"/>
      <c r="AQ747" s="57"/>
      <c r="AR747" s="57"/>
      <c r="AS747" s="57"/>
      <c r="AT747" s="57"/>
      <c r="AU747" s="57"/>
      <c r="AV747" s="57"/>
      <c r="AW747" s="57"/>
      <c r="AX747" s="57"/>
      <c r="AY747" s="57"/>
      <c r="AZ747" s="57"/>
      <c r="BA747" s="57"/>
      <c r="BB747" s="57"/>
      <c r="BC747" s="57"/>
      <c r="BD747" s="57"/>
      <c r="BE747" s="57"/>
      <c r="BF747" s="57"/>
      <c r="BG747" s="57"/>
      <c r="BH747" s="57"/>
      <c r="BI747" s="57"/>
      <c r="BJ747" s="57"/>
      <c r="BK747" s="57"/>
      <c r="BL747" s="57"/>
      <c r="BM747" s="57"/>
      <c r="BN747" s="57"/>
      <c r="BO747" s="57"/>
      <c r="BP747" s="57"/>
      <c r="BQ747" s="57"/>
      <c r="BR747" s="57"/>
      <c r="BS747" s="57"/>
      <c r="BT747" s="57"/>
      <c r="BU747" s="57"/>
      <c r="BV747" s="57"/>
      <c r="BW747" s="57"/>
      <c r="BX747" s="57"/>
      <c r="BY747" s="57"/>
      <c r="BZ747" s="57"/>
      <c r="CA747" s="57"/>
      <c r="CB747" s="57"/>
      <c r="CC747" s="57"/>
      <c r="CD747" s="57"/>
      <c r="CE747" s="57"/>
      <c r="CF747" s="57"/>
      <c r="CG747" s="57"/>
      <c r="CH747" s="57"/>
      <c r="CI747" s="57"/>
      <c r="CJ747" s="57"/>
      <c r="CK747" s="57"/>
      <c r="CL747" s="57"/>
      <c r="CM747" s="57"/>
      <c r="CN747" s="57"/>
      <c r="CO747" s="57"/>
      <c r="CP747" s="57"/>
      <c r="CQ747" s="57"/>
      <c r="CR747" s="57"/>
      <c r="CS747" s="57"/>
      <c r="CT747" s="57"/>
      <c r="CU747" s="57"/>
      <c r="CV747" s="57"/>
      <c r="CW747" s="57"/>
      <c r="CX747" s="57"/>
      <c r="CY747" s="57"/>
      <c r="CZ747" s="57"/>
      <c r="DA747" s="57"/>
      <c r="DB747" s="57"/>
      <c r="DC747" s="57"/>
      <c r="DD747" s="57"/>
      <c r="DE747" s="57"/>
      <c r="DF747" s="57"/>
      <c r="DG747" s="57"/>
      <c r="DH747" s="57"/>
      <c r="DI747" s="57"/>
      <c r="DJ747" s="57"/>
      <c r="DK747" s="57"/>
      <c r="DL747" s="57"/>
      <c r="DM747" s="57"/>
      <c r="DN747" s="57"/>
      <c r="DO747" s="57"/>
      <c r="DP747" s="57"/>
      <c r="DQ747" s="57"/>
      <c r="DR747" s="57"/>
      <c r="DS747" s="57"/>
      <c r="DT747" s="57"/>
      <c r="DU747" s="57"/>
      <c r="DV747" s="57"/>
      <c r="DW747" s="57"/>
      <c r="DX747" s="57"/>
      <c r="DY747" s="57"/>
      <c r="DZ747" s="57"/>
      <c r="EA747" s="57"/>
      <c r="EB747" s="57"/>
      <c r="EC747" s="57"/>
      <c r="ED747" s="57"/>
      <c r="EE747" s="57"/>
      <c r="EF747" s="57"/>
      <c r="EG747" s="57"/>
      <c r="EH747" s="57"/>
      <c r="EI747" s="57"/>
      <c r="EJ747" s="57"/>
      <c r="EK747" s="57"/>
      <c r="EL747" s="57"/>
      <c r="EM747" s="57"/>
      <c r="EN747" s="57"/>
      <c r="EO747" s="57"/>
      <c r="EP747" s="57"/>
      <c r="EQ747" s="57"/>
      <c r="ER747" s="57"/>
      <c r="ES747" s="57"/>
      <c r="ET747" s="57"/>
      <c r="EU747" s="57"/>
      <c r="EV747" s="57"/>
      <c r="EW747" s="57"/>
      <c r="EX747" s="57"/>
      <c r="EY747" s="57"/>
      <c r="EZ747" s="57"/>
      <c r="FA747" s="57"/>
      <c r="FB747" s="57"/>
      <c r="FC747" s="57"/>
      <c r="FD747" s="57"/>
      <c r="FE747" s="57"/>
      <c r="FF747" s="57"/>
      <c r="FG747" s="57"/>
      <c r="FH747" s="57"/>
      <c r="FI747" s="57"/>
      <c r="FJ747" s="57"/>
      <c r="FK747" s="57"/>
      <c r="FL747" s="57"/>
      <c r="FM747" s="57"/>
      <c r="FN747" s="57"/>
      <c r="FO747" s="57"/>
      <c r="FP747" s="57"/>
      <c r="FQ747" s="57"/>
      <c r="FR747" s="57"/>
      <c r="FS747" s="57"/>
      <c r="FT747" s="57"/>
      <c r="FU747" s="57"/>
      <c r="FV747" s="57"/>
      <c r="FW747" s="57"/>
      <c r="FX747" s="57"/>
      <c r="FY747" s="57"/>
      <c r="FZ747" s="57"/>
      <c r="GA747" s="57"/>
      <c r="GB747" s="57"/>
      <c r="GC747" s="57"/>
      <c r="GD747" s="57"/>
      <c r="GE747" s="57"/>
      <c r="GF747" s="57"/>
      <c r="GG747" s="57"/>
      <c r="GH747" s="57"/>
      <c r="GI747" s="57"/>
      <c r="GJ747" s="57"/>
      <c r="GK747" s="57"/>
      <c r="GL747" s="57"/>
      <c r="GM747" s="57"/>
      <c r="GN747" s="57"/>
      <c r="GO747" s="57"/>
      <c r="GP747" s="57"/>
      <c r="GQ747" s="57"/>
      <c r="GR747" s="57"/>
      <c r="GS747" s="57"/>
      <c r="GT747" s="57"/>
      <c r="GU747" s="57"/>
      <c r="GV747" s="57"/>
      <c r="GW747" s="57"/>
      <c r="GX747" s="57"/>
      <c r="GY747" s="57"/>
      <c r="GZ747" s="57"/>
      <c r="HA747" s="57"/>
      <c r="HB747" s="57"/>
      <c r="HC747" s="57"/>
      <c r="HD747" s="57"/>
      <c r="HE747" s="57"/>
      <c r="HF747" s="57"/>
      <c r="HG747" s="57"/>
      <c r="HH747" s="57"/>
      <c r="HI747" s="57"/>
      <c r="HJ747" s="57"/>
      <c r="HK747" s="57"/>
      <c r="HL747" s="57"/>
      <c r="HM747" s="57"/>
      <c r="HN747" s="57"/>
      <c r="HO747" s="57"/>
      <c r="HP747" s="57"/>
      <c r="HQ747" s="57"/>
      <c r="HR747" s="57"/>
      <c r="HS747" s="57"/>
      <c r="HT747" s="57"/>
      <c r="HU747" s="57"/>
      <c r="HV747" s="57"/>
      <c r="HW747" s="57"/>
      <c r="HX747" s="57"/>
      <c r="HY747" s="57"/>
      <c r="HZ747" s="57"/>
      <c r="IA747" s="57"/>
      <c r="IB747" s="57"/>
      <c r="IC747" s="57"/>
    </row>
    <row r="748" spans="4:237"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  <c r="AA748" s="57"/>
      <c r="AB748" s="57"/>
      <c r="AC748" s="57"/>
      <c r="AD748" s="57"/>
      <c r="AE748" s="57"/>
      <c r="AF748" s="57"/>
      <c r="AG748" s="57"/>
      <c r="AH748" s="57"/>
      <c r="AI748" s="57"/>
      <c r="AJ748" s="57"/>
      <c r="AK748" s="57"/>
      <c r="AL748" s="57"/>
      <c r="AM748" s="57"/>
      <c r="AN748" s="57"/>
      <c r="AO748" s="57"/>
      <c r="AP748" s="57"/>
      <c r="AQ748" s="57"/>
      <c r="AR748" s="57"/>
      <c r="AS748" s="57"/>
      <c r="AT748" s="57"/>
      <c r="AU748" s="57"/>
      <c r="AV748" s="57"/>
      <c r="AW748" s="57"/>
      <c r="AX748" s="57"/>
      <c r="AY748" s="57"/>
      <c r="AZ748" s="57"/>
      <c r="BA748" s="57"/>
      <c r="BB748" s="57"/>
      <c r="BC748" s="57"/>
      <c r="BD748" s="57"/>
      <c r="BE748" s="57"/>
      <c r="BF748" s="57"/>
      <c r="BG748" s="57"/>
      <c r="BH748" s="57"/>
      <c r="BI748" s="57"/>
      <c r="BJ748" s="57"/>
      <c r="BK748" s="57"/>
      <c r="BL748" s="57"/>
      <c r="BM748" s="57"/>
      <c r="BN748" s="57"/>
      <c r="BO748" s="57"/>
      <c r="BP748" s="57"/>
      <c r="BQ748" s="57"/>
      <c r="BR748" s="57"/>
      <c r="BS748" s="57"/>
      <c r="BT748" s="57"/>
      <c r="BU748" s="57"/>
      <c r="BV748" s="57"/>
      <c r="BW748" s="57"/>
      <c r="BX748" s="57"/>
      <c r="BY748" s="57"/>
      <c r="BZ748" s="57"/>
      <c r="CA748" s="57"/>
      <c r="CB748" s="57"/>
      <c r="CC748" s="57"/>
      <c r="CD748" s="57"/>
      <c r="CE748" s="57"/>
      <c r="CF748" s="57"/>
      <c r="CG748" s="57"/>
      <c r="CH748" s="57"/>
      <c r="CI748" s="57"/>
      <c r="CJ748" s="57"/>
      <c r="CK748" s="57"/>
      <c r="CL748" s="57"/>
      <c r="CM748" s="57"/>
      <c r="CN748" s="57"/>
      <c r="CO748" s="57"/>
      <c r="CP748" s="57"/>
      <c r="CQ748" s="57"/>
      <c r="CR748" s="57"/>
      <c r="CS748" s="57"/>
      <c r="CT748" s="57"/>
      <c r="CU748" s="57"/>
      <c r="CV748" s="57"/>
      <c r="CW748" s="57"/>
      <c r="CX748" s="57"/>
      <c r="CY748" s="57"/>
      <c r="CZ748" s="57"/>
      <c r="DA748" s="57"/>
      <c r="DB748" s="57"/>
      <c r="DC748" s="57"/>
      <c r="DD748" s="57"/>
      <c r="DE748" s="57"/>
      <c r="DF748" s="57"/>
      <c r="DG748" s="57"/>
      <c r="DH748" s="57"/>
      <c r="DI748" s="57"/>
      <c r="DJ748" s="57"/>
      <c r="DK748" s="57"/>
      <c r="DL748" s="57"/>
      <c r="DM748" s="57"/>
      <c r="DN748" s="57"/>
      <c r="DO748" s="57"/>
      <c r="DP748" s="57"/>
      <c r="DQ748" s="57"/>
      <c r="DR748" s="57"/>
      <c r="DS748" s="57"/>
      <c r="DT748" s="57"/>
      <c r="DU748" s="57"/>
      <c r="DV748" s="57"/>
      <c r="DW748" s="57"/>
      <c r="DX748" s="57"/>
      <c r="DY748" s="57"/>
      <c r="DZ748" s="57"/>
      <c r="EA748" s="57"/>
      <c r="EB748" s="57"/>
      <c r="EC748" s="57"/>
      <c r="ED748" s="57"/>
      <c r="EE748" s="57"/>
      <c r="EF748" s="57"/>
      <c r="EG748" s="57"/>
      <c r="EH748" s="57"/>
      <c r="EI748" s="57"/>
      <c r="EJ748" s="57"/>
      <c r="EK748" s="57"/>
      <c r="EL748" s="57"/>
      <c r="EM748" s="57"/>
      <c r="EN748" s="57"/>
      <c r="EO748" s="57"/>
      <c r="EP748" s="57"/>
      <c r="EQ748" s="57"/>
      <c r="ER748" s="57"/>
      <c r="ES748" s="57"/>
      <c r="ET748" s="57"/>
      <c r="EU748" s="57"/>
      <c r="EV748" s="57"/>
      <c r="EW748" s="57"/>
      <c r="EX748" s="57"/>
      <c r="EY748" s="57"/>
      <c r="EZ748" s="57"/>
      <c r="FA748" s="57"/>
      <c r="FB748" s="57"/>
      <c r="FC748" s="57"/>
      <c r="FD748" s="57"/>
      <c r="FE748" s="57"/>
      <c r="FF748" s="57"/>
      <c r="FG748" s="57"/>
      <c r="FH748" s="57"/>
      <c r="FI748" s="57"/>
      <c r="FJ748" s="57"/>
      <c r="FK748" s="57"/>
      <c r="FL748" s="57"/>
      <c r="FM748" s="57"/>
      <c r="FN748" s="57"/>
      <c r="FO748" s="57"/>
      <c r="FP748" s="57"/>
      <c r="FQ748" s="57"/>
      <c r="FR748" s="57"/>
      <c r="FS748" s="57"/>
      <c r="FT748" s="57"/>
      <c r="FU748" s="57"/>
      <c r="FV748" s="57"/>
      <c r="FW748" s="57"/>
      <c r="FX748" s="57"/>
      <c r="FY748" s="57"/>
      <c r="FZ748" s="57"/>
      <c r="GA748" s="57"/>
      <c r="GB748" s="57"/>
      <c r="GC748" s="57"/>
      <c r="GD748" s="57"/>
      <c r="GE748" s="57"/>
      <c r="GF748" s="57"/>
      <c r="GG748" s="57"/>
      <c r="GH748" s="57"/>
      <c r="GI748" s="57"/>
      <c r="GJ748" s="57"/>
      <c r="GK748" s="57"/>
      <c r="GL748" s="57"/>
      <c r="GM748" s="57"/>
      <c r="GN748" s="57"/>
      <c r="GO748" s="57"/>
      <c r="GP748" s="57"/>
      <c r="GQ748" s="57"/>
      <c r="GR748" s="57"/>
      <c r="GS748" s="57"/>
      <c r="GT748" s="57"/>
      <c r="GU748" s="57"/>
      <c r="GV748" s="57"/>
      <c r="GW748" s="57"/>
      <c r="GX748" s="57"/>
      <c r="GY748" s="57"/>
      <c r="GZ748" s="57"/>
      <c r="HA748" s="57"/>
      <c r="HB748" s="57"/>
      <c r="HC748" s="57"/>
      <c r="HD748" s="57"/>
      <c r="HE748" s="57"/>
      <c r="HF748" s="57"/>
      <c r="HG748" s="57"/>
      <c r="HH748" s="57"/>
      <c r="HI748" s="57"/>
      <c r="HJ748" s="57"/>
      <c r="HK748" s="57"/>
      <c r="HL748" s="57"/>
      <c r="HM748" s="57"/>
      <c r="HN748" s="57"/>
      <c r="HO748" s="57"/>
      <c r="HP748" s="57"/>
      <c r="HQ748" s="57"/>
      <c r="HR748" s="57"/>
      <c r="HS748" s="57"/>
      <c r="HT748" s="57"/>
      <c r="HU748" s="57"/>
      <c r="HV748" s="57"/>
      <c r="HW748" s="57"/>
      <c r="HX748" s="57"/>
      <c r="HY748" s="57"/>
      <c r="HZ748" s="57"/>
      <c r="IA748" s="57"/>
      <c r="IB748" s="57"/>
      <c r="IC748" s="57"/>
    </row>
    <row r="749" spans="4:237"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  <c r="AA749" s="57"/>
      <c r="AB749" s="57"/>
      <c r="AC749" s="57"/>
      <c r="AD749" s="57"/>
      <c r="AE749" s="57"/>
      <c r="AF749" s="57"/>
      <c r="AG749" s="57"/>
      <c r="AH749" s="57"/>
      <c r="AI749" s="57"/>
      <c r="AJ749" s="57"/>
      <c r="AK749" s="57"/>
      <c r="AL749" s="57"/>
      <c r="AM749" s="57"/>
      <c r="AN749" s="57"/>
      <c r="AO749" s="57"/>
      <c r="AP749" s="57"/>
      <c r="AQ749" s="57"/>
      <c r="AR749" s="57"/>
      <c r="AS749" s="57"/>
      <c r="AT749" s="57"/>
      <c r="AU749" s="57"/>
      <c r="AV749" s="57"/>
      <c r="AW749" s="57"/>
      <c r="AX749" s="57"/>
      <c r="AY749" s="57"/>
      <c r="AZ749" s="57"/>
      <c r="BA749" s="57"/>
      <c r="BB749" s="57"/>
      <c r="BC749" s="57"/>
      <c r="BD749" s="57"/>
      <c r="BE749" s="57"/>
      <c r="BF749" s="57"/>
      <c r="BG749" s="57"/>
      <c r="BH749" s="57"/>
      <c r="BI749" s="57"/>
      <c r="BJ749" s="57"/>
      <c r="BK749" s="57"/>
      <c r="BL749" s="57"/>
      <c r="BM749" s="57"/>
      <c r="BN749" s="57"/>
      <c r="BO749" s="57"/>
      <c r="BP749" s="57"/>
      <c r="BQ749" s="57"/>
      <c r="BR749" s="57"/>
      <c r="BS749" s="57"/>
      <c r="BT749" s="57"/>
      <c r="BU749" s="57"/>
      <c r="BV749" s="57"/>
      <c r="BW749" s="57"/>
      <c r="BX749" s="57"/>
      <c r="BY749" s="57"/>
      <c r="BZ749" s="57"/>
      <c r="CA749" s="57"/>
      <c r="CB749" s="57"/>
      <c r="CC749" s="57"/>
      <c r="CD749" s="57"/>
      <c r="CE749" s="57"/>
      <c r="CF749" s="57"/>
      <c r="CG749" s="57"/>
      <c r="CH749" s="57"/>
      <c r="CI749" s="57"/>
      <c r="CJ749" s="57"/>
      <c r="CK749" s="57"/>
      <c r="CL749" s="57"/>
      <c r="CM749" s="57"/>
      <c r="CN749" s="57"/>
      <c r="CO749" s="57"/>
      <c r="CP749" s="57"/>
      <c r="CQ749" s="57"/>
      <c r="CR749" s="57"/>
      <c r="CS749" s="57"/>
      <c r="CT749" s="57"/>
      <c r="CU749" s="57"/>
      <c r="CV749" s="57"/>
      <c r="CW749" s="57"/>
      <c r="CX749" s="57"/>
      <c r="CY749" s="57"/>
      <c r="CZ749" s="57"/>
      <c r="DA749" s="57"/>
      <c r="DB749" s="57"/>
      <c r="DC749" s="57"/>
      <c r="DD749" s="57"/>
      <c r="DE749" s="57"/>
      <c r="DF749" s="57"/>
      <c r="DG749" s="57"/>
      <c r="DH749" s="57"/>
      <c r="DI749" s="57"/>
      <c r="DJ749" s="57"/>
      <c r="DK749" s="57"/>
      <c r="DL749" s="57"/>
      <c r="DM749" s="57"/>
      <c r="DN749" s="57"/>
      <c r="DO749" s="57"/>
      <c r="DP749" s="57"/>
      <c r="DQ749" s="57"/>
      <c r="DR749" s="57"/>
      <c r="DS749" s="57"/>
      <c r="DT749" s="57"/>
      <c r="DU749" s="57"/>
      <c r="DV749" s="57"/>
      <c r="DW749" s="57"/>
      <c r="DX749" s="57"/>
      <c r="DY749" s="57"/>
      <c r="DZ749" s="57"/>
      <c r="EA749" s="57"/>
      <c r="EB749" s="57"/>
      <c r="EC749" s="57"/>
      <c r="ED749" s="57"/>
      <c r="EE749" s="57"/>
      <c r="EF749" s="57"/>
      <c r="EG749" s="57"/>
      <c r="EH749" s="57"/>
      <c r="EI749" s="57"/>
      <c r="EJ749" s="57"/>
      <c r="EK749" s="57"/>
      <c r="EL749" s="57"/>
      <c r="EM749" s="57"/>
      <c r="EN749" s="57"/>
      <c r="EO749" s="57"/>
      <c r="EP749" s="57"/>
      <c r="EQ749" s="57"/>
      <c r="ER749" s="57"/>
      <c r="ES749" s="57"/>
      <c r="ET749" s="57"/>
      <c r="EU749" s="57"/>
      <c r="EV749" s="57"/>
      <c r="EW749" s="57"/>
      <c r="EX749" s="57"/>
      <c r="EY749" s="57"/>
      <c r="EZ749" s="57"/>
      <c r="FA749" s="57"/>
      <c r="FB749" s="57"/>
      <c r="FC749" s="57"/>
      <c r="FD749" s="57"/>
      <c r="FE749" s="57"/>
      <c r="FF749" s="57"/>
      <c r="FG749" s="57"/>
      <c r="FH749" s="57"/>
      <c r="FI749" s="57"/>
      <c r="FJ749" s="57"/>
      <c r="FK749" s="57"/>
      <c r="FL749" s="57"/>
      <c r="FM749" s="57"/>
      <c r="FN749" s="57"/>
      <c r="FO749" s="57"/>
      <c r="FP749" s="57"/>
      <c r="FQ749" s="57"/>
      <c r="FR749" s="57"/>
      <c r="FS749" s="57"/>
      <c r="FT749" s="57"/>
      <c r="FU749" s="57"/>
      <c r="FV749" s="57"/>
      <c r="FW749" s="57"/>
      <c r="FX749" s="57"/>
      <c r="FY749" s="57"/>
      <c r="FZ749" s="57"/>
      <c r="GA749" s="57"/>
      <c r="GB749" s="57"/>
      <c r="GC749" s="57"/>
      <c r="GD749" s="57"/>
      <c r="GE749" s="57"/>
      <c r="GF749" s="57"/>
      <c r="GG749" s="57"/>
      <c r="GH749" s="57"/>
      <c r="GI749" s="57"/>
      <c r="GJ749" s="57"/>
      <c r="GK749" s="57"/>
      <c r="GL749" s="57"/>
      <c r="GM749" s="57"/>
      <c r="GN749" s="57"/>
      <c r="GO749" s="57"/>
      <c r="GP749" s="57"/>
      <c r="GQ749" s="57"/>
      <c r="GR749" s="57"/>
      <c r="GS749" s="57"/>
      <c r="GT749" s="57"/>
      <c r="GU749" s="57"/>
      <c r="GV749" s="57"/>
      <c r="GW749" s="57"/>
      <c r="GX749" s="57"/>
      <c r="GY749" s="57"/>
      <c r="GZ749" s="57"/>
      <c r="HA749" s="57"/>
      <c r="HB749" s="57"/>
      <c r="HC749" s="57"/>
      <c r="HD749" s="57"/>
      <c r="HE749" s="57"/>
      <c r="HF749" s="57"/>
      <c r="HG749" s="57"/>
      <c r="HH749" s="57"/>
      <c r="HI749" s="57"/>
      <c r="HJ749" s="57"/>
      <c r="HK749" s="57"/>
      <c r="HL749" s="57"/>
      <c r="HM749" s="57"/>
      <c r="HN749" s="57"/>
      <c r="HO749" s="57"/>
      <c r="HP749" s="57"/>
      <c r="HQ749" s="57"/>
      <c r="HR749" s="57"/>
      <c r="HS749" s="57"/>
      <c r="HT749" s="57"/>
      <c r="HU749" s="57"/>
      <c r="HV749" s="57"/>
      <c r="HW749" s="57"/>
      <c r="HX749" s="57"/>
      <c r="HY749" s="57"/>
      <c r="HZ749" s="57"/>
      <c r="IA749" s="57"/>
      <c r="IB749" s="57"/>
      <c r="IC749" s="57"/>
    </row>
    <row r="750" spans="4:237"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  <c r="AA750" s="57"/>
      <c r="AB750" s="57"/>
      <c r="AC750" s="57"/>
      <c r="AD750" s="57"/>
      <c r="AE750" s="57"/>
      <c r="AF750" s="57"/>
      <c r="AG750" s="57"/>
      <c r="AH750" s="57"/>
      <c r="AI750" s="57"/>
      <c r="AJ750" s="57"/>
      <c r="AK750" s="57"/>
      <c r="AL750" s="57"/>
      <c r="AM750" s="57"/>
      <c r="AN750" s="57"/>
      <c r="AO750" s="57"/>
      <c r="AP750" s="57"/>
      <c r="AQ750" s="57"/>
      <c r="AR750" s="57"/>
      <c r="AS750" s="57"/>
      <c r="AT750" s="57"/>
      <c r="AU750" s="57"/>
      <c r="AV750" s="57"/>
      <c r="AW750" s="57"/>
      <c r="AX750" s="57"/>
      <c r="AY750" s="57"/>
      <c r="AZ750" s="57"/>
      <c r="BA750" s="57"/>
      <c r="BB750" s="57"/>
      <c r="BC750" s="57"/>
      <c r="BD750" s="57"/>
      <c r="BE750" s="57"/>
      <c r="BF750" s="57"/>
      <c r="BG750" s="57"/>
      <c r="BH750" s="57"/>
      <c r="BI750" s="57"/>
      <c r="BJ750" s="57"/>
      <c r="BK750" s="57"/>
      <c r="BL750" s="57"/>
      <c r="BM750" s="57"/>
      <c r="BN750" s="57"/>
      <c r="BO750" s="57"/>
      <c r="BP750" s="57"/>
      <c r="BQ750" s="57"/>
      <c r="BR750" s="57"/>
      <c r="BS750" s="57"/>
      <c r="BT750" s="57"/>
      <c r="BU750" s="57"/>
      <c r="BV750" s="57"/>
      <c r="BW750" s="57"/>
      <c r="BX750" s="57"/>
      <c r="BY750" s="57"/>
      <c r="BZ750" s="57"/>
      <c r="CA750" s="57"/>
      <c r="CB750" s="57"/>
      <c r="CC750" s="57"/>
      <c r="CD750" s="57"/>
      <c r="CE750" s="57"/>
      <c r="CF750" s="57"/>
      <c r="CG750" s="57"/>
      <c r="CH750" s="57"/>
      <c r="CI750" s="57"/>
      <c r="CJ750" s="57"/>
      <c r="CK750" s="57"/>
      <c r="CL750" s="57"/>
      <c r="CM750" s="57"/>
      <c r="CN750" s="57"/>
      <c r="CO750" s="57"/>
      <c r="CP750" s="57"/>
      <c r="CQ750" s="57"/>
      <c r="CR750" s="57"/>
      <c r="CS750" s="57"/>
      <c r="CT750" s="57"/>
      <c r="CU750" s="57"/>
      <c r="CV750" s="57"/>
      <c r="CW750" s="57"/>
      <c r="CX750" s="57"/>
      <c r="CY750" s="57"/>
      <c r="CZ750" s="57"/>
      <c r="DA750" s="57"/>
      <c r="DB750" s="57"/>
      <c r="DC750" s="57"/>
      <c r="DD750" s="57"/>
      <c r="DE750" s="57"/>
      <c r="DF750" s="57"/>
      <c r="DG750" s="57"/>
      <c r="DH750" s="57"/>
      <c r="DI750" s="57"/>
      <c r="DJ750" s="57"/>
      <c r="DK750" s="57"/>
      <c r="DL750" s="57"/>
      <c r="DM750" s="57"/>
      <c r="DN750" s="57"/>
      <c r="DO750" s="57"/>
      <c r="DP750" s="57"/>
      <c r="DQ750" s="57"/>
      <c r="DR750" s="57"/>
      <c r="DS750" s="57"/>
      <c r="DT750" s="57"/>
      <c r="DU750" s="57"/>
      <c r="DV750" s="57"/>
      <c r="DW750" s="57"/>
      <c r="DX750" s="57"/>
      <c r="DY750" s="57"/>
      <c r="DZ750" s="57"/>
      <c r="EA750" s="57"/>
      <c r="EB750" s="57"/>
      <c r="EC750" s="57"/>
      <c r="ED750" s="57"/>
      <c r="EE750" s="57"/>
      <c r="EF750" s="57"/>
      <c r="EG750" s="57"/>
      <c r="EH750" s="57"/>
      <c r="EI750" s="57"/>
      <c r="EJ750" s="57"/>
      <c r="EK750" s="57"/>
      <c r="EL750" s="57"/>
      <c r="EM750" s="57"/>
      <c r="EN750" s="57"/>
      <c r="EO750" s="57"/>
      <c r="EP750" s="57"/>
      <c r="EQ750" s="57"/>
      <c r="ER750" s="57"/>
      <c r="ES750" s="57"/>
      <c r="ET750" s="57"/>
      <c r="EU750" s="57"/>
      <c r="EV750" s="57"/>
      <c r="EW750" s="57"/>
      <c r="EX750" s="57"/>
      <c r="EY750" s="57"/>
      <c r="EZ750" s="57"/>
      <c r="FA750" s="57"/>
      <c r="FB750" s="57"/>
      <c r="FC750" s="57"/>
      <c r="FD750" s="57"/>
      <c r="FE750" s="57"/>
      <c r="FF750" s="57"/>
      <c r="FG750" s="57"/>
      <c r="FH750" s="57"/>
      <c r="FI750" s="57"/>
      <c r="FJ750" s="57"/>
      <c r="FK750" s="57"/>
      <c r="FL750" s="57"/>
      <c r="FM750" s="57"/>
      <c r="FN750" s="57"/>
      <c r="FO750" s="57"/>
      <c r="FP750" s="57"/>
      <c r="FQ750" s="57"/>
      <c r="FR750" s="57"/>
      <c r="FS750" s="57"/>
      <c r="FT750" s="57"/>
      <c r="FU750" s="57"/>
      <c r="FV750" s="57"/>
      <c r="FW750" s="57"/>
      <c r="FX750" s="57"/>
      <c r="FY750" s="57"/>
      <c r="FZ750" s="57"/>
      <c r="GA750" s="57"/>
      <c r="GB750" s="57"/>
      <c r="GC750" s="57"/>
      <c r="GD750" s="57"/>
      <c r="GE750" s="57"/>
      <c r="GF750" s="57"/>
      <c r="GG750" s="57"/>
      <c r="GH750" s="57"/>
      <c r="GI750" s="57"/>
      <c r="GJ750" s="57"/>
      <c r="GK750" s="57"/>
      <c r="GL750" s="57"/>
      <c r="GM750" s="57"/>
      <c r="GN750" s="57"/>
      <c r="GO750" s="57"/>
      <c r="GP750" s="57"/>
      <c r="GQ750" s="57"/>
      <c r="GR750" s="57"/>
      <c r="GS750" s="57"/>
      <c r="GT750" s="57"/>
      <c r="GU750" s="57"/>
      <c r="GV750" s="57"/>
      <c r="GW750" s="57"/>
      <c r="GX750" s="57"/>
      <c r="GY750" s="57"/>
      <c r="GZ750" s="57"/>
      <c r="HA750" s="57"/>
      <c r="HB750" s="57"/>
      <c r="HC750" s="57"/>
      <c r="HD750" s="57"/>
      <c r="HE750" s="57"/>
      <c r="HF750" s="57"/>
      <c r="HG750" s="57"/>
      <c r="HH750" s="57"/>
      <c r="HI750" s="57"/>
      <c r="HJ750" s="57"/>
      <c r="HK750" s="57"/>
      <c r="HL750" s="57"/>
      <c r="HM750" s="57"/>
      <c r="HN750" s="57"/>
      <c r="HO750" s="57"/>
      <c r="HP750" s="57"/>
      <c r="HQ750" s="57"/>
      <c r="HR750" s="57"/>
      <c r="HS750" s="57"/>
      <c r="HT750" s="57"/>
      <c r="HU750" s="57"/>
      <c r="HV750" s="57"/>
      <c r="HW750" s="57"/>
      <c r="HX750" s="57"/>
      <c r="HY750" s="57"/>
      <c r="HZ750" s="57"/>
      <c r="IA750" s="57"/>
      <c r="IB750" s="57"/>
      <c r="IC750" s="57"/>
    </row>
    <row r="751" spans="4:237"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  <c r="AA751" s="57"/>
      <c r="AB751" s="57"/>
      <c r="AC751" s="57"/>
      <c r="AD751" s="57"/>
      <c r="AE751" s="57"/>
      <c r="AF751" s="57"/>
      <c r="AG751" s="57"/>
      <c r="AH751" s="57"/>
      <c r="AI751" s="57"/>
      <c r="AJ751" s="57"/>
      <c r="AK751" s="57"/>
      <c r="AL751" s="57"/>
      <c r="AM751" s="57"/>
      <c r="AN751" s="57"/>
      <c r="AO751" s="57"/>
      <c r="AP751" s="57"/>
      <c r="AQ751" s="57"/>
      <c r="AR751" s="57"/>
      <c r="AS751" s="57"/>
      <c r="AT751" s="57"/>
      <c r="AU751" s="57"/>
      <c r="AV751" s="57"/>
      <c r="AW751" s="57"/>
      <c r="AX751" s="57"/>
      <c r="AY751" s="57"/>
      <c r="AZ751" s="57"/>
      <c r="BA751" s="57"/>
      <c r="BB751" s="57"/>
      <c r="BC751" s="57"/>
      <c r="BD751" s="57"/>
      <c r="BE751" s="57"/>
      <c r="BF751" s="57"/>
      <c r="BG751" s="57"/>
      <c r="BH751" s="57"/>
      <c r="BI751" s="57"/>
      <c r="BJ751" s="57"/>
      <c r="BK751" s="57"/>
      <c r="BL751" s="57"/>
      <c r="BM751" s="57"/>
      <c r="BN751" s="57"/>
      <c r="BO751" s="57"/>
      <c r="BP751" s="57"/>
      <c r="BQ751" s="57"/>
      <c r="BR751" s="57"/>
      <c r="BS751" s="57"/>
      <c r="BT751" s="57"/>
      <c r="BU751" s="57"/>
      <c r="BV751" s="57"/>
      <c r="BW751" s="57"/>
      <c r="BX751" s="57"/>
      <c r="BY751" s="57"/>
      <c r="BZ751" s="57"/>
      <c r="CA751" s="57"/>
      <c r="CB751" s="57"/>
      <c r="CC751" s="57"/>
      <c r="CD751" s="57"/>
      <c r="CE751" s="57"/>
      <c r="CF751" s="57"/>
      <c r="CG751" s="57"/>
      <c r="CH751" s="57"/>
      <c r="CI751" s="57"/>
      <c r="CJ751" s="57"/>
      <c r="CK751" s="57"/>
      <c r="CL751" s="57"/>
      <c r="CM751" s="57"/>
      <c r="CN751" s="57"/>
      <c r="CO751" s="57"/>
      <c r="CP751" s="57"/>
      <c r="CQ751" s="57"/>
      <c r="CR751" s="57"/>
      <c r="CS751" s="57"/>
      <c r="CT751" s="57"/>
      <c r="CU751" s="57"/>
      <c r="CV751" s="57"/>
      <c r="CW751" s="57"/>
      <c r="CX751" s="57"/>
      <c r="CY751" s="57"/>
      <c r="CZ751" s="57"/>
      <c r="DA751" s="57"/>
      <c r="DB751" s="57"/>
      <c r="DC751" s="57"/>
      <c r="DD751" s="57"/>
      <c r="DE751" s="57"/>
      <c r="DF751" s="57"/>
      <c r="DG751" s="57"/>
      <c r="DH751" s="57"/>
      <c r="DI751" s="57"/>
      <c r="DJ751" s="57"/>
      <c r="DK751" s="57"/>
      <c r="DL751" s="57"/>
      <c r="DM751" s="57"/>
      <c r="DN751" s="57"/>
      <c r="DO751" s="57"/>
      <c r="DP751" s="57"/>
      <c r="DQ751" s="57"/>
      <c r="DR751" s="57"/>
      <c r="DS751" s="57"/>
      <c r="DT751" s="57"/>
      <c r="DU751" s="57"/>
      <c r="DV751" s="57"/>
      <c r="DW751" s="57"/>
      <c r="DX751" s="57"/>
      <c r="DY751" s="57"/>
      <c r="DZ751" s="57"/>
      <c r="EA751" s="57"/>
      <c r="EB751" s="57"/>
      <c r="EC751" s="57"/>
      <c r="ED751" s="57"/>
      <c r="EE751" s="57"/>
      <c r="EF751" s="57"/>
      <c r="EG751" s="57"/>
      <c r="EH751" s="57"/>
      <c r="EI751" s="57"/>
      <c r="EJ751" s="57"/>
      <c r="EK751" s="57"/>
      <c r="EL751" s="57"/>
      <c r="EM751" s="57"/>
      <c r="EN751" s="57"/>
      <c r="EO751" s="57"/>
      <c r="EP751" s="57"/>
      <c r="EQ751" s="57"/>
      <c r="ER751" s="57"/>
      <c r="ES751" s="57"/>
      <c r="ET751" s="57"/>
      <c r="EU751" s="57"/>
      <c r="EV751" s="57"/>
      <c r="EW751" s="57"/>
      <c r="EX751" s="57"/>
      <c r="EY751" s="57"/>
      <c r="EZ751" s="57"/>
      <c r="FA751" s="57"/>
      <c r="FB751" s="57"/>
      <c r="FC751" s="57"/>
      <c r="FD751" s="57"/>
      <c r="FE751" s="57"/>
      <c r="FF751" s="57"/>
      <c r="FG751" s="57"/>
      <c r="FH751" s="57"/>
      <c r="FI751" s="57"/>
      <c r="FJ751" s="57"/>
      <c r="FK751" s="57"/>
      <c r="FL751" s="57"/>
      <c r="FM751" s="57"/>
      <c r="FN751" s="57"/>
      <c r="FO751" s="57"/>
      <c r="FP751" s="57"/>
      <c r="FQ751" s="57"/>
      <c r="FR751" s="57"/>
      <c r="FS751" s="57"/>
      <c r="FT751" s="57"/>
      <c r="FU751" s="57"/>
      <c r="FV751" s="57"/>
      <c r="FW751" s="57"/>
      <c r="FX751" s="57"/>
      <c r="FY751" s="57"/>
      <c r="FZ751" s="57"/>
      <c r="GA751" s="57"/>
      <c r="GB751" s="57"/>
      <c r="GC751" s="57"/>
      <c r="GD751" s="57"/>
      <c r="GE751" s="57"/>
      <c r="GF751" s="57"/>
      <c r="GG751" s="57"/>
      <c r="GH751" s="57"/>
      <c r="GI751" s="57"/>
      <c r="GJ751" s="57"/>
      <c r="GK751" s="57"/>
      <c r="GL751" s="57"/>
      <c r="GM751" s="57"/>
      <c r="GN751" s="57"/>
      <c r="GO751" s="57"/>
      <c r="GP751" s="57"/>
      <c r="GQ751" s="57"/>
      <c r="GR751" s="57"/>
      <c r="GS751" s="57"/>
      <c r="GT751" s="57"/>
      <c r="GU751" s="57"/>
      <c r="GV751" s="57"/>
      <c r="GW751" s="57"/>
      <c r="GX751" s="57"/>
      <c r="GY751" s="57"/>
      <c r="GZ751" s="57"/>
      <c r="HA751" s="57"/>
      <c r="HB751" s="57"/>
      <c r="HC751" s="57"/>
      <c r="HD751" s="57"/>
      <c r="HE751" s="57"/>
      <c r="HF751" s="57"/>
      <c r="HG751" s="57"/>
      <c r="HH751" s="57"/>
      <c r="HI751" s="57"/>
      <c r="HJ751" s="57"/>
      <c r="HK751" s="57"/>
      <c r="HL751" s="57"/>
      <c r="HM751" s="57"/>
      <c r="HN751" s="57"/>
      <c r="HO751" s="57"/>
      <c r="HP751" s="57"/>
      <c r="HQ751" s="57"/>
      <c r="HR751" s="57"/>
      <c r="HS751" s="57"/>
      <c r="HT751" s="57"/>
      <c r="HU751" s="57"/>
      <c r="HV751" s="57"/>
      <c r="HW751" s="57"/>
      <c r="HX751" s="57"/>
      <c r="HY751" s="57"/>
      <c r="HZ751" s="57"/>
      <c r="IA751" s="57"/>
      <c r="IB751" s="57"/>
      <c r="IC751" s="57"/>
    </row>
    <row r="752" spans="4:237"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  <c r="AA752" s="57"/>
      <c r="AB752" s="57"/>
      <c r="AC752" s="57"/>
      <c r="AD752" s="57"/>
      <c r="AE752" s="57"/>
      <c r="AF752" s="57"/>
      <c r="AG752" s="57"/>
      <c r="AH752" s="57"/>
      <c r="AI752" s="57"/>
      <c r="AJ752" s="57"/>
      <c r="AK752" s="57"/>
      <c r="AL752" s="57"/>
      <c r="AM752" s="57"/>
      <c r="AN752" s="57"/>
      <c r="AO752" s="57"/>
      <c r="AP752" s="57"/>
      <c r="AQ752" s="57"/>
      <c r="AR752" s="57"/>
      <c r="AS752" s="57"/>
      <c r="AT752" s="57"/>
      <c r="AU752" s="57"/>
      <c r="AV752" s="57"/>
      <c r="AW752" s="57"/>
      <c r="AX752" s="57"/>
      <c r="AY752" s="57"/>
      <c r="AZ752" s="57"/>
      <c r="BA752" s="57"/>
      <c r="BB752" s="57"/>
      <c r="BC752" s="57"/>
      <c r="BD752" s="57"/>
      <c r="BE752" s="57"/>
      <c r="BF752" s="57"/>
      <c r="BG752" s="57"/>
      <c r="BH752" s="57"/>
      <c r="BI752" s="57"/>
      <c r="BJ752" s="57"/>
      <c r="BK752" s="57"/>
      <c r="BL752" s="57"/>
      <c r="BM752" s="57"/>
      <c r="BN752" s="57"/>
      <c r="BO752" s="57"/>
      <c r="BP752" s="57"/>
      <c r="BQ752" s="57"/>
      <c r="BR752" s="57"/>
      <c r="BS752" s="57"/>
      <c r="BT752" s="57"/>
      <c r="BU752" s="57"/>
      <c r="BV752" s="57"/>
      <c r="BW752" s="57"/>
      <c r="BX752" s="57"/>
      <c r="BY752" s="57"/>
      <c r="BZ752" s="57"/>
      <c r="CA752" s="57"/>
      <c r="CB752" s="57"/>
      <c r="CC752" s="57"/>
      <c r="CD752" s="57"/>
      <c r="CE752" s="57"/>
      <c r="CF752" s="57"/>
      <c r="CG752" s="57"/>
      <c r="CH752" s="57"/>
      <c r="CI752" s="57"/>
      <c r="CJ752" s="57"/>
      <c r="CK752" s="57"/>
      <c r="CL752" s="57"/>
      <c r="CM752" s="57"/>
      <c r="CN752" s="57"/>
      <c r="CO752" s="57"/>
      <c r="CP752" s="57"/>
      <c r="CQ752" s="57"/>
      <c r="CR752" s="57"/>
      <c r="CS752" s="57"/>
      <c r="CT752" s="57"/>
      <c r="CU752" s="57"/>
      <c r="CV752" s="57"/>
      <c r="CW752" s="57"/>
      <c r="CX752" s="57"/>
      <c r="CY752" s="57"/>
      <c r="CZ752" s="57"/>
      <c r="DA752" s="57"/>
      <c r="DB752" s="57"/>
      <c r="DC752" s="57"/>
      <c r="DD752" s="57"/>
      <c r="DE752" s="57"/>
      <c r="DF752" s="57"/>
      <c r="DG752" s="57"/>
      <c r="DH752" s="57"/>
      <c r="DI752" s="57"/>
      <c r="DJ752" s="57"/>
      <c r="DK752" s="57"/>
      <c r="DL752" s="57"/>
      <c r="DM752" s="57"/>
      <c r="DN752" s="57"/>
      <c r="DO752" s="57"/>
      <c r="DP752" s="57"/>
      <c r="DQ752" s="57"/>
      <c r="DR752" s="57"/>
      <c r="DS752" s="57"/>
      <c r="DT752" s="57"/>
      <c r="DU752" s="57"/>
      <c r="DV752" s="57"/>
      <c r="DW752" s="57"/>
      <c r="DX752" s="57"/>
      <c r="DY752" s="57"/>
      <c r="DZ752" s="57"/>
      <c r="EA752" s="57"/>
      <c r="EB752" s="57"/>
      <c r="EC752" s="57"/>
      <c r="ED752" s="57"/>
      <c r="EE752" s="57"/>
      <c r="EF752" s="57"/>
      <c r="EG752" s="57"/>
      <c r="EH752" s="57"/>
      <c r="EI752" s="57"/>
      <c r="EJ752" s="57"/>
      <c r="EK752" s="57"/>
      <c r="EL752" s="57"/>
      <c r="EM752" s="57"/>
      <c r="EN752" s="57"/>
      <c r="EO752" s="57"/>
      <c r="EP752" s="57"/>
      <c r="EQ752" s="57"/>
      <c r="ER752" s="57"/>
      <c r="ES752" s="57"/>
      <c r="ET752" s="57"/>
      <c r="EU752" s="57"/>
      <c r="EV752" s="57"/>
      <c r="EW752" s="57"/>
      <c r="EX752" s="57"/>
      <c r="EY752" s="57"/>
      <c r="EZ752" s="57"/>
      <c r="FA752" s="57"/>
      <c r="FB752" s="57"/>
      <c r="FC752" s="57"/>
      <c r="FD752" s="57"/>
      <c r="FE752" s="57"/>
      <c r="FF752" s="57"/>
      <c r="FG752" s="57"/>
      <c r="FH752" s="57"/>
      <c r="FI752" s="57"/>
      <c r="FJ752" s="57"/>
      <c r="FK752" s="57"/>
      <c r="FL752" s="57"/>
      <c r="FM752" s="57"/>
      <c r="FN752" s="57"/>
      <c r="FO752" s="57"/>
      <c r="FP752" s="57"/>
      <c r="FQ752" s="57"/>
      <c r="FR752" s="57"/>
      <c r="FS752" s="57"/>
      <c r="FT752" s="57"/>
      <c r="FU752" s="57"/>
      <c r="FV752" s="57"/>
      <c r="FW752" s="57"/>
      <c r="FX752" s="57"/>
      <c r="FY752" s="57"/>
      <c r="FZ752" s="57"/>
      <c r="GA752" s="57"/>
      <c r="GB752" s="57"/>
      <c r="GC752" s="57"/>
      <c r="GD752" s="57"/>
      <c r="GE752" s="57"/>
      <c r="GF752" s="57"/>
      <c r="GG752" s="57"/>
      <c r="GH752" s="57"/>
      <c r="GI752" s="57"/>
      <c r="GJ752" s="57"/>
      <c r="GK752" s="57"/>
      <c r="GL752" s="57"/>
      <c r="GM752" s="57"/>
      <c r="GN752" s="57"/>
      <c r="GO752" s="57"/>
      <c r="GP752" s="57"/>
      <c r="GQ752" s="57"/>
      <c r="GR752" s="57"/>
      <c r="GS752" s="57"/>
      <c r="GT752" s="57"/>
      <c r="GU752" s="57"/>
      <c r="GV752" s="57"/>
      <c r="GW752" s="57"/>
      <c r="GX752" s="57"/>
      <c r="GY752" s="57"/>
      <c r="GZ752" s="57"/>
      <c r="HA752" s="57"/>
      <c r="HB752" s="57"/>
      <c r="HC752" s="57"/>
      <c r="HD752" s="57"/>
      <c r="HE752" s="57"/>
      <c r="HF752" s="57"/>
      <c r="HG752" s="57"/>
      <c r="HH752" s="57"/>
      <c r="HI752" s="57"/>
      <c r="HJ752" s="57"/>
      <c r="HK752" s="57"/>
      <c r="HL752" s="57"/>
      <c r="HM752" s="57"/>
      <c r="HN752" s="57"/>
      <c r="HO752" s="57"/>
      <c r="HP752" s="57"/>
      <c r="HQ752" s="57"/>
      <c r="HR752" s="57"/>
      <c r="HS752" s="57"/>
      <c r="HT752" s="57"/>
      <c r="HU752" s="57"/>
      <c r="HV752" s="57"/>
      <c r="HW752" s="57"/>
      <c r="HX752" s="57"/>
      <c r="HY752" s="57"/>
      <c r="HZ752" s="57"/>
      <c r="IA752" s="57"/>
      <c r="IB752" s="57"/>
      <c r="IC752" s="57"/>
    </row>
    <row r="753" spans="4:237"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  <c r="AA753" s="57"/>
      <c r="AB753" s="57"/>
      <c r="AC753" s="57"/>
      <c r="AD753" s="57"/>
      <c r="AE753" s="57"/>
      <c r="AF753" s="57"/>
      <c r="AG753" s="57"/>
      <c r="AH753" s="57"/>
      <c r="AI753" s="57"/>
      <c r="AJ753" s="57"/>
      <c r="AK753" s="57"/>
      <c r="AL753" s="57"/>
      <c r="AM753" s="57"/>
      <c r="AN753" s="57"/>
      <c r="AO753" s="57"/>
      <c r="AP753" s="57"/>
      <c r="AQ753" s="57"/>
      <c r="AR753" s="57"/>
      <c r="AS753" s="57"/>
      <c r="AT753" s="57"/>
      <c r="AU753" s="57"/>
      <c r="AV753" s="57"/>
      <c r="AW753" s="57"/>
      <c r="AX753" s="57"/>
      <c r="AY753" s="57"/>
      <c r="AZ753" s="57"/>
      <c r="BA753" s="57"/>
      <c r="BB753" s="57"/>
      <c r="BC753" s="57"/>
      <c r="BD753" s="57"/>
      <c r="BE753" s="57"/>
      <c r="BF753" s="57"/>
      <c r="BG753" s="57"/>
      <c r="BH753" s="57"/>
      <c r="BI753" s="57"/>
      <c r="BJ753" s="57"/>
      <c r="BK753" s="57"/>
      <c r="BL753" s="57"/>
      <c r="BM753" s="57"/>
      <c r="BN753" s="57"/>
      <c r="BO753" s="57"/>
      <c r="BP753" s="57"/>
      <c r="BQ753" s="57"/>
      <c r="BR753" s="57"/>
      <c r="BS753" s="57"/>
      <c r="BT753" s="57"/>
      <c r="BU753" s="57"/>
      <c r="BV753" s="57"/>
      <c r="BW753" s="57"/>
      <c r="BX753" s="57"/>
      <c r="BY753" s="57"/>
      <c r="BZ753" s="57"/>
      <c r="CA753" s="57"/>
      <c r="CB753" s="57"/>
      <c r="CC753" s="57"/>
      <c r="CD753" s="57"/>
      <c r="CE753" s="57"/>
      <c r="CF753" s="57"/>
      <c r="CG753" s="57"/>
      <c r="CH753" s="57"/>
      <c r="CI753" s="57"/>
      <c r="CJ753" s="57"/>
      <c r="CK753" s="57"/>
      <c r="CL753" s="57"/>
      <c r="CM753" s="57"/>
      <c r="CN753" s="57"/>
      <c r="CO753" s="57"/>
      <c r="CP753" s="57"/>
      <c r="CQ753" s="57"/>
      <c r="CR753" s="57"/>
      <c r="CS753" s="57"/>
      <c r="CT753" s="57"/>
      <c r="CU753" s="57"/>
      <c r="CV753" s="57"/>
      <c r="CW753" s="57"/>
      <c r="CX753" s="57"/>
      <c r="CY753" s="57"/>
      <c r="CZ753" s="57"/>
      <c r="DA753" s="57"/>
      <c r="DB753" s="57"/>
      <c r="DC753" s="57"/>
      <c r="DD753" s="57"/>
      <c r="DE753" s="57"/>
      <c r="DF753" s="57"/>
      <c r="DG753" s="57"/>
      <c r="DH753" s="57"/>
      <c r="DI753" s="57"/>
      <c r="DJ753" s="57"/>
      <c r="DK753" s="57"/>
      <c r="DL753" s="57"/>
      <c r="DM753" s="57"/>
      <c r="DN753" s="57"/>
      <c r="DO753" s="57"/>
      <c r="DP753" s="57"/>
      <c r="DQ753" s="57"/>
      <c r="DR753" s="57"/>
      <c r="DS753" s="57"/>
      <c r="DT753" s="57"/>
      <c r="DU753" s="57"/>
      <c r="DV753" s="57"/>
      <c r="DW753" s="57"/>
      <c r="DX753" s="57"/>
      <c r="DY753" s="57"/>
      <c r="DZ753" s="57"/>
      <c r="EA753" s="57"/>
      <c r="EB753" s="57"/>
      <c r="EC753" s="57"/>
      <c r="ED753" s="57"/>
      <c r="EE753" s="57"/>
      <c r="EF753" s="57"/>
      <c r="EG753" s="57"/>
      <c r="EH753" s="57"/>
      <c r="EI753" s="57"/>
      <c r="EJ753" s="57"/>
      <c r="EK753" s="57"/>
      <c r="EL753" s="57"/>
      <c r="EM753" s="57"/>
      <c r="EN753" s="57"/>
      <c r="EO753" s="57"/>
      <c r="EP753" s="57"/>
      <c r="EQ753" s="57"/>
      <c r="ER753" s="57"/>
      <c r="ES753" s="57"/>
      <c r="ET753" s="57"/>
      <c r="EU753" s="57"/>
      <c r="EV753" s="57"/>
      <c r="EW753" s="57"/>
      <c r="EX753" s="57"/>
      <c r="EY753" s="57"/>
      <c r="EZ753" s="57"/>
      <c r="FA753" s="57"/>
      <c r="FB753" s="57"/>
      <c r="FC753" s="57"/>
      <c r="FD753" s="57"/>
      <c r="FE753" s="57"/>
      <c r="FF753" s="57"/>
      <c r="FG753" s="57"/>
      <c r="FH753" s="57"/>
      <c r="FI753" s="57"/>
      <c r="FJ753" s="57"/>
      <c r="FK753" s="57"/>
      <c r="FL753" s="57"/>
      <c r="FM753" s="57"/>
      <c r="FN753" s="57"/>
      <c r="FO753" s="57"/>
      <c r="FP753" s="57"/>
      <c r="FQ753" s="57"/>
      <c r="FR753" s="57"/>
      <c r="FS753" s="57"/>
      <c r="FT753" s="57"/>
      <c r="FU753" s="57"/>
      <c r="FV753" s="57"/>
      <c r="FW753" s="57"/>
      <c r="FX753" s="57"/>
      <c r="FY753" s="57"/>
      <c r="FZ753" s="57"/>
      <c r="GA753" s="57"/>
      <c r="GB753" s="57"/>
      <c r="GC753" s="57"/>
      <c r="GD753" s="57"/>
      <c r="GE753" s="57"/>
      <c r="GF753" s="57"/>
      <c r="GG753" s="57"/>
      <c r="GH753" s="57"/>
      <c r="GI753" s="57"/>
      <c r="GJ753" s="57"/>
      <c r="GK753" s="57"/>
      <c r="GL753" s="57"/>
      <c r="GM753" s="57"/>
      <c r="GN753" s="57"/>
      <c r="GO753" s="57"/>
      <c r="GP753" s="57"/>
      <c r="GQ753" s="57"/>
      <c r="GR753" s="57"/>
      <c r="GS753" s="57"/>
      <c r="GT753" s="57"/>
      <c r="GU753" s="57"/>
      <c r="GV753" s="57"/>
      <c r="GW753" s="57"/>
      <c r="GX753" s="57"/>
      <c r="GY753" s="57"/>
      <c r="GZ753" s="57"/>
      <c r="HA753" s="57"/>
      <c r="HB753" s="57"/>
      <c r="HC753" s="57"/>
      <c r="HD753" s="57"/>
      <c r="HE753" s="57"/>
      <c r="HF753" s="57"/>
      <c r="HG753" s="57"/>
      <c r="HH753" s="57"/>
      <c r="HI753" s="57"/>
      <c r="HJ753" s="57"/>
      <c r="HK753" s="57"/>
      <c r="HL753" s="57"/>
      <c r="HM753" s="57"/>
      <c r="HN753" s="57"/>
      <c r="HO753" s="57"/>
      <c r="HP753" s="57"/>
      <c r="HQ753" s="57"/>
      <c r="HR753" s="57"/>
      <c r="HS753" s="57"/>
      <c r="HT753" s="57"/>
      <c r="HU753" s="57"/>
      <c r="HV753" s="57"/>
      <c r="HW753" s="57"/>
      <c r="HX753" s="57"/>
      <c r="HY753" s="57"/>
      <c r="HZ753" s="57"/>
      <c r="IA753" s="57"/>
      <c r="IB753" s="57"/>
      <c r="IC753" s="57"/>
    </row>
    <row r="754" spans="4:237"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  <c r="AA754" s="57"/>
      <c r="AB754" s="57"/>
      <c r="AC754" s="57"/>
      <c r="AD754" s="57"/>
      <c r="AE754" s="57"/>
      <c r="AF754" s="57"/>
      <c r="AG754" s="57"/>
      <c r="AH754" s="57"/>
      <c r="AI754" s="57"/>
      <c r="AJ754" s="57"/>
      <c r="AK754" s="57"/>
      <c r="AL754" s="57"/>
      <c r="AM754" s="57"/>
      <c r="AN754" s="57"/>
      <c r="AO754" s="57"/>
      <c r="AP754" s="57"/>
      <c r="AQ754" s="57"/>
      <c r="AR754" s="57"/>
      <c r="AS754" s="57"/>
      <c r="AT754" s="57"/>
      <c r="AU754" s="57"/>
      <c r="AV754" s="57"/>
      <c r="AW754" s="57"/>
      <c r="AX754" s="57"/>
      <c r="AY754" s="57"/>
      <c r="AZ754" s="57"/>
      <c r="BA754" s="57"/>
      <c r="BB754" s="57"/>
      <c r="BC754" s="57"/>
      <c r="BD754" s="57"/>
      <c r="BE754" s="57"/>
      <c r="BF754" s="57"/>
      <c r="BG754" s="57"/>
      <c r="BH754" s="57"/>
      <c r="BI754" s="57"/>
      <c r="BJ754" s="57"/>
      <c r="BK754" s="57"/>
      <c r="BL754" s="57"/>
      <c r="BM754" s="57"/>
      <c r="BN754" s="57"/>
      <c r="BO754" s="57"/>
      <c r="BP754" s="57"/>
      <c r="BQ754" s="57"/>
      <c r="BR754" s="57"/>
      <c r="BS754" s="57"/>
      <c r="BT754" s="57"/>
      <c r="BU754" s="57"/>
      <c r="BV754" s="57"/>
      <c r="BW754" s="57"/>
      <c r="BX754" s="57"/>
      <c r="BY754" s="57"/>
      <c r="BZ754" s="57"/>
      <c r="CA754" s="57"/>
      <c r="CB754" s="57"/>
      <c r="CC754" s="57"/>
      <c r="CD754" s="57"/>
      <c r="CE754" s="57"/>
      <c r="CF754" s="57"/>
      <c r="CG754" s="57"/>
      <c r="CH754" s="57"/>
      <c r="CI754" s="57"/>
      <c r="CJ754" s="57"/>
      <c r="CK754" s="57"/>
      <c r="CL754" s="57"/>
      <c r="CM754" s="57"/>
      <c r="CN754" s="57"/>
      <c r="CO754" s="57"/>
      <c r="CP754" s="57"/>
      <c r="CQ754" s="57"/>
      <c r="CR754" s="57"/>
      <c r="CS754" s="57"/>
      <c r="CT754" s="57"/>
      <c r="CU754" s="57"/>
      <c r="CV754" s="57"/>
      <c r="CW754" s="57"/>
      <c r="CX754" s="57"/>
      <c r="CY754" s="57"/>
      <c r="CZ754" s="57"/>
      <c r="DA754" s="57"/>
      <c r="DB754" s="57"/>
      <c r="DC754" s="57"/>
      <c r="DD754" s="57"/>
      <c r="DE754" s="57"/>
      <c r="DF754" s="57"/>
      <c r="DG754" s="57"/>
      <c r="DH754" s="57"/>
      <c r="DI754" s="57"/>
      <c r="DJ754" s="57"/>
      <c r="DK754" s="57"/>
      <c r="DL754" s="57"/>
      <c r="DM754" s="57"/>
      <c r="DN754" s="57"/>
      <c r="DO754" s="57"/>
      <c r="DP754" s="57"/>
      <c r="DQ754" s="57"/>
      <c r="DR754" s="57"/>
      <c r="DS754" s="57"/>
      <c r="DT754" s="57"/>
      <c r="DU754" s="57"/>
      <c r="DV754" s="57"/>
      <c r="DW754" s="57"/>
      <c r="DX754" s="57"/>
      <c r="DY754" s="57"/>
      <c r="DZ754" s="57"/>
      <c r="EA754" s="57"/>
      <c r="EB754" s="57"/>
      <c r="EC754" s="57"/>
      <c r="ED754" s="57"/>
      <c r="EE754" s="57"/>
      <c r="EF754" s="57"/>
      <c r="EG754" s="57"/>
      <c r="EH754" s="57"/>
      <c r="EI754" s="57"/>
      <c r="EJ754" s="57"/>
      <c r="EK754" s="57"/>
      <c r="EL754" s="57"/>
      <c r="EM754" s="57"/>
      <c r="EN754" s="57"/>
      <c r="EO754" s="57"/>
      <c r="EP754" s="57"/>
      <c r="EQ754" s="57"/>
      <c r="ER754" s="57"/>
      <c r="ES754" s="57"/>
      <c r="ET754" s="57"/>
      <c r="EU754" s="57"/>
      <c r="EV754" s="57"/>
      <c r="EW754" s="57"/>
      <c r="EX754" s="57"/>
      <c r="EY754" s="57"/>
      <c r="EZ754" s="57"/>
      <c r="FA754" s="57"/>
      <c r="FB754" s="57"/>
      <c r="FC754" s="57"/>
      <c r="FD754" s="57"/>
      <c r="FE754" s="57"/>
      <c r="FF754" s="57"/>
      <c r="FG754" s="57"/>
      <c r="FH754" s="57"/>
      <c r="FI754" s="57"/>
      <c r="FJ754" s="57"/>
      <c r="FK754" s="57"/>
      <c r="FL754" s="57"/>
      <c r="FM754" s="57"/>
      <c r="FN754" s="57"/>
      <c r="FO754" s="57"/>
      <c r="FP754" s="57"/>
      <c r="FQ754" s="57"/>
      <c r="FR754" s="57"/>
      <c r="FS754" s="57"/>
      <c r="FT754" s="57"/>
      <c r="FU754" s="57"/>
      <c r="FV754" s="57"/>
      <c r="FW754" s="57"/>
      <c r="FX754" s="57"/>
      <c r="FY754" s="57"/>
      <c r="FZ754" s="57"/>
      <c r="GA754" s="57"/>
      <c r="GB754" s="57"/>
      <c r="GC754" s="57"/>
      <c r="GD754" s="57"/>
      <c r="GE754" s="57"/>
      <c r="GF754" s="57"/>
      <c r="GG754" s="57"/>
      <c r="GH754" s="57"/>
      <c r="GI754" s="57"/>
      <c r="GJ754" s="57"/>
      <c r="GK754" s="57"/>
      <c r="GL754" s="57"/>
      <c r="GM754" s="57"/>
      <c r="GN754" s="57"/>
      <c r="GO754" s="57"/>
      <c r="GP754" s="57"/>
      <c r="GQ754" s="57"/>
      <c r="GR754" s="57"/>
      <c r="GS754" s="57"/>
      <c r="GT754" s="57"/>
      <c r="GU754" s="57"/>
      <c r="GV754" s="57"/>
      <c r="GW754" s="57"/>
      <c r="GX754" s="57"/>
      <c r="GY754" s="57"/>
      <c r="GZ754" s="57"/>
      <c r="HA754" s="57"/>
      <c r="HB754" s="57"/>
      <c r="HC754" s="57"/>
      <c r="HD754" s="57"/>
      <c r="HE754" s="57"/>
      <c r="HF754" s="57"/>
      <c r="HG754" s="57"/>
      <c r="HH754" s="57"/>
      <c r="HI754" s="57"/>
      <c r="HJ754" s="57"/>
      <c r="HK754" s="57"/>
      <c r="HL754" s="57"/>
      <c r="HM754" s="57"/>
      <c r="HN754" s="57"/>
      <c r="HO754" s="57"/>
      <c r="HP754" s="57"/>
      <c r="HQ754" s="57"/>
      <c r="HR754" s="57"/>
      <c r="HS754" s="57"/>
      <c r="HT754" s="57"/>
      <c r="HU754" s="57"/>
      <c r="HV754" s="57"/>
      <c r="HW754" s="57"/>
      <c r="HX754" s="57"/>
      <c r="HY754" s="57"/>
      <c r="HZ754" s="57"/>
      <c r="IA754" s="57"/>
      <c r="IB754" s="57"/>
      <c r="IC754" s="57"/>
    </row>
    <row r="755" spans="4:237"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  <c r="AA755" s="57"/>
      <c r="AB755" s="57"/>
      <c r="AC755" s="57"/>
      <c r="AD755" s="57"/>
      <c r="AE755" s="57"/>
      <c r="AF755" s="57"/>
      <c r="AG755" s="57"/>
      <c r="AH755" s="57"/>
      <c r="AI755" s="57"/>
      <c r="AJ755" s="57"/>
      <c r="AK755" s="57"/>
      <c r="AL755" s="57"/>
      <c r="AM755" s="57"/>
      <c r="AN755" s="57"/>
      <c r="AO755" s="57"/>
      <c r="AP755" s="57"/>
      <c r="AQ755" s="57"/>
      <c r="AR755" s="57"/>
      <c r="AS755" s="57"/>
      <c r="AT755" s="57"/>
      <c r="AU755" s="57"/>
      <c r="AV755" s="57"/>
      <c r="AW755" s="57"/>
      <c r="AX755" s="57"/>
      <c r="AY755" s="57"/>
      <c r="AZ755" s="57"/>
      <c r="BA755" s="57"/>
      <c r="BB755" s="57"/>
      <c r="BC755" s="57"/>
      <c r="BD755" s="57"/>
      <c r="BE755" s="57"/>
      <c r="BF755" s="57"/>
      <c r="BG755" s="57"/>
      <c r="BH755" s="57"/>
      <c r="BI755" s="57"/>
      <c r="BJ755" s="57"/>
      <c r="BK755" s="57"/>
      <c r="BL755" s="57"/>
      <c r="BM755" s="57"/>
      <c r="BN755" s="57"/>
      <c r="BO755" s="57"/>
      <c r="BP755" s="57"/>
      <c r="BQ755" s="57"/>
      <c r="BR755" s="57"/>
      <c r="BS755" s="57"/>
      <c r="BT755" s="57"/>
      <c r="BU755" s="57"/>
      <c r="BV755" s="57"/>
      <c r="BW755" s="57"/>
      <c r="BX755" s="57"/>
      <c r="BY755" s="57"/>
      <c r="BZ755" s="57"/>
      <c r="CA755" s="57"/>
      <c r="CB755" s="57"/>
      <c r="CC755" s="57"/>
      <c r="CD755" s="57"/>
      <c r="CE755" s="57"/>
      <c r="CF755" s="57"/>
      <c r="CG755" s="57"/>
      <c r="CH755" s="57"/>
      <c r="CI755" s="57"/>
      <c r="CJ755" s="57"/>
      <c r="CK755" s="57"/>
      <c r="CL755" s="57"/>
      <c r="CM755" s="57"/>
      <c r="CN755" s="57"/>
      <c r="CO755" s="57"/>
      <c r="CP755" s="57"/>
      <c r="CQ755" s="57"/>
      <c r="CR755" s="57"/>
      <c r="CS755" s="57"/>
      <c r="CT755" s="57"/>
      <c r="CU755" s="57"/>
      <c r="CV755" s="57"/>
      <c r="CW755" s="57"/>
      <c r="CX755" s="57"/>
      <c r="CY755" s="57"/>
      <c r="CZ755" s="57"/>
      <c r="DA755" s="57"/>
      <c r="DB755" s="57"/>
      <c r="DC755" s="57"/>
      <c r="DD755" s="57"/>
      <c r="DE755" s="57"/>
      <c r="DF755" s="57"/>
      <c r="DG755" s="57"/>
      <c r="DH755" s="57"/>
      <c r="DI755" s="57"/>
      <c r="DJ755" s="57"/>
      <c r="DK755" s="57"/>
      <c r="DL755" s="57"/>
      <c r="DM755" s="57"/>
      <c r="DN755" s="57"/>
      <c r="DO755" s="57"/>
      <c r="DP755" s="57"/>
      <c r="DQ755" s="57"/>
      <c r="DR755" s="57"/>
      <c r="DS755" s="57"/>
      <c r="DT755" s="57"/>
      <c r="DU755" s="57"/>
      <c r="DV755" s="57"/>
      <c r="DW755" s="57"/>
      <c r="DX755" s="57"/>
      <c r="DY755" s="57"/>
      <c r="DZ755" s="57"/>
      <c r="EA755" s="57"/>
      <c r="EB755" s="57"/>
      <c r="EC755" s="57"/>
      <c r="ED755" s="57"/>
      <c r="EE755" s="57"/>
      <c r="EF755" s="57"/>
      <c r="EG755" s="57"/>
      <c r="EH755" s="57"/>
      <c r="EI755" s="57"/>
      <c r="EJ755" s="57"/>
      <c r="EK755" s="57"/>
      <c r="EL755" s="57"/>
      <c r="EM755" s="57"/>
      <c r="EN755" s="57"/>
      <c r="EO755" s="57"/>
      <c r="EP755" s="57"/>
      <c r="EQ755" s="57"/>
      <c r="ER755" s="57"/>
      <c r="ES755" s="57"/>
      <c r="ET755" s="57"/>
      <c r="EU755" s="57"/>
      <c r="EV755" s="57"/>
      <c r="EW755" s="57"/>
      <c r="EX755" s="57"/>
      <c r="EY755" s="57"/>
      <c r="EZ755" s="57"/>
      <c r="FA755" s="57"/>
      <c r="FB755" s="57"/>
      <c r="FC755" s="57"/>
      <c r="FD755" s="57"/>
      <c r="FE755" s="57"/>
      <c r="FF755" s="57"/>
      <c r="FG755" s="57"/>
      <c r="FH755" s="57"/>
      <c r="FI755" s="57"/>
      <c r="FJ755" s="57"/>
      <c r="FK755" s="57"/>
      <c r="FL755" s="57"/>
      <c r="FM755" s="57"/>
      <c r="FN755" s="57"/>
      <c r="FO755" s="57"/>
      <c r="FP755" s="57"/>
      <c r="FQ755" s="57"/>
      <c r="FR755" s="57"/>
      <c r="FS755" s="57"/>
      <c r="FT755" s="57"/>
      <c r="FU755" s="57"/>
      <c r="FV755" s="57"/>
      <c r="FW755" s="57"/>
      <c r="FX755" s="57"/>
      <c r="FY755" s="57"/>
      <c r="FZ755" s="57"/>
      <c r="GA755" s="57"/>
      <c r="GB755" s="57"/>
      <c r="GC755" s="57"/>
      <c r="GD755" s="57"/>
      <c r="GE755" s="57"/>
      <c r="GF755" s="57"/>
      <c r="GG755" s="57"/>
      <c r="GH755" s="57"/>
      <c r="GI755" s="57"/>
      <c r="GJ755" s="57"/>
      <c r="GK755" s="57"/>
      <c r="GL755" s="57"/>
      <c r="GM755" s="57"/>
      <c r="GN755" s="57"/>
      <c r="GO755" s="57"/>
      <c r="GP755" s="57"/>
      <c r="GQ755" s="57"/>
      <c r="GR755" s="57"/>
      <c r="GS755" s="57"/>
      <c r="GT755" s="57"/>
      <c r="GU755" s="57"/>
      <c r="GV755" s="57"/>
      <c r="GW755" s="57"/>
      <c r="GX755" s="57"/>
      <c r="GY755" s="57"/>
      <c r="GZ755" s="57"/>
      <c r="HA755" s="57"/>
      <c r="HB755" s="57"/>
      <c r="HC755" s="57"/>
      <c r="HD755" s="57"/>
      <c r="HE755" s="57"/>
      <c r="HF755" s="57"/>
      <c r="HG755" s="57"/>
      <c r="HH755" s="57"/>
      <c r="HI755" s="57"/>
      <c r="HJ755" s="57"/>
      <c r="HK755" s="57"/>
      <c r="HL755" s="57"/>
      <c r="HM755" s="57"/>
      <c r="HN755" s="57"/>
      <c r="HO755" s="57"/>
      <c r="HP755" s="57"/>
      <c r="HQ755" s="57"/>
      <c r="HR755" s="57"/>
      <c r="HS755" s="57"/>
      <c r="HT755" s="57"/>
      <c r="HU755" s="57"/>
      <c r="HV755" s="57"/>
      <c r="HW755" s="57"/>
      <c r="HX755" s="57"/>
      <c r="HY755" s="57"/>
      <c r="HZ755" s="57"/>
      <c r="IA755" s="57"/>
      <c r="IB755" s="57"/>
      <c r="IC755" s="57"/>
    </row>
    <row r="756" spans="4:237"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  <c r="AA756" s="57"/>
      <c r="AB756" s="57"/>
      <c r="AC756" s="57"/>
      <c r="AD756" s="57"/>
      <c r="AE756" s="57"/>
      <c r="AF756" s="57"/>
      <c r="AG756" s="57"/>
      <c r="AH756" s="57"/>
      <c r="AI756" s="57"/>
      <c r="AJ756" s="57"/>
      <c r="AK756" s="57"/>
      <c r="AL756" s="57"/>
      <c r="AM756" s="57"/>
      <c r="AN756" s="57"/>
      <c r="AO756" s="57"/>
      <c r="AP756" s="57"/>
      <c r="AQ756" s="57"/>
      <c r="AR756" s="57"/>
      <c r="AS756" s="57"/>
      <c r="AT756" s="57"/>
      <c r="AU756" s="57"/>
      <c r="AV756" s="57"/>
      <c r="AW756" s="57"/>
      <c r="AX756" s="57"/>
      <c r="AY756" s="57"/>
      <c r="AZ756" s="57"/>
      <c r="BA756" s="57"/>
      <c r="BB756" s="57"/>
      <c r="BC756" s="57"/>
      <c r="BD756" s="57"/>
      <c r="BE756" s="57"/>
      <c r="BF756" s="57"/>
      <c r="BG756" s="57"/>
      <c r="BH756" s="57"/>
      <c r="BI756" s="57"/>
      <c r="BJ756" s="57"/>
      <c r="BK756" s="57"/>
      <c r="BL756" s="57"/>
      <c r="BM756" s="57"/>
      <c r="BN756" s="57"/>
      <c r="BO756" s="57"/>
      <c r="BP756" s="57"/>
      <c r="BQ756" s="57"/>
      <c r="BR756" s="57"/>
      <c r="BS756" s="57"/>
      <c r="BT756" s="57"/>
      <c r="BU756" s="57"/>
      <c r="BV756" s="57"/>
      <c r="BW756" s="57"/>
      <c r="BX756" s="57"/>
      <c r="BY756" s="57"/>
      <c r="BZ756" s="57"/>
      <c r="CA756" s="57"/>
      <c r="CB756" s="57"/>
      <c r="CC756" s="57"/>
      <c r="CD756" s="57"/>
      <c r="CE756" s="57"/>
      <c r="CF756" s="57"/>
      <c r="CG756" s="57"/>
      <c r="CH756" s="57"/>
      <c r="CI756" s="57"/>
      <c r="CJ756" s="57"/>
      <c r="CK756" s="57"/>
      <c r="CL756" s="57"/>
      <c r="CM756" s="57"/>
      <c r="CN756" s="57"/>
      <c r="CO756" s="57"/>
      <c r="CP756" s="57"/>
      <c r="CQ756" s="57"/>
      <c r="CR756" s="57"/>
      <c r="CS756" s="57"/>
      <c r="CT756" s="57"/>
      <c r="CU756" s="57"/>
      <c r="CV756" s="57"/>
      <c r="CW756" s="57"/>
      <c r="CX756" s="57"/>
      <c r="CY756" s="57"/>
      <c r="CZ756" s="57"/>
      <c r="DA756" s="57"/>
      <c r="DB756" s="57"/>
      <c r="DC756" s="57"/>
      <c r="DD756" s="57"/>
      <c r="DE756" s="57"/>
      <c r="DF756" s="57"/>
      <c r="DG756" s="57"/>
      <c r="DH756" s="57"/>
      <c r="DI756" s="57"/>
      <c r="DJ756" s="57"/>
      <c r="DK756" s="57"/>
      <c r="DL756" s="57"/>
      <c r="DM756" s="57"/>
      <c r="DN756" s="57"/>
      <c r="DO756" s="57"/>
      <c r="DP756" s="57"/>
      <c r="DQ756" s="57"/>
      <c r="DR756" s="57"/>
      <c r="DS756" s="57"/>
      <c r="DT756" s="57"/>
      <c r="DU756" s="57"/>
      <c r="DV756" s="57"/>
      <c r="DW756" s="57"/>
      <c r="DX756" s="57"/>
      <c r="DY756" s="57"/>
      <c r="DZ756" s="57"/>
      <c r="EA756" s="57"/>
      <c r="EB756" s="57"/>
      <c r="EC756" s="57"/>
      <c r="ED756" s="57"/>
      <c r="EE756" s="57"/>
      <c r="EF756" s="57"/>
      <c r="EG756" s="57"/>
      <c r="EH756" s="57"/>
      <c r="EI756" s="57"/>
      <c r="EJ756" s="57"/>
      <c r="EK756" s="57"/>
      <c r="EL756" s="57"/>
      <c r="EM756" s="57"/>
      <c r="EN756" s="57"/>
      <c r="EO756" s="57"/>
      <c r="EP756" s="57"/>
      <c r="EQ756" s="57"/>
      <c r="ER756" s="57"/>
      <c r="ES756" s="57"/>
      <c r="ET756" s="57"/>
      <c r="EU756" s="57"/>
      <c r="EV756" s="57"/>
      <c r="EW756" s="57"/>
      <c r="EX756" s="57"/>
      <c r="EY756" s="57"/>
      <c r="EZ756" s="57"/>
      <c r="FA756" s="57"/>
      <c r="FB756" s="57"/>
      <c r="FC756" s="57"/>
      <c r="FD756" s="57"/>
      <c r="FE756" s="57"/>
      <c r="FF756" s="57"/>
      <c r="FG756" s="57"/>
      <c r="FH756" s="57"/>
      <c r="FI756" s="57"/>
      <c r="FJ756" s="57"/>
      <c r="FK756" s="57"/>
      <c r="FL756" s="57"/>
      <c r="FM756" s="57"/>
      <c r="FN756" s="57"/>
      <c r="FO756" s="57"/>
      <c r="FP756" s="57"/>
      <c r="FQ756" s="57"/>
      <c r="FR756" s="57"/>
      <c r="FS756" s="57"/>
      <c r="FT756" s="57"/>
      <c r="FU756" s="57"/>
      <c r="FV756" s="57"/>
      <c r="FW756" s="57"/>
      <c r="FX756" s="57"/>
      <c r="FY756" s="57"/>
      <c r="FZ756" s="57"/>
      <c r="GA756" s="57"/>
      <c r="GB756" s="57"/>
      <c r="GC756" s="57"/>
      <c r="GD756" s="57"/>
      <c r="GE756" s="57"/>
      <c r="GF756" s="57"/>
      <c r="GG756" s="57"/>
      <c r="GH756" s="57"/>
      <c r="GI756" s="57"/>
      <c r="GJ756" s="57"/>
      <c r="GK756" s="57"/>
      <c r="GL756" s="57"/>
      <c r="GM756" s="57"/>
      <c r="GN756" s="57"/>
      <c r="GO756" s="57"/>
      <c r="GP756" s="57"/>
      <c r="GQ756" s="57"/>
      <c r="GR756" s="57"/>
      <c r="GS756" s="57"/>
      <c r="GT756" s="57"/>
      <c r="GU756" s="57"/>
      <c r="GV756" s="57"/>
      <c r="GW756" s="57"/>
      <c r="GX756" s="57"/>
      <c r="GY756" s="57"/>
      <c r="GZ756" s="57"/>
      <c r="HA756" s="57"/>
      <c r="HB756" s="57"/>
      <c r="HC756" s="57"/>
      <c r="HD756" s="57"/>
      <c r="HE756" s="57"/>
      <c r="HF756" s="57"/>
      <c r="HG756" s="57"/>
      <c r="HH756" s="57"/>
      <c r="HI756" s="57"/>
      <c r="HJ756" s="57"/>
      <c r="HK756" s="57"/>
      <c r="HL756" s="57"/>
      <c r="HM756" s="57"/>
      <c r="HN756" s="57"/>
      <c r="HO756" s="57"/>
      <c r="HP756" s="57"/>
      <c r="HQ756" s="57"/>
      <c r="HR756" s="57"/>
      <c r="HS756" s="57"/>
      <c r="HT756" s="57"/>
      <c r="HU756" s="57"/>
      <c r="HV756" s="57"/>
      <c r="HW756" s="57"/>
      <c r="HX756" s="57"/>
      <c r="HY756" s="57"/>
      <c r="HZ756" s="57"/>
      <c r="IA756" s="57"/>
      <c r="IB756" s="57"/>
      <c r="IC756" s="57"/>
    </row>
    <row r="757" spans="4:237"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  <c r="AA757" s="57"/>
      <c r="AB757" s="57"/>
      <c r="AC757" s="57"/>
      <c r="AD757" s="57"/>
      <c r="AE757" s="57"/>
      <c r="AF757" s="57"/>
      <c r="AG757" s="57"/>
      <c r="AH757" s="57"/>
      <c r="AI757" s="57"/>
      <c r="AJ757" s="57"/>
      <c r="AK757" s="57"/>
      <c r="AL757" s="57"/>
      <c r="AM757" s="57"/>
      <c r="AN757" s="57"/>
      <c r="AO757" s="57"/>
      <c r="AP757" s="57"/>
      <c r="AQ757" s="57"/>
      <c r="AR757" s="57"/>
      <c r="AS757" s="57"/>
      <c r="AT757" s="57"/>
      <c r="AU757" s="57"/>
      <c r="AV757" s="57"/>
      <c r="AW757" s="57"/>
      <c r="AX757" s="57"/>
      <c r="AY757" s="57"/>
      <c r="AZ757" s="57"/>
      <c r="BA757" s="57"/>
      <c r="BB757" s="57"/>
      <c r="BC757" s="57"/>
      <c r="BD757" s="57"/>
      <c r="BE757" s="57"/>
      <c r="BF757" s="57"/>
      <c r="BG757" s="57"/>
      <c r="BH757" s="57"/>
      <c r="BI757" s="57"/>
      <c r="BJ757" s="57"/>
      <c r="BK757" s="57"/>
      <c r="BL757" s="57"/>
      <c r="BM757" s="57"/>
      <c r="BN757" s="57"/>
      <c r="BO757" s="57"/>
      <c r="BP757" s="57"/>
      <c r="BQ757" s="57"/>
      <c r="BR757" s="57"/>
      <c r="BS757" s="57"/>
      <c r="BT757" s="57"/>
      <c r="BU757" s="57"/>
      <c r="BV757" s="57"/>
      <c r="BW757" s="57"/>
      <c r="BX757" s="57"/>
      <c r="BY757" s="57"/>
      <c r="BZ757" s="57"/>
      <c r="CA757" s="57"/>
      <c r="CB757" s="57"/>
      <c r="CC757" s="57"/>
      <c r="CD757" s="57"/>
      <c r="CE757" s="57"/>
      <c r="CF757" s="57"/>
      <c r="CG757" s="57"/>
      <c r="CH757" s="57"/>
      <c r="CI757" s="57"/>
      <c r="CJ757" s="57"/>
      <c r="CK757" s="57"/>
      <c r="CL757" s="57"/>
      <c r="CM757" s="57"/>
      <c r="CN757" s="57"/>
      <c r="CO757" s="57"/>
      <c r="CP757" s="57"/>
      <c r="CQ757" s="57"/>
      <c r="CR757" s="57"/>
      <c r="CS757" s="57"/>
      <c r="CT757" s="57"/>
      <c r="CU757" s="57"/>
      <c r="CV757" s="57"/>
      <c r="CW757" s="57"/>
      <c r="CX757" s="57"/>
      <c r="CY757" s="57"/>
      <c r="CZ757" s="57"/>
      <c r="DA757" s="57"/>
      <c r="DB757" s="57"/>
      <c r="DC757" s="57"/>
      <c r="DD757" s="57"/>
      <c r="DE757" s="57"/>
      <c r="DF757" s="57"/>
      <c r="DG757" s="57"/>
      <c r="DH757" s="57"/>
      <c r="DI757" s="57"/>
      <c r="DJ757" s="57"/>
      <c r="DK757" s="57"/>
      <c r="DL757" s="57"/>
      <c r="DM757" s="57"/>
      <c r="DN757" s="57"/>
      <c r="DO757" s="57"/>
      <c r="DP757" s="57"/>
      <c r="DQ757" s="57"/>
      <c r="DR757" s="57"/>
      <c r="DS757" s="57"/>
      <c r="DT757" s="57"/>
      <c r="DU757" s="57"/>
      <c r="DV757" s="57"/>
      <c r="DW757" s="57"/>
      <c r="DX757" s="57"/>
      <c r="DY757" s="57"/>
      <c r="DZ757" s="57"/>
      <c r="EA757" s="57"/>
      <c r="EB757" s="57"/>
      <c r="EC757" s="57"/>
      <c r="ED757" s="57"/>
      <c r="EE757" s="57"/>
      <c r="EF757" s="57"/>
      <c r="EG757" s="57"/>
      <c r="EH757" s="57"/>
      <c r="EI757" s="57"/>
      <c r="EJ757" s="57"/>
      <c r="EK757" s="57"/>
      <c r="EL757" s="57"/>
      <c r="EM757" s="57"/>
      <c r="EN757" s="57"/>
      <c r="EO757" s="57"/>
      <c r="EP757" s="57"/>
      <c r="EQ757" s="57"/>
      <c r="ER757" s="57"/>
      <c r="ES757" s="57"/>
      <c r="ET757" s="57"/>
      <c r="EU757" s="57"/>
      <c r="EV757" s="57"/>
      <c r="EW757" s="57"/>
      <c r="EX757" s="57"/>
      <c r="EY757" s="57"/>
      <c r="EZ757" s="57"/>
      <c r="FA757" s="57"/>
      <c r="FB757" s="57"/>
      <c r="FC757" s="57"/>
      <c r="FD757" s="57"/>
      <c r="FE757" s="57"/>
      <c r="FF757" s="57"/>
      <c r="FG757" s="57"/>
      <c r="FH757" s="57"/>
      <c r="FI757" s="57"/>
      <c r="FJ757" s="57"/>
      <c r="FK757" s="57"/>
      <c r="FL757" s="57"/>
      <c r="FM757" s="57"/>
      <c r="FN757" s="57"/>
      <c r="FO757" s="57"/>
      <c r="FP757" s="57"/>
      <c r="FQ757" s="57"/>
      <c r="FR757" s="57"/>
      <c r="FS757" s="57"/>
      <c r="FT757" s="57"/>
      <c r="FU757" s="57"/>
      <c r="FV757" s="57"/>
      <c r="FW757" s="57"/>
      <c r="FX757" s="57"/>
      <c r="FY757" s="57"/>
      <c r="FZ757" s="57"/>
      <c r="GA757" s="57"/>
      <c r="GB757" s="57"/>
      <c r="GC757" s="57"/>
      <c r="GD757" s="57"/>
      <c r="GE757" s="57"/>
      <c r="GF757" s="57"/>
      <c r="GG757" s="57"/>
      <c r="GH757" s="57"/>
      <c r="GI757" s="57"/>
      <c r="GJ757" s="57"/>
      <c r="GK757" s="57"/>
      <c r="GL757" s="57"/>
      <c r="GM757" s="57"/>
      <c r="GN757" s="57"/>
      <c r="GO757" s="57"/>
      <c r="GP757" s="57"/>
      <c r="GQ757" s="57"/>
      <c r="GR757" s="57"/>
      <c r="GS757" s="57"/>
      <c r="GT757" s="57"/>
      <c r="GU757" s="57"/>
      <c r="GV757" s="57"/>
      <c r="GW757" s="57"/>
      <c r="GX757" s="57"/>
      <c r="GY757" s="57"/>
      <c r="GZ757" s="57"/>
      <c r="HA757" s="57"/>
      <c r="HB757" s="57"/>
      <c r="HC757" s="57"/>
      <c r="HD757" s="57"/>
      <c r="HE757" s="57"/>
      <c r="HF757" s="57"/>
      <c r="HG757" s="57"/>
      <c r="HH757" s="57"/>
      <c r="HI757" s="57"/>
      <c r="HJ757" s="57"/>
      <c r="HK757" s="57"/>
      <c r="HL757" s="57"/>
      <c r="HM757" s="57"/>
      <c r="HN757" s="57"/>
      <c r="HO757" s="57"/>
      <c r="HP757" s="57"/>
      <c r="HQ757" s="57"/>
      <c r="HR757" s="57"/>
      <c r="HS757" s="57"/>
      <c r="HT757" s="57"/>
      <c r="HU757" s="57"/>
      <c r="HV757" s="57"/>
      <c r="HW757" s="57"/>
      <c r="HX757" s="57"/>
      <c r="HY757" s="57"/>
      <c r="HZ757" s="57"/>
      <c r="IA757" s="57"/>
      <c r="IB757" s="57"/>
      <c r="IC757" s="57"/>
    </row>
    <row r="758" spans="4:237"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  <c r="AA758" s="57"/>
      <c r="AB758" s="57"/>
      <c r="AC758" s="57"/>
      <c r="AD758" s="57"/>
      <c r="AE758" s="57"/>
      <c r="AF758" s="57"/>
      <c r="AG758" s="57"/>
      <c r="AH758" s="57"/>
      <c r="AI758" s="57"/>
      <c r="AJ758" s="57"/>
      <c r="AK758" s="57"/>
      <c r="AL758" s="57"/>
      <c r="AM758" s="57"/>
      <c r="AN758" s="57"/>
      <c r="AO758" s="57"/>
      <c r="AP758" s="57"/>
      <c r="AQ758" s="57"/>
      <c r="AR758" s="57"/>
      <c r="AS758" s="57"/>
      <c r="AT758" s="57"/>
      <c r="AU758" s="57"/>
      <c r="AV758" s="57"/>
      <c r="AW758" s="57"/>
      <c r="AX758" s="57"/>
      <c r="AY758" s="57"/>
      <c r="AZ758" s="57"/>
      <c r="BA758" s="57"/>
      <c r="BB758" s="57"/>
      <c r="BC758" s="57"/>
      <c r="BD758" s="57"/>
      <c r="BE758" s="57"/>
      <c r="BF758" s="57"/>
      <c r="BG758" s="57"/>
      <c r="BH758" s="57"/>
      <c r="BI758" s="57"/>
      <c r="BJ758" s="57"/>
      <c r="BK758" s="57"/>
      <c r="BL758" s="57"/>
      <c r="BM758" s="57"/>
      <c r="BN758" s="57"/>
      <c r="BO758" s="57"/>
      <c r="BP758" s="57"/>
      <c r="BQ758" s="57"/>
      <c r="BR758" s="57"/>
      <c r="BS758" s="57"/>
      <c r="BT758" s="57"/>
      <c r="BU758" s="57"/>
      <c r="BV758" s="57"/>
      <c r="BW758" s="57"/>
      <c r="BX758" s="57"/>
      <c r="BY758" s="57"/>
      <c r="BZ758" s="57"/>
      <c r="CA758" s="57"/>
      <c r="CB758" s="57"/>
      <c r="CC758" s="57"/>
      <c r="CD758" s="57"/>
      <c r="CE758" s="57"/>
      <c r="CF758" s="57"/>
      <c r="CG758" s="57"/>
      <c r="CH758" s="57"/>
      <c r="CI758" s="57"/>
      <c r="CJ758" s="57"/>
      <c r="CK758" s="57"/>
      <c r="CL758" s="57"/>
      <c r="CM758" s="57"/>
      <c r="CN758" s="57"/>
      <c r="CO758" s="57"/>
      <c r="CP758" s="57"/>
      <c r="CQ758" s="57"/>
      <c r="CR758" s="57"/>
      <c r="CS758" s="57"/>
      <c r="CT758" s="57"/>
      <c r="CU758" s="57"/>
      <c r="CV758" s="57"/>
      <c r="CW758" s="57"/>
      <c r="CX758" s="57"/>
      <c r="CY758" s="57"/>
      <c r="CZ758" s="57"/>
      <c r="DA758" s="57"/>
      <c r="DB758" s="57"/>
      <c r="DC758" s="57"/>
      <c r="DD758" s="57"/>
      <c r="DE758" s="57"/>
      <c r="DF758" s="57"/>
      <c r="DG758" s="57"/>
      <c r="DH758" s="57"/>
      <c r="DI758" s="57"/>
      <c r="DJ758" s="57"/>
      <c r="DK758" s="57"/>
      <c r="DL758" s="57"/>
      <c r="DM758" s="57"/>
      <c r="DN758" s="57"/>
      <c r="DO758" s="57"/>
      <c r="DP758" s="57"/>
      <c r="DQ758" s="57"/>
      <c r="DR758" s="57"/>
      <c r="DS758" s="57"/>
      <c r="DT758" s="57"/>
      <c r="DU758" s="57"/>
      <c r="DV758" s="57"/>
      <c r="DW758" s="57"/>
      <c r="DX758" s="57"/>
      <c r="DY758" s="57"/>
      <c r="DZ758" s="57"/>
      <c r="EA758" s="57"/>
      <c r="EB758" s="57"/>
      <c r="EC758" s="57"/>
      <c r="ED758" s="57"/>
      <c r="EE758" s="57"/>
      <c r="EF758" s="57"/>
      <c r="EG758" s="57"/>
      <c r="EH758" s="57"/>
      <c r="EI758" s="57"/>
      <c r="EJ758" s="57"/>
      <c r="EK758" s="57"/>
      <c r="EL758" s="57"/>
      <c r="EM758" s="57"/>
      <c r="EN758" s="57"/>
      <c r="EO758" s="57"/>
      <c r="EP758" s="57"/>
      <c r="EQ758" s="57"/>
      <c r="ER758" s="57"/>
      <c r="ES758" s="57"/>
      <c r="ET758" s="57"/>
      <c r="EU758" s="57"/>
      <c r="EV758" s="57"/>
      <c r="EW758" s="57"/>
      <c r="EX758" s="57"/>
      <c r="EY758" s="57"/>
      <c r="EZ758" s="57"/>
      <c r="FA758" s="57"/>
      <c r="FB758" s="57"/>
      <c r="FC758" s="57"/>
      <c r="FD758" s="57"/>
      <c r="FE758" s="57"/>
      <c r="FF758" s="57"/>
      <c r="FG758" s="57"/>
      <c r="FH758" s="57"/>
      <c r="FI758" s="57"/>
      <c r="FJ758" s="57"/>
      <c r="FK758" s="57"/>
      <c r="FL758" s="57"/>
      <c r="FM758" s="57"/>
      <c r="FN758" s="57"/>
      <c r="FO758" s="57"/>
      <c r="FP758" s="57"/>
      <c r="FQ758" s="57"/>
      <c r="FR758" s="57"/>
      <c r="FS758" s="57"/>
      <c r="FT758" s="57"/>
      <c r="FU758" s="57"/>
      <c r="FV758" s="57"/>
      <c r="FW758" s="57"/>
      <c r="FX758" s="57"/>
      <c r="FY758" s="57"/>
      <c r="FZ758" s="57"/>
      <c r="GA758" s="57"/>
      <c r="GB758" s="57"/>
      <c r="GC758" s="57"/>
      <c r="GD758" s="57"/>
      <c r="GE758" s="57"/>
      <c r="GF758" s="57"/>
      <c r="GG758" s="57"/>
      <c r="GH758" s="57"/>
      <c r="GI758" s="57"/>
      <c r="GJ758" s="57"/>
      <c r="GK758" s="57"/>
      <c r="GL758" s="57"/>
      <c r="GM758" s="57"/>
      <c r="GN758" s="57"/>
      <c r="GO758" s="57"/>
      <c r="GP758" s="57"/>
      <c r="GQ758" s="57"/>
      <c r="GR758" s="57"/>
      <c r="GS758" s="57"/>
      <c r="GT758" s="57"/>
      <c r="GU758" s="57"/>
      <c r="GV758" s="57"/>
      <c r="GW758" s="57"/>
      <c r="GX758" s="57"/>
      <c r="GY758" s="57"/>
      <c r="GZ758" s="57"/>
      <c r="HA758" s="57"/>
      <c r="HB758" s="57"/>
      <c r="HC758" s="57"/>
      <c r="HD758" s="57"/>
      <c r="HE758" s="57"/>
      <c r="HF758" s="57"/>
      <c r="HG758" s="57"/>
      <c r="HH758" s="57"/>
      <c r="HI758" s="57"/>
      <c r="HJ758" s="57"/>
      <c r="HK758" s="57"/>
      <c r="HL758" s="57"/>
      <c r="HM758" s="57"/>
      <c r="HN758" s="57"/>
      <c r="HO758" s="57"/>
      <c r="HP758" s="57"/>
      <c r="HQ758" s="57"/>
      <c r="HR758" s="57"/>
      <c r="HS758" s="57"/>
      <c r="HT758" s="57"/>
      <c r="HU758" s="57"/>
      <c r="HV758" s="57"/>
      <c r="HW758" s="57"/>
      <c r="HX758" s="57"/>
      <c r="HY758" s="57"/>
      <c r="HZ758" s="57"/>
      <c r="IA758" s="57"/>
      <c r="IB758" s="57"/>
      <c r="IC758" s="57"/>
    </row>
    <row r="759" spans="4:237"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  <c r="AA759" s="57"/>
      <c r="AB759" s="57"/>
      <c r="AC759" s="57"/>
      <c r="AD759" s="57"/>
      <c r="AE759" s="57"/>
      <c r="AF759" s="57"/>
      <c r="AG759" s="57"/>
      <c r="AH759" s="57"/>
      <c r="AI759" s="57"/>
      <c r="AJ759" s="57"/>
      <c r="AK759" s="57"/>
      <c r="AL759" s="57"/>
      <c r="AM759" s="57"/>
      <c r="AN759" s="57"/>
      <c r="AO759" s="57"/>
      <c r="AP759" s="57"/>
      <c r="AQ759" s="57"/>
      <c r="AR759" s="57"/>
      <c r="AS759" s="57"/>
      <c r="AT759" s="57"/>
      <c r="AU759" s="57"/>
      <c r="AV759" s="57"/>
      <c r="AW759" s="57"/>
      <c r="AX759" s="57"/>
      <c r="AY759" s="57"/>
      <c r="AZ759" s="57"/>
      <c r="BA759" s="57"/>
      <c r="BB759" s="57"/>
      <c r="BC759" s="57"/>
      <c r="BD759" s="57"/>
      <c r="BE759" s="57"/>
      <c r="BF759" s="57"/>
      <c r="BG759" s="57"/>
      <c r="BH759" s="57"/>
      <c r="BI759" s="57"/>
      <c r="BJ759" s="57"/>
      <c r="BK759" s="57"/>
      <c r="BL759" s="57"/>
      <c r="BM759" s="57"/>
      <c r="BN759" s="57"/>
      <c r="BO759" s="57"/>
      <c r="BP759" s="57"/>
      <c r="BQ759" s="57"/>
      <c r="BR759" s="57"/>
      <c r="BS759" s="57"/>
      <c r="BT759" s="57"/>
      <c r="BU759" s="57"/>
      <c r="BV759" s="57"/>
      <c r="BW759" s="57"/>
      <c r="BX759" s="57"/>
      <c r="BY759" s="57"/>
      <c r="BZ759" s="57"/>
      <c r="CA759" s="57"/>
      <c r="CB759" s="57"/>
      <c r="CC759" s="57"/>
      <c r="CD759" s="57"/>
      <c r="CE759" s="57"/>
      <c r="CF759" s="57"/>
      <c r="CG759" s="57"/>
      <c r="CH759" s="57"/>
      <c r="CI759" s="57"/>
      <c r="CJ759" s="57"/>
      <c r="CK759" s="57"/>
      <c r="CL759" s="57"/>
      <c r="CM759" s="57"/>
      <c r="CN759" s="57"/>
      <c r="CO759" s="57"/>
      <c r="CP759" s="57"/>
      <c r="CQ759" s="57"/>
      <c r="CR759" s="57"/>
      <c r="CS759" s="57"/>
      <c r="CT759" s="57"/>
      <c r="CU759" s="57"/>
      <c r="CV759" s="57"/>
      <c r="CW759" s="57"/>
      <c r="CX759" s="57"/>
      <c r="CY759" s="57"/>
      <c r="CZ759" s="57"/>
      <c r="DA759" s="57"/>
      <c r="DB759" s="57"/>
      <c r="DC759" s="57"/>
      <c r="DD759" s="57"/>
      <c r="DE759" s="57"/>
      <c r="DF759" s="57"/>
      <c r="DG759" s="57"/>
      <c r="DH759" s="57"/>
      <c r="DI759" s="57"/>
      <c r="DJ759" s="57"/>
      <c r="DK759" s="57"/>
      <c r="DL759" s="57"/>
      <c r="DM759" s="57"/>
      <c r="DN759" s="57"/>
      <c r="DO759" s="57"/>
      <c r="DP759" s="57"/>
      <c r="DQ759" s="57"/>
      <c r="DR759" s="57"/>
      <c r="DS759" s="57"/>
      <c r="DT759" s="57"/>
      <c r="DU759" s="57"/>
      <c r="DV759" s="57"/>
      <c r="DW759" s="57"/>
      <c r="DX759" s="57"/>
      <c r="DY759" s="57"/>
      <c r="DZ759" s="57"/>
      <c r="EA759" s="57"/>
      <c r="EB759" s="57"/>
      <c r="EC759" s="57"/>
      <c r="ED759" s="57"/>
      <c r="EE759" s="57"/>
      <c r="EF759" s="57"/>
      <c r="EG759" s="57"/>
      <c r="EH759" s="57"/>
      <c r="EI759" s="57"/>
      <c r="EJ759" s="57"/>
      <c r="EK759" s="57"/>
      <c r="EL759" s="57"/>
      <c r="EM759" s="57"/>
      <c r="EN759" s="57"/>
      <c r="EO759" s="57"/>
      <c r="EP759" s="57"/>
      <c r="EQ759" s="57"/>
      <c r="ER759" s="57"/>
      <c r="ES759" s="57"/>
      <c r="ET759" s="57"/>
      <c r="EU759" s="57"/>
      <c r="EV759" s="57"/>
      <c r="EW759" s="57"/>
      <c r="EX759" s="57"/>
      <c r="EY759" s="57"/>
      <c r="EZ759" s="57"/>
      <c r="FA759" s="57"/>
      <c r="FB759" s="57"/>
      <c r="FC759" s="57"/>
      <c r="FD759" s="57"/>
      <c r="FE759" s="57"/>
      <c r="FF759" s="57"/>
      <c r="FG759" s="57"/>
      <c r="FH759" s="57"/>
      <c r="FI759" s="57"/>
      <c r="FJ759" s="57"/>
      <c r="FK759" s="57"/>
      <c r="FL759" s="57"/>
      <c r="FM759" s="57"/>
      <c r="FN759" s="57"/>
      <c r="FO759" s="57"/>
      <c r="FP759" s="57"/>
      <c r="FQ759" s="57"/>
      <c r="FR759" s="57"/>
      <c r="FS759" s="57"/>
      <c r="FT759" s="57"/>
      <c r="FU759" s="57"/>
      <c r="FV759" s="57"/>
      <c r="FW759" s="57"/>
      <c r="FX759" s="57"/>
      <c r="FY759" s="57"/>
      <c r="FZ759" s="57"/>
      <c r="GA759" s="57"/>
      <c r="GB759" s="57"/>
      <c r="GC759" s="57"/>
      <c r="GD759" s="57"/>
      <c r="GE759" s="57"/>
      <c r="GF759" s="57"/>
      <c r="GG759" s="57"/>
      <c r="GH759" s="57"/>
      <c r="GI759" s="57"/>
      <c r="GJ759" s="57"/>
      <c r="GK759" s="57"/>
      <c r="GL759" s="57"/>
      <c r="GM759" s="57"/>
      <c r="GN759" s="57"/>
      <c r="GO759" s="57"/>
      <c r="GP759" s="57"/>
      <c r="GQ759" s="57"/>
      <c r="GR759" s="57"/>
      <c r="GS759" s="57"/>
      <c r="GT759" s="57"/>
      <c r="GU759" s="57"/>
      <c r="GV759" s="57"/>
      <c r="GW759" s="57"/>
      <c r="GX759" s="57"/>
      <c r="GY759" s="57"/>
      <c r="GZ759" s="57"/>
      <c r="HA759" s="57"/>
      <c r="HB759" s="57"/>
      <c r="HC759" s="57"/>
      <c r="HD759" s="57"/>
      <c r="HE759" s="57"/>
      <c r="HF759" s="57"/>
      <c r="HG759" s="57"/>
      <c r="HH759" s="57"/>
      <c r="HI759" s="57"/>
      <c r="HJ759" s="57"/>
      <c r="HK759" s="57"/>
      <c r="HL759" s="57"/>
      <c r="HM759" s="57"/>
      <c r="HN759" s="57"/>
      <c r="HO759" s="57"/>
      <c r="HP759" s="57"/>
      <c r="HQ759" s="57"/>
      <c r="HR759" s="57"/>
      <c r="HS759" s="57"/>
      <c r="HT759" s="57"/>
      <c r="HU759" s="57"/>
      <c r="HV759" s="57"/>
      <c r="HW759" s="57"/>
      <c r="HX759" s="57"/>
      <c r="HY759" s="57"/>
      <c r="HZ759" s="57"/>
      <c r="IA759" s="57"/>
      <c r="IB759" s="57"/>
      <c r="IC759" s="57"/>
    </row>
    <row r="760" spans="4:237"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  <c r="AA760" s="57"/>
      <c r="AB760" s="57"/>
      <c r="AC760" s="57"/>
      <c r="AD760" s="57"/>
      <c r="AE760" s="57"/>
      <c r="AF760" s="57"/>
      <c r="AG760" s="57"/>
      <c r="AH760" s="57"/>
      <c r="AI760" s="57"/>
      <c r="AJ760" s="57"/>
      <c r="AK760" s="57"/>
      <c r="AL760" s="57"/>
      <c r="AM760" s="57"/>
      <c r="AN760" s="57"/>
      <c r="AO760" s="57"/>
      <c r="AP760" s="57"/>
      <c r="AQ760" s="57"/>
      <c r="AR760" s="57"/>
      <c r="AS760" s="57"/>
      <c r="AT760" s="57"/>
      <c r="AU760" s="57"/>
      <c r="AV760" s="57"/>
      <c r="AW760" s="57"/>
      <c r="AX760" s="57"/>
      <c r="AY760" s="57"/>
      <c r="AZ760" s="57"/>
      <c r="BA760" s="57"/>
      <c r="BB760" s="57"/>
      <c r="BC760" s="57"/>
      <c r="BD760" s="57"/>
      <c r="BE760" s="57"/>
      <c r="BF760" s="57"/>
      <c r="BG760" s="57"/>
      <c r="BH760" s="57"/>
      <c r="BI760" s="57"/>
      <c r="BJ760" s="57"/>
      <c r="BK760" s="57"/>
      <c r="BL760" s="57"/>
      <c r="BM760" s="57"/>
      <c r="BN760" s="57"/>
      <c r="BO760" s="57"/>
      <c r="BP760" s="57"/>
      <c r="BQ760" s="57"/>
      <c r="BR760" s="57"/>
      <c r="BS760" s="57"/>
      <c r="BT760" s="57"/>
      <c r="BU760" s="57"/>
      <c r="BV760" s="57"/>
      <c r="BW760" s="57"/>
      <c r="BX760" s="57"/>
      <c r="BY760" s="57"/>
      <c r="BZ760" s="57"/>
      <c r="CA760" s="57"/>
      <c r="CB760" s="57"/>
      <c r="CC760" s="57"/>
      <c r="CD760" s="57"/>
      <c r="CE760" s="57"/>
      <c r="CF760" s="57"/>
      <c r="CG760" s="57"/>
      <c r="CH760" s="57"/>
      <c r="CI760" s="57"/>
      <c r="CJ760" s="57"/>
      <c r="CK760" s="57"/>
      <c r="CL760" s="57"/>
      <c r="CM760" s="57"/>
      <c r="CN760" s="57"/>
      <c r="CO760" s="57"/>
      <c r="CP760" s="57"/>
      <c r="CQ760" s="57"/>
      <c r="CR760" s="57"/>
      <c r="CS760" s="57"/>
      <c r="CT760" s="57"/>
      <c r="CU760" s="57"/>
      <c r="CV760" s="57"/>
      <c r="CW760" s="57"/>
      <c r="CX760" s="57"/>
      <c r="CY760" s="57"/>
      <c r="CZ760" s="57"/>
      <c r="DA760" s="57"/>
      <c r="DB760" s="57"/>
      <c r="DC760" s="57"/>
      <c r="DD760" s="57"/>
      <c r="DE760" s="57"/>
      <c r="DF760" s="57"/>
      <c r="DG760" s="57"/>
      <c r="DH760" s="57"/>
      <c r="DI760" s="57"/>
      <c r="DJ760" s="57"/>
      <c r="DK760" s="57"/>
      <c r="DL760" s="57"/>
      <c r="DM760" s="57"/>
      <c r="DN760" s="57"/>
      <c r="DO760" s="57"/>
      <c r="DP760" s="57"/>
      <c r="DQ760" s="57"/>
      <c r="DR760" s="57"/>
      <c r="DS760" s="57"/>
      <c r="DT760" s="57"/>
      <c r="DU760" s="57"/>
      <c r="DV760" s="57"/>
      <c r="DW760" s="57"/>
      <c r="DX760" s="57"/>
      <c r="DY760" s="57"/>
      <c r="DZ760" s="57"/>
      <c r="EA760" s="57"/>
      <c r="EB760" s="57"/>
      <c r="EC760" s="57"/>
      <c r="ED760" s="57"/>
      <c r="EE760" s="57"/>
      <c r="EF760" s="57"/>
      <c r="EG760" s="57"/>
      <c r="EH760" s="57"/>
      <c r="EI760" s="57"/>
      <c r="EJ760" s="57"/>
      <c r="EK760" s="57"/>
      <c r="EL760" s="57"/>
      <c r="EM760" s="57"/>
      <c r="EN760" s="57"/>
      <c r="EO760" s="57"/>
      <c r="EP760" s="57"/>
      <c r="EQ760" s="57"/>
      <c r="ER760" s="57"/>
      <c r="ES760" s="57"/>
      <c r="ET760" s="57"/>
      <c r="EU760" s="57"/>
      <c r="EV760" s="57"/>
      <c r="EW760" s="57"/>
      <c r="EX760" s="57"/>
      <c r="EY760" s="57"/>
      <c r="EZ760" s="57"/>
      <c r="FA760" s="57"/>
      <c r="FB760" s="57"/>
      <c r="FC760" s="57"/>
      <c r="FD760" s="57"/>
      <c r="FE760" s="57"/>
      <c r="FF760" s="57"/>
      <c r="FG760" s="57"/>
      <c r="FH760" s="57"/>
      <c r="FI760" s="57"/>
      <c r="FJ760" s="57"/>
      <c r="FK760" s="57"/>
      <c r="FL760" s="57"/>
      <c r="FM760" s="57"/>
      <c r="FN760" s="57"/>
      <c r="FO760" s="57"/>
      <c r="FP760" s="57"/>
      <c r="FQ760" s="57"/>
      <c r="FR760" s="57"/>
      <c r="FS760" s="57"/>
      <c r="FT760" s="57"/>
      <c r="FU760" s="57"/>
      <c r="FV760" s="57"/>
      <c r="FW760" s="57"/>
      <c r="FX760" s="57"/>
      <c r="FY760" s="57"/>
      <c r="FZ760" s="57"/>
      <c r="GA760" s="57"/>
      <c r="GB760" s="57"/>
      <c r="GC760" s="57"/>
      <c r="GD760" s="57"/>
      <c r="GE760" s="57"/>
      <c r="GF760" s="57"/>
      <c r="GG760" s="57"/>
      <c r="GH760" s="57"/>
      <c r="GI760" s="57"/>
      <c r="GJ760" s="57"/>
      <c r="GK760" s="57"/>
      <c r="GL760" s="57"/>
      <c r="GM760" s="57"/>
      <c r="GN760" s="57"/>
      <c r="GO760" s="57"/>
      <c r="GP760" s="57"/>
      <c r="GQ760" s="57"/>
      <c r="GR760" s="57"/>
      <c r="GS760" s="57"/>
      <c r="GT760" s="57"/>
      <c r="GU760" s="57"/>
      <c r="GV760" s="57"/>
      <c r="GW760" s="57"/>
      <c r="GX760" s="57"/>
      <c r="GY760" s="57"/>
      <c r="GZ760" s="57"/>
      <c r="HA760" s="57"/>
      <c r="HB760" s="57"/>
      <c r="HC760" s="57"/>
      <c r="HD760" s="57"/>
      <c r="HE760" s="57"/>
      <c r="HF760" s="57"/>
      <c r="HG760" s="57"/>
      <c r="HH760" s="57"/>
      <c r="HI760" s="57"/>
      <c r="HJ760" s="57"/>
      <c r="HK760" s="57"/>
      <c r="HL760" s="57"/>
      <c r="HM760" s="57"/>
      <c r="HN760" s="57"/>
      <c r="HO760" s="57"/>
      <c r="HP760" s="57"/>
      <c r="HQ760" s="57"/>
      <c r="HR760" s="57"/>
      <c r="HS760" s="57"/>
      <c r="HT760" s="57"/>
      <c r="HU760" s="57"/>
      <c r="HV760" s="57"/>
      <c r="HW760" s="57"/>
      <c r="HX760" s="57"/>
      <c r="HY760" s="57"/>
      <c r="HZ760" s="57"/>
      <c r="IA760" s="57"/>
      <c r="IB760" s="57"/>
      <c r="IC760" s="57"/>
    </row>
    <row r="761" spans="4:237"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  <c r="AA761" s="57"/>
      <c r="AB761" s="57"/>
      <c r="AC761" s="57"/>
      <c r="AD761" s="57"/>
      <c r="AE761" s="57"/>
      <c r="AF761" s="57"/>
      <c r="AG761" s="57"/>
      <c r="AH761" s="57"/>
      <c r="AI761" s="57"/>
      <c r="AJ761" s="57"/>
      <c r="AK761" s="57"/>
      <c r="AL761" s="57"/>
      <c r="AM761" s="57"/>
      <c r="AN761" s="57"/>
      <c r="AO761" s="57"/>
      <c r="AP761" s="57"/>
      <c r="AQ761" s="57"/>
      <c r="AR761" s="57"/>
      <c r="AS761" s="57"/>
      <c r="AT761" s="57"/>
      <c r="AU761" s="57"/>
      <c r="AV761" s="57"/>
      <c r="AW761" s="57"/>
      <c r="AX761" s="57"/>
      <c r="AY761" s="57"/>
      <c r="AZ761" s="57"/>
      <c r="BA761" s="57"/>
      <c r="BB761" s="57"/>
      <c r="BC761" s="57"/>
      <c r="BD761" s="57"/>
      <c r="BE761" s="57"/>
      <c r="BF761" s="57"/>
      <c r="BG761" s="57"/>
      <c r="BH761" s="57"/>
      <c r="BI761" s="57"/>
      <c r="BJ761" s="57"/>
      <c r="BK761" s="57"/>
      <c r="BL761" s="57"/>
      <c r="BM761" s="57"/>
      <c r="BN761" s="57"/>
      <c r="BO761" s="57"/>
      <c r="BP761" s="57"/>
      <c r="BQ761" s="57"/>
      <c r="BR761" s="57"/>
      <c r="BS761" s="57"/>
      <c r="BT761" s="57"/>
      <c r="BU761" s="57"/>
      <c r="BV761" s="57"/>
      <c r="BW761" s="57"/>
      <c r="BX761" s="57"/>
      <c r="BY761" s="57"/>
      <c r="BZ761" s="57"/>
      <c r="CA761" s="57"/>
      <c r="CB761" s="57"/>
      <c r="CC761" s="57"/>
      <c r="CD761" s="57"/>
      <c r="CE761" s="57"/>
      <c r="CF761" s="57"/>
      <c r="CG761" s="57"/>
      <c r="CH761" s="57"/>
      <c r="CI761" s="57"/>
      <c r="CJ761" s="57"/>
      <c r="CK761" s="57"/>
      <c r="CL761" s="57"/>
      <c r="CM761" s="57"/>
      <c r="CN761" s="57"/>
      <c r="CO761" s="57"/>
      <c r="CP761" s="57"/>
      <c r="CQ761" s="57"/>
      <c r="CR761" s="57"/>
      <c r="CS761" s="57"/>
      <c r="CT761" s="57"/>
      <c r="CU761" s="57"/>
      <c r="CV761" s="57"/>
      <c r="CW761" s="57"/>
      <c r="CX761" s="57"/>
      <c r="CY761" s="57"/>
      <c r="CZ761" s="57"/>
      <c r="DA761" s="57"/>
      <c r="DB761" s="57"/>
      <c r="DC761" s="57"/>
      <c r="DD761" s="57"/>
      <c r="DE761" s="57"/>
      <c r="DF761" s="57"/>
      <c r="DG761" s="57"/>
      <c r="DH761" s="57"/>
      <c r="DI761" s="57"/>
      <c r="DJ761" s="57"/>
      <c r="DK761" s="57"/>
      <c r="DL761" s="57"/>
      <c r="DM761" s="57"/>
      <c r="DN761" s="57"/>
      <c r="DO761" s="57"/>
      <c r="DP761" s="57"/>
      <c r="DQ761" s="57"/>
      <c r="DR761" s="57"/>
      <c r="DS761" s="57"/>
      <c r="DT761" s="57"/>
      <c r="DU761" s="57"/>
      <c r="DV761" s="57"/>
      <c r="DW761" s="57"/>
      <c r="DX761" s="57"/>
      <c r="DY761" s="57"/>
      <c r="DZ761" s="57"/>
      <c r="EA761" s="57"/>
      <c r="EB761" s="57"/>
      <c r="EC761" s="57"/>
      <c r="ED761" s="57"/>
      <c r="EE761" s="57"/>
      <c r="EF761" s="57"/>
      <c r="EG761" s="57"/>
      <c r="EH761" s="57"/>
      <c r="EI761" s="57"/>
      <c r="EJ761" s="57"/>
      <c r="EK761" s="57"/>
      <c r="EL761" s="57"/>
      <c r="EM761" s="57"/>
      <c r="EN761" s="57"/>
      <c r="EO761" s="57"/>
      <c r="EP761" s="57"/>
      <c r="EQ761" s="57"/>
      <c r="ER761" s="57"/>
      <c r="ES761" s="57"/>
      <c r="ET761" s="57"/>
      <c r="EU761" s="57"/>
      <c r="EV761" s="57"/>
      <c r="EW761" s="57"/>
      <c r="EX761" s="57"/>
      <c r="EY761" s="57"/>
      <c r="EZ761" s="57"/>
      <c r="FA761" s="57"/>
      <c r="FB761" s="57"/>
      <c r="FC761" s="57"/>
      <c r="FD761" s="57"/>
      <c r="FE761" s="57"/>
      <c r="FF761" s="57"/>
      <c r="FG761" s="57"/>
      <c r="FH761" s="57"/>
      <c r="FI761" s="57"/>
      <c r="FJ761" s="57"/>
      <c r="FK761" s="57"/>
      <c r="FL761" s="57"/>
      <c r="FM761" s="57"/>
      <c r="FN761" s="57"/>
      <c r="FO761" s="57"/>
      <c r="FP761" s="57"/>
      <c r="FQ761" s="57"/>
      <c r="FR761" s="57"/>
      <c r="FS761" s="57"/>
      <c r="FT761" s="57"/>
      <c r="FU761" s="57"/>
      <c r="FV761" s="57"/>
      <c r="FW761" s="57"/>
      <c r="FX761" s="57"/>
      <c r="FY761" s="57"/>
      <c r="FZ761" s="57"/>
      <c r="GA761" s="57"/>
      <c r="GB761" s="57"/>
      <c r="GC761" s="57"/>
      <c r="GD761" s="57"/>
      <c r="GE761" s="57"/>
      <c r="GF761" s="57"/>
      <c r="GG761" s="57"/>
      <c r="GH761" s="57"/>
      <c r="GI761" s="57"/>
      <c r="GJ761" s="57"/>
      <c r="GK761" s="57"/>
      <c r="GL761" s="57"/>
      <c r="GM761" s="57"/>
      <c r="GN761" s="57"/>
      <c r="GO761" s="57"/>
      <c r="GP761" s="57"/>
      <c r="GQ761" s="57"/>
      <c r="GR761" s="57"/>
      <c r="GS761" s="57"/>
      <c r="GT761" s="57"/>
      <c r="GU761" s="57"/>
      <c r="GV761" s="57"/>
      <c r="GW761" s="57"/>
      <c r="GX761" s="57"/>
      <c r="GY761" s="57"/>
      <c r="GZ761" s="57"/>
      <c r="HA761" s="57"/>
      <c r="HB761" s="57"/>
      <c r="HC761" s="57"/>
      <c r="HD761" s="57"/>
      <c r="HE761" s="57"/>
      <c r="HF761" s="57"/>
      <c r="HG761" s="57"/>
      <c r="HH761" s="57"/>
      <c r="HI761" s="57"/>
      <c r="HJ761" s="57"/>
      <c r="HK761" s="57"/>
      <c r="HL761" s="57"/>
      <c r="HM761" s="57"/>
      <c r="HN761" s="57"/>
      <c r="HO761" s="57"/>
      <c r="HP761" s="57"/>
      <c r="HQ761" s="57"/>
      <c r="HR761" s="57"/>
      <c r="HS761" s="57"/>
      <c r="HT761" s="57"/>
      <c r="HU761" s="57"/>
      <c r="HV761" s="57"/>
      <c r="HW761" s="57"/>
      <c r="HX761" s="57"/>
      <c r="HY761" s="57"/>
      <c r="HZ761" s="57"/>
      <c r="IA761" s="57"/>
      <c r="IB761" s="57"/>
      <c r="IC761" s="57"/>
    </row>
    <row r="762" spans="4:237"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  <c r="AA762" s="57"/>
      <c r="AB762" s="57"/>
      <c r="AC762" s="57"/>
      <c r="AD762" s="57"/>
      <c r="AE762" s="57"/>
      <c r="AF762" s="57"/>
      <c r="AG762" s="57"/>
      <c r="AH762" s="57"/>
      <c r="AI762" s="57"/>
      <c r="AJ762" s="57"/>
      <c r="AK762" s="57"/>
      <c r="AL762" s="57"/>
      <c r="AM762" s="57"/>
      <c r="AN762" s="57"/>
      <c r="AO762" s="57"/>
      <c r="AP762" s="57"/>
      <c r="AQ762" s="57"/>
      <c r="AR762" s="57"/>
      <c r="AS762" s="57"/>
      <c r="AT762" s="57"/>
      <c r="AU762" s="57"/>
      <c r="AV762" s="57"/>
      <c r="AW762" s="57"/>
      <c r="AX762" s="57"/>
      <c r="AY762" s="57"/>
      <c r="AZ762" s="57"/>
      <c r="BA762" s="57"/>
      <c r="BB762" s="57"/>
      <c r="BC762" s="57"/>
      <c r="BD762" s="57"/>
      <c r="BE762" s="57"/>
      <c r="BF762" s="57"/>
      <c r="BG762" s="57"/>
      <c r="BH762" s="57"/>
      <c r="BI762" s="57"/>
      <c r="BJ762" s="57"/>
      <c r="BK762" s="57"/>
      <c r="BL762" s="57"/>
      <c r="BM762" s="57"/>
      <c r="BN762" s="57"/>
      <c r="BO762" s="57"/>
      <c r="BP762" s="57"/>
      <c r="BQ762" s="57"/>
      <c r="BR762" s="57"/>
      <c r="BS762" s="57"/>
      <c r="BT762" s="57"/>
      <c r="BU762" s="57"/>
      <c r="BV762" s="57"/>
      <c r="BW762" s="57"/>
      <c r="BX762" s="57"/>
      <c r="BY762" s="57"/>
      <c r="BZ762" s="57"/>
      <c r="CA762" s="57"/>
      <c r="CB762" s="57"/>
      <c r="CC762" s="57"/>
      <c r="CD762" s="57"/>
      <c r="CE762" s="57"/>
      <c r="CF762" s="57"/>
      <c r="CG762" s="57"/>
      <c r="CH762" s="57"/>
      <c r="CI762" s="57"/>
      <c r="CJ762" s="57"/>
      <c r="CK762" s="57"/>
      <c r="CL762" s="57"/>
      <c r="CM762" s="57"/>
      <c r="CN762" s="57"/>
      <c r="CO762" s="57"/>
      <c r="CP762" s="57"/>
      <c r="CQ762" s="57"/>
      <c r="CR762" s="57"/>
      <c r="CS762" s="57"/>
      <c r="CT762" s="57"/>
      <c r="CU762" s="57"/>
      <c r="CV762" s="57"/>
      <c r="CW762" s="57"/>
      <c r="CX762" s="57"/>
      <c r="CY762" s="57"/>
      <c r="CZ762" s="57"/>
      <c r="DA762" s="57"/>
      <c r="DB762" s="57"/>
      <c r="DC762" s="57"/>
      <c r="DD762" s="57"/>
      <c r="DE762" s="57"/>
      <c r="DF762" s="57"/>
      <c r="DG762" s="57"/>
      <c r="DH762" s="57"/>
      <c r="DI762" s="57"/>
      <c r="DJ762" s="57"/>
      <c r="DK762" s="57"/>
      <c r="DL762" s="57"/>
      <c r="DM762" s="57"/>
      <c r="DN762" s="57"/>
      <c r="DO762" s="57"/>
      <c r="DP762" s="57"/>
      <c r="DQ762" s="57"/>
      <c r="DR762" s="57"/>
      <c r="DS762" s="57"/>
      <c r="DT762" s="57"/>
      <c r="DU762" s="57"/>
      <c r="DV762" s="57"/>
      <c r="DW762" s="57"/>
      <c r="DX762" s="57"/>
      <c r="DY762" s="57"/>
      <c r="DZ762" s="57"/>
      <c r="EA762" s="57"/>
      <c r="EB762" s="57"/>
      <c r="EC762" s="57"/>
      <c r="ED762" s="57"/>
      <c r="EE762" s="57"/>
      <c r="EF762" s="57"/>
      <c r="EG762" s="57"/>
      <c r="EH762" s="57"/>
      <c r="EI762" s="57"/>
      <c r="EJ762" s="57"/>
      <c r="EK762" s="57"/>
      <c r="EL762" s="57"/>
      <c r="EM762" s="57"/>
      <c r="EN762" s="57"/>
      <c r="EO762" s="57"/>
      <c r="EP762" s="57"/>
      <c r="EQ762" s="57"/>
      <c r="ER762" s="57"/>
      <c r="ES762" s="57"/>
      <c r="ET762" s="57"/>
      <c r="EU762" s="57"/>
      <c r="EV762" s="57"/>
      <c r="EW762" s="57"/>
      <c r="EX762" s="57"/>
      <c r="EY762" s="57"/>
      <c r="EZ762" s="57"/>
      <c r="FA762" s="57"/>
      <c r="FB762" s="57"/>
      <c r="FC762" s="57"/>
      <c r="FD762" s="57"/>
      <c r="FE762" s="57"/>
      <c r="FF762" s="57"/>
      <c r="FG762" s="57"/>
      <c r="FH762" s="57"/>
      <c r="FI762" s="57"/>
      <c r="FJ762" s="57"/>
      <c r="FK762" s="57"/>
      <c r="FL762" s="57"/>
      <c r="FM762" s="57"/>
      <c r="FN762" s="57"/>
      <c r="FO762" s="57"/>
      <c r="FP762" s="57"/>
      <c r="FQ762" s="57"/>
      <c r="FR762" s="57"/>
      <c r="FS762" s="57"/>
      <c r="FT762" s="57"/>
      <c r="FU762" s="57"/>
      <c r="FV762" s="57"/>
      <c r="FW762" s="57"/>
      <c r="FX762" s="57"/>
      <c r="FY762" s="57"/>
      <c r="FZ762" s="57"/>
      <c r="GA762" s="57"/>
      <c r="GB762" s="57"/>
      <c r="GC762" s="57"/>
      <c r="GD762" s="57"/>
      <c r="GE762" s="57"/>
      <c r="GF762" s="57"/>
      <c r="GG762" s="57"/>
      <c r="GH762" s="57"/>
      <c r="GI762" s="57"/>
      <c r="GJ762" s="57"/>
      <c r="GK762" s="57"/>
      <c r="GL762" s="57"/>
      <c r="GM762" s="57"/>
      <c r="GN762" s="57"/>
      <c r="GO762" s="57"/>
      <c r="GP762" s="57"/>
      <c r="GQ762" s="57"/>
      <c r="GR762" s="57"/>
      <c r="GS762" s="57"/>
      <c r="GT762" s="57"/>
      <c r="GU762" s="57"/>
      <c r="GV762" s="57"/>
      <c r="GW762" s="57"/>
      <c r="GX762" s="57"/>
      <c r="GY762" s="57"/>
      <c r="GZ762" s="57"/>
      <c r="HA762" s="57"/>
      <c r="HB762" s="57"/>
      <c r="HC762" s="57"/>
      <c r="HD762" s="57"/>
      <c r="HE762" s="57"/>
      <c r="HF762" s="57"/>
      <c r="HG762" s="57"/>
      <c r="HH762" s="57"/>
      <c r="HI762" s="57"/>
      <c r="HJ762" s="57"/>
      <c r="HK762" s="57"/>
      <c r="HL762" s="57"/>
      <c r="HM762" s="57"/>
      <c r="HN762" s="57"/>
      <c r="HO762" s="57"/>
      <c r="HP762" s="57"/>
      <c r="HQ762" s="57"/>
      <c r="HR762" s="57"/>
      <c r="HS762" s="57"/>
      <c r="HT762" s="57"/>
      <c r="HU762" s="57"/>
      <c r="HV762" s="57"/>
      <c r="HW762" s="57"/>
      <c r="HX762" s="57"/>
      <c r="HY762" s="57"/>
      <c r="HZ762" s="57"/>
      <c r="IA762" s="57"/>
      <c r="IB762" s="57"/>
      <c r="IC762" s="57"/>
    </row>
    <row r="763" spans="4:237"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  <c r="AA763" s="57"/>
      <c r="AB763" s="57"/>
      <c r="AC763" s="57"/>
      <c r="AD763" s="57"/>
      <c r="AE763" s="57"/>
      <c r="AF763" s="57"/>
      <c r="AG763" s="57"/>
      <c r="AH763" s="57"/>
      <c r="AI763" s="57"/>
      <c r="AJ763" s="57"/>
      <c r="AK763" s="57"/>
      <c r="AL763" s="57"/>
      <c r="AM763" s="57"/>
      <c r="AN763" s="57"/>
      <c r="AO763" s="57"/>
      <c r="AP763" s="57"/>
      <c r="AQ763" s="57"/>
      <c r="AR763" s="57"/>
      <c r="AS763" s="57"/>
      <c r="AT763" s="57"/>
      <c r="AU763" s="57"/>
      <c r="AV763" s="57"/>
      <c r="AW763" s="57"/>
      <c r="AX763" s="57"/>
      <c r="AY763" s="57"/>
      <c r="AZ763" s="57"/>
      <c r="BA763" s="57"/>
      <c r="BB763" s="57"/>
      <c r="BC763" s="57"/>
      <c r="BD763" s="57"/>
      <c r="BE763" s="57"/>
      <c r="BF763" s="57"/>
      <c r="BG763" s="57"/>
      <c r="BH763" s="57"/>
      <c r="BI763" s="57"/>
      <c r="BJ763" s="57"/>
      <c r="BK763" s="57"/>
      <c r="BL763" s="57"/>
      <c r="BM763" s="57"/>
      <c r="BN763" s="57"/>
      <c r="BO763" s="57"/>
      <c r="BP763" s="57"/>
      <c r="BQ763" s="57"/>
      <c r="BR763" s="57"/>
      <c r="BS763" s="57"/>
      <c r="BT763" s="57"/>
      <c r="BU763" s="57"/>
      <c r="BV763" s="57"/>
      <c r="BW763" s="57"/>
      <c r="BX763" s="57"/>
      <c r="BY763" s="57"/>
      <c r="BZ763" s="57"/>
      <c r="CA763" s="57"/>
      <c r="CB763" s="57"/>
      <c r="CC763" s="57"/>
      <c r="CD763" s="57"/>
      <c r="CE763" s="57"/>
      <c r="CF763" s="57"/>
      <c r="CG763" s="57"/>
      <c r="CH763" s="57"/>
      <c r="CI763" s="57"/>
      <c r="CJ763" s="57"/>
      <c r="CK763" s="57"/>
      <c r="CL763" s="57"/>
      <c r="CM763" s="57"/>
      <c r="CN763" s="57"/>
      <c r="CO763" s="57"/>
      <c r="CP763" s="57"/>
      <c r="CQ763" s="57"/>
      <c r="CR763" s="57"/>
      <c r="CS763" s="57"/>
      <c r="CT763" s="57"/>
      <c r="CU763" s="57"/>
      <c r="CV763" s="57"/>
      <c r="CW763" s="57"/>
      <c r="CX763" s="57"/>
      <c r="CY763" s="57"/>
      <c r="CZ763" s="57"/>
      <c r="DA763" s="57"/>
      <c r="DB763" s="57"/>
      <c r="DC763" s="57"/>
      <c r="DD763" s="57"/>
      <c r="DE763" s="57"/>
      <c r="DF763" s="57"/>
      <c r="DG763" s="57"/>
      <c r="DH763" s="57"/>
      <c r="DI763" s="57"/>
      <c r="DJ763" s="57"/>
      <c r="DK763" s="57"/>
      <c r="DL763" s="57"/>
      <c r="DM763" s="57"/>
      <c r="DN763" s="57"/>
      <c r="DO763" s="57"/>
      <c r="DP763" s="57"/>
      <c r="DQ763" s="57"/>
      <c r="DR763" s="57"/>
      <c r="DS763" s="57"/>
      <c r="DT763" s="57"/>
      <c r="DU763" s="57"/>
      <c r="DV763" s="57"/>
      <c r="DW763" s="57"/>
      <c r="DX763" s="57"/>
      <c r="DY763" s="57"/>
      <c r="DZ763" s="57"/>
      <c r="EA763" s="57"/>
      <c r="EB763" s="57"/>
      <c r="EC763" s="57"/>
      <c r="ED763" s="57"/>
      <c r="EE763" s="57"/>
      <c r="EF763" s="57"/>
      <c r="EG763" s="57"/>
      <c r="EH763" s="57"/>
      <c r="EI763" s="57"/>
      <c r="EJ763" s="57"/>
      <c r="EK763" s="57"/>
      <c r="EL763" s="57"/>
      <c r="EM763" s="57"/>
      <c r="EN763" s="57"/>
      <c r="EO763" s="57"/>
      <c r="EP763" s="57"/>
      <c r="EQ763" s="57"/>
      <c r="ER763" s="57"/>
      <c r="ES763" s="57"/>
      <c r="ET763" s="57"/>
      <c r="EU763" s="57"/>
      <c r="EV763" s="57"/>
      <c r="EW763" s="57"/>
      <c r="EX763" s="57"/>
      <c r="EY763" s="57"/>
      <c r="EZ763" s="57"/>
      <c r="FA763" s="57"/>
      <c r="FB763" s="57"/>
      <c r="FC763" s="57"/>
      <c r="FD763" s="57"/>
      <c r="FE763" s="57"/>
      <c r="FF763" s="57"/>
      <c r="FG763" s="57"/>
      <c r="FH763" s="57"/>
      <c r="FI763" s="57"/>
      <c r="FJ763" s="57"/>
      <c r="FK763" s="57"/>
      <c r="FL763" s="57"/>
      <c r="FM763" s="57"/>
      <c r="FN763" s="57"/>
      <c r="FO763" s="57"/>
      <c r="FP763" s="57"/>
      <c r="FQ763" s="57"/>
      <c r="FR763" s="57"/>
      <c r="FS763" s="57"/>
      <c r="FT763" s="57"/>
      <c r="FU763" s="57"/>
      <c r="FV763" s="57"/>
      <c r="FW763" s="57"/>
      <c r="FX763" s="57"/>
      <c r="FY763" s="57"/>
      <c r="FZ763" s="57"/>
      <c r="GA763" s="57"/>
      <c r="GB763" s="57"/>
      <c r="GC763" s="57"/>
      <c r="GD763" s="57"/>
      <c r="GE763" s="57"/>
      <c r="GF763" s="57"/>
      <c r="GG763" s="57"/>
      <c r="GH763" s="57"/>
      <c r="GI763" s="57"/>
      <c r="GJ763" s="57"/>
      <c r="GK763" s="57"/>
      <c r="GL763" s="57"/>
      <c r="GM763" s="57"/>
      <c r="GN763" s="57"/>
      <c r="GO763" s="57"/>
      <c r="GP763" s="57"/>
      <c r="GQ763" s="57"/>
      <c r="GR763" s="57"/>
      <c r="GS763" s="57"/>
      <c r="GT763" s="57"/>
      <c r="GU763" s="57"/>
      <c r="GV763" s="57"/>
      <c r="GW763" s="57"/>
      <c r="GX763" s="57"/>
      <c r="GY763" s="57"/>
      <c r="GZ763" s="57"/>
      <c r="HA763" s="57"/>
      <c r="HB763" s="57"/>
      <c r="HC763" s="57"/>
      <c r="HD763" s="57"/>
      <c r="HE763" s="57"/>
      <c r="HF763" s="57"/>
      <c r="HG763" s="57"/>
      <c r="HH763" s="57"/>
      <c r="HI763" s="57"/>
      <c r="HJ763" s="57"/>
      <c r="HK763" s="57"/>
      <c r="HL763" s="57"/>
      <c r="HM763" s="57"/>
      <c r="HN763" s="57"/>
      <c r="HO763" s="57"/>
      <c r="HP763" s="57"/>
      <c r="HQ763" s="57"/>
      <c r="HR763" s="57"/>
      <c r="HS763" s="57"/>
      <c r="HT763" s="57"/>
      <c r="HU763" s="57"/>
      <c r="HV763" s="57"/>
      <c r="HW763" s="57"/>
      <c r="HX763" s="57"/>
      <c r="HY763" s="57"/>
      <c r="HZ763" s="57"/>
      <c r="IA763" s="57"/>
      <c r="IB763" s="57"/>
      <c r="IC763" s="57"/>
    </row>
    <row r="764" spans="4:237"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  <c r="AA764" s="57"/>
      <c r="AB764" s="57"/>
      <c r="AC764" s="57"/>
      <c r="AD764" s="57"/>
      <c r="AE764" s="57"/>
      <c r="AF764" s="57"/>
      <c r="AG764" s="57"/>
      <c r="AH764" s="57"/>
      <c r="AI764" s="57"/>
      <c r="AJ764" s="57"/>
      <c r="AK764" s="57"/>
      <c r="AL764" s="57"/>
      <c r="AM764" s="57"/>
      <c r="AN764" s="57"/>
      <c r="AO764" s="57"/>
      <c r="AP764" s="57"/>
      <c r="AQ764" s="57"/>
      <c r="AR764" s="57"/>
      <c r="AS764" s="57"/>
      <c r="AT764" s="57"/>
      <c r="AU764" s="57"/>
      <c r="AV764" s="57"/>
      <c r="AW764" s="57"/>
      <c r="AX764" s="57"/>
      <c r="AY764" s="57"/>
      <c r="AZ764" s="57"/>
      <c r="BA764" s="57"/>
      <c r="BB764" s="57"/>
      <c r="BC764" s="57"/>
      <c r="BD764" s="57"/>
      <c r="BE764" s="57"/>
      <c r="BF764" s="57"/>
      <c r="BG764" s="57"/>
      <c r="BH764" s="57"/>
      <c r="BI764" s="57"/>
      <c r="BJ764" s="57"/>
      <c r="BK764" s="57"/>
      <c r="BL764" s="57"/>
      <c r="BM764" s="57"/>
      <c r="BN764" s="57"/>
      <c r="BO764" s="57"/>
      <c r="BP764" s="57"/>
      <c r="BQ764" s="57"/>
      <c r="BR764" s="57"/>
      <c r="BS764" s="57"/>
      <c r="BT764" s="57"/>
      <c r="BU764" s="57"/>
      <c r="BV764" s="57"/>
      <c r="BW764" s="57"/>
      <c r="BX764" s="57"/>
      <c r="BY764" s="57"/>
      <c r="BZ764" s="57"/>
      <c r="CA764" s="57"/>
      <c r="CB764" s="57"/>
      <c r="CC764" s="57"/>
      <c r="CD764" s="57"/>
      <c r="CE764" s="57"/>
      <c r="CF764" s="57"/>
      <c r="CG764" s="57"/>
      <c r="CH764" s="57"/>
      <c r="CI764" s="57"/>
      <c r="CJ764" s="57"/>
      <c r="CK764" s="57"/>
      <c r="CL764" s="57"/>
      <c r="CM764" s="57"/>
      <c r="CN764" s="57"/>
      <c r="CO764" s="57"/>
      <c r="CP764" s="57"/>
      <c r="CQ764" s="57"/>
      <c r="CR764" s="57"/>
      <c r="CS764" s="57"/>
      <c r="CT764" s="57"/>
      <c r="CU764" s="57"/>
      <c r="CV764" s="57"/>
      <c r="CW764" s="57"/>
      <c r="CX764" s="57"/>
      <c r="CY764" s="57"/>
      <c r="CZ764" s="57"/>
      <c r="DA764" s="57"/>
      <c r="DB764" s="57"/>
      <c r="DC764" s="57"/>
      <c r="DD764" s="57"/>
      <c r="DE764" s="57"/>
      <c r="DF764" s="57"/>
      <c r="DG764" s="57"/>
      <c r="DH764" s="57"/>
      <c r="DI764" s="57"/>
      <c r="DJ764" s="57"/>
      <c r="DK764" s="57"/>
      <c r="DL764" s="57"/>
      <c r="DM764" s="57"/>
      <c r="DN764" s="57"/>
      <c r="DO764" s="57"/>
      <c r="DP764" s="57"/>
      <c r="DQ764" s="57"/>
      <c r="DR764" s="57"/>
      <c r="DS764" s="57"/>
      <c r="DT764" s="57"/>
      <c r="DU764" s="57"/>
      <c r="DV764" s="57"/>
      <c r="DW764" s="57"/>
      <c r="DX764" s="57"/>
      <c r="DY764" s="57"/>
      <c r="DZ764" s="57"/>
      <c r="EA764" s="57"/>
      <c r="EB764" s="57"/>
      <c r="EC764" s="57"/>
      <c r="ED764" s="57"/>
      <c r="EE764" s="57"/>
      <c r="EF764" s="57"/>
      <c r="EG764" s="57"/>
      <c r="EH764" s="57"/>
      <c r="EI764" s="57"/>
      <c r="EJ764" s="57"/>
      <c r="EK764" s="57"/>
      <c r="EL764" s="57"/>
      <c r="EM764" s="57"/>
      <c r="EN764" s="57"/>
      <c r="EO764" s="57"/>
      <c r="EP764" s="57"/>
      <c r="EQ764" s="57"/>
      <c r="ER764" s="57"/>
      <c r="ES764" s="57"/>
      <c r="ET764" s="57"/>
      <c r="EU764" s="57"/>
      <c r="EV764" s="57"/>
      <c r="EW764" s="57"/>
      <c r="EX764" s="57"/>
      <c r="EY764" s="57"/>
      <c r="EZ764" s="57"/>
      <c r="FA764" s="57"/>
      <c r="FB764" s="57"/>
      <c r="FC764" s="57"/>
      <c r="FD764" s="57"/>
      <c r="FE764" s="57"/>
      <c r="FF764" s="57"/>
      <c r="FG764" s="57"/>
      <c r="FH764" s="57"/>
      <c r="FI764" s="57"/>
      <c r="FJ764" s="57"/>
      <c r="FK764" s="57"/>
      <c r="FL764" s="57"/>
      <c r="FM764" s="57"/>
      <c r="FN764" s="57"/>
      <c r="FO764" s="57"/>
      <c r="FP764" s="57"/>
      <c r="FQ764" s="57"/>
      <c r="FR764" s="57"/>
      <c r="FS764" s="57"/>
      <c r="FT764" s="57"/>
      <c r="FU764" s="57"/>
      <c r="FV764" s="57"/>
      <c r="FW764" s="57"/>
      <c r="FX764" s="57"/>
      <c r="FY764" s="57"/>
      <c r="FZ764" s="57"/>
      <c r="GA764" s="57"/>
      <c r="GB764" s="57"/>
      <c r="GC764" s="57"/>
      <c r="GD764" s="57"/>
      <c r="GE764" s="57"/>
      <c r="GF764" s="57"/>
      <c r="GG764" s="57"/>
      <c r="GH764" s="57"/>
      <c r="GI764" s="57"/>
      <c r="GJ764" s="57"/>
      <c r="GK764" s="57"/>
      <c r="GL764" s="57"/>
      <c r="GM764" s="57"/>
      <c r="GN764" s="57"/>
      <c r="GO764" s="57"/>
      <c r="GP764" s="57"/>
      <c r="GQ764" s="57"/>
      <c r="GR764" s="57"/>
      <c r="GS764" s="57"/>
      <c r="GT764" s="57"/>
      <c r="GU764" s="57"/>
      <c r="GV764" s="57"/>
      <c r="GW764" s="57"/>
      <c r="GX764" s="57"/>
      <c r="GY764" s="57"/>
      <c r="GZ764" s="57"/>
      <c r="HA764" s="57"/>
      <c r="HB764" s="57"/>
      <c r="HC764" s="57"/>
      <c r="HD764" s="57"/>
      <c r="HE764" s="57"/>
      <c r="HF764" s="57"/>
      <c r="HG764" s="57"/>
      <c r="HH764" s="57"/>
      <c r="HI764" s="57"/>
      <c r="HJ764" s="57"/>
      <c r="HK764" s="57"/>
      <c r="HL764" s="57"/>
      <c r="HM764" s="57"/>
      <c r="HN764" s="57"/>
      <c r="HO764" s="57"/>
      <c r="HP764" s="57"/>
      <c r="HQ764" s="57"/>
      <c r="HR764" s="57"/>
      <c r="HS764" s="57"/>
      <c r="HT764" s="57"/>
      <c r="HU764" s="57"/>
      <c r="HV764" s="57"/>
      <c r="HW764" s="57"/>
      <c r="HX764" s="57"/>
      <c r="HY764" s="57"/>
      <c r="HZ764" s="57"/>
      <c r="IA764" s="57"/>
      <c r="IB764" s="57"/>
      <c r="IC764" s="57"/>
    </row>
    <row r="765" spans="4:237"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  <c r="AA765" s="57"/>
      <c r="AB765" s="57"/>
      <c r="AC765" s="57"/>
      <c r="AD765" s="57"/>
      <c r="AE765" s="57"/>
      <c r="AF765" s="57"/>
      <c r="AG765" s="57"/>
      <c r="AH765" s="57"/>
      <c r="AI765" s="57"/>
      <c r="AJ765" s="57"/>
      <c r="AK765" s="57"/>
      <c r="AL765" s="57"/>
      <c r="AM765" s="57"/>
      <c r="AN765" s="57"/>
      <c r="AO765" s="57"/>
      <c r="AP765" s="57"/>
      <c r="AQ765" s="57"/>
      <c r="AR765" s="57"/>
      <c r="AS765" s="57"/>
      <c r="AT765" s="57"/>
      <c r="AU765" s="57"/>
      <c r="AV765" s="57"/>
      <c r="AW765" s="57"/>
      <c r="AX765" s="57"/>
      <c r="AY765" s="57"/>
      <c r="AZ765" s="57"/>
      <c r="BA765" s="57"/>
      <c r="BB765" s="57"/>
      <c r="BC765" s="57"/>
      <c r="BD765" s="57"/>
      <c r="BE765" s="57"/>
      <c r="BF765" s="57"/>
      <c r="BG765" s="57"/>
      <c r="BH765" s="57"/>
      <c r="BI765" s="57"/>
      <c r="BJ765" s="57"/>
      <c r="BK765" s="57"/>
      <c r="BL765" s="57"/>
      <c r="BM765" s="57"/>
      <c r="BN765" s="57"/>
      <c r="BO765" s="57"/>
      <c r="BP765" s="57"/>
      <c r="BQ765" s="57"/>
      <c r="BR765" s="57"/>
      <c r="BS765" s="57"/>
      <c r="BT765" s="57"/>
      <c r="BU765" s="57"/>
      <c r="BV765" s="57"/>
      <c r="BW765" s="57"/>
      <c r="BX765" s="57"/>
      <c r="BY765" s="57"/>
      <c r="BZ765" s="57"/>
      <c r="CA765" s="57"/>
      <c r="CB765" s="57"/>
      <c r="CC765" s="57"/>
      <c r="CD765" s="57"/>
      <c r="CE765" s="57"/>
      <c r="CF765" s="57"/>
      <c r="CG765" s="57"/>
      <c r="CH765" s="57"/>
      <c r="CI765" s="57"/>
      <c r="CJ765" s="57"/>
      <c r="CK765" s="57"/>
      <c r="CL765" s="57"/>
      <c r="CM765" s="57"/>
      <c r="CN765" s="57"/>
      <c r="CO765" s="57"/>
      <c r="CP765" s="57"/>
      <c r="CQ765" s="57"/>
      <c r="CR765" s="57"/>
      <c r="CS765" s="57"/>
      <c r="CT765" s="57"/>
      <c r="CU765" s="57"/>
      <c r="CV765" s="57"/>
      <c r="CW765" s="57"/>
      <c r="CX765" s="57"/>
      <c r="CY765" s="57"/>
      <c r="CZ765" s="57"/>
      <c r="DA765" s="57"/>
      <c r="DB765" s="57"/>
      <c r="DC765" s="57"/>
      <c r="DD765" s="57"/>
      <c r="DE765" s="57"/>
      <c r="DF765" s="57"/>
      <c r="DG765" s="57"/>
      <c r="DH765" s="57"/>
      <c r="DI765" s="57"/>
      <c r="DJ765" s="57"/>
      <c r="DK765" s="57"/>
      <c r="DL765" s="57"/>
      <c r="DM765" s="57"/>
      <c r="DN765" s="57"/>
      <c r="DO765" s="57"/>
      <c r="DP765" s="57"/>
      <c r="DQ765" s="57"/>
      <c r="DR765" s="57"/>
      <c r="DS765" s="57"/>
      <c r="DT765" s="57"/>
      <c r="DU765" s="57"/>
      <c r="DV765" s="57"/>
      <c r="DW765" s="57"/>
      <c r="DX765" s="57"/>
      <c r="DY765" s="57"/>
      <c r="DZ765" s="57"/>
      <c r="EA765" s="57"/>
      <c r="EB765" s="57"/>
      <c r="EC765" s="57"/>
      <c r="ED765" s="57"/>
      <c r="EE765" s="57"/>
      <c r="EF765" s="57"/>
      <c r="EG765" s="57"/>
      <c r="EH765" s="57"/>
      <c r="EI765" s="57"/>
      <c r="EJ765" s="57"/>
      <c r="EK765" s="57"/>
      <c r="EL765" s="57"/>
      <c r="EM765" s="57"/>
      <c r="EN765" s="57"/>
      <c r="EO765" s="57"/>
      <c r="EP765" s="57"/>
      <c r="EQ765" s="57"/>
      <c r="ER765" s="57"/>
      <c r="ES765" s="57"/>
      <c r="ET765" s="57"/>
      <c r="EU765" s="57"/>
      <c r="EV765" s="57"/>
      <c r="EW765" s="57"/>
      <c r="EX765" s="57"/>
      <c r="EY765" s="57"/>
      <c r="EZ765" s="57"/>
      <c r="FA765" s="57"/>
      <c r="FB765" s="57"/>
      <c r="FC765" s="57"/>
      <c r="FD765" s="57"/>
      <c r="FE765" s="57"/>
      <c r="FF765" s="57"/>
      <c r="FG765" s="57"/>
      <c r="FH765" s="57"/>
      <c r="FI765" s="57"/>
      <c r="FJ765" s="57"/>
      <c r="FK765" s="57"/>
      <c r="FL765" s="57"/>
      <c r="FM765" s="57"/>
      <c r="FN765" s="57"/>
      <c r="FO765" s="57"/>
      <c r="FP765" s="57"/>
      <c r="FQ765" s="57"/>
      <c r="FR765" s="57"/>
      <c r="FS765" s="57"/>
      <c r="FT765" s="57"/>
      <c r="FU765" s="57"/>
      <c r="FV765" s="57"/>
      <c r="FW765" s="57"/>
      <c r="FX765" s="57"/>
      <c r="FY765" s="57"/>
      <c r="FZ765" s="57"/>
      <c r="GA765" s="57"/>
      <c r="GB765" s="57"/>
      <c r="GC765" s="57"/>
      <c r="GD765" s="57"/>
      <c r="GE765" s="57"/>
      <c r="GF765" s="57"/>
      <c r="GG765" s="57"/>
      <c r="GH765" s="57"/>
      <c r="GI765" s="57"/>
      <c r="GJ765" s="57"/>
      <c r="GK765" s="57"/>
      <c r="GL765" s="57"/>
      <c r="GM765" s="57"/>
      <c r="GN765" s="57"/>
      <c r="GO765" s="57"/>
      <c r="GP765" s="57"/>
      <c r="GQ765" s="57"/>
      <c r="GR765" s="57"/>
      <c r="GS765" s="57"/>
      <c r="GT765" s="57"/>
      <c r="GU765" s="57"/>
      <c r="GV765" s="57"/>
      <c r="GW765" s="57"/>
      <c r="GX765" s="57"/>
      <c r="GY765" s="57"/>
      <c r="GZ765" s="57"/>
      <c r="HA765" s="57"/>
      <c r="HB765" s="57"/>
      <c r="HC765" s="57"/>
      <c r="HD765" s="57"/>
      <c r="HE765" s="57"/>
      <c r="HF765" s="57"/>
      <c r="HG765" s="57"/>
      <c r="HH765" s="57"/>
      <c r="HI765" s="57"/>
      <c r="HJ765" s="57"/>
      <c r="HK765" s="57"/>
      <c r="HL765" s="57"/>
      <c r="HM765" s="57"/>
      <c r="HN765" s="57"/>
      <c r="HO765" s="57"/>
      <c r="HP765" s="57"/>
      <c r="HQ765" s="57"/>
      <c r="HR765" s="57"/>
      <c r="HS765" s="57"/>
      <c r="HT765" s="57"/>
      <c r="HU765" s="57"/>
      <c r="HV765" s="57"/>
      <c r="HW765" s="57"/>
      <c r="HX765" s="57"/>
      <c r="HY765" s="57"/>
      <c r="HZ765" s="57"/>
      <c r="IA765" s="57"/>
      <c r="IB765" s="57"/>
      <c r="IC765" s="57"/>
    </row>
    <row r="766" spans="4:237"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  <c r="AA766" s="57"/>
      <c r="AB766" s="57"/>
      <c r="AC766" s="57"/>
      <c r="AD766" s="57"/>
      <c r="AE766" s="57"/>
      <c r="AF766" s="57"/>
      <c r="AG766" s="57"/>
      <c r="AH766" s="57"/>
      <c r="AI766" s="57"/>
      <c r="AJ766" s="57"/>
      <c r="AK766" s="57"/>
      <c r="AL766" s="57"/>
      <c r="AM766" s="57"/>
      <c r="AN766" s="57"/>
      <c r="AO766" s="57"/>
      <c r="AP766" s="57"/>
      <c r="AQ766" s="57"/>
      <c r="AR766" s="57"/>
      <c r="AS766" s="57"/>
      <c r="AT766" s="57"/>
      <c r="AU766" s="57"/>
      <c r="AV766" s="57"/>
      <c r="AW766" s="57"/>
      <c r="AX766" s="57"/>
      <c r="AY766" s="57"/>
      <c r="AZ766" s="57"/>
      <c r="BA766" s="57"/>
      <c r="BB766" s="57"/>
      <c r="BC766" s="57"/>
      <c r="BD766" s="57"/>
      <c r="BE766" s="57"/>
      <c r="BF766" s="57"/>
      <c r="BG766" s="57"/>
      <c r="BH766" s="57"/>
      <c r="BI766" s="57"/>
      <c r="BJ766" s="57"/>
      <c r="BK766" s="57"/>
      <c r="BL766" s="57"/>
      <c r="BM766" s="57"/>
      <c r="BN766" s="57"/>
      <c r="BO766" s="57"/>
      <c r="BP766" s="57"/>
      <c r="BQ766" s="57"/>
      <c r="BR766" s="57"/>
      <c r="BS766" s="57"/>
      <c r="BT766" s="57"/>
      <c r="BU766" s="57"/>
      <c r="BV766" s="57"/>
      <c r="BW766" s="57"/>
      <c r="BX766" s="57"/>
      <c r="BY766" s="57"/>
      <c r="BZ766" s="57"/>
      <c r="CA766" s="57"/>
      <c r="CB766" s="57"/>
      <c r="CC766" s="57"/>
      <c r="CD766" s="57"/>
      <c r="CE766" s="57"/>
      <c r="CF766" s="57"/>
      <c r="CG766" s="57"/>
      <c r="CH766" s="57"/>
      <c r="CI766" s="57"/>
      <c r="CJ766" s="57"/>
      <c r="CK766" s="57"/>
      <c r="CL766" s="57"/>
      <c r="CM766" s="57"/>
      <c r="CN766" s="57"/>
      <c r="CO766" s="57"/>
      <c r="CP766" s="57"/>
      <c r="CQ766" s="57"/>
      <c r="CR766" s="57"/>
      <c r="CS766" s="57"/>
      <c r="CT766" s="57"/>
      <c r="CU766" s="57"/>
      <c r="CV766" s="57"/>
      <c r="CW766" s="57"/>
      <c r="CX766" s="57"/>
      <c r="CY766" s="57"/>
      <c r="CZ766" s="57"/>
      <c r="DA766" s="57"/>
      <c r="DB766" s="57"/>
      <c r="DC766" s="57"/>
      <c r="DD766" s="57"/>
      <c r="DE766" s="57"/>
      <c r="DF766" s="57"/>
      <c r="DG766" s="57"/>
      <c r="DH766" s="57"/>
      <c r="DI766" s="57"/>
      <c r="DJ766" s="57"/>
      <c r="DK766" s="57"/>
      <c r="DL766" s="57"/>
      <c r="DM766" s="57"/>
      <c r="DN766" s="57"/>
      <c r="DO766" s="57"/>
      <c r="DP766" s="57"/>
      <c r="DQ766" s="57"/>
      <c r="DR766" s="57"/>
      <c r="DS766" s="57"/>
      <c r="DT766" s="57"/>
      <c r="DU766" s="57"/>
      <c r="DV766" s="57"/>
      <c r="DW766" s="57"/>
      <c r="DX766" s="57"/>
      <c r="DY766" s="57"/>
      <c r="DZ766" s="57"/>
      <c r="EA766" s="57"/>
      <c r="EB766" s="57"/>
      <c r="EC766" s="57"/>
      <c r="ED766" s="57"/>
      <c r="EE766" s="57"/>
      <c r="EF766" s="57"/>
      <c r="EG766" s="57"/>
      <c r="EH766" s="57"/>
      <c r="EI766" s="57"/>
      <c r="EJ766" s="57"/>
      <c r="EK766" s="57"/>
      <c r="EL766" s="57"/>
      <c r="EM766" s="57"/>
      <c r="EN766" s="57"/>
      <c r="EO766" s="57"/>
      <c r="EP766" s="57"/>
      <c r="EQ766" s="57"/>
      <c r="ER766" s="57"/>
      <c r="ES766" s="57"/>
      <c r="ET766" s="57"/>
      <c r="EU766" s="57"/>
      <c r="EV766" s="57"/>
      <c r="EW766" s="57"/>
      <c r="EX766" s="57"/>
      <c r="EY766" s="57"/>
      <c r="EZ766" s="57"/>
      <c r="FA766" s="57"/>
      <c r="FB766" s="57"/>
      <c r="FC766" s="57"/>
      <c r="FD766" s="57"/>
      <c r="FE766" s="57"/>
      <c r="FF766" s="57"/>
      <c r="FG766" s="57"/>
      <c r="FH766" s="57"/>
      <c r="FI766" s="57"/>
      <c r="FJ766" s="57"/>
      <c r="FK766" s="57"/>
      <c r="FL766" s="57"/>
      <c r="FM766" s="57"/>
      <c r="FN766" s="57"/>
      <c r="FO766" s="57"/>
      <c r="FP766" s="57"/>
      <c r="FQ766" s="57"/>
      <c r="FR766" s="57"/>
      <c r="FS766" s="57"/>
      <c r="FT766" s="57"/>
      <c r="FU766" s="57"/>
      <c r="FV766" s="57"/>
      <c r="FW766" s="57"/>
      <c r="FX766" s="57"/>
      <c r="FY766" s="57"/>
      <c r="FZ766" s="57"/>
      <c r="GA766" s="57"/>
      <c r="GB766" s="57"/>
      <c r="GC766" s="57"/>
      <c r="GD766" s="57"/>
      <c r="GE766" s="57"/>
      <c r="GF766" s="57"/>
      <c r="GG766" s="57"/>
      <c r="GH766" s="57"/>
      <c r="GI766" s="57"/>
      <c r="GJ766" s="57"/>
      <c r="GK766" s="57"/>
      <c r="GL766" s="57"/>
      <c r="GM766" s="57"/>
      <c r="GN766" s="57"/>
      <c r="GO766" s="57"/>
      <c r="GP766" s="57"/>
      <c r="GQ766" s="57"/>
      <c r="GR766" s="57"/>
      <c r="GS766" s="57"/>
      <c r="GT766" s="57"/>
      <c r="GU766" s="57"/>
      <c r="GV766" s="57"/>
      <c r="GW766" s="57"/>
      <c r="GX766" s="57"/>
      <c r="GY766" s="57"/>
      <c r="GZ766" s="57"/>
      <c r="HA766" s="57"/>
      <c r="HB766" s="57"/>
      <c r="HC766" s="57"/>
      <c r="HD766" s="57"/>
      <c r="HE766" s="57"/>
      <c r="HF766" s="57"/>
      <c r="HG766" s="57"/>
      <c r="HH766" s="57"/>
      <c r="HI766" s="57"/>
      <c r="HJ766" s="57"/>
      <c r="HK766" s="57"/>
      <c r="HL766" s="57"/>
      <c r="HM766" s="57"/>
      <c r="HN766" s="57"/>
      <c r="HO766" s="57"/>
      <c r="HP766" s="57"/>
      <c r="HQ766" s="57"/>
      <c r="HR766" s="57"/>
      <c r="HS766" s="57"/>
      <c r="HT766" s="57"/>
      <c r="HU766" s="57"/>
      <c r="HV766" s="57"/>
      <c r="HW766" s="57"/>
      <c r="HX766" s="57"/>
      <c r="HY766" s="57"/>
      <c r="HZ766" s="57"/>
      <c r="IA766" s="57"/>
      <c r="IB766" s="57"/>
      <c r="IC766" s="57"/>
    </row>
    <row r="767" spans="4:237"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  <c r="AA767" s="57"/>
      <c r="AB767" s="57"/>
      <c r="AC767" s="57"/>
      <c r="AD767" s="57"/>
      <c r="AE767" s="57"/>
      <c r="AF767" s="57"/>
      <c r="AG767" s="57"/>
      <c r="AH767" s="57"/>
      <c r="AI767" s="57"/>
      <c r="AJ767" s="57"/>
      <c r="AK767" s="57"/>
      <c r="AL767" s="57"/>
      <c r="AM767" s="57"/>
      <c r="AN767" s="57"/>
      <c r="AO767" s="57"/>
      <c r="AP767" s="57"/>
      <c r="AQ767" s="57"/>
      <c r="AR767" s="57"/>
      <c r="AS767" s="57"/>
      <c r="AT767" s="57"/>
      <c r="AU767" s="57"/>
      <c r="AV767" s="57"/>
      <c r="AW767" s="57"/>
      <c r="AX767" s="57"/>
      <c r="AY767" s="57"/>
      <c r="AZ767" s="57"/>
      <c r="BA767" s="57"/>
      <c r="BB767" s="57"/>
      <c r="BC767" s="57"/>
      <c r="BD767" s="57"/>
      <c r="BE767" s="57"/>
      <c r="BF767" s="57"/>
      <c r="BG767" s="57"/>
      <c r="BH767" s="57"/>
      <c r="BI767" s="57"/>
      <c r="BJ767" s="57"/>
      <c r="BK767" s="57"/>
      <c r="BL767" s="57"/>
      <c r="BM767" s="57"/>
      <c r="BN767" s="57"/>
      <c r="BO767" s="57"/>
      <c r="BP767" s="57"/>
      <c r="BQ767" s="57"/>
      <c r="BR767" s="57"/>
      <c r="BS767" s="57"/>
      <c r="BT767" s="57"/>
      <c r="BU767" s="57"/>
      <c r="BV767" s="57"/>
      <c r="BW767" s="57"/>
      <c r="BX767" s="57"/>
      <c r="BY767" s="57"/>
      <c r="BZ767" s="57"/>
      <c r="CA767" s="57"/>
      <c r="CB767" s="57"/>
      <c r="CC767" s="57"/>
      <c r="CD767" s="57"/>
      <c r="CE767" s="57"/>
      <c r="CF767" s="57"/>
      <c r="CG767" s="57"/>
      <c r="CH767" s="57"/>
      <c r="CI767" s="57"/>
      <c r="CJ767" s="57"/>
      <c r="CK767" s="57"/>
      <c r="CL767" s="57"/>
      <c r="CM767" s="57"/>
      <c r="CN767" s="57"/>
      <c r="CO767" s="57"/>
      <c r="CP767" s="57"/>
      <c r="CQ767" s="57"/>
      <c r="CR767" s="57"/>
      <c r="CS767" s="57"/>
      <c r="CT767" s="57"/>
      <c r="CU767" s="57"/>
      <c r="CV767" s="57"/>
      <c r="CW767" s="57"/>
      <c r="CX767" s="57"/>
      <c r="CY767" s="57"/>
      <c r="CZ767" s="57"/>
      <c r="DA767" s="57"/>
      <c r="DB767" s="57"/>
      <c r="DC767" s="57"/>
      <c r="DD767" s="57"/>
      <c r="DE767" s="57"/>
      <c r="DF767" s="57"/>
      <c r="DG767" s="57"/>
      <c r="DH767" s="57"/>
      <c r="DI767" s="57"/>
      <c r="DJ767" s="57"/>
      <c r="DK767" s="57"/>
      <c r="DL767" s="57"/>
      <c r="DM767" s="57"/>
      <c r="DN767" s="57"/>
      <c r="DO767" s="57"/>
      <c r="DP767" s="57"/>
      <c r="DQ767" s="57"/>
      <c r="DR767" s="57"/>
      <c r="DS767" s="57"/>
      <c r="DT767" s="57"/>
      <c r="DU767" s="57"/>
      <c r="DV767" s="57"/>
      <c r="DW767" s="57"/>
      <c r="DX767" s="57"/>
      <c r="DY767" s="57"/>
      <c r="DZ767" s="57"/>
      <c r="EA767" s="57"/>
      <c r="EB767" s="57"/>
      <c r="EC767" s="57"/>
      <c r="ED767" s="57"/>
      <c r="EE767" s="57"/>
      <c r="EF767" s="57"/>
      <c r="EG767" s="57"/>
      <c r="EH767" s="57"/>
      <c r="EI767" s="57"/>
      <c r="EJ767" s="57"/>
      <c r="EK767" s="57"/>
      <c r="EL767" s="57"/>
      <c r="EM767" s="57"/>
      <c r="EN767" s="57"/>
      <c r="EO767" s="57"/>
      <c r="EP767" s="57"/>
      <c r="EQ767" s="57"/>
      <c r="ER767" s="57"/>
      <c r="ES767" s="57"/>
      <c r="ET767" s="57"/>
      <c r="EU767" s="57"/>
      <c r="EV767" s="57"/>
      <c r="EW767" s="57"/>
      <c r="EX767" s="57"/>
      <c r="EY767" s="57"/>
      <c r="EZ767" s="57"/>
      <c r="FA767" s="57"/>
      <c r="FB767" s="57"/>
      <c r="FC767" s="57"/>
      <c r="FD767" s="57"/>
      <c r="FE767" s="57"/>
      <c r="FF767" s="57"/>
      <c r="FG767" s="57"/>
      <c r="FH767" s="57"/>
      <c r="FI767" s="57"/>
      <c r="FJ767" s="57"/>
      <c r="FK767" s="57"/>
      <c r="FL767" s="57"/>
      <c r="FM767" s="57"/>
      <c r="FN767" s="57"/>
      <c r="FO767" s="57"/>
      <c r="FP767" s="57"/>
      <c r="FQ767" s="57"/>
      <c r="FR767" s="57"/>
      <c r="FS767" s="57"/>
      <c r="FT767" s="57"/>
      <c r="FU767" s="57"/>
      <c r="FV767" s="57"/>
      <c r="FW767" s="57"/>
      <c r="FX767" s="57"/>
      <c r="FY767" s="57"/>
      <c r="FZ767" s="57"/>
      <c r="GA767" s="57"/>
      <c r="GB767" s="57"/>
      <c r="GC767" s="57"/>
      <c r="GD767" s="57"/>
      <c r="GE767" s="57"/>
      <c r="GF767" s="57"/>
      <c r="GG767" s="57"/>
      <c r="GH767" s="57"/>
      <c r="GI767" s="57"/>
      <c r="GJ767" s="57"/>
      <c r="GK767" s="57"/>
      <c r="GL767" s="57"/>
      <c r="GM767" s="57"/>
      <c r="GN767" s="57"/>
      <c r="GO767" s="57"/>
      <c r="GP767" s="57"/>
      <c r="GQ767" s="57"/>
      <c r="GR767" s="57"/>
      <c r="GS767" s="57"/>
      <c r="GT767" s="57"/>
      <c r="GU767" s="57"/>
      <c r="GV767" s="57"/>
      <c r="GW767" s="57"/>
      <c r="GX767" s="57"/>
      <c r="GY767" s="57"/>
      <c r="GZ767" s="57"/>
      <c r="HA767" s="57"/>
      <c r="HB767" s="57"/>
      <c r="HC767" s="57"/>
      <c r="HD767" s="57"/>
      <c r="HE767" s="57"/>
      <c r="HF767" s="57"/>
      <c r="HG767" s="57"/>
      <c r="HH767" s="57"/>
      <c r="HI767" s="57"/>
      <c r="HJ767" s="57"/>
      <c r="HK767" s="57"/>
      <c r="HL767" s="57"/>
      <c r="HM767" s="57"/>
      <c r="HN767" s="57"/>
      <c r="HO767" s="57"/>
      <c r="HP767" s="57"/>
      <c r="HQ767" s="57"/>
      <c r="HR767" s="57"/>
      <c r="HS767" s="57"/>
      <c r="HT767" s="57"/>
      <c r="HU767" s="57"/>
      <c r="HV767" s="57"/>
      <c r="HW767" s="57"/>
      <c r="HX767" s="57"/>
      <c r="HY767" s="57"/>
      <c r="HZ767" s="57"/>
      <c r="IA767" s="57"/>
      <c r="IB767" s="57"/>
      <c r="IC767" s="57"/>
    </row>
    <row r="768" spans="4:237"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  <c r="AA768" s="57"/>
      <c r="AB768" s="57"/>
      <c r="AC768" s="57"/>
      <c r="AD768" s="57"/>
      <c r="AE768" s="57"/>
      <c r="AF768" s="57"/>
      <c r="AG768" s="57"/>
      <c r="AH768" s="57"/>
      <c r="AI768" s="57"/>
      <c r="AJ768" s="57"/>
      <c r="AK768" s="57"/>
      <c r="AL768" s="57"/>
      <c r="AM768" s="57"/>
      <c r="AN768" s="57"/>
      <c r="AO768" s="57"/>
      <c r="AP768" s="57"/>
      <c r="AQ768" s="57"/>
      <c r="AR768" s="57"/>
      <c r="AS768" s="57"/>
      <c r="AT768" s="57"/>
      <c r="AU768" s="57"/>
      <c r="AV768" s="57"/>
      <c r="AW768" s="57"/>
      <c r="AX768" s="57"/>
      <c r="AY768" s="57"/>
      <c r="AZ768" s="57"/>
      <c r="BA768" s="57"/>
      <c r="BB768" s="57"/>
      <c r="BC768" s="57"/>
      <c r="BD768" s="57"/>
      <c r="BE768" s="57"/>
      <c r="BF768" s="57"/>
      <c r="BG768" s="57"/>
      <c r="BH768" s="57"/>
      <c r="BI768" s="57"/>
      <c r="BJ768" s="57"/>
      <c r="BK768" s="57"/>
      <c r="BL768" s="57"/>
      <c r="BM768" s="57"/>
      <c r="BN768" s="57"/>
      <c r="BO768" s="57"/>
      <c r="BP768" s="57"/>
      <c r="BQ768" s="57"/>
      <c r="BR768" s="57"/>
      <c r="BS768" s="57"/>
      <c r="BT768" s="57"/>
      <c r="BU768" s="57"/>
      <c r="BV768" s="57"/>
      <c r="BW768" s="57"/>
      <c r="BX768" s="57"/>
      <c r="BY768" s="57"/>
      <c r="BZ768" s="57"/>
      <c r="CA768" s="57"/>
      <c r="CB768" s="57"/>
      <c r="CC768" s="57"/>
      <c r="CD768" s="57"/>
      <c r="CE768" s="57"/>
      <c r="CF768" s="57"/>
      <c r="CG768" s="57"/>
      <c r="CH768" s="57"/>
      <c r="CI768" s="57"/>
      <c r="CJ768" s="57"/>
      <c r="CK768" s="57"/>
      <c r="CL768" s="57"/>
      <c r="CM768" s="57"/>
      <c r="CN768" s="57"/>
      <c r="CO768" s="57"/>
      <c r="CP768" s="57"/>
      <c r="CQ768" s="57"/>
      <c r="CR768" s="57"/>
      <c r="CS768" s="57"/>
      <c r="CT768" s="57"/>
      <c r="CU768" s="57"/>
      <c r="CV768" s="57"/>
      <c r="CW768" s="57"/>
      <c r="CX768" s="57"/>
      <c r="CY768" s="57"/>
      <c r="CZ768" s="57"/>
      <c r="DA768" s="57"/>
      <c r="DB768" s="57"/>
      <c r="DC768" s="57"/>
      <c r="DD768" s="57"/>
      <c r="DE768" s="57"/>
      <c r="DF768" s="57"/>
      <c r="DG768" s="57"/>
      <c r="DH768" s="57"/>
      <c r="DI768" s="57"/>
      <c r="DJ768" s="57"/>
      <c r="DK768" s="57"/>
      <c r="DL768" s="57"/>
      <c r="DM768" s="57"/>
      <c r="DN768" s="57"/>
      <c r="DO768" s="57"/>
      <c r="DP768" s="57"/>
      <c r="DQ768" s="57"/>
      <c r="DR768" s="57"/>
      <c r="DS768" s="57"/>
      <c r="DT768" s="57"/>
      <c r="DU768" s="57"/>
      <c r="DV768" s="57"/>
      <c r="DW768" s="57"/>
      <c r="DX768" s="57"/>
      <c r="DY768" s="57"/>
      <c r="DZ768" s="57"/>
      <c r="EA768" s="57"/>
      <c r="EB768" s="57"/>
      <c r="EC768" s="57"/>
      <c r="ED768" s="57"/>
      <c r="EE768" s="57"/>
      <c r="EF768" s="57"/>
      <c r="EG768" s="57"/>
      <c r="EH768" s="57"/>
      <c r="EI768" s="57"/>
      <c r="EJ768" s="57"/>
      <c r="EK768" s="57"/>
      <c r="EL768" s="57"/>
      <c r="EM768" s="57"/>
      <c r="EN768" s="57"/>
      <c r="EO768" s="57"/>
      <c r="EP768" s="57"/>
      <c r="EQ768" s="57"/>
      <c r="ER768" s="57"/>
      <c r="ES768" s="57"/>
      <c r="ET768" s="57"/>
      <c r="EU768" s="57"/>
      <c r="EV768" s="57"/>
      <c r="EW768" s="57"/>
      <c r="EX768" s="57"/>
      <c r="EY768" s="57"/>
      <c r="EZ768" s="57"/>
      <c r="FA768" s="57"/>
      <c r="FB768" s="57"/>
      <c r="FC768" s="57"/>
      <c r="FD768" s="57"/>
      <c r="FE768" s="57"/>
      <c r="FF768" s="57"/>
      <c r="FG768" s="57"/>
      <c r="FH768" s="57"/>
      <c r="FI768" s="57"/>
      <c r="FJ768" s="57"/>
      <c r="FK768" s="57"/>
      <c r="FL768" s="57"/>
      <c r="FM768" s="57"/>
      <c r="FN768" s="57"/>
      <c r="FO768" s="57"/>
      <c r="FP768" s="57"/>
      <c r="FQ768" s="57"/>
      <c r="FR768" s="57"/>
      <c r="FS768" s="57"/>
      <c r="FT768" s="57"/>
      <c r="FU768" s="57"/>
      <c r="FV768" s="57"/>
      <c r="FW768" s="57"/>
      <c r="FX768" s="57"/>
      <c r="FY768" s="57"/>
      <c r="FZ768" s="57"/>
      <c r="GA768" s="57"/>
      <c r="GB768" s="57"/>
      <c r="GC768" s="57"/>
      <c r="GD768" s="57"/>
      <c r="GE768" s="57"/>
      <c r="GF768" s="57"/>
      <c r="GG768" s="57"/>
      <c r="GH768" s="57"/>
      <c r="GI768" s="57"/>
      <c r="GJ768" s="57"/>
      <c r="GK768" s="57"/>
      <c r="GL768" s="57"/>
      <c r="GM768" s="57"/>
      <c r="GN768" s="57"/>
      <c r="GO768" s="57"/>
      <c r="GP768" s="57"/>
      <c r="GQ768" s="57"/>
      <c r="GR768" s="57"/>
      <c r="GS768" s="57"/>
      <c r="GT768" s="57"/>
      <c r="GU768" s="57"/>
      <c r="GV768" s="57"/>
      <c r="GW768" s="57"/>
      <c r="GX768" s="57"/>
      <c r="GY768" s="57"/>
      <c r="GZ768" s="57"/>
      <c r="HA768" s="57"/>
      <c r="HB768" s="57"/>
      <c r="HC768" s="57"/>
      <c r="HD768" s="57"/>
      <c r="HE768" s="57"/>
      <c r="HF768" s="57"/>
      <c r="HG768" s="57"/>
      <c r="HH768" s="57"/>
      <c r="HI768" s="57"/>
      <c r="HJ768" s="57"/>
      <c r="HK768" s="57"/>
      <c r="HL768" s="57"/>
      <c r="HM768" s="57"/>
      <c r="HN768" s="57"/>
      <c r="HO768" s="57"/>
      <c r="HP768" s="57"/>
      <c r="HQ768" s="57"/>
      <c r="HR768" s="57"/>
      <c r="HS768" s="57"/>
      <c r="HT768" s="57"/>
      <c r="HU768" s="57"/>
      <c r="HV768" s="57"/>
      <c r="HW768" s="57"/>
      <c r="HX768" s="57"/>
      <c r="HY768" s="57"/>
      <c r="HZ768" s="57"/>
      <c r="IA768" s="57"/>
      <c r="IB768" s="57"/>
      <c r="IC768" s="57"/>
    </row>
    <row r="769" spans="4:237"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  <c r="AA769" s="57"/>
      <c r="AB769" s="57"/>
      <c r="AC769" s="57"/>
      <c r="AD769" s="57"/>
      <c r="AE769" s="57"/>
      <c r="AF769" s="57"/>
      <c r="AG769" s="57"/>
      <c r="AH769" s="57"/>
      <c r="AI769" s="57"/>
      <c r="AJ769" s="57"/>
      <c r="AK769" s="57"/>
      <c r="AL769" s="57"/>
      <c r="AM769" s="57"/>
      <c r="AN769" s="57"/>
      <c r="AO769" s="57"/>
      <c r="AP769" s="57"/>
      <c r="AQ769" s="57"/>
      <c r="AR769" s="57"/>
      <c r="AS769" s="57"/>
      <c r="AT769" s="57"/>
      <c r="AU769" s="57"/>
      <c r="AV769" s="57"/>
      <c r="AW769" s="57"/>
      <c r="AX769" s="57"/>
      <c r="AY769" s="57"/>
      <c r="AZ769" s="57"/>
      <c r="BA769" s="57"/>
      <c r="BB769" s="57"/>
      <c r="BC769" s="57"/>
      <c r="BD769" s="57"/>
      <c r="BE769" s="57"/>
      <c r="BF769" s="57"/>
      <c r="BG769" s="57"/>
      <c r="BH769" s="57"/>
      <c r="BI769" s="57"/>
      <c r="BJ769" s="57"/>
      <c r="BK769" s="57"/>
      <c r="BL769" s="57"/>
      <c r="BM769" s="57"/>
      <c r="BN769" s="57"/>
      <c r="BO769" s="57"/>
      <c r="BP769" s="57"/>
      <c r="BQ769" s="57"/>
      <c r="BR769" s="57"/>
      <c r="BS769" s="57"/>
      <c r="BT769" s="57"/>
      <c r="BU769" s="57"/>
      <c r="BV769" s="57"/>
      <c r="BW769" s="57"/>
      <c r="BX769" s="57"/>
      <c r="BY769" s="57"/>
      <c r="BZ769" s="57"/>
      <c r="CA769" s="57"/>
      <c r="CB769" s="57"/>
      <c r="CC769" s="57"/>
      <c r="CD769" s="57"/>
      <c r="CE769" s="57"/>
      <c r="CF769" s="57"/>
      <c r="CG769" s="57"/>
      <c r="CH769" s="57"/>
      <c r="CI769" s="57"/>
      <c r="CJ769" s="57"/>
      <c r="CK769" s="57"/>
      <c r="CL769" s="57"/>
      <c r="CM769" s="57"/>
      <c r="CN769" s="57"/>
      <c r="CO769" s="57"/>
      <c r="CP769" s="57"/>
      <c r="CQ769" s="57"/>
      <c r="CR769" s="57"/>
      <c r="CS769" s="57"/>
      <c r="CT769" s="57"/>
      <c r="CU769" s="57"/>
      <c r="CV769" s="57"/>
      <c r="CW769" s="57"/>
      <c r="CX769" s="57"/>
      <c r="CY769" s="57"/>
      <c r="CZ769" s="57"/>
      <c r="DA769" s="57"/>
      <c r="DB769" s="57"/>
      <c r="DC769" s="57"/>
      <c r="DD769" s="57"/>
      <c r="DE769" s="57"/>
      <c r="DF769" s="57"/>
      <c r="DG769" s="57"/>
      <c r="DH769" s="57"/>
      <c r="DI769" s="57"/>
      <c r="DJ769" s="57"/>
      <c r="DK769" s="57"/>
      <c r="DL769" s="57"/>
      <c r="DM769" s="57"/>
      <c r="DN769" s="57"/>
      <c r="DO769" s="57"/>
      <c r="DP769" s="57"/>
      <c r="DQ769" s="57"/>
      <c r="DR769" s="57"/>
      <c r="DS769" s="57"/>
      <c r="DT769" s="57"/>
      <c r="DU769" s="57"/>
      <c r="DV769" s="57"/>
      <c r="DW769" s="57"/>
      <c r="DX769" s="57"/>
      <c r="DY769" s="57"/>
      <c r="DZ769" s="57"/>
      <c r="EA769" s="57"/>
      <c r="EB769" s="57"/>
      <c r="EC769" s="57"/>
      <c r="ED769" s="57"/>
      <c r="EE769" s="57"/>
      <c r="EF769" s="57"/>
      <c r="EG769" s="57"/>
      <c r="EH769" s="57"/>
      <c r="EI769" s="57"/>
      <c r="EJ769" s="57"/>
      <c r="EK769" s="57"/>
      <c r="EL769" s="57"/>
      <c r="EM769" s="57"/>
      <c r="EN769" s="57"/>
      <c r="EO769" s="57"/>
      <c r="EP769" s="57"/>
      <c r="EQ769" s="57"/>
      <c r="ER769" s="57"/>
      <c r="ES769" s="57"/>
      <c r="ET769" s="57"/>
      <c r="EU769" s="57"/>
      <c r="EV769" s="57"/>
      <c r="EW769" s="57"/>
      <c r="EX769" s="57"/>
      <c r="EY769" s="57"/>
      <c r="EZ769" s="57"/>
      <c r="FA769" s="57"/>
      <c r="FB769" s="57"/>
      <c r="FC769" s="57"/>
      <c r="FD769" s="57"/>
      <c r="FE769" s="57"/>
      <c r="FF769" s="57"/>
      <c r="FG769" s="57"/>
      <c r="FH769" s="57"/>
      <c r="FI769" s="57"/>
      <c r="FJ769" s="57"/>
      <c r="FK769" s="57"/>
      <c r="FL769" s="57"/>
      <c r="FM769" s="57"/>
      <c r="FN769" s="57"/>
      <c r="FO769" s="57"/>
      <c r="FP769" s="57"/>
      <c r="FQ769" s="57"/>
      <c r="FR769" s="57"/>
      <c r="FS769" s="57"/>
      <c r="FT769" s="57"/>
      <c r="FU769" s="57"/>
      <c r="FV769" s="57"/>
      <c r="FW769" s="57"/>
      <c r="FX769" s="57"/>
      <c r="FY769" s="57"/>
      <c r="FZ769" s="57"/>
      <c r="GA769" s="57"/>
      <c r="GB769" s="57"/>
      <c r="GC769" s="57"/>
      <c r="GD769" s="57"/>
      <c r="GE769" s="57"/>
      <c r="GF769" s="57"/>
      <c r="GG769" s="57"/>
      <c r="GH769" s="57"/>
      <c r="GI769" s="57"/>
      <c r="GJ769" s="57"/>
      <c r="GK769" s="57"/>
      <c r="GL769" s="57"/>
      <c r="GM769" s="57"/>
      <c r="GN769" s="57"/>
      <c r="GO769" s="57"/>
      <c r="GP769" s="57"/>
      <c r="GQ769" s="57"/>
      <c r="GR769" s="57"/>
      <c r="GS769" s="57"/>
      <c r="GT769" s="57"/>
      <c r="GU769" s="57"/>
      <c r="GV769" s="57"/>
      <c r="GW769" s="57"/>
      <c r="GX769" s="57"/>
      <c r="GY769" s="57"/>
      <c r="GZ769" s="57"/>
      <c r="HA769" s="57"/>
      <c r="HB769" s="57"/>
      <c r="HC769" s="57"/>
      <c r="HD769" s="57"/>
      <c r="HE769" s="57"/>
      <c r="HF769" s="57"/>
      <c r="HG769" s="57"/>
      <c r="HH769" s="57"/>
      <c r="HI769" s="57"/>
      <c r="HJ769" s="57"/>
      <c r="HK769" s="57"/>
      <c r="HL769" s="57"/>
      <c r="HM769" s="57"/>
      <c r="HN769" s="57"/>
      <c r="HO769" s="57"/>
      <c r="HP769" s="57"/>
      <c r="HQ769" s="57"/>
      <c r="HR769" s="57"/>
      <c r="HS769" s="57"/>
      <c r="HT769" s="57"/>
      <c r="HU769" s="57"/>
      <c r="HV769" s="57"/>
      <c r="HW769" s="57"/>
      <c r="HX769" s="57"/>
      <c r="HY769" s="57"/>
      <c r="HZ769" s="57"/>
      <c r="IA769" s="57"/>
      <c r="IB769" s="57"/>
      <c r="IC769" s="57"/>
    </row>
    <row r="770" spans="4:237"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  <c r="AA770" s="57"/>
      <c r="AB770" s="57"/>
      <c r="AC770" s="57"/>
      <c r="AD770" s="57"/>
      <c r="AE770" s="57"/>
      <c r="AF770" s="57"/>
      <c r="AG770" s="57"/>
      <c r="AH770" s="57"/>
      <c r="AI770" s="57"/>
      <c r="AJ770" s="57"/>
      <c r="AK770" s="57"/>
      <c r="AL770" s="57"/>
      <c r="AM770" s="57"/>
      <c r="AN770" s="57"/>
      <c r="AO770" s="57"/>
      <c r="AP770" s="57"/>
      <c r="AQ770" s="57"/>
      <c r="AR770" s="57"/>
      <c r="AS770" s="57"/>
      <c r="AT770" s="57"/>
      <c r="AU770" s="57"/>
      <c r="AV770" s="57"/>
      <c r="AW770" s="57"/>
      <c r="AX770" s="57"/>
      <c r="AY770" s="57"/>
      <c r="AZ770" s="57"/>
      <c r="BA770" s="57"/>
      <c r="BB770" s="57"/>
      <c r="BC770" s="57"/>
      <c r="BD770" s="57"/>
      <c r="BE770" s="57"/>
      <c r="BF770" s="57"/>
      <c r="BG770" s="57"/>
      <c r="BH770" s="57"/>
      <c r="BI770" s="57"/>
      <c r="BJ770" s="57"/>
      <c r="BK770" s="57"/>
      <c r="BL770" s="57"/>
      <c r="BM770" s="57"/>
      <c r="BN770" s="57"/>
      <c r="BO770" s="57"/>
      <c r="BP770" s="57"/>
      <c r="BQ770" s="57"/>
      <c r="BR770" s="57"/>
      <c r="BS770" s="57"/>
      <c r="BT770" s="57"/>
      <c r="BU770" s="57"/>
      <c r="BV770" s="57"/>
      <c r="BW770" s="57"/>
      <c r="BX770" s="57"/>
      <c r="BY770" s="57"/>
      <c r="BZ770" s="57"/>
      <c r="CA770" s="57"/>
      <c r="CB770" s="57"/>
      <c r="CC770" s="57"/>
      <c r="CD770" s="57"/>
      <c r="CE770" s="57"/>
      <c r="CF770" s="57"/>
      <c r="CG770" s="57"/>
      <c r="CH770" s="57"/>
      <c r="CI770" s="57"/>
      <c r="CJ770" s="57"/>
      <c r="CK770" s="57"/>
      <c r="CL770" s="57"/>
      <c r="CM770" s="57"/>
      <c r="CN770" s="57"/>
      <c r="CO770" s="57"/>
      <c r="CP770" s="57"/>
      <c r="CQ770" s="57"/>
      <c r="CR770" s="57"/>
      <c r="CS770" s="57"/>
      <c r="CT770" s="57"/>
      <c r="CU770" s="57"/>
      <c r="CV770" s="57"/>
      <c r="CW770" s="57"/>
      <c r="CX770" s="57"/>
      <c r="CY770" s="57"/>
      <c r="CZ770" s="57"/>
      <c r="DA770" s="57"/>
      <c r="DB770" s="57"/>
      <c r="DC770" s="57"/>
      <c r="DD770" s="57"/>
      <c r="DE770" s="57"/>
      <c r="DF770" s="57"/>
      <c r="DG770" s="57"/>
      <c r="DH770" s="57"/>
      <c r="DI770" s="57"/>
      <c r="DJ770" s="57"/>
      <c r="DK770" s="57"/>
      <c r="DL770" s="57"/>
      <c r="DM770" s="57"/>
      <c r="DN770" s="57"/>
      <c r="DO770" s="57"/>
      <c r="DP770" s="57"/>
      <c r="DQ770" s="57"/>
      <c r="DR770" s="57"/>
      <c r="DS770" s="57"/>
      <c r="DT770" s="57"/>
      <c r="DU770" s="57"/>
      <c r="DV770" s="57"/>
      <c r="DW770" s="57"/>
      <c r="DX770" s="57"/>
      <c r="DY770" s="57"/>
      <c r="DZ770" s="57"/>
      <c r="EA770" s="57"/>
      <c r="EB770" s="57"/>
      <c r="EC770" s="57"/>
      <c r="ED770" s="57"/>
      <c r="EE770" s="57"/>
      <c r="EF770" s="57"/>
      <c r="EG770" s="57"/>
      <c r="EH770" s="57"/>
      <c r="EI770" s="57"/>
      <c r="EJ770" s="57"/>
      <c r="EK770" s="57"/>
      <c r="EL770" s="57"/>
      <c r="EM770" s="57"/>
      <c r="EN770" s="57"/>
      <c r="EO770" s="57"/>
      <c r="EP770" s="57"/>
      <c r="EQ770" s="57"/>
      <c r="ER770" s="57"/>
      <c r="ES770" s="57"/>
      <c r="ET770" s="57"/>
      <c r="EU770" s="57"/>
      <c r="EV770" s="57"/>
      <c r="EW770" s="57"/>
      <c r="EX770" s="57"/>
      <c r="EY770" s="57"/>
      <c r="EZ770" s="57"/>
      <c r="FA770" s="57"/>
      <c r="FB770" s="57"/>
      <c r="FC770" s="57"/>
      <c r="FD770" s="57"/>
      <c r="FE770" s="57"/>
      <c r="FF770" s="57"/>
      <c r="FG770" s="57"/>
      <c r="FH770" s="57"/>
      <c r="FI770" s="57"/>
      <c r="FJ770" s="57"/>
      <c r="FK770" s="57"/>
      <c r="FL770" s="57"/>
      <c r="FM770" s="57"/>
      <c r="FN770" s="57"/>
      <c r="FO770" s="57"/>
      <c r="FP770" s="57"/>
      <c r="FQ770" s="57"/>
      <c r="FR770" s="57"/>
      <c r="FS770" s="57"/>
      <c r="FT770" s="57"/>
      <c r="FU770" s="57"/>
      <c r="FV770" s="57"/>
      <c r="FW770" s="57"/>
      <c r="FX770" s="57"/>
      <c r="FY770" s="57"/>
      <c r="FZ770" s="57"/>
      <c r="GA770" s="57"/>
      <c r="GB770" s="57"/>
      <c r="GC770" s="57"/>
      <c r="GD770" s="57"/>
      <c r="GE770" s="57"/>
      <c r="GF770" s="57"/>
      <c r="GG770" s="57"/>
      <c r="GH770" s="57"/>
      <c r="GI770" s="57"/>
      <c r="GJ770" s="57"/>
      <c r="GK770" s="57"/>
      <c r="GL770" s="57"/>
      <c r="GM770" s="57"/>
      <c r="GN770" s="57"/>
      <c r="GO770" s="57"/>
      <c r="GP770" s="57"/>
      <c r="GQ770" s="57"/>
      <c r="GR770" s="57"/>
      <c r="GS770" s="57"/>
      <c r="GT770" s="57"/>
      <c r="GU770" s="57"/>
      <c r="GV770" s="57"/>
      <c r="GW770" s="57"/>
      <c r="GX770" s="57"/>
      <c r="GY770" s="57"/>
      <c r="GZ770" s="57"/>
      <c r="HA770" s="57"/>
      <c r="HB770" s="57"/>
      <c r="HC770" s="57"/>
      <c r="HD770" s="57"/>
      <c r="HE770" s="57"/>
      <c r="HF770" s="57"/>
      <c r="HG770" s="57"/>
      <c r="HH770" s="57"/>
      <c r="HI770" s="57"/>
      <c r="HJ770" s="57"/>
      <c r="HK770" s="57"/>
      <c r="HL770" s="57"/>
      <c r="HM770" s="57"/>
      <c r="HN770" s="57"/>
      <c r="HO770" s="57"/>
      <c r="HP770" s="57"/>
      <c r="HQ770" s="57"/>
      <c r="HR770" s="57"/>
      <c r="HS770" s="57"/>
      <c r="HT770" s="57"/>
      <c r="HU770" s="57"/>
      <c r="HV770" s="57"/>
      <c r="HW770" s="57"/>
      <c r="HX770" s="57"/>
      <c r="HY770" s="57"/>
      <c r="HZ770" s="57"/>
      <c r="IA770" s="57"/>
      <c r="IB770" s="57"/>
      <c r="IC770" s="57"/>
    </row>
    <row r="771" spans="4:237"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  <c r="AB771" s="57"/>
      <c r="AC771" s="57"/>
      <c r="AD771" s="57"/>
      <c r="AE771" s="57"/>
      <c r="AF771" s="57"/>
      <c r="AG771" s="57"/>
      <c r="AH771" s="57"/>
      <c r="AI771" s="57"/>
      <c r="AJ771" s="57"/>
      <c r="AK771" s="57"/>
      <c r="AL771" s="57"/>
      <c r="AM771" s="57"/>
      <c r="AN771" s="57"/>
      <c r="AO771" s="57"/>
      <c r="AP771" s="57"/>
      <c r="AQ771" s="57"/>
      <c r="AR771" s="57"/>
      <c r="AS771" s="57"/>
      <c r="AT771" s="57"/>
      <c r="AU771" s="57"/>
      <c r="AV771" s="57"/>
      <c r="AW771" s="57"/>
      <c r="AX771" s="57"/>
      <c r="AY771" s="57"/>
      <c r="AZ771" s="57"/>
      <c r="BA771" s="57"/>
      <c r="BB771" s="57"/>
      <c r="BC771" s="57"/>
      <c r="BD771" s="57"/>
      <c r="BE771" s="57"/>
      <c r="BF771" s="57"/>
      <c r="BG771" s="57"/>
      <c r="BH771" s="57"/>
      <c r="BI771" s="57"/>
      <c r="BJ771" s="57"/>
      <c r="BK771" s="57"/>
      <c r="BL771" s="57"/>
      <c r="BM771" s="57"/>
      <c r="BN771" s="57"/>
      <c r="BO771" s="57"/>
      <c r="BP771" s="57"/>
      <c r="BQ771" s="57"/>
      <c r="BR771" s="57"/>
      <c r="BS771" s="57"/>
      <c r="BT771" s="57"/>
      <c r="BU771" s="57"/>
      <c r="BV771" s="57"/>
      <c r="BW771" s="57"/>
      <c r="BX771" s="57"/>
      <c r="BY771" s="57"/>
      <c r="BZ771" s="57"/>
      <c r="CA771" s="57"/>
      <c r="CB771" s="57"/>
      <c r="CC771" s="57"/>
      <c r="CD771" s="57"/>
      <c r="CE771" s="57"/>
      <c r="CF771" s="57"/>
      <c r="CG771" s="57"/>
      <c r="CH771" s="57"/>
      <c r="CI771" s="57"/>
      <c r="CJ771" s="57"/>
      <c r="CK771" s="57"/>
      <c r="CL771" s="57"/>
      <c r="CM771" s="57"/>
      <c r="CN771" s="57"/>
      <c r="CO771" s="57"/>
      <c r="CP771" s="57"/>
      <c r="CQ771" s="57"/>
      <c r="CR771" s="57"/>
      <c r="CS771" s="57"/>
      <c r="CT771" s="57"/>
      <c r="CU771" s="57"/>
      <c r="CV771" s="57"/>
      <c r="CW771" s="57"/>
      <c r="CX771" s="57"/>
      <c r="CY771" s="57"/>
      <c r="CZ771" s="57"/>
      <c r="DA771" s="57"/>
      <c r="DB771" s="57"/>
      <c r="DC771" s="57"/>
      <c r="DD771" s="57"/>
      <c r="DE771" s="57"/>
      <c r="DF771" s="57"/>
      <c r="DG771" s="57"/>
      <c r="DH771" s="57"/>
      <c r="DI771" s="57"/>
      <c r="DJ771" s="57"/>
      <c r="DK771" s="57"/>
      <c r="DL771" s="57"/>
      <c r="DM771" s="57"/>
      <c r="DN771" s="57"/>
      <c r="DO771" s="57"/>
      <c r="DP771" s="57"/>
      <c r="DQ771" s="57"/>
      <c r="DR771" s="57"/>
      <c r="DS771" s="57"/>
      <c r="DT771" s="57"/>
      <c r="DU771" s="57"/>
      <c r="DV771" s="57"/>
      <c r="DW771" s="57"/>
      <c r="DX771" s="57"/>
      <c r="DY771" s="57"/>
      <c r="DZ771" s="57"/>
      <c r="EA771" s="57"/>
      <c r="EB771" s="57"/>
      <c r="EC771" s="57"/>
      <c r="ED771" s="57"/>
      <c r="EE771" s="57"/>
      <c r="EF771" s="57"/>
      <c r="EG771" s="57"/>
      <c r="EH771" s="57"/>
      <c r="EI771" s="57"/>
      <c r="EJ771" s="57"/>
      <c r="EK771" s="57"/>
      <c r="EL771" s="57"/>
      <c r="EM771" s="57"/>
      <c r="EN771" s="57"/>
      <c r="EO771" s="57"/>
      <c r="EP771" s="57"/>
      <c r="EQ771" s="57"/>
      <c r="ER771" s="57"/>
      <c r="ES771" s="57"/>
      <c r="ET771" s="57"/>
      <c r="EU771" s="57"/>
      <c r="EV771" s="57"/>
      <c r="EW771" s="57"/>
      <c r="EX771" s="57"/>
      <c r="EY771" s="57"/>
      <c r="EZ771" s="57"/>
      <c r="FA771" s="57"/>
      <c r="FB771" s="57"/>
      <c r="FC771" s="57"/>
      <c r="FD771" s="57"/>
      <c r="FE771" s="57"/>
      <c r="FF771" s="57"/>
      <c r="FG771" s="57"/>
      <c r="FH771" s="57"/>
      <c r="FI771" s="57"/>
      <c r="FJ771" s="57"/>
      <c r="FK771" s="57"/>
      <c r="FL771" s="57"/>
      <c r="FM771" s="57"/>
      <c r="FN771" s="57"/>
      <c r="FO771" s="57"/>
      <c r="FP771" s="57"/>
      <c r="FQ771" s="57"/>
      <c r="FR771" s="57"/>
      <c r="FS771" s="57"/>
      <c r="FT771" s="57"/>
      <c r="FU771" s="57"/>
      <c r="FV771" s="57"/>
      <c r="FW771" s="57"/>
      <c r="FX771" s="57"/>
      <c r="FY771" s="57"/>
      <c r="FZ771" s="57"/>
      <c r="GA771" s="57"/>
      <c r="GB771" s="57"/>
      <c r="GC771" s="57"/>
      <c r="GD771" s="57"/>
      <c r="GE771" s="57"/>
      <c r="GF771" s="57"/>
      <c r="GG771" s="57"/>
      <c r="GH771" s="57"/>
      <c r="GI771" s="57"/>
      <c r="GJ771" s="57"/>
      <c r="GK771" s="57"/>
      <c r="GL771" s="57"/>
      <c r="GM771" s="57"/>
      <c r="GN771" s="57"/>
      <c r="GO771" s="57"/>
      <c r="GP771" s="57"/>
      <c r="GQ771" s="57"/>
      <c r="GR771" s="57"/>
      <c r="GS771" s="57"/>
      <c r="GT771" s="57"/>
      <c r="GU771" s="57"/>
      <c r="GV771" s="57"/>
      <c r="GW771" s="57"/>
      <c r="GX771" s="57"/>
      <c r="GY771" s="57"/>
      <c r="GZ771" s="57"/>
      <c r="HA771" s="57"/>
      <c r="HB771" s="57"/>
      <c r="HC771" s="57"/>
      <c r="HD771" s="57"/>
      <c r="HE771" s="57"/>
      <c r="HF771" s="57"/>
      <c r="HG771" s="57"/>
      <c r="HH771" s="57"/>
      <c r="HI771" s="57"/>
      <c r="HJ771" s="57"/>
      <c r="HK771" s="57"/>
      <c r="HL771" s="57"/>
      <c r="HM771" s="57"/>
      <c r="HN771" s="57"/>
      <c r="HO771" s="57"/>
      <c r="HP771" s="57"/>
      <c r="HQ771" s="57"/>
      <c r="HR771" s="57"/>
      <c r="HS771" s="57"/>
      <c r="HT771" s="57"/>
      <c r="HU771" s="57"/>
      <c r="HV771" s="57"/>
      <c r="HW771" s="57"/>
      <c r="HX771" s="57"/>
      <c r="HY771" s="57"/>
      <c r="HZ771" s="57"/>
      <c r="IA771" s="57"/>
      <c r="IB771" s="57"/>
      <c r="IC771" s="57"/>
    </row>
    <row r="772" spans="4:237"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  <c r="AA772" s="57"/>
      <c r="AB772" s="57"/>
      <c r="AC772" s="57"/>
      <c r="AD772" s="57"/>
      <c r="AE772" s="57"/>
      <c r="AF772" s="57"/>
      <c r="AG772" s="57"/>
      <c r="AH772" s="57"/>
      <c r="AI772" s="57"/>
      <c r="AJ772" s="57"/>
      <c r="AK772" s="57"/>
      <c r="AL772" s="57"/>
      <c r="AM772" s="57"/>
      <c r="AN772" s="57"/>
      <c r="AO772" s="57"/>
      <c r="AP772" s="57"/>
      <c r="AQ772" s="57"/>
      <c r="AR772" s="57"/>
      <c r="AS772" s="57"/>
      <c r="AT772" s="57"/>
      <c r="AU772" s="57"/>
      <c r="AV772" s="57"/>
      <c r="AW772" s="57"/>
      <c r="AX772" s="57"/>
      <c r="AY772" s="57"/>
      <c r="AZ772" s="57"/>
      <c r="BA772" s="57"/>
      <c r="BB772" s="57"/>
      <c r="BC772" s="57"/>
      <c r="BD772" s="57"/>
      <c r="BE772" s="57"/>
      <c r="BF772" s="57"/>
      <c r="BG772" s="57"/>
      <c r="BH772" s="57"/>
      <c r="BI772" s="57"/>
      <c r="BJ772" s="57"/>
      <c r="BK772" s="57"/>
      <c r="BL772" s="57"/>
      <c r="BM772" s="57"/>
      <c r="BN772" s="57"/>
      <c r="BO772" s="57"/>
      <c r="BP772" s="57"/>
      <c r="BQ772" s="57"/>
      <c r="BR772" s="57"/>
      <c r="BS772" s="57"/>
      <c r="BT772" s="57"/>
      <c r="BU772" s="57"/>
      <c r="BV772" s="57"/>
      <c r="BW772" s="57"/>
      <c r="BX772" s="57"/>
      <c r="BY772" s="57"/>
      <c r="BZ772" s="57"/>
      <c r="CA772" s="57"/>
      <c r="CB772" s="57"/>
      <c r="CC772" s="57"/>
      <c r="CD772" s="57"/>
      <c r="CE772" s="57"/>
      <c r="CF772" s="57"/>
      <c r="CG772" s="57"/>
      <c r="CH772" s="57"/>
      <c r="CI772" s="57"/>
      <c r="CJ772" s="57"/>
      <c r="CK772" s="57"/>
      <c r="CL772" s="57"/>
      <c r="CM772" s="57"/>
      <c r="CN772" s="57"/>
      <c r="CO772" s="57"/>
      <c r="CP772" s="57"/>
      <c r="CQ772" s="57"/>
      <c r="CR772" s="57"/>
      <c r="CS772" s="57"/>
      <c r="CT772" s="57"/>
      <c r="CU772" s="57"/>
      <c r="CV772" s="57"/>
      <c r="CW772" s="57"/>
      <c r="CX772" s="57"/>
      <c r="CY772" s="57"/>
      <c r="CZ772" s="57"/>
      <c r="DA772" s="57"/>
      <c r="DB772" s="57"/>
      <c r="DC772" s="57"/>
      <c r="DD772" s="57"/>
      <c r="DE772" s="57"/>
      <c r="DF772" s="57"/>
      <c r="DG772" s="57"/>
      <c r="DH772" s="57"/>
      <c r="DI772" s="57"/>
      <c r="DJ772" s="57"/>
      <c r="DK772" s="57"/>
      <c r="DL772" s="57"/>
      <c r="DM772" s="57"/>
      <c r="DN772" s="57"/>
      <c r="DO772" s="57"/>
      <c r="DP772" s="57"/>
      <c r="DQ772" s="57"/>
      <c r="DR772" s="57"/>
      <c r="DS772" s="57"/>
      <c r="DT772" s="57"/>
      <c r="DU772" s="57"/>
      <c r="DV772" s="57"/>
      <c r="DW772" s="57"/>
      <c r="DX772" s="57"/>
      <c r="DY772" s="57"/>
      <c r="DZ772" s="57"/>
      <c r="EA772" s="57"/>
      <c r="EB772" s="57"/>
      <c r="EC772" s="57"/>
      <c r="ED772" s="57"/>
      <c r="EE772" s="57"/>
      <c r="EF772" s="57"/>
      <c r="EG772" s="57"/>
      <c r="EH772" s="57"/>
      <c r="EI772" s="57"/>
      <c r="EJ772" s="57"/>
      <c r="EK772" s="57"/>
      <c r="EL772" s="57"/>
      <c r="EM772" s="57"/>
      <c r="EN772" s="57"/>
      <c r="EO772" s="57"/>
      <c r="EP772" s="57"/>
      <c r="EQ772" s="57"/>
      <c r="ER772" s="57"/>
      <c r="ES772" s="57"/>
      <c r="ET772" s="57"/>
      <c r="EU772" s="57"/>
      <c r="EV772" s="57"/>
      <c r="EW772" s="57"/>
      <c r="EX772" s="57"/>
      <c r="EY772" s="57"/>
      <c r="EZ772" s="57"/>
      <c r="FA772" s="57"/>
      <c r="FB772" s="57"/>
      <c r="FC772" s="57"/>
      <c r="FD772" s="57"/>
      <c r="FE772" s="57"/>
      <c r="FF772" s="57"/>
      <c r="FG772" s="57"/>
      <c r="FH772" s="57"/>
      <c r="FI772" s="57"/>
      <c r="FJ772" s="57"/>
      <c r="FK772" s="57"/>
      <c r="FL772" s="57"/>
      <c r="FM772" s="57"/>
      <c r="FN772" s="57"/>
      <c r="FO772" s="57"/>
      <c r="FP772" s="57"/>
      <c r="FQ772" s="57"/>
      <c r="FR772" s="57"/>
      <c r="FS772" s="57"/>
      <c r="FT772" s="57"/>
      <c r="FU772" s="57"/>
      <c r="FV772" s="57"/>
      <c r="FW772" s="57"/>
      <c r="FX772" s="57"/>
      <c r="FY772" s="57"/>
      <c r="FZ772" s="57"/>
      <c r="GA772" s="57"/>
      <c r="GB772" s="57"/>
      <c r="GC772" s="57"/>
      <c r="GD772" s="57"/>
      <c r="GE772" s="57"/>
      <c r="GF772" s="57"/>
      <c r="GG772" s="57"/>
      <c r="GH772" s="57"/>
      <c r="GI772" s="57"/>
      <c r="GJ772" s="57"/>
      <c r="GK772" s="57"/>
      <c r="GL772" s="57"/>
      <c r="GM772" s="57"/>
      <c r="GN772" s="57"/>
      <c r="GO772" s="57"/>
      <c r="GP772" s="57"/>
      <c r="GQ772" s="57"/>
      <c r="GR772" s="57"/>
      <c r="GS772" s="57"/>
      <c r="GT772" s="57"/>
      <c r="GU772" s="57"/>
      <c r="GV772" s="57"/>
      <c r="GW772" s="57"/>
      <c r="GX772" s="57"/>
      <c r="GY772" s="57"/>
      <c r="GZ772" s="57"/>
      <c r="HA772" s="57"/>
      <c r="HB772" s="57"/>
      <c r="HC772" s="57"/>
      <c r="HD772" s="57"/>
      <c r="HE772" s="57"/>
      <c r="HF772" s="57"/>
      <c r="HG772" s="57"/>
      <c r="HH772" s="57"/>
      <c r="HI772" s="57"/>
      <c r="HJ772" s="57"/>
      <c r="HK772" s="57"/>
      <c r="HL772" s="57"/>
      <c r="HM772" s="57"/>
      <c r="HN772" s="57"/>
      <c r="HO772" s="57"/>
      <c r="HP772" s="57"/>
      <c r="HQ772" s="57"/>
      <c r="HR772" s="57"/>
      <c r="HS772" s="57"/>
      <c r="HT772" s="57"/>
      <c r="HU772" s="57"/>
      <c r="HV772" s="57"/>
      <c r="HW772" s="57"/>
      <c r="HX772" s="57"/>
      <c r="HY772" s="57"/>
      <c r="HZ772" s="57"/>
      <c r="IA772" s="57"/>
      <c r="IB772" s="57"/>
      <c r="IC772" s="57"/>
    </row>
    <row r="773" spans="4:237"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  <c r="AA773" s="57"/>
      <c r="AB773" s="57"/>
      <c r="AC773" s="57"/>
      <c r="AD773" s="57"/>
      <c r="AE773" s="57"/>
      <c r="AF773" s="57"/>
      <c r="AG773" s="57"/>
      <c r="AH773" s="57"/>
      <c r="AI773" s="57"/>
      <c r="AJ773" s="57"/>
      <c r="AK773" s="57"/>
      <c r="AL773" s="57"/>
      <c r="AM773" s="57"/>
      <c r="AN773" s="57"/>
      <c r="AO773" s="57"/>
      <c r="AP773" s="57"/>
      <c r="AQ773" s="57"/>
      <c r="AR773" s="57"/>
      <c r="AS773" s="57"/>
      <c r="AT773" s="57"/>
      <c r="AU773" s="57"/>
      <c r="AV773" s="57"/>
      <c r="AW773" s="57"/>
      <c r="AX773" s="57"/>
      <c r="AY773" s="57"/>
      <c r="AZ773" s="57"/>
      <c r="BA773" s="57"/>
      <c r="BB773" s="57"/>
      <c r="BC773" s="57"/>
      <c r="BD773" s="57"/>
      <c r="BE773" s="57"/>
      <c r="BF773" s="57"/>
      <c r="BG773" s="57"/>
      <c r="BH773" s="57"/>
      <c r="BI773" s="57"/>
      <c r="BJ773" s="57"/>
      <c r="BK773" s="57"/>
      <c r="BL773" s="57"/>
      <c r="BM773" s="57"/>
      <c r="BN773" s="57"/>
      <c r="BO773" s="57"/>
      <c r="BP773" s="57"/>
      <c r="BQ773" s="57"/>
      <c r="BR773" s="57"/>
      <c r="BS773" s="57"/>
      <c r="BT773" s="57"/>
      <c r="BU773" s="57"/>
      <c r="BV773" s="57"/>
      <c r="BW773" s="57"/>
      <c r="BX773" s="57"/>
      <c r="BY773" s="57"/>
      <c r="BZ773" s="57"/>
      <c r="CA773" s="57"/>
      <c r="CB773" s="57"/>
      <c r="CC773" s="57"/>
      <c r="CD773" s="57"/>
      <c r="CE773" s="57"/>
      <c r="CF773" s="57"/>
      <c r="CG773" s="57"/>
      <c r="CH773" s="57"/>
      <c r="CI773" s="57"/>
      <c r="CJ773" s="57"/>
      <c r="CK773" s="57"/>
      <c r="CL773" s="57"/>
      <c r="CM773" s="57"/>
      <c r="CN773" s="57"/>
      <c r="CO773" s="57"/>
      <c r="CP773" s="57"/>
      <c r="CQ773" s="57"/>
      <c r="CR773" s="57"/>
      <c r="CS773" s="57"/>
      <c r="CT773" s="57"/>
      <c r="CU773" s="57"/>
      <c r="CV773" s="57"/>
      <c r="CW773" s="57"/>
      <c r="CX773" s="57"/>
      <c r="CY773" s="57"/>
      <c r="CZ773" s="57"/>
      <c r="DA773" s="57"/>
      <c r="DB773" s="57"/>
      <c r="DC773" s="57"/>
      <c r="DD773" s="57"/>
      <c r="DE773" s="57"/>
      <c r="DF773" s="57"/>
      <c r="DG773" s="57"/>
      <c r="DH773" s="57"/>
      <c r="DI773" s="57"/>
      <c r="DJ773" s="57"/>
      <c r="DK773" s="57"/>
      <c r="DL773" s="57"/>
      <c r="DM773" s="57"/>
      <c r="DN773" s="57"/>
      <c r="DO773" s="57"/>
      <c r="DP773" s="57"/>
      <c r="DQ773" s="57"/>
      <c r="DR773" s="57"/>
      <c r="DS773" s="57"/>
      <c r="DT773" s="57"/>
      <c r="DU773" s="57"/>
      <c r="DV773" s="57"/>
      <c r="DW773" s="57"/>
      <c r="DX773" s="57"/>
      <c r="DY773" s="57"/>
      <c r="DZ773" s="57"/>
      <c r="EA773" s="57"/>
      <c r="EB773" s="57"/>
      <c r="EC773" s="57"/>
      <c r="ED773" s="57"/>
      <c r="EE773" s="57"/>
      <c r="EF773" s="57"/>
      <c r="EG773" s="57"/>
      <c r="EH773" s="57"/>
      <c r="EI773" s="57"/>
      <c r="EJ773" s="57"/>
      <c r="EK773" s="57"/>
      <c r="EL773" s="57"/>
      <c r="EM773" s="57"/>
      <c r="EN773" s="57"/>
      <c r="EO773" s="57"/>
      <c r="EP773" s="57"/>
      <c r="EQ773" s="57"/>
      <c r="ER773" s="57"/>
      <c r="ES773" s="57"/>
      <c r="ET773" s="57"/>
      <c r="EU773" s="57"/>
      <c r="EV773" s="57"/>
      <c r="EW773" s="57"/>
      <c r="EX773" s="57"/>
      <c r="EY773" s="57"/>
      <c r="EZ773" s="57"/>
      <c r="FA773" s="57"/>
      <c r="FB773" s="57"/>
      <c r="FC773" s="57"/>
      <c r="FD773" s="57"/>
      <c r="FE773" s="57"/>
      <c r="FF773" s="57"/>
      <c r="FG773" s="57"/>
      <c r="FH773" s="57"/>
      <c r="FI773" s="57"/>
      <c r="FJ773" s="57"/>
      <c r="FK773" s="57"/>
      <c r="FL773" s="57"/>
      <c r="FM773" s="57"/>
      <c r="FN773" s="57"/>
      <c r="FO773" s="57"/>
      <c r="FP773" s="57"/>
      <c r="FQ773" s="57"/>
      <c r="FR773" s="57"/>
      <c r="FS773" s="57"/>
      <c r="FT773" s="57"/>
      <c r="FU773" s="57"/>
      <c r="FV773" s="57"/>
      <c r="FW773" s="57"/>
      <c r="FX773" s="57"/>
      <c r="FY773" s="57"/>
      <c r="FZ773" s="57"/>
      <c r="GA773" s="57"/>
      <c r="GB773" s="57"/>
      <c r="GC773" s="57"/>
      <c r="GD773" s="57"/>
      <c r="GE773" s="57"/>
      <c r="GF773" s="57"/>
      <c r="GG773" s="57"/>
      <c r="GH773" s="57"/>
      <c r="GI773" s="57"/>
      <c r="GJ773" s="57"/>
      <c r="GK773" s="57"/>
      <c r="GL773" s="57"/>
      <c r="GM773" s="57"/>
      <c r="GN773" s="57"/>
      <c r="GO773" s="57"/>
      <c r="GP773" s="57"/>
      <c r="GQ773" s="57"/>
      <c r="GR773" s="57"/>
      <c r="GS773" s="57"/>
      <c r="GT773" s="57"/>
      <c r="GU773" s="57"/>
      <c r="GV773" s="57"/>
      <c r="GW773" s="57"/>
      <c r="GX773" s="57"/>
      <c r="GY773" s="57"/>
      <c r="GZ773" s="57"/>
      <c r="HA773" s="57"/>
      <c r="HB773" s="57"/>
      <c r="HC773" s="57"/>
      <c r="HD773" s="57"/>
      <c r="HE773" s="57"/>
      <c r="HF773" s="57"/>
      <c r="HG773" s="57"/>
      <c r="HH773" s="57"/>
      <c r="HI773" s="57"/>
      <c r="HJ773" s="57"/>
      <c r="HK773" s="57"/>
      <c r="HL773" s="57"/>
      <c r="HM773" s="57"/>
      <c r="HN773" s="57"/>
      <c r="HO773" s="57"/>
      <c r="HP773" s="57"/>
      <c r="HQ773" s="57"/>
      <c r="HR773" s="57"/>
      <c r="HS773" s="57"/>
      <c r="HT773" s="57"/>
      <c r="HU773" s="57"/>
      <c r="HV773" s="57"/>
      <c r="HW773" s="57"/>
      <c r="HX773" s="57"/>
      <c r="HY773" s="57"/>
      <c r="HZ773" s="57"/>
      <c r="IA773" s="57"/>
      <c r="IB773" s="57"/>
      <c r="IC773" s="57"/>
    </row>
    <row r="774" spans="4:237"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  <c r="AA774" s="57"/>
      <c r="AB774" s="57"/>
      <c r="AC774" s="57"/>
      <c r="AD774" s="57"/>
      <c r="AE774" s="57"/>
      <c r="AF774" s="57"/>
      <c r="AG774" s="57"/>
      <c r="AH774" s="57"/>
      <c r="AI774" s="57"/>
      <c r="AJ774" s="57"/>
      <c r="AK774" s="57"/>
      <c r="AL774" s="57"/>
      <c r="AM774" s="57"/>
      <c r="AN774" s="57"/>
      <c r="AO774" s="57"/>
      <c r="AP774" s="57"/>
      <c r="AQ774" s="57"/>
      <c r="AR774" s="57"/>
      <c r="AS774" s="57"/>
      <c r="AT774" s="57"/>
      <c r="AU774" s="57"/>
      <c r="AV774" s="57"/>
      <c r="AW774" s="57"/>
      <c r="AX774" s="57"/>
      <c r="AY774" s="57"/>
      <c r="AZ774" s="57"/>
      <c r="BA774" s="57"/>
      <c r="BB774" s="57"/>
      <c r="BC774" s="57"/>
      <c r="BD774" s="57"/>
      <c r="BE774" s="57"/>
      <c r="BF774" s="57"/>
      <c r="BG774" s="57"/>
      <c r="BH774" s="57"/>
      <c r="BI774" s="57"/>
      <c r="BJ774" s="57"/>
      <c r="BK774" s="57"/>
      <c r="BL774" s="57"/>
      <c r="BM774" s="57"/>
      <c r="BN774" s="57"/>
      <c r="BO774" s="57"/>
      <c r="BP774" s="57"/>
      <c r="BQ774" s="57"/>
      <c r="BR774" s="57"/>
      <c r="BS774" s="57"/>
      <c r="BT774" s="57"/>
      <c r="BU774" s="57"/>
      <c r="BV774" s="57"/>
      <c r="BW774" s="57"/>
      <c r="BX774" s="57"/>
      <c r="BY774" s="57"/>
      <c r="BZ774" s="57"/>
      <c r="CA774" s="57"/>
      <c r="CB774" s="57"/>
      <c r="CC774" s="57"/>
      <c r="CD774" s="57"/>
      <c r="CE774" s="57"/>
      <c r="CF774" s="57"/>
      <c r="CG774" s="57"/>
      <c r="CH774" s="57"/>
      <c r="CI774" s="57"/>
      <c r="CJ774" s="57"/>
      <c r="CK774" s="57"/>
      <c r="CL774" s="57"/>
      <c r="CM774" s="57"/>
      <c r="CN774" s="57"/>
      <c r="CO774" s="57"/>
      <c r="CP774" s="57"/>
      <c r="CQ774" s="57"/>
      <c r="CR774" s="57"/>
      <c r="CS774" s="57"/>
      <c r="CT774" s="57"/>
      <c r="CU774" s="57"/>
      <c r="CV774" s="57"/>
      <c r="CW774" s="57"/>
      <c r="CX774" s="57"/>
      <c r="CY774" s="57"/>
      <c r="CZ774" s="57"/>
      <c r="DA774" s="57"/>
      <c r="DB774" s="57"/>
      <c r="DC774" s="57"/>
      <c r="DD774" s="57"/>
      <c r="DE774" s="57"/>
      <c r="DF774" s="57"/>
      <c r="DG774" s="57"/>
      <c r="DH774" s="57"/>
      <c r="DI774" s="57"/>
      <c r="DJ774" s="57"/>
      <c r="DK774" s="57"/>
      <c r="DL774" s="57"/>
      <c r="DM774" s="57"/>
      <c r="DN774" s="57"/>
      <c r="DO774" s="57"/>
      <c r="DP774" s="57"/>
      <c r="DQ774" s="57"/>
      <c r="DR774" s="57"/>
      <c r="DS774" s="57"/>
      <c r="DT774" s="57"/>
      <c r="DU774" s="57"/>
      <c r="DV774" s="57"/>
      <c r="DW774" s="57"/>
      <c r="DX774" s="57"/>
      <c r="DY774" s="57"/>
      <c r="DZ774" s="57"/>
      <c r="EA774" s="57"/>
      <c r="EB774" s="57"/>
      <c r="EC774" s="57"/>
      <c r="ED774" s="57"/>
      <c r="EE774" s="57"/>
      <c r="EF774" s="57"/>
      <c r="EG774" s="57"/>
      <c r="EH774" s="57"/>
      <c r="EI774" s="57"/>
      <c r="EJ774" s="57"/>
      <c r="EK774" s="57"/>
      <c r="EL774" s="57"/>
      <c r="EM774" s="57"/>
      <c r="EN774" s="57"/>
      <c r="EO774" s="57"/>
      <c r="EP774" s="57"/>
      <c r="EQ774" s="57"/>
      <c r="ER774" s="57"/>
      <c r="ES774" s="57"/>
      <c r="ET774" s="57"/>
      <c r="EU774" s="57"/>
      <c r="EV774" s="57"/>
      <c r="EW774" s="57"/>
      <c r="EX774" s="57"/>
      <c r="EY774" s="57"/>
      <c r="EZ774" s="57"/>
      <c r="FA774" s="57"/>
      <c r="FB774" s="57"/>
      <c r="FC774" s="57"/>
      <c r="FD774" s="57"/>
      <c r="FE774" s="57"/>
      <c r="FF774" s="57"/>
      <c r="FG774" s="57"/>
      <c r="FH774" s="57"/>
      <c r="FI774" s="57"/>
      <c r="FJ774" s="57"/>
      <c r="FK774" s="57"/>
      <c r="FL774" s="57"/>
      <c r="FM774" s="57"/>
      <c r="FN774" s="57"/>
      <c r="FO774" s="57"/>
      <c r="FP774" s="57"/>
      <c r="FQ774" s="57"/>
      <c r="FR774" s="57"/>
      <c r="FS774" s="57"/>
      <c r="FT774" s="57"/>
      <c r="FU774" s="57"/>
      <c r="FV774" s="57"/>
      <c r="FW774" s="57"/>
      <c r="FX774" s="57"/>
      <c r="FY774" s="57"/>
      <c r="FZ774" s="57"/>
      <c r="GA774" s="57"/>
      <c r="GB774" s="57"/>
      <c r="GC774" s="57"/>
      <c r="GD774" s="57"/>
      <c r="GE774" s="57"/>
      <c r="GF774" s="57"/>
      <c r="GG774" s="57"/>
      <c r="GH774" s="57"/>
      <c r="GI774" s="57"/>
      <c r="GJ774" s="57"/>
      <c r="GK774" s="57"/>
      <c r="GL774" s="57"/>
      <c r="GM774" s="57"/>
      <c r="GN774" s="57"/>
      <c r="GO774" s="57"/>
      <c r="GP774" s="57"/>
      <c r="GQ774" s="57"/>
      <c r="GR774" s="57"/>
      <c r="GS774" s="57"/>
      <c r="GT774" s="57"/>
      <c r="GU774" s="57"/>
      <c r="GV774" s="57"/>
      <c r="GW774" s="57"/>
      <c r="GX774" s="57"/>
      <c r="GY774" s="57"/>
      <c r="GZ774" s="57"/>
      <c r="HA774" s="57"/>
      <c r="HB774" s="57"/>
      <c r="HC774" s="57"/>
      <c r="HD774" s="57"/>
      <c r="HE774" s="57"/>
      <c r="HF774" s="57"/>
      <c r="HG774" s="57"/>
      <c r="HH774" s="57"/>
      <c r="HI774" s="57"/>
      <c r="HJ774" s="57"/>
      <c r="HK774" s="57"/>
      <c r="HL774" s="57"/>
      <c r="HM774" s="57"/>
      <c r="HN774" s="57"/>
      <c r="HO774" s="57"/>
      <c r="HP774" s="57"/>
      <c r="HQ774" s="57"/>
      <c r="HR774" s="57"/>
      <c r="HS774" s="57"/>
      <c r="HT774" s="57"/>
      <c r="HU774" s="57"/>
      <c r="HV774" s="57"/>
      <c r="HW774" s="57"/>
      <c r="HX774" s="57"/>
      <c r="HY774" s="57"/>
      <c r="HZ774" s="57"/>
      <c r="IA774" s="57"/>
      <c r="IB774" s="57"/>
      <c r="IC774" s="57"/>
    </row>
    <row r="775" spans="4:237"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  <c r="AA775" s="57"/>
      <c r="AB775" s="57"/>
      <c r="AC775" s="57"/>
      <c r="AD775" s="57"/>
      <c r="AE775" s="57"/>
      <c r="AF775" s="57"/>
      <c r="AG775" s="57"/>
      <c r="AH775" s="57"/>
      <c r="AI775" s="57"/>
      <c r="AJ775" s="57"/>
      <c r="AK775" s="57"/>
      <c r="AL775" s="57"/>
      <c r="AM775" s="57"/>
      <c r="AN775" s="57"/>
      <c r="AO775" s="57"/>
      <c r="AP775" s="57"/>
      <c r="AQ775" s="57"/>
      <c r="AR775" s="57"/>
      <c r="AS775" s="57"/>
      <c r="AT775" s="57"/>
      <c r="AU775" s="57"/>
      <c r="AV775" s="57"/>
      <c r="AW775" s="57"/>
      <c r="AX775" s="57"/>
      <c r="AY775" s="57"/>
      <c r="AZ775" s="57"/>
      <c r="BA775" s="57"/>
      <c r="BB775" s="57"/>
      <c r="BC775" s="57"/>
      <c r="BD775" s="57"/>
      <c r="BE775" s="57"/>
      <c r="BF775" s="57"/>
      <c r="BG775" s="57"/>
      <c r="BH775" s="57"/>
      <c r="BI775" s="57"/>
      <c r="BJ775" s="57"/>
      <c r="BK775" s="57"/>
      <c r="BL775" s="57"/>
      <c r="BM775" s="57"/>
      <c r="BN775" s="57"/>
      <c r="BO775" s="57"/>
      <c r="BP775" s="57"/>
      <c r="BQ775" s="57"/>
      <c r="BR775" s="57"/>
      <c r="BS775" s="57"/>
      <c r="BT775" s="57"/>
      <c r="BU775" s="57"/>
      <c r="BV775" s="57"/>
      <c r="BW775" s="57"/>
      <c r="BX775" s="57"/>
      <c r="BY775" s="57"/>
      <c r="BZ775" s="57"/>
      <c r="CA775" s="57"/>
      <c r="CB775" s="57"/>
      <c r="CC775" s="57"/>
      <c r="CD775" s="57"/>
      <c r="CE775" s="57"/>
      <c r="CF775" s="57"/>
      <c r="CG775" s="57"/>
      <c r="CH775" s="57"/>
      <c r="CI775" s="57"/>
      <c r="CJ775" s="57"/>
      <c r="CK775" s="57"/>
      <c r="CL775" s="57"/>
      <c r="CM775" s="57"/>
      <c r="CN775" s="57"/>
      <c r="CO775" s="57"/>
      <c r="CP775" s="57"/>
      <c r="CQ775" s="57"/>
      <c r="CR775" s="57"/>
      <c r="CS775" s="57"/>
      <c r="CT775" s="57"/>
      <c r="CU775" s="57"/>
      <c r="CV775" s="57"/>
      <c r="CW775" s="57"/>
      <c r="CX775" s="57"/>
      <c r="CY775" s="57"/>
      <c r="CZ775" s="57"/>
      <c r="DA775" s="57"/>
      <c r="DB775" s="57"/>
      <c r="DC775" s="57"/>
      <c r="DD775" s="57"/>
      <c r="DE775" s="57"/>
      <c r="DF775" s="57"/>
      <c r="DG775" s="57"/>
      <c r="DH775" s="57"/>
      <c r="DI775" s="57"/>
      <c r="DJ775" s="57"/>
      <c r="DK775" s="57"/>
      <c r="DL775" s="57"/>
      <c r="DM775" s="57"/>
      <c r="DN775" s="57"/>
      <c r="DO775" s="57"/>
      <c r="DP775" s="57"/>
      <c r="DQ775" s="57"/>
      <c r="DR775" s="57"/>
      <c r="DS775" s="57"/>
      <c r="DT775" s="57"/>
      <c r="DU775" s="57"/>
      <c r="DV775" s="57"/>
      <c r="DW775" s="57"/>
      <c r="DX775" s="57"/>
      <c r="DY775" s="57"/>
      <c r="DZ775" s="57"/>
      <c r="EA775" s="57"/>
      <c r="EB775" s="57"/>
      <c r="EC775" s="57"/>
      <c r="ED775" s="57"/>
      <c r="EE775" s="57"/>
      <c r="EF775" s="57"/>
      <c r="EG775" s="57"/>
      <c r="EH775" s="57"/>
      <c r="EI775" s="57"/>
      <c r="EJ775" s="57"/>
      <c r="EK775" s="57"/>
      <c r="EL775" s="57"/>
      <c r="EM775" s="57"/>
      <c r="EN775" s="57"/>
      <c r="EO775" s="57"/>
      <c r="EP775" s="57"/>
      <c r="EQ775" s="57"/>
      <c r="ER775" s="57"/>
      <c r="ES775" s="57"/>
      <c r="ET775" s="57"/>
      <c r="EU775" s="57"/>
      <c r="EV775" s="57"/>
      <c r="EW775" s="57"/>
      <c r="EX775" s="57"/>
      <c r="EY775" s="57"/>
      <c r="EZ775" s="57"/>
      <c r="FA775" s="57"/>
      <c r="FB775" s="57"/>
      <c r="FC775" s="57"/>
      <c r="FD775" s="57"/>
      <c r="FE775" s="57"/>
      <c r="FF775" s="57"/>
      <c r="FG775" s="57"/>
      <c r="FH775" s="57"/>
      <c r="FI775" s="57"/>
      <c r="FJ775" s="57"/>
      <c r="FK775" s="57"/>
      <c r="FL775" s="57"/>
      <c r="FM775" s="57"/>
      <c r="FN775" s="57"/>
      <c r="FO775" s="57"/>
      <c r="FP775" s="57"/>
      <c r="FQ775" s="57"/>
      <c r="FR775" s="57"/>
      <c r="FS775" s="57"/>
      <c r="FT775" s="57"/>
      <c r="FU775" s="57"/>
      <c r="FV775" s="57"/>
      <c r="FW775" s="57"/>
      <c r="FX775" s="57"/>
      <c r="FY775" s="57"/>
      <c r="FZ775" s="57"/>
      <c r="GA775" s="57"/>
      <c r="GB775" s="57"/>
      <c r="GC775" s="57"/>
      <c r="GD775" s="57"/>
      <c r="GE775" s="57"/>
      <c r="GF775" s="57"/>
      <c r="GG775" s="57"/>
      <c r="GH775" s="57"/>
      <c r="GI775" s="57"/>
      <c r="GJ775" s="57"/>
      <c r="GK775" s="57"/>
      <c r="GL775" s="57"/>
      <c r="GM775" s="57"/>
      <c r="GN775" s="57"/>
      <c r="GO775" s="57"/>
      <c r="GP775" s="57"/>
      <c r="GQ775" s="57"/>
      <c r="GR775" s="57"/>
      <c r="GS775" s="57"/>
      <c r="GT775" s="57"/>
      <c r="GU775" s="57"/>
      <c r="GV775" s="57"/>
      <c r="GW775" s="57"/>
      <c r="GX775" s="57"/>
      <c r="GY775" s="57"/>
      <c r="GZ775" s="57"/>
      <c r="HA775" s="57"/>
      <c r="HB775" s="57"/>
      <c r="HC775" s="57"/>
      <c r="HD775" s="57"/>
      <c r="HE775" s="57"/>
      <c r="HF775" s="57"/>
      <c r="HG775" s="57"/>
      <c r="HH775" s="57"/>
      <c r="HI775" s="57"/>
      <c r="HJ775" s="57"/>
      <c r="HK775" s="57"/>
      <c r="HL775" s="57"/>
      <c r="HM775" s="57"/>
      <c r="HN775" s="57"/>
      <c r="HO775" s="57"/>
      <c r="HP775" s="57"/>
      <c r="HQ775" s="57"/>
      <c r="HR775" s="57"/>
      <c r="HS775" s="57"/>
      <c r="HT775" s="57"/>
      <c r="HU775" s="57"/>
      <c r="HV775" s="57"/>
      <c r="HW775" s="57"/>
      <c r="HX775" s="57"/>
      <c r="HY775" s="57"/>
      <c r="HZ775" s="57"/>
      <c r="IA775" s="57"/>
      <c r="IB775" s="57"/>
      <c r="IC775" s="57"/>
    </row>
    <row r="776" spans="4:237"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  <c r="AB776" s="57"/>
      <c r="AC776" s="57"/>
      <c r="AD776" s="57"/>
      <c r="AE776" s="57"/>
      <c r="AF776" s="57"/>
      <c r="AG776" s="57"/>
      <c r="AH776" s="57"/>
      <c r="AI776" s="57"/>
      <c r="AJ776" s="57"/>
      <c r="AK776" s="57"/>
      <c r="AL776" s="57"/>
      <c r="AM776" s="57"/>
      <c r="AN776" s="57"/>
      <c r="AO776" s="57"/>
      <c r="AP776" s="57"/>
      <c r="AQ776" s="57"/>
      <c r="AR776" s="57"/>
      <c r="AS776" s="57"/>
      <c r="AT776" s="57"/>
      <c r="AU776" s="57"/>
      <c r="AV776" s="57"/>
      <c r="AW776" s="57"/>
      <c r="AX776" s="57"/>
      <c r="AY776" s="57"/>
      <c r="AZ776" s="57"/>
      <c r="BA776" s="57"/>
      <c r="BB776" s="57"/>
      <c r="BC776" s="57"/>
      <c r="BD776" s="57"/>
      <c r="BE776" s="57"/>
      <c r="BF776" s="57"/>
      <c r="BG776" s="57"/>
      <c r="BH776" s="57"/>
      <c r="BI776" s="57"/>
      <c r="BJ776" s="57"/>
      <c r="BK776" s="57"/>
      <c r="BL776" s="57"/>
      <c r="BM776" s="57"/>
      <c r="BN776" s="57"/>
      <c r="BO776" s="57"/>
      <c r="BP776" s="57"/>
      <c r="BQ776" s="57"/>
      <c r="BR776" s="57"/>
      <c r="BS776" s="57"/>
      <c r="BT776" s="57"/>
      <c r="BU776" s="57"/>
      <c r="BV776" s="57"/>
      <c r="BW776" s="57"/>
      <c r="BX776" s="57"/>
      <c r="BY776" s="57"/>
      <c r="BZ776" s="57"/>
      <c r="CA776" s="57"/>
      <c r="CB776" s="57"/>
      <c r="CC776" s="57"/>
      <c r="CD776" s="57"/>
      <c r="CE776" s="57"/>
      <c r="CF776" s="57"/>
      <c r="CG776" s="57"/>
      <c r="CH776" s="57"/>
      <c r="CI776" s="57"/>
      <c r="CJ776" s="57"/>
      <c r="CK776" s="57"/>
      <c r="CL776" s="57"/>
      <c r="CM776" s="57"/>
      <c r="CN776" s="57"/>
      <c r="CO776" s="57"/>
      <c r="CP776" s="57"/>
      <c r="CQ776" s="57"/>
      <c r="CR776" s="57"/>
      <c r="CS776" s="57"/>
      <c r="CT776" s="57"/>
      <c r="CU776" s="57"/>
      <c r="CV776" s="57"/>
      <c r="CW776" s="57"/>
      <c r="CX776" s="57"/>
      <c r="CY776" s="57"/>
      <c r="CZ776" s="57"/>
      <c r="DA776" s="57"/>
      <c r="DB776" s="57"/>
      <c r="DC776" s="57"/>
      <c r="DD776" s="57"/>
      <c r="DE776" s="57"/>
      <c r="DF776" s="57"/>
      <c r="DG776" s="57"/>
      <c r="DH776" s="57"/>
      <c r="DI776" s="57"/>
      <c r="DJ776" s="57"/>
      <c r="DK776" s="57"/>
      <c r="DL776" s="57"/>
      <c r="DM776" s="57"/>
      <c r="DN776" s="57"/>
      <c r="DO776" s="57"/>
      <c r="DP776" s="57"/>
      <c r="DQ776" s="57"/>
      <c r="DR776" s="57"/>
      <c r="DS776" s="57"/>
      <c r="DT776" s="57"/>
      <c r="DU776" s="57"/>
      <c r="DV776" s="57"/>
      <c r="DW776" s="57"/>
      <c r="DX776" s="57"/>
      <c r="DY776" s="57"/>
      <c r="DZ776" s="57"/>
      <c r="EA776" s="57"/>
      <c r="EB776" s="57"/>
      <c r="EC776" s="57"/>
      <c r="ED776" s="57"/>
      <c r="EE776" s="57"/>
      <c r="EF776" s="57"/>
      <c r="EG776" s="57"/>
      <c r="EH776" s="57"/>
      <c r="EI776" s="57"/>
      <c r="EJ776" s="57"/>
      <c r="EK776" s="57"/>
      <c r="EL776" s="57"/>
      <c r="EM776" s="57"/>
      <c r="EN776" s="57"/>
      <c r="EO776" s="57"/>
      <c r="EP776" s="57"/>
      <c r="EQ776" s="57"/>
      <c r="ER776" s="57"/>
      <c r="ES776" s="57"/>
      <c r="ET776" s="57"/>
      <c r="EU776" s="57"/>
      <c r="EV776" s="57"/>
      <c r="EW776" s="57"/>
      <c r="EX776" s="57"/>
      <c r="EY776" s="57"/>
      <c r="EZ776" s="57"/>
      <c r="FA776" s="57"/>
      <c r="FB776" s="57"/>
      <c r="FC776" s="57"/>
      <c r="FD776" s="57"/>
      <c r="FE776" s="57"/>
      <c r="FF776" s="57"/>
      <c r="FG776" s="57"/>
      <c r="FH776" s="57"/>
      <c r="FI776" s="57"/>
      <c r="FJ776" s="57"/>
      <c r="FK776" s="57"/>
      <c r="FL776" s="57"/>
      <c r="FM776" s="57"/>
      <c r="FN776" s="57"/>
      <c r="FO776" s="57"/>
      <c r="FP776" s="57"/>
      <c r="FQ776" s="57"/>
      <c r="FR776" s="57"/>
      <c r="FS776" s="57"/>
      <c r="FT776" s="57"/>
      <c r="FU776" s="57"/>
      <c r="FV776" s="57"/>
      <c r="FW776" s="57"/>
      <c r="FX776" s="57"/>
      <c r="FY776" s="57"/>
      <c r="FZ776" s="57"/>
      <c r="GA776" s="57"/>
      <c r="GB776" s="57"/>
      <c r="GC776" s="57"/>
      <c r="GD776" s="57"/>
      <c r="GE776" s="57"/>
      <c r="GF776" s="57"/>
      <c r="GG776" s="57"/>
      <c r="GH776" s="57"/>
      <c r="GI776" s="57"/>
      <c r="GJ776" s="57"/>
      <c r="GK776" s="57"/>
      <c r="GL776" s="57"/>
      <c r="GM776" s="57"/>
      <c r="GN776" s="57"/>
      <c r="GO776" s="57"/>
      <c r="GP776" s="57"/>
      <c r="GQ776" s="57"/>
      <c r="GR776" s="57"/>
      <c r="GS776" s="57"/>
      <c r="GT776" s="57"/>
      <c r="GU776" s="57"/>
      <c r="GV776" s="57"/>
      <c r="GW776" s="57"/>
      <c r="GX776" s="57"/>
      <c r="GY776" s="57"/>
      <c r="GZ776" s="57"/>
      <c r="HA776" s="57"/>
      <c r="HB776" s="57"/>
      <c r="HC776" s="57"/>
      <c r="HD776" s="57"/>
      <c r="HE776" s="57"/>
      <c r="HF776" s="57"/>
      <c r="HG776" s="57"/>
      <c r="HH776" s="57"/>
      <c r="HI776" s="57"/>
      <c r="HJ776" s="57"/>
      <c r="HK776" s="57"/>
      <c r="HL776" s="57"/>
      <c r="HM776" s="57"/>
      <c r="HN776" s="57"/>
      <c r="HO776" s="57"/>
      <c r="HP776" s="57"/>
      <c r="HQ776" s="57"/>
      <c r="HR776" s="57"/>
      <c r="HS776" s="57"/>
      <c r="HT776" s="57"/>
      <c r="HU776" s="57"/>
      <c r="HV776" s="57"/>
      <c r="HW776" s="57"/>
      <c r="HX776" s="57"/>
      <c r="HY776" s="57"/>
      <c r="HZ776" s="57"/>
      <c r="IA776" s="57"/>
      <c r="IB776" s="57"/>
      <c r="IC776" s="57"/>
    </row>
    <row r="777" spans="4:237"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  <c r="AA777" s="57"/>
      <c r="AB777" s="57"/>
      <c r="AC777" s="57"/>
      <c r="AD777" s="57"/>
      <c r="AE777" s="57"/>
      <c r="AF777" s="57"/>
      <c r="AG777" s="57"/>
      <c r="AH777" s="57"/>
      <c r="AI777" s="57"/>
      <c r="AJ777" s="57"/>
      <c r="AK777" s="57"/>
      <c r="AL777" s="57"/>
      <c r="AM777" s="57"/>
      <c r="AN777" s="57"/>
      <c r="AO777" s="57"/>
      <c r="AP777" s="57"/>
      <c r="AQ777" s="57"/>
      <c r="AR777" s="57"/>
      <c r="AS777" s="57"/>
      <c r="AT777" s="57"/>
      <c r="AU777" s="57"/>
      <c r="AV777" s="57"/>
      <c r="AW777" s="57"/>
      <c r="AX777" s="57"/>
      <c r="AY777" s="57"/>
      <c r="AZ777" s="57"/>
      <c r="BA777" s="57"/>
      <c r="BB777" s="57"/>
      <c r="BC777" s="57"/>
      <c r="BD777" s="57"/>
      <c r="BE777" s="57"/>
      <c r="BF777" s="57"/>
      <c r="BG777" s="57"/>
      <c r="BH777" s="57"/>
      <c r="BI777" s="57"/>
      <c r="BJ777" s="57"/>
      <c r="BK777" s="57"/>
      <c r="BL777" s="57"/>
      <c r="BM777" s="57"/>
      <c r="BN777" s="57"/>
      <c r="BO777" s="57"/>
      <c r="BP777" s="57"/>
      <c r="BQ777" s="57"/>
      <c r="BR777" s="57"/>
      <c r="BS777" s="57"/>
      <c r="BT777" s="57"/>
      <c r="BU777" s="57"/>
      <c r="BV777" s="57"/>
      <c r="BW777" s="57"/>
      <c r="BX777" s="57"/>
      <c r="BY777" s="57"/>
      <c r="BZ777" s="57"/>
      <c r="CA777" s="57"/>
      <c r="CB777" s="57"/>
      <c r="CC777" s="57"/>
      <c r="CD777" s="57"/>
      <c r="CE777" s="57"/>
      <c r="CF777" s="57"/>
      <c r="CG777" s="57"/>
      <c r="CH777" s="57"/>
      <c r="CI777" s="57"/>
      <c r="CJ777" s="57"/>
      <c r="CK777" s="57"/>
      <c r="CL777" s="57"/>
      <c r="CM777" s="57"/>
      <c r="CN777" s="57"/>
      <c r="CO777" s="57"/>
      <c r="CP777" s="57"/>
      <c r="CQ777" s="57"/>
      <c r="CR777" s="57"/>
      <c r="CS777" s="57"/>
      <c r="CT777" s="57"/>
      <c r="CU777" s="57"/>
      <c r="CV777" s="57"/>
      <c r="CW777" s="57"/>
      <c r="CX777" s="57"/>
      <c r="CY777" s="57"/>
      <c r="CZ777" s="57"/>
      <c r="DA777" s="57"/>
      <c r="DB777" s="57"/>
      <c r="DC777" s="57"/>
      <c r="DD777" s="57"/>
      <c r="DE777" s="57"/>
      <c r="DF777" s="57"/>
      <c r="DG777" s="57"/>
      <c r="DH777" s="57"/>
      <c r="DI777" s="57"/>
      <c r="DJ777" s="57"/>
      <c r="DK777" s="57"/>
      <c r="DL777" s="57"/>
      <c r="DM777" s="57"/>
      <c r="DN777" s="57"/>
      <c r="DO777" s="57"/>
      <c r="DP777" s="57"/>
      <c r="DQ777" s="57"/>
      <c r="DR777" s="57"/>
      <c r="DS777" s="57"/>
      <c r="DT777" s="57"/>
      <c r="DU777" s="57"/>
      <c r="DV777" s="57"/>
      <c r="DW777" s="57"/>
      <c r="DX777" s="57"/>
      <c r="DY777" s="57"/>
      <c r="DZ777" s="57"/>
      <c r="EA777" s="57"/>
      <c r="EB777" s="57"/>
      <c r="EC777" s="57"/>
      <c r="ED777" s="57"/>
      <c r="EE777" s="57"/>
      <c r="EF777" s="57"/>
      <c r="EG777" s="57"/>
      <c r="EH777" s="57"/>
      <c r="EI777" s="57"/>
      <c r="EJ777" s="57"/>
      <c r="EK777" s="57"/>
      <c r="EL777" s="57"/>
      <c r="EM777" s="57"/>
      <c r="EN777" s="57"/>
      <c r="EO777" s="57"/>
      <c r="EP777" s="57"/>
      <c r="EQ777" s="57"/>
      <c r="ER777" s="57"/>
      <c r="ES777" s="57"/>
      <c r="ET777" s="57"/>
      <c r="EU777" s="57"/>
      <c r="EV777" s="57"/>
      <c r="EW777" s="57"/>
      <c r="EX777" s="57"/>
      <c r="EY777" s="57"/>
      <c r="EZ777" s="57"/>
      <c r="FA777" s="57"/>
      <c r="FB777" s="57"/>
      <c r="FC777" s="57"/>
      <c r="FD777" s="57"/>
      <c r="FE777" s="57"/>
      <c r="FF777" s="57"/>
      <c r="FG777" s="57"/>
      <c r="FH777" s="57"/>
      <c r="FI777" s="57"/>
      <c r="FJ777" s="57"/>
      <c r="FK777" s="57"/>
      <c r="FL777" s="57"/>
      <c r="FM777" s="57"/>
      <c r="FN777" s="57"/>
      <c r="FO777" s="57"/>
      <c r="FP777" s="57"/>
      <c r="FQ777" s="57"/>
      <c r="FR777" s="57"/>
      <c r="FS777" s="57"/>
      <c r="FT777" s="57"/>
      <c r="FU777" s="57"/>
      <c r="FV777" s="57"/>
      <c r="FW777" s="57"/>
      <c r="FX777" s="57"/>
      <c r="FY777" s="57"/>
      <c r="FZ777" s="57"/>
      <c r="GA777" s="57"/>
      <c r="GB777" s="57"/>
      <c r="GC777" s="57"/>
      <c r="GD777" s="57"/>
      <c r="GE777" s="57"/>
      <c r="GF777" s="57"/>
      <c r="GG777" s="57"/>
      <c r="GH777" s="57"/>
      <c r="GI777" s="57"/>
      <c r="GJ777" s="57"/>
      <c r="GK777" s="57"/>
      <c r="GL777" s="57"/>
      <c r="GM777" s="57"/>
      <c r="GN777" s="57"/>
      <c r="GO777" s="57"/>
      <c r="GP777" s="57"/>
      <c r="GQ777" s="57"/>
      <c r="GR777" s="57"/>
      <c r="GS777" s="57"/>
      <c r="GT777" s="57"/>
      <c r="GU777" s="57"/>
      <c r="GV777" s="57"/>
      <c r="GW777" s="57"/>
      <c r="GX777" s="57"/>
      <c r="GY777" s="57"/>
      <c r="GZ777" s="57"/>
      <c r="HA777" s="57"/>
      <c r="HB777" s="57"/>
      <c r="HC777" s="57"/>
      <c r="HD777" s="57"/>
      <c r="HE777" s="57"/>
      <c r="HF777" s="57"/>
      <c r="HG777" s="57"/>
      <c r="HH777" s="57"/>
      <c r="HI777" s="57"/>
      <c r="HJ777" s="57"/>
      <c r="HK777" s="57"/>
      <c r="HL777" s="57"/>
      <c r="HM777" s="57"/>
      <c r="HN777" s="57"/>
      <c r="HO777" s="57"/>
      <c r="HP777" s="57"/>
      <c r="HQ777" s="57"/>
      <c r="HR777" s="57"/>
      <c r="HS777" s="57"/>
      <c r="HT777" s="57"/>
      <c r="HU777" s="57"/>
      <c r="HV777" s="57"/>
      <c r="HW777" s="57"/>
      <c r="HX777" s="57"/>
      <c r="HY777" s="57"/>
      <c r="HZ777" s="57"/>
      <c r="IA777" s="57"/>
      <c r="IB777" s="57"/>
      <c r="IC777" s="57"/>
    </row>
    <row r="778" spans="4:237"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  <c r="AA778" s="57"/>
      <c r="AB778" s="57"/>
      <c r="AC778" s="57"/>
      <c r="AD778" s="57"/>
      <c r="AE778" s="57"/>
      <c r="AF778" s="57"/>
      <c r="AG778" s="57"/>
      <c r="AH778" s="57"/>
      <c r="AI778" s="57"/>
      <c r="AJ778" s="57"/>
      <c r="AK778" s="57"/>
      <c r="AL778" s="57"/>
      <c r="AM778" s="57"/>
      <c r="AN778" s="57"/>
      <c r="AO778" s="57"/>
      <c r="AP778" s="57"/>
      <c r="AQ778" s="57"/>
      <c r="AR778" s="57"/>
      <c r="AS778" s="57"/>
      <c r="AT778" s="57"/>
      <c r="AU778" s="57"/>
      <c r="AV778" s="57"/>
      <c r="AW778" s="57"/>
      <c r="AX778" s="57"/>
      <c r="AY778" s="57"/>
      <c r="AZ778" s="57"/>
      <c r="BA778" s="57"/>
      <c r="BB778" s="57"/>
      <c r="BC778" s="57"/>
      <c r="BD778" s="57"/>
      <c r="BE778" s="57"/>
      <c r="BF778" s="57"/>
      <c r="BG778" s="57"/>
      <c r="BH778" s="57"/>
      <c r="BI778" s="57"/>
      <c r="BJ778" s="57"/>
      <c r="BK778" s="57"/>
      <c r="BL778" s="57"/>
      <c r="BM778" s="57"/>
      <c r="BN778" s="57"/>
      <c r="BO778" s="57"/>
      <c r="BP778" s="57"/>
      <c r="BQ778" s="57"/>
      <c r="BR778" s="57"/>
      <c r="BS778" s="57"/>
      <c r="BT778" s="57"/>
      <c r="BU778" s="57"/>
      <c r="BV778" s="57"/>
      <c r="BW778" s="57"/>
      <c r="BX778" s="57"/>
      <c r="BY778" s="57"/>
      <c r="BZ778" s="57"/>
      <c r="CA778" s="57"/>
      <c r="CB778" s="57"/>
      <c r="CC778" s="57"/>
      <c r="CD778" s="57"/>
      <c r="CE778" s="57"/>
      <c r="CF778" s="57"/>
      <c r="CG778" s="57"/>
      <c r="CH778" s="57"/>
      <c r="CI778" s="57"/>
      <c r="CJ778" s="57"/>
      <c r="CK778" s="57"/>
      <c r="CL778" s="57"/>
      <c r="CM778" s="57"/>
      <c r="CN778" s="57"/>
      <c r="CO778" s="57"/>
      <c r="CP778" s="57"/>
      <c r="CQ778" s="57"/>
      <c r="CR778" s="57"/>
      <c r="CS778" s="57"/>
      <c r="CT778" s="57"/>
      <c r="CU778" s="57"/>
      <c r="CV778" s="57"/>
      <c r="CW778" s="57"/>
      <c r="CX778" s="57"/>
      <c r="CY778" s="57"/>
      <c r="CZ778" s="57"/>
      <c r="DA778" s="57"/>
      <c r="DB778" s="57"/>
      <c r="DC778" s="57"/>
      <c r="DD778" s="57"/>
      <c r="DE778" s="57"/>
      <c r="DF778" s="57"/>
      <c r="DG778" s="57"/>
      <c r="DH778" s="57"/>
      <c r="DI778" s="57"/>
      <c r="DJ778" s="57"/>
      <c r="DK778" s="57"/>
      <c r="DL778" s="57"/>
      <c r="DM778" s="57"/>
      <c r="DN778" s="57"/>
      <c r="DO778" s="57"/>
      <c r="DP778" s="57"/>
      <c r="DQ778" s="57"/>
      <c r="DR778" s="57"/>
      <c r="DS778" s="57"/>
      <c r="DT778" s="57"/>
      <c r="DU778" s="57"/>
      <c r="DV778" s="57"/>
      <c r="DW778" s="57"/>
      <c r="DX778" s="57"/>
      <c r="DY778" s="57"/>
      <c r="DZ778" s="57"/>
      <c r="EA778" s="57"/>
      <c r="EB778" s="57"/>
      <c r="EC778" s="57"/>
      <c r="ED778" s="57"/>
      <c r="EE778" s="57"/>
      <c r="EF778" s="57"/>
      <c r="EG778" s="57"/>
      <c r="EH778" s="57"/>
      <c r="EI778" s="57"/>
      <c r="EJ778" s="57"/>
      <c r="EK778" s="57"/>
      <c r="EL778" s="57"/>
      <c r="EM778" s="57"/>
      <c r="EN778" s="57"/>
      <c r="EO778" s="57"/>
      <c r="EP778" s="57"/>
      <c r="EQ778" s="57"/>
      <c r="ER778" s="57"/>
      <c r="ES778" s="57"/>
      <c r="ET778" s="57"/>
      <c r="EU778" s="57"/>
      <c r="EV778" s="57"/>
      <c r="EW778" s="57"/>
      <c r="EX778" s="57"/>
      <c r="EY778" s="57"/>
      <c r="EZ778" s="57"/>
      <c r="FA778" s="57"/>
      <c r="FB778" s="57"/>
      <c r="FC778" s="57"/>
      <c r="FD778" s="57"/>
      <c r="FE778" s="57"/>
      <c r="FF778" s="57"/>
      <c r="FG778" s="57"/>
      <c r="FH778" s="57"/>
      <c r="FI778" s="57"/>
      <c r="FJ778" s="57"/>
      <c r="FK778" s="57"/>
      <c r="FL778" s="57"/>
      <c r="FM778" s="57"/>
      <c r="FN778" s="57"/>
      <c r="FO778" s="57"/>
      <c r="FP778" s="57"/>
      <c r="FQ778" s="57"/>
      <c r="FR778" s="57"/>
      <c r="FS778" s="57"/>
      <c r="FT778" s="57"/>
      <c r="FU778" s="57"/>
      <c r="FV778" s="57"/>
      <c r="FW778" s="57"/>
      <c r="FX778" s="57"/>
      <c r="FY778" s="57"/>
      <c r="FZ778" s="57"/>
      <c r="GA778" s="57"/>
      <c r="GB778" s="57"/>
      <c r="GC778" s="57"/>
      <c r="GD778" s="57"/>
      <c r="GE778" s="57"/>
      <c r="GF778" s="57"/>
      <c r="GG778" s="57"/>
      <c r="GH778" s="57"/>
      <c r="GI778" s="57"/>
      <c r="GJ778" s="57"/>
      <c r="GK778" s="57"/>
      <c r="GL778" s="57"/>
      <c r="GM778" s="57"/>
      <c r="GN778" s="57"/>
      <c r="GO778" s="57"/>
      <c r="GP778" s="57"/>
      <c r="GQ778" s="57"/>
      <c r="GR778" s="57"/>
      <c r="GS778" s="57"/>
      <c r="GT778" s="57"/>
      <c r="GU778" s="57"/>
      <c r="GV778" s="57"/>
      <c r="GW778" s="57"/>
      <c r="GX778" s="57"/>
      <c r="GY778" s="57"/>
      <c r="GZ778" s="57"/>
      <c r="HA778" s="57"/>
      <c r="HB778" s="57"/>
      <c r="HC778" s="57"/>
      <c r="HD778" s="57"/>
      <c r="HE778" s="57"/>
      <c r="HF778" s="57"/>
      <c r="HG778" s="57"/>
      <c r="HH778" s="57"/>
      <c r="HI778" s="57"/>
      <c r="HJ778" s="57"/>
      <c r="HK778" s="57"/>
      <c r="HL778" s="57"/>
      <c r="HM778" s="57"/>
      <c r="HN778" s="57"/>
      <c r="HO778" s="57"/>
      <c r="HP778" s="57"/>
      <c r="HQ778" s="57"/>
      <c r="HR778" s="57"/>
      <c r="HS778" s="57"/>
      <c r="HT778" s="57"/>
      <c r="HU778" s="57"/>
      <c r="HV778" s="57"/>
      <c r="HW778" s="57"/>
      <c r="HX778" s="57"/>
      <c r="HY778" s="57"/>
      <c r="HZ778" s="57"/>
      <c r="IA778" s="57"/>
      <c r="IB778" s="57"/>
      <c r="IC778" s="57"/>
    </row>
    <row r="779" spans="4:237"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  <c r="AA779" s="57"/>
      <c r="AB779" s="57"/>
      <c r="AC779" s="57"/>
      <c r="AD779" s="57"/>
      <c r="AE779" s="57"/>
      <c r="AF779" s="57"/>
      <c r="AG779" s="57"/>
      <c r="AH779" s="57"/>
      <c r="AI779" s="57"/>
      <c r="AJ779" s="57"/>
      <c r="AK779" s="57"/>
      <c r="AL779" s="57"/>
      <c r="AM779" s="57"/>
      <c r="AN779" s="57"/>
      <c r="AO779" s="57"/>
      <c r="AP779" s="57"/>
      <c r="AQ779" s="57"/>
      <c r="AR779" s="57"/>
      <c r="AS779" s="57"/>
      <c r="AT779" s="57"/>
      <c r="AU779" s="57"/>
      <c r="AV779" s="57"/>
      <c r="AW779" s="57"/>
      <c r="AX779" s="57"/>
      <c r="AY779" s="57"/>
      <c r="AZ779" s="57"/>
      <c r="BA779" s="57"/>
      <c r="BB779" s="57"/>
      <c r="BC779" s="57"/>
      <c r="BD779" s="57"/>
      <c r="BE779" s="57"/>
      <c r="BF779" s="57"/>
      <c r="BG779" s="57"/>
      <c r="BH779" s="57"/>
      <c r="BI779" s="57"/>
      <c r="BJ779" s="57"/>
      <c r="BK779" s="57"/>
      <c r="BL779" s="57"/>
      <c r="BM779" s="57"/>
      <c r="BN779" s="57"/>
      <c r="BO779" s="57"/>
      <c r="BP779" s="57"/>
      <c r="BQ779" s="57"/>
      <c r="BR779" s="57"/>
      <c r="BS779" s="57"/>
      <c r="BT779" s="57"/>
      <c r="BU779" s="57"/>
      <c r="BV779" s="57"/>
      <c r="BW779" s="57"/>
      <c r="BX779" s="57"/>
      <c r="BY779" s="57"/>
      <c r="BZ779" s="57"/>
      <c r="CA779" s="57"/>
      <c r="CB779" s="57"/>
      <c r="CC779" s="57"/>
      <c r="CD779" s="57"/>
      <c r="CE779" s="57"/>
      <c r="CF779" s="57"/>
      <c r="CG779" s="57"/>
      <c r="CH779" s="57"/>
      <c r="CI779" s="57"/>
      <c r="CJ779" s="57"/>
      <c r="CK779" s="57"/>
      <c r="CL779" s="57"/>
      <c r="CM779" s="57"/>
      <c r="CN779" s="57"/>
      <c r="CO779" s="57"/>
      <c r="CP779" s="57"/>
      <c r="CQ779" s="57"/>
      <c r="CR779" s="57"/>
      <c r="CS779" s="57"/>
      <c r="CT779" s="57"/>
      <c r="CU779" s="57"/>
      <c r="CV779" s="57"/>
      <c r="CW779" s="57"/>
      <c r="CX779" s="57"/>
      <c r="CY779" s="57"/>
      <c r="CZ779" s="57"/>
      <c r="DA779" s="57"/>
      <c r="DB779" s="57"/>
      <c r="DC779" s="57"/>
      <c r="DD779" s="57"/>
      <c r="DE779" s="57"/>
      <c r="DF779" s="57"/>
      <c r="DG779" s="57"/>
      <c r="DH779" s="57"/>
      <c r="DI779" s="57"/>
      <c r="DJ779" s="57"/>
      <c r="DK779" s="57"/>
      <c r="DL779" s="57"/>
      <c r="DM779" s="57"/>
      <c r="DN779" s="57"/>
      <c r="DO779" s="57"/>
      <c r="DP779" s="57"/>
      <c r="DQ779" s="57"/>
      <c r="DR779" s="57"/>
      <c r="DS779" s="57"/>
      <c r="DT779" s="57"/>
      <c r="DU779" s="57"/>
      <c r="DV779" s="57"/>
      <c r="DW779" s="57"/>
      <c r="DX779" s="57"/>
      <c r="DY779" s="57"/>
      <c r="DZ779" s="57"/>
      <c r="EA779" s="57"/>
      <c r="EB779" s="57"/>
      <c r="EC779" s="57"/>
      <c r="ED779" s="57"/>
      <c r="EE779" s="57"/>
      <c r="EF779" s="57"/>
      <c r="EG779" s="57"/>
      <c r="EH779" s="57"/>
      <c r="EI779" s="57"/>
      <c r="EJ779" s="57"/>
      <c r="EK779" s="57"/>
      <c r="EL779" s="57"/>
      <c r="EM779" s="57"/>
      <c r="EN779" s="57"/>
      <c r="EO779" s="57"/>
      <c r="EP779" s="57"/>
      <c r="EQ779" s="57"/>
      <c r="ER779" s="57"/>
      <c r="ES779" s="57"/>
      <c r="ET779" s="57"/>
      <c r="EU779" s="57"/>
      <c r="EV779" s="57"/>
      <c r="EW779" s="57"/>
      <c r="EX779" s="57"/>
      <c r="EY779" s="57"/>
      <c r="EZ779" s="57"/>
      <c r="FA779" s="57"/>
      <c r="FB779" s="57"/>
      <c r="FC779" s="57"/>
      <c r="FD779" s="57"/>
      <c r="FE779" s="57"/>
      <c r="FF779" s="57"/>
      <c r="FG779" s="57"/>
      <c r="FH779" s="57"/>
      <c r="FI779" s="57"/>
      <c r="FJ779" s="57"/>
      <c r="FK779" s="57"/>
      <c r="FL779" s="57"/>
      <c r="FM779" s="57"/>
      <c r="FN779" s="57"/>
      <c r="FO779" s="57"/>
      <c r="FP779" s="57"/>
      <c r="FQ779" s="57"/>
      <c r="FR779" s="57"/>
      <c r="FS779" s="57"/>
      <c r="FT779" s="57"/>
      <c r="FU779" s="57"/>
      <c r="FV779" s="57"/>
      <c r="FW779" s="57"/>
      <c r="FX779" s="57"/>
      <c r="FY779" s="57"/>
      <c r="FZ779" s="57"/>
      <c r="GA779" s="57"/>
      <c r="GB779" s="57"/>
      <c r="GC779" s="57"/>
      <c r="GD779" s="57"/>
      <c r="GE779" s="57"/>
      <c r="GF779" s="57"/>
      <c r="GG779" s="57"/>
      <c r="GH779" s="57"/>
      <c r="GI779" s="57"/>
      <c r="GJ779" s="57"/>
      <c r="GK779" s="57"/>
      <c r="GL779" s="57"/>
      <c r="GM779" s="57"/>
      <c r="GN779" s="57"/>
      <c r="GO779" s="57"/>
      <c r="GP779" s="57"/>
      <c r="GQ779" s="57"/>
      <c r="GR779" s="57"/>
      <c r="GS779" s="57"/>
      <c r="GT779" s="57"/>
      <c r="GU779" s="57"/>
      <c r="GV779" s="57"/>
      <c r="GW779" s="57"/>
      <c r="GX779" s="57"/>
      <c r="GY779" s="57"/>
      <c r="GZ779" s="57"/>
      <c r="HA779" s="57"/>
      <c r="HB779" s="57"/>
      <c r="HC779" s="57"/>
      <c r="HD779" s="57"/>
      <c r="HE779" s="57"/>
      <c r="HF779" s="57"/>
      <c r="HG779" s="57"/>
      <c r="HH779" s="57"/>
      <c r="HI779" s="57"/>
      <c r="HJ779" s="57"/>
      <c r="HK779" s="57"/>
      <c r="HL779" s="57"/>
      <c r="HM779" s="57"/>
      <c r="HN779" s="57"/>
      <c r="HO779" s="57"/>
      <c r="HP779" s="57"/>
      <c r="HQ779" s="57"/>
      <c r="HR779" s="57"/>
      <c r="HS779" s="57"/>
      <c r="HT779" s="57"/>
      <c r="HU779" s="57"/>
      <c r="HV779" s="57"/>
      <c r="HW779" s="57"/>
      <c r="HX779" s="57"/>
      <c r="HY779" s="57"/>
      <c r="HZ779" s="57"/>
      <c r="IA779" s="57"/>
      <c r="IB779" s="57"/>
      <c r="IC779" s="57"/>
    </row>
    <row r="780" spans="4:237"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  <c r="AA780" s="57"/>
      <c r="AB780" s="57"/>
      <c r="AC780" s="57"/>
      <c r="AD780" s="57"/>
      <c r="AE780" s="57"/>
      <c r="AF780" s="57"/>
      <c r="AG780" s="57"/>
      <c r="AH780" s="57"/>
      <c r="AI780" s="57"/>
      <c r="AJ780" s="57"/>
      <c r="AK780" s="57"/>
      <c r="AL780" s="57"/>
      <c r="AM780" s="57"/>
      <c r="AN780" s="57"/>
      <c r="AO780" s="57"/>
      <c r="AP780" s="57"/>
      <c r="AQ780" s="57"/>
      <c r="AR780" s="57"/>
      <c r="AS780" s="57"/>
      <c r="AT780" s="57"/>
      <c r="AU780" s="57"/>
      <c r="AV780" s="57"/>
      <c r="AW780" s="57"/>
      <c r="AX780" s="57"/>
      <c r="AY780" s="57"/>
      <c r="AZ780" s="57"/>
      <c r="BA780" s="57"/>
      <c r="BB780" s="57"/>
      <c r="BC780" s="57"/>
      <c r="BD780" s="57"/>
      <c r="BE780" s="57"/>
      <c r="BF780" s="57"/>
      <c r="BG780" s="57"/>
      <c r="BH780" s="57"/>
      <c r="BI780" s="57"/>
      <c r="BJ780" s="57"/>
      <c r="BK780" s="57"/>
      <c r="BL780" s="57"/>
      <c r="BM780" s="57"/>
      <c r="BN780" s="57"/>
      <c r="BO780" s="57"/>
      <c r="BP780" s="57"/>
      <c r="BQ780" s="57"/>
      <c r="BR780" s="57"/>
      <c r="BS780" s="57"/>
      <c r="BT780" s="57"/>
      <c r="BU780" s="57"/>
      <c r="BV780" s="57"/>
      <c r="BW780" s="57"/>
      <c r="BX780" s="57"/>
      <c r="BY780" s="57"/>
      <c r="BZ780" s="57"/>
      <c r="CA780" s="57"/>
      <c r="CB780" s="57"/>
      <c r="CC780" s="57"/>
      <c r="CD780" s="57"/>
      <c r="CE780" s="57"/>
      <c r="CF780" s="57"/>
      <c r="CG780" s="57"/>
      <c r="CH780" s="57"/>
      <c r="CI780" s="57"/>
      <c r="CJ780" s="57"/>
      <c r="CK780" s="57"/>
      <c r="CL780" s="57"/>
      <c r="CM780" s="57"/>
      <c r="CN780" s="57"/>
      <c r="CO780" s="57"/>
      <c r="CP780" s="57"/>
      <c r="CQ780" s="57"/>
      <c r="CR780" s="57"/>
      <c r="CS780" s="57"/>
      <c r="CT780" s="57"/>
      <c r="CU780" s="57"/>
      <c r="CV780" s="57"/>
      <c r="CW780" s="57"/>
      <c r="CX780" s="57"/>
      <c r="CY780" s="57"/>
      <c r="CZ780" s="57"/>
      <c r="DA780" s="57"/>
      <c r="DB780" s="57"/>
      <c r="DC780" s="57"/>
      <c r="DD780" s="57"/>
      <c r="DE780" s="57"/>
      <c r="DF780" s="57"/>
      <c r="DG780" s="57"/>
      <c r="DH780" s="57"/>
      <c r="DI780" s="57"/>
      <c r="DJ780" s="57"/>
      <c r="DK780" s="57"/>
      <c r="DL780" s="57"/>
      <c r="DM780" s="57"/>
      <c r="DN780" s="57"/>
      <c r="DO780" s="57"/>
      <c r="DP780" s="57"/>
      <c r="DQ780" s="57"/>
      <c r="DR780" s="57"/>
      <c r="DS780" s="57"/>
      <c r="DT780" s="57"/>
      <c r="DU780" s="57"/>
      <c r="DV780" s="57"/>
      <c r="DW780" s="57"/>
      <c r="DX780" s="57"/>
      <c r="DY780" s="57"/>
      <c r="DZ780" s="57"/>
      <c r="EA780" s="57"/>
      <c r="EB780" s="57"/>
      <c r="EC780" s="57"/>
      <c r="ED780" s="57"/>
      <c r="EE780" s="57"/>
      <c r="EF780" s="57"/>
      <c r="EG780" s="57"/>
      <c r="EH780" s="57"/>
      <c r="EI780" s="57"/>
      <c r="EJ780" s="57"/>
      <c r="EK780" s="57"/>
      <c r="EL780" s="57"/>
      <c r="EM780" s="57"/>
      <c r="EN780" s="57"/>
      <c r="EO780" s="57"/>
      <c r="EP780" s="57"/>
      <c r="EQ780" s="57"/>
      <c r="ER780" s="57"/>
      <c r="ES780" s="57"/>
      <c r="ET780" s="57"/>
      <c r="EU780" s="57"/>
      <c r="EV780" s="57"/>
      <c r="EW780" s="57"/>
      <c r="EX780" s="57"/>
      <c r="EY780" s="57"/>
      <c r="EZ780" s="57"/>
      <c r="FA780" s="57"/>
      <c r="FB780" s="57"/>
      <c r="FC780" s="57"/>
      <c r="FD780" s="57"/>
      <c r="FE780" s="57"/>
      <c r="FF780" s="57"/>
      <c r="FG780" s="57"/>
      <c r="FH780" s="57"/>
      <c r="FI780" s="57"/>
      <c r="FJ780" s="57"/>
      <c r="FK780" s="57"/>
      <c r="FL780" s="57"/>
      <c r="FM780" s="57"/>
      <c r="FN780" s="57"/>
      <c r="FO780" s="57"/>
      <c r="FP780" s="57"/>
      <c r="FQ780" s="57"/>
      <c r="FR780" s="57"/>
      <c r="FS780" s="57"/>
      <c r="FT780" s="57"/>
      <c r="FU780" s="57"/>
      <c r="FV780" s="57"/>
      <c r="FW780" s="57"/>
      <c r="FX780" s="57"/>
      <c r="FY780" s="57"/>
      <c r="FZ780" s="57"/>
      <c r="GA780" s="57"/>
      <c r="GB780" s="57"/>
      <c r="GC780" s="57"/>
      <c r="GD780" s="57"/>
      <c r="GE780" s="57"/>
      <c r="GF780" s="57"/>
      <c r="GG780" s="57"/>
      <c r="GH780" s="57"/>
      <c r="GI780" s="57"/>
      <c r="GJ780" s="57"/>
      <c r="GK780" s="57"/>
      <c r="GL780" s="57"/>
      <c r="GM780" s="57"/>
      <c r="GN780" s="57"/>
      <c r="GO780" s="57"/>
      <c r="GP780" s="57"/>
      <c r="GQ780" s="57"/>
      <c r="GR780" s="57"/>
      <c r="GS780" s="57"/>
      <c r="GT780" s="57"/>
      <c r="GU780" s="57"/>
      <c r="GV780" s="57"/>
      <c r="GW780" s="57"/>
      <c r="GX780" s="57"/>
      <c r="GY780" s="57"/>
      <c r="GZ780" s="57"/>
      <c r="HA780" s="57"/>
      <c r="HB780" s="57"/>
      <c r="HC780" s="57"/>
      <c r="HD780" s="57"/>
      <c r="HE780" s="57"/>
      <c r="HF780" s="57"/>
      <c r="HG780" s="57"/>
      <c r="HH780" s="57"/>
      <c r="HI780" s="57"/>
      <c r="HJ780" s="57"/>
      <c r="HK780" s="57"/>
      <c r="HL780" s="57"/>
      <c r="HM780" s="57"/>
      <c r="HN780" s="57"/>
      <c r="HO780" s="57"/>
      <c r="HP780" s="57"/>
      <c r="HQ780" s="57"/>
      <c r="HR780" s="57"/>
      <c r="HS780" s="57"/>
      <c r="HT780" s="57"/>
      <c r="HU780" s="57"/>
      <c r="HV780" s="57"/>
      <c r="HW780" s="57"/>
      <c r="HX780" s="57"/>
      <c r="HY780" s="57"/>
      <c r="HZ780" s="57"/>
      <c r="IA780" s="57"/>
      <c r="IB780" s="57"/>
      <c r="IC780" s="57"/>
    </row>
    <row r="781" spans="4:237"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  <c r="AA781" s="57"/>
      <c r="AB781" s="57"/>
      <c r="AC781" s="57"/>
      <c r="AD781" s="57"/>
      <c r="AE781" s="57"/>
      <c r="AF781" s="57"/>
      <c r="AG781" s="57"/>
      <c r="AH781" s="57"/>
      <c r="AI781" s="57"/>
      <c r="AJ781" s="57"/>
      <c r="AK781" s="57"/>
      <c r="AL781" s="57"/>
      <c r="AM781" s="57"/>
      <c r="AN781" s="57"/>
      <c r="AO781" s="57"/>
      <c r="AP781" s="57"/>
      <c r="AQ781" s="57"/>
      <c r="AR781" s="57"/>
      <c r="AS781" s="57"/>
      <c r="AT781" s="57"/>
      <c r="AU781" s="57"/>
      <c r="AV781" s="57"/>
      <c r="AW781" s="57"/>
      <c r="AX781" s="57"/>
      <c r="AY781" s="57"/>
      <c r="AZ781" s="57"/>
      <c r="BA781" s="57"/>
      <c r="BB781" s="57"/>
      <c r="BC781" s="57"/>
      <c r="BD781" s="57"/>
      <c r="BE781" s="57"/>
      <c r="BF781" s="57"/>
      <c r="BG781" s="57"/>
      <c r="BH781" s="57"/>
      <c r="BI781" s="57"/>
      <c r="BJ781" s="57"/>
      <c r="BK781" s="57"/>
      <c r="BL781" s="57"/>
      <c r="BM781" s="57"/>
      <c r="BN781" s="57"/>
      <c r="BO781" s="57"/>
      <c r="BP781" s="57"/>
      <c r="BQ781" s="57"/>
      <c r="BR781" s="57"/>
      <c r="BS781" s="57"/>
      <c r="BT781" s="57"/>
      <c r="BU781" s="57"/>
      <c r="BV781" s="57"/>
      <c r="BW781" s="57"/>
      <c r="BX781" s="57"/>
      <c r="BY781" s="57"/>
      <c r="BZ781" s="57"/>
      <c r="CA781" s="57"/>
      <c r="CB781" s="57"/>
      <c r="CC781" s="57"/>
      <c r="CD781" s="57"/>
      <c r="CE781" s="57"/>
      <c r="CF781" s="57"/>
      <c r="CG781" s="57"/>
      <c r="CH781" s="57"/>
      <c r="CI781" s="57"/>
      <c r="CJ781" s="57"/>
      <c r="CK781" s="57"/>
      <c r="CL781" s="57"/>
      <c r="CM781" s="57"/>
      <c r="CN781" s="57"/>
      <c r="CO781" s="57"/>
      <c r="CP781" s="57"/>
      <c r="CQ781" s="57"/>
      <c r="CR781" s="57"/>
      <c r="CS781" s="57"/>
      <c r="CT781" s="57"/>
      <c r="CU781" s="57"/>
      <c r="CV781" s="57"/>
      <c r="CW781" s="57"/>
      <c r="CX781" s="57"/>
      <c r="CY781" s="57"/>
      <c r="CZ781" s="57"/>
      <c r="DA781" s="57"/>
      <c r="DB781" s="57"/>
      <c r="DC781" s="57"/>
      <c r="DD781" s="57"/>
      <c r="DE781" s="57"/>
      <c r="DF781" s="57"/>
      <c r="DG781" s="57"/>
      <c r="DH781" s="57"/>
      <c r="DI781" s="57"/>
      <c r="DJ781" s="57"/>
      <c r="DK781" s="57"/>
      <c r="DL781" s="57"/>
      <c r="DM781" s="57"/>
      <c r="DN781" s="57"/>
      <c r="DO781" s="57"/>
      <c r="DP781" s="57"/>
      <c r="DQ781" s="57"/>
      <c r="DR781" s="57"/>
      <c r="DS781" s="57"/>
      <c r="DT781" s="57"/>
      <c r="DU781" s="57"/>
      <c r="DV781" s="57"/>
      <c r="DW781" s="57"/>
      <c r="DX781" s="57"/>
      <c r="DY781" s="57"/>
      <c r="DZ781" s="57"/>
      <c r="EA781" s="57"/>
      <c r="EB781" s="57"/>
      <c r="EC781" s="57"/>
      <c r="ED781" s="57"/>
      <c r="EE781" s="57"/>
      <c r="EF781" s="57"/>
      <c r="EG781" s="57"/>
      <c r="EH781" s="57"/>
      <c r="EI781" s="57"/>
      <c r="EJ781" s="57"/>
      <c r="EK781" s="57"/>
      <c r="EL781" s="57"/>
      <c r="EM781" s="57"/>
      <c r="EN781" s="57"/>
      <c r="EO781" s="57"/>
      <c r="EP781" s="57"/>
      <c r="EQ781" s="57"/>
      <c r="ER781" s="57"/>
      <c r="ES781" s="57"/>
      <c r="ET781" s="57"/>
      <c r="EU781" s="57"/>
      <c r="EV781" s="57"/>
      <c r="EW781" s="57"/>
      <c r="EX781" s="57"/>
      <c r="EY781" s="57"/>
      <c r="EZ781" s="57"/>
      <c r="FA781" s="57"/>
      <c r="FB781" s="57"/>
      <c r="FC781" s="57"/>
      <c r="FD781" s="57"/>
      <c r="FE781" s="57"/>
      <c r="FF781" s="57"/>
      <c r="FG781" s="57"/>
      <c r="FH781" s="57"/>
      <c r="FI781" s="57"/>
      <c r="FJ781" s="57"/>
      <c r="FK781" s="57"/>
      <c r="FL781" s="57"/>
      <c r="FM781" s="57"/>
      <c r="FN781" s="57"/>
      <c r="FO781" s="57"/>
      <c r="FP781" s="57"/>
      <c r="FQ781" s="57"/>
      <c r="FR781" s="57"/>
      <c r="FS781" s="57"/>
      <c r="FT781" s="57"/>
      <c r="FU781" s="57"/>
      <c r="FV781" s="57"/>
      <c r="FW781" s="57"/>
      <c r="FX781" s="57"/>
      <c r="FY781" s="57"/>
      <c r="FZ781" s="57"/>
      <c r="GA781" s="57"/>
      <c r="GB781" s="57"/>
      <c r="GC781" s="57"/>
      <c r="GD781" s="57"/>
      <c r="GE781" s="57"/>
      <c r="GF781" s="57"/>
      <c r="GG781" s="57"/>
      <c r="GH781" s="57"/>
      <c r="GI781" s="57"/>
      <c r="GJ781" s="57"/>
      <c r="GK781" s="57"/>
      <c r="GL781" s="57"/>
      <c r="GM781" s="57"/>
      <c r="GN781" s="57"/>
      <c r="GO781" s="57"/>
      <c r="GP781" s="57"/>
      <c r="GQ781" s="57"/>
      <c r="GR781" s="57"/>
      <c r="GS781" s="57"/>
      <c r="GT781" s="57"/>
      <c r="GU781" s="57"/>
      <c r="GV781" s="57"/>
      <c r="GW781" s="57"/>
      <c r="GX781" s="57"/>
      <c r="GY781" s="57"/>
      <c r="GZ781" s="57"/>
      <c r="HA781" s="57"/>
      <c r="HB781" s="57"/>
      <c r="HC781" s="57"/>
      <c r="HD781" s="57"/>
      <c r="HE781" s="57"/>
      <c r="HF781" s="57"/>
      <c r="HG781" s="57"/>
      <c r="HH781" s="57"/>
      <c r="HI781" s="57"/>
      <c r="HJ781" s="57"/>
      <c r="HK781" s="57"/>
      <c r="HL781" s="57"/>
      <c r="HM781" s="57"/>
      <c r="HN781" s="57"/>
      <c r="HO781" s="57"/>
      <c r="HP781" s="57"/>
      <c r="HQ781" s="57"/>
      <c r="HR781" s="57"/>
      <c r="HS781" s="57"/>
      <c r="HT781" s="57"/>
      <c r="HU781" s="57"/>
      <c r="HV781" s="57"/>
      <c r="HW781" s="57"/>
      <c r="HX781" s="57"/>
      <c r="HY781" s="57"/>
      <c r="HZ781" s="57"/>
      <c r="IA781" s="57"/>
      <c r="IB781" s="57"/>
      <c r="IC781" s="57"/>
    </row>
    <row r="782" spans="4:237"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  <c r="AB782" s="57"/>
      <c r="AC782" s="57"/>
      <c r="AD782" s="57"/>
      <c r="AE782" s="57"/>
      <c r="AF782" s="57"/>
      <c r="AG782" s="57"/>
      <c r="AH782" s="57"/>
      <c r="AI782" s="57"/>
      <c r="AJ782" s="57"/>
      <c r="AK782" s="57"/>
      <c r="AL782" s="57"/>
      <c r="AM782" s="57"/>
      <c r="AN782" s="57"/>
      <c r="AO782" s="57"/>
      <c r="AP782" s="57"/>
      <c r="AQ782" s="57"/>
      <c r="AR782" s="57"/>
      <c r="AS782" s="57"/>
      <c r="AT782" s="57"/>
      <c r="AU782" s="57"/>
      <c r="AV782" s="57"/>
      <c r="AW782" s="57"/>
      <c r="AX782" s="57"/>
      <c r="AY782" s="57"/>
      <c r="AZ782" s="57"/>
      <c r="BA782" s="57"/>
      <c r="BB782" s="57"/>
      <c r="BC782" s="57"/>
      <c r="BD782" s="57"/>
      <c r="BE782" s="57"/>
      <c r="BF782" s="57"/>
      <c r="BG782" s="57"/>
      <c r="BH782" s="57"/>
      <c r="BI782" s="57"/>
      <c r="BJ782" s="57"/>
      <c r="BK782" s="57"/>
      <c r="BL782" s="57"/>
      <c r="BM782" s="57"/>
      <c r="BN782" s="57"/>
      <c r="BO782" s="57"/>
      <c r="BP782" s="57"/>
      <c r="BQ782" s="57"/>
      <c r="BR782" s="57"/>
      <c r="BS782" s="57"/>
      <c r="BT782" s="57"/>
      <c r="BU782" s="57"/>
      <c r="BV782" s="57"/>
      <c r="BW782" s="57"/>
      <c r="BX782" s="57"/>
      <c r="BY782" s="57"/>
      <c r="BZ782" s="57"/>
      <c r="CA782" s="57"/>
      <c r="CB782" s="57"/>
      <c r="CC782" s="57"/>
      <c r="CD782" s="57"/>
      <c r="CE782" s="57"/>
      <c r="CF782" s="57"/>
      <c r="CG782" s="57"/>
      <c r="CH782" s="57"/>
      <c r="CI782" s="57"/>
      <c r="CJ782" s="57"/>
      <c r="CK782" s="57"/>
      <c r="CL782" s="57"/>
      <c r="CM782" s="57"/>
      <c r="CN782" s="57"/>
      <c r="CO782" s="57"/>
      <c r="CP782" s="57"/>
      <c r="CQ782" s="57"/>
      <c r="CR782" s="57"/>
      <c r="CS782" s="57"/>
      <c r="CT782" s="57"/>
      <c r="CU782" s="57"/>
      <c r="CV782" s="57"/>
      <c r="CW782" s="57"/>
      <c r="CX782" s="57"/>
      <c r="CY782" s="57"/>
      <c r="CZ782" s="57"/>
      <c r="DA782" s="57"/>
      <c r="DB782" s="57"/>
      <c r="DC782" s="57"/>
      <c r="DD782" s="57"/>
      <c r="DE782" s="57"/>
      <c r="DF782" s="57"/>
      <c r="DG782" s="57"/>
      <c r="DH782" s="57"/>
      <c r="DI782" s="57"/>
      <c r="DJ782" s="57"/>
      <c r="DK782" s="57"/>
      <c r="DL782" s="57"/>
      <c r="DM782" s="57"/>
      <c r="DN782" s="57"/>
      <c r="DO782" s="57"/>
      <c r="DP782" s="57"/>
      <c r="DQ782" s="57"/>
      <c r="DR782" s="57"/>
      <c r="DS782" s="57"/>
      <c r="DT782" s="57"/>
      <c r="DU782" s="57"/>
      <c r="DV782" s="57"/>
      <c r="DW782" s="57"/>
      <c r="DX782" s="57"/>
      <c r="DY782" s="57"/>
      <c r="DZ782" s="57"/>
      <c r="EA782" s="57"/>
      <c r="EB782" s="57"/>
      <c r="EC782" s="57"/>
      <c r="ED782" s="57"/>
      <c r="EE782" s="57"/>
      <c r="EF782" s="57"/>
      <c r="EG782" s="57"/>
      <c r="EH782" s="57"/>
      <c r="EI782" s="57"/>
      <c r="EJ782" s="57"/>
      <c r="EK782" s="57"/>
      <c r="EL782" s="57"/>
      <c r="EM782" s="57"/>
      <c r="EN782" s="57"/>
      <c r="EO782" s="57"/>
      <c r="EP782" s="57"/>
      <c r="EQ782" s="57"/>
      <c r="ER782" s="57"/>
      <c r="ES782" s="57"/>
      <c r="ET782" s="57"/>
      <c r="EU782" s="57"/>
      <c r="EV782" s="57"/>
      <c r="EW782" s="57"/>
      <c r="EX782" s="57"/>
      <c r="EY782" s="57"/>
      <c r="EZ782" s="57"/>
      <c r="FA782" s="57"/>
      <c r="FB782" s="57"/>
      <c r="FC782" s="57"/>
      <c r="FD782" s="57"/>
      <c r="FE782" s="57"/>
      <c r="FF782" s="57"/>
      <c r="FG782" s="57"/>
      <c r="FH782" s="57"/>
      <c r="FI782" s="57"/>
      <c r="FJ782" s="57"/>
      <c r="FK782" s="57"/>
      <c r="FL782" s="57"/>
      <c r="FM782" s="57"/>
      <c r="FN782" s="57"/>
      <c r="FO782" s="57"/>
      <c r="FP782" s="57"/>
      <c r="FQ782" s="57"/>
      <c r="FR782" s="57"/>
      <c r="FS782" s="57"/>
      <c r="FT782" s="57"/>
      <c r="FU782" s="57"/>
      <c r="FV782" s="57"/>
      <c r="FW782" s="57"/>
      <c r="FX782" s="57"/>
      <c r="FY782" s="57"/>
      <c r="FZ782" s="57"/>
      <c r="GA782" s="57"/>
      <c r="GB782" s="57"/>
      <c r="GC782" s="57"/>
      <c r="GD782" s="57"/>
      <c r="GE782" s="57"/>
      <c r="GF782" s="57"/>
      <c r="GG782" s="57"/>
      <c r="GH782" s="57"/>
      <c r="GI782" s="57"/>
      <c r="GJ782" s="57"/>
      <c r="GK782" s="57"/>
      <c r="GL782" s="57"/>
      <c r="GM782" s="57"/>
      <c r="GN782" s="57"/>
      <c r="GO782" s="57"/>
      <c r="GP782" s="57"/>
      <c r="GQ782" s="57"/>
      <c r="GR782" s="57"/>
      <c r="GS782" s="57"/>
      <c r="GT782" s="57"/>
      <c r="GU782" s="57"/>
      <c r="GV782" s="57"/>
      <c r="GW782" s="57"/>
      <c r="GX782" s="57"/>
      <c r="GY782" s="57"/>
      <c r="GZ782" s="57"/>
      <c r="HA782" s="57"/>
      <c r="HB782" s="57"/>
      <c r="HC782" s="57"/>
      <c r="HD782" s="57"/>
      <c r="HE782" s="57"/>
      <c r="HF782" s="57"/>
      <c r="HG782" s="57"/>
      <c r="HH782" s="57"/>
      <c r="HI782" s="57"/>
      <c r="HJ782" s="57"/>
      <c r="HK782" s="57"/>
      <c r="HL782" s="57"/>
      <c r="HM782" s="57"/>
      <c r="HN782" s="57"/>
      <c r="HO782" s="57"/>
      <c r="HP782" s="57"/>
      <c r="HQ782" s="57"/>
      <c r="HR782" s="57"/>
      <c r="HS782" s="57"/>
      <c r="HT782" s="57"/>
      <c r="HU782" s="57"/>
      <c r="HV782" s="57"/>
      <c r="HW782" s="57"/>
      <c r="HX782" s="57"/>
      <c r="HY782" s="57"/>
      <c r="HZ782" s="57"/>
      <c r="IA782" s="57"/>
      <c r="IB782" s="57"/>
      <c r="IC782" s="57"/>
    </row>
    <row r="783" spans="4:237"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  <c r="AA783" s="57"/>
      <c r="AB783" s="57"/>
      <c r="AC783" s="57"/>
      <c r="AD783" s="57"/>
      <c r="AE783" s="57"/>
      <c r="AF783" s="57"/>
      <c r="AG783" s="57"/>
      <c r="AH783" s="57"/>
      <c r="AI783" s="57"/>
      <c r="AJ783" s="57"/>
      <c r="AK783" s="57"/>
      <c r="AL783" s="57"/>
      <c r="AM783" s="57"/>
      <c r="AN783" s="57"/>
      <c r="AO783" s="57"/>
      <c r="AP783" s="57"/>
      <c r="AQ783" s="57"/>
      <c r="AR783" s="57"/>
      <c r="AS783" s="57"/>
      <c r="AT783" s="57"/>
      <c r="AU783" s="57"/>
      <c r="AV783" s="57"/>
      <c r="AW783" s="57"/>
      <c r="AX783" s="57"/>
      <c r="AY783" s="57"/>
      <c r="AZ783" s="57"/>
      <c r="BA783" s="57"/>
      <c r="BB783" s="57"/>
      <c r="BC783" s="57"/>
      <c r="BD783" s="57"/>
      <c r="BE783" s="57"/>
      <c r="BF783" s="57"/>
      <c r="BG783" s="57"/>
      <c r="BH783" s="57"/>
      <c r="BI783" s="57"/>
      <c r="BJ783" s="57"/>
      <c r="BK783" s="57"/>
      <c r="BL783" s="57"/>
      <c r="BM783" s="57"/>
      <c r="BN783" s="57"/>
      <c r="BO783" s="57"/>
      <c r="BP783" s="57"/>
      <c r="BQ783" s="57"/>
      <c r="BR783" s="57"/>
      <c r="BS783" s="57"/>
      <c r="BT783" s="57"/>
      <c r="BU783" s="57"/>
      <c r="BV783" s="57"/>
      <c r="BW783" s="57"/>
      <c r="BX783" s="57"/>
      <c r="BY783" s="57"/>
      <c r="BZ783" s="57"/>
      <c r="CA783" s="57"/>
      <c r="CB783" s="57"/>
      <c r="CC783" s="57"/>
      <c r="CD783" s="57"/>
      <c r="CE783" s="57"/>
      <c r="CF783" s="57"/>
      <c r="CG783" s="57"/>
      <c r="CH783" s="57"/>
      <c r="CI783" s="57"/>
      <c r="CJ783" s="57"/>
      <c r="CK783" s="57"/>
      <c r="CL783" s="57"/>
      <c r="CM783" s="57"/>
      <c r="CN783" s="57"/>
      <c r="CO783" s="57"/>
      <c r="CP783" s="57"/>
      <c r="CQ783" s="57"/>
      <c r="CR783" s="57"/>
      <c r="CS783" s="57"/>
      <c r="CT783" s="57"/>
      <c r="CU783" s="57"/>
      <c r="CV783" s="57"/>
      <c r="CW783" s="57"/>
      <c r="CX783" s="57"/>
      <c r="CY783" s="57"/>
      <c r="CZ783" s="57"/>
      <c r="DA783" s="57"/>
      <c r="DB783" s="57"/>
      <c r="DC783" s="57"/>
      <c r="DD783" s="57"/>
      <c r="DE783" s="57"/>
      <c r="DF783" s="57"/>
      <c r="DG783" s="57"/>
      <c r="DH783" s="57"/>
      <c r="DI783" s="57"/>
      <c r="DJ783" s="57"/>
      <c r="DK783" s="57"/>
      <c r="DL783" s="57"/>
      <c r="DM783" s="57"/>
      <c r="DN783" s="57"/>
      <c r="DO783" s="57"/>
      <c r="DP783" s="57"/>
      <c r="DQ783" s="57"/>
      <c r="DR783" s="57"/>
      <c r="DS783" s="57"/>
      <c r="DT783" s="57"/>
      <c r="DU783" s="57"/>
      <c r="DV783" s="57"/>
      <c r="DW783" s="57"/>
      <c r="DX783" s="57"/>
      <c r="DY783" s="57"/>
      <c r="DZ783" s="57"/>
      <c r="EA783" s="57"/>
      <c r="EB783" s="57"/>
      <c r="EC783" s="57"/>
      <c r="ED783" s="57"/>
      <c r="EE783" s="57"/>
      <c r="EF783" s="57"/>
      <c r="EG783" s="57"/>
      <c r="EH783" s="57"/>
      <c r="EI783" s="57"/>
      <c r="EJ783" s="57"/>
      <c r="EK783" s="57"/>
      <c r="EL783" s="57"/>
      <c r="EM783" s="57"/>
      <c r="EN783" s="57"/>
      <c r="EO783" s="57"/>
      <c r="EP783" s="57"/>
      <c r="EQ783" s="57"/>
      <c r="ER783" s="57"/>
      <c r="ES783" s="57"/>
      <c r="ET783" s="57"/>
      <c r="EU783" s="57"/>
      <c r="EV783" s="57"/>
      <c r="EW783" s="57"/>
      <c r="EX783" s="57"/>
      <c r="EY783" s="57"/>
      <c r="EZ783" s="57"/>
      <c r="FA783" s="57"/>
      <c r="FB783" s="57"/>
      <c r="FC783" s="57"/>
      <c r="FD783" s="57"/>
      <c r="FE783" s="57"/>
      <c r="FF783" s="57"/>
      <c r="FG783" s="57"/>
      <c r="FH783" s="57"/>
      <c r="FI783" s="57"/>
      <c r="FJ783" s="57"/>
      <c r="FK783" s="57"/>
      <c r="FL783" s="57"/>
      <c r="FM783" s="57"/>
      <c r="FN783" s="57"/>
      <c r="FO783" s="57"/>
      <c r="FP783" s="57"/>
      <c r="FQ783" s="57"/>
      <c r="FR783" s="57"/>
      <c r="FS783" s="57"/>
      <c r="FT783" s="57"/>
      <c r="FU783" s="57"/>
      <c r="FV783" s="57"/>
      <c r="FW783" s="57"/>
      <c r="FX783" s="57"/>
      <c r="FY783" s="57"/>
      <c r="FZ783" s="57"/>
      <c r="GA783" s="57"/>
      <c r="GB783" s="57"/>
      <c r="GC783" s="57"/>
      <c r="GD783" s="57"/>
      <c r="GE783" s="57"/>
      <c r="GF783" s="57"/>
      <c r="GG783" s="57"/>
      <c r="GH783" s="57"/>
      <c r="GI783" s="57"/>
      <c r="GJ783" s="57"/>
      <c r="GK783" s="57"/>
      <c r="GL783" s="57"/>
      <c r="GM783" s="57"/>
      <c r="GN783" s="57"/>
      <c r="GO783" s="57"/>
      <c r="GP783" s="57"/>
      <c r="GQ783" s="57"/>
      <c r="GR783" s="57"/>
      <c r="GS783" s="57"/>
      <c r="GT783" s="57"/>
      <c r="GU783" s="57"/>
      <c r="GV783" s="57"/>
      <c r="GW783" s="57"/>
      <c r="GX783" s="57"/>
      <c r="GY783" s="57"/>
      <c r="GZ783" s="57"/>
      <c r="HA783" s="57"/>
      <c r="HB783" s="57"/>
      <c r="HC783" s="57"/>
      <c r="HD783" s="57"/>
      <c r="HE783" s="57"/>
      <c r="HF783" s="57"/>
      <c r="HG783" s="57"/>
      <c r="HH783" s="57"/>
      <c r="HI783" s="57"/>
      <c r="HJ783" s="57"/>
      <c r="HK783" s="57"/>
      <c r="HL783" s="57"/>
      <c r="HM783" s="57"/>
      <c r="HN783" s="57"/>
      <c r="HO783" s="57"/>
      <c r="HP783" s="57"/>
      <c r="HQ783" s="57"/>
      <c r="HR783" s="57"/>
      <c r="HS783" s="57"/>
      <c r="HT783" s="57"/>
      <c r="HU783" s="57"/>
      <c r="HV783" s="57"/>
      <c r="HW783" s="57"/>
      <c r="HX783" s="57"/>
      <c r="HY783" s="57"/>
      <c r="HZ783" s="57"/>
      <c r="IA783" s="57"/>
      <c r="IB783" s="57"/>
      <c r="IC783" s="57"/>
    </row>
    <row r="784" spans="4:237"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  <c r="AA784" s="57"/>
      <c r="AB784" s="57"/>
      <c r="AC784" s="57"/>
      <c r="AD784" s="57"/>
      <c r="AE784" s="57"/>
      <c r="AF784" s="57"/>
      <c r="AG784" s="57"/>
      <c r="AH784" s="57"/>
      <c r="AI784" s="57"/>
      <c r="AJ784" s="57"/>
      <c r="AK784" s="57"/>
      <c r="AL784" s="57"/>
      <c r="AM784" s="57"/>
      <c r="AN784" s="57"/>
      <c r="AO784" s="57"/>
      <c r="AP784" s="57"/>
      <c r="AQ784" s="57"/>
      <c r="AR784" s="57"/>
      <c r="AS784" s="57"/>
      <c r="AT784" s="57"/>
      <c r="AU784" s="57"/>
      <c r="AV784" s="57"/>
      <c r="AW784" s="57"/>
      <c r="AX784" s="57"/>
      <c r="AY784" s="57"/>
      <c r="AZ784" s="57"/>
      <c r="BA784" s="57"/>
      <c r="BB784" s="57"/>
      <c r="BC784" s="57"/>
      <c r="BD784" s="57"/>
      <c r="BE784" s="57"/>
      <c r="BF784" s="57"/>
      <c r="BG784" s="57"/>
      <c r="BH784" s="57"/>
      <c r="BI784" s="57"/>
      <c r="BJ784" s="57"/>
      <c r="BK784" s="57"/>
      <c r="BL784" s="57"/>
      <c r="BM784" s="57"/>
      <c r="BN784" s="57"/>
      <c r="BO784" s="57"/>
      <c r="BP784" s="57"/>
      <c r="BQ784" s="57"/>
      <c r="BR784" s="57"/>
      <c r="BS784" s="57"/>
      <c r="BT784" s="57"/>
      <c r="BU784" s="57"/>
      <c r="BV784" s="57"/>
      <c r="BW784" s="57"/>
      <c r="BX784" s="57"/>
      <c r="BY784" s="57"/>
      <c r="BZ784" s="57"/>
      <c r="CA784" s="57"/>
      <c r="CB784" s="57"/>
      <c r="CC784" s="57"/>
      <c r="CD784" s="57"/>
      <c r="CE784" s="57"/>
      <c r="CF784" s="57"/>
      <c r="CG784" s="57"/>
      <c r="CH784" s="57"/>
      <c r="CI784" s="57"/>
      <c r="CJ784" s="57"/>
      <c r="CK784" s="57"/>
      <c r="CL784" s="57"/>
      <c r="CM784" s="57"/>
      <c r="CN784" s="57"/>
      <c r="CO784" s="57"/>
      <c r="CP784" s="57"/>
      <c r="CQ784" s="57"/>
      <c r="CR784" s="57"/>
      <c r="CS784" s="57"/>
      <c r="CT784" s="57"/>
      <c r="CU784" s="57"/>
      <c r="CV784" s="57"/>
      <c r="CW784" s="57"/>
      <c r="CX784" s="57"/>
      <c r="CY784" s="57"/>
      <c r="CZ784" s="57"/>
      <c r="DA784" s="57"/>
      <c r="DB784" s="57"/>
      <c r="DC784" s="57"/>
      <c r="DD784" s="57"/>
      <c r="DE784" s="57"/>
      <c r="DF784" s="57"/>
      <c r="DG784" s="57"/>
      <c r="DH784" s="57"/>
      <c r="DI784" s="57"/>
      <c r="DJ784" s="57"/>
      <c r="DK784" s="57"/>
      <c r="DL784" s="57"/>
      <c r="DM784" s="57"/>
      <c r="DN784" s="57"/>
      <c r="DO784" s="57"/>
      <c r="DP784" s="57"/>
      <c r="DQ784" s="57"/>
      <c r="DR784" s="57"/>
      <c r="DS784" s="57"/>
      <c r="DT784" s="57"/>
      <c r="DU784" s="57"/>
      <c r="DV784" s="57"/>
      <c r="DW784" s="57"/>
      <c r="DX784" s="57"/>
      <c r="DY784" s="57"/>
      <c r="DZ784" s="57"/>
      <c r="EA784" s="57"/>
      <c r="EB784" s="57"/>
      <c r="EC784" s="57"/>
      <c r="ED784" s="57"/>
      <c r="EE784" s="57"/>
      <c r="EF784" s="57"/>
      <c r="EG784" s="57"/>
      <c r="EH784" s="57"/>
      <c r="EI784" s="57"/>
      <c r="EJ784" s="57"/>
      <c r="EK784" s="57"/>
      <c r="EL784" s="57"/>
      <c r="EM784" s="57"/>
      <c r="EN784" s="57"/>
      <c r="EO784" s="57"/>
      <c r="EP784" s="57"/>
      <c r="EQ784" s="57"/>
      <c r="ER784" s="57"/>
      <c r="ES784" s="57"/>
      <c r="ET784" s="57"/>
      <c r="EU784" s="57"/>
      <c r="EV784" s="57"/>
      <c r="EW784" s="57"/>
      <c r="EX784" s="57"/>
      <c r="EY784" s="57"/>
      <c r="EZ784" s="57"/>
      <c r="FA784" s="57"/>
      <c r="FB784" s="57"/>
      <c r="FC784" s="57"/>
      <c r="FD784" s="57"/>
      <c r="FE784" s="57"/>
      <c r="FF784" s="57"/>
      <c r="FG784" s="57"/>
      <c r="FH784" s="57"/>
      <c r="FI784" s="57"/>
      <c r="FJ784" s="57"/>
      <c r="FK784" s="57"/>
      <c r="FL784" s="57"/>
      <c r="FM784" s="57"/>
      <c r="FN784" s="57"/>
      <c r="FO784" s="57"/>
      <c r="FP784" s="57"/>
      <c r="FQ784" s="57"/>
      <c r="FR784" s="57"/>
      <c r="FS784" s="57"/>
      <c r="FT784" s="57"/>
      <c r="FU784" s="57"/>
      <c r="FV784" s="57"/>
      <c r="FW784" s="57"/>
      <c r="FX784" s="57"/>
      <c r="FY784" s="57"/>
      <c r="FZ784" s="57"/>
      <c r="GA784" s="57"/>
      <c r="GB784" s="57"/>
      <c r="GC784" s="57"/>
      <c r="GD784" s="57"/>
      <c r="GE784" s="57"/>
      <c r="GF784" s="57"/>
      <c r="GG784" s="57"/>
      <c r="GH784" s="57"/>
      <c r="GI784" s="57"/>
      <c r="GJ784" s="57"/>
      <c r="GK784" s="57"/>
      <c r="GL784" s="57"/>
      <c r="GM784" s="57"/>
      <c r="GN784" s="57"/>
      <c r="GO784" s="57"/>
      <c r="GP784" s="57"/>
      <c r="GQ784" s="57"/>
      <c r="GR784" s="57"/>
      <c r="GS784" s="57"/>
      <c r="GT784" s="57"/>
      <c r="GU784" s="57"/>
      <c r="GV784" s="57"/>
      <c r="GW784" s="57"/>
      <c r="GX784" s="57"/>
      <c r="GY784" s="57"/>
      <c r="GZ784" s="57"/>
      <c r="HA784" s="57"/>
      <c r="HB784" s="57"/>
      <c r="HC784" s="57"/>
      <c r="HD784" s="57"/>
      <c r="HE784" s="57"/>
      <c r="HF784" s="57"/>
      <c r="HG784" s="57"/>
      <c r="HH784" s="57"/>
      <c r="HI784" s="57"/>
      <c r="HJ784" s="57"/>
      <c r="HK784" s="57"/>
      <c r="HL784" s="57"/>
      <c r="HM784" s="57"/>
      <c r="HN784" s="57"/>
      <c r="HO784" s="57"/>
      <c r="HP784" s="57"/>
      <c r="HQ784" s="57"/>
      <c r="HR784" s="57"/>
      <c r="HS784" s="57"/>
      <c r="HT784" s="57"/>
      <c r="HU784" s="57"/>
      <c r="HV784" s="57"/>
      <c r="HW784" s="57"/>
      <c r="HX784" s="57"/>
      <c r="HY784" s="57"/>
      <c r="HZ784" s="57"/>
      <c r="IA784" s="57"/>
      <c r="IB784" s="57"/>
      <c r="IC784" s="57"/>
    </row>
    <row r="785" spans="4:237"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  <c r="AA785" s="57"/>
      <c r="AB785" s="57"/>
      <c r="AC785" s="57"/>
      <c r="AD785" s="57"/>
      <c r="AE785" s="57"/>
      <c r="AF785" s="57"/>
      <c r="AG785" s="57"/>
      <c r="AH785" s="57"/>
      <c r="AI785" s="57"/>
      <c r="AJ785" s="57"/>
      <c r="AK785" s="57"/>
      <c r="AL785" s="57"/>
      <c r="AM785" s="57"/>
      <c r="AN785" s="57"/>
      <c r="AO785" s="57"/>
      <c r="AP785" s="57"/>
      <c r="AQ785" s="57"/>
      <c r="AR785" s="57"/>
      <c r="AS785" s="57"/>
      <c r="AT785" s="57"/>
      <c r="AU785" s="57"/>
      <c r="AV785" s="57"/>
      <c r="AW785" s="57"/>
      <c r="AX785" s="57"/>
      <c r="AY785" s="57"/>
      <c r="AZ785" s="57"/>
      <c r="BA785" s="57"/>
      <c r="BB785" s="57"/>
      <c r="BC785" s="57"/>
      <c r="BD785" s="57"/>
      <c r="BE785" s="57"/>
      <c r="BF785" s="57"/>
      <c r="BG785" s="57"/>
      <c r="BH785" s="57"/>
      <c r="BI785" s="57"/>
      <c r="BJ785" s="57"/>
      <c r="BK785" s="57"/>
      <c r="BL785" s="57"/>
      <c r="BM785" s="57"/>
      <c r="BN785" s="57"/>
      <c r="BO785" s="57"/>
      <c r="BP785" s="57"/>
      <c r="BQ785" s="57"/>
      <c r="BR785" s="57"/>
      <c r="BS785" s="57"/>
      <c r="BT785" s="57"/>
      <c r="BU785" s="57"/>
      <c r="BV785" s="57"/>
      <c r="BW785" s="57"/>
      <c r="BX785" s="57"/>
      <c r="BY785" s="57"/>
      <c r="BZ785" s="57"/>
      <c r="CA785" s="57"/>
      <c r="CB785" s="57"/>
      <c r="CC785" s="57"/>
      <c r="CD785" s="57"/>
      <c r="CE785" s="57"/>
      <c r="CF785" s="57"/>
      <c r="CG785" s="57"/>
      <c r="CH785" s="57"/>
      <c r="CI785" s="57"/>
      <c r="CJ785" s="57"/>
      <c r="CK785" s="57"/>
      <c r="CL785" s="57"/>
      <c r="CM785" s="57"/>
      <c r="CN785" s="57"/>
      <c r="CO785" s="57"/>
      <c r="CP785" s="57"/>
      <c r="CQ785" s="57"/>
      <c r="CR785" s="57"/>
      <c r="CS785" s="57"/>
      <c r="CT785" s="57"/>
      <c r="CU785" s="57"/>
      <c r="CV785" s="57"/>
      <c r="CW785" s="57"/>
      <c r="CX785" s="57"/>
      <c r="CY785" s="57"/>
      <c r="CZ785" s="57"/>
      <c r="DA785" s="57"/>
      <c r="DB785" s="57"/>
      <c r="DC785" s="57"/>
      <c r="DD785" s="57"/>
      <c r="DE785" s="57"/>
      <c r="DF785" s="57"/>
      <c r="DG785" s="57"/>
      <c r="DH785" s="57"/>
      <c r="DI785" s="57"/>
      <c r="DJ785" s="57"/>
      <c r="DK785" s="57"/>
      <c r="DL785" s="57"/>
      <c r="DM785" s="57"/>
      <c r="DN785" s="57"/>
      <c r="DO785" s="57"/>
      <c r="DP785" s="57"/>
      <c r="DQ785" s="57"/>
      <c r="DR785" s="57"/>
      <c r="DS785" s="57"/>
      <c r="DT785" s="57"/>
      <c r="DU785" s="57"/>
      <c r="DV785" s="57"/>
      <c r="DW785" s="57"/>
      <c r="DX785" s="57"/>
      <c r="DY785" s="57"/>
      <c r="DZ785" s="57"/>
      <c r="EA785" s="57"/>
      <c r="EB785" s="57"/>
      <c r="EC785" s="57"/>
      <c r="ED785" s="57"/>
      <c r="EE785" s="57"/>
      <c r="EF785" s="57"/>
      <c r="EG785" s="57"/>
      <c r="EH785" s="57"/>
      <c r="EI785" s="57"/>
      <c r="EJ785" s="57"/>
      <c r="EK785" s="57"/>
      <c r="EL785" s="57"/>
      <c r="EM785" s="57"/>
      <c r="EN785" s="57"/>
      <c r="EO785" s="57"/>
      <c r="EP785" s="57"/>
      <c r="EQ785" s="57"/>
      <c r="ER785" s="57"/>
      <c r="ES785" s="57"/>
      <c r="ET785" s="57"/>
      <c r="EU785" s="57"/>
      <c r="EV785" s="57"/>
      <c r="EW785" s="57"/>
      <c r="EX785" s="57"/>
      <c r="EY785" s="57"/>
      <c r="EZ785" s="57"/>
      <c r="FA785" s="57"/>
      <c r="FB785" s="57"/>
      <c r="FC785" s="57"/>
      <c r="FD785" s="57"/>
      <c r="FE785" s="57"/>
      <c r="FF785" s="57"/>
      <c r="FG785" s="57"/>
      <c r="FH785" s="57"/>
      <c r="FI785" s="57"/>
      <c r="FJ785" s="57"/>
      <c r="FK785" s="57"/>
      <c r="FL785" s="57"/>
      <c r="FM785" s="57"/>
      <c r="FN785" s="57"/>
      <c r="FO785" s="57"/>
      <c r="FP785" s="57"/>
      <c r="FQ785" s="57"/>
      <c r="FR785" s="57"/>
      <c r="FS785" s="57"/>
      <c r="FT785" s="57"/>
      <c r="FU785" s="57"/>
      <c r="FV785" s="57"/>
      <c r="FW785" s="57"/>
      <c r="FX785" s="57"/>
      <c r="FY785" s="57"/>
      <c r="FZ785" s="57"/>
      <c r="GA785" s="57"/>
      <c r="GB785" s="57"/>
      <c r="GC785" s="57"/>
      <c r="GD785" s="57"/>
      <c r="GE785" s="57"/>
      <c r="GF785" s="57"/>
      <c r="GG785" s="57"/>
      <c r="GH785" s="57"/>
      <c r="GI785" s="57"/>
      <c r="GJ785" s="57"/>
      <c r="GK785" s="57"/>
      <c r="GL785" s="57"/>
      <c r="GM785" s="57"/>
      <c r="GN785" s="57"/>
      <c r="GO785" s="57"/>
      <c r="GP785" s="57"/>
      <c r="GQ785" s="57"/>
      <c r="GR785" s="57"/>
      <c r="GS785" s="57"/>
      <c r="GT785" s="57"/>
      <c r="GU785" s="57"/>
      <c r="GV785" s="57"/>
      <c r="GW785" s="57"/>
      <c r="GX785" s="57"/>
      <c r="GY785" s="57"/>
      <c r="GZ785" s="57"/>
      <c r="HA785" s="57"/>
      <c r="HB785" s="57"/>
      <c r="HC785" s="57"/>
      <c r="HD785" s="57"/>
      <c r="HE785" s="57"/>
      <c r="HF785" s="57"/>
      <c r="HG785" s="57"/>
      <c r="HH785" s="57"/>
      <c r="HI785" s="57"/>
      <c r="HJ785" s="57"/>
      <c r="HK785" s="57"/>
      <c r="HL785" s="57"/>
      <c r="HM785" s="57"/>
      <c r="HN785" s="57"/>
      <c r="HO785" s="57"/>
      <c r="HP785" s="57"/>
      <c r="HQ785" s="57"/>
      <c r="HR785" s="57"/>
      <c r="HS785" s="57"/>
      <c r="HT785" s="57"/>
      <c r="HU785" s="57"/>
      <c r="HV785" s="57"/>
      <c r="HW785" s="57"/>
      <c r="HX785" s="57"/>
      <c r="HY785" s="57"/>
      <c r="HZ785" s="57"/>
      <c r="IA785" s="57"/>
      <c r="IB785" s="57"/>
      <c r="IC785" s="57"/>
    </row>
    <row r="786" spans="4:237"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  <c r="AB786" s="57"/>
      <c r="AC786" s="57"/>
      <c r="AD786" s="57"/>
      <c r="AE786" s="57"/>
      <c r="AF786" s="57"/>
      <c r="AG786" s="57"/>
      <c r="AH786" s="57"/>
      <c r="AI786" s="57"/>
      <c r="AJ786" s="57"/>
      <c r="AK786" s="57"/>
      <c r="AL786" s="57"/>
      <c r="AM786" s="57"/>
      <c r="AN786" s="57"/>
      <c r="AO786" s="57"/>
      <c r="AP786" s="57"/>
      <c r="AQ786" s="57"/>
      <c r="AR786" s="57"/>
      <c r="AS786" s="57"/>
      <c r="AT786" s="57"/>
      <c r="AU786" s="57"/>
      <c r="AV786" s="57"/>
      <c r="AW786" s="57"/>
      <c r="AX786" s="57"/>
      <c r="AY786" s="57"/>
      <c r="AZ786" s="57"/>
      <c r="BA786" s="57"/>
      <c r="BB786" s="57"/>
      <c r="BC786" s="57"/>
      <c r="BD786" s="57"/>
      <c r="BE786" s="57"/>
      <c r="BF786" s="57"/>
      <c r="BG786" s="57"/>
      <c r="BH786" s="57"/>
      <c r="BI786" s="57"/>
      <c r="BJ786" s="57"/>
      <c r="BK786" s="57"/>
      <c r="BL786" s="57"/>
      <c r="BM786" s="57"/>
      <c r="BN786" s="57"/>
      <c r="BO786" s="57"/>
      <c r="BP786" s="57"/>
      <c r="BQ786" s="57"/>
      <c r="BR786" s="57"/>
      <c r="BS786" s="57"/>
      <c r="BT786" s="57"/>
      <c r="BU786" s="57"/>
      <c r="BV786" s="57"/>
      <c r="BW786" s="57"/>
      <c r="BX786" s="57"/>
      <c r="BY786" s="57"/>
      <c r="BZ786" s="57"/>
      <c r="CA786" s="57"/>
      <c r="CB786" s="57"/>
      <c r="CC786" s="57"/>
      <c r="CD786" s="57"/>
      <c r="CE786" s="57"/>
      <c r="CF786" s="57"/>
      <c r="CG786" s="57"/>
      <c r="CH786" s="57"/>
      <c r="CI786" s="57"/>
      <c r="CJ786" s="57"/>
      <c r="CK786" s="57"/>
      <c r="CL786" s="57"/>
      <c r="CM786" s="57"/>
      <c r="CN786" s="57"/>
      <c r="CO786" s="57"/>
      <c r="CP786" s="57"/>
      <c r="CQ786" s="57"/>
      <c r="CR786" s="57"/>
      <c r="CS786" s="57"/>
      <c r="CT786" s="57"/>
      <c r="CU786" s="57"/>
      <c r="CV786" s="57"/>
      <c r="CW786" s="57"/>
      <c r="CX786" s="57"/>
      <c r="CY786" s="57"/>
      <c r="CZ786" s="57"/>
      <c r="DA786" s="57"/>
      <c r="DB786" s="57"/>
      <c r="DC786" s="57"/>
      <c r="DD786" s="57"/>
      <c r="DE786" s="57"/>
      <c r="DF786" s="57"/>
      <c r="DG786" s="57"/>
      <c r="DH786" s="57"/>
      <c r="DI786" s="57"/>
      <c r="DJ786" s="57"/>
      <c r="DK786" s="57"/>
      <c r="DL786" s="57"/>
      <c r="DM786" s="57"/>
      <c r="DN786" s="57"/>
      <c r="DO786" s="57"/>
      <c r="DP786" s="57"/>
      <c r="DQ786" s="57"/>
      <c r="DR786" s="57"/>
      <c r="DS786" s="57"/>
      <c r="DT786" s="57"/>
      <c r="DU786" s="57"/>
      <c r="DV786" s="57"/>
      <c r="DW786" s="57"/>
      <c r="DX786" s="57"/>
      <c r="DY786" s="57"/>
      <c r="DZ786" s="57"/>
      <c r="EA786" s="57"/>
      <c r="EB786" s="57"/>
      <c r="EC786" s="57"/>
      <c r="ED786" s="57"/>
      <c r="EE786" s="57"/>
      <c r="EF786" s="57"/>
      <c r="EG786" s="57"/>
      <c r="EH786" s="57"/>
      <c r="EI786" s="57"/>
      <c r="EJ786" s="57"/>
      <c r="EK786" s="57"/>
      <c r="EL786" s="57"/>
      <c r="EM786" s="57"/>
      <c r="EN786" s="57"/>
      <c r="EO786" s="57"/>
      <c r="EP786" s="57"/>
      <c r="EQ786" s="57"/>
      <c r="ER786" s="57"/>
      <c r="ES786" s="57"/>
      <c r="ET786" s="57"/>
      <c r="EU786" s="57"/>
      <c r="EV786" s="57"/>
      <c r="EW786" s="57"/>
      <c r="EX786" s="57"/>
      <c r="EY786" s="57"/>
      <c r="EZ786" s="57"/>
      <c r="FA786" s="57"/>
      <c r="FB786" s="57"/>
      <c r="FC786" s="57"/>
      <c r="FD786" s="57"/>
      <c r="FE786" s="57"/>
      <c r="FF786" s="57"/>
      <c r="FG786" s="57"/>
      <c r="FH786" s="57"/>
      <c r="FI786" s="57"/>
      <c r="FJ786" s="57"/>
      <c r="FK786" s="57"/>
      <c r="FL786" s="57"/>
      <c r="FM786" s="57"/>
      <c r="FN786" s="57"/>
      <c r="FO786" s="57"/>
      <c r="FP786" s="57"/>
      <c r="FQ786" s="57"/>
      <c r="FR786" s="57"/>
      <c r="FS786" s="57"/>
      <c r="FT786" s="57"/>
      <c r="FU786" s="57"/>
      <c r="FV786" s="57"/>
      <c r="FW786" s="57"/>
      <c r="FX786" s="57"/>
      <c r="FY786" s="57"/>
      <c r="FZ786" s="57"/>
      <c r="GA786" s="57"/>
      <c r="GB786" s="57"/>
      <c r="GC786" s="57"/>
      <c r="GD786" s="57"/>
      <c r="GE786" s="57"/>
      <c r="GF786" s="57"/>
      <c r="GG786" s="57"/>
      <c r="GH786" s="57"/>
      <c r="GI786" s="57"/>
      <c r="GJ786" s="57"/>
      <c r="GK786" s="57"/>
      <c r="GL786" s="57"/>
      <c r="GM786" s="57"/>
      <c r="GN786" s="57"/>
      <c r="GO786" s="57"/>
      <c r="GP786" s="57"/>
      <c r="GQ786" s="57"/>
      <c r="GR786" s="57"/>
      <c r="GS786" s="57"/>
      <c r="GT786" s="57"/>
      <c r="GU786" s="57"/>
      <c r="GV786" s="57"/>
      <c r="GW786" s="57"/>
      <c r="GX786" s="57"/>
      <c r="GY786" s="57"/>
      <c r="GZ786" s="57"/>
      <c r="HA786" s="57"/>
      <c r="HB786" s="57"/>
      <c r="HC786" s="57"/>
      <c r="HD786" s="57"/>
      <c r="HE786" s="57"/>
      <c r="HF786" s="57"/>
      <c r="HG786" s="57"/>
      <c r="HH786" s="57"/>
      <c r="HI786" s="57"/>
      <c r="HJ786" s="57"/>
      <c r="HK786" s="57"/>
      <c r="HL786" s="57"/>
      <c r="HM786" s="57"/>
      <c r="HN786" s="57"/>
      <c r="HO786" s="57"/>
      <c r="HP786" s="57"/>
      <c r="HQ786" s="57"/>
      <c r="HR786" s="57"/>
      <c r="HS786" s="57"/>
      <c r="HT786" s="57"/>
      <c r="HU786" s="57"/>
      <c r="HV786" s="57"/>
      <c r="HW786" s="57"/>
      <c r="HX786" s="57"/>
      <c r="HY786" s="57"/>
      <c r="HZ786" s="57"/>
      <c r="IA786" s="57"/>
      <c r="IB786" s="57"/>
      <c r="IC786" s="57"/>
    </row>
    <row r="787" spans="4:237"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  <c r="AA787" s="57"/>
      <c r="AB787" s="57"/>
      <c r="AC787" s="57"/>
      <c r="AD787" s="57"/>
      <c r="AE787" s="57"/>
      <c r="AF787" s="57"/>
      <c r="AG787" s="57"/>
      <c r="AH787" s="57"/>
      <c r="AI787" s="57"/>
      <c r="AJ787" s="57"/>
      <c r="AK787" s="57"/>
      <c r="AL787" s="57"/>
      <c r="AM787" s="57"/>
      <c r="AN787" s="57"/>
      <c r="AO787" s="57"/>
      <c r="AP787" s="57"/>
      <c r="AQ787" s="57"/>
      <c r="AR787" s="57"/>
      <c r="AS787" s="57"/>
      <c r="AT787" s="57"/>
      <c r="AU787" s="57"/>
      <c r="AV787" s="57"/>
      <c r="AW787" s="57"/>
      <c r="AX787" s="57"/>
      <c r="AY787" s="57"/>
      <c r="AZ787" s="57"/>
      <c r="BA787" s="57"/>
      <c r="BB787" s="57"/>
      <c r="BC787" s="57"/>
      <c r="BD787" s="57"/>
      <c r="BE787" s="57"/>
      <c r="BF787" s="57"/>
      <c r="BG787" s="57"/>
      <c r="BH787" s="57"/>
      <c r="BI787" s="57"/>
      <c r="BJ787" s="57"/>
      <c r="BK787" s="57"/>
      <c r="BL787" s="57"/>
      <c r="BM787" s="57"/>
      <c r="BN787" s="57"/>
      <c r="BO787" s="57"/>
      <c r="BP787" s="57"/>
      <c r="BQ787" s="57"/>
      <c r="BR787" s="57"/>
      <c r="BS787" s="57"/>
      <c r="BT787" s="57"/>
      <c r="BU787" s="57"/>
      <c r="BV787" s="57"/>
      <c r="BW787" s="57"/>
      <c r="BX787" s="57"/>
      <c r="BY787" s="57"/>
      <c r="BZ787" s="57"/>
      <c r="CA787" s="57"/>
      <c r="CB787" s="57"/>
      <c r="CC787" s="57"/>
      <c r="CD787" s="57"/>
      <c r="CE787" s="57"/>
      <c r="CF787" s="57"/>
      <c r="CG787" s="57"/>
      <c r="CH787" s="57"/>
      <c r="CI787" s="57"/>
      <c r="CJ787" s="57"/>
      <c r="CK787" s="57"/>
      <c r="CL787" s="57"/>
      <c r="CM787" s="57"/>
      <c r="CN787" s="57"/>
      <c r="CO787" s="57"/>
      <c r="CP787" s="57"/>
      <c r="CQ787" s="57"/>
      <c r="CR787" s="57"/>
      <c r="CS787" s="57"/>
      <c r="CT787" s="57"/>
      <c r="CU787" s="57"/>
      <c r="CV787" s="57"/>
      <c r="CW787" s="57"/>
      <c r="CX787" s="57"/>
      <c r="CY787" s="57"/>
      <c r="CZ787" s="57"/>
      <c r="DA787" s="57"/>
      <c r="DB787" s="57"/>
      <c r="DC787" s="57"/>
      <c r="DD787" s="57"/>
      <c r="DE787" s="57"/>
      <c r="DF787" s="57"/>
      <c r="DG787" s="57"/>
      <c r="DH787" s="57"/>
      <c r="DI787" s="57"/>
      <c r="DJ787" s="57"/>
      <c r="DK787" s="57"/>
      <c r="DL787" s="57"/>
      <c r="DM787" s="57"/>
      <c r="DN787" s="57"/>
      <c r="DO787" s="57"/>
      <c r="DP787" s="57"/>
      <c r="DQ787" s="57"/>
      <c r="DR787" s="57"/>
      <c r="DS787" s="57"/>
      <c r="DT787" s="57"/>
      <c r="DU787" s="57"/>
      <c r="DV787" s="57"/>
      <c r="DW787" s="57"/>
      <c r="DX787" s="57"/>
      <c r="DY787" s="57"/>
      <c r="DZ787" s="57"/>
      <c r="EA787" s="57"/>
      <c r="EB787" s="57"/>
      <c r="EC787" s="57"/>
      <c r="ED787" s="57"/>
      <c r="EE787" s="57"/>
      <c r="EF787" s="57"/>
      <c r="EG787" s="57"/>
      <c r="EH787" s="57"/>
      <c r="EI787" s="57"/>
      <c r="EJ787" s="57"/>
      <c r="EK787" s="57"/>
      <c r="EL787" s="57"/>
      <c r="EM787" s="57"/>
      <c r="EN787" s="57"/>
      <c r="EO787" s="57"/>
      <c r="EP787" s="57"/>
      <c r="EQ787" s="57"/>
      <c r="ER787" s="57"/>
      <c r="ES787" s="57"/>
      <c r="ET787" s="57"/>
      <c r="EU787" s="57"/>
      <c r="EV787" s="57"/>
      <c r="EW787" s="57"/>
      <c r="EX787" s="57"/>
      <c r="EY787" s="57"/>
      <c r="EZ787" s="57"/>
      <c r="FA787" s="57"/>
      <c r="FB787" s="57"/>
      <c r="FC787" s="57"/>
      <c r="FD787" s="57"/>
      <c r="FE787" s="57"/>
      <c r="FF787" s="57"/>
      <c r="FG787" s="57"/>
      <c r="FH787" s="57"/>
      <c r="FI787" s="57"/>
      <c r="FJ787" s="57"/>
      <c r="FK787" s="57"/>
      <c r="FL787" s="57"/>
      <c r="FM787" s="57"/>
      <c r="FN787" s="57"/>
      <c r="FO787" s="57"/>
      <c r="FP787" s="57"/>
      <c r="FQ787" s="57"/>
      <c r="FR787" s="57"/>
      <c r="FS787" s="57"/>
      <c r="FT787" s="57"/>
      <c r="FU787" s="57"/>
      <c r="FV787" s="57"/>
      <c r="FW787" s="57"/>
      <c r="FX787" s="57"/>
      <c r="FY787" s="57"/>
      <c r="FZ787" s="57"/>
      <c r="GA787" s="57"/>
      <c r="GB787" s="57"/>
      <c r="GC787" s="57"/>
      <c r="GD787" s="57"/>
      <c r="GE787" s="57"/>
      <c r="GF787" s="57"/>
      <c r="GG787" s="57"/>
      <c r="GH787" s="57"/>
      <c r="GI787" s="57"/>
      <c r="GJ787" s="57"/>
      <c r="GK787" s="57"/>
      <c r="GL787" s="57"/>
      <c r="GM787" s="57"/>
      <c r="GN787" s="57"/>
      <c r="GO787" s="57"/>
      <c r="GP787" s="57"/>
      <c r="GQ787" s="57"/>
      <c r="GR787" s="57"/>
      <c r="GS787" s="57"/>
      <c r="GT787" s="57"/>
      <c r="GU787" s="57"/>
      <c r="GV787" s="57"/>
      <c r="GW787" s="57"/>
      <c r="GX787" s="57"/>
      <c r="GY787" s="57"/>
      <c r="GZ787" s="57"/>
      <c r="HA787" s="57"/>
      <c r="HB787" s="57"/>
      <c r="HC787" s="57"/>
      <c r="HD787" s="57"/>
      <c r="HE787" s="57"/>
      <c r="HF787" s="57"/>
      <c r="HG787" s="57"/>
      <c r="HH787" s="57"/>
      <c r="HI787" s="57"/>
      <c r="HJ787" s="57"/>
      <c r="HK787" s="57"/>
      <c r="HL787" s="57"/>
      <c r="HM787" s="57"/>
      <c r="HN787" s="57"/>
      <c r="HO787" s="57"/>
      <c r="HP787" s="57"/>
      <c r="HQ787" s="57"/>
      <c r="HR787" s="57"/>
      <c r="HS787" s="57"/>
      <c r="HT787" s="57"/>
      <c r="HU787" s="57"/>
      <c r="HV787" s="57"/>
      <c r="HW787" s="57"/>
      <c r="HX787" s="57"/>
      <c r="HY787" s="57"/>
      <c r="HZ787" s="57"/>
      <c r="IA787" s="57"/>
      <c r="IB787" s="57"/>
      <c r="IC787" s="57"/>
    </row>
    <row r="788" spans="4:237"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  <c r="AA788" s="57"/>
      <c r="AB788" s="57"/>
      <c r="AC788" s="57"/>
      <c r="AD788" s="57"/>
      <c r="AE788" s="57"/>
      <c r="AF788" s="57"/>
      <c r="AG788" s="57"/>
      <c r="AH788" s="57"/>
      <c r="AI788" s="57"/>
      <c r="AJ788" s="57"/>
      <c r="AK788" s="57"/>
      <c r="AL788" s="57"/>
      <c r="AM788" s="57"/>
      <c r="AN788" s="57"/>
      <c r="AO788" s="57"/>
      <c r="AP788" s="57"/>
      <c r="AQ788" s="57"/>
      <c r="AR788" s="57"/>
      <c r="AS788" s="57"/>
      <c r="AT788" s="57"/>
      <c r="AU788" s="57"/>
      <c r="AV788" s="57"/>
      <c r="AW788" s="57"/>
      <c r="AX788" s="57"/>
      <c r="AY788" s="57"/>
      <c r="AZ788" s="57"/>
      <c r="BA788" s="57"/>
      <c r="BB788" s="57"/>
      <c r="BC788" s="57"/>
      <c r="BD788" s="57"/>
      <c r="BE788" s="57"/>
      <c r="BF788" s="57"/>
      <c r="BG788" s="57"/>
      <c r="BH788" s="57"/>
      <c r="BI788" s="57"/>
      <c r="BJ788" s="57"/>
      <c r="BK788" s="57"/>
      <c r="BL788" s="57"/>
      <c r="BM788" s="57"/>
      <c r="BN788" s="57"/>
      <c r="BO788" s="57"/>
      <c r="BP788" s="57"/>
      <c r="BQ788" s="57"/>
      <c r="BR788" s="57"/>
      <c r="BS788" s="57"/>
      <c r="BT788" s="57"/>
      <c r="BU788" s="57"/>
      <c r="BV788" s="57"/>
      <c r="BW788" s="57"/>
      <c r="BX788" s="57"/>
      <c r="BY788" s="57"/>
      <c r="BZ788" s="57"/>
      <c r="CA788" s="57"/>
      <c r="CB788" s="57"/>
      <c r="CC788" s="57"/>
      <c r="CD788" s="57"/>
      <c r="CE788" s="57"/>
      <c r="CF788" s="57"/>
      <c r="CG788" s="57"/>
      <c r="CH788" s="57"/>
      <c r="CI788" s="57"/>
      <c r="CJ788" s="57"/>
      <c r="CK788" s="57"/>
      <c r="CL788" s="57"/>
      <c r="CM788" s="57"/>
      <c r="CN788" s="57"/>
      <c r="CO788" s="57"/>
      <c r="CP788" s="57"/>
      <c r="CQ788" s="57"/>
      <c r="CR788" s="57"/>
      <c r="CS788" s="57"/>
      <c r="CT788" s="57"/>
      <c r="CU788" s="57"/>
      <c r="CV788" s="57"/>
      <c r="CW788" s="57"/>
      <c r="CX788" s="57"/>
      <c r="CY788" s="57"/>
      <c r="CZ788" s="57"/>
      <c r="DA788" s="57"/>
      <c r="DB788" s="57"/>
      <c r="DC788" s="57"/>
      <c r="DD788" s="57"/>
      <c r="DE788" s="57"/>
      <c r="DF788" s="57"/>
      <c r="DG788" s="57"/>
      <c r="DH788" s="57"/>
      <c r="DI788" s="57"/>
      <c r="DJ788" s="57"/>
      <c r="DK788" s="57"/>
      <c r="DL788" s="57"/>
      <c r="DM788" s="57"/>
      <c r="DN788" s="57"/>
      <c r="DO788" s="57"/>
      <c r="DP788" s="57"/>
      <c r="DQ788" s="57"/>
      <c r="DR788" s="57"/>
      <c r="DS788" s="57"/>
      <c r="DT788" s="57"/>
      <c r="DU788" s="57"/>
      <c r="DV788" s="57"/>
      <c r="DW788" s="57"/>
      <c r="DX788" s="57"/>
      <c r="DY788" s="57"/>
      <c r="DZ788" s="57"/>
      <c r="EA788" s="57"/>
      <c r="EB788" s="57"/>
      <c r="EC788" s="57"/>
      <c r="ED788" s="57"/>
      <c r="EE788" s="57"/>
      <c r="EF788" s="57"/>
      <c r="EG788" s="57"/>
      <c r="EH788" s="57"/>
      <c r="EI788" s="57"/>
      <c r="EJ788" s="57"/>
      <c r="EK788" s="57"/>
      <c r="EL788" s="57"/>
      <c r="EM788" s="57"/>
      <c r="EN788" s="57"/>
      <c r="EO788" s="57"/>
      <c r="EP788" s="57"/>
      <c r="EQ788" s="57"/>
      <c r="ER788" s="57"/>
      <c r="ES788" s="57"/>
      <c r="ET788" s="57"/>
      <c r="EU788" s="57"/>
      <c r="EV788" s="57"/>
      <c r="EW788" s="57"/>
      <c r="EX788" s="57"/>
      <c r="EY788" s="57"/>
      <c r="EZ788" s="57"/>
      <c r="FA788" s="57"/>
      <c r="FB788" s="57"/>
      <c r="FC788" s="57"/>
      <c r="FD788" s="57"/>
      <c r="FE788" s="57"/>
      <c r="FF788" s="57"/>
      <c r="FG788" s="57"/>
      <c r="FH788" s="57"/>
      <c r="FI788" s="57"/>
      <c r="FJ788" s="57"/>
      <c r="FK788" s="57"/>
      <c r="FL788" s="57"/>
      <c r="FM788" s="57"/>
      <c r="FN788" s="57"/>
      <c r="FO788" s="57"/>
      <c r="FP788" s="57"/>
      <c r="FQ788" s="57"/>
      <c r="FR788" s="57"/>
      <c r="FS788" s="57"/>
      <c r="FT788" s="57"/>
      <c r="FU788" s="57"/>
      <c r="FV788" s="57"/>
      <c r="FW788" s="57"/>
      <c r="FX788" s="57"/>
      <c r="FY788" s="57"/>
      <c r="FZ788" s="57"/>
      <c r="GA788" s="57"/>
      <c r="GB788" s="57"/>
      <c r="GC788" s="57"/>
      <c r="GD788" s="57"/>
      <c r="GE788" s="57"/>
      <c r="GF788" s="57"/>
      <c r="GG788" s="57"/>
      <c r="GH788" s="57"/>
      <c r="GI788" s="57"/>
      <c r="GJ788" s="57"/>
      <c r="GK788" s="57"/>
      <c r="GL788" s="57"/>
      <c r="GM788" s="57"/>
      <c r="GN788" s="57"/>
      <c r="GO788" s="57"/>
      <c r="GP788" s="57"/>
      <c r="GQ788" s="57"/>
      <c r="GR788" s="57"/>
      <c r="GS788" s="57"/>
      <c r="GT788" s="57"/>
      <c r="GU788" s="57"/>
      <c r="GV788" s="57"/>
      <c r="GW788" s="57"/>
      <c r="GX788" s="57"/>
      <c r="GY788" s="57"/>
      <c r="GZ788" s="57"/>
      <c r="HA788" s="57"/>
      <c r="HB788" s="57"/>
      <c r="HC788" s="57"/>
      <c r="HD788" s="57"/>
      <c r="HE788" s="57"/>
      <c r="HF788" s="57"/>
      <c r="HG788" s="57"/>
      <c r="HH788" s="57"/>
      <c r="HI788" s="57"/>
      <c r="HJ788" s="57"/>
      <c r="HK788" s="57"/>
      <c r="HL788" s="57"/>
      <c r="HM788" s="57"/>
      <c r="HN788" s="57"/>
      <c r="HO788" s="57"/>
      <c r="HP788" s="57"/>
      <c r="HQ788" s="57"/>
      <c r="HR788" s="57"/>
      <c r="HS788" s="57"/>
      <c r="HT788" s="57"/>
      <c r="HU788" s="57"/>
      <c r="HV788" s="57"/>
      <c r="HW788" s="57"/>
      <c r="HX788" s="57"/>
      <c r="HY788" s="57"/>
      <c r="HZ788" s="57"/>
      <c r="IA788" s="57"/>
      <c r="IB788" s="57"/>
      <c r="IC788" s="57"/>
    </row>
    <row r="789" spans="4:237"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  <c r="AB789" s="57"/>
      <c r="AC789" s="57"/>
      <c r="AD789" s="57"/>
      <c r="AE789" s="57"/>
      <c r="AF789" s="57"/>
      <c r="AG789" s="57"/>
      <c r="AH789" s="57"/>
      <c r="AI789" s="57"/>
      <c r="AJ789" s="57"/>
      <c r="AK789" s="57"/>
      <c r="AL789" s="57"/>
      <c r="AM789" s="57"/>
      <c r="AN789" s="57"/>
      <c r="AO789" s="57"/>
      <c r="AP789" s="57"/>
      <c r="AQ789" s="57"/>
      <c r="AR789" s="57"/>
      <c r="AS789" s="57"/>
      <c r="AT789" s="57"/>
      <c r="AU789" s="57"/>
      <c r="AV789" s="57"/>
      <c r="AW789" s="57"/>
      <c r="AX789" s="57"/>
      <c r="AY789" s="57"/>
      <c r="AZ789" s="57"/>
      <c r="BA789" s="57"/>
      <c r="BB789" s="57"/>
      <c r="BC789" s="57"/>
      <c r="BD789" s="57"/>
      <c r="BE789" s="57"/>
      <c r="BF789" s="57"/>
      <c r="BG789" s="57"/>
      <c r="BH789" s="57"/>
      <c r="BI789" s="57"/>
      <c r="BJ789" s="57"/>
      <c r="BK789" s="57"/>
      <c r="BL789" s="57"/>
      <c r="BM789" s="57"/>
      <c r="BN789" s="57"/>
      <c r="BO789" s="57"/>
      <c r="BP789" s="57"/>
      <c r="BQ789" s="57"/>
      <c r="BR789" s="57"/>
      <c r="BS789" s="57"/>
      <c r="BT789" s="57"/>
      <c r="BU789" s="57"/>
      <c r="BV789" s="57"/>
      <c r="BW789" s="57"/>
      <c r="BX789" s="57"/>
      <c r="BY789" s="57"/>
      <c r="BZ789" s="57"/>
      <c r="CA789" s="57"/>
      <c r="CB789" s="57"/>
      <c r="CC789" s="57"/>
      <c r="CD789" s="57"/>
      <c r="CE789" s="57"/>
      <c r="CF789" s="57"/>
      <c r="CG789" s="57"/>
      <c r="CH789" s="57"/>
      <c r="CI789" s="57"/>
      <c r="CJ789" s="57"/>
      <c r="CK789" s="57"/>
      <c r="CL789" s="57"/>
      <c r="CM789" s="57"/>
      <c r="CN789" s="57"/>
      <c r="CO789" s="57"/>
      <c r="CP789" s="57"/>
      <c r="CQ789" s="57"/>
      <c r="CR789" s="57"/>
      <c r="CS789" s="57"/>
      <c r="CT789" s="57"/>
      <c r="CU789" s="57"/>
      <c r="CV789" s="57"/>
      <c r="CW789" s="57"/>
      <c r="CX789" s="57"/>
      <c r="CY789" s="57"/>
      <c r="CZ789" s="57"/>
      <c r="DA789" s="57"/>
      <c r="DB789" s="57"/>
      <c r="DC789" s="57"/>
      <c r="DD789" s="57"/>
      <c r="DE789" s="57"/>
      <c r="DF789" s="57"/>
      <c r="DG789" s="57"/>
      <c r="DH789" s="57"/>
      <c r="DI789" s="57"/>
      <c r="DJ789" s="57"/>
      <c r="DK789" s="57"/>
      <c r="DL789" s="57"/>
      <c r="DM789" s="57"/>
      <c r="DN789" s="57"/>
      <c r="DO789" s="57"/>
      <c r="DP789" s="57"/>
      <c r="DQ789" s="57"/>
      <c r="DR789" s="57"/>
      <c r="DS789" s="57"/>
      <c r="DT789" s="57"/>
      <c r="DU789" s="57"/>
      <c r="DV789" s="57"/>
      <c r="DW789" s="57"/>
      <c r="DX789" s="57"/>
      <c r="DY789" s="57"/>
      <c r="DZ789" s="57"/>
      <c r="EA789" s="57"/>
      <c r="EB789" s="57"/>
      <c r="EC789" s="57"/>
      <c r="ED789" s="57"/>
      <c r="EE789" s="57"/>
      <c r="EF789" s="57"/>
      <c r="EG789" s="57"/>
      <c r="EH789" s="57"/>
      <c r="EI789" s="57"/>
      <c r="EJ789" s="57"/>
      <c r="EK789" s="57"/>
      <c r="EL789" s="57"/>
      <c r="EM789" s="57"/>
      <c r="EN789" s="57"/>
      <c r="EO789" s="57"/>
      <c r="EP789" s="57"/>
      <c r="EQ789" s="57"/>
      <c r="ER789" s="57"/>
      <c r="ES789" s="57"/>
      <c r="ET789" s="57"/>
      <c r="EU789" s="57"/>
      <c r="EV789" s="57"/>
      <c r="EW789" s="57"/>
      <c r="EX789" s="57"/>
      <c r="EY789" s="57"/>
      <c r="EZ789" s="57"/>
      <c r="FA789" s="57"/>
      <c r="FB789" s="57"/>
      <c r="FC789" s="57"/>
      <c r="FD789" s="57"/>
      <c r="FE789" s="57"/>
      <c r="FF789" s="57"/>
      <c r="FG789" s="57"/>
      <c r="FH789" s="57"/>
      <c r="FI789" s="57"/>
      <c r="FJ789" s="57"/>
      <c r="FK789" s="57"/>
      <c r="FL789" s="57"/>
      <c r="FM789" s="57"/>
      <c r="FN789" s="57"/>
      <c r="FO789" s="57"/>
      <c r="FP789" s="57"/>
      <c r="FQ789" s="57"/>
      <c r="FR789" s="57"/>
      <c r="FS789" s="57"/>
      <c r="FT789" s="57"/>
      <c r="FU789" s="57"/>
      <c r="FV789" s="57"/>
      <c r="FW789" s="57"/>
      <c r="FX789" s="57"/>
      <c r="FY789" s="57"/>
      <c r="FZ789" s="57"/>
      <c r="GA789" s="57"/>
      <c r="GB789" s="57"/>
      <c r="GC789" s="57"/>
      <c r="GD789" s="57"/>
      <c r="GE789" s="57"/>
      <c r="GF789" s="57"/>
      <c r="GG789" s="57"/>
      <c r="GH789" s="57"/>
      <c r="GI789" s="57"/>
      <c r="GJ789" s="57"/>
      <c r="GK789" s="57"/>
      <c r="GL789" s="57"/>
      <c r="GM789" s="57"/>
      <c r="GN789" s="57"/>
      <c r="GO789" s="57"/>
      <c r="GP789" s="57"/>
      <c r="GQ789" s="57"/>
      <c r="GR789" s="57"/>
      <c r="GS789" s="57"/>
      <c r="GT789" s="57"/>
      <c r="GU789" s="57"/>
      <c r="GV789" s="57"/>
      <c r="GW789" s="57"/>
      <c r="GX789" s="57"/>
      <c r="GY789" s="57"/>
      <c r="GZ789" s="57"/>
      <c r="HA789" s="57"/>
      <c r="HB789" s="57"/>
      <c r="HC789" s="57"/>
      <c r="HD789" s="57"/>
      <c r="HE789" s="57"/>
      <c r="HF789" s="57"/>
      <c r="HG789" s="57"/>
      <c r="HH789" s="57"/>
      <c r="HI789" s="57"/>
      <c r="HJ789" s="57"/>
      <c r="HK789" s="57"/>
      <c r="HL789" s="57"/>
      <c r="HM789" s="57"/>
      <c r="HN789" s="57"/>
      <c r="HO789" s="57"/>
      <c r="HP789" s="57"/>
      <c r="HQ789" s="57"/>
      <c r="HR789" s="57"/>
      <c r="HS789" s="57"/>
      <c r="HT789" s="57"/>
      <c r="HU789" s="57"/>
      <c r="HV789" s="57"/>
      <c r="HW789" s="57"/>
      <c r="HX789" s="57"/>
      <c r="HY789" s="57"/>
      <c r="HZ789" s="57"/>
      <c r="IA789" s="57"/>
      <c r="IB789" s="57"/>
      <c r="IC789" s="57"/>
    </row>
    <row r="790" spans="4:237"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  <c r="AA790" s="57"/>
      <c r="AB790" s="57"/>
      <c r="AC790" s="57"/>
      <c r="AD790" s="57"/>
      <c r="AE790" s="57"/>
      <c r="AF790" s="57"/>
      <c r="AG790" s="57"/>
      <c r="AH790" s="57"/>
      <c r="AI790" s="57"/>
      <c r="AJ790" s="57"/>
      <c r="AK790" s="57"/>
      <c r="AL790" s="57"/>
      <c r="AM790" s="57"/>
      <c r="AN790" s="57"/>
      <c r="AO790" s="57"/>
      <c r="AP790" s="57"/>
      <c r="AQ790" s="57"/>
      <c r="AR790" s="57"/>
      <c r="AS790" s="57"/>
      <c r="AT790" s="57"/>
      <c r="AU790" s="57"/>
      <c r="AV790" s="57"/>
      <c r="AW790" s="57"/>
      <c r="AX790" s="57"/>
      <c r="AY790" s="57"/>
      <c r="AZ790" s="57"/>
      <c r="BA790" s="57"/>
      <c r="BB790" s="57"/>
      <c r="BC790" s="57"/>
      <c r="BD790" s="57"/>
      <c r="BE790" s="57"/>
      <c r="BF790" s="57"/>
      <c r="BG790" s="57"/>
      <c r="BH790" s="57"/>
      <c r="BI790" s="57"/>
      <c r="BJ790" s="57"/>
      <c r="BK790" s="57"/>
      <c r="BL790" s="57"/>
      <c r="BM790" s="57"/>
      <c r="BN790" s="57"/>
      <c r="BO790" s="57"/>
      <c r="BP790" s="57"/>
      <c r="BQ790" s="57"/>
      <c r="BR790" s="57"/>
      <c r="BS790" s="57"/>
      <c r="BT790" s="57"/>
      <c r="BU790" s="57"/>
      <c r="BV790" s="57"/>
      <c r="BW790" s="57"/>
      <c r="BX790" s="57"/>
      <c r="BY790" s="57"/>
      <c r="BZ790" s="57"/>
      <c r="CA790" s="57"/>
      <c r="CB790" s="57"/>
      <c r="CC790" s="57"/>
      <c r="CD790" s="57"/>
      <c r="CE790" s="57"/>
      <c r="CF790" s="57"/>
      <c r="CG790" s="57"/>
      <c r="CH790" s="57"/>
      <c r="CI790" s="57"/>
      <c r="CJ790" s="57"/>
      <c r="CK790" s="57"/>
      <c r="CL790" s="57"/>
      <c r="CM790" s="57"/>
      <c r="CN790" s="57"/>
      <c r="CO790" s="57"/>
      <c r="CP790" s="57"/>
      <c r="CQ790" s="57"/>
      <c r="CR790" s="57"/>
      <c r="CS790" s="57"/>
      <c r="CT790" s="57"/>
      <c r="CU790" s="57"/>
      <c r="CV790" s="57"/>
      <c r="CW790" s="57"/>
      <c r="CX790" s="57"/>
      <c r="CY790" s="57"/>
      <c r="CZ790" s="57"/>
      <c r="DA790" s="57"/>
      <c r="DB790" s="57"/>
      <c r="DC790" s="57"/>
      <c r="DD790" s="57"/>
      <c r="DE790" s="57"/>
      <c r="DF790" s="57"/>
      <c r="DG790" s="57"/>
      <c r="DH790" s="57"/>
      <c r="DI790" s="57"/>
      <c r="DJ790" s="57"/>
      <c r="DK790" s="57"/>
      <c r="DL790" s="57"/>
      <c r="DM790" s="57"/>
      <c r="DN790" s="57"/>
      <c r="DO790" s="57"/>
      <c r="DP790" s="57"/>
      <c r="DQ790" s="57"/>
      <c r="DR790" s="57"/>
      <c r="DS790" s="57"/>
      <c r="DT790" s="57"/>
      <c r="DU790" s="57"/>
      <c r="DV790" s="57"/>
      <c r="DW790" s="57"/>
      <c r="DX790" s="57"/>
      <c r="DY790" s="57"/>
      <c r="DZ790" s="57"/>
      <c r="EA790" s="57"/>
      <c r="EB790" s="57"/>
      <c r="EC790" s="57"/>
      <c r="ED790" s="57"/>
      <c r="EE790" s="57"/>
      <c r="EF790" s="57"/>
      <c r="EG790" s="57"/>
      <c r="EH790" s="57"/>
      <c r="EI790" s="57"/>
      <c r="EJ790" s="57"/>
      <c r="EK790" s="57"/>
      <c r="EL790" s="57"/>
      <c r="EM790" s="57"/>
      <c r="EN790" s="57"/>
      <c r="EO790" s="57"/>
      <c r="EP790" s="57"/>
      <c r="EQ790" s="57"/>
      <c r="ER790" s="57"/>
      <c r="ES790" s="57"/>
      <c r="ET790" s="57"/>
      <c r="EU790" s="57"/>
      <c r="EV790" s="57"/>
      <c r="EW790" s="57"/>
      <c r="EX790" s="57"/>
      <c r="EY790" s="57"/>
      <c r="EZ790" s="57"/>
      <c r="FA790" s="57"/>
      <c r="FB790" s="57"/>
      <c r="FC790" s="57"/>
      <c r="FD790" s="57"/>
      <c r="FE790" s="57"/>
      <c r="FF790" s="57"/>
      <c r="FG790" s="57"/>
      <c r="FH790" s="57"/>
      <c r="FI790" s="57"/>
      <c r="FJ790" s="57"/>
      <c r="FK790" s="57"/>
      <c r="FL790" s="57"/>
      <c r="FM790" s="57"/>
      <c r="FN790" s="57"/>
      <c r="FO790" s="57"/>
      <c r="FP790" s="57"/>
      <c r="FQ790" s="57"/>
      <c r="FR790" s="57"/>
      <c r="FS790" s="57"/>
      <c r="FT790" s="57"/>
      <c r="FU790" s="57"/>
      <c r="FV790" s="57"/>
      <c r="FW790" s="57"/>
      <c r="FX790" s="57"/>
      <c r="FY790" s="57"/>
      <c r="FZ790" s="57"/>
      <c r="GA790" s="57"/>
      <c r="GB790" s="57"/>
      <c r="GC790" s="57"/>
      <c r="GD790" s="57"/>
      <c r="GE790" s="57"/>
      <c r="GF790" s="57"/>
      <c r="GG790" s="57"/>
      <c r="GH790" s="57"/>
      <c r="GI790" s="57"/>
      <c r="GJ790" s="57"/>
      <c r="GK790" s="57"/>
      <c r="GL790" s="57"/>
      <c r="GM790" s="57"/>
      <c r="GN790" s="57"/>
      <c r="GO790" s="57"/>
      <c r="GP790" s="57"/>
      <c r="GQ790" s="57"/>
      <c r="GR790" s="57"/>
      <c r="GS790" s="57"/>
      <c r="GT790" s="57"/>
      <c r="GU790" s="57"/>
      <c r="GV790" s="57"/>
      <c r="GW790" s="57"/>
      <c r="GX790" s="57"/>
      <c r="GY790" s="57"/>
      <c r="GZ790" s="57"/>
      <c r="HA790" s="57"/>
      <c r="HB790" s="57"/>
      <c r="HC790" s="57"/>
      <c r="HD790" s="57"/>
      <c r="HE790" s="57"/>
      <c r="HF790" s="57"/>
      <c r="HG790" s="57"/>
      <c r="HH790" s="57"/>
      <c r="HI790" s="57"/>
      <c r="HJ790" s="57"/>
      <c r="HK790" s="57"/>
      <c r="HL790" s="57"/>
      <c r="HM790" s="57"/>
      <c r="HN790" s="57"/>
      <c r="HO790" s="57"/>
      <c r="HP790" s="57"/>
      <c r="HQ790" s="57"/>
      <c r="HR790" s="57"/>
      <c r="HS790" s="57"/>
      <c r="HT790" s="57"/>
      <c r="HU790" s="57"/>
      <c r="HV790" s="57"/>
      <c r="HW790" s="57"/>
      <c r="HX790" s="57"/>
      <c r="HY790" s="57"/>
      <c r="HZ790" s="57"/>
      <c r="IA790" s="57"/>
      <c r="IB790" s="57"/>
      <c r="IC790" s="57"/>
    </row>
    <row r="791" spans="4:237"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  <c r="AA791" s="57"/>
      <c r="AB791" s="57"/>
      <c r="AC791" s="57"/>
      <c r="AD791" s="57"/>
      <c r="AE791" s="57"/>
      <c r="AF791" s="57"/>
      <c r="AG791" s="57"/>
      <c r="AH791" s="57"/>
      <c r="AI791" s="57"/>
      <c r="AJ791" s="57"/>
      <c r="AK791" s="57"/>
      <c r="AL791" s="57"/>
      <c r="AM791" s="57"/>
      <c r="AN791" s="57"/>
      <c r="AO791" s="57"/>
      <c r="AP791" s="57"/>
      <c r="AQ791" s="57"/>
      <c r="AR791" s="57"/>
      <c r="AS791" s="57"/>
      <c r="AT791" s="57"/>
      <c r="AU791" s="57"/>
      <c r="AV791" s="57"/>
      <c r="AW791" s="57"/>
      <c r="AX791" s="57"/>
      <c r="AY791" s="57"/>
      <c r="AZ791" s="57"/>
      <c r="BA791" s="57"/>
      <c r="BB791" s="57"/>
      <c r="BC791" s="57"/>
      <c r="BD791" s="57"/>
      <c r="BE791" s="57"/>
      <c r="BF791" s="57"/>
      <c r="BG791" s="57"/>
      <c r="BH791" s="57"/>
      <c r="BI791" s="57"/>
      <c r="BJ791" s="57"/>
      <c r="BK791" s="57"/>
      <c r="BL791" s="57"/>
      <c r="BM791" s="57"/>
      <c r="BN791" s="57"/>
      <c r="BO791" s="57"/>
      <c r="BP791" s="57"/>
      <c r="BQ791" s="57"/>
      <c r="BR791" s="57"/>
      <c r="BS791" s="57"/>
      <c r="BT791" s="57"/>
      <c r="BU791" s="57"/>
      <c r="BV791" s="57"/>
      <c r="BW791" s="57"/>
      <c r="BX791" s="57"/>
      <c r="BY791" s="57"/>
      <c r="BZ791" s="57"/>
      <c r="CA791" s="57"/>
      <c r="CB791" s="57"/>
      <c r="CC791" s="57"/>
      <c r="CD791" s="57"/>
      <c r="CE791" s="57"/>
      <c r="CF791" s="57"/>
      <c r="CG791" s="57"/>
      <c r="CH791" s="57"/>
      <c r="CI791" s="57"/>
      <c r="CJ791" s="57"/>
      <c r="CK791" s="57"/>
      <c r="CL791" s="57"/>
      <c r="CM791" s="57"/>
      <c r="CN791" s="57"/>
      <c r="CO791" s="57"/>
      <c r="CP791" s="57"/>
      <c r="CQ791" s="57"/>
      <c r="CR791" s="57"/>
      <c r="CS791" s="57"/>
      <c r="CT791" s="57"/>
      <c r="CU791" s="57"/>
      <c r="CV791" s="57"/>
      <c r="CW791" s="57"/>
      <c r="CX791" s="57"/>
      <c r="CY791" s="57"/>
      <c r="CZ791" s="57"/>
      <c r="DA791" s="57"/>
      <c r="DB791" s="57"/>
      <c r="DC791" s="57"/>
      <c r="DD791" s="57"/>
      <c r="DE791" s="57"/>
      <c r="DF791" s="57"/>
      <c r="DG791" s="57"/>
      <c r="DH791" s="57"/>
      <c r="DI791" s="57"/>
      <c r="DJ791" s="57"/>
      <c r="DK791" s="57"/>
      <c r="DL791" s="57"/>
      <c r="DM791" s="57"/>
      <c r="DN791" s="57"/>
      <c r="DO791" s="57"/>
      <c r="DP791" s="57"/>
      <c r="DQ791" s="57"/>
      <c r="DR791" s="57"/>
      <c r="DS791" s="57"/>
      <c r="DT791" s="57"/>
      <c r="DU791" s="57"/>
      <c r="DV791" s="57"/>
      <c r="DW791" s="57"/>
      <c r="DX791" s="57"/>
      <c r="DY791" s="57"/>
      <c r="DZ791" s="57"/>
      <c r="EA791" s="57"/>
      <c r="EB791" s="57"/>
      <c r="EC791" s="57"/>
      <c r="ED791" s="57"/>
      <c r="EE791" s="57"/>
      <c r="EF791" s="57"/>
      <c r="EG791" s="57"/>
      <c r="EH791" s="57"/>
      <c r="EI791" s="57"/>
      <c r="EJ791" s="57"/>
      <c r="EK791" s="57"/>
      <c r="EL791" s="57"/>
      <c r="EM791" s="57"/>
      <c r="EN791" s="57"/>
      <c r="EO791" s="57"/>
      <c r="EP791" s="57"/>
      <c r="EQ791" s="57"/>
      <c r="ER791" s="57"/>
      <c r="ES791" s="57"/>
      <c r="ET791" s="57"/>
      <c r="EU791" s="57"/>
      <c r="EV791" s="57"/>
      <c r="EW791" s="57"/>
      <c r="EX791" s="57"/>
      <c r="EY791" s="57"/>
      <c r="EZ791" s="57"/>
      <c r="FA791" s="57"/>
      <c r="FB791" s="57"/>
      <c r="FC791" s="57"/>
      <c r="FD791" s="57"/>
      <c r="FE791" s="57"/>
      <c r="FF791" s="57"/>
      <c r="FG791" s="57"/>
      <c r="FH791" s="57"/>
      <c r="FI791" s="57"/>
      <c r="FJ791" s="57"/>
      <c r="FK791" s="57"/>
      <c r="FL791" s="57"/>
      <c r="FM791" s="57"/>
      <c r="FN791" s="57"/>
      <c r="FO791" s="57"/>
      <c r="FP791" s="57"/>
      <c r="FQ791" s="57"/>
      <c r="FR791" s="57"/>
      <c r="FS791" s="57"/>
      <c r="FT791" s="57"/>
      <c r="FU791" s="57"/>
      <c r="FV791" s="57"/>
      <c r="FW791" s="57"/>
      <c r="FX791" s="57"/>
      <c r="FY791" s="57"/>
      <c r="FZ791" s="57"/>
      <c r="GA791" s="57"/>
      <c r="GB791" s="57"/>
      <c r="GC791" s="57"/>
      <c r="GD791" s="57"/>
      <c r="GE791" s="57"/>
      <c r="GF791" s="57"/>
      <c r="GG791" s="57"/>
      <c r="GH791" s="57"/>
      <c r="GI791" s="57"/>
      <c r="GJ791" s="57"/>
      <c r="GK791" s="57"/>
      <c r="GL791" s="57"/>
      <c r="GM791" s="57"/>
      <c r="GN791" s="57"/>
      <c r="GO791" s="57"/>
      <c r="GP791" s="57"/>
      <c r="GQ791" s="57"/>
      <c r="GR791" s="57"/>
      <c r="GS791" s="57"/>
      <c r="GT791" s="57"/>
      <c r="GU791" s="57"/>
      <c r="GV791" s="57"/>
      <c r="GW791" s="57"/>
      <c r="GX791" s="57"/>
      <c r="GY791" s="57"/>
      <c r="GZ791" s="57"/>
      <c r="HA791" s="57"/>
      <c r="HB791" s="57"/>
      <c r="HC791" s="57"/>
      <c r="HD791" s="57"/>
      <c r="HE791" s="57"/>
      <c r="HF791" s="57"/>
      <c r="HG791" s="57"/>
      <c r="HH791" s="57"/>
      <c r="HI791" s="57"/>
      <c r="HJ791" s="57"/>
      <c r="HK791" s="57"/>
      <c r="HL791" s="57"/>
      <c r="HM791" s="57"/>
      <c r="HN791" s="57"/>
      <c r="HO791" s="57"/>
      <c r="HP791" s="57"/>
      <c r="HQ791" s="57"/>
      <c r="HR791" s="57"/>
      <c r="HS791" s="57"/>
      <c r="HT791" s="57"/>
      <c r="HU791" s="57"/>
      <c r="HV791" s="57"/>
      <c r="HW791" s="57"/>
      <c r="HX791" s="57"/>
      <c r="HY791" s="57"/>
      <c r="HZ791" s="57"/>
      <c r="IA791" s="57"/>
      <c r="IB791" s="57"/>
      <c r="IC791" s="57"/>
    </row>
    <row r="792" spans="4:237"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  <c r="AA792" s="57"/>
      <c r="AB792" s="57"/>
      <c r="AC792" s="57"/>
      <c r="AD792" s="57"/>
      <c r="AE792" s="57"/>
      <c r="AF792" s="57"/>
      <c r="AG792" s="57"/>
      <c r="AH792" s="57"/>
      <c r="AI792" s="57"/>
      <c r="AJ792" s="57"/>
      <c r="AK792" s="57"/>
      <c r="AL792" s="57"/>
      <c r="AM792" s="57"/>
      <c r="AN792" s="57"/>
      <c r="AO792" s="57"/>
      <c r="AP792" s="57"/>
      <c r="AQ792" s="57"/>
      <c r="AR792" s="57"/>
      <c r="AS792" s="57"/>
      <c r="AT792" s="57"/>
      <c r="AU792" s="57"/>
      <c r="AV792" s="57"/>
      <c r="AW792" s="57"/>
      <c r="AX792" s="57"/>
      <c r="AY792" s="57"/>
      <c r="AZ792" s="57"/>
      <c r="BA792" s="57"/>
      <c r="BB792" s="57"/>
      <c r="BC792" s="57"/>
      <c r="BD792" s="57"/>
      <c r="BE792" s="57"/>
      <c r="BF792" s="57"/>
      <c r="BG792" s="57"/>
      <c r="BH792" s="57"/>
      <c r="BI792" s="57"/>
      <c r="BJ792" s="57"/>
      <c r="BK792" s="57"/>
      <c r="BL792" s="57"/>
      <c r="BM792" s="57"/>
      <c r="BN792" s="57"/>
      <c r="BO792" s="57"/>
      <c r="BP792" s="57"/>
      <c r="BQ792" s="57"/>
      <c r="BR792" s="57"/>
      <c r="BS792" s="57"/>
      <c r="BT792" s="57"/>
      <c r="BU792" s="57"/>
      <c r="BV792" s="57"/>
      <c r="BW792" s="57"/>
      <c r="BX792" s="57"/>
      <c r="BY792" s="57"/>
      <c r="BZ792" s="57"/>
      <c r="CA792" s="57"/>
      <c r="CB792" s="57"/>
      <c r="CC792" s="57"/>
      <c r="CD792" s="57"/>
      <c r="CE792" s="57"/>
      <c r="CF792" s="57"/>
      <c r="CG792" s="57"/>
      <c r="CH792" s="57"/>
      <c r="CI792" s="57"/>
      <c r="CJ792" s="57"/>
      <c r="CK792" s="57"/>
      <c r="CL792" s="57"/>
      <c r="CM792" s="57"/>
      <c r="CN792" s="57"/>
      <c r="CO792" s="57"/>
      <c r="CP792" s="57"/>
      <c r="CQ792" s="57"/>
      <c r="CR792" s="57"/>
      <c r="CS792" s="57"/>
      <c r="CT792" s="57"/>
      <c r="CU792" s="57"/>
      <c r="CV792" s="57"/>
      <c r="CW792" s="57"/>
      <c r="CX792" s="57"/>
      <c r="CY792" s="57"/>
      <c r="CZ792" s="57"/>
      <c r="DA792" s="57"/>
      <c r="DB792" s="57"/>
      <c r="DC792" s="57"/>
      <c r="DD792" s="57"/>
      <c r="DE792" s="57"/>
      <c r="DF792" s="57"/>
      <c r="DG792" s="57"/>
      <c r="DH792" s="57"/>
      <c r="DI792" s="57"/>
      <c r="DJ792" s="57"/>
      <c r="DK792" s="57"/>
      <c r="DL792" s="57"/>
      <c r="DM792" s="57"/>
      <c r="DN792" s="57"/>
      <c r="DO792" s="57"/>
      <c r="DP792" s="57"/>
      <c r="DQ792" s="57"/>
      <c r="DR792" s="57"/>
      <c r="DS792" s="57"/>
      <c r="DT792" s="57"/>
      <c r="DU792" s="57"/>
      <c r="DV792" s="57"/>
      <c r="DW792" s="57"/>
      <c r="DX792" s="57"/>
      <c r="DY792" s="57"/>
      <c r="DZ792" s="57"/>
      <c r="EA792" s="57"/>
      <c r="EB792" s="57"/>
      <c r="EC792" s="57"/>
      <c r="ED792" s="57"/>
      <c r="EE792" s="57"/>
      <c r="EF792" s="57"/>
      <c r="EG792" s="57"/>
      <c r="EH792" s="57"/>
      <c r="EI792" s="57"/>
      <c r="EJ792" s="57"/>
      <c r="EK792" s="57"/>
      <c r="EL792" s="57"/>
      <c r="EM792" s="57"/>
      <c r="EN792" s="57"/>
      <c r="EO792" s="57"/>
      <c r="EP792" s="57"/>
      <c r="EQ792" s="57"/>
      <c r="ER792" s="57"/>
      <c r="ES792" s="57"/>
      <c r="ET792" s="57"/>
      <c r="EU792" s="57"/>
      <c r="EV792" s="57"/>
      <c r="EW792" s="57"/>
      <c r="EX792" s="57"/>
      <c r="EY792" s="57"/>
      <c r="EZ792" s="57"/>
      <c r="FA792" s="57"/>
      <c r="FB792" s="57"/>
      <c r="FC792" s="57"/>
      <c r="FD792" s="57"/>
      <c r="FE792" s="57"/>
      <c r="FF792" s="57"/>
      <c r="FG792" s="57"/>
      <c r="FH792" s="57"/>
      <c r="FI792" s="57"/>
      <c r="FJ792" s="57"/>
      <c r="FK792" s="57"/>
      <c r="FL792" s="57"/>
      <c r="FM792" s="57"/>
      <c r="FN792" s="57"/>
      <c r="FO792" s="57"/>
      <c r="FP792" s="57"/>
      <c r="FQ792" s="57"/>
      <c r="FR792" s="57"/>
      <c r="FS792" s="57"/>
      <c r="FT792" s="57"/>
      <c r="FU792" s="57"/>
      <c r="FV792" s="57"/>
      <c r="FW792" s="57"/>
      <c r="FX792" s="57"/>
      <c r="FY792" s="57"/>
      <c r="FZ792" s="57"/>
      <c r="GA792" s="57"/>
      <c r="GB792" s="57"/>
      <c r="GC792" s="57"/>
      <c r="GD792" s="57"/>
      <c r="GE792" s="57"/>
      <c r="GF792" s="57"/>
      <c r="GG792" s="57"/>
      <c r="GH792" s="57"/>
      <c r="GI792" s="57"/>
      <c r="GJ792" s="57"/>
      <c r="GK792" s="57"/>
      <c r="GL792" s="57"/>
      <c r="GM792" s="57"/>
      <c r="GN792" s="57"/>
      <c r="GO792" s="57"/>
      <c r="GP792" s="57"/>
      <c r="GQ792" s="57"/>
      <c r="GR792" s="57"/>
      <c r="GS792" s="57"/>
      <c r="GT792" s="57"/>
      <c r="GU792" s="57"/>
      <c r="GV792" s="57"/>
      <c r="GW792" s="57"/>
      <c r="GX792" s="57"/>
      <c r="GY792" s="57"/>
      <c r="GZ792" s="57"/>
      <c r="HA792" s="57"/>
      <c r="HB792" s="57"/>
      <c r="HC792" s="57"/>
      <c r="HD792" s="57"/>
      <c r="HE792" s="57"/>
      <c r="HF792" s="57"/>
      <c r="HG792" s="57"/>
      <c r="HH792" s="57"/>
      <c r="HI792" s="57"/>
      <c r="HJ792" s="57"/>
      <c r="HK792" s="57"/>
      <c r="HL792" s="57"/>
      <c r="HM792" s="57"/>
      <c r="HN792" s="57"/>
      <c r="HO792" s="57"/>
      <c r="HP792" s="57"/>
      <c r="HQ792" s="57"/>
      <c r="HR792" s="57"/>
      <c r="HS792" s="57"/>
      <c r="HT792" s="57"/>
      <c r="HU792" s="57"/>
      <c r="HV792" s="57"/>
      <c r="HW792" s="57"/>
      <c r="HX792" s="57"/>
      <c r="HY792" s="57"/>
      <c r="HZ792" s="57"/>
      <c r="IA792" s="57"/>
      <c r="IB792" s="57"/>
      <c r="IC792" s="57"/>
    </row>
    <row r="793" spans="4:237"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  <c r="AA793" s="57"/>
      <c r="AB793" s="57"/>
      <c r="AC793" s="57"/>
      <c r="AD793" s="57"/>
      <c r="AE793" s="57"/>
      <c r="AF793" s="57"/>
      <c r="AG793" s="57"/>
      <c r="AH793" s="57"/>
      <c r="AI793" s="57"/>
      <c r="AJ793" s="57"/>
      <c r="AK793" s="57"/>
      <c r="AL793" s="57"/>
      <c r="AM793" s="57"/>
      <c r="AN793" s="57"/>
      <c r="AO793" s="57"/>
      <c r="AP793" s="57"/>
      <c r="AQ793" s="57"/>
      <c r="AR793" s="57"/>
      <c r="AS793" s="57"/>
      <c r="AT793" s="57"/>
      <c r="AU793" s="57"/>
      <c r="AV793" s="57"/>
      <c r="AW793" s="57"/>
      <c r="AX793" s="57"/>
      <c r="AY793" s="57"/>
      <c r="AZ793" s="57"/>
      <c r="BA793" s="57"/>
      <c r="BB793" s="57"/>
      <c r="BC793" s="57"/>
      <c r="BD793" s="57"/>
      <c r="BE793" s="57"/>
      <c r="BF793" s="57"/>
      <c r="BG793" s="57"/>
      <c r="BH793" s="57"/>
      <c r="BI793" s="57"/>
      <c r="BJ793" s="57"/>
      <c r="BK793" s="57"/>
      <c r="BL793" s="57"/>
      <c r="BM793" s="57"/>
      <c r="BN793" s="57"/>
      <c r="BO793" s="57"/>
      <c r="BP793" s="57"/>
      <c r="BQ793" s="57"/>
      <c r="BR793" s="57"/>
      <c r="BS793" s="57"/>
      <c r="BT793" s="57"/>
      <c r="BU793" s="57"/>
      <c r="BV793" s="57"/>
      <c r="BW793" s="57"/>
      <c r="BX793" s="57"/>
      <c r="BY793" s="57"/>
      <c r="BZ793" s="57"/>
      <c r="CA793" s="57"/>
      <c r="CB793" s="57"/>
      <c r="CC793" s="57"/>
      <c r="CD793" s="57"/>
      <c r="CE793" s="57"/>
      <c r="CF793" s="57"/>
      <c r="CG793" s="57"/>
      <c r="CH793" s="57"/>
      <c r="CI793" s="57"/>
      <c r="CJ793" s="57"/>
      <c r="CK793" s="57"/>
      <c r="CL793" s="57"/>
      <c r="CM793" s="57"/>
      <c r="CN793" s="57"/>
      <c r="CO793" s="57"/>
      <c r="CP793" s="57"/>
      <c r="CQ793" s="57"/>
      <c r="CR793" s="57"/>
      <c r="CS793" s="57"/>
      <c r="CT793" s="57"/>
      <c r="CU793" s="57"/>
      <c r="CV793" s="57"/>
      <c r="CW793" s="57"/>
      <c r="CX793" s="57"/>
      <c r="CY793" s="57"/>
      <c r="CZ793" s="57"/>
      <c r="DA793" s="57"/>
      <c r="DB793" s="57"/>
      <c r="DC793" s="57"/>
      <c r="DD793" s="57"/>
      <c r="DE793" s="57"/>
      <c r="DF793" s="57"/>
      <c r="DG793" s="57"/>
      <c r="DH793" s="57"/>
      <c r="DI793" s="57"/>
      <c r="DJ793" s="57"/>
      <c r="DK793" s="57"/>
      <c r="DL793" s="57"/>
      <c r="DM793" s="57"/>
      <c r="DN793" s="57"/>
      <c r="DO793" s="57"/>
      <c r="DP793" s="57"/>
      <c r="DQ793" s="57"/>
      <c r="DR793" s="57"/>
      <c r="DS793" s="57"/>
      <c r="DT793" s="57"/>
      <c r="DU793" s="57"/>
      <c r="DV793" s="57"/>
      <c r="DW793" s="57"/>
      <c r="DX793" s="57"/>
      <c r="DY793" s="57"/>
      <c r="DZ793" s="57"/>
      <c r="EA793" s="57"/>
      <c r="EB793" s="57"/>
      <c r="EC793" s="57"/>
      <c r="ED793" s="57"/>
      <c r="EE793" s="57"/>
      <c r="EF793" s="57"/>
      <c r="EG793" s="57"/>
      <c r="EH793" s="57"/>
      <c r="EI793" s="57"/>
      <c r="EJ793" s="57"/>
      <c r="EK793" s="57"/>
      <c r="EL793" s="57"/>
      <c r="EM793" s="57"/>
      <c r="EN793" s="57"/>
      <c r="EO793" s="57"/>
      <c r="EP793" s="57"/>
      <c r="EQ793" s="57"/>
      <c r="ER793" s="57"/>
      <c r="ES793" s="57"/>
      <c r="ET793" s="57"/>
      <c r="EU793" s="57"/>
      <c r="EV793" s="57"/>
      <c r="EW793" s="57"/>
      <c r="EX793" s="57"/>
      <c r="EY793" s="57"/>
      <c r="EZ793" s="57"/>
      <c r="FA793" s="57"/>
      <c r="FB793" s="57"/>
      <c r="FC793" s="57"/>
      <c r="FD793" s="57"/>
      <c r="FE793" s="57"/>
      <c r="FF793" s="57"/>
      <c r="FG793" s="57"/>
      <c r="FH793" s="57"/>
      <c r="FI793" s="57"/>
      <c r="FJ793" s="57"/>
      <c r="FK793" s="57"/>
      <c r="FL793" s="57"/>
      <c r="FM793" s="57"/>
      <c r="FN793" s="57"/>
      <c r="FO793" s="57"/>
      <c r="FP793" s="57"/>
      <c r="FQ793" s="57"/>
      <c r="FR793" s="57"/>
      <c r="FS793" s="57"/>
      <c r="FT793" s="57"/>
      <c r="FU793" s="57"/>
      <c r="FV793" s="57"/>
      <c r="FW793" s="57"/>
      <c r="FX793" s="57"/>
      <c r="FY793" s="57"/>
      <c r="FZ793" s="57"/>
      <c r="GA793" s="57"/>
      <c r="GB793" s="57"/>
      <c r="GC793" s="57"/>
      <c r="GD793" s="57"/>
      <c r="GE793" s="57"/>
      <c r="GF793" s="57"/>
      <c r="GG793" s="57"/>
      <c r="GH793" s="57"/>
      <c r="GI793" s="57"/>
      <c r="GJ793" s="57"/>
      <c r="GK793" s="57"/>
      <c r="GL793" s="57"/>
      <c r="GM793" s="57"/>
      <c r="GN793" s="57"/>
      <c r="GO793" s="57"/>
      <c r="GP793" s="57"/>
      <c r="GQ793" s="57"/>
      <c r="GR793" s="57"/>
      <c r="GS793" s="57"/>
      <c r="GT793" s="57"/>
      <c r="GU793" s="57"/>
      <c r="GV793" s="57"/>
      <c r="GW793" s="57"/>
      <c r="GX793" s="57"/>
      <c r="GY793" s="57"/>
      <c r="GZ793" s="57"/>
      <c r="HA793" s="57"/>
      <c r="HB793" s="57"/>
      <c r="HC793" s="57"/>
      <c r="HD793" s="57"/>
      <c r="HE793" s="57"/>
      <c r="HF793" s="57"/>
      <c r="HG793" s="57"/>
      <c r="HH793" s="57"/>
      <c r="HI793" s="57"/>
      <c r="HJ793" s="57"/>
      <c r="HK793" s="57"/>
      <c r="HL793" s="57"/>
      <c r="HM793" s="57"/>
      <c r="HN793" s="57"/>
      <c r="HO793" s="57"/>
      <c r="HP793" s="57"/>
      <c r="HQ793" s="57"/>
      <c r="HR793" s="57"/>
      <c r="HS793" s="57"/>
      <c r="HT793" s="57"/>
      <c r="HU793" s="57"/>
      <c r="HV793" s="57"/>
      <c r="HW793" s="57"/>
      <c r="HX793" s="57"/>
      <c r="HY793" s="57"/>
      <c r="HZ793" s="57"/>
      <c r="IA793" s="57"/>
      <c r="IB793" s="57"/>
      <c r="IC793" s="57"/>
    </row>
    <row r="794" spans="4:237"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  <c r="AA794" s="57"/>
      <c r="AB794" s="57"/>
      <c r="AC794" s="57"/>
      <c r="AD794" s="57"/>
      <c r="AE794" s="57"/>
      <c r="AF794" s="57"/>
      <c r="AG794" s="57"/>
      <c r="AH794" s="57"/>
      <c r="AI794" s="57"/>
      <c r="AJ794" s="57"/>
      <c r="AK794" s="57"/>
      <c r="AL794" s="57"/>
      <c r="AM794" s="57"/>
      <c r="AN794" s="57"/>
      <c r="AO794" s="57"/>
      <c r="AP794" s="57"/>
      <c r="AQ794" s="57"/>
      <c r="AR794" s="57"/>
      <c r="AS794" s="57"/>
      <c r="AT794" s="57"/>
      <c r="AU794" s="57"/>
      <c r="AV794" s="57"/>
      <c r="AW794" s="57"/>
      <c r="AX794" s="57"/>
      <c r="AY794" s="57"/>
      <c r="AZ794" s="57"/>
      <c r="BA794" s="57"/>
      <c r="BB794" s="57"/>
      <c r="BC794" s="57"/>
      <c r="BD794" s="57"/>
      <c r="BE794" s="57"/>
      <c r="BF794" s="57"/>
      <c r="BG794" s="57"/>
      <c r="BH794" s="57"/>
      <c r="BI794" s="57"/>
      <c r="BJ794" s="57"/>
      <c r="BK794" s="57"/>
      <c r="BL794" s="57"/>
      <c r="BM794" s="57"/>
      <c r="BN794" s="57"/>
      <c r="BO794" s="57"/>
      <c r="BP794" s="57"/>
      <c r="BQ794" s="57"/>
      <c r="BR794" s="57"/>
      <c r="BS794" s="57"/>
      <c r="BT794" s="57"/>
      <c r="BU794" s="57"/>
      <c r="BV794" s="57"/>
      <c r="BW794" s="57"/>
      <c r="BX794" s="57"/>
      <c r="BY794" s="57"/>
      <c r="BZ794" s="57"/>
      <c r="CA794" s="57"/>
      <c r="CB794" s="57"/>
      <c r="CC794" s="57"/>
      <c r="CD794" s="57"/>
      <c r="CE794" s="57"/>
      <c r="CF794" s="57"/>
      <c r="CG794" s="57"/>
      <c r="CH794" s="57"/>
      <c r="CI794" s="57"/>
      <c r="CJ794" s="57"/>
      <c r="CK794" s="57"/>
      <c r="CL794" s="57"/>
      <c r="CM794" s="57"/>
      <c r="CN794" s="57"/>
      <c r="CO794" s="57"/>
      <c r="CP794" s="57"/>
      <c r="CQ794" s="57"/>
      <c r="CR794" s="57"/>
      <c r="CS794" s="57"/>
      <c r="CT794" s="57"/>
      <c r="CU794" s="57"/>
      <c r="CV794" s="57"/>
      <c r="CW794" s="57"/>
      <c r="CX794" s="57"/>
      <c r="CY794" s="57"/>
      <c r="CZ794" s="57"/>
      <c r="DA794" s="57"/>
      <c r="DB794" s="57"/>
      <c r="DC794" s="57"/>
      <c r="DD794" s="57"/>
      <c r="DE794" s="57"/>
      <c r="DF794" s="57"/>
      <c r="DG794" s="57"/>
      <c r="DH794" s="57"/>
      <c r="DI794" s="57"/>
      <c r="DJ794" s="57"/>
      <c r="DK794" s="57"/>
      <c r="DL794" s="57"/>
      <c r="DM794" s="57"/>
      <c r="DN794" s="57"/>
      <c r="DO794" s="57"/>
      <c r="DP794" s="57"/>
      <c r="DQ794" s="57"/>
      <c r="DR794" s="57"/>
      <c r="DS794" s="57"/>
      <c r="DT794" s="57"/>
      <c r="DU794" s="57"/>
      <c r="DV794" s="57"/>
      <c r="DW794" s="57"/>
      <c r="DX794" s="57"/>
      <c r="DY794" s="57"/>
      <c r="DZ794" s="57"/>
      <c r="EA794" s="57"/>
      <c r="EB794" s="57"/>
      <c r="EC794" s="57"/>
      <c r="ED794" s="57"/>
      <c r="EE794" s="57"/>
      <c r="EF794" s="57"/>
      <c r="EG794" s="57"/>
      <c r="EH794" s="57"/>
      <c r="EI794" s="57"/>
      <c r="EJ794" s="57"/>
      <c r="EK794" s="57"/>
      <c r="EL794" s="57"/>
      <c r="EM794" s="57"/>
      <c r="EN794" s="57"/>
      <c r="EO794" s="57"/>
      <c r="EP794" s="57"/>
      <c r="EQ794" s="57"/>
      <c r="ER794" s="57"/>
      <c r="ES794" s="57"/>
      <c r="ET794" s="57"/>
      <c r="EU794" s="57"/>
      <c r="EV794" s="57"/>
      <c r="EW794" s="57"/>
      <c r="EX794" s="57"/>
      <c r="EY794" s="57"/>
      <c r="EZ794" s="57"/>
      <c r="FA794" s="57"/>
      <c r="FB794" s="57"/>
      <c r="FC794" s="57"/>
      <c r="FD794" s="57"/>
      <c r="FE794" s="57"/>
      <c r="FF794" s="57"/>
      <c r="FG794" s="57"/>
      <c r="FH794" s="57"/>
      <c r="FI794" s="57"/>
      <c r="FJ794" s="57"/>
      <c r="FK794" s="57"/>
      <c r="FL794" s="57"/>
      <c r="FM794" s="57"/>
      <c r="FN794" s="57"/>
      <c r="FO794" s="57"/>
      <c r="FP794" s="57"/>
      <c r="FQ794" s="57"/>
      <c r="FR794" s="57"/>
      <c r="FS794" s="57"/>
      <c r="FT794" s="57"/>
      <c r="FU794" s="57"/>
      <c r="FV794" s="57"/>
      <c r="FW794" s="57"/>
      <c r="FX794" s="57"/>
      <c r="FY794" s="57"/>
      <c r="FZ794" s="57"/>
      <c r="GA794" s="57"/>
      <c r="GB794" s="57"/>
      <c r="GC794" s="57"/>
      <c r="GD794" s="57"/>
      <c r="GE794" s="57"/>
      <c r="GF794" s="57"/>
      <c r="GG794" s="57"/>
      <c r="GH794" s="57"/>
      <c r="GI794" s="57"/>
      <c r="GJ794" s="57"/>
      <c r="GK794" s="57"/>
      <c r="GL794" s="57"/>
      <c r="GM794" s="57"/>
      <c r="GN794" s="57"/>
      <c r="GO794" s="57"/>
      <c r="GP794" s="57"/>
      <c r="GQ794" s="57"/>
      <c r="GR794" s="57"/>
      <c r="GS794" s="57"/>
      <c r="GT794" s="57"/>
      <c r="GU794" s="57"/>
      <c r="GV794" s="57"/>
      <c r="GW794" s="57"/>
      <c r="GX794" s="57"/>
      <c r="GY794" s="57"/>
      <c r="GZ794" s="57"/>
      <c r="HA794" s="57"/>
      <c r="HB794" s="57"/>
      <c r="HC794" s="57"/>
      <c r="HD794" s="57"/>
      <c r="HE794" s="57"/>
      <c r="HF794" s="57"/>
      <c r="HG794" s="57"/>
      <c r="HH794" s="57"/>
      <c r="HI794" s="57"/>
      <c r="HJ794" s="57"/>
      <c r="HK794" s="57"/>
      <c r="HL794" s="57"/>
      <c r="HM794" s="57"/>
      <c r="HN794" s="57"/>
      <c r="HO794" s="57"/>
      <c r="HP794" s="57"/>
      <c r="HQ794" s="57"/>
      <c r="HR794" s="57"/>
      <c r="HS794" s="57"/>
      <c r="HT794" s="57"/>
      <c r="HU794" s="57"/>
      <c r="HV794" s="57"/>
      <c r="HW794" s="57"/>
      <c r="HX794" s="57"/>
      <c r="HY794" s="57"/>
      <c r="HZ794" s="57"/>
      <c r="IA794" s="57"/>
      <c r="IB794" s="57"/>
      <c r="IC794" s="57"/>
    </row>
    <row r="795" spans="4:237"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  <c r="AA795" s="57"/>
      <c r="AB795" s="57"/>
      <c r="AC795" s="57"/>
      <c r="AD795" s="57"/>
      <c r="AE795" s="57"/>
      <c r="AF795" s="57"/>
      <c r="AG795" s="57"/>
      <c r="AH795" s="57"/>
      <c r="AI795" s="57"/>
      <c r="AJ795" s="57"/>
      <c r="AK795" s="57"/>
      <c r="AL795" s="57"/>
      <c r="AM795" s="57"/>
      <c r="AN795" s="57"/>
      <c r="AO795" s="57"/>
      <c r="AP795" s="57"/>
      <c r="AQ795" s="57"/>
      <c r="AR795" s="57"/>
      <c r="AS795" s="57"/>
      <c r="AT795" s="57"/>
      <c r="AU795" s="57"/>
      <c r="AV795" s="57"/>
      <c r="AW795" s="57"/>
      <c r="AX795" s="57"/>
      <c r="AY795" s="57"/>
      <c r="AZ795" s="57"/>
      <c r="BA795" s="57"/>
      <c r="BB795" s="57"/>
      <c r="BC795" s="57"/>
      <c r="BD795" s="57"/>
      <c r="BE795" s="57"/>
      <c r="BF795" s="57"/>
      <c r="BG795" s="57"/>
      <c r="BH795" s="57"/>
      <c r="BI795" s="57"/>
      <c r="BJ795" s="57"/>
      <c r="BK795" s="57"/>
      <c r="BL795" s="57"/>
      <c r="BM795" s="57"/>
      <c r="BN795" s="57"/>
      <c r="BO795" s="57"/>
      <c r="BP795" s="57"/>
      <c r="BQ795" s="57"/>
      <c r="BR795" s="57"/>
      <c r="BS795" s="57"/>
      <c r="BT795" s="57"/>
      <c r="BU795" s="57"/>
      <c r="BV795" s="57"/>
      <c r="BW795" s="57"/>
      <c r="BX795" s="57"/>
      <c r="BY795" s="57"/>
      <c r="BZ795" s="57"/>
      <c r="CA795" s="57"/>
      <c r="CB795" s="57"/>
      <c r="CC795" s="57"/>
      <c r="CD795" s="57"/>
      <c r="CE795" s="57"/>
      <c r="CF795" s="57"/>
      <c r="CG795" s="57"/>
      <c r="CH795" s="57"/>
      <c r="CI795" s="57"/>
      <c r="CJ795" s="57"/>
      <c r="CK795" s="57"/>
      <c r="CL795" s="57"/>
      <c r="CM795" s="57"/>
      <c r="CN795" s="57"/>
      <c r="CO795" s="57"/>
      <c r="CP795" s="57"/>
      <c r="CQ795" s="57"/>
      <c r="CR795" s="57"/>
      <c r="CS795" s="57"/>
      <c r="CT795" s="57"/>
      <c r="CU795" s="57"/>
      <c r="CV795" s="57"/>
      <c r="CW795" s="57"/>
      <c r="CX795" s="57"/>
      <c r="CY795" s="57"/>
      <c r="CZ795" s="57"/>
      <c r="DA795" s="57"/>
      <c r="DB795" s="57"/>
      <c r="DC795" s="57"/>
      <c r="DD795" s="57"/>
      <c r="DE795" s="57"/>
      <c r="DF795" s="57"/>
      <c r="DG795" s="57"/>
      <c r="DH795" s="57"/>
      <c r="DI795" s="57"/>
      <c r="DJ795" s="57"/>
      <c r="DK795" s="57"/>
      <c r="DL795" s="57"/>
      <c r="DM795" s="57"/>
      <c r="DN795" s="57"/>
      <c r="DO795" s="57"/>
      <c r="DP795" s="57"/>
      <c r="DQ795" s="57"/>
      <c r="DR795" s="57"/>
      <c r="DS795" s="57"/>
      <c r="DT795" s="57"/>
      <c r="DU795" s="57"/>
      <c r="DV795" s="57"/>
      <c r="DW795" s="57"/>
      <c r="DX795" s="57"/>
      <c r="DY795" s="57"/>
      <c r="DZ795" s="57"/>
      <c r="EA795" s="57"/>
      <c r="EB795" s="57"/>
      <c r="EC795" s="57"/>
      <c r="ED795" s="57"/>
      <c r="EE795" s="57"/>
      <c r="EF795" s="57"/>
      <c r="EG795" s="57"/>
      <c r="EH795" s="57"/>
      <c r="EI795" s="57"/>
      <c r="EJ795" s="57"/>
      <c r="EK795" s="57"/>
      <c r="EL795" s="57"/>
      <c r="EM795" s="57"/>
      <c r="EN795" s="57"/>
      <c r="EO795" s="57"/>
      <c r="EP795" s="57"/>
      <c r="EQ795" s="57"/>
      <c r="ER795" s="57"/>
      <c r="ES795" s="57"/>
      <c r="ET795" s="57"/>
      <c r="EU795" s="57"/>
      <c r="EV795" s="57"/>
      <c r="EW795" s="57"/>
      <c r="EX795" s="57"/>
      <c r="EY795" s="57"/>
      <c r="EZ795" s="57"/>
      <c r="FA795" s="57"/>
      <c r="FB795" s="57"/>
      <c r="FC795" s="57"/>
      <c r="FD795" s="57"/>
      <c r="FE795" s="57"/>
      <c r="FF795" s="57"/>
      <c r="FG795" s="57"/>
      <c r="FH795" s="57"/>
      <c r="FI795" s="57"/>
      <c r="FJ795" s="57"/>
      <c r="FK795" s="57"/>
      <c r="FL795" s="57"/>
      <c r="FM795" s="57"/>
      <c r="FN795" s="57"/>
      <c r="FO795" s="57"/>
      <c r="FP795" s="57"/>
      <c r="FQ795" s="57"/>
      <c r="FR795" s="57"/>
      <c r="FS795" s="57"/>
      <c r="FT795" s="57"/>
      <c r="FU795" s="57"/>
      <c r="FV795" s="57"/>
      <c r="FW795" s="57"/>
      <c r="FX795" s="57"/>
      <c r="FY795" s="57"/>
      <c r="FZ795" s="57"/>
      <c r="GA795" s="57"/>
      <c r="GB795" s="57"/>
      <c r="GC795" s="57"/>
      <c r="GD795" s="57"/>
      <c r="GE795" s="57"/>
      <c r="GF795" s="57"/>
      <c r="GG795" s="57"/>
      <c r="GH795" s="57"/>
      <c r="GI795" s="57"/>
      <c r="GJ795" s="57"/>
      <c r="GK795" s="57"/>
      <c r="GL795" s="57"/>
      <c r="GM795" s="57"/>
      <c r="GN795" s="57"/>
      <c r="GO795" s="57"/>
      <c r="GP795" s="57"/>
      <c r="GQ795" s="57"/>
      <c r="GR795" s="57"/>
      <c r="GS795" s="57"/>
      <c r="GT795" s="57"/>
      <c r="GU795" s="57"/>
      <c r="GV795" s="57"/>
      <c r="GW795" s="57"/>
      <c r="GX795" s="57"/>
      <c r="GY795" s="57"/>
      <c r="GZ795" s="57"/>
      <c r="HA795" s="57"/>
      <c r="HB795" s="57"/>
      <c r="HC795" s="57"/>
      <c r="HD795" s="57"/>
      <c r="HE795" s="57"/>
      <c r="HF795" s="57"/>
      <c r="HG795" s="57"/>
      <c r="HH795" s="57"/>
      <c r="HI795" s="57"/>
      <c r="HJ795" s="57"/>
      <c r="HK795" s="57"/>
      <c r="HL795" s="57"/>
      <c r="HM795" s="57"/>
      <c r="HN795" s="57"/>
      <c r="HO795" s="57"/>
      <c r="HP795" s="57"/>
      <c r="HQ795" s="57"/>
      <c r="HR795" s="57"/>
      <c r="HS795" s="57"/>
      <c r="HT795" s="57"/>
      <c r="HU795" s="57"/>
      <c r="HV795" s="57"/>
      <c r="HW795" s="57"/>
      <c r="HX795" s="57"/>
      <c r="HY795" s="57"/>
      <c r="HZ795" s="57"/>
      <c r="IA795" s="57"/>
      <c r="IB795" s="57"/>
      <c r="IC795" s="57"/>
    </row>
    <row r="796" spans="4:237"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  <c r="AA796" s="57"/>
      <c r="AB796" s="57"/>
      <c r="AC796" s="57"/>
      <c r="AD796" s="57"/>
      <c r="AE796" s="57"/>
      <c r="AF796" s="57"/>
      <c r="AG796" s="57"/>
      <c r="AH796" s="57"/>
      <c r="AI796" s="57"/>
      <c r="AJ796" s="57"/>
      <c r="AK796" s="57"/>
      <c r="AL796" s="57"/>
      <c r="AM796" s="57"/>
      <c r="AN796" s="57"/>
      <c r="AO796" s="57"/>
      <c r="AP796" s="57"/>
      <c r="AQ796" s="57"/>
      <c r="AR796" s="57"/>
      <c r="AS796" s="57"/>
      <c r="AT796" s="57"/>
      <c r="AU796" s="57"/>
      <c r="AV796" s="57"/>
      <c r="AW796" s="57"/>
      <c r="AX796" s="57"/>
      <c r="AY796" s="57"/>
      <c r="AZ796" s="57"/>
      <c r="BA796" s="57"/>
      <c r="BB796" s="57"/>
      <c r="BC796" s="57"/>
      <c r="BD796" s="57"/>
      <c r="BE796" s="57"/>
      <c r="BF796" s="57"/>
      <c r="BG796" s="57"/>
      <c r="BH796" s="57"/>
      <c r="BI796" s="57"/>
      <c r="BJ796" s="57"/>
      <c r="BK796" s="57"/>
      <c r="BL796" s="57"/>
      <c r="BM796" s="57"/>
      <c r="BN796" s="57"/>
      <c r="BO796" s="57"/>
      <c r="BP796" s="57"/>
      <c r="BQ796" s="57"/>
      <c r="BR796" s="57"/>
      <c r="BS796" s="57"/>
      <c r="BT796" s="57"/>
      <c r="BU796" s="57"/>
      <c r="BV796" s="57"/>
      <c r="BW796" s="57"/>
      <c r="BX796" s="57"/>
      <c r="BY796" s="57"/>
      <c r="BZ796" s="57"/>
      <c r="CA796" s="57"/>
      <c r="CB796" s="57"/>
      <c r="CC796" s="57"/>
      <c r="CD796" s="57"/>
      <c r="CE796" s="57"/>
      <c r="CF796" s="57"/>
      <c r="CG796" s="57"/>
      <c r="CH796" s="57"/>
      <c r="CI796" s="57"/>
      <c r="CJ796" s="57"/>
      <c r="CK796" s="57"/>
      <c r="CL796" s="57"/>
      <c r="CM796" s="57"/>
      <c r="CN796" s="57"/>
      <c r="CO796" s="57"/>
      <c r="CP796" s="57"/>
      <c r="CQ796" s="57"/>
      <c r="CR796" s="57"/>
      <c r="CS796" s="57"/>
      <c r="CT796" s="57"/>
      <c r="CU796" s="57"/>
      <c r="CV796" s="57"/>
      <c r="CW796" s="57"/>
      <c r="CX796" s="57"/>
      <c r="CY796" s="57"/>
      <c r="CZ796" s="57"/>
      <c r="DA796" s="57"/>
      <c r="DB796" s="57"/>
      <c r="DC796" s="57"/>
      <c r="DD796" s="57"/>
      <c r="DE796" s="57"/>
      <c r="DF796" s="57"/>
      <c r="DG796" s="57"/>
      <c r="DH796" s="57"/>
      <c r="DI796" s="57"/>
      <c r="DJ796" s="57"/>
      <c r="DK796" s="57"/>
      <c r="DL796" s="57"/>
      <c r="DM796" s="57"/>
      <c r="DN796" s="57"/>
      <c r="DO796" s="57"/>
      <c r="DP796" s="57"/>
      <c r="DQ796" s="57"/>
      <c r="DR796" s="57"/>
      <c r="DS796" s="57"/>
      <c r="DT796" s="57"/>
      <c r="DU796" s="57"/>
      <c r="DV796" s="57"/>
      <c r="DW796" s="57"/>
      <c r="DX796" s="57"/>
      <c r="DY796" s="57"/>
      <c r="DZ796" s="57"/>
      <c r="EA796" s="57"/>
      <c r="EB796" s="57"/>
      <c r="EC796" s="57"/>
      <c r="ED796" s="57"/>
      <c r="EE796" s="57"/>
      <c r="EF796" s="57"/>
      <c r="EG796" s="57"/>
      <c r="EH796" s="57"/>
      <c r="EI796" s="57"/>
      <c r="EJ796" s="57"/>
      <c r="EK796" s="57"/>
      <c r="EL796" s="57"/>
      <c r="EM796" s="57"/>
      <c r="EN796" s="57"/>
      <c r="EO796" s="57"/>
      <c r="EP796" s="57"/>
      <c r="EQ796" s="57"/>
      <c r="ER796" s="57"/>
      <c r="ES796" s="57"/>
      <c r="ET796" s="57"/>
      <c r="EU796" s="57"/>
      <c r="EV796" s="57"/>
      <c r="EW796" s="57"/>
      <c r="EX796" s="57"/>
      <c r="EY796" s="57"/>
      <c r="EZ796" s="57"/>
      <c r="FA796" s="57"/>
      <c r="FB796" s="57"/>
      <c r="FC796" s="57"/>
      <c r="FD796" s="57"/>
      <c r="FE796" s="57"/>
      <c r="FF796" s="57"/>
      <c r="FG796" s="57"/>
      <c r="FH796" s="57"/>
      <c r="FI796" s="57"/>
      <c r="FJ796" s="57"/>
      <c r="FK796" s="57"/>
      <c r="FL796" s="57"/>
      <c r="FM796" s="57"/>
      <c r="FN796" s="57"/>
      <c r="FO796" s="57"/>
      <c r="FP796" s="57"/>
      <c r="FQ796" s="57"/>
      <c r="FR796" s="57"/>
      <c r="FS796" s="57"/>
      <c r="FT796" s="57"/>
      <c r="FU796" s="57"/>
      <c r="FV796" s="57"/>
      <c r="FW796" s="57"/>
      <c r="FX796" s="57"/>
      <c r="FY796" s="57"/>
      <c r="FZ796" s="57"/>
      <c r="GA796" s="57"/>
      <c r="GB796" s="57"/>
      <c r="GC796" s="57"/>
      <c r="GD796" s="57"/>
      <c r="GE796" s="57"/>
      <c r="GF796" s="57"/>
      <c r="GG796" s="57"/>
      <c r="GH796" s="57"/>
      <c r="GI796" s="57"/>
      <c r="GJ796" s="57"/>
      <c r="GK796" s="57"/>
      <c r="GL796" s="57"/>
      <c r="GM796" s="57"/>
      <c r="GN796" s="57"/>
      <c r="GO796" s="57"/>
      <c r="GP796" s="57"/>
      <c r="GQ796" s="57"/>
      <c r="GR796" s="57"/>
      <c r="GS796" s="57"/>
      <c r="GT796" s="57"/>
      <c r="GU796" s="57"/>
      <c r="GV796" s="57"/>
      <c r="GW796" s="57"/>
      <c r="GX796" s="57"/>
      <c r="GY796" s="57"/>
      <c r="GZ796" s="57"/>
      <c r="HA796" s="57"/>
      <c r="HB796" s="57"/>
      <c r="HC796" s="57"/>
      <c r="HD796" s="57"/>
      <c r="HE796" s="57"/>
      <c r="HF796" s="57"/>
      <c r="HG796" s="57"/>
      <c r="HH796" s="57"/>
      <c r="HI796" s="57"/>
      <c r="HJ796" s="57"/>
      <c r="HK796" s="57"/>
      <c r="HL796" s="57"/>
      <c r="HM796" s="57"/>
      <c r="HN796" s="57"/>
      <c r="HO796" s="57"/>
      <c r="HP796" s="57"/>
      <c r="HQ796" s="57"/>
      <c r="HR796" s="57"/>
      <c r="HS796" s="57"/>
      <c r="HT796" s="57"/>
      <c r="HU796" s="57"/>
      <c r="HV796" s="57"/>
      <c r="HW796" s="57"/>
      <c r="HX796" s="57"/>
      <c r="HY796" s="57"/>
      <c r="HZ796" s="57"/>
      <c r="IA796" s="57"/>
      <c r="IB796" s="57"/>
      <c r="IC796" s="57"/>
    </row>
    <row r="797" spans="4:237"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  <c r="AA797" s="57"/>
      <c r="AB797" s="57"/>
      <c r="AC797" s="57"/>
      <c r="AD797" s="57"/>
      <c r="AE797" s="57"/>
      <c r="AF797" s="57"/>
      <c r="AG797" s="57"/>
      <c r="AH797" s="57"/>
      <c r="AI797" s="57"/>
      <c r="AJ797" s="57"/>
      <c r="AK797" s="57"/>
      <c r="AL797" s="57"/>
      <c r="AM797" s="57"/>
      <c r="AN797" s="57"/>
      <c r="AO797" s="57"/>
      <c r="AP797" s="57"/>
      <c r="AQ797" s="57"/>
      <c r="AR797" s="57"/>
      <c r="AS797" s="57"/>
      <c r="AT797" s="57"/>
      <c r="AU797" s="57"/>
      <c r="AV797" s="57"/>
      <c r="AW797" s="57"/>
      <c r="AX797" s="57"/>
      <c r="AY797" s="57"/>
      <c r="AZ797" s="57"/>
      <c r="BA797" s="57"/>
      <c r="BB797" s="57"/>
      <c r="BC797" s="57"/>
      <c r="BD797" s="57"/>
      <c r="BE797" s="57"/>
      <c r="BF797" s="57"/>
      <c r="BG797" s="57"/>
      <c r="BH797" s="57"/>
      <c r="BI797" s="57"/>
      <c r="BJ797" s="57"/>
      <c r="BK797" s="57"/>
      <c r="BL797" s="57"/>
      <c r="BM797" s="57"/>
      <c r="BN797" s="57"/>
      <c r="BO797" s="57"/>
      <c r="BP797" s="57"/>
      <c r="BQ797" s="57"/>
      <c r="BR797" s="57"/>
      <c r="BS797" s="57"/>
      <c r="BT797" s="57"/>
      <c r="BU797" s="57"/>
      <c r="BV797" s="57"/>
      <c r="BW797" s="57"/>
      <c r="BX797" s="57"/>
      <c r="BY797" s="57"/>
      <c r="BZ797" s="57"/>
      <c r="CA797" s="57"/>
      <c r="CB797" s="57"/>
      <c r="CC797" s="57"/>
      <c r="CD797" s="57"/>
      <c r="CE797" s="57"/>
      <c r="CF797" s="57"/>
      <c r="CG797" s="57"/>
      <c r="CH797" s="57"/>
      <c r="CI797" s="57"/>
      <c r="CJ797" s="57"/>
      <c r="CK797" s="57"/>
      <c r="CL797" s="57"/>
      <c r="CM797" s="57"/>
      <c r="CN797" s="57"/>
      <c r="CO797" s="57"/>
      <c r="CP797" s="57"/>
      <c r="CQ797" s="57"/>
      <c r="CR797" s="57"/>
      <c r="CS797" s="57"/>
      <c r="CT797" s="57"/>
      <c r="CU797" s="57"/>
      <c r="CV797" s="57"/>
      <c r="CW797" s="57"/>
      <c r="CX797" s="57"/>
      <c r="CY797" s="57"/>
      <c r="CZ797" s="57"/>
      <c r="DA797" s="57"/>
      <c r="DB797" s="57"/>
      <c r="DC797" s="57"/>
      <c r="DD797" s="57"/>
      <c r="DE797" s="57"/>
      <c r="DF797" s="57"/>
      <c r="DG797" s="57"/>
      <c r="DH797" s="57"/>
      <c r="DI797" s="57"/>
      <c r="DJ797" s="57"/>
      <c r="DK797" s="57"/>
      <c r="DL797" s="57"/>
      <c r="DM797" s="57"/>
      <c r="DN797" s="57"/>
      <c r="DO797" s="57"/>
      <c r="DP797" s="57"/>
      <c r="DQ797" s="57"/>
      <c r="DR797" s="57"/>
      <c r="DS797" s="57"/>
      <c r="DT797" s="57"/>
      <c r="DU797" s="57"/>
      <c r="DV797" s="57"/>
      <c r="DW797" s="57"/>
      <c r="DX797" s="57"/>
      <c r="DY797" s="57"/>
      <c r="DZ797" s="57"/>
      <c r="EA797" s="57"/>
      <c r="EB797" s="57"/>
      <c r="EC797" s="57"/>
      <c r="ED797" s="57"/>
      <c r="EE797" s="57"/>
      <c r="EF797" s="57"/>
      <c r="EG797" s="57"/>
      <c r="EH797" s="57"/>
      <c r="EI797" s="57"/>
      <c r="EJ797" s="57"/>
      <c r="EK797" s="57"/>
      <c r="EL797" s="57"/>
      <c r="EM797" s="57"/>
      <c r="EN797" s="57"/>
      <c r="EO797" s="57"/>
      <c r="EP797" s="57"/>
      <c r="EQ797" s="57"/>
      <c r="ER797" s="57"/>
      <c r="ES797" s="57"/>
      <c r="ET797" s="57"/>
      <c r="EU797" s="57"/>
      <c r="EV797" s="57"/>
      <c r="EW797" s="57"/>
      <c r="EX797" s="57"/>
      <c r="EY797" s="57"/>
      <c r="EZ797" s="57"/>
      <c r="FA797" s="57"/>
      <c r="FB797" s="57"/>
      <c r="FC797" s="57"/>
      <c r="FD797" s="57"/>
      <c r="FE797" s="57"/>
      <c r="FF797" s="57"/>
      <c r="FG797" s="57"/>
      <c r="FH797" s="57"/>
      <c r="FI797" s="57"/>
      <c r="FJ797" s="57"/>
      <c r="FK797" s="57"/>
      <c r="FL797" s="57"/>
      <c r="FM797" s="57"/>
      <c r="FN797" s="57"/>
      <c r="FO797" s="57"/>
      <c r="FP797" s="57"/>
      <c r="FQ797" s="57"/>
      <c r="FR797" s="57"/>
      <c r="FS797" s="57"/>
      <c r="FT797" s="57"/>
      <c r="FU797" s="57"/>
      <c r="FV797" s="57"/>
      <c r="FW797" s="57"/>
      <c r="FX797" s="57"/>
      <c r="FY797" s="57"/>
      <c r="FZ797" s="57"/>
      <c r="GA797" s="57"/>
      <c r="GB797" s="57"/>
      <c r="GC797" s="57"/>
      <c r="GD797" s="57"/>
      <c r="GE797" s="57"/>
      <c r="GF797" s="57"/>
      <c r="GG797" s="57"/>
      <c r="GH797" s="57"/>
      <c r="GI797" s="57"/>
      <c r="GJ797" s="57"/>
      <c r="GK797" s="57"/>
      <c r="GL797" s="57"/>
      <c r="GM797" s="57"/>
      <c r="GN797" s="57"/>
      <c r="GO797" s="57"/>
      <c r="GP797" s="57"/>
      <c r="GQ797" s="57"/>
      <c r="GR797" s="57"/>
      <c r="GS797" s="57"/>
      <c r="GT797" s="57"/>
      <c r="GU797" s="57"/>
      <c r="GV797" s="57"/>
      <c r="GW797" s="57"/>
      <c r="GX797" s="57"/>
      <c r="GY797" s="57"/>
      <c r="GZ797" s="57"/>
      <c r="HA797" s="57"/>
      <c r="HB797" s="57"/>
      <c r="HC797" s="57"/>
      <c r="HD797" s="57"/>
      <c r="HE797" s="57"/>
      <c r="HF797" s="57"/>
      <c r="HG797" s="57"/>
      <c r="HH797" s="57"/>
      <c r="HI797" s="57"/>
      <c r="HJ797" s="57"/>
      <c r="HK797" s="57"/>
      <c r="HL797" s="57"/>
      <c r="HM797" s="57"/>
      <c r="HN797" s="57"/>
      <c r="HO797" s="57"/>
      <c r="HP797" s="57"/>
      <c r="HQ797" s="57"/>
      <c r="HR797" s="57"/>
      <c r="HS797" s="57"/>
      <c r="HT797" s="57"/>
      <c r="HU797" s="57"/>
      <c r="HV797" s="57"/>
      <c r="HW797" s="57"/>
      <c r="HX797" s="57"/>
      <c r="HY797" s="57"/>
      <c r="HZ797" s="57"/>
      <c r="IA797" s="57"/>
      <c r="IB797" s="57"/>
      <c r="IC797" s="57"/>
    </row>
    <row r="798" spans="4:237"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  <c r="AA798" s="57"/>
      <c r="AB798" s="57"/>
      <c r="AC798" s="57"/>
      <c r="AD798" s="57"/>
      <c r="AE798" s="57"/>
      <c r="AF798" s="57"/>
      <c r="AG798" s="57"/>
      <c r="AH798" s="57"/>
      <c r="AI798" s="57"/>
      <c r="AJ798" s="57"/>
      <c r="AK798" s="57"/>
      <c r="AL798" s="57"/>
      <c r="AM798" s="57"/>
      <c r="AN798" s="57"/>
      <c r="AO798" s="57"/>
      <c r="AP798" s="57"/>
      <c r="AQ798" s="57"/>
      <c r="AR798" s="57"/>
      <c r="AS798" s="57"/>
      <c r="AT798" s="57"/>
      <c r="AU798" s="57"/>
      <c r="AV798" s="57"/>
      <c r="AW798" s="57"/>
      <c r="AX798" s="57"/>
      <c r="AY798" s="57"/>
      <c r="AZ798" s="57"/>
      <c r="BA798" s="57"/>
      <c r="BB798" s="57"/>
      <c r="BC798" s="57"/>
      <c r="BD798" s="57"/>
      <c r="BE798" s="57"/>
      <c r="BF798" s="57"/>
      <c r="BG798" s="57"/>
      <c r="BH798" s="57"/>
      <c r="BI798" s="57"/>
      <c r="BJ798" s="57"/>
      <c r="BK798" s="57"/>
      <c r="BL798" s="57"/>
      <c r="BM798" s="57"/>
      <c r="BN798" s="57"/>
      <c r="BO798" s="57"/>
      <c r="BP798" s="57"/>
      <c r="BQ798" s="57"/>
      <c r="BR798" s="57"/>
      <c r="BS798" s="57"/>
      <c r="BT798" s="57"/>
      <c r="BU798" s="57"/>
      <c r="BV798" s="57"/>
      <c r="BW798" s="57"/>
      <c r="BX798" s="57"/>
      <c r="BY798" s="57"/>
      <c r="BZ798" s="57"/>
      <c r="CA798" s="57"/>
      <c r="CB798" s="57"/>
      <c r="CC798" s="57"/>
      <c r="CD798" s="57"/>
      <c r="CE798" s="57"/>
      <c r="CF798" s="57"/>
      <c r="CG798" s="57"/>
      <c r="CH798" s="57"/>
      <c r="CI798" s="57"/>
      <c r="CJ798" s="57"/>
      <c r="CK798" s="57"/>
      <c r="CL798" s="57"/>
      <c r="CM798" s="57"/>
      <c r="CN798" s="57"/>
      <c r="CO798" s="57"/>
      <c r="CP798" s="57"/>
      <c r="CQ798" s="57"/>
      <c r="CR798" s="57"/>
      <c r="CS798" s="57"/>
      <c r="CT798" s="57"/>
      <c r="CU798" s="57"/>
      <c r="CV798" s="57"/>
      <c r="CW798" s="57"/>
      <c r="CX798" s="57"/>
      <c r="CY798" s="57"/>
      <c r="CZ798" s="57"/>
      <c r="DA798" s="57"/>
      <c r="DB798" s="57"/>
      <c r="DC798" s="57"/>
      <c r="DD798" s="57"/>
      <c r="DE798" s="57"/>
      <c r="DF798" s="57"/>
      <c r="DG798" s="57"/>
      <c r="DH798" s="57"/>
      <c r="DI798" s="57"/>
      <c r="DJ798" s="57"/>
      <c r="DK798" s="57"/>
      <c r="DL798" s="57"/>
      <c r="DM798" s="57"/>
      <c r="DN798" s="57"/>
      <c r="DO798" s="57"/>
      <c r="DP798" s="57"/>
      <c r="DQ798" s="57"/>
      <c r="DR798" s="57"/>
      <c r="DS798" s="57"/>
      <c r="DT798" s="57"/>
      <c r="DU798" s="57"/>
      <c r="DV798" s="57"/>
      <c r="DW798" s="57"/>
      <c r="DX798" s="57"/>
      <c r="DY798" s="57"/>
      <c r="DZ798" s="57"/>
      <c r="EA798" s="57"/>
      <c r="EB798" s="57"/>
      <c r="EC798" s="57"/>
      <c r="ED798" s="57"/>
      <c r="EE798" s="57"/>
      <c r="EF798" s="57"/>
      <c r="EG798" s="57"/>
      <c r="EH798" s="57"/>
      <c r="EI798" s="57"/>
      <c r="EJ798" s="57"/>
      <c r="EK798" s="57"/>
      <c r="EL798" s="57"/>
      <c r="EM798" s="57"/>
      <c r="EN798" s="57"/>
      <c r="EO798" s="57"/>
      <c r="EP798" s="57"/>
      <c r="EQ798" s="57"/>
      <c r="ER798" s="57"/>
      <c r="ES798" s="57"/>
      <c r="ET798" s="57"/>
      <c r="EU798" s="57"/>
      <c r="EV798" s="57"/>
      <c r="EW798" s="57"/>
      <c r="EX798" s="57"/>
      <c r="EY798" s="57"/>
      <c r="EZ798" s="57"/>
      <c r="FA798" s="57"/>
      <c r="FB798" s="57"/>
      <c r="FC798" s="57"/>
      <c r="FD798" s="57"/>
      <c r="FE798" s="57"/>
      <c r="FF798" s="57"/>
      <c r="FG798" s="57"/>
      <c r="FH798" s="57"/>
      <c r="FI798" s="57"/>
      <c r="FJ798" s="57"/>
      <c r="FK798" s="57"/>
      <c r="FL798" s="57"/>
      <c r="FM798" s="57"/>
      <c r="FN798" s="57"/>
      <c r="FO798" s="57"/>
      <c r="FP798" s="57"/>
      <c r="FQ798" s="57"/>
      <c r="FR798" s="57"/>
      <c r="FS798" s="57"/>
      <c r="FT798" s="57"/>
      <c r="FU798" s="57"/>
      <c r="FV798" s="57"/>
      <c r="FW798" s="57"/>
      <c r="FX798" s="57"/>
      <c r="FY798" s="57"/>
      <c r="FZ798" s="57"/>
      <c r="GA798" s="57"/>
      <c r="GB798" s="57"/>
      <c r="GC798" s="57"/>
      <c r="GD798" s="57"/>
      <c r="GE798" s="57"/>
      <c r="GF798" s="57"/>
      <c r="GG798" s="57"/>
      <c r="GH798" s="57"/>
      <c r="GI798" s="57"/>
      <c r="GJ798" s="57"/>
      <c r="GK798" s="57"/>
      <c r="GL798" s="57"/>
      <c r="GM798" s="57"/>
      <c r="GN798" s="57"/>
      <c r="GO798" s="57"/>
      <c r="GP798" s="57"/>
      <c r="GQ798" s="57"/>
      <c r="GR798" s="57"/>
      <c r="GS798" s="57"/>
      <c r="GT798" s="57"/>
      <c r="GU798" s="57"/>
      <c r="GV798" s="57"/>
      <c r="GW798" s="57"/>
      <c r="GX798" s="57"/>
      <c r="GY798" s="57"/>
      <c r="GZ798" s="57"/>
      <c r="HA798" s="57"/>
      <c r="HB798" s="57"/>
      <c r="HC798" s="57"/>
      <c r="HD798" s="57"/>
      <c r="HE798" s="57"/>
      <c r="HF798" s="57"/>
      <c r="HG798" s="57"/>
      <c r="HH798" s="57"/>
      <c r="HI798" s="57"/>
      <c r="HJ798" s="57"/>
      <c r="HK798" s="57"/>
      <c r="HL798" s="57"/>
      <c r="HM798" s="57"/>
      <c r="HN798" s="57"/>
      <c r="HO798" s="57"/>
      <c r="HP798" s="57"/>
      <c r="HQ798" s="57"/>
      <c r="HR798" s="57"/>
      <c r="HS798" s="57"/>
      <c r="HT798" s="57"/>
      <c r="HU798" s="57"/>
      <c r="HV798" s="57"/>
      <c r="HW798" s="57"/>
      <c r="HX798" s="57"/>
      <c r="HY798" s="57"/>
      <c r="HZ798" s="57"/>
      <c r="IA798" s="57"/>
      <c r="IB798" s="57"/>
      <c r="IC798" s="57"/>
    </row>
    <row r="799" spans="4:237"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  <c r="AA799" s="57"/>
      <c r="AB799" s="57"/>
      <c r="AC799" s="57"/>
      <c r="AD799" s="57"/>
      <c r="AE799" s="57"/>
      <c r="AF799" s="57"/>
      <c r="AG799" s="57"/>
      <c r="AH799" s="57"/>
      <c r="AI799" s="57"/>
      <c r="AJ799" s="57"/>
      <c r="AK799" s="57"/>
      <c r="AL799" s="57"/>
      <c r="AM799" s="57"/>
      <c r="AN799" s="57"/>
      <c r="AO799" s="57"/>
      <c r="AP799" s="57"/>
      <c r="AQ799" s="57"/>
      <c r="AR799" s="57"/>
      <c r="AS799" s="57"/>
      <c r="AT799" s="57"/>
      <c r="AU799" s="57"/>
      <c r="AV799" s="57"/>
      <c r="AW799" s="57"/>
      <c r="AX799" s="57"/>
      <c r="AY799" s="57"/>
      <c r="AZ799" s="57"/>
      <c r="BA799" s="57"/>
      <c r="BB799" s="57"/>
      <c r="BC799" s="57"/>
      <c r="BD799" s="57"/>
      <c r="BE799" s="57"/>
      <c r="BF799" s="57"/>
      <c r="BG799" s="57"/>
      <c r="BH799" s="57"/>
      <c r="BI799" s="57"/>
      <c r="BJ799" s="57"/>
      <c r="BK799" s="57"/>
      <c r="BL799" s="57"/>
      <c r="BM799" s="57"/>
      <c r="BN799" s="57"/>
      <c r="BO799" s="57"/>
      <c r="BP799" s="57"/>
      <c r="BQ799" s="57"/>
      <c r="BR799" s="57"/>
      <c r="BS799" s="57"/>
      <c r="BT799" s="57"/>
      <c r="BU799" s="57"/>
      <c r="BV799" s="57"/>
      <c r="BW799" s="57"/>
      <c r="BX799" s="57"/>
      <c r="BY799" s="57"/>
      <c r="BZ799" s="57"/>
      <c r="CA799" s="57"/>
      <c r="CB799" s="57"/>
      <c r="CC799" s="57"/>
      <c r="CD799" s="57"/>
      <c r="CE799" s="57"/>
      <c r="CF799" s="57"/>
      <c r="CG799" s="57"/>
      <c r="CH799" s="57"/>
      <c r="CI799" s="57"/>
      <c r="CJ799" s="57"/>
      <c r="CK799" s="57"/>
      <c r="CL799" s="57"/>
      <c r="CM799" s="57"/>
      <c r="CN799" s="57"/>
      <c r="CO799" s="57"/>
      <c r="CP799" s="57"/>
      <c r="CQ799" s="57"/>
      <c r="CR799" s="57"/>
      <c r="CS799" s="57"/>
      <c r="CT799" s="57"/>
      <c r="CU799" s="57"/>
      <c r="CV799" s="57"/>
      <c r="CW799" s="57"/>
      <c r="CX799" s="57"/>
      <c r="CY799" s="57"/>
      <c r="CZ799" s="57"/>
      <c r="DA799" s="57"/>
      <c r="DB799" s="57"/>
      <c r="DC799" s="57"/>
      <c r="DD799" s="57"/>
      <c r="DE799" s="57"/>
      <c r="DF799" s="57"/>
      <c r="DG799" s="57"/>
      <c r="DH799" s="57"/>
      <c r="DI799" s="57"/>
      <c r="DJ799" s="57"/>
      <c r="DK799" s="57"/>
      <c r="DL799" s="57"/>
      <c r="DM799" s="57"/>
      <c r="DN799" s="57"/>
      <c r="DO799" s="57"/>
      <c r="DP799" s="57"/>
      <c r="DQ799" s="57"/>
      <c r="DR799" s="57"/>
      <c r="DS799" s="57"/>
      <c r="DT799" s="57"/>
      <c r="DU799" s="57"/>
      <c r="DV799" s="57"/>
      <c r="DW799" s="57"/>
      <c r="DX799" s="57"/>
      <c r="DY799" s="57"/>
      <c r="DZ799" s="57"/>
      <c r="EA799" s="57"/>
      <c r="EB799" s="57"/>
      <c r="EC799" s="57"/>
      <c r="ED799" s="57"/>
      <c r="EE799" s="57"/>
      <c r="EF799" s="57"/>
      <c r="EG799" s="57"/>
      <c r="EH799" s="57"/>
      <c r="EI799" s="57"/>
      <c r="EJ799" s="57"/>
      <c r="EK799" s="57"/>
      <c r="EL799" s="57"/>
      <c r="EM799" s="57"/>
      <c r="EN799" s="57"/>
      <c r="EO799" s="57"/>
      <c r="EP799" s="57"/>
      <c r="EQ799" s="57"/>
      <c r="ER799" s="57"/>
      <c r="ES799" s="57"/>
      <c r="ET799" s="57"/>
      <c r="EU799" s="57"/>
      <c r="EV799" s="57"/>
      <c r="EW799" s="57"/>
      <c r="EX799" s="57"/>
      <c r="EY799" s="57"/>
      <c r="EZ799" s="57"/>
      <c r="FA799" s="57"/>
      <c r="FB799" s="57"/>
      <c r="FC799" s="57"/>
      <c r="FD799" s="57"/>
      <c r="FE799" s="57"/>
      <c r="FF799" s="57"/>
      <c r="FG799" s="57"/>
      <c r="FH799" s="57"/>
      <c r="FI799" s="57"/>
      <c r="FJ799" s="57"/>
      <c r="FK799" s="57"/>
      <c r="FL799" s="57"/>
      <c r="FM799" s="57"/>
      <c r="FN799" s="57"/>
      <c r="FO799" s="57"/>
      <c r="FP799" s="57"/>
      <c r="FQ799" s="57"/>
      <c r="FR799" s="57"/>
      <c r="FS799" s="57"/>
      <c r="FT799" s="57"/>
      <c r="FU799" s="57"/>
      <c r="FV799" s="57"/>
      <c r="FW799" s="57"/>
      <c r="FX799" s="57"/>
      <c r="FY799" s="57"/>
      <c r="FZ799" s="57"/>
      <c r="GA799" s="57"/>
      <c r="GB799" s="57"/>
      <c r="GC799" s="57"/>
      <c r="GD799" s="57"/>
      <c r="GE799" s="57"/>
      <c r="GF799" s="57"/>
      <c r="GG799" s="57"/>
      <c r="GH799" s="57"/>
      <c r="GI799" s="57"/>
      <c r="GJ799" s="57"/>
      <c r="GK799" s="57"/>
      <c r="GL799" s="57"/>
      <c r="GM799" s="57"/>
      <c r="GN799" s="57"/>
      <c r="GO799" s="57"/>
      <c r="GP799" s="57"/>
      <c r="GQ799" s="57"/>
      <c r="GR799" s="57"/>
      <c r="GS799" s="57"/>
      <c r="GT799" s="57"/>
      <c r="GU799" s="57"/>
      <c r="GV799" s="57"/>
      <c r="GW799" s="57"/>
      <c r="GX799" s="57"/>
      <c r="GY799" s="57"/>
      <c r="GZ799" s="57"/>
      <c r="HA799" s="57"/>
      <c r="HB799" s="57"/>
      <c r="HC799" s="57"/>
      <c r="HD799" s="57"/>
      <c r="HE799" s="57"/>
      <c r="HF799" s="57"/>
      <c r="HG799" s="57"/>
      <c r="HH799" s="57"/>
      <c r="HI799" s="57"/>
      <c r="HJ799" s="57"/>
      <c r="HK799" s="57"/>
      <c r="HL799" s="57"/>
      <c r="HM799" s="57"/>
      <c r="HN799" s="57"/>
      <c r="HO799" s="57"/>
      <c r="HP799" s="57"/>
      <c r="HQ799" s="57"/>
      <c r="HR799" s="57"/>
      <c r="HS799" s="57"/>
      <c r="HT799" s="57"/>
      <c r="HU799" s="57"/>
      <c r="HV799" s="57"/>
      <c r="HW799" s="57"/>
      <c r="HX799" s="57"/>
      <c r="HY799" s="57"/>
      <c r="HZ799" s="57"/>
      <c r="IA799" s="57"/>
      <c r="IB799" s="57"/>
      <c r="IC799" s="57"/>
    </row>
    <row r="800" spans="4:237"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  <c r="AA800" s="57"/>
      <c r="AB800" s="57"/>
      <c r="AC800" s="57"/>
      <c r="AD800" s="57"/>
      <c r="AE800" s="57"/>
      <c r="AF800" s="57"/>
      <c r="AG800" s="57"/>
      <c r="AH800" s="57"/>
      <c r="AI800" s="57"/>
      <c r="AJ800" s="57"/>
      <c r="AK800" s="57"/>
      <c r="AL800" s="57"/>
      <c r="AM800" s="57"/>
      <c r="AN800" s="57"/>
      <c r="AO800" s="57"/>
      <c r="AP800" s="57"/>
      <c r="AQ800" s="57"/>
      <c r="AR800" s="57"/>
      <c r="AS800" s="57"/>
      <c r="AT800" s="57"/>
      <c r="AU800" s="57"/>
      <c r="AV800" s="57"/>
      <c r="AW800" s="57"/>
      <c r="AX800" s="57"/>
      <c r="AY800" s="57"/>
      <c r="AZ800" s="57"/>
      <c r="BA800" s="57"/>
      <c r="BB800" s="57"/>
      <c r="BC800" s="57"/>
      <c r="BD800" s="57"/>
      <c r="BE800" s="57"/>
      <c r="BF800" s="57"/>
      <c r="BG800" s="57"/>
      <c r="BH800" s="57"/>
      <c r="BI800" s="57"/>
      <c r="BJ800" s="57"/>
      <c r="BK800" s="57"/>
      <c r="BL800" s="57"/>
      <c r="BM800" s="57"/>
      <c r="BN800" s="57"/>
      <c r="BO800" s="57"/>
      <c r="BP800" s="57"/>
      <c r="BQ800" s="57"/>
      <c r="BR800" s="57"/>
      <c r="BS800" s="57"/>
      <c r="BT800" s="57"/>
      <c r="BU800" s="57"/>
      <c r="BV800" s="57"/>
      <c r="BW800" s="57"/>
      <c r="BX800" s="57"/>
      <c r="BY800" s="57"/>
      <c r="BZ800" s="57"/>
      <c r="CA800" s="57"/>
      <c r="CB800" s="57"/>
      <c r="CC800" s="57"/>
      <c r="CD800" s="57"/>
      <c r="CE800" s="57"/>
      <c r="CF800" s="57"/>
      <c r="CG800" s="57"/>
      <c r="CH800" s="57"/>
      <c r="CI800" s="57"/>
      <c r="CJ800" s="57"/>
      <c r="CK800" s="57"/>
      <c r="CL800" s="57"/>
      <c r="CM800" s="57"/>
      <c r="CN800" s="57"/>
      <c r="CO800" s="57"/>
      <c r="CP800" s="57"/>
      <c r="CQ800" s="57"/>
      <c r="CR800" s="57"/>
      <c r="CS800" s="57"/>
      <c r="CT800" s="57"/>
      <c r="CU800" s="57"/>
      <c r="CV800" s="57"/>
      <c r="CW800" s="57"/>
      <c r="CX800" s="57"/>
      <c r="CY800" s="57"/>
      <c r="CZ800" s="57"/>
      <c r="DA800" s="57"/>
      <c r="DB800" s="57"/>
      <c r="DC800" s="57"/>
      <c r="DD800" s="57"/>
      <c r="DE800" s="57"/>
      <c r="DF800" s="57"/>
      <c r="DG800" s="57"/>
      <c r="DH800" s="57"/>
      <c r="DI800" s="57"/>
      <c r="DJ800" s="57"/>
      <c r="DK800" s="57"/>
      <c r="DL800" s="57"/>
      <c r="DM800" s="57"/>
      <c r="DN800" s="57"/>
      <c r="DO800" s="57"/>
      <c r="DP800" s="57"/>
      <c r="DQ800" s="57"/>
      <c r="DR800" s="57"/>
      <c r="DS800" s="57"/>
      <c r="DT800" s="57"/>
      <c r="DU800" s="57"/>
      <c r="DV800" s="57"/>
      <c r="DW800" s="57"/>
      <c r="DX800" s="57"/>
      <c r="DY800" s="57"/>
      <c r="DZ800" s="57"/>
      <c r="EA800" s="57"/>
      <c r="EB800" s="57"/>
      <c r="EC800" s="57"/>
      <c r="ED800" s="57"/>
      <c r="EE800" s="57"/>
      <c r="EF800" s="57"/>
      <c r="EG800" s="57"/>
      <c r="EH800" s="57"/>
      <c r="EI800" s="57"/>
      <c r="EJ800" s="57"/>
      <c r="EK800" s="57"/>
      <c r="EL800" s="57"/>
      <c r="EM800" s="57"/>
      <c r="EN800" s="57"/>
      <c r="EO800" s="57"/>
      <c r="EP800" s="57"/>
      <c r="EQ800" s="57"/>
      <c r="ER800" s="57"/>
      <c r="ES800" s="57"/>
      <c r="ET800" s="57"/>
      <c r="EU800" s="57"/>
      <c r="EV800" s="57"/>
      <c r="EW800" s="57"/>
      <c r="EX800" s="57"/>
      <c r="EY800" s="57"/>
      <c r="EZ800" s="57"/>
      <c r="FA800" s="57"/>
      <c r="FB800" s="57"/>
      <c r="FC800" s="57"/>
      <c r="FD800" s="57"/>
      <c r="FE800" s="57"/>
      <c r="FF800" s="57"/>
      <c r="FG800" s="57"/>
      <c r="FH800" s="57"/>
      <c r="FI800" s="57"/>
      <c r="FJ800" s="57"/>
      <c r="FK800" s="57"/>
      <c r="FL800" s="57"/>
      <c r="FM800" s="57"/>
      <c r="FN800" s="57"/>
      <c r="FO800" s="57"/>
      <c r="FP800" s="57"/>
      <c r="FQ800" s="57"/>
      <c r="FR800" s="57"/>
      <c r="FS800" s="57"/>
      <c r="FT800" s="57"/>
      <c r="FU800" s="57"/>
      <c r="FV800" s="57"/>
      <c r="FW800" s="57"/>
      <c r="FX800" s="57"/>
      <c r="FY800" s="57"/>
      <c r="FZ800" s="57"/>
      <c r="GA800" s="57"/>
      <c r="GB800" s="57"/>
      <c r="GC800" s="57"/>
      <c r="GD800" s="57"/>
      <c r="GE800" s="57"/>
      <c r="GF800" s="57"/>
      <c r="GG800" s="57"/>
      <c r="GH800" s="57"/>
      <c r="GI800" s="57"/>
      <c r="GJ800" s="57"/>
      <c r="GK800" s="57"/>
      <c r="GL800" s="57"/>
      <c r="GM800" s="57"/>
      <c r="GN800" s="57"/>
      <c r="GO800" s="57"/>
      <c r="GP800" s="57"/>
      <c r="GQ800" s="57"/>
      <c r="GR800" s="57"/>
      <c r="GS800" s="57"/>
      <c r="GT800" s="57"/>
      <c r="GU800" s="57"/>
      <c r="GV800" s="57"/>
      <c r="GW800" s="57"/>
      <c r="GX800" s="57"/>
      <c r="GY800" s="57"/>
      <c r="GZ800" s="57"/>
      <c r="HA800" s="57"/>
      <c r="HB800" s="57"/>
      <c r="HC800" s="57"/>
      <c r="HD800" s="57"/>
      <c r="HE800" s="57"/>
      <c r="HF800" s="57"/>
      <c r="HG800" s="57"/>
      <c r="HH800" s="57"/>
      <c r="HI800" s="57"/>
      <c r="HJ800" s="57"/>
      <c r="HK800" s="57"/>
      <c r="HL800" s="57"/>
      <c r="HM800" s="57"/>
      <c r="HN800" s="57"/>
      <c r="HO800" s="57"/>
      <c r="HP800" s="57"/>
      <c r="HQ800" s="57"/>
      <c r="HR800" s="57"/>
      <c r="HS800" s="57"/>
      <c r="HT800" s="57"/>
      <c r="HU800" s="57"/>
      <c r="HV800" s="57"/>
      <c r="HW800" s="57"/>
      <c r="HX800" s="57"/>
      <c r="HY800" s="57"/>
      <c r="HZ800" s="57"/>
      <c r="IA800" s="57"/>
      <c r="IB800" s="57"/>
      <c r="IC800" s="57"/>
    </row>
    <row r="801" spans="4:237"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  <c r="AA801" s="57"/>
      <c r="AB801" s="57"/>
      <c r="AC801" s="57"/>
      <c r="AD801" s="57"/>
      <c r="AE801" s="57"/>
      <c r="AF801" s="57"/>
      <c r="AG801" s="57"/>
      <c r="AH801" s="57"/>
      <c r="AI801" s="57"/>
      <c r="AJ801" s="57"/>
      <c r="AK801" s="57"/>
      <c r="AL801" s="57"/>
      <c r="AM801" s="57"/>
      <c r="AN801" s="57"/>
      <c r="AO801" s="57"/>
      <c r="AP801" s="57"/>
      <c r="AQ801" s="57"/>
      <c r="AR801" s="57"/>
      <c r="AS801" s="57"/>
      <c r="AT801" s="57"/>
      <c r="AU801" s="57"/>
      <c r="AV801" s="57"/>
      <c r="AW801" s="57"/>
      <c r="AX801" s="57"/>
      <c r="AY801" s="57"/>
      <c r="AZ801" s="57"/>
      <c r="BA801" s="57"/>
      <c r="BB801" s="57"/>
      <c r="BC801" s="57"/>
      <c r="BD801" s="57"/>
      <c r="BE801" s="57"/>
      <c r="BF801" s="57"/>
      <c r="BG801" s="57"/>
      <c r="BH801" s="57"/>
      <c r="BI801" s="57"/>
      <c r="BJ801" s="57"/>
      <c r="BK801" s="57"/>
      <c r="BL801" s="57"/>
      <c r="BM801" s="57"/>
      <c r="BN801" s="57"/>
      <c r="BO801" s="57"/>
      <c r="BP801" s="57"/>
      <c r="BQ801" s="57"/>
      <c r="BR801" s="57"/>
      <c r="BS801" s="57"/>
      <c r="BT801" s="57"/>
      <c r="BU801" s="57"/>
      <c r="BV801" s="57"/>
      <c r="BW801" s="57"/>
      <c r="BX801" s="57"/>
      <c r="BY801" s="57"/>
      <c r="BZ801" s="57"/>
      <c r="CA801" s="57"/>
      <c r="CB801" s="57"/>
      <c r="CC801" s="57"/>
      <c r="CD801" s="57"/>
      <c r="CE801" s="57"/>
      <c r="CF801" s="57"/>
      <c r="CG801" s="57"/>
      <c r="CH801" s="57"/>
      <c r="CI801" s="57"/>
      <c r="CJ801" s="57"/>
      <c r="CK801" s="57"/>
      <c r="CL801" s="57"/>
      <c r="CM801" s="57"/>
      <c r="CN801" s="57"/>
      <c r="CO801" s="57"/>
      <c r="CP801" s="57"/>
      <c r="CQ801" s="57"/>
      <c r="CR801" s="57"/>
      <c r="CS801" s="57"/>
      <c r="CT801" s="57"/>
      <c r="CU801" s="57"/>
      <c r="CV801" s="57"/>
      <c r="CW801" s="57"/>
      <c r="CX801" s="57"/>
      <c r="CY801" s="57"/>
      <c r="CZ801" s="57"/>
      <c r="DA801" s="57"/>
      <c r="DB801" s="57"/>
      <c r="DC801" s="57"/>
      <c r="DD801" s="57"/>
      <c r="DE801" s="57"/>
      <c r="DF801" s="57"/>
      <c r="DG801" s="57"/>
      <c r="DH801" s="57"/>
      <c r="DI801" s="57"/>
      <c r="DJ801" s="57"/>
      <c r="DK801" s="57"/>
      <c r="DL801" s="57"/>
      <c r="DM801" s="57"/>
      <c r="DN801" s="57"/>
      <c r="DO801" s="57"/>
      <c r="DP801" s="57"/>
      <c r="DQ801" s="57"/>
      <c r="DR801" s="57"/>
      <c r="DS801" s="57"/>
      <c r="DT801" s="57"/>
      <c r="DU801" s="57"/>
      <c r="DV801" s="57"/>
      <c r="DW801" s="57"/>
      <c r="DX801" s="57"/>
      <c r="DY801" s="57"/>
      <c r="DZ801" s="57"/>
      <c r="EA801" s="57"/>
      <c r="EB801" s="57"/>
      <c r="EC801" s="57"/>
      <c r="ED801" s="57"/>
      <c r="EE801" s="57"/>
      <c r="EF801" s="57"/>
      <c r="EG801" s="57"/>
      <c r="EH801" s="57"/>
      <c r="EI801" s="57"/>
      <c r="EJ801" s="57"/>
      <c r="EK801" s="57"/>
      <c r="EL801" s="57"/>
      <c r="EM801" s="57"/>
      <c r="EN801" s="57"/>
      <c r="EO801" s="57"/>
      <c r="EP801" s="57"/>
      <c r="EQ801" s="57"/>
      <c r="ER801" s="57"/>
      <c r="ES801" s="57"/>
      <c r="ET801" s="57"/>
      <c r="EU801" s="57"/>
      <c r="EV801" s="57"/>
      <c r="EW801" s="57"/>
      <c r="EX801" s="57"/>
      <c r="EY801" s="57"/>
      <c r="EZ801" s="57"/>
      <c r="FA801" s="57"/>
      <c r="FB801" s="57"/>
      <c r="FC801" s="57"/>
      <c r="FD801" s="57"/>
      <c r="FE801" s="57"/>
      <c r="FF801" s="57"/>
      <c r="FG801" s="57"/>
      <c r="FH801" s="57"/>
      <c r="FI801" s="57"/>
      <c r="FJ801" s="57"/>
      <c r="FK801" s="57"/>
      <c r="FL801" s="57"/>
      <c r="FM801" s="57"/>
      <c r="FN801" s="57"/>
      <c r="FO801" s="57"/>
      <c r="FP801" s="57"/>
      <c r="FQ801" s="57"/>
      <c r="FR801" s="57"/>
      <c r="FS801" s="57"/>
      <c r="FT801" s="57"/>
      <c r="FU801" s="57"/>
      <c r="FV801" s="57"/>
      <c r="FW801" s="57"/>
      <c r="FX801" s="57"/>
      <c r="FY801" s="57"/>
      <c r="FZ801" s="57"/>
      <c r="GA801" s="57"/>
      <c r="GB801" s="57"/>
      <c r="GC801" s="57"/>
      <c r="GD801" s="57"/>
      <c r="GE801" s="57"/>
      <c r="GF801" s="57"/>
      <c r="GG801" s="57"/>
      <c r="GH801" s="57"/>
      <c r="GI801" s="57"/>
      <c r="GJ801" s="57"/>
      <c r="GK801" s="57"/>
      <c r="GL801" s="57"/>
      <c r="GM801" s="57"/>
      <c r="GN801" s="57"/>
      <c r="GO801" s="57"/>
      <c r="GP801" s="57"/>
      <c r="GQ801" s="57"/>
      <c r="GR801" s="57"/>
      <c r="GS801" s="57"/>
      <c r="GT801" s="57"/>
      <c r="GU801" s="57"/>
      <c r="GV801" s="57"/>
      <c r="GW801" s="57"/>
      <c r="GX801" s="57"/>
      <c r="GY801" s="57"/>
      <c r="GZ801" s="57"/>
      <c r="HA801" s="57"/>
      <c r="HB801" s="57"/>
      <c r="HC801" s="57"/>
      <c r="HD801" s="57"/>
      <c r="HE801" s="57"/>
      <c r="HF801" s="57"/>
      <c r="HG801" s="57"/>
      <c r="HH801" s="57"/>
      <c r="HI801" s="57"/>
      <c r="HJ801" s="57"/>
      <c r="HK801" s="57"/>
      <c r="HL801" s="57"/>
      <c r="HM801" s="57"/>
      <c r="HN801" s="57"/>
      <c r="HO801" s="57"/>
      <c r="HP801" s="57"/>
      <c r="HQ801" s="57"/>
      <c r="HR801" s="57"/>
      <c r="HS801" s="57"/>
      <c r="HT801" s="57"/>
      <c r="HU801" s="57"/>
      <c r="HV801" s="57"/>
      <c r="HW801" s="57"/>
      <c r="HX801" s="57"/>
      <c r="HY801" s="57"/>
      <c r="HZ801" s="57"/>
      <c r="IA801" s="57"/>
      <c r="IB801" s="57"/>
      <c r="IC801" s="57"/>
    </row>
    <row r="802" spans="4:237"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  <c r="AA802" s="57"/>
      <c r="AB802" s="57"/>
      <c r="AC802" s="57"/>
      <c r="AD802" s="57"/>
      <c r="AE802" s="57"/>
      <c r="AF802" s="57"/>
      <c r="AG802" s="57"/>
      <c r="AH802" s="57"/>
      <c r="AI802" s="57"/>
      <c r="AJ802" s="57"/>
      <c r="AK802" s="57"/>
      <c r="AL802" s="57"/>
      <c r="AM802" s="57"/>
      <c r="AN802" s="57"/>
      <c r="AO802" s="57"/>
      <c r="AP802" s="57"/>
      <c r="AQ802" s="57"/>
      <c r="AR802" s="57"/>
      <c r="AS802" s="57"/>
      <c r="AT802" s="57"/>
      <c r="AU802" s="57"/>
      <c r="AV802" s="57"/>
      <c r="AW802" s="57"/>
      <c r="AX802" s="57"/>
      <c r="AY802" s="57"/>
      <c r="AZ802" s="57"/>
      <c r="BA802" s="57"/>
      <c r="BB802" s="57"/>
      <c r="BC802" s="57"/>
      <c r="BD802" s="57"/>
      <c r="BE802" s="57"/>
      <c r="BF802" s="57"/>
      <c r="BG802" s="57"/>
      <c r="BH802" s="57"/>
      <c r="BI802" s="57"/>
      <c r="BJ802" s="57"/>
      <c r="BK802" s="57"/>
      <c r="BL802" s="57"/>
      <c r="BM802" s="57"/>
      <c r="BN802" s="57"/>
      <c r="BO802" s="57"/>
      <c r="BP802" s="57"/>
      <c r="BQ802" s="57"/>
      <c r="BR802" s="57"/>
      <c r="BS802" s="57"/>
      <c r="BT802" s="57"/>
      <c r="BU802" s="57"/>
      <c r="BV802" s="57"/>
      <c r="BW802" s="57"/>
      <c r="BX802" s="57"/>
      <c r="BY802" s="57"/>
      <c r="BZ802" s="57"/>
      <c r="CA802" s="57"/>
      <c r="CB802" s="57"/>
      <c r="CC802" s="57"/>
      <c r="CD802" s="57"/>
      <c r="CE802" s="57"/>
      <c r="CF802" s="57"/>
      <c r="CG802" s="57"/>
      <c r="CH802" s="57"/>
      <c r="CI802" s="57"/>
      <c r="CJ802" s="57"/>
      <c r="CK802" s="57"/>
      <c r="CL802" s="57"/>
      <c r="CM802" s="57"/>
      <c r="CN802" s="57"/>
      <c r="CO802" s="57"/>
      <c r="CP802" s="57"/>
      <c r="CQ802" s="57"/>
      <c r="CR802" s="57"/>
      <c r="CS802" s="57"/>
      <c r="CT802" s="57"/>
      <c r="CU802" s="57"/>
      <c r="CV802" s="57"/>
      <c r="CW802" s="57"/>
      <c r="CX802" s="57"/>
      <c r="CY802" s="57"/>
      <c r="CZ802" s="57"/>
      <c r="DA802" s="57"/>
      <c r="DB802" s="57"/>
      <c r="DC802" s="57"/>
      <c r="DD802" s="57"/>
      <c r="DE802" s="57"/>
      <c r="DF802" s="57"/>
      <c r="DG802" s="57"/>
      <c r="DH802" s="57"/>
      <c r="DI802" s="57"/>
      <c r="DJ802" s="57"/>
      <c r="DK802" s="57"/>
      <c r="DL802" s="57"/>
      <c r="DM802" s="57"/>
      <c r="DN802" s="57"/>
      <c r="DO802" s="57"/>
      <c r="DP802" s="57"/>
      <c r="DQ802" s="57"/>
      <c r="DR802" s="57"/>
      <c r="DS802" s="57"/>
      <c r="DT802" s="57"/>
      <c r="DU802" s="57"/>
      <c r="DV802" s="57"/>
      <c r="DW802" s="57"/>
      <c r="DX802" s="57"/>
      <c r="DY802" s="57"/>
      <c r="DZ802" s="57"/>
      <c r="EA802" s="57"/>
      <c r="EB802" s="57"/>
      <c r="EC802" s="57"/>
      <c r="ED802" s="57"/>
      <c r="EE802" s="57"/>
      <c r="EF802" s="57"/>
      <c r="EG802" s="57"/>
      <c r="EH802" s="57"/>
      <c r="EI802" s="57"/>
      <c r="EJ802" s="57"/>
      <c r="EK802" s="57"/>
      <c r="EL802" s="57"/>
      <c r="EM802" s="57"/>
      <c r="EN802" s="57"/>
      <c r="EO802" s="57"/>
      <c r="EP802" s="57"/>
      <c r="EQ802" s="57"/>
      <c r="ER802" s="57"/>
      <c r="ES802" s="57"/>
      <c r="ET802" s="57"/>
      <c r="EU802" s="57"/>
      <c r="EV802" s="57"/>
      <c r="EW802" s="57"/>
      <c r="EX802" s="57"/>
      <c r="EY802" s="57"/>
      <c r="EZ802" s="57"/>
      <c r="FA802" s="57"/>
      <c r="FB802" s="57"/>
      <c r="FC802" s="57"/>
      <c r="FD802" s="57"/>
      <c r="FE802" s="57"/>
      <c r="FF802" s="57"/>
      <c r="FG802" s="57"/>
      <c r="FH802" s="57"/>
      <c r="FI802" s="57"/>
      <c r="FJ802" s="57"/>
      <c r="FK802" s="57"/>
      <c r="FL802" s="57"/>
      <c r="FM802" s="57"/>
      <c r="FN802" s="57"/>
      <c r="FO802" s="57"/>
      <c r="FP802" s="57"/>
      <c r="FQ802" s="57"/>
      <c r="FR802" s="57"/>
      <c r="FS802" s="57"/>
      <c r="FT802" s="57"/>
      <c r="FU802" s="57"/>
      <c r="FV802" s="57"/>
      <c r="FW802" s="57"/>
      <c r="FX802" s="57"/>
      <c r="FY802" s="57"/>
      <c r="FZ802" s="57"/>
      <c r="GA802" s="57"/>
      <c r="GB802" s="57"/>
      <c r="GC802" s="57"/>
      <c r="GD802" s="57"/>
      <c r="GE802" s="57"/>
      <c r="GF802" s="57"/>
      <c r="GG802" s="57"/>
      <c r="GH802" s="57"/>
      <c r="GI802" s="57"/>
      <c r="GJ802" s="57"/>
      <c r="GK802" s="57"/>
      <c r="GL802" s="57"/>
      <c r="GM802" s="57"/>
      <c r="GN802" s="57"/>
      <c r="GO802" s="57"/>
      <c r="GP802" s="57"/>
      <c r="GQ802" s="57"/>
      <c r="GR802" s="57"/>
      <c r="GS802" s="57"/>
      <c r="GT802" s="57"/>
      <c r="GU802" s="57"/>
      <c r="GV802" s="57"/>
      <c r="GW802" s="57"/>
      <c r="GX802" s="57"/>
      <c r="GY802" s="57"/>
      <c r="GZ802" s="57"/>
      <c r="HA802" s="57"/>
      <c r="HB802" s="57"/>
      <c r="HC802" s="57"/>
      <c r="HD802" s="57"/>
      <c r="HE802" s="57"/>
      <c r="HF802" s="57"/>
      <c r="HG802" s="57"/>
      <c r="HH802" s="57"/>
      <c r="HI802" s="57"/>
      <c r="HJ802" s="57"/>
      <c r="HK802" s="57"/>
      <c r="HL802" s="57"/>
      <c r="HM802" s="57"/>
      <c r="HN802" s="57"/>
      <c r="HO802" s="57"/>
      <c r="HP802" s="57"/>
      <c r="HQ802" s="57"/>
      <c r="HR802" s="57"/>
      <c r="HS802" s="57"/>
      <c r="HT802" s="57"/>
      <c r="HU802" s="57"/>
      <c r="HV802" s="57"/>
      <c r="HW802" s="57"/>
      <c r="HX802" s="57"/>
      <c r="HY802" s="57"/>
      <c r="HZ802" s="57"/>
      <c r="IA802" s="57"/>
      <c r="IB802" s="57"/>
      <c r="IC802" s="57"/>
    </row>
    <row r="803" spans="4:237"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  <c r="AA803" s="57"/>
      <c r="AB803" s="57"/>
      <c r="AC803" s="57"/>
      <c r="AD803" s="57"/>
      <c r="AE803" s="57"/>
      <c r="AF803" s="57"/>
      <c r="AG803" s="57"/>
      <c r="AH803" s="57"/>
      <c r="AI803" s="57"/>
      <c r="AJ803" s="57"/>
      <c r="AK803" s="57"/>
      <c r="AL803" s="57"/>
      <c r="AM803" s="57"/>
      <c r="AN803" s="57"/>
      <c r="AO803" s="57"/>
      <c r="AP803" s="57"/>
      <c r="AQ803" s="57"/>
      <c r="AR803" s="57"/>
      <c r="AS803" s="57"/>
      <c r="AT803" s="57"/>
      <c r="AU803" s="57"/>
      <c r="AV803" s="57"/>
      <c r="AW803" s="57"/>
      <c r="AX803" s="57"/>
      <c r="AY803" s="57"/>
      <c r="AZ803" s="57"/>
      <c r="BA803" s="57"/>
      <c r="BB803" s="57"/>
      <c r="BC803" s="57"/>
      <c r="BD803" s="57"/>
      <c r="BE803" s="57"/>
      <c r="BF803" s="57"/>
      <c r="BG803" s="57"/>
      <c r="BH803" s="57"/>
      <c r="BI803" s="57"/>
      <c r="BJ803" s="57"/>
      <c r="BK803" s="57"/>
      <c r="BL803" s="57"/>
      <c r="BM803" s="57"/>
      <c r="BN803" s="57"/>
      <c r="BO803" s="57"/>
      <c r="BP803" s="57"/>
      <c r="BQ803" s="57"/>
      <c r="BR803" s="57"/>
      <c r="BS803" s="57"/>
      <c r="BT803" s="57"/>
      <c r="BU803" s="57"/>
      <c r="BV803" s="57"/>
      <c r="BW803" s="57"/>
      <c r="BX803" s="57"/>
      <c r="BY803" s="57"/>
      <c r="BZ803" s="57"/>
      <c r="CA803" s="57"/>
      <c r="CB803" s="57"/>
      <c r="CC803" s="57"/>
      <c r="CD803" s="57"/>
      <c r="CE803" s="57"/>
      <c r="CF803" s="57"/>
      <c r="CG803" s="57"/>
      <c r="CH803" s="57"/>
      <c r="CI803" s="57"/>
      <c r="CJ803" s="57"/>
      <c r="CK803" s="57"/>
      <c r="CL803" s="57"/>
      <c r="CM803" s="57"/>
      <c r="CN803" s="57"/>
      <c r="CO803" s="57"/>
      <c r="CP803" s="57"/>
      <c r="CQ803" s="57"/>
      <c r="CR803" s="57"/>
      <c r="CS803" s="57"/>
      <c r="CT803" s="57"/>
      <c r="CU803" s="57"/>
      <c r="CV803" s="57"/>
      <c r="CW803" s="57"/>
      <c r="CX803" s="57"/>
      <c r="CY803" s="57"/>
      <c r="CZ803" s="57"/>
      <c r="DA803" s="57"/>
      <c r="DB803" s="57"/>
      <c r="DC803" s="57"/>
      <c r="DD803" s="57"/>
      <c r="DE803" s="57"/>
      <c r="DF803" s="57"/>
      <c r="DG803" s="57"/>
      <c r="DH803" s="57"/>
      <c r="DI803" s="57"/>
      <c r="DJ803" s="57"/>
      <c r="DK803" s="57"/>
      <c r="DL803" s="57"/>
      <c r="DM803" s="57"/>
      <c r="DN803" s="57"/>
      <c r="DO803" s="57"/>
      <c r="DP803" s="57"/>
      <c r="DQ803" s="57"/>
      <c r="DR803" s="57"/>
      <c r="DS803" s="57"/>
      <c r="DT803" s="57"/>
      <c r="DU803" s="57"/>
      <c r="DV803" s="57"/>
      <c r="DW803" s="57"/>
      <c r="DX803" s="57"/>
      <c r="DY803" s="57"/>
      <c r="DZ803" s="57"/>
      <c r="EA803" s="57"/>
      <c r="EB803" s="57"/>
      <c r="EC803" s="57"/>
      <c r="ED803" s="57"/>
      <c r="EE803" s="57"/>
      <c r="EF803" s="57"/>
      <c r="EG803" s="57"/>
      <c r="EH803" s="57"/>
      <c r="EI803" s="57"/>
      <c r="EJ803" s="57"/>
      <c r="EK803" s="57"/>
      <c r="EL803" s="57"/>
      <c r="EM803" s="57"/>
      <c r="EN803" s="57"/>
      <c r="EO803" s="57"/>
      <c r="EP803" s="57"/>
      <c r="EQ803" s="57"/>
      <c r="ER803" s="57"/>
      <c r="ES803" s="57"/>
      <c r="ET803" s="57"/>
      <c r="EU803" s="57"/>
      <c r="EV803" s="57"/>
      <c r="EW803" s="57"/>
      <c r="EX803" s="57"/>
      <c r="EY803" s="57"/>
      <c r="EZ803" s="57"/>
      <c r="FA803" s="57"/>
      <c r="FB803" s="57"/>
      <c r="FC803" s="57"/>
      <c r="FD803" s="57"/>
      <c r="FE803" s="57"/>
      <c r="FF803" s="57"/>
      <c r="FG803" s="57"/>
      <c r="FH803" s="57"/>
      <c r="FI803" s="57"/>
      <c r="FJ803" s="57"/>
      <c r="FK803" s="57"/>
      <c r="FL803" s="57"/>
      <c r="FM803" s="57"/>
      <c r="FN803" s="57"/>
      <c r="FO803" s="57"/>
      <c r="FP803" s="57"/>
      <c r="FQ803" s="57"/>
      <c r="FR803" s="57"/>
      <c r="FS803" s="57"/>
      <c r="FT803" s="57"/>
      <c r="FU803" s="57"/>
      <c r="FV803" s="57"/>
      <c r="FW803" s="57"/>
      <c r="FX803" s="57"/>
      <c r="FY803" s="57"/>
      <c r="FZ803" s="57"/>
      <c r="GA803" s="57"/>
      <c r="GB803" s="57"/>
      <c r="GC803" s="57"/>
      <c r="GD803" s="57"/>
      <c r="GE803" s="57"/>
      <c r="GF803" s="57"/>
      <c r="GG803" s="57"/>
      <c r="GH803" s="57"/>
      <c r="GI803" s="57"/>
      <c r="GJ803" s="57"/>
      <c r="GK803" s="57"/>
      <c r="GL803" s="57"/>
      <c r="GM803" s="57"/>
      <c r="GN803" s="57"/>
      <c r="GO803" s="57"/>
      <c r="GP803" s="57"/>
      <c r="GQ803" s="57"/>
      <c r="GR803" s="57"/>
      <c r="GS803" s="57"/>
      <c r="GT803" s="57"/>
      <c r="GU803" s="57"/>
      <c r="GV803" s="57"/>
      <c r="GW803" s="57"/>
      <c r="GX803" s="57"/>
      <c r="GY803" s="57"/>
      <c r="GZ803" s="57"/>
      <c r="HA803" s="57"/>
      <c r="HB803" s="57"/>
      <c r="HC803" s="57"/>
      <c r="HD803" s="57"/>
      <c r="HE803" s="57"/>
      <c r="HF803" s="57"/>
      <c r="HG803" s="57"/>
      <c r="HH803" s="57"/>
      <c r="HI803" s="57"/>
      <c r="HJ803" s="57"/>
      <c r="HK803" s="57"/>
      <c r="HL803" s="57"/>
      <c r="HM803" s="57"/>
      <c r="HN803" s="57"/>
      <c r="HO803" s="57"/>
      <c r="HP803" s="57"/>
      <c r="HQ803" s="57"/>
      <c r="HR803" s="57"/>
      <c r="HS803" s="57"/>
      <c r="HT803" s="57"/>
      <c r="HU803" s="57"/>
      <c r="HV803" s="57"/>
      <c r="HW803" s="57"/>
      <c r="HX803" s="57"/>
      <c r="HY803" s="57"/>
      <c r="HZ803" s="57"/>
      <c r="IA803" s="57"/>
      <c r="IB803" s="57"/>
      <c r="IC803" s="57"/>
    </row>
    <row r="804" spans="4:237"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  <c r="AA804" s="57"/>
      <c r="AB804" s="57"/>
      <c r="AC804" s="57"/>
      <c r="AD804" s="57"/>
      <c r="AE804" s="57"/>
      <c r="AF804" s="57"/>
      <c r="AG804" s="57"/>
      <c r="AH804" s="57"/>
      <c r="AI804" s="57"/>
      <c r="AJ804" s="57"/>
      <c r="AK804" s="57"/>
      <c r="AL804" s="57"/>
      <c r="AM804" s="57"/>
      <c r="AN804" s="57"/>
      <c r="AO804" s="57"/>
      <c r="AP804" s="57"/>
      <c r="AQ804" s="57"/>
      <c r="AR804" s="57"/>
      <c r="AS804" s="57"/>
      <c r="AT804" s="57"/>
      <c r="AU804" s="57"/>
      <c r="AV804" s="57"/>
      <c r="AW804" s="57"/>
      <c r="AX804" s="57"/>
      <c r="AY804" s="57"/>
      <c r="AZ804" s="57"/>
      <c r="BA804" s="57"/>
      <c r="BB804" s="57"/>
      <c r="BC804" s="57"/>
      <c r="BD804" s="57"/>
      <c r="BE804" s="57"/>
      <c r="BF804" s="57"/>
      <c r="BG804" s="57"/>
      <c r="BH804" s="57"/>
      <c r="BI804" s="57"/>
      <c r="BJ804" s="57"/>
      <c r="BK804" s="57"/>
      <c r="BL804" s="57"/>
      <c r="BM804" s="57"/>
      <c r="BN804" s="57"/>
      <c r="BO804" s="57"/>
      <c r="BP804" s="57"/>
      <c r="BQ804" s="57"/>
      <c r="BR804" s="57"/>
      <c r="BS804" s="57"/>
      <c r="BT804" s="57"/>
      <c r="BU804" s="57"/>
      <c r="BV804" s="57"/>
      <c r="BW804" s="57"/>
      <c r="BX804" s="57"/>
      <c r="BY804" s="57"/>
      <c r="BZ804" s="57"/>
      <c r="CA804" s="57"/>
      <c r="CB804" s="57"/>
      <c r="CC804" s="57"/>
      <c r="CD804" s="57"/>
      <c r="CE804" s="57"/>
      <c r="CF804" s="57"/>
      <c r="CG804" s="57"/>
      <c r="CH804" s="57"/>
      <c r="CI804" s="57"/>
      <c r="CJ804" s="57"/>
      <c r="CK804" s="57"/>
      <c r="CL804" s="57"/>
      <c r="CM804" s="57"/>
      <c r="CN804" s="57"/>
      <c r="CO804" s="57"/>
      <c r="CP804" s="57"/>
      <c r="CQ804" s="57"/>
      <c r="CR804" s="57"/>
      <c r="CS804" s="57"/>
      <c r="CT804" s="57"/>
      <c r="CU804" s="57"/>
      <c r="CV804" s="57"/>
      <c r="CW804" s="57"/>
      <c r="CX804" s="57"/>
      <c r="CY804" s="57"/>
      <c r="CZ804" s="57"/>
      <c r="DA804" s="57"/>
      <c r="DB804" s="57"/>
      <c r="DC804" s="57"/>
      <c r="DD804" s="57"/>
      <c r="DE804" s="57"/>
      <c r="DF804" s="57"/>
      <c r="DG804" s="57"/>
      <c r="DH804" s="57"/>
      <c r="DI804" s="57"/>
      <c r="DJ804" s="57"/>
      <c r="DK804" s="57"/>
      <c r="DL804" s="57"/>
      <c r="DM804" s="57"/>
      <c r="DN804" s="57"/>
      <c r="DO804" s="57"/>
      <c r="DP804" s="57"/>
      <c r="DQ804" s="57"/>
      <c r="DR804" s="57"/>
      <c r="DS804" s="57"/>
      <c r="DT804" s="57"/>
      <c r="DU804" s="57"/>
      <c r="DV804" s="57"/>
      <c r="DW804" s="57"/>
      <c r="DX804" s="57"/>
      <c r="DY804" s="57"/>
      <c r="DZ804" s="57"/>
      <c r="EA804" s="57"/>
      <c r="EB804" s="57"/>
      <c r="EC804" s="57"/>
      <c r="ED804" s="57"/>
      <c r="EE804" s="57"/>
      <c r="EF804" s="57"/>
      <c r="EG804" s="57"/>
      <c r="EH804" s="57"/>
      <c r="EI804" s="57"/>
      <c r="EJ804" s="57"/>
      <c r="EK804" s="57"/>
      <c r="EL804" s="57"/>
      <c r="EM804" s="57"/>
      <c r="EN804" s="57"/>
      <c r="EO804" s="57"/>
      <c r="EP804" s="57"/>
      <c r="EQ804" s="57"/>
      <c r="ER804" s="57"/>
      <c r="ES804" s="57"/>
      <c r="ET804" s="57"/>
      <c r="EU804" s="57"/>
      <c r="EV804" s="57"/>
      <c r="EW804" s="57"/>
      <c r="EX804" s="57"/>
      <c r="EY804" s="57"/>
      <c r="EZ804" s="57"/>
      <c r="FA804" s="57"/>
      <c r="FB804" s="57"/>
      <c r="FC804" s="57"/>
      <c r="FD804" s="57"/>
      <c r="FE804" s="57"/>
      <c r="FF804" s="57"/>
      <c r="FG804" s="57"/>
      <c r="FH804" s="57"/>
      <c r="FI804" s="57"/>
      <c r="FJ804" s="57"/>
      <c r="FK804" s="57"/>
      <c r="FL804" s="57"/>
      <c r="FM804" s="57"/>
      <c r="FN804" s="57"/>
      <c r="FO804" s="57"/>
      <c r="FP804" s="57"/>
      <c r="FQ804" s="57"/>
      <c r="FR804" s="57"/>
      <c r="FS804" s="57"/>
      <c r="FT804" s="57"/>
      <c r="FU804" s="57"/>
      <c r="FV804" s="57"/>
      <c r="FW804" s="57"/>
      <c r="FX804" s="57"/>
      <c r="FY804" s="57"/>
      <c r="FZ804" s="57"/>
      <c r="GA804" s="57"/>
      <c r="GB804" s="57"/>
      <c r="GC804" s="57"/>
      <c r="GD804" s="57"/>
      <c r="GE804" s="57"/>
      <c r="GF804" s="57"/>
      <c r="GG804" s="57"/>
      <c r="GH804" s="57"/>
      <c r="GI804" s="57"/>
      <c r="GJ804" s="57"/>
      <c r="GK804" s="57"/>
      <c r="GL804" s="57"/>
      <c r="GM804" s="57"/>
      <c r="GN804" s="57"/>
      <c r="GO804" s="57"/>
      <c r="GP804" s="57"/>
      <c r="GQ804" s="57"/>
      <c r="GR804" s="57"/>
      <c r="GS804" s="57"/>
      <c r="GT804" s="57"/>
      <c r="GU804" s="57"/>
      <c r="GV804" s="57"/>
      <c r="GW804" s="57"/>
      <c r="GX804" s="57"/>
      <c r="GY804" s="57"/>
      <c r="GZ804" s="57"/>
      <c r="HA804" s="57"/>
      <c r="HB804" s="57"/>
      <c r="HC804" s="57"/>
      <c r="HD804" s="57"/>
      <c r="HE804" s="57"/>
      <c r="HF804" s="57"/>
      <c r="HG804" s="57"/>
      <c r="HH804" s="57"/>
      <c r="HI804" s="57"/>
      <c r="HJ804" s="57"/>
      <c r="HK804" s="57"/>
      <c r="HL804" s="57"/>
      <c r="HM804" s="57"/>
      <c r="HN804" s="57"/>
      <c r="HO804" s="57"/>
      <c r="HP804" s="57"/>
      <c r="HQ804" s="57"/>
      <c r="HR804" s="57"/>
      <c r="HS804" s="57"/>
      <c r="HT804" s="57"/>
      <c r="HU804" s="57"/>
      <c r="HV804" s="57"/>
      <c r="HW804" s="57"/>
      <c r="HX804" s="57"/>
      <c r="HY804" s="57"/>
      <c r="HZ804" s="57"/>
      <c r="IA804" s="57"/>
      <c r="IB804" s="57"/>
      <c r="IC804" s="57"/>
    </row>
    <row r="805" spans="4:237"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  <c r="AA805" s="57"/>
      <c r="AB805" s="57"/>
      <c r="AC805" s="57"/>
      <c r="AD805" s="57"/>
      <c r="AE805" s="57"/>
      <c r="AF805" s="57"/>
      <c r="AG805" s="57"/>
      <c r="AH805" s="57"/>
      <c r="AI805" s="57"/>
      <c r="AJ805" s="57"/>
      <c r="AK805" s="57"/>
      <c r="AL805" s="57"/>
      <c r="AM805" s="57"/>
      <c r="AN805" s="57"/>
      <c r="AO805" s="57"/>
      <c r="AP805" s="57"/>
      <c r="AQ805" s="57"/>
      <c r="AR805" s="57"/>
      <c r="AS805" s="57"/>
      <c r="AT805" s="57"/>
      <c r="AU805" s="57"/>
      <c r="AV805" s="57"/>
      <c r="AW805" s="57"/>
      <c r="AX805" s="57"/>
      <c r="AY805" s="57"/>
      <c r="AZ805" s="57"/>
      <c r="BA805" s="57"/>
      <c r="BB805" s="57"/>
      <c r="BC805" s="57"/>
      <c r="BD805" s="57"/>
      <c r="BE805" s="57"/>
      <c r="BF805" s="57"/>
      <c r="BG805" s="57"/>
      <c r="BH805" s="57"/>
      <c r="BI805" s="57"/>
      <c r="BJ805" s="57"/>
      <c r="BK805" s="57"/>
      <c r="BL805" s="57"/>
      <c r="BM805" s="57"/>
      <c r="BN805" s="57"/>
      <c r="BO805" s="57"/>
      <c r="BP805" s="57"/>
      <c r="BQ805" s="57"/>
      <c r="BR805" s="57"/>
      <c r="BS805" s="57"/>
      <c r="BT805" s="57"/>
      <c r="BU805" s="57"/>
      <c r="BV805" s="57"/>
      <c r="BW805" s="57"/>
      <c r="BX805" s="57"/>
      <c r="BY805" s="57"/>
      <c r="BZ805" s="57"/>
      <c r="CA805" s="57"/>
      <c r="CB805" s="57"/>
      <c r="CC805" s="57"/>
      <c r="CD805" s="57"/>
      <c r="CE805" s="57"/>
      <c r="CF805" s="57"/>
      <c r="CG805" s="57"/>
      <c r="CH805" s="57"/>
      <c r="CI805" s="57"/>
      <c r="CJ805" s="57"/>
      <c r="CK805" s="57"/>
      <c r="CL805" s="57"/>
      <c r="CM805" s="57"/>
      <c r="CN805" s="57"/>
      <c r="CO805" s="57"/>
      <c r="CP805" s="57"/>
      <c r="CQ805" s="57"/>
      <c r="CR805" s="57"/>
      <c r="CS805" s="57"/>
      <c r="CT805" s="57"/>
      <c r="CU805" s="57"/>
      <c r="CV805" s="57"/>
      <c r="CW805" s="57"/>
      <c r="CX805" s="57"/>
      <c r="CY805" s="57"/>
      <c r="CZ805" s="57"/>
      <c r="DA805" s="57"/>
      <c r="DB805" s="57"/>
      <c r="DC805" s="57"/>
      <c r="DD805" s="57"/>
      <c r="DE805" s="57"/>
      <c r="DF805" s="57"/>
      <c r="DG805" s="57"/>
      <c r="DH805" s="57"/>
      <c r="DI805" s="57"/>
      <c r="DJ805" s="57"/>
      <c r="DK805" s="57"/>
      <c r="DL805" s="57"/>
      <c r="DM805" s="57"/>
      <c r="DN805" s="57"/>
      <c r="DO805" s="57"/>
      <c r="DP805" s="57"/>
      <c r="DQ805" s="57"/>
      <c r="DR805" s="57"/>
      <c r="DS805" s="57"/>
      <c r="DT805" s="57"/>
      <c r="DU805" s="57"/>
      <c r="DV805" s="57"/>
      <c r="DW805" s="57"/>
      <c r="DX805" s="57"/>
      <c r="DY805" s="57"/>
      <c r="DZ805" s="57"/>
      <c r="EA805" s="57"/>
      <c r="EB805" s="57"/>
      <c r="EC805" s="57"/>
      <c r="ED805" s="57"/>
      <c r="EE805" s="57"/>
      <c r="EF805" s="57"/>
      <c r="EG805" s="57"/>
      <c r="EH805" s="57"/>
      <c r="EI805" s="57"/>
      <c r="EJ805" s="57"/>
      <c r="EK805" s="57"/>
      <c r="EL805" s="57"/>
      <c r="EM805" s="57"/>
      <c r="EN805" s="57"/>
      <c r="EO805" s="57"/>
      <c r="EP805" s="57"/>
      <c r="EQ805" s="57"/>
      <c r="ER805" s="57"/>
      <c r="ES805" s="57"/>
      <c r="ET805" s="57"/>
      <c r="EU805" s="57"/>
      <c r="EV805" s="57"/>
      <c r="EW805" s="57"/>
      <c r="EX805" s="57"/>
      <c r="EY805" s="57"/>
      <c r="EZ805" s="57"/>
      <c r="FA805" s="57"/>
      <c r="FB805" s="57"/>
      <c r="FC805" s="57"/>
      <c r="FD805" s="57"/>
      <c r="FE805" s="57"/>
      <c r="FF805" s="57"/>
      <c r="FG805" s="57"/>
      <c r="FH805" s="57"/>
      <c r="FI805" s="57"/>
      <c r="FJ805" s="57"/>
      <c r="FK805" s="57"/>
      <c r="FL805" s="57"/>
      <c r="FM805" s="57"/>
      <c r="FN805" s="57"/>
      <c r="FO805" s="57"/>
      <c r="FP805" s="57"/>
      <c r="FQ805" s="57"/>
      <c r="FR805" s="57"/>
      <c r="FS805" s="57"/>
      <c r="FT805" s="57"/>
      <c r="FU805" s="57"/>
      <c r="FV805" s="57"/>
      <c r="FW805" s="57"/>
      <c r="FX805" s="57"/>
      <c r="FY805" s="57"/>
      <c r="FZ805" s="57"/>
      <c r="GA805" s="57"/>
      <c r="GB805" s="57"/>
      <c r="GC805" s="57"/>
      <c r="GD805" s="57"/>
      <c r="GE805" s="57"/>
      <c r="GF805" s="57"/>
      <c r="GG805" s="57"/>
      <c r="GH805" s="57"/>
      <c r="GI805" s="57"/>
      <c r="GJ805" s="57"/>
      <c r="GK805" s="57"/>
      <c r="GL805" s="57"/>
      <c r="GM805" s="57"/>
      <c r="GN805" s="57"/>
      <c r="GO805" s="57"/>
      <c r="GP805" s="57"/>
      <c r="GQ805" s="57"/>
      <c r="GR805" s="57"/>
      <c r="GS805" s="57"/>
      <c r="GT805" s="57"/>
      <c r="GU805" s="57"/>
      <c r="GV805" s="57"/>
      <c r="GW805" s="57"/>
      <c r="GX805" s="57"/>
      <c r="GY805" s="57"/>
      <c r="GZ805" s="57"/>
      <c r="HA805" s="57"/>
      <c r="HB805" s="57"/>
      <c r="HC805" s="57"/>
      <c r="HD805" s="57"/>
      <c r="HE805" s="57"/>
      <c r="HF805" s="57"/>
      <c r="HG805" s="57"/>
      <c r="HH805" s="57"/>
      <c r="HI805" s="57"/>
      <c r="HJ805" s="57"/>
      <c r="HK805" s="57"/>
      <c r="HL805" s="57"/>
      <c r="HM805" s="57"/>
      <c r="HN805" s="57"/>
      <c r="HO805" s="57"/>
      <c r="HP805" s="57"/>
      <c r="HQ805" s="57"/>
      <c r="HR805" s="57"/>
      <c r="HS805" s="57"/>
      <c r="HT805" s="57"/>
      <c r="HU805" s="57"/>
      <c r="HV805" s="57"/>
      <c r="HW805" s="57"/>
      <c r="HX805" s="57"/>
      <c r="HY805" s="57"/>
      <c r="HZ805" s="57"/>
      <c r="IA805" s="57"/>
      <c r="IB805" s="57"/>
      <c r="IC805" s="57"/>
    </row>
    <row r="806" spans="4:237"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  <c r="AA806" s="57"/>
      <c r="AB806" s="57"/>
      <c r="AC806" s="57"/>
      <c r="AD806" s="57"/>
      <c r="AE806" s="57"/>
      <c r="AF806" s="57"/>
      <c r="AG806" s="57"/>
      <c r="AH806" s="57"/>
      <c r="AI806" s="57"/>
      <c r="AJ806" s="57"/>
      <c r="AK806" s="57"/>
      <c r="AL806" s="57"/>
      <c r="AM806" s="57"/>
      <c r="AN806" s="57"/>
      <c r="AO806" s="57"/>
      <c r="AP806" s="57"/>
      <c r="AQ806" s="57"/>
      <c r="AR806" s="57"/>
      <c r="AS806" s="57"/>
      <c r="AT806" s="57"/>
      <c r="AU806" s="57"/>
      <c r="AV806" s="57"/>
      <c r="AW806" s="57"/>
      <c r="AX806" s="57"/>
      <c r="AY806" s="57"/>
      <c r="AZ806" s="57"/>
      <c r="BA806" s="57"/>
      <c r="BB806" s="57"/>
      <c r="BC806" s="57"/>
      <c r="BD806" s="57"/>
      <c r="BE806" s="57"/>
      <c r="BF806" s="57"/>
      <c r="BG806" s="57"/>
      <c r="BH806" s="57"/>
      <c r="BI806" s="57"/>
      <c r="BJ806" s="57"/>
      <c r="BK806" s="57"/>
      <c r="BL806" s="57"/>
      <c r="BM806" s="57"/>
      <c r="BN806" s="57"/>
      <c r="BO806" s="57"/>
      <c r="BP806" s="57"/>
      <c r="BQ806" s="57"/>
      <c r="BR806" s="57"/>
      <c r="BS806" s="57"/>
      <c r="BT806" s="57"/>
      <c r="BU806" s="57"/>
      <c r="BV806" s="57"/>
      <c r="BW806" s="57"/>
      <c r="BX806" s="57"/>
      <c r="BY806" s="57"/>
      <c r="BZ806" s="57"/>
      <c r="CA806" s="57"/>
      <c r="CB806" s="57"/>
      <c r="CC806" s="57"/>
      <c r="CD806" s="57"/>
      <c r="CE806" s="57"/>
      <c r="CF806" s="57"/>
      <c r="CG806" s="57"/>
      <c r="CH806" s="57"/>
      <c r="CI806" s="57"/>
      <c r="CJ806" s="57"/>
      <c r="CK806" s="57"/>
      <c r="CL806" s="57"/>
      <c r="CM806" s="57"/>
      <c r="CN806" s="57"/>
      <c r="CO806" s="57"/>
      <c r="CP806" s="57"/>
      <c r="CQ806" s="57"/>
      <c r="CR806" s="57"/>
      <c r="CS806" s="57"/>
      <c r="CT806" s="57"/>
      <c r="CU806" s="57"/>
      <c r="CV806" s="57"/>
      <c r="CW806" s="57"/>
      <c r="CX806" s="57"/>
      <c r="CY806" s="57"/>
      <c r="CZ806" s="57"/>
      <c r="DA806" s="57"/>
      <c r="DB806" s="57"/>
      <c r="DC806" s="57"/>
      <c r="DD806" s="57"/>
      <c r="DE806" s="57"/>
      <c r="DF806" s="57"/>
      <c r="DG806" s="57"/>
      <c r="DH806" s="57"/>
      <c r="DI806" s="57"/>
      <c r="DJ806" s="57"/>
      <c r="DK806" s="57"/>
      <c r="DL806" s="57"/>
      <c r="DM806" s="57"/>
      <c r="DN806" s="57"/>
      <c r="DO806" s="57"/>
      <c r="DP806" s="57"/>
      <c r="DQ806" s="57"/>
      <c r="DR806" s="57"/>
      <c r="DS806" s="57"/>
      <c r="DT806" s="57"/>
      <c r="DU806" s="57"/>
      <c r="DV806" s="57"/>
      <c r="DW806" s="57"/>
      <c r="DX806" s="57"/>
      <c r="DY806" s="57"/>
      <c r="DZ806" s="57"/>
      <c r="EA806" s="57"/>
      <c r="EB806" s="57"/>
      <c r="EC806" s="57"/>
      <c r="ED806" s="57"/>
      <c r="EE806" s="57"/>
      <c r="EF806" s="57"/>
      <c r="EG806" s="57"/>
      <c r="EH806" s="57"/>
      <c r="EI806" s="57"/>
      <c r="EJ806" s="57"/>
      <c r="EK806" s="57"/>
      <c r="EL806" s="57"/>
      <c r="EM806" s="57"/>
      <c r="EN806" s="57"/>
      <c r="EO806" s="57"/>
      <c r="EP806" s="57"/>
      <c r="EQ806" s="57"/>
      <c r="ER806" s="57"/>
      <c r="ES806" s="57"/>
      <c r="ET806" s="57"/>
      <c r="EU806" s="57"/>
      <c r="EV806" s="57"/>
      <c r="EW806" s="57"/>
      <c r="EX806" s="57"/>
      <c r="EY806" s="57"/>
      <c r="EZ806" s="57"/>
      <c r="FA806" s="57"/>
      <c r="FB806" s="57"/>
      <c r="FC806" s="57"/>
      <c r="FD806" s="57"/>
      <c r="FE806" s="57"/>
      <c r="FF806" s="57"/>
      <c r="FG806" s="57"/>
      <c r="FH806" s="57"/>
      <c r="FI806" s="57"/>
      <c r="FJ806" s="57"/>
      <c r="FK806" s="57"/>
      <c r="FL806" s="57"/>
      <c r="FM806" s="57"/>
      <c r="FN806" s="57"/>
      <c r="FO806" s="57"/>
      <c r="FP806" s="57"/>
      <c r="FQ806" s="57"/>
      <c r="FR806" s="57"/>
      <c r="FS806" s="57"/>
      <c r="FT806" s="57"/>
      <c r="FU806" s="57"/>
      <c r="FV806" s="57"/>
      <c r="FW806" s="57"/>
      <c r="FX806" s="57"/>
      <c r="FY806" s="57"/>
      <c r="FZ806" s="57"/>
      <c r="GA806" s="57"/>
      <c r="GB806" s="57"/>
      <c r="GC806" s="57"/>
      <c r="GD806" s="57"/>
      <c r="GE806" s="57"/>
      <c r="GF806" s="57"/>
      <c r="GG806" s="57"/>
      <c r="GH806" s="57"/>
      <c r="GI806" s="57"/>
      <c r="GJ806" s="57"/>
      <c r="GK806" s="57"/>
      <c r="GL806" s="57"/>
      <c r="GM806" s="57"/>
      <c r="GN806" s="57"/>
      <c r="GO806" s="57"/>
      <c r="GP806" s="57"/>
      <c r="GQ806" s="57"/>
      <c r="GR806" s="57"/>
      <c r="GS806" s="57"/>
      <c r="GT806" s="57"/>
      <c r="GU806" s="57"/>
      <c r="GV806" s="57"/>
      <c r="GW806" s="57"/>
      <c r="GX806" s="57"/>
      <c r="GY806" s="57"/>
      <c r="GZ806" s="57"/>
      <c r="HA806" s="57"/>
      <c r="HB806" s="57"/>
      <c r="HC806" s="57"/>
      <c r="HD806" s="57"/>
      <c r="HE806" s="57"/>
      <c r="HF806" s="57"/>
      <c r="HG806" s="57"/>
      <c r="HH806" s="57"/>
      <c r="HI806" s="57"/>
      <c r="HJ806" s="57"/>
      <c r="HK806" s="57"/>
      <c r="HL806" s="57"/>
      <c r="HM806" s="57"/>
      <c r="HN806" s="57"/>
      <c r="HO806" s="57"/>
      <c r="HP806" s="57"/>
      <c r="HQ806" s="57"/>
      <c r="HR806" s="57"/>
      <c r="HS806" s="57"/>
      <c r="HT806" s="57"/>
      <c r="HU806" s="57"/>
      <c r="HV806" s="57"/>
      <c r="HW806" s="57"/>
      <c r="HX806" s="57"/>
      <c r="HY806" s="57"/>
      <c r="HZ806" s="57"/>
      <c r="IA806" s="57"/>
      <c r="IB806" s="57"/>
      <c r="IC806" s="57"/>
    </row>
    <row r="807" spans="4:237"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  <c r="AA807" s="57"/>
      <c r="AB807" s="57"/>
      <c r="AC807" s="57"/>
      <c r="AD807" s="57"/>
      <c r="AE807" s="57"/>
      <c r="AF807" s="57"/>
      <c r="AG807" s="57"/>
      <c r="AH807" s="57"/>
      <c r="AI807" s="57"/>
      <c r="AJ807" s="57"/>
      <c r="AK807" s="57"/>
      <c r="AL807" s="57"/>
      <c r="AM807" s="57"/>
      <c r="AN807" s="57"/>
      <c r="AO807" s="57"/>
      <c r="AP807" s="57"/>
      <c r="AQ807" s="57"/>
      <c r="AR807" s="57"/>
      <c r="AS807" s="57"/>
      <c r="AT807" s="57"/>
      <c r="AU807" s="57"/>
      <c r="AV807" s="57"/>
      <c r="AW807" s="57"/>
      <c r="AX807" s="57"/>
      <c r="AY807" s="57"/>
      <c r="AZ807" s="57"/>
      <c r="BA807" s="57"/>
      <c r="BB807" s="57"/>
      <c r="BC807" s="57"/>
      <c r="BD807" s="57"/>
      <c r="BE807" s="57"/>
      <c r="BF807" s="57"/>
      <c r="BG807" s="57"/>
      <c r="BH807" s="57"/>
      <c r="BI807" s="57"/>
      <c r="BJ807" s="57"/>
      <c r="BK807" s="57"/>
      <c r="BL807" s="57"/>
      <c r="BM807" s="57"/>
      <c r="BN807" s="57"/>
      <c r="BO807" s="57"/>
      <c r="BP807" s="57"/>
      <c r="BQ807" s="57"/>
      <c r="BR807" s="57"/>
      <c r="BS807" s="57"/>
      <c r="BT807" s="57"/>
      <c r="BU807" s="57"/>
      <c r="BV807" s="57"/>
      <c r="BW807" s="57"/>
      <c r="BX807" s="57"/>
      <c r="BY807" s="57"/>
      <c r="BZ807" s="57"/>
      <c r="CA807" s="57"/>
      <c r="CB807" s="57"/>
      <c r="CC807" s="57"/>
      <c r="CD807" s="57"/>
      <c r="CE807" s="57"/>
      <c r="CF807" s="57"/>
      <c r="CG807" s="57"/>
      <c r="CH807" s="57"/>
      <c r="CI807" s="57"/>
      <c r="CJ807" s="57"/>
      <c r="CK807" s="57"/>
      <c r="CL807" s="57"/>
      <c r="CM807" s="57"/>
      <c r="CN807" s="57"/>
      <c r="CO807" s="57"/>
      <c r="CP807" s="57"/>
      <c r="CQ807" s="57"/>
      <c r="CR807" s="57"/>
      <c r="CS807" s="57"/>
      <c r="CT807" s="57"/>
      <c r="CU807" s="57"/>
      <c r="CV807" s="57"/>
      <c r="CW807" s="57"/>
      <c r="CX807" s="57"/>
      <c r="CY807" s="57"/>
      <c r="CZ807" s="57"/>
      <c r="DA807" s="57"/>
      <c r="DB807" s="57"/>
      <c r="DC807" s="57"/>
      <c r="DD807" s="57"/>
      <c r="DE807" s="57"/>
      <c r="DF807" s="57"/>
      <c r="DG807" s="57"/>
      <c r="DH807" s="57"/>
      <c r="DI807" s="57"/>
      <c r="DJ807" s="57"/>
      <c r="DK807" s="57"/>
      <c r="DL807" s="57"/>
      <c r="DM807" s="57"/>
      <c r="DN807" s="57"/>
      <c r="DO807" s="57"/>
      <c r="DP807" s="57"/>
      <c r="DQ807" s="57"/>
      <c r="DR807" s="57"/>
      <c r="DS807" s="57"/>
      <c r="DT807" s="57"/>
      <c r="DU807" s="57"/>
      <c r="DV807" s="57"/>
      <c r="DW807" s="57"/>
      <c r="DX807" s="57"/>
      <c r="DY807" s="57"/>
      <c r="DZ807" s="57"/>
      <c r="EA807" s="57"/>
      <c r="EB807" s="57"/>
      <c r="EC807" s="57"/>
      <c r="ED807" s="57"/>
      <c r="EE807" s="57"/>
      <c r="EF807" s="57"/>
      <c r="EG807" s="57"/>
      <c r="EH807" s="57"/>
      <c r="EI807" s="57"/>
      <c r="EJ807" s="57"/>
      <c r="EK807" s="57"/>
      <c r="EL807" s="57"/>
      <c r="EM807" s="57"/>
      <c r="EN807" s="57"/>
      <c r="EO807" s="57"/>
      <c r="EP807" s="57"/>
      <c r="EQ807" s="57"/>
      <c r="ER807" s="57"/>
      <c r="ES807" s="57"/>
      <c r="ET807" s="57"/>
      <c r="EU807" s="57"/>
      <c r="EV807" s="57"/>
      <c r="EW807" s="57"/>
      <c r="EX807" s="57"/>
      <c r="EY807" s="57"/>
      <c r="EZ807" s="57"/>
      <c r="FA807" s="57"/>
      <c r="FB807" s="57"/>
      <c r="FC807" s="57"/>
      <c r="FD807" s="57"/>
      <c r="FE807" s="57"/>
      <c r="FF807" s="57"/>
      <c r="FG807" s="57"/>
      <c r="FH807" s="57"/>
      <c r="FI807" s="57"/>
      <c r="FJ807" s="57"/>
      <c r="FK807" s="57"/>
      <c r="FL807" s="57"/>
      <c r="FM807" s="57"/>
      <c r="FN807" s="57"/>
      <c r="FO807" s="57"/>
      <c r="FP807" s="57"/>
      <c r="FQ807" s="57"/>
      <c r="FR807" s="57"/>
      <c r="FS807" s="57"/>
      <c r="FT807" s="57"/>
      <c r="FU807" s="57"/>
      <c r="FV807" s="57"/>
      <c r="FW807" s="57"/>
      <c r="FX807" s="57"/>
      <c r="FY807" s="57"/>
      <c r="FZ807" s="57"/>
      <c r="GA807" s="57"/>
      <c r="GB807" s="57"/>
      <c r="GC807" s="57"/>
      <c r="GD807" s="57"/>
      <c r="GE807" s="57"/>
      <c r="GF807" s="57"/>
      <c r="GG807" s="57"/>
      <c r="GH807" s="57"/>
      <c r="GI807" s="57"/>
      <c r="GJ807" s="57"/>
      <c r="GK807" s="57"/>
      <c r="GL807" s="57"/>
      <c r="GM807" s="57"/>
      <c r="GN807" s="57"/>
      <c r="GO807" s="57"/>
      <c r="GP807" s="57"/>
      <c r="GQ807" s="57"/>
      <c r="GR807" s="57"/>
      <c r="GS807" s="57"/>
      <c r="GT807" s="57"/>
      <c r="GU807" s="57"/>
      <c r="GV807" s="57"/>
      <c r="GW807" s="57"/>
      <c r="GX807" s="57"/>
      <c r="GY807" s="57"/>
      <c r="GZ807" s="57"/>
      <c r="HA807" s="57"/>
      <c r="HB807" s="57"/>
      <c r="HC807" s="57"/>
      <c r="HD807" s="57"/>
      <c r="HE807" s="57"/>
      <c r="HF807" s="57"/>
      <c r="HG807" s="57"/>
      <c r="HH807" s="57"/>
      <c r="HI807" s="57"/>
      <c r="HJ807" s="57"/>
      <c r="HK807" s="57"/>
      <c r="HL807" s="57"/>
      <c r="HM807" s="57"/>
      <c r="HN807" s="57"/>
      <c r="HO807" s="57"/>
      <c r="HP807" s="57"/>
      <c r="HQ807" s="57"/>
      <c r="HR807" s="57"/>
      <c r="HS807" s="57"/>
      <c r="HT807" s="57"/>
      <c r="HU807" s="57"/>
      <c r="HV807" s="57"/>
      <c r="HW807" s="57"/>
      <c r="HX807" s="57"/>
      <c r="HY807" s="57"/>
      <c r="HZ807" s="57"/>
      <c r="IA807" s="57"/>
      <c r="IB807" s="57"/>
      <c r="IC807" s="57"/>
    </row>
    <row r="808" spans="4:237"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  <c r="AA808" s="57"/>
      <c r="AB808" s="57"/>
      <c r="AC808" s="57"/>
      <c r="AD808" s="57"/>
      <c r="AE808" s="57"/>
      <c r="AF808" s="57"/>
      <c r="AG808" s="57"/>
      <c r="AH808" s="57"/>
      <c r="AI808" s="57"/>
      <c r="AJ808" s="57"/>
      <c r="AK808" s="57"/>
      <c r="AL808" s="57"/>
      <c r="AM808" s="57"/>
      <c r="AN808" s="57"/>
      <c r="AO808" s="57"/>
      <c r="AP808" s="57"/>
      <c r="AQ808" s="57"/>
      <c r="AR808" s="57"/>
      <c r="AS808" s="57"/>
      <c r="AT808" s="57"/>
      <c r="AU808" s="57"/>
      <c r="AV808" s="57"/>
      <c r="AW808" s="57"/>
      <c r="AX808" s="57"/>
      <c r="AY808" s="57"/>
      <c r="AZ808" s="57"/>
      <c r="BA808" s="57"/>
      <c r="BB808" s="57"/>
      <c r="BC808" s="57"/>
      <c r="BD808" s="57"/>
      <c r="BE808" s="57"/>
      <c r="BF808" s="57"/>
      <c r="BG808" s="57"/>
      <c r="BH808" s="57"/>
      <c r="BI808" s="57"/>
      <c r="BJ808" s="57"/>
      <c r="BK808" s="57"/>
      <c r="BL808" s="57"/>
      <c r="BM808" s="57"/>
      <c r="BN808" s="57"/>
      <c r="BO808" s="57"/>
      <c r="BP808" s="57"/>
      <c r="BQ808" s="57"/>
      <c r="BR808" s="57"/>
      <c r="BS808" s="57"/>
      <c r="BT808" s="57"/>
      <c r="BU808" s="57"/>
      <c r="BV808" s="57"/>
      <c r="BW808" s="57"/>
      <c r="BX808" s="57"/>
      <c r="BY808" s="57"/>
      <c r="BZ808" s="57"/>
      <c r="CA808" s="57"/>
      <c r="CB808" s="57"/>
      <c r="CC808" s="57"/>
      <c r="CD808" s="57"/>
      <c r="CE808" s="57"/>
      <c r="CF808" s="57"/>
      <c r="CG808" s="57"/>
      <c r="CH808" s="57"/>
      <c r="CI808" s="57"/>
      <c r="CJ808" s="57"/>
      <c r="CK808" s="57"/>
      <c r="CL808" s="57"/>
      <c r="CM808" s="57"/>
      <c r="CN808" s="57"/>
      <c r="CO808" s="57"/>
      <c r="CP808" s="57"/>
      <c r="CQ808" s="57"/>
      <c r="CR808" s="57"/>
      <c r="CS808" s="57"/>
      <c r="CT808" s="57"/>
      <c r="CU808" s="57"/>
      <c r="CV808" s="57"/>
      <c r="CW808" s="57"/>
      <c r="CX808" s="57"/>
      <c r="CY808" s="57"/>
      <c r="CZ808" s="57"/>
      <c r="DA808" s="57"/>
      <c r="DB808" s="57"/>
      <c r="DC808" s="57"/>
      <c r="DD808" s="57"/>
      <c r="DE808" s="57"/>
      <c r="DF808" s="57"/>
      <c r="DG808" s="57"/>
      <c r="DH808" s="57"/>
      <c r="DI808" s="57"/>
      <c r="DJ808" s="57"/>
      <c r="DK808" s="57"/>
      <c r="DL808" s="57"/>
      <c r="DM808" s="57"/>
      <c r="DN808" s="57"/>
      <c r="DO808" s="57"/>
      <c r="DP808" s="57"/>
      <c r="DQ808" s="57"/>
      <c r="DR808" s="57"/>
      <c r="DS808" s="57"/>
      <c r="DT808" s="57"/>
      <c r="DU808" s="57"/>
      <c r="DV808" s="57"/>
      <c r="DW808" s="57"/>
      <c r="DX808" s="57"/>
      <c r="DY808" s="57"/>
      <c r="DZ808" s="57"/>
      <c r="EA808" s="57"/>
      <c r="EB808" s="57"/>
      <c r="EC808" s="57"/>
      <c r="ED808" s="57"/>
      <c r="EE808" s="57"/>
      <c r="EF808" s="57"/>
      <c r="EG808" s="57"/>
      <c r="EH808" s="57"/>
      <c r="EI808" s="57"/>
      <c r="EJ808" s="57"/>
      <c r="EK808" s="57"/>
      <c r="EL808" s="57"/>
      <c r="EM808" s="57"/>
      <c r="EN808" s="57"/>
      <c r="EO808" s="57"/>
      <c r="EP808" s="57"/>
      <c r="EQ808" s="57"/>
      <c r="ER808" s="57"/>
      <c r="ES808" s="57"/>
      <c r="ET808" s="57"/>
      <c r="EU808" s="57"/>
      <c r="EV808" s="57"/>
      <c r="EW808" s="57"/>
      <c r="EX808" s="57"/>
      <c r="EY808" s="57"/>
      <c r="EZ808" s="57"/>
      <c r="FA808" s="57"/>
      <c r="FB808" s="57"/>
      <c r="FC808" s="57"/>
      <c r="FD808" s="57"/>
      <c r="FE808" s="57"/>
      <c r="FF808" s="57"/>
      <c r="FG808" s="57"/>
      <c r="FH808" s="57"/>
      <c r="FI808" s="57"/>
      <c r="FJ808" s="57"/>
      <c r="FK808" s="57"/>
      <c r="FL808" s="57"/>
      <c r="FM808" s="57"/>
      <c r="FN808" s="57"/>
      <c r="FO808" s="57"/>
      <c r="FP808" s="57"/>
      <c r="FQ808" s="57"/>
      <c r="FR808" s="57"/>
      <c r="FS808" s="57"/>
      <c r="FT808" s="57"/>
      <c r="FU808" s="57"/>
      <c r="FV808" s="57"/>
      <c r="FW808" s="57"/>
      <c r="FX808" s="57"/>
      <c r="FY808" s="57"/>
      <c r="FZ808" s="57"/>
      <c r="GA808" s="57"/>
      <c r="GB808" s="57"/>
      <c r="GC808" s="57"/>
      <c r="GD808" s="57"/>
      <c r="GE808" s="57"/>
      <c r="GF808" s="57"/>
      <c r="GG808" s="57"/>
      <c r="GH808" s="57"/>
      <c r="GI808" s="57"/>
      <c r="GJ808" s="57"/>
      <c r="GK808" s="57"/>
      <c r="GL808" s="57"/>
      <c r="GM808" s="57"/>
      <c r="GN808" s="57"/>
      <c r="GO808" s="57"/>
      <c r="GP808" s="57"/>
      <c r="GQ808" s="57"/>
      <c r="GR808" s="57"/>
      <c r="GS808" s="57"/>
      <c r="GT808" s="57"/>
      <c r="GU808" s="57"/>
      <c r="GV808" s="57"/>
      <c r="GW808" s="57"/>
      <c r="GX808" s="57"/>
      <c r="GY808" s="57"/>
      <c r="GZ808" s="57"/>
      <c r="HA808" s="57"/>
      <c r="HB808" s="57"/>
      <c r="HC808" s="57"/>
      <c r="HD808" s="57"/>
      <c r="HE808" s="57"/>
      <c r="HF808" s="57"/>
      <c r="HG808" s="57"/>
      <c r="HH808" s="57"/>
      <c r="HI808" s="57"/>
      <c r="HJ808" s="57"/>
      <c r="HK808" s="57"/>
      <c r="HL808" s="57"/>
      <c r="HM808" s="57"/>
      <c r="HN808" s="57"/>
      <c r="HO808" s="57"/>
      <c r="HP808" s="57"/>
      <c r="HQ808" s="57"/>
      <c r="HR808" s="57"/>
      <c r="HS808" s="57"/>
      <c r="HT808" s="57"/>
      <c r="HU808" s="57"/>
      <c r="HV808" s="57"/>
      <c r="HW808" s="57"/>
      <c r="HX808" s="57"/>
      <c r="HY808" s="57"/>
      <c r="HZ808" s="57"/>
      <c r="IA808" s="57"/>
      <c r="IB808" s="57"/>
      <c r="IC808" s="57"/>
    </row>
    <row r="809" spans="4:237"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  <c r="AA809" s="57"/>
      <c r="AB809" s="57"/>
      <c r="AC809" s="57"/>
      <c r="AD809" s="57"/>
      <c r="AE809" s="57"/>
      <c r="AF809" s="57"/>
      <c r="AG809" s="57"/>
      <c r="AH809" s="57"/>
      <c r="AI809" s="57"/>
      <c r="AJ809" s="57"/>
      <c r="AK809" s="57"/>
      <c r="AL809" s="57"/>
      <c r="AM809" s="57"/>
      <c r="AN809" s="57"/>
      <c r="AO809" s="57"/>
      <c r="AP809" s="57"/>
      <c r="AQ809" s="57"/>
      <c r="AR809" s="57"/>
      <c r="AS809" s="57"/>
      <c r="AT809" s="57"/>
      <c r="AU809" s="57"/>
      <c r="AV809" s="57"/>
      <c r="AW809" s="57"/>
      <c r="AX809" s="57"/>
      <c r="AY809" s="57"/>
      <c r="AZ809" s="57"/>
      <c r="BA809" s="57"/>
      <c r="BB809" s="57"/>
      <c r="BC809" s="57"/>
      <c r="BD809" s="57"/>
      <c r="BE809" s="57"/>
      <c r="BF809" s="57"/>
      <c r="BG809" s="57"/>
      <c r="BH809" s="57"/>
      <c r="BI809" s="57"/>
      <c r="BJ809" s="57"/>
      <c r="BK809" s="57"/>
      <c r="BL809" s="57"/>
      <c r="BM809" s="57"/>
      <c r="BN809" s="57"/>
      <c r="BO809" s="57"/>
      <c r="BP809" s="57"/>
      <c r="BQ809" s="57"/>
      <c r="BR809" s="57"/>
      <c r="BS809" s="57"/>
      <c r="BT809" s="57"/>
      <c r="BU809" s="57"/>
      <c r="BV809" s="57"/>
      <c r="BW809" s="57"/>
      <c r="BX809" s="57"/>
      <c r="BY809" s="57"/>
      <c r="BZ809" s="57"/>
      <c r="CA809" s="57"/>
      <c r="CB809" s="57"/>
      <c r="CC809" s="57"/>
      <c r="CD809" s="57"/>
      <c r="CE809" s="57"/>
      <c r="CF809" s="57"/>
      <c r="CG809" s="57"/>
      <c r="CH809" s="57"/>
      <c r="CI809" s="57"/>
      <c r="CJ809" s="57"/>
      <c r="CK809" s="57"/>
      <c r="CL809" s="57"/>
      <c r="CM809" s="57"/>
      <c r="CN809" s="57"/>
      <c r="CO809" s="57"/>
      <c r="CP809" s="57"/>
      <c r="CQ809" s="57"/>
      <c r="CR809" s="57"/>
      <c r="CS809" s="57"/>
      <c r="CT809" s="57"/>
      <c r="CU809" s="57"/>
      <c r="CV809" s="57"/>
      <c r="CW809" s="57"/>
      <c r="CX809" s="57"/>
      <c r="CY809" s="57"/>
      <c r="CZ809" s="57"/>
      <c r="DA809" s="57"/>
      <c r="DB809" s="57"/>
      <c r="DC809" s="57"/>
      <c r="DD809" s="57"/>
      <c r="DE809" s="57"/>
      <c r="DF809" s="57"/>
      <c r="DG809" s="57"/>
      <c r="DH809" s="57"/>
      <c r="DI809" s="57"/>
      <c r="DJ809" s="57"/>
      <c r="DK809" s="57"/>
      <c r="DL809" s="57"/>
      <c r="DM809" s="57"/>
      <c r="DN809" s="57"/>
      <c r="DO809" s="57"/>
      <c r="DP809" s="57"/>
      <c r="DQ809" s="57"/>
      <c r="DR809" s="57"/>
      <c r="DS809" s="57"/>
      <c r="DT809" s="57"/>
      <c r="DU809" s="57"/>
      <c r="DV809" s="57"/>
      <c r="DW809" s="57"/>
      <c r="DX809" s="57"/>
      <c r="DY809" s="57"/>
      <c r="DZ809" s="57"/>
      <c r="EA809" s="57"/>
      <c r="EB809" s="57"/>
      <c r="EC809" s="57"/>
      <c r="ED809" s="57"/>
      <c r="EE809" s="57"/>
      <c r="EF809" s="57"/>
      <c r="EG809" s="57"/>
      <c r="EH809" s="57"/>
      <c r="EI809" s="57"/>
      <c r="EJ809" s="57"/>
      <c r="EK809" s="57"/>
      <c r="EL809" s="57"/>
      <c r="EM809" s="57"/>
      <c r="EN809" s="57"/>
      <c r="EO809" s="57"/>
      <c r="EP809" s="57"/>
      <c r="EQ809" s="57"/>
      <c r="ER809" s="57"/>
      <c r="ES809" s="57"/>
      <c r="ET809" s="57"/>
      <c r="EU809" s="57"/>
      <c r="EV809" s="57"/>
      <c r="EW809" s="57"/>
      <c r="EX809" s="57"/>
      <c r="EY809" s="57"/>
      <c r="EZ809" s="57"/>
      <c r="FA809" s="57"/>
      <c r="FB809" s="57"/>
      <c r="FC809" s="57"/>
      <c r="FD809" s="57"/>
      <c r="FE809" s="57"/>
      <c r="FF809" s="57"/>
      <c r="FG809" s="57"/>
      <c r="FH809" s="57"/>
      <c r="FI809" s="57"/>
      <c r="FJ809" s="57"/>
      <c r="FK809" s="57"/>
      <c r="FL809" s="57"/>
      <c r="FM809" s="57"/>
      <c r="FN809" s="57"/>
      <c r="FO809" s="57"/>
      <c r="FP809" s="57"/>
      <c r="FQ809" s="57"/>
      <c r="FR809" s="57"/>
      <c r="FS809" s="57"/>
      <c r="FT809" s="57"/>
      <c r="FU809" s="57"/>
      <c r="FV809" s="57"/>
      <c r="FW809" s="57"/>
      <c r="FX809" s="57"/>
      <c r="FY809" s="57"/>
      <c r="FZ809" s="57"/>
      <c r="GA809" s="57"/>
      <c r="GB809" s="57"/>
      <c r="GC809" s="57"/>
      <c r="GD809" s="57"/>
      <c r="GE809" s="57"/>
      <c r="GF809" s="57"/>
      <c r="GG809" s="57"/>
      <c r="GH809" s="57"/>
      <c r="GI809" s="57"/>
      <c r="GJ809" s="57"/>
      <c r="GK809" s="57"/>
      <c r="GL809" s="57"/>
      <c r="GM809" s="57"/>
      <c r="GN809" s="57"/>
      <c r="GO809" s="57"/>
      <c r="GP809" s="57"/>
      <c r="GQ809" s="57"/>
      <c r="GR809" s="57"/>
      <c r="GS809" s="57"/>
      <c r="GT809" s="57"/>
      <c r="GU809" s="57"/>
      <c r="GV809" s="57"/>
      <c r="GW809" s="57"/>
      <c r="GX809" s="57"/>
      <c r="GY809" s="57"/>
      <c r="GZ809" s="57"/>
      <c r="HA809" s="57"/>
      <c r="HB809" s="57"/>
      <c r="HC809" s="57"/>
      <c r="HD809" s="57"/>
      <c r="HE809" s="57"/>
      <c r="HF809" s="57"/>
      <c r="HG809" s="57"/>
      <c r="HH809" s="57"/>
      <c r="HI809" s="57"/>
      <c r="HJ809" s="57"/>
      <c r="HK809" s="57"/>
      <c r="HL809" s="57"/>
      <c r="HM809" s="57"/>
      <c r="HN809" s="57"/>
      <c r="HO809" s="57"/>
      <c r="HP809" s="57"/>
      <c r="HQ809" s="57"/>
      <c r="HR809" s="57"/>
      <c r="HS809" s="57"/>
      <c r="HT809" s="57"/>
      <c r="HU809" s="57"/>
      <c r="HV809" s="57"/>
      <c r="HW809" s="57"/>
      <c r="HX809" s="57"/>
      <c r="HY809" s="57"/>
      <c r="HZ809" s="57"/>
      <c r="IA809" s="57"/>
      <c r="IB809" s="57"/>
      <c r="IC809" s="57"/>
    </row>
    <row r="810" spans="4:237"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  <c r="AA810" s="57"/>
      <c r="AB810" s="57"/>
      <c r="AC810" s="57"/>
      <c r="AD810" s="57"/>
      <c r="AE810" s="57"/>
      <c r="AF810" s="57"/>
      <c r="AG810" s="57"/>
      <c r="AH810" s="57"/>
      <c r="AI810" s="57"/>
      <c r="AJ810" s="57"/>
      <c r="AK810" s="57"/>
      <c r="AL810" s="57"/>
      <c r="AM810" s="57"/>
      <c r="AN810" s="57"/>
      <c r="AO810" s="57"/>
      <c r="AP810" s="57"/>
      <c r="AQ810" s="57"/>
      <c r="AR810" s="57"/>
      <c r="AS810" s="57"/>
      <c r="AT810" s="57"/>
      <c r="AU810" s="57"/>
      <c r="AV810" s="57"/>
      <c r="AW810" s="57"/>
      <c r="AX810" s="57"/>
      <c r="AY810" s="57"/>
      <c r="AZ810" s="57"/>
      <c r="BA810" s="57"/>
      <c r="BB810" s="57"/>
      <c r="BC810" s="57"/>
      <c r="BD810" s="57"/>
      <c r="BE810" s="57"/>
      <c r="BF810" s="57"/>
      <c r="BG810" s="57"/>
      <c r="BH810" s="57"/>
      <c r="BI810" s="57"/>
      <c r="BJ810" s="57"/>
      <c r="BK810" s="57"/>
      <c r="BL810" s="57"/>
      <c r="BM810" s="57"/>
      <c r="BN810" s="57"/>
      <c r="BO810" s="57"/>
      <c r="BP810" s="57"/>
      <c r="BQ810" s="57"/>
      <c r="BR810" s="57"/>
      <c r="BS810" s="57"/>
      <c r="BT810" s="57"/>
      <c r="BU810" s="57"/>
      <c r="BV810" s="57"/>
      <c r="BW810" s="57"/>
      <c r="BX810" s="57"/>
      <c r="BY810" s="57"/>
      <c r="BZ810" s="57"/>
      <c r="CA810" s="57"/>
      <c r="CB810" s="57"/>
      <c r="CC810" s="57"/>
      <c r="CD810" s="57"/>
      <c r="CE810" s="57"/>
      <c r="CF810" s="57"/>
      <c r="CG810" s="57"/>
      <c r="CH810" s="57"/>
      <c r="CI810" s="57"/>
      <c r="CJ810" s="57"/>
      <c r="CK810" s="57"/>
      <c r="CL810" s="57"/>
      <c r="CM810" s="57"/>
      <c r="CN810" s="57"/>
      <c r="CO810" s="57"/>
      <c r="CP810" s="57"/>
      <c r="CQ810" s="57"/>
      <c r="CR810" s="57"/>
      <c r="CS810" s="57"/>
      <c r="CT810" s="57"/>
      <c r="CU810" s="57"/>
      <c r="CV810" s="57"/>
      <c r="CW810" s="57"/>
      <c r="CX810" s="57"/>
      <c r="CY810" s="57"/>
      <c r="CZ810" s="57"/>
      <c r="DA810" s="57"/>
      <c r="DB810" s="57"/>
      <c r="DC810" s="57"/>
      <c r="DD810" s="57"/>
      <c r="DE810" s="57"/>
      <c r="DF810" s="57"/>
      <c r="DG810" s="57"/>
      <c r="DH810" s="57"/>
      <c r="DI810" s="57"/>
      <c r="DJ810" s="57"/>
      <c r="DK810" s="57"/>
      <c r="DL810" s="57"/>
      <c r="DM810" s="57"/>
      <c r="DN810" s="57"/>
      <c r="DO810" s="57"/>
      <c r="DP810" s="57"/>
      <c r="DQ810" s="57"/>
      <c r="DR810" s="57"/>
      <c r="DS810" s="57"/>
      <c r="DT810" s="57"/>
      <c r="DU810" s="57"/>
      <c r="DV810" s="57"/>
      <c r="DW810" s="57"/>
      <c r="DX810" s="57"/>
      <c r="DY810" s="57"/>
      <c r="DZ810" s="57"/>
      <c r="EA810" s="57"/>
      <c r="EB810" s="57"/>
      <c r="EC810" s="57"/>
      <c r="ED810" s="57"/>
      <c r="EE810" s="57"/>
      <c r="EF810" s="57"/>
      <c r="EG810" s="57"/>
      <c r="EH810" s="57"/>
      <c r="EI810" s="57"/>
      <c r="EJ810" s="57"/>
      <c r="EK810" s="57"/>
      <c r="EL810" s="57"/>
      <c r="EM810" s="57"/>
      <c r="EN810" s="57"/>
      <c r="EO810" s="57"/>
      <c r="EP810" s="57"/>
      <c r="EQ810" s="57"/>
      <c r="ER810" s="57"/>
      <c r="ES810" s="57"/>
      <c r="ET810" s="57"/>
      <c r="EU810" s="57"/>
      <c r="EV810" s="57"/>
      <c r="EW810" s="57"/>
      <c r="EX810" s="57"/>
      <c r="EY810" s="57"/>
      <c r="EZ810" s="57"/>
      <c r="FA810" s="57"/>
      <c r="FB810" s="57"/>
      <c r="FC810" s="57"/>
      <c r="FD810" s="57"/>
      <c r="FE810" s="57"/>
      <c r="FF810" s="57"/>
      <c r="FG810" s="57"/>
      <c r="FH810" s="57"/>
      <c r="FI810" s="57"/>
      <c r="FJ810" s="57"/>
      <c r="FK810" s="57"/>
      <c r="FL810" s="57"/>
      <c r="FM810" s="57"/>
      <c r="FN810" s="57"/>
      <c r="FO810" s="57"/>
      <c r="FP810" s="57"/>
      <c r="FQ810" s="57"/>
      <c r="FR810" s="57"/>
      <c r="FS810" s="57"/>
      <c r="FT810" s="57"/>
      <c r="FU810" s="57"/>
      <c r="FV810" s="57"/>
      <c r="FW810" s="57"/>
      <c r="FX810" s="57"/>
      <c r="FY810" s="57"/>
      <c r="FZ810" s="57"/>
      <c r="GA810" s="57"/>
      <c r="GB810" s="57"/>
      <c r="GC810" s="57"/>
      <c r="GD810" s="57"/>
      <c r="GE810" s="57"/>
      <c r="GF810" s="57"/>
      <c r="GG810" s="57"/>
      <c r="GH810" s="57"/>
      <c r="GI810" s="57"/>
      <c r="GJ810" s="57"/>
      <c r="GK810" s="57"/>
      <c r="GL810" s="57"/>
      <c r="GM810" s="57"/>
      <c r="GN810" s="57"/>
      <c r="GO810" s="57"/>
      <c r="GP810" s="57"/>
      <c r="GQ810" s="57"/>
      <c r="GR810" s="57"/>
      <c r="GS810" s="57"/>
      <c r="GT810" s="57"/>
      <c r="GU810" s="57"/>
      <c r="GV810" s="57"/>
      <c r="GW810" s="57"/>
      <c r="GX810" s="57"/>
      <c r="GY810" s="57"/>
      <c r="GZ810" s="57"/>
      <c r="HA810" s="57"/>
      <c r="HB810" s="57"/>
      <c r="HC810" s="57"/>
      <c r="HD810" s="57"/>
      <c r="HE810" s="57"/>
      <c r="HF810" s="57"/>
      <c r="HG810" s="57"/>
      <c r="HH810" s="57"/>
      <c r="HI810" s="57"/>
      <c r="HJ810" s="57"/>
      <c r="HK810" s="57"/>
      <c r="HL810" s="57"/>
      <c r="HM810" s="57"/>
      <c r="HN810" s="57"/>
      <c r="HO810" s="57"/>
      <c r="HP810" s="57"/>
      <c r="HQ810" s="57"/>
      <c r="HR810" s="57"/>
      <c r="HS810" s="57"/>
      <c r="HT810" s="57"/>
      <c r="HU810" s="57"/>
      <c r="HV810" s="57"/>
      <c r="HW810" s="57"/>
      <c r="HX810" s="57"/>
      <c r="HY810" s="57"/>
      <c r="HZ810" s="57"/>
      <c r="IA810" s="57"/>
      <c r="IB810" s="57"/>
      <c r="IC810" s="57"/>
    </row>
    <row r="811" spans="4:237"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  <c r="AA811" s="57"/>
      <c r="AB811" s="57"/>
      <c r="AC811" s="57"/>
      <c r="AD811" s="57"/>
      <c r="AE811" s="57"/>
      <c r="AF811" s="57"/>
      <c r="AG811" s="57"/>
      <c r="AH811" s="57"/>
      <c r="AI811" s="57"/>
      <c r="AJ811" s="57"/>
      <c r="AK811" s="57"/>
      <c r="AL811" s="57"/>
      <c r="AM811" s="57"/>
      <c r="AN811" s="57"/>
      <c r="AO811" s="57"/>
      <c r="AP811" s="57"/>
      <c r="AQ811" s="57"/>
      <c r="AR811" s="57"/>
      <c r="AS811" s="57"/>
      <c r="AT811" s="57"/>
      <c r="AU811" s="57"/>
      <c r="AV811" s="57"/>
      <c r="AW811" s="57"/>
      <c r="AX811" s="57"/>
      <c r="AY811" s="57"/>
      <c r="AZ811" s="57"/>
      <c r="BA811" s="57"/>
      <c r="BB811" s="57"/>
      <c r="BC811" s="57"/>
      <c r="BD811" s="57"/>
      <c r="BE811" s="57"/>
      <c r="BF811" s="57"/>
      <c r="BG811" s="57"/>
      <c r="BH811" s="57"/>
      <c r="BI811" s="57"/>
      <c r="BJ811" s="57"/>
      <c r="BK811" s="57"/>
      <c r="BL811" s="57"/>
      <c r="BM811" s="57"/>
      <c r="BN811" s="57"/>
      <c r="BO811" s="57"/>
      <c r="BP811" s="57"/>
      <c r="BQ811" s="57"/>
      <c r="BR811" s="57"/>
      <c r="BS811" s="57"/>
      <c r="BT811" s="57"/>
      <c r="BU811" s="57"/>
      <c r="BV811" s="57"/>
      <c r="BW811" s="57"/>
      <c r="BX811" s="57"/>
      <c r="BY811" s="57"/>
      <c r="BZ811" s="57"/>
      <c r="CA811" s="57"/>
      <c r="CB811" s="57"/>
      <c r="CC811" s="57"/>
      <c r="CD811" s="57"/>
      <c r="CE811" s="57"/>
      <c r="CF811" s="57"/>
      <c r="CG811" s="57"/>
      <c r="CH811" s="57"/>
      <c r="CI811" s="57"/>
      <c r="CJ811" s="57"/>
      <c r="CK811" s="57"/>
      <c r="CL811" s="57"/>
      <c r="CM811" s="57"/>
      <c r="CN811" s="57"/>
      <c r="CO811" s="57"/>
      <c r="CP811" s="57"/>
      <c r="CQ811" s="57"/>
      <c r="CR811" s="57"/>
      <c r="CS811" s="57"/>
      <c r="CT811" s="57"/>
      <c r="CU811" s="57"/>
      <c r="CV811" s="57"/>
      <c r="CW811" s="57"/>
      <c r="CX811" s="57"/>
      <c r="CY811" s="57"/>
      <c r="CZ811" s="57"/>
      <c r="DA811" s="57"/>
      <c r="DB811" s="57"/>
      <c r="DC811" s="57"/>
      <c r="DD811" s="57"/>
      <c r="DE811" s="57"/>
      <c r="DF811" s="57"/>
      <c r="DG811" s="57"/>
      <c r="DH811" s="57"/>
      <c r="DI811" s="57"/>
      <c r="DJ811" s="57"/>
      <c r="DK811" s="57"/>
      <c r="DL811" s="57"/>
      <c r="DM811" s="57"/>
      <c r="DN811" s="57"/>
      <c r="DO811" s="57"/>
      <c r="DP811" s="57"/>
      <c r="DQ811" s="57"/>
      <c r="DR811" s="57"/>
      <c r="DS811" s="57"/>
      <c r="DT811" s="57"/>
      <c r="DU811" s="57"/>
      <c r="DV811" s="57"/>
      <c r="DW811" s="57"/>
      <c r="DX811" s="57"/>
      <c r="DY811" s="57"/>
      <c r="DZ811" s="57"/>
      <c r="EA811" s="57"/>
      <c r="EB811" s="57"/>
      <c r="EC811" s="57"/>
      <c r="ED811" s="57"/>
      <c r="EE811" s="57"/>
      <c r="EF811" s="57"/>
      <c r="EG811" s="57"/>
      <c r="EH811" s="57"/>
      <c r="EI811" s="57"/>
      <c r="EJ811" s="57"/>
      <c r="EK811" s="57"/>
      <c r="EL811" s="57"/>
      <c r="EM811" s="57"/>
      <c r="EN811" s="57"/>
      <c r="EO811" s="57"/>
      <c r="EP811" s="57"/>
      <c r="EQ811" s="57"/>
      <c r="ER811" s="57"/>
      <c r="ES811" s="57"/>
      <c r="ET811" s="57"/>
      <c r="EU811" s="57"/>
      <c r="EV811" s="57"/>
      <c r="EW811" s="57"/>
      <c r="EX811" s="57"/>
      <c r="EY811" s="57"/>
      <c r="EZ811" s="57"/>
      <c r="FA811" s="57"/>
      <c r="FB811" s="57"/>
      <c r="FC811" s="57"/>
      <c r="FD811" s="57"/>
      <c r="FE811" s="57"/>
      <c r="FF811" s="57"/>
      <c r="FG811" s="57"/>
      <c r="FH811" s="57"/>
      <c r="FI811" s="57"/>
      <c r="FJ811" s="57"/>
      <c r="FK811" s="57"/>
      <c r="FL811" s="57"/>
      <c r="FM811" s="57"/>
      <c r="FN811" s="57"/>
      <c r="FO811" s="57"/>
      <c r="FP811" s="57"/>
      <c r="FQ811" s="57"/>
      <c r="FR811" s="57"/>
      <c r="FS811" s="57"/>
      <c r="FT811" s="57"/>
      <c r="FU811" s="57"/>
      <c r="FV811" s="57"/>
      <c r="FW811" s="57"/>
      <c r="FX811" s="57"/>
      <c r="FY811" s="57"/>
      <c r="FZ811" s="57"/>
      <c r="GA811" s="57"/>
      <c r="GB811" s="57"/>
      <c r="GC811" s="57"/>
      <c r="GD811" s="57"/>
      <c r="GE811" s="57"/>
      <c r="GF811" s="57"/>
      <c r="GG811" s="57"/>
      <c r="GH811" s="57"/>
      <c r="GI811" s="57"/>
      <c r="GJ811" s="57"/>
      <c r="GK811" s="57"/>
      <c r="GL811" s="57"/>
      <c r="GM811" s="57"/>
      <c r="GN811" s="57"/>
      <c r="GO811" s="57"/>
      <c r="GP811" s="57"/>
      <c r="GQ811" s="57"/>
      <c r="GR811" s="57"/>
      <c r="GS811" s="57"/>
      <c r="GT811" s="57"/>
      <c r="GU811" s="57"/>
      <c r="GV811" s="57"/>
      <c r="GW811" s="57"/>
      <c r="GX811" s="57"/>
      <c r="GY811" s="57"/>
      <c r="GZ811" s="57"/>
      <c r="HA811" s="57"/>
      <c r="HB811" s="57"/>
      <c r="HC811" s="57"/>
      <c r="HD811" s="57"/>
      <c r="HE811" s="57"/>
      <c r="HF811" s="57"/>
      <c r="HG811" s="57"/>
      <c r="HH811" s="57"/>
      <c r="HI811" s="57"/>
      <c r="HJ811" s="57"/>
      <c r="HK811" s="57"/>
      <c r="HL811" s="57"/>
      <c r="HM811" s="57"/>
      <c r="HN811" s="57"/>
      <c r="HO811" s="57"/>
      <c r="HP811" s="57"/>
      <c r="HQ811" s="57"/>
      <c r="HR811" s="57"/>
      <c r="HS811" s="57"/>
      <c r="HT811" s="57"/>
      <c r="HU811" s="57"/>
      <c r="HV811" s="57"/>
      <c r="HW811" s="57"/>
      <c r="HX811" s="57"/>
      <c r="HY811" s="57"/>
      <c r="HZ811" s="57"/>
      <c r="IA811" s="57"/>
      <c r="IB811" s="57"/>
      <c r="IC811" s="57"/>
    </row>
    <row r="812" spans="4:237"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  <c r="AA812" s="57"/>
      <c r="AB812" s="57"/>
      <c r="AC812" s="57"/>
      <c r="AD812" s="57"/>
      <c r="AE812" s="57"/>
      <c r="AF812" s="57"/>
      <c r="AG812" s="57"/>
      <c r="AH812" s="57"/>
      <c r="AI812" s="57"/>
      <c r="AJ812" s="57"/>
      <c r="AK812" s="57"/>
      <c r="AL812" s="57"/>
      <c r="AM812" s="57"/>
      <c r="AN812" s="57"/>
      <c r="AO812" s="57"/>
      <c r="AP812" s="57"/>
      <c r="AQ812" s="57"/>
      <c r="AR812" s="57"/>
      <c r="AS812" s="57"/>
      <c r="AT812" s="57"/>
      <c r="AU812" s="57"/>
      <c r="AV812" s="57"/>
      <c r="AW812" s="57"/>
      <c r="AX812" s="57"/>
      <c r="AY812" s="57"/>
      <c r="AZ812" s="57"/>
      <c r="BA812" s="57"/>
      <c r="BB812" s="57"/>
      <c r="BC812" s="57"/>
      <c r="BD812" s="57"/>
      <c r="BE812" s="57"/>
      <c r="BF812" s="57"/>
      <c r="BG812" s="57"/>
      <c r="BH812" s="57"/>
      <c r="BI812" s="57"/>
      <c r="BJ812" s="57"/>
      <c r="BK812" s="57"/>
      <c r="BL812" s="57"/>
      <c r="BM812" s="57"/>
      <c r="BN812" s="57"/>
      <c r="BO812" s="57"/>
      <c r="BP812" s="57"/>
      <c r="BQ812" s="57"/>
      <c r="BR812" s="57"/>
      <c r="BS812" s="57"/>
      <c r="BT812" s="57"/>
      <c r="BU812" s="57"/>
      <c r="BV812" s="57"/>
      <c r="BW812" s="57"/>
      <c r="BX812" s="57"/>
      <c r="BY812" s="57"/>
      <c r="BZ812" s="57"/>
      <c r="CA812" s="57"/>
      <c r="CB812" s="57"/>
      <c r="CC812" s="57"/>
      <c r="CD812" s="57"/>
      <c r="CE812" s="57"/>
      <c r="CF812" s="57"/>
      <c r="CG812" s="57"/>
      <c r="CH812" s="57"/>
      <c r="CI812" s="57"/>
      <c r="CJ812" s="57"/>
      <c r="CK812" s="57"/>
      <c r="CL812" s="57"/>
      <c r="CM812" s="57"/>
      <c r="CN812" s="57"/>
      <c r="CO812" s="57"/>
      <c r="CP812" s="57"/>
      <c r="CQ812" s="57"/>
      <c r="CR812" s="57"/>
      <c r="CS812" s="57"/>
      <c r="CT812" s="57"/>
      <c r="CU812" s="57"/>
      <c r="CV812" s="57"/>
      <c r="CW812" s="57"/>
      <c r="CX812" s="57"/>
      <c r="CY812" s="57"/>
      <c r="CZ812" s="57"/>
      <c r="DA812" s="57"/>
      <c r="DB812" s="57"/>
      <c r="DC812" s="57"/>
      <c r="DD812" s="57"/>
      <c r="DE812" s="57"/>
      <c r="DF812" s="57"/>
      <c r="DG812" s="57"/>
      <c r="DH812" s="57"/>
      <c r="DI812" s="57"/>
      <c r="DJ812" s="57"/>
      <c r="DK812" s="57"/>
      <c r="DL812" s="57"/>
      <c r="DM812" s="57"/>
      <c r="DN812" s="57"/>
      <c r="DO812" s="57"/>
      <c r="DP812" s="57"/>
      <c r="DQ812" s="57"/>
      <c r="DR812" s="57"/>
      <c r="DS812" s="57"/>
      <c r="DT812" s="57"/>
      <c r="DU812" s="57"/>
      <c r="DV812" s="57"/>
      <c r="DW812" s="57"/>
      <c r="DX812" s="57"/>
      <c r="DY812" s="57"/>
      <c r="DZ812" s="57"/>
      <c r="EA812" s="57"/>
      <c r="EB812" s="57"/>
      <c r="EC812" s="57"/>
      <c r="ED812" s="57"/>
      <c r="EE812" s="57"/>
      <c r="EF812" s="57"/>
      <c r="EG812" s="57"/>
      <c r="EH812" s="57"/>
      <c r="EI812" s="57"/>
      <c r="EJ812" s="57"/>
      <c r="EK812" s="57"/>
      <c r="EL812" s="57"/>
      <c r="EM812" s="57"/>
      <c r="EN812" s="57"/>
      <c r="EO812" s="57"/>
      <c r="EP812" s="57"/>
      <c r="EQ812" s="57"/>
      <c r="ER812" s="57"/>
      <c r="ES812" s="57"/>
      <c r="ET812" s="57"/>
      <c r="EU812" s="57"/>
      <c r="EV812" s="57"/>
      <c r="EW812" s="57"/>
      <c r="EX812" s="57"/>
      <c r="EY812" s="57"/>
      <c r="EZ812" s="57"/>
      <c r="FA812" s="57"/>
      <c r="FB812" s="57"/>
      <c r="FC812" s="57"/>
      <c r="FD812" s="57"/>
      <c r="FE812" s="57"/>
      <c r="FF812" s="57"/>
      <c r="FG812" s="57"/>
      <c r="FH812" s="57"/>
      <c r="FI812" s="57"/>
      <c r="FJ812" s="57"/>
      <c r="FK812" s="57"/>
      <c r="FL812" s="57"/>
      <c r="FM812" s="57"/>
      <c r="FN812" s="57"/>
      <c r="FO812" s="57"/>
      <c r="FP812" s="57"/>
      <c r="FQ812" s="57"/>
      <c r="FR812" s="57"/>
      <c r="FS812" s="57"/>
      <c r="FT812" s="57"/>
      <c r="FU812" s="57"/>
      <c r="FV812" s="57"/>
      <c r="FW812" s="57"/>
      <c r="FX812" s="57"/>
      <c r="FY812" s="57"/>
      <c r="FZ812" s="57"/>
      <c r="GA812" s="57"/>
      <c r="GB812" s="57"/>
      <c r="GC812" s="57"/>
      <c r="GD812" s="57"/>
      <c r="GE812" s="57"/>
      <c r="GF812" s="57"/>
      <c r="GG812" s="57"/>
      <c r="GH812" s="57"/>
      <c r="GI812" s="57"/>
      <c r="GJ812" s="57"/>
      <c r="GK812" s="57"/>
      <c r="GL812" s="57"/>
      <c r="GM812" s="57"/>
      <c r="GN812" s="57"/>
      <c r="GO812" s="57"/>
      <c r="GP812" s="57"/>
      <c r="GQ812" s="57"/>
      <c r="GR812" s="57"/>
      <c r="GS812" s="57"/>
      <c r="GT812" s="57"/>
      <c r="GU812" s="57"/>
      <c r="GV812" s="57"/>
      <c r="GW812" s="57"/>
      <c r="GX812" s="57"/>
      <c r="GY812" s="57"/>
      <c r="GZ812" s="57"/>
      <c r="HA812" s="57"/>
      <c r="HB812" s="57"/>
      <c r="HC812" s="57"/>
      <c r="HD812" s="57"/>
      <c r="HE812" s="57"/>
      <c r="HF812" s="57"/>
      <c r="HG812" s="57"/>
      <c r="HH812" s="57"/>
      <c r="HI812" s="57"/>
      <c r="HJ812" s="57"/>
      <c r="HK812" s="57"/>
      <c r="HL812" s="57"/>
      <c r="HM812" s="57"/>
      <c r="HN812" s="57"/>
      <c r="HO812" s="57"/>
      <c r="HP812" s="57"/>
      <c r="HQ812" s="57"/>
      <c r="HR812" s="57"/>
      <c r="HS812" s="57"/>
      <c r="HT812" s="57"/>
      <c r="HU812" s="57"/>
      <c r="HV812" s="57"/>
      <c r="HW812" s="57"/>
      <c r="HX812" s="57"/>
      <c r="HY812" s="57"/>
      <c r="HZ812" s="57"/>
      <c r="IA812" s="57"/>
      <c r="IB812" s="57"/>
      <c r="IC812" s="57"/>
    </row>
    <row r="813" spans="4:237"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  <c r="AA813" s="57"/>
      <c r="AB813" s="57"/>
      <c r="AC813" s="57"/>
      <c r="AD813" s="57"/>
      <c r="AE813" s="57"/>
      <c r="AF813" s="57"/>
      <c r="AG813" s="57"/>
      <c r="AH813" s="57"/>
      <c r="AI813" s="57"/>
      <c r="AJ813" s="57"/>
      <c r="AK813" s="57"/>
      <c r="AL813" s="57"/>
      <c r="AM813" s="57"/>
      <c r="AN813" s="57"/>
      <c r="AO813" s="57"/>
      <c r="AP813" s="57"/>
      <c r="AQ813" s="57"/>
      <c r="AR813" s="57"/>
      <c r="AS813" s="57"/>
      <c r="AT813" s="57"/>
      <c r="AU813" s="57"/>
      <c r="AV813" s="57"/>
      <c r="AW813" s="57"/>
      <c r="AX813" s="57"/>
      <c r="AY813" s="57"/>
      <c r="AZ813" s="57"/>
      <c r="BA813" s="57"/>
      <c r="BB813" s="57"/>
      <c r="BC813" s="57"/>
      <c r="BD813" s="57"/>
      <c r="BE813" s="57"/>
      <c r="BF813" s="57"/>
      <c r="BG813" s="57"/>
      <c r="BH813" s="57"/>
      <c r="BI813" s="57"/>
      <c r="BJ813" s="57"/>
      <c r="BK813" s="57"/>
      <c r="BL813" s="57"/>
      <c r="BM813" s="57"/>
      <c r="BN813" s="57"/>
      <c r="BO813" s="57"/>
      <c r="BP813" s="57"/>
      <c r="BQ813" s="57"/>
      <c r="BR813" s="57"/>
      <c r="BS813" s="57"/>
      <c r="BT813" s="57"/>
      <c r="BU813" s="57"/>
      <c r="BV813" s="57"/>
      <c r="BW813" s="57"/>
      <c r="BX813" s="57"/>
      <c r="BY813" s="57"/>
      <c r="BZ813" s="57"/>
      <c r="CA813" s="57"/>
      <c r="CB813" s="57"/>
      <c r="CC813" s="57"/>
      <c r="CD813" s="57"/>
      <c r="CE813" s="57"/>
      <c r="CF813" s="57"/>
      <c r="CG813" s="57"/>
      <c r="CH813" s="57"/>
      <c r="CI813" s="57"/>
      <c r="CJ813" s="57"/>
      <c r="CK813" s="57"/>
      <c r="CL813" s="57"/>
      <c r="CM813" s="57"/>
      <c r="CN813" s="57"/>
      <c r="CO813" s="57"/>
      <c r="CP813" s="57"/>
      <c r="CQ813" s="57"/>
      <c r="CR813" s="57"/>
      <c r="CS813" s="57"/>
      <c r="CT813" s="57"/>
      <c r="CU813" s="57"/>
      <c r="CV813" s="57"/>
      <c r="CW813" s="57"/>
      <c r="CX813" s="57"/>
      <c r="CY813" s="57"/>
      <c r="CZ813" s="57"/>
      <c r="DA813" s="57"/>
      <c r="DB813" s="57"/>
      <c r="DC813" s="57"/>
      <c r="DD813" s="57"/>
      <c r="DE813" s="57"/>
      <c r="DF813" s="57"/>
      <c r="DG813" s="57"/>
      <c r="DH813" s="57"/>
      <c r="DI813" s="57"/>
      <c r="DJ813" s="57"/>
      <c r="DK813" s="57"/>
      <c r="DL813" s="57"/>
      <c r="DM813" s="57"/>
      <c r="DN813" s="57"/>
      <c r="DO813" s="57"/>
      <c r="DP813" s="57"/>
      <c r="DQ813" s="57"/>
      <c r="DR813" s="57"/>
      <c r="DS813" s="57"/>
      <c r="DT813" s="57"/>
      <c r="DU813" s="57"/>
      <c r="DV813" s="57"/>
      <c r="DW813" s="57"/>
      <c r="DX813" s="57"/>
      <c r="DY813" s="57"/>
      <c r="DZ813" s="57"/>
      <c r="EA813" s="57"/>
      <c r="EB813" s="57"/>
      <c r="EC813" s="57"/>
      <c r="ED813" s="57"/>
      <c r="EE813" s="57"/>
      <c r="EF813" s="57"/>
      <c r="EG813" s="57"/>
      <c r="EH813" s="57"/>
      <c r="EI813" s="57"/>
      <c r="EJ813" s="57"/>
      <c r="EK813" s="57"/>
      <c r="EL813" s="57"/>
      <c r="EM813" s="57"/>
      <c r="EN813" s="57"/>
      <c r="EO813" s="57"/>
      <c r="EP813" s="57"/>
      <c r="EQ813" s="57"/>
      <c r="ER813" s="57"/>
      <c r="ES813" s="57"/>
      <c r="ET813" s="57"/>
      <c r="EU813" s="57"/>
      <c r="EV813" s="57"/>
      <c r="EW813" s="57"/>
      <c r="EX813" s="57"/>
      <c r="EY813" s="57"/>
      <c r="EZ813" s="57"/>
      <c r="FA813" s="57"/>
      <c r="FB813" s="57"/>
      <c r="FC813" s="57"/>
      <c r="FD813" s="57"/>
      <c r="FE813" s="57"/>
      <c r="FF813" s="57"/>
      <c r="FG813" s="57"/>
      <c r="FH813" s="57"/>
      <c r="FI813" s="57"/>
      <c r="FJ813" s="57"/>
      <c r="FK813" s="57"/>
      <c r="FL813" s="57"/>
      <c r="FM813" s="57"/>
      <c r="FN813" s="57"/>
      <c r="FO813" s="57"/>
      <c r="FP813" s="57"/>
      <c r="FQ813" s="57"/>
      <c r="FR813" s="57"/>
      <c r="FS813" s="57"/>
      <c r="FT813" s="57"/>
      <c r="FU813" s="57"/>
      <c r="FV813" s="57"/>
      <c r="FW813" s="57"/>
      <c r="FX813" s="57"/>
      <c r="FY813" s="57"/>
      <c r="FZ813" s="57"/>
      <c r="GA813" s="57"/>
      <c r="GB813" s="57"/>
      <c r="GC813" s="57"/>
      <c r="GD813" s="57"/>
      <c r="GE813" s="57"/>
      <c r="GF813" s="57"/>
      <c r="GG813" s="57"/>
      <c r="GH813" s="57"/>
      <c r="GI813" s="57"/>
      <c r="GJ813" s="57"/>
      <c r="GK813" s="57"/>
      <c r="GL813" s="57"/>
      <c r="GM813" s="57"/>
      <c r="GN813" s="57"/>
      <c r="GO813" s="57"/>
      <c r="GP813" s="57"/>
      <c r="GQ813" s="57"/>
      <c r="GR813" s="57"/>
      <c r="GS813" s="57"/>
      <c r="GT813" s="57"/>
      <c r="GU813" s="57"/>
      <c r="GV813" s="57"/>
      <c r="GW813" s="57"/>
      <c r="GX813" s="57"/>
      <c r="GY813" s="57"/>
      <c r="GZ813" s="57"/>
      <c r="HA813" s="57"/>
      <c r="HB813" s="57"/>
      <c r="HC813" s="57"/>
      <c r="HD813" s="57"/>
      <c r="HE813" s="57"/>
      <c r="HF813" s="57"/>
      <c r="HG813" s="57"/>
      <c r="HH813" s="57"/>
      <c r="HI813" s="57"/>
      <c r="HJ813" s="57"/>
      <c r="HK813" s="57"/>
      <c r="HL813" s="57"/>
      <c r="HM813" s="57"/>
      <c r="HN813" s="57"/>
      <c r="HO813" s="57"/>
      <c r="HP813" s="57"/>
      <c r="HQ813" s="57"/>
      <c r="HR813" s="57"/>
      <c r="HS813" s="57"/>
      <c r="HT813" s="57"/>
      <c r="HU813" s="57"/>
      <c r="HV813" s="57"/>
      <c r="HW813" s="57"/>
      <c r="HX813" s="57"/>
      <c r="HY813" s="57"/>
      <c r="HZ813" s="57"/>
      <c r="IA813" s="57"/>
      <c r="IB813" s="57"/>
      <c r="IC813" s="57"/>
    </row>
    <row r="814" spans="4:237"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  <c r="AA814" s="57"/>
      <c r="AB814" s="57"/>
      <c r="AC814" s="57"/>
      <c r="AD814" s="57"/>
      <c r="AE814" s="57"/>
      <c r="AF814" s="57"/>
      <c r="AG814" s="57"/>
      <c r="AH814" s="57"/>
      <c r="AI814" s="57"/>
      <c r="AJ814" s="57"/>
      <c r="AK814" s="57"/>
      <c r="AL814" s="57"/>
      <c r="AM814" s="57"/>
      <c r="AN814" s="57"/>
      <c r="AO814" s="57"/>
      <c r="AP814" s="57"/>
      <c r="AQ814" s="57"/>
      <c r="AR814" s="57"/>
      <c r="AS814" s="57"/>
      <c r="AT814" s="57"/>
      <c r="AU814" s="57"/>
      <c r="AV814" s="57"/>
      <c r="AW814" s="57"/>
      <c r="AX814" s="57"/>
      <c r="AY814" s="57"/>
      <c r="AZ814" s="57"/>
      <c r="BA814" s="57"/>
      <c r="BB814" s="57"/>
      <c r="BC814" s="57"/>
      <c r="BD814" s="57"/>
      <c r="BE814" s="57"/>
      <c r="BF814" s="57"/>
      <c r="BG814" s="57"/>
      <c r="BH814" s="57"/>
      <c r="BI814" s="57"/>
      <c r="BJ814" s="57"/>
      <c r="BK814" s="57"/>
      <c r="BL814" s="57"/>
      <c r="BM814" s="57"/>
      <c r="BN814" s="57"/>
      <c r="BO814" s="57"/>
      <c r="BP814" s="57"/>
      <c r="BQ814" s="57"/>
      <c r="BR814" s="57"/>
      <c r="BS814" s="57"/>
      <c r="BT814" s="57"/>
      <c r="BU814" s="57"/>
      <c r="BV814" s="57"/>
      <c r="BW814" s="57"/>
      <c r="BX814" s="57"/>
      <c r="BY814" s="57"/>
      <c r="BZ814" s="57"/>
      <c r="CA814" s="57"/>
      <c r="CB814" s="57"/>
      <c r="CC814" s="57"/>
      <c r="CD814" s="57"/>
      <c r="CE814" s="57"/>
      <c r="CF814" s="57"/>
      <c r="CG814" s="57"/>
      <c r="CH814" s="57"/>
      <c r="CI814" s="57"/>
      <c r="CJ814" s="57"/>
      <c r="CK814" s="57"/>
      <c r="CL814" s="57"/>
      <c r="CM814" s="57"/>
      <c r="CN814" s="57"/>
      <c r="CO814" s="57"/>
      <c r="CP814" s="57"/>
      <c r="CQ814" s="57"/>
      <c r="CR814" s="57"/>
      <c r="CS814" s="57"/>
      <c r="CT814" s="57"/>
      <c r="CU814" s="57"/>
      <c r="CV814" s="57"/>
      <c r="CW814" s="57"/>
      <c r="CX814" s="57"/>
      <c r="CY814" s="57"/>
      <c r="CZ814" s="57"/>
      <c r="DA814" s="57"/>
      <c r="DB814" s="57"/>
      <c r="DC814" s="57"/>
      <c r="DD814" s="57"/>
      <c r="DE814" s="57"/>
      <c r="DF814" s="57"/>
      <c r="DG814" s="57"/>
      <c r="DH814" s="57"/>
      <c r="DI814" s="57"/>
      <c r="DJ814" s="57"/>
      <c r="DK814" s="57"/>
      <c r="DL814" s="57"/>
      <c r="DM814" s="57"/>
      <c r="DN814" s="57"/>
      <c r="DO814" s="57"/>
      <c r="DP814" s="57"/>
      <c r="DQ814" s="57"/>
      <c r="DR814" s="57"/>
      <c r="DS814" s="57"/>
      <c r="DT814" s="57"/>
      <c r="DU814" s="57"/>
      <c r="DV814" s="57"/>
      <c r="DW814" s="57"/>
      <c r="DX814" s="57"/>
      <c r="DY814" s="57"/>
      <c r="DZ814" s="57"/>
      <c r="EA814" s="57"/>
      <c r="EB814" s="57"/>
      <c r="EC814" s="57"/>
      <c r="ED814" s="57"/>
      <c r="EE814" s="57"/>
      <c r="EF814" s="57"/>
      <c r="EG814" s="57"/>
      <c r="EH814" s="57"/>
      <c r="EI814" s="57"/>
      <c r="EJ814" s="57"/>
      <c r="EK814" s="57"/>
      <c r="EL814" s="57"/>
      <c r="EM814" s="57"/>
      <c r="EN814" s="57"/>
      <c r="EO814" s="57"/>
      <c r="EP814" s="57"/>
      <c r="EQ814" s="57"/>
      <c r="ER814" s="57"/>
      <c r="ES814" s="57"/>
      <c r="ET814" s="57"/>
      <c r="EU814" s="57"/>
      <c r="EV814" s="57"/>
      <c r="EW814" s="57"/>
      <c r="EX814" s="57"/>
      <c r="EY814" s="57"/>
      <c r="EZ814" s="57"/>
      <c r="FA814" s="57"/>
      <c r="FB814" s="57"/>
      <c r="FC814" s="57"/>
      <c r="FD814" s="57"/>
      <c r="FE814" s="57"/>
      <c r="FF814" s="57"/>
      <c r="FG814" s="57"/>
      <c r="FH814" s="57"/>
      <c r="FI814" s="57"/>
      <c r="FJ814" s="57"/>
      <c r="FK814" s="57"/>
      <c r="FL814" s="57"/>
      <c r="FM814" s="57"/>
      <c r="FN814" s="57"/>
      <c r="FO814" s="57"/>
      <c r="FP814" s="57"/>
      <c r="FQ814" s="57"/>
      <c r="FR814" s="57"/>
      <c r="FS814" s="57"/>
      <c r="FT814" s="57"/>
      <c r="FU814" s="57"/>
      <c r="FV814" s="57"/>
      <c r="FW814" s="57"/>
      <c r="FX814" s="57"/>
      <c r="FY814" s="57"/>
      <c r="FZ814" s="57"/>
      <c r="GA814" s="57"/>
      <c r="GB814" s="57"/>
      <c r="GC814" s="57"/>
      <c r="GD814" s="57"/>
      <c r="GE814" s="57"/>
      <c r="GF814" s="57"/>
      <c r="GG814" s="57"/>
      <c r="GH814" s="57"/>
      <c r="GI814" s="57"/>
      <c r="GJ814" s="57"/>
      <c r="GK814" s="57"/>
      <c r="GL814" s="57"/>
      <c r="GM814" s="57"/>
      <c r="GN814" s="57"/>
      <c r="GO814" s="57"/>
      <c r="GP814" s="57"/>
      <c r="GQ814" s="57"/>
      <c r="GR814" s="57"/>
      <c r="GS814" s="57"/>
      <c r="GT814" s="57"/>
      <c r="GU814" s="57"/>
      <c r="GV814" s="57"/>
      <c r="GW814" s="57"/>
      <c r="GX814" s="57"/>
      <c r="GY814" s="57"/>
      <c r="GZ814" s="57"/>
      <c r="HA814" s="57"/>
      <c r="HB814" s="57"/>
      <c r="HC814" s="57"/>
      <c r="HD814" s="57"/>
      <c r="HE814" s="57"/>
      <c r="HF814" s="57"/>
      <c r="HG814" s="57"/>
      <c r="HH814" s="57"/>
      <c r="HI814" s="57"/>
      <c r="HJ814" s="57"/>
      <c r="HK814" s="57"/>
      <c r="HL814" s="57"/>
      <c r="HM814" s="57"/>
      <c r="HN814" s="57"/>
      <c r="HO814" s="57"/>
      <c r="HP814" s="57"/>
      <c r="HQ814" s="57"/>
      <c r="HR814" s="57"/>
      <c r="HS814" s="57"/>
      <c r="HT814" s="57"/>
      <c r="HU814" s="57"/>
      <c r="HV814" s="57"/>
      <c r="HW814" s="57"/>
      <c r="HX814" s="57"/>
      <c r="HY814" s="57"/>
      <c r="HZ814" s="57"/>
      <c r="IA814" s="57"/>
      <c r="IB814" s="57"/>
      <c r="IC814" s="57"/>
    </row>
    <row r="815" spans="4:237"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  <c r="AA815" s="57"/>
      <c r="AB815" s="57"/>
      <c r="AC815" s="57"/>
      <c r="AD815" s="57"/>
      <c r="AE815" s="57"/>
      <c r="AF815" s="57"/>
      <c r="AG815" s="57"/>
      <c r="AH815" s="57"/>
      <c r="AI815" s="57"/>
      <c r="AJ815" s="57"/>
      <c r="AK815" s="57"/>
      <c r="AL815" s="57"/>
      <c r="AM815" s="57"/>
      <c r="AN815" s="57"/>
      <c r="AO815" s="57"/>
      <c r="AP815" s="57"/>
      <c r="AQ815" s="57"/>
      <c r="AR815" s="57"/>
      <c r="AS815" s="57"/>
      <c r="AT815" s="57"/>
      <c r="AU815" s="57"/>
      <c r="AV815" s="57"/>
      <c r="AW815" s="57"/>
      <c r="AX815" s="57"/>
      <c r="AY815" s="57"/>
      <c r="AZ815" s="57"/>
      <c r="BA815" s="57"/>
      <c r="BB815" s="57"/>
      <c r="BC815" s="57"/>
      <c r="BD815" s="57"/>
      <c r="BE815" s="57"/>
      <c r="BF815" s="57"/>
      <c r="BG815" s="57"/>
      <c r="BH815" s="57"/>
      <c r="BI815" s="57"/>
      <c r="BJ815" s="57"/>
      <c r="BK815" s="57"/>
      <c r="BL815" s="57"/>
      <c r="BM815" s="57"/>
      <c r="BN815" s="57"/>
      <c r="BO815" s="57"/>
      <c r="BP815" s="57"/>
      <c r="BQ815" s="57"/>
      <c r="BR815" s="57"/>
      <c r="BS815" s="57"/>
      <c r="BT815" s="57"/>
      <c r="BU815" s="57"/>
      <c r="BV815" s="57"/>
      <c r="BW815" s="57"/>
      <c r="BX815" s="57"/>
      <c r="BY815" s="57"/>
      <c r="BZ815" s="57"/>
      <c r="CA815" s="57"/>
      <c r="CB815" s="57"/>
      <c r="CC815" s="57"/>
      <c r="CD815" s="57"/>
      <c r="CE815" s="57"/>
      <c r="CF815" s="57"/>
      <c r="CG815" s="57"/>
      <c r="CH815" s="57"/>
      <c r="CI815" s="57"/>
      <c r="CJ815" s="57"/>
      <c r="CK815" s="57"/>
      <c r="CL815" s="57"/>
      <c r="CM815" s="57"/>
      <c r="CN815" s="57"/>
      <c r="CO815" s="57"/>
      <c r="CP815" s="57"/>
      <c r="CQ815" s="57"/>
      <c r="CR815" s="57"/>
      <c r="CS815" s="57"/>
      <c r="CT815" s="57"/>
      <c r="CU815" s="57"/>
      <c r="CV815" s="57"/>
      <c r="CW815" s="57"/>
      <c r="CX815" s="57"/>
      <c r="CY815" s="57"/>
      <c r="CZ815" s="57"/>
      <c r="DA815" s="57"/>
      <c r="DB815" s="57"/>
      <c r="DC815" s="57"/>
      <c r="DD815" s="57"/>
      <c r="DE815" s="57"/>
      <c r="DF815" s="57"/>
      <c r="DG815" s="57"/>
      <c r="DH815" s="57"/>
      <c r="DI815" s="57"/>
      <c r="DJ815" s="57"/>
      <c r="DK815" s="57"/>
      <c r="DL815" s="57"/>
      <c r="DM815" s="57"/>
      <c r="DN815" s="57"/>
      <c r="DO815" s="57"/>
      <c r="DP815" s="57"/>
      <c r="DQ815" s="57"/>
      <c r="DR815" s="57"/>
      <c r="DS815" s="57"/>
      <c r="DT815" s="57"/>
      <c r="DU815" s="57"/>
      <c r="DV815" s="57"/>
      <c r="DW815" s="57"/>
      <c r="DX815" s="57"/>
      <c r="DY815" s="57"/>
      <c r="DZ815" s="57"/>
      <c r="EA815" s="57"/>
      <c r="EB815" s="57"/>
      <c r="EC815" s="57"/>
      <c r="ED815" s="57"/>
      <c r="EE815" s="57"/>
      <c r="EF815" s="57"/>
      <c r="EG815" s="57"/>
      <c r="EH815" s="57"/>
      <c r="EI815" s="57"/>
      <c r="EJ815" s="57"/>
      <c r="EK815" s="57"/>
      <c r="EL815" s="57"/>
      <c r="EM815" s="57"/>
      <c r="EN815" s="57"/>
      <c r="EO815" s="57"/>
      <c r="EP815" s="57"/>
      <c r="EQ815" s="57"/>
      <c r="ER815" s="57"/>
      <c r="ES815" s="57"/>
      <c r="ET815" s="57"/>
      <c r="EU815" s="57"/>
      <c r="EV815" s="57"/>
      <c r="EW815" s="57"/>
      <c r="EX815" s="57"/>
      <c r="EY815" s="57"/>
      <c r="EZ815" s="57"/>
      <c r="FA815" s="57"/>
      <c r="FB815" s="57"/>
      <c r="FC815" s="57"/>
      <c r="FD815" s="57"/>
      <c r="FE815" s="57"/>
      <c r="FF815" s="57"/>
      <c r="FG815" s="57"/>
      <c r="FH815" s="57"/>
      <c r="FI815" s="57"/>
      <c r="FJ815" s="57"/>
      <c r="FK815" s="57"/>
      <c r="FL815" s="57"/>
      <c r="FM815" s="57"/>
      <c r="FN815" s="57"/>
      <c r="FO815" s="57"/>
      <c r="FP815" s="57"/>
      <c r="FQ815" s="57"/>
      <c r="FR815" s="57"/>
      <c r="FS815" s="57"/>
      <c r="FT815" s="57"/>
      <c r="FU815" s="57"/>
      <c r="FV815" s="57"/>
      <c r="FW815" s="57"/>
      <c r="FX815" s="57"/>
      <c r="FY815" s="57"/>
      <c r="FZ815" s="57"/>
      <c r="GA815" s="57"/>
      <c r="GB815" s="57"/>
      <c r="GC815" s="57"/>
      <c r="GD815" s="57"/>
      <c r="GE815" s="57"/>
      <c r="GF815" s="57"/>
      <c r="GG815" s="57"/>
      <c r="GH815" s="57"/>
      <c r="GI815" s="57"/>
      <c r="GJ815" s="57"/>
      <c r="GK815" s="57"/>
      <c r="GL815" s="57"/>
      <c r="GM815" s="57"/>
      <c r="GN815" s="57"/>
      <c r="GO815" s="57"/>
      <c r="GP815" s="57"/>
      <c r="GQ815" s="57"/>
      <c r="GR815" s="57"/>
      <c r="GS815" s="57"/>
      <c r="GT815" s="57"/>
      <c r="GU815" s="57"/>
      <c r="GV815" s="57"/>
      <c r="GW815" s="57"/>
      <c r="GX815" s="57"/>
      <c r="GY815" s="57"/>
      <c r="GZ815" s="57"/>
      <c r="HA815" s="57"/>
      <c r="HB815" s="57"/>
      <c r="HC815" s="57"/>
      <c r="HD815" s="57"/>
      <c r="HE815" s="57"/>
      <c r="HF815" s="57"/>
      <c r="HG815" s="57"/>
      <c r="HH815" s="57"/>
      <c r="HI815" s="57"/>
      <c r="HJ815" s="57"/>
      <c r="HK815" s="57"/>
      <c r="HL815" s="57"/>
      <c r="HM815" s="57"/>
      <c r="HN815" s="57"/>
      <c r="HO815" s="57"/>
      <c r="HP815" s="57"/>
      <c r="HQ815" s="57"/>
      <c r="HR815" s="57"/>
      <c r="HS815" s="57"/>
      <c r="HT815" s="57"/>
      <c r="HU815" s="57"/>
      <c r="HV815" s="57"/>
      <c r="HW815" s="57"/>
      <c r="HX815" s="57"/>
      <c r="HY815" s="57"/>
      <c r="HZ815" s="57"/>
      <c r="IA815" s="57"/>
      <c r="IB815" s="57"/>
      <c r="IC815" s="57"/>
    </row>
    <row r="816" spans="4:237"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  <c r="AA816" s="57"/>
      <c r="AB816" s="57"/>
      <c r="AC816" s="57"/>
      <c r="AD816" s="57"/>
      <c r="AE816" s="57"/>
      <c r="AF816" s="57"/>
      <c r="AG816" s="57"/>
      <c r="AH816" s="57"/>
      <c r="AI816" s="57"/>
      <c r="AJ816" s="57"/>
      <c r="AK816" s="57"/>
      <c r="AL816" s="57"/>
      <c r="AM816" s="57"/>
      <c r="AN816" s="57"/>
      <c r="AO816" s="57"/>
      <c r="AP816" s="57"/>
      <c r="AQ816" s="57"/>
      <c r="AR816" s="57"/>
      <c r="AS816" s="57"/>
      <c r="AT816" s="57"/>
      <c r="AU816" s="57"/>
      <c r="AV816" s="57"/>
      <c r="AW816" s="57"/>
      <c r="AX816" s="57"/>
      <c r="AY816" s="57"/>
      <c r="AZ816" s="57"/>
      <c r="BA816" s="57"/>
      <c r="BB816" s="57"/>
      <c r="BC816" s="57"/>
      <c r="BD816" s="57"/>
      <c r="BE816" s="57"/>
      <c r="BF816" s="57"/>
      <c r="BG816" s="57"/>
      <c r="BH816" s="57"/>
      <c r="BI816" s="57"/>
      <c r="BJ816" s="57"/>
      <c r="BK816" s="57"/>
      <c r="BL816" s="57"/>
      <c r="BM816" s="57"/>
      <c r="BN816" s="57"/>
      <c r="BO816" s="57"/>
      <c r="BP816" s="57"/>
      <c r="BQ816" s="57"/>
      <c r="BR816" s="57"/>
      <c r="BS816" s="57"/>
      <c r="BT816" s="57"/>
      <c r="BU816" s="57"/>
      <c r="BV816" s="57"/>
      <c r="BW816" s="57"/>
      <c r="BX816" s="57"/>
      <c r="BY816" s="57"/>
      <c r="BZ816" s="57"/>
      <c r="CA816" s="57"/>
      <c r="CB816" s="57"/>
      <c r="CC816" s="57"/>
      <c r="CD816" s="57"/>
      <c r="CE816" s="57"/>
      <c r="CF816" s="57"/>
      <c r="CG816" s="57"/>
      <c r="CH816" s="57"/>
      <c r="CI816" s="57"/>
      <c r="CJ816" s="57"/>
      <c r="CK816" s="57"/>
      <c r="CL816" s="57"/>
      <c r="CM816" s="57"/>
      <c r="CN816" s="57"/>
      <c r="CO816" s="57"/>
      <c r="CP816" s="57"/>
      <c r="CQ816" s="57"/>
      <c r="CR816" s="57"/>
      <c r="CS816" s="57"/>
      <c r="CT816" s="57"/>
      <c r="CU816" s="57"/>
      <c r="CV816" s="57"/>
      <c r="CW816" s="57"/>
      <c r="CX816" s="57"/>
      <c r="CY816" s="57"/>
      <c r="CZ816" s="57"/>
      <c r="DA816" s="57"/>
      <c r="DB816" s="57"/>
      <c r="DC816" s="57"/>
      <c r="DD816" s="57"/>
      <c r="DE816" s="57"/>
      <c r="DF816" s="57"/>
      <c r="DG816" s="57"/>
      <c r="DH816" s="57"/>
      <c r="DI816" s="57"/>
      <c r="DJ816" s="57"/>
      <c r="DK816" s="57"/>
      <c r="DL816" s="57"/>
      <c r="DM816" s="57"/>
      <c r="DN816" s="57"/>
      <c r="DO816" s="57"/>
      <c r="DP816" s="57"/>
      <c r="DQ816" s="57"/>
      <c r="DR816" s="57"/>
      <c r="DS816" s="57"/>
      <c r="DT816" s="57"/>
      <c r="DU816" s="57"/>
      <c r="DV816" s="57"/>
      <c r="DW816" s="57"/>
      <c r="DX816" s="57"/>
      <c r="DY816" s="57"/>
      <c r="DZ816" s="57"/>
      <c r="EA816" s="57"/>
      <c r="EB816" s="57"/>
      <c r="EC816" s="57"/>
      <c r="ED816" s="57"/>
      <c r="EE816" s="57"/>
      <c r="EF816" s="57"/>
      <c r="EG816" s="57"/>
      <c r="EH816" s="57"/>
      <c r="EI816" s="57"/>
      <c r="EJ816" s="57"/>
      <c r="EK816" s="57"/>
      <c r="EL816" s="57"/>
      <c r="EM816" s="57"/>
      <c r="EN816" s="57"/>
      <c r="EO816" s="57"/>
      <c r="EP816" s="57"/>
      <c r="EQ816" s="57"/>
      <c r="ER816" s="57"/>
      <c r="ES816" s="57"/>
      <c r="ET816" s="57"/>
      <c r="EU816" s="57"/>
      <c r="EV816" s="57"/>
      <c r="EW816" s="57"/>
      <c r="EX816" s="57"/>
      <c r="EY816" s="57"/>
      <c r="EZ816" s="57"/>
      <c r="FA816" s="57"/>
      <c r="FB816" s="57"/>
      <c r="FC816" s="57"/>
      <c r="FD816" s="57"/>
      <c r="FE816" s="57"/>
      <c r="FF816" s="57"/>
      <c r="FG816" s="57"/>
      <c r="FH816" s="57"/>
      <c r="FI816" s="57"/>
      <c r="FJ816" s="57"/>
      <c r="FK816" s="57"/>
      <c r="FL816" s="57"/>
      <c r="FM816" s="57"/>
      <c r="FN816" s="57"/>
      <c r="FO816" s="57"/>
      <c r="FP816" s="57"/>
      <c r="FQ816" s="57"/>
      <c r="FR816" s="57"/>
      <c r="FS816" s="57"/>
      <c r="FT816" s="57"/>
      <c r="FU816" s="57"/>
      <c r="FV816" s="57"/>
      <c r="FW816" s="57"/>
      <c r="FX816" s="57"/>
      <c r="FY816" s="57"/>
      <c r="FZ816" s="57"/>
      <c r="GA816" s="57"/>
      <c r="GB816" s="57"/>
      <c r="GC816" s="57"/>
      <c r="GD816" s="57"/>
      <c r="GE816" s="57"/>
      <c r="GF816" s="57"/>
      <c r="GG816" s="57"/>
      <c r="GH816" s="57"/>
      <c r="GI816" s="57"/>
      <c r="GJ816" s="57"/>
      <c r="GK816" s="57"/>
      <c r="GL816" s="57"/>
      <c r="GM816" s="57"/>
      <c r="GN816" s="57"/>
      <c r="GO816" s="57"/>
      <c r="GP816" s="57"/>
      <c r="GQ816" s="57"/>
      <c r="GR816" s="57"/>
      <c r="GS816" s="57"/>
      <c r="GT816" s="57"/>
      <c r="GU816" s="57"/>
      <c r="GV816" s="57"/>
      <c r="GW816" s="57"/>
      <c r="GX816" s="57"/>
      <c r="GY816" s="57"/>
      <c r="GZ816" s="57"/>
      <c r="HA816" s="57"/>
      <c r="HB816" s="57"/>
      <c r="HC816" s="57"/>
      <c r="HD816" s="57"/>
      <c r="HE816" s="57"/>
      <c r="HF816" s="57"/>
      <c r="HG816" s="57"/>
      <c r="HH816" s="57"/>
      <c r="HI816" s="57"/>
      <c r="HJ816" s="57"/>
      <c r="HK816" s="57"/>
      <c r="HL816" s="57"/>
      <c r="HM816" s="57"/>
      <c r="HN816" s="57"/>
      <c r="HO816" s="57"/>
      <c r="HP816" s="57"/>
      <c r="HQ816" s="57"/>
      <c r="HR816" s="57"/>
      <c r="HS816" s="57"/>
      <c r="HT816" s="57"/>
      <c r="HU816" s="57"/>
      <c r="HV816" s="57"/>
      <c r="HW816" s="57"/>
      <c r="HX816" s="57"/>
      <c r="HY816" s="57"/>
      <c r="HZ816" s="57"/>
      <c r="IA816" s="57"/>
      <c r="IB816" s="57"/>
      <c r="IC816" s="57"/>
    </row>
    <row r="817" spans="4:237"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  <c r="AA817" s="57"/>
      <c r="AB817" s="57"/>
      <c r="AC817" s="57"/>
      <c r="AD817" s="57"/>
      <c r="AE817" s="57"/>
      <c r="AF817" s="57"/>
      <c r="AG817" s="57"/>
      <c r="AH817" s="57"/>
      <c r="AI817" s="57"/>
      <c r="AJ817" s="57"/>
      <c r="AK817" s="57"/>
      <c r="AL817" s="57"/>
      <c r="AM817" s="57"/>
      <c r="AN817" s="57"/>
      <c r="AO817" s="57"/>
      <c r="AP817" s="57"/>
      <c r="AQ817" s="57"/>
      <c r="AR817" s="57"/>
      <c r="AS817" s="57"/>
      <c r="AT817" s="57"/>
      <c r="AU817" s="57"/>
      <c r="AV817" s="57"/>
      <c r="AW817" s="57"/>
      <c r="AX817" s="57"/>
      <c r="AY817" s="57"/>
      <c r="AZ817" s="57"/>
      <c r="BA817" s="57"/>
      <c r="BB817" s="57"/>
      <c r="BC817" s="57"/>
      <c r="BD817" s="57"/>
      <c r="BE817" s="57"/>
      <c r="BF817" s="57"/>
      <c r="BG817" s="57"/>
      <c r="BH817" s="57"/>
      <c r="BI817" s="57"/>
      <c r="BJ817" s="57"/>
      <c r="BK817" s="57"/>
      <c r="BL817" s="57"/>
      <c r="BM817" s="57"/>
      <c r="BN817" s="57"/>
      <c r="BO817" s="57"/>
      <c r="BP817" s="57"/>
      <c r="BQ817" s="57"/>
      <c r="BR817" s="57"/>
      <c r="BS817" s="57"/>
      <c r="BT817" s="57"/>
      <c r="BU817" s="57"/>
      <c r="BV817" s="57"/>
      <c r="BW817" s="57"/>
      <c r="BX817" s="57"/>
      <c r="BY817" s="57"/>
      <c r="BZ817" s="57"/>
      <c r="CA817" s="57"/>
      <c r="CB817" s="57"/>
      <c r="CC817" s="57"/>
      <c r="CD817" s="57"/>
      <c r="CE817" s="57"/>
      <c r="CF817" s="57"/>
      <c r="CG817" s="57"/>
      <c r="CH817" s="57"/>
      <c r="CI817" s="57"/>
      <c r="CJ817" s="57"/>
      <c r="CK817" s="57"/>
      <c r="CL817" s="57"/>
      <c r="CM817" s="57"/>
      <c r="CN817" s="57"/>
      <c r="CO817" s="57"/>
      <c r="CP817" s="57"/>
      <c r="CQ817" s="57"/>
      <c r="CR817" s="57"/>
      <c r="CS817" s="57"/>
      <c r="CT817" s="57"/>
      <c r="CU817" s="57"/>
      <c r="CV817" s="57"/>
      <c r="CW817" s="57"/>
      <c r="CX817" s="57"/>
      <c r="CY817" s="57"/>
      <c r="CZ817" s="57"/>
      <c r="DA817" s="57"/>
      <c r="DB817" s="57"/>
      <c r="DC817" s="57"/>
      <c r="DD817" s="57"/>
      <c r="DE817" s="57"/>
      <c r="DF817" s="57"/>
      <c r="DG817" s="57"/>
      <c r="DH817" s="57"/>
      <c r="DI817" s="57"/>
      <c r="DJ817" s="57"/>
      <c r="DK817" s="57"/>
      <c r="DL817" s="57"/>
      <c r="DM817" s="57"/>
      <c r="DN817" s="57"/>
      <c r="DO817" s="57"/>
      <c r="DP817" s="57"/>
      <c r="DQ817" s="57"/>
      <c r="DR817" s="57"/>
      <c r="DS817" s="57"/>
      <c r="DT817" s="57"/>
      <c r="DU817" s="57"/>
      <c r="DV817" s="57"/>
      <c r="DW817" s="57"/>
      <c r="DX817" s="57"/>
      <c r="DY817" s="57"/>
      <c r="DZ817" s="57"/>
      <c r="EA817" s="57"/>
      <c r="EB817" s="57"/>
      <c r="EC817" s="57"/>
      <c r="ED817" s="57"/>
      <c r="EE817" s="57"/>
      <c r="EF817" s="57"/>
      <c r="EG817" s="57"/>
      <c r="EH817" s="57"/>
      <c r="EI817" s="57"/>
      <c r="EJ817" s="57"/>
      <c r="EK817" s="57"/>
      <c r="EL817" s="57"/>
      <c r="EM817" s="57"/>
      <c r="EN817" s="57"/>
      <c r="EO817" s="57"/>
      <c r="EP817" s="57"/>
      <c r="EQ817" s="57"/>
      <c r="ER817" s="57"/>
      <c r="ES817" s="57"/>
      <c r="ET817" s="57"/>
      <c r="EU817" s="57"/>
      <c r="EV817" s="57"/>
      <c r="EW817" s="57"/>
      <c r="EX817" s="57"/>
      <c r="EY817" s="57"/>
      <c r="EZ817" s="57"/>
      <c r="FA817" s="57"/>
      <c r="FB817" s="57"/>
      <c r="FC817" s="57"/>
      <c r="FD817" s="57"/>
      <c r="FE817" s="57"/>
      <c r="FF817" s="57"/>
      <c r="FG817" s="57"/>
      <c r="FH817" s="57"/>
      <c r="FI817" s="57"/>
      <c r="FJ817" s="57"/>
      <c r="FK817" s="57"/>
      <c r="FL817" s="57"/>
      <c r="FM817" s="57"/>
      <c r="FN817" s="57"/>
      <c r="FO817" s="57"/>
      <c r="FP817" s="57"/>
      <c r="FQ817" s="57"/>
      <c r="FR817" s="57"/>
      <c r="FS817" s="57"/>
      <c r="FT817" s="57"/>
      <c r="FU817" s="57"/>
      <c r="FV817" s="57"/>
      <c r="FW817" s="57"/>
      <c r="FX817" s="57"/>
      <c r="FY817" s="57"/>
      <c r="FZ817" s="57"/>
      <c r="GA817" s="57"/>
      <c r="GB817" s="57"/>
      <c r="GC817" s="57"/>
      <c r="GD817" s="57"/>
      <c r="GE817" s="57"/>
      <c r="GF817" s="57"/>
      <c r="GG817" s="57"/>
      <c r="GH817" s="57"/>
      <c r="GI817" s="57"/>
      <c r="GJ817" s="57"/>
      <c r="GK817" s="57"/>
      <c r="GL817" s="57"/>
      <c r="GM817" s="57"/>
      <c r="GN817" s="57"/>
      <c r="GO817" s="57"/>
      <c r="GP817" s="57"/>
      <c r="GQ817" s="57"/>
      <c r="GR817" s="57"/>
      <c r="GS817" s="57"/>
      <c r="GT817" s="57"/>
      <c r="GU817" s="57"/>
      <c r="GV817" s="57"/>
      <c r="GW817" s="57"/>
      <c r="GX817" s="57"/>
      <c r="GY817" s="57"/>
      <c r="GZ817" s="57"/>
      <c r="HA817" s="57"/>
      <c r="HB817" s="57"/>
      <c r="HC817" s="57"/>
      <c r="HD817" s="57"/>
      <c r="HE817" s="57"/>
      <c r="HF817" s="57"/>
      <c r="HG817" s="57"/>
      <c r="HH817" s="57"/>
      <c r="HI817" s="57"/>
      <c r="HJ817" s="57"/>
      <c r="HK817" s="57"/>
      <c r="HL817" s="57"/>
      <c r="HM817" s="57"/>
      <c r="HN817" s="57"/>
      <c r="HO817" s="57"/>
      <c r="HP817" s="57"/>
      <c r="HQ817" s="57"/>
      <c r="HR817" s="57"/>
      <c r="HS817" s="57"/>
      <c r="HT817" s="57"/>
      <c r="HU817" s="57"/>
      <c r="HV817" s="57"/>
      <c r="HW817" s="57"/>
      <c r="HX817" s="57"/>
      <c r="HY817" s="57"/>
      <c r="HZ817" s="57"/>
      <c r="IA817" s="57"/>
      <c r="IB817" s="57"/>
      <c r="IC817" s="57"/>
    </row>
    <row r="818" spans="4:237"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  <c r="AA818" s="57"/>
      <c r="AB818" s="57"/>
      <c r="AC818" s="57"/>
      <c r="AD818" s="57"/>
      <c r="AE818" s="57"/>
      <c r="AF818" s="57"/>
      <c r="AG818" s="57"/>
      <c r="AH818" s="57"/>
      <c r="AI818" s="57"/>
      <c r="AJ818" s="57"/>
      <c r="AK818" s="57"/>
      <c r="AL818" s="57"/>
      <c r="AM818" s="57"/>
      <c r="AN818" s="57"/>
      <c r="AO818" s="57"/>
      <c r="AP818" s="57"/>
      <c r="AQ818" s="57"/>
      <c r="AR818" s="57"/>
      <c r="AS818" s="57"/>
      <c r="AT818" s="57"/>
      <c r="AU818" s="57"/>
      <c r="AV818" s="57"/>
      <c r="AW818" s="57"/>
      <c r="AX818" s="57"/>
      <c r="AY818" s="57"/>
      <c r="AZ818" s="57"/>
      <c r="BA818" s="57"/>
      <c r="BB818" s="57"/>
      <c r="BC818" s="57"/>
      <c r="BD818" s="57"/>
      <c r="BE818" s="57"/>
      <c r="BF818" s="57"/>
      <c r="BG818" s="57"/>
      <c r="BH818" s="57"/>
      <c r="BI818" s="57"/>
      <c r="BJ818" s="57"/>
      <c r="BK818" s="57"/>
      <c r="BL818" s="57"/>
      <c r="BM818" s="57"/>
      <c r="BN818" s="57"/>
      <c r="BO818" s="57"/>
      <c r="BP818" s="57"/>
      <c r="BQ818" s="57"/>
      <c r="BR818" s="57"/>
      <c r="BS818" s="57"/>
      <c r="BT818" s="57"/>
      <c r="BU818" s="57"/>
      <c r="BV818" s="57"/>
      <c r="BW818" s="57"/>
      <c r="BX818" s="57"/>
      <c r="BY818" s="57"/>
      <c r="BZ818" s="57"/>
      <c r="CA818" s="57"/>
      <c r="CB818" s="57"/>
      <c r="CC818" s="57"/>
      <c r="CD818" s="57"/>
      <c r="CE818" s="57"/>
      <c r="CF818" s="57"/>
      <c r="CG818" s="57"/>
      <c r="CH818" s="57"/>
      <c r="CI818" s="57"/>
      <c r="CJ818" s="57"/>
      <c r="CK818" s="57"/>
      <c r="CL818" s="57"/>
      <c r="CM818" s="57"/>
      <c r="CN818" s="57"/>
      <c r="CO818" s="57"/>
      <c r="CP818" s="57"/>
      <c r="CQ818" s="57"/>
      <c r="CR818" s="57"/>
      <c r="CS818" s="57"/>
      <c r="CT818" s="57"/>
      <c r="CU818" s="57"/>
      <c r="CV818" s="57"/>
      <c r="CW818" s="57"/>
      <c r="CX818" s="57"/>
      <c r="CY818" s="57"/>
      <c r="CZ818" s="57"/>
      <c r="DA818" s="57"/>
      <c r="DB818" s="57"/>
      <c r="DC818" s="57"/>
      <c r="DD818" s="57"/>
      <c r="DE818" s="57"/>
      <c r="DF818" s="57"/>
      <c r="DG818" s="57"/>
      <c r="DH818" s="57"/>
      <c r="DI818" s="57"/>
      <c r="DJ818" s="57"/>
      <c r="DK818" s="57"/>
      <c r="DL818" s="57"/>
      <c r="DM818" s="57"/>
      <c r="DN818" s="57"/>
      <c r="DO818" s="57"/>
      <c r="DP818" s="57"/>
      <c r="DQ818" s="57"/>
      <c r="DR818" s="57"/>
      <c r="DS818" s="57"/>
      <c r="DT818" s="57"/>
      <c r="DU818" s="57"/>
      <c r="DV818" s="57"/>
      <c r="DW818" s="57"/>
      <c r="DX818" s="57"/>
      <c r="DY818" s="57"/>
      <c r="DZ818" s="57"/>
      <c r="EA818" s="57"/>
      <c r="EB818" s="57"/>
      <c r="EC818" s="57"/>
      <c r="ED818" s="57"/>
      <c r="EE818" s="57"/>
      <c r="EF818" s="57"/>
      <c r="EG818" s="57"/>
      <c r="EH818" s="57"/>
      <c r="EI818" s="57"/>
      <c r="EJ818" s="57"/>
      <c r="EK818" s="57"/>
      <c r="EL818" s="57"/>
      <c r="EM818" s="57"/>
      <c r="EN818" s="57"/>
      <c r="EO818" s="57"/>
      <c r="EP818" s="57"/>
      <c r="EQ818" s="57"/>
      <c r="ER818" s="57"/>
      <c r="ES818" s="57"/>
      <c r="ET818" s="57"/>
      <c r="EU818" s="57"/>
      <c r="EV818" s="57"/>
      <c r="EW818" s="57"/>
      <c r="EX818" s="57"/>
      <c r="EY818" s="57"/>
      <c r="EZ818" s="57"/>
      <c r="FA818" s="57"/>
      <c r="FB818" s="57"/>
      <c r="FC818" s="57"/>
      <c r="FD818" s="57"/>
      <c r="FE818" s="57"/>
      <c r="FF818" s="57"/>
      <c r="FG818" s="57"/>
      <c r="FH818" s="57"/>
      <c r="FI818" s="57"/>
      <c r="FJ818" s="57"/>
      <c r="FK818" s="57"/>
      <c r="FL818" s="57"/>
      <c r="FM818" s="57"/>
      <c r="FN818" s="57"/>
      <c r="FO818" s="57"/>
      <c r="FP818" s="57"/>
      <c r="FQ818" s="57"/>
      <c r="FR818" s="57"/>
      <c r="FS818" s="57"/>
      <c r="FT818" s="57"/>
      <c r="FU818" s="57"/>
      <c r="FV818" s="57"/>
      <c r="FW818" s="57"/>
      <c r="FX818" s="57"/>
      <c r="FY818" s="57"/>
      <c r="FZ818" s="57"/>
      <c r="GA818" s="57"/>
      <c r="GB818" s="57"/>
      <c r="GC818" s="57"/>
      <c r="GD818" s="57"/>
      <c r="GE818" s="57"/>
      <c r="GF818" s="57"/>
      <c r="GG818" s="57"/>
      <c r="GH818" s="57"/>
      <c r="GI818" s="57"/>
      <c r="GJ818" s="57"/>
      <c r="GK818" s="57"/>
      <c r="GL818" s="57"/>
      <c r="GM818" s="57"/>
      <c r="GN818" s="57"/>
      <c r="GO818" s="57"/>
      <c r="GP818" s="57"/>
      <c r="GQ818" s="57"/>
      <c r="GR818" s="57"/>
      <c r="GS818" s="57"/>
      <c r="GT818" s="57"/>
      <c r="GU818" s="57"/>
      <c r="GV818" s="57"/>
      <c r="GW818" s="57"/>
      <c r="GX818" s="57"/>
      <c r="GY818" s="57"/>
      <c r="GZ818" s="57"/>
      <c r="HA818" s="57"/>
      <c r="HB818" s="57"/>
      <c r="HC818" s="57"/>
      <c r="HD818" s="57"/>
      <c r="HE818" s="57"/>
      <c r="HF818" s="57"/>
      <c r="HG818" s="57"/>
      <c r="HH818" s="57"/>
      <c r="HI818" s="57"/>
      <c r="HJ818" s="57"/>
      <c r="HK818" s="57"/>
      <c r="HL818" s="57"/>
      <c r="HM818" s="57"/>
      <c r="HN818" s="57"/>
      <c r="HO818" s="57"/>
      <c r="HP818" s="57"/>
      <c r="HQ818" s="57"/>
      <c r="HR818" s="57"/>
      <c r="HS818" s="57"/>
      <c r="HT818" s="57"/>
      <c r="HU818" s="57"/>
      <c r="HV818" s="57"/>
      <c r="HW818" s="57"/>
      <c r="HX818" s="57"/>
      <c r="HY818" s="57"/>
      <c r="HZ818" s="57"/>
      <c r="IA818" s="57"/>
      <c r="IB818" s="57"/>
      <c r="IC818" s="57"/>
    </row>
    <row r="819" spans="4:237"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  <c r="AA819" s="57"/>
      <c r="AB819" s="57"/>
      <c r="AC819" s="57"/>
      <c r="AD819" s="57"/>
      <c r="AE819" s="57"/>
      <c r="AF819" s="57"/>
      <c r="AG819" s="57"/>
      <c r="AH819" s="57"/>
      <c r="AI819" s="57"/>
      <c r="AJ819" s="57"/>
      <c r="AK819" s="57"/>
      <c r="AL819" s="57"/>
      <c r="AM819" s="57"/>
      <c r="AN819" s="57"/>
      <c r="AO819" s="57"/>
      <c r="AP819" s="57"/>
      <c r="AQ819" s="57"/>
      <c r="AR819" s="57"/>
      <c r="AS819" s="57"/>
      <c r="AT819" s="57"/>
      <c r="AU819" s="57"/>
      <c r="AV819" s="57"/>
      <c r="AW819" s="57"/>
      <c r="AX819" s="57"/>
      <c r="AY819" s="57"/>
      <c r="AZ819" s="57"/>
      <c r="BA819" s="57"/>
      <c r="BB819" s="57"/>
      <c r="BC819" s="57"/>
      <c r="BD819" s="57"/>
      <c r="BE819" s="57"/>
      <c r="BF819" s="57"/>
      <c r="BG819" s="57"/>
      <c r="BH819" s="57"/>
      <c r="BI819" s="57"/>
      <c r="BJ819" s="57"/>
      <c r="BK819" s="57"/>
      <c r="BL819" s="57"/>
      <c r="BM819" s="57"/>
      <c r="BN819" s="57"/>
      <c r="BO819" s="57"/>
      <c r="BP819" s="57"/>
      <c r="BQ819" s="57"/>
      <c r="BR819" s="57"/>
      <c r="BS819" s="57"/>
      <c r="BT819" s="57"/>
      <c r="BU819" s="57"/>
      <c r="BV819" s="57"/>
      <c r="BW819" s="57"/>
      <c r="BX819" s="57"/>
      <c r="BY819" s="57"/>
      <c r="BZ819" s="57"/>
      <c r="CA819" s="57"/>
      <c r="CB819" s="57"/>
      <c r="CC819" s="57"/>
      <c r="CD819" s="57"/>
      <c r="CE819" s="57"/>
      <c r="CF819" s="57"/>
      <c r="CG819" s="57"/>
      <c r="CH819" s="57"/>
      <c r="CI819" s="57"/>
      <c r="CJ819" s="57"/>
      <c r="CK819" s="57"/>
      <c r="CL819" s="57"/>
      <c r="CM819" s="57"/>
      <c r="CN819" s="57"/>
      <c r="CO819" s="57"/>
      <c r="CP819" s="57"/>
      <c r="CQ819" s="57"/>
      <c r="CR819" s="57"/>
      <c r="CS819" s="57"/>
      <c r="CT819" s="57"/>
      <c r="CU819" s="57"/>
      <c r="CV819" s="57"/>
      <c r="CW819" s="57"/>
      <c r="CX819" s="57"/>
      <c r="CY819" s="57"/>
      <c r="CZ819" s="57"/>
      <c r="DA819" s="57"/>
      <c r="DB819" s="57"/>
      <c r="DC819" s="57"/>
      <c r="DD819" s="57"/>
      <c r="DE819" s="57"/>
      <c r="DF819" s="57"/>
      <c r="DG819" s="57"/>
      <c r="DH819" s="57"/>
      <c r="DI819" s="57"/>
      <c r="DJ819" s="57"/>
      <c r="DK819" s="57"/>
      <c r="DL819" s="57"/>
      <c r="DM819" s="57"/>
      <c r="DN819" s="57"/>
      <c r="DO819" s="57"/>
      <c r="DP819" s="57"/>
      <c r="DQ819" s="57"/>
      <c r="DR819" s="57"/>
      <c r="DS819" s="57"/>
      <c r="DT819" s="57"/>
      <c r="DU819" s="57"/>
      <c r="DV819" s="57"/>
      <c r="DW819" s="57"/>
      <c r="DX819" s="57"/>
      <c r="DY819" s="57"/>
      <c r="DZ819" s="57"/>
      <c r="EA819" s="57"/>
      <c r="EB819" s="57"/>
      <c r="EC819" s="57"/>
      <c r="ED819" s="57"/>
      <c r="EE819" s="57"/>
      <c r="EF819" s="57"/>
      <c r="EG819" s="57"/>
      <c r="EH819" s="57"/>
      <c r="EI819" s="57"/>
      <c r="EJ819" s="57"/>
      <c r="EK819" s="57"/>
      <c r="EL819" s="57"/>
      <c r="EM819" s="57"/>
      <c r="EN819" s="57"/>
      <c r="EO819" s="57"/>
      <c r="EP819" s="57"/>
      <c r="EQ819" s="57"/>
      <c r="ER819" s="57"/>
      <c r="ES819" s="57"/>
      <c r="ET819" s="57"/>
      <c r="EU819" s="57"/>
      <c r="EV819" s="57"/>
      <c r="EW819" s="57"/>
      <c r="EX819" s="57"/>
      <c r="EY819" s="57"/>
      <c r="EZ819" s="57"/>
      <c r="FA819" s="57"/>
      <c r="FB819" s="57"/>
      <c r="FC819" s="57"/>
      <c r="FD819" s="57"/>
      <c r="FE819" s="57"/>
      <c r="FF819" s="57"/>
      <c r="FG819" s="57"/>
      <c r="FH819" s="57"/>
      <c r="FI819" s="57"/>
      <c r="FJ819" s="57"/>
      <c r="FK819" s="57"/>
      <c r="FL819" s="57"/>
      <c r="FM819" s="57"/>
      <c r="FN819" s="57"/>
      <c r="FO819" s="57"/>
      <c r="FP819" s="57"/>
      <c r="FQ819" s="57"/>
      <c r="FR819" s="57"/>
      <c r="FS819" s="57"/>
      <c r="FT819" s="57"/>
      <c r="FU819" s="57"/>
      <c r="FV819" s="57"/>
      <c r="FW819" s="57"/>
      <c r="FX819" s="57"/>
      <c r="FY819" s="57"/>
      <c r="FZ819" s="57"/>
      <c r="GA819" s="57"/>
      <c r="GB819" s="57"/>
      <c r="GC819" s="57"/>
      <c r="GD819" s="57"/>
      <c r="GE819" s="57"/>
      <c r="GF819" s="57"/>
      <c r="GG819" s="57"/>
      <c r="GH819" s="57"/>
      <c r="GI819" s="57"/>
      <c r="GJ819" s="57"/>
      <c r="GK819" s="57"/>
      <c r="GL819" s="57"/>
      <c r="GM819" s="57"/>
      <c r="GN819" s="57"/>
      <c r="GO819" s="57"/>
      <c r="GP819" s="57"/>
      <c r="GQ819" s="57"/>
      <c r="GR819" s="57"/>
      <c r="GS819" s="57"/>
      <c r="GT819" s="57"/>
      <c r="GU819" s="57"/>
      <c r="GV819" s="57"/>
      <c r="GW819" s="57"/>
      <c r="GX819" s="57"/>
      <c r="GY819" s="57"/>
      <c r="GZ819" s="57"/>
      <c r="HA819" s="57"/>
      <c r="HB819" s="57"/>
      <c r="HC819" s="57"/>
      <c r="HD819" s="57"/>
      <c r="HE819" s="57"/>
      <c r="HF819" s="57"/>
      <c r="HG819" s="57"/>
      <c r="HH819" s="57"/>
      <c r="HI819" s="57"/>
      <c r="HJ819" s="57"/>
      <c r="HK819" s="57"/>
      <c r="HL819" s="57"/>
      <c r="HM819" s="57"/>
      <c r="HN819" s="57"/>
      <c r="HO819" s="57"/>
      <c r="HP819" s="57"/>
      <c r="HQ819" s="57"/>
      <c r="HR819" s="57"/>
      <c r="HS819" s="57"/>
      <c r="HT819" s="57"/>
      <c r="HU819" s="57"/>
      <c r="HV819" s="57"/>
      <c r="HW819" s="57"/>
      <c r="HX819" s="57"/>
      <c r="HY819" s="57"/>
      <c r="HZ819" s="57"/>
      <c r="IA819" s="57"/>
      <c r="IB819" s="57"/>
      <c r="IC819" s="57"/>
    </row>
    <row r="820" spans="4:237"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  <c r="AA820" s="57"/>
      <c r="AB820" s="57"/>
      <c r="AC820" s="57"/>
      <c r="AD820" s="57"/>
      <c r="AE820" s="57"/>
      <c r="AF820" s="57"/>
      <c r="AG820" s="57"/>
      <c r="AH820" s="57"/>
      <c r="AI820" s="57"/>
      <c r="AJ820" s="57"/>
      <c r="AK820" s="57"/>
      <c r="AL820" s="57"/>
      <c r="AM820" s="57"/>
      <c r="AN820" s="57"/>
      <c r="AO820" s="57"/>
      <c r="AP820" s="57"/>
      <c r="AQ820" s="57"/>
      <c r="AR820" s="57"/>
      <c r="AS820" s="57"/>
      <c r="AT820" s="57"/>
      <c r="AU820" s="57"/>
      <c r="AV820" s="57"/>
      <c r="AW820" s="57"/>
      <c r="AX820" s="57"/>
      <c r="AY820" s="57"/>
      <c r="AZ820" s="57"/>
      <c r="BA820" s="57"/>
      <c r="BB820" s="57"/>
      <c r="BC820" s="57"/>
      <c r="BD820" s="57"/>
      <c r="BE820" s="57"/>
      <c r="BF820" s="57"/>
      <c r="BG820" s="57"/>
      <c r="BH820" s="57"/>
      <c r="BI820" s="57"/>
      <c r="BJ820" s="57"/>
      <c r="BK820" s="57"/>
      <c r="BL820" s="57"/>
      <c r="BM820" s="57"/>
      <c r="BN820" s="57"/>
      <c r="BO820" s="57"/>
      <c r="BP820" s="57"/>
      <c r="BQ820" s="57"/>
      <c r="BR820" s="57"/>
      <c r="BS820" s="57"/>
      <c r="BT820" s="57"/>
      <c r="BU820" s="57"/>
      <c r="BV820" s="57"/>
      <c r="BW820" s="57"/>
      <c r="BX820" s="57"/>
      <c r="BY820" s="57"/>
      <c r="BZ820" s="57"/>
      <c r="CA820" s="57"/>
      <c r="CB820" s="57"/>
      <c r="CC820" s="57"/>
      <c r="CD820" s="57"/>
      <c r="CE820" s="57"/>
      <c r="CF820" s="57"/>
      <c r="CG820" s="57"/>
      <c r="CH820" s="57"/>
      <c r="CI820" s="57"/>
      <c r="CJ820" s="57"/>
      <c r="CK820" s="57"/>
      <c r="CL820" s="57"/>
      <c r="CM820" s="57"/>
      <c r="CN820" s="57"/>
      <c r="CO820" s="57"/>
      <c r="CP820" s="57"/>
      <c r="CQ820" s="57"/>
      <c r="CR820" s="57"/>
      <c r="CS820" s="57"/>
      <c r="CT820" s="57"/>
      <c r="CU820" s="57"/>
      <c r="CV820" s="57"/>
      <c r="CW820" s="57"/>
      <c r="CX820" s="57"/>
      <c r="CY820" s="57"/>
      <c r="CZ820" s="57"/>
      <c r="DA820" s="57"/>
      <c r="DB820" s="57"/>
      <c r="DC820" s="57"/>
      <c r="DD820" s="57"/>
      <c r="DE820" s="57"/>
      <c r="DF820" s="57"/>
      <c r="DG820" s="57"/>
      <c r="DH820" s="57"/>
      <c r="DI820" s="57"/>
      <c r="DJ820" s="57"/>
      <c r="DK820" s="57"/>
      <c r="DL820" s="57"/>
      <c r="DM820" s="57"/>
      <c r="DN820" s="57"/>
      <c r="DO820" s="57"/>
      <c r="DP820" s="57"/>
      <c r="DQ820" s="57"/>
      <c r="DR820" s="57"/>
      <c r="DS820" s="57"/>
      <c r="DT820" s="57"/>
      <c r="DU820" s="57"/>
      <c r="DV820" s="57"/>
      <c r="DW820" s="57"/>
      <c r="DX820" s="57"/>
      <c r="DY820" s="57"/>
      <c r="DZ820" s="57"/>
      <c r="EA820" s="57"/>
      <c r="EB820" s="57"/>
      <c r="EC820" s="57"/>
      <c r="ED820" s="57"/>
      <c r="EE820" s="57"/>
      <c r="EF820" s="57"/>
      <c r="EG820" s="57"/>
      <c r="EH820" s="57"/>
      <c r="EI820" s="57"/>
      <c r="EJ820" s="57"/>
      <c r="EK820" s="57"/>
      <c r="EL820" s="57"/>
      <c r="EM820" s="57"/>
      <c r="EN820" s="57"/>
      <c r="EO820" s="57"/>
      <c r="EP820" s="57"/>
      <c r="EQ820" s="57"/>
      <c r="ER820" s="57"/>
      <c r="ES820" s="57"/>
      <c r="ET820" s="57"/>
      <c r="EU820" s="57"/>
      <c r="EV820" s="57"/>
      <c r="EW820" s="57"/>
      <c r="EX820" s="57"/>
      <c r="EY820" s="57"/>
      <c r="EZ820" s="57"/>
      <c r="FA820" s="57"/>
      <c r="FB820" s="57"/>
      <c r="FC820" s="57"/>
      <c r="FD820" s="57"/>
      <c r="FE820" s="57"/>
      <c r="FF820" s="57"/>
      <c r="FG820" s="57"/>
      <c r="FH820" s="57"/>
      <c r="FI820" s="57"/>
      <c r="FJ820" s="57"/>
      <c r="FK820" s="57"/>
      <c r="FL820" s="57"/>
      <c r="FM820" s="57"/>
      <c r="FN820" s="57"/>
      <c r="FO820" s="57"/>
      <c r="FP820" s="57"/>
      <c r="FQ820" s="57"/>
      <c r="FR820" s="57"/>
      <c r="FS820" s="57"/>
      <c r="FT820" s="57"/>
      <c r="FU820" s="57"/>
      <c r="FV820" s="57"/>
      <c r="FW820" s="57"/>
      <c r="FX820" s="57"/>
      <c r="FY820" s="57"/>
      <c r="FZ820" s="57"/>
      <c r="GA820" s="57"/>
      <c r="GB820" s="57"/>
      <c r="GC820" s="57"/>
      <c r="GD820" s="57"/>
      <c r="GE820" s="57"/>
      <c r="GF820" s="57"/>
      <c r="GG820" s="57"/>
      <c r="GH820" s="57"/>
      <c r="GI820" s="57"/>
      <c r="GJ820" s="57"/>
      <c r="GK820" s="57"/>
      <c r="GL820" s="57"/>
      <c r="GM820" s="57"/>
      <c r="GN820" s="57"/>
      <c r="GO820" s="57"/>
      <c r="GP820" s="57"/>
      <c r="GQ820" s="57"/>
      <c r="GR820" s="57"/>
      <c r="GS820" s="57"/>
      <c r="GT820" s="57"/>
      <c r="GU820" s="57"/>
      <c r="GV820" s="57"/>
      <c r="GW820" s="57"/>
      <c r="GX820" s="57"/>
      <c r="GY820" s="57"/>
      <c r="GZ820" s="57"/>
      <c r="HA820" s="57"/>
      <c r="HB820" s="57"/>
      <c r="HC820" s="57"/>
      <c r="HD820" s="57"/>
      <c r="HE820" s="57"/>
      <c r="HF820" s="57"/>
      <c r="HG820" s="57"/>
      <c r="HH820" s="57"/>
      <c r="HI820" s="57"/>
      <c r="HJ820" s="57"/>
      <c r="HK820" s="57"/>
      <c r="HL820" s="57"/>
      <c r="HM820" s="57"/>
      <c r="HN820" s="57"/>
      <c r="HO820" s="57"/>
      <c r="HP820" s="57"/>
      <c r="HQ820" s="57"/>
      <c r="HR820" s="57"/>
      <c r="HS820" s="57"/>
      <c r="HT820" s="57"/>
      <c r="HU820" s="57"/>
      <c r="HV820" s="57"/>
      <c r="HW820" s="57"/>
      <c r="HX820" s="57"/>
      <c r="HY820" s="57"/>
      <c r="HZ820" s="57"/>
      <c r="IA820" s="57"/>
      <c r="IB820" s="57"/>
      <c r="IC820" s="57"/>
    </row>
    <row r="821" spans="4:237"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  <c r="AA821" s="57"/>
      <c r="AB821" s="57"/>
      <c r="AC821" s="57"/>
      <c r="AD821" s="57"/>
      <c r="AE821" s="57"/>
      <c r="AF821" s="57"/>
      <c r="AG821" s="57"/>
      <c r="AH821" s="57"/>
      <c r="AI821" s="57"/>
      <c r="AJ821" s="57"/>
      <c r="AK821" s="57"/>
      <c r="AL821" s="57"/>
      <c r="AM821" s="57"/>
      <c r="AN821" s="57"/>
      <c r="AO821" s="57"/>
      <c r="AP821" s="57"/>
      <c r="AQ821" s="57"/>
      <c r="AR821" s="57"/>
      <c r="AS821" s="57"/>
      <c r="AT821" s="57"/>
      <c r="AU821" s="57"/>
      <c r="AV821" s="57"/>
      <c r="AW821" s="57"/>
      <c r="AX821" s="57"/>
      <c r="AY821" s="57"/>
      <c r="AZ821" s="57"/>
      <c r="BA821" s="57"/>
      <c r="BB821" s="57"/>
      <c r="BC821" s="57"/>
      <c r="BD821" s="57"/>
      <c r="BE821" s="57"/>
      <c r="BF821" s="57"/>
      <c r="BG821" s="57"/>
      <c r="BH821" s="57"/>
      <c r="BI821" s="57"/>
      <c r="BJ821" s="57"/>
      <c r="BK821" s="57"/>
      <c r="BL821" s="57"/>
      <c r="BM821" s="57"/>
      <c r="BN821" s="57"/>
      <c r="BO821" s="57"/>
      <c r="BP821" s="57"/>
      <c r="BQ821" s="57"/>
      <c r="BR821" s="57"/>
      <c r="BS821" s="57"/>
      <c r="BT821" s="57"/>
      <c r="BU821" s="57"/>
      <c r="BV821" s="57"/>
      <c r="BW821" s="57"/>
      <c r="BX821" s="57"/>
      <c r="BY821" s="57"/>
      <c r="BZ821" s="57"/>
      <c r="CA821" s="57"/>
      <c r="CB821" s="57"/>
      <c r="CC821" s="57"/>
      <c r="CD821" s="57"/>
      <c r="CE821" s="57"/>
      <c r="CF821" s="57"/>
      <c r="CG821" s="57"/>
      <c r="CH821" s="57"/>
      <c r="CI821" s="57"/>
      <c r="CJ821" s="57"/>
      <c r="CK821" s="57"/>
      <c r="CL821" s="57"/>
      <c r="CM821" s="57"/>
      <c r="CN821" s="57"/>
      <c r="CO821" s="57"/>
      <c r="CP821" s="57"/>
      <c r="CQ821" s="57"/>
      <c r="CR821" s="57"/>
      <c r="CS821" s="57"/>
      <c r="CT821" s="57"/>
      <c r="CU821" s="57"/>
      <c r="CV821" s="57"/>
      <c r="CW821" s="57"/>
      <c r="CX821" s="57"/>
      <c r="CY821" s="57"/>
      <c r="CZ821" s="57"/>
      <c r="DA821" s="57"/>
      <c r="DB821" s="57"/>
      <c r="DC821" s="57"/>
      <c r="DD821" s="57"/>
      <c r="DE821" s="57"/>
      <c r="DF821" s="57"/>
      <c r="DG821" s="57"/>
      <c r="DH821" s="57"/>
      <c r="DI821" s="57"/>
      <c r="DJ821" s="57"/>
      <c r="DK821" s="57"/>
      <c r="DL821" s="57"/>
      <c r="DM821" s="57"/>
      <c r="DN821" s="57"/>
      <c r="DO821" s="57"/>
      <c r="DP821" s="57"/>
      <c r="DQ821" s="57"/>
      <c r="DR821" s="57"/>
      <c r="DS821" s="57"/>
      <c r="DT821" s="57"/>
      <c r="DU821" s="57"/>
      <c r="DV821" s="57"/>
      <c r="DW821" s="57"/>
      <c r="DX821" s="57"/>
      <c r="DY821" s="57"/>
      <c r="DZ821" s="57"/>
      <c r="EA821" s="57"/>
      <c r="EB821" s="57"/>
      <c r="EC821" s="57"/>
      <c r="ED821" s="57"/>
      <c r="EE821" s="57"/>
      <c r="EF821" s="57"/>
      <c r="EG821" s="57"/>
      <c r="EH821" s="57"/>
      <c r="EI821" s="57"/>
      <c r="EJ821" s="57"/>
      <c r="EK821" s="57"/>
      <c r="EL821" s="57"/>
      <c r="EM821" s="57"/>
      <c r="EN821" s="57"/>
      <c r="EO821" s="57"/>
      <c r="EP821" s="57"/>
      <c r="EQ821" s="57"/>
      <c r="ER821" s="57"/>
      <c r="ES821" s="57"/>
      <c r="ET821" s="57"/>
      <c r="EU821" s="57"/>
      <c r="EV821" s="57"/>
      <c r="EW821" s="57"/>
      <c r="EX821" s="57"/>
      <c r="EY821" s="57"/>
      <c r="EZ821" s="57"/>
      <c r="FA821" s="57"/>
      <c r="FB821" s="57"/>
      <c r="FC821" s="57"/>
      <c r="FD821" s="57"/>
      <c r="FE821" s="57"/>
      <c r="FF821" s="57"/>
      <c r="FG821" s="57"/>
      <c r="FH821" s="57"/>
      <c r="FI821" s="57"/>
      <c r="FJ821" s="57"/>
      <c r="FK821" s="57"/>
      <c r="FL821" s="57"/>
      <c r="FM821" s="57"/>
      <c r="FN821" s="57"/>
      <c r="FO821" s="57"/>
      <c r="FP821" s="57"/>
      <c r="FQ821" s="57"/>
      <c r="FR821" s="57"/>
      <c r="FS821" s="57"/>
      <c r="FT821" s="57"/>
      <c r="FU821" s="57"/>
      <c r="FV821" s="57"/>
      <c r="FW821" s="57"/>
      <c r="FX821" s="57"/>
      <c r="FY821" s="57"/>
      <c r="FZ821" s="57"/>
      <c r="GA821" s="57"/>
      <c r="GB821" s="57"/>
      <c r="GC821" s="57"/>
      <c r="GD821" s="57"/>
      <c r="GE821" s="57"/>
      <c r="GF821" s="57"/>
      <c r="GG821" s="57"/>
      <c r="GH821" s="57"/>
      <c r="GI821" s="57"/>
      <c r="GJ821" s="57"/>
      <c r="GK821" s="57"/>
      <c r="GL821" s="57"/>
      <c r="GM821" s="57"/>
      <c r="GN821" s="57"/>
      <c r="GO821" s="57"/>
      <c r="GP821" s="57"/>
      <c r="GQ821" s="57"/>
      <c r="GR821" s="57"/>
      <c r="GS821" s="57"/>
      <c r="GT821" s="57"/>
      <c r="GU821" s="57"/>
      <c r="GV821" s="57"/>
      <c r="GW821" s="57"/>
      <c r="GX821" s="57"/>
      <c r="GY821" s="57"/>
      <c r="GZ821" s="57"/>
      <c r="HA821" s="57"/>
      <c r="HB821" s="57"/>
      <c r="HC821" s="57"/>
      <c r="HD821" s="57"/>
      <c r="HE821" s="57"/>
      <c r="HF821" s="57"/>
      <c r="HG821" s="57"/>
      <c r="HH821" s="57"/>
      <c r="HI821" s="57"/>
      <c r="HJ821" s="57"/>
      <c r="HK821" s="57"/>
      <c r="HL821" s="57"/>
      <c r="HM821" s="57"/>
      <c r="HN821" s="57"/>
      <c r="HO821" s="57"/>
      <c r="HP821" s="57"/>
      <c r="HQ821" s="57"/>
      <c r="HR821" s="57"/>
      <c r="HS821" s="57"/>
      <c r="HT821" s="57"/>
      <c r="HU821" s="57"/>
      <c r="HV821" s="57"/>
      <c r="HW821" s="57"/>
      <c r="HX821" s="57"/>
      <c r="HY821" s="57"/>
      <c r="HZ821" s="57"/>
      <c r="IA821" s="57"/>
      <c r="IB821" s="57"/>
      <c r="IC821" s="57"/>
    </row>
    <row r="822" spans="4:237"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  <c r="AA822" s="57"/>
      <c r="AB822" s="57"/>
      <c r="AC822" s="57"/>
      <c r="AD822" s="57"/>
      <c r="AE822" s="57"/>
      <c r="AF822" s="57"/>
      <c r="AG822" s="57"/>
      <c r="AH822" s="57"/>
      <c r="AI822" s="57"/>
      <c r="AJ822" s="57"/>
      <c r="AK822" s="57"/>
      <c r="AL822" s="57"/>
      <c r="AM822" s="57"/>
      <c r="AN822" s="57"/>
      <c r="AO822" s="57"/>
      <c r="AP822" s="57"/>
      <c r="AQ822" s="57"/>
      <c r="AR822" s="57"/>
      <c r="AS822" s="57"/>
      <c r="AT822" s="57"/>
      <c r="AU822" s="57"/>
      <c r="AV822" s="57"/>
      <c r="AW822" s="57"/>
      <c r="AX822" s="57"/>
      <c r="AY822" s="57"/>
      <c r="AZ822" s="57"/>
      <c r="BA822" s="57"/>
      <c r="BB822" s="57"/>
      <c r="BC822" s="57"/>
      <c r="BD822" s="57"/>
      <c r="BE822" s="57"/>
      <c r="BF822" s="57"/>
      <c r="BG822" s="57"/>
      <c r="BH822" s="57"/>
      <c r="BI822" s="57"/>
      <c r="BJ822" s="57"/>
      <c r="BK822" s="57"/>
      <c r="BL822" s="57"/>
      <c r="BM822" s="57"/>
      <c r="BN822" s="57"/>
      <c r="BO822" s="57"/>
      <c r="BP822" s="57"/>
      <c r="BQ822" s="57"/>
      <c r="BR822" s="57"/>
      <c r="BS822" s="57"/>
      <c r="BT822" s="57"/>
      <c r="BU822" s="57"/>
      <c r="BV822" s="57"/>
      <c r="BW822" s="57"/>
      <c r="BX822" s="57"/>
      <c r="BY822" s="57"/>
      <c r="BZ822" s="57"/>
      <c r="CA822" s="57"/>
      <c r="CB822" s="57"/>
      <c r="CC822" s="57"/>
      <c r="CD822" s="57"/>
      <c r="CE822" s="57"/>
      <c r="CF822" s="57"/>
      <c r="CG822" s="57"/>
      <c r="CH822" s="57"/>
      <c r="CI822" s="57"/>
      <c r="CJ822" s="57"/>
      <c r="CK822" s="57"/>
      <c r="CL822" s="57"/>
      <c r="CM822" s="57"/>
      <c r="CN822" s="57"/>
      <c r="CO822" s="57"/>
      <c r="CP822" s="57"/>
      <c r="CQ822" s="57"/>
      <c r="CR822" s="57"/>
      <c r="CS822" s="57"/>
      <c r="CT822" s="57"/>
      <c r="CU822" s="57"/>
      <c r="CV822" s="57"/>
      <c r="CW822" s="57"/>
      <c r="CX822" s="57"/>
      <c r="CY822" s="57"/>
      <c r="CZ822" s="57"/>
      <c r="DA822" s="57"/>
      <c r="DB822" s="57"/>
      <c r="DC822" s="57"/>
      <c r="DD822" s="57"/>
      <c r="DE822" s="57"/>
      <c r="DF822" s="57"/>
      <c r="DG822" s="57"/>
      <c r="DH822" s="57"/>
      <c r="DI822" s="57"/>
      <c r="DJ822" s="57"/>
      <c r="DK822" s="57"/>
      <c r="DL822" s="57"/>
      <c r="DM822" s="57"/>
      <c r="DN822" s="57"/>
      <c r="DO822" s="57"/>
      <c r="DP822" s="57"/>
      <c r="DQ822" s="57"/>
      <c r="DR822" s="57"/>
      <c r="DS822" s="57"/>
      <c r="DT822" s="57"/>
      <c r="DU822" s="57"/>
      <c r="DV822" s="57"/>
      <c r="DW822" s="57"/>
      <c r="DX822" s="57"/>
      <c r="DY822" s="57"/>
      <c r="DZ822" s="57"/>
      <c r="EA822" s="57"/>
      <c r="EB822" s="57"/>
      <c r="EC822" s="57"/>
      <c r="ED822" s="57"/>
      <c r="EE822" s="57"/>
      <c r="EF822" s="57"/>
      <c r="EG822" s="57"/>
      <c r="EH822" s="57"/>
      <c r="EI822" s="57"/>
      <c r="EJ822" s="57"/>
      <c r="EK822" s="57"/>
      <c r="EL822" s="57"/>
      <c r="EM822" s="57"/>
      <c r="EN822" s="57"/>
      <c r="EO822" s="57"/>
      <c r="EP822" s="57"/>
      <c r="EQ822" s="57"/>
      <c r="ER822" s="57"/>
      <c r="ES822" s="57"/>
      <c r="ET822" s="57"/>
      <c r="EU822" s="57"/>
      <c r="EV822" s="57"/>
      <c r="EW822" s="57"/>
      <c r="EX822" s="57"/>
      <c r="EY822" s="57"/>
      <c r="EZ822" s="57"/>
      <c r="FA822" s="57"/>
      <c r="FB822" s="57"/>
      <c r="FC822" s="57"/>
      <c r="FD822" s="57"/>
      <c r="FE822" s="57"/>
      <c r="FF822" s="57"/>
      <c r="FG822" s="57"/>
      <c r="FH822" s="57"/>
      <c r="FI822" s="57"/>
      <c r="FJ822" s="57"/>
      <c r="FK822" s="57"/>
      <c r="FL822" s="57"/>
      <c r="FM822" s="57"/>
      <c r="FN822" s="57"/>
      <c r="FO822" s="57"/>
      <c r="FP822" s="57"/>
      <c r="FQ822" s="57"/>
      <c r="FR822" s="57"/>
      <c r="FS822" s="57"/>
      <c r="FT822" s="57"/>
      <c r="FU822" s="57"/>
      <c r="FV822" s="57"/>
      <c r="FW822" s="57"/>
      <c r="FX822" s="57"/>
      <c r="FY822" s="57"/>
      <c r="FZ822" s="57"/>
      <c r="GA822" s="57"/>
      <c r="GB822" s="57"/>
      <c r="GC822" s="57"/>
      <c r="GD822" s="57"/>
      <c r="GE822" s="57"/>
      <c r="GF822" s="57"/>
      <c r="GG822" s="57"/>
      <c r="GH822" s="57"/>
      <c r="GI822" s="57"/>
      <c r="GJ822" s="57"/>
      <c r="GK822" s="57"/>
      <c r="GL822" s="57"/>
      <c r="GM822" s="57"/>
      <c r="GN822" s="57"/>
      <c r="GO822" s="57"/>
      <c r="GP822" s="57"/>
      <c r="GQ822" s="57"/>
      <c r="GR822" s="57"/>
      <c r="GS822" s="57"/>
      <c r="GT822" s="57"/>
      <c r="GU822" s="57"/>
      <c r="GV822" s="57"/>
      <c r="GW822" s="57"/>
      <c r="GX822" s="57"/>
      <c r="GY822" s="57"/>
      <c r="GZ822" s="57"/>
      <c r="HA822" s="57"/>
      <c r="HB822" s="57"/>
      <c r="HC822" s="57"/>
      <c r="HD822" s="57"/>
      <c r="HE822" s="57"/>
      <c r="HF822" s="57"/>
      <c r="HG822" s="57"/>
      <c r="HH822" s="57"/>
      <c r="HI822" s="57"/>
      <c r="HJ822" s="57"/>
      <c r="HK822" s="57"/>
      <c r="HL822" s="57"/>
      <c r="HM822" s="57"/>
      <c r="HN822" s="57"/>
      <c r="HO822" s="57"/>
      <c r="HP822" s="57"/>
      <c r="HQ822" s="57"/>
      <c r="HR822" s="57"/>
      <c r="HS822" s="57"/>
      <c r="HT822" s="57"/>
      <c r="HU822" s="57"/>
      <c r="HV822" s="57"/>
      <c r="HW822" s="57"/>
      <c r="HX822" s="57"/>
      <c r="HY822" s="57"/>
      <c r="HZ822" s="57"/>
      <c r="IA822" s="57"/>
      <c r="IB822" s="57"/>
      <c r="IC822" s="57"/>
    </row>
    <row r="823" spans="4:237"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  <c r="AA823" s="57"/>
      <c r="AB823" s="57"/>
      <c r="AC823" s="57"/>
      <c r="AD823" s="57"/>
      <c r="AE823" s="57"/>
      <c r="AF823" s="57"/>
      <c r="AG823" s="57"/>
      <c r="AH823" s="57"/>
      <c r="AI823" s="57"/>
      <c r="AJ823" s="57"/>
      <c r="AK823" s="57"/>
      <c r="AL823" s="57"/>
      <c r="AM823" s="57"/>
      <c r="AN823" s="57"/>
      <c r="AO823" s="57"/>
      <c r="AP823" s="57"/>
      <c r="AQ823" s="57"/>
      <c r="AR823" s="57"/>
      <c r="AS823" s="57"/>
      <c r="AT823" s="57"/>
      <c r="AU823" s="57"/>
      <c r="AV823" s="57"/>
      <c r="AW823" s="57"/>
      <c r="AX823" s="57"/>
      <c r="AY823" s="57"/>
      <c r="AZ823" s="57"/>
      <c r="BA823" s="57"/>
      <c r="BB823" s="57"/>
      <c r="BC823" s="57"/>
      <c r="BD823" s="57"/>
      <c r="BE823" s="57"/>
      <c r="BF823" s="57"/>
      <c r="BG823" s="57"/>
      <c r="BH823" s="57"/>
      <c r="BI823" s="57"/>
      <c r="BJ823" s="57"/>
      <c r="BK823" s="57"/>
      <c r="BL823" s="57"/>
      <c r="BM823" s="57"/>
      <c r="BN823" s="57"/>
      <c r="BO823" s="57"/>
      <c r="BP823" s="57"/>
      <c r="BQ823" s="57"/>
      <c r="BR823" s="57"/>
      <c r="BS823" s="57"/>
      <c r="BT823" s="57"/>
      <c r="BU823" s="57"/>
      <c r="BV823" s="57"/>
      <c r="BW823" s="57"/>
      <c r="BX823" s="57"/>
      <c r="BY823" s="57"/>
      <c r="BZ823" s="57"/>
      <c r="CA823" s="57"/>
      <c r="CB823" s="57"/>
      <c r="CC823" s="57"/>
      <c r="CD823" s="57"/>
      <c r="CE823" s="57"/>
      <c r="CF823" s="57"/>
      <c r="CG823" s="57"/>
      <c r="CH823" s="57"/>
      <c r="CI823" s="57"/>
      <c r="CJ823" s="57"/>
      <c r="CK823" s="57"/>
      <c r="CL823" s="57"/>
      <c r="CM823" s="57"/>
      <c r="CN823" s="57"/>
      <c r="CO823" s="57"/>
      <c r="CP823" s="57"/>
      <c r="CQ823" s="57"/>
      <c r="CR823" s="57"/>
      <c r="CS823" s="57"/>
      <c r="CT823" s="57"/>
      <c r="CU823" s="57"/>
      <c r="CV823" s="57"/>
      <c r="CW823" s="57"/>
      <c r="CX823" s="57"/>
      <c r="CY823" s="57"/>
      <c r="CZ823" s="57"/>
      <c r="DA823" s="57"/>
      <c r="DB823" s="57"/>
      <c r="DC823" s="57"/>
      <c r="DD823" s="57"/>
      <c r="DE823" s="57"/>
      <c r="DF823" s="57"/>
      <c r="DG823" s="57"/>
      <c r="DH823" s="57"/>
      <c r="DI823" s="57"/>
      <c r="DJ823" s="57"/>
      <c r="DK823" s="57"/>
      <c r="DL823" s="57"/>
      <c r="DM823" s="57"/>
      <c r="DN823" s="57"/>
      <c r="DO823" s="57"/>
      <c r="DP823" s="57"/>
      <c r="DQ823" s="57"/>
      <c r="DR823" s="57"/>
      <c r="DS823" s="57"/>
      <c r="DT823" s="57"/>
      <c r="DU823" s="57"/>
      <c r="DV823" s="57"/>
      <c r="DW823" s="57"/>
      <c r="DX823" s="57"/>
      <c r="DY823" s="57"/>
      <c r="DZ823" s="57"/>
      <c r="EA823" s="57"/>
      <c r="EB823" s="57"/>
      <c r="EC823" s="57"/>
      <c r="ED823" s="57"/>
      <c r="EE823" s="57"/>
      <c r="EF823" s="57"/>
      <c r="EG823" s="57"/>
      <c r="EH823" s="57"/>
      <c r="EI823" s="57"/>
      <c r="EJ823" s="57"/>
      <c r="EK823" s="57"/>
      <c r="EL823" s="57"/>
      <c r="EM823" s="57"/>
      <c r="EN823" s="57"/>
      <c r="EO823" s="57"/>
      <c r="EP823" s="57"/>
      <c r="EQ823" s="57"/>
      <c r="ER823" s="57"/>
      <c r="ES823" s="57"/>
      <c r="ET823" s="57"/>
      <c r="EU823" s="57"/>
      <c r="EV823" s="57"/>
      <c r="EW823" s="57"/>
      <c r="EX823" s="57"/>
      <c r="EY823" s="57"/>
      <c r="EZ823" s="57"/>
      <c r="FA823" s="57"/>
      <c r="FB823" s="57"/>
      <c r="FC823" s="57"/>
      <c r="FD823" s="57"/>
      <c r="FE823" s="57"/>
      <c r="FF823" s="57"/>
      <c r="FG823" s="57"/>
      <c r="FH823" s="57"/>
      <c r="FI823" s="57"/>
      <c r="FJ823" s="57"/>
      <c r="FK823" s="57"/>
      <c r="FL823" s="57"/>
      <c r="FM823" s="57"/>
      <c r="FN823" s="57"/>
      <c r="FO823" s="57"/>
      <c r="FP823" s="57"/>
      <c r="FQ823" s="57"/>
      <c r="FR823" s="57"/>
      <c r="FS823" s="57"/>
      <c r="FT823" s="57"/>
      <c r="FU823" s="57"/>
      <c r="FV823" s="57"/>
      <c r="FW823" s="57"/>
      <c r="FX823" s="57"/>
      <c r="FY823" s="57"/>
      <c r="FZ823" s="57"/>
      <c r="GA823" s="57"/>
      <c r="GB823" s="57"/>
      <c r="GC823" s="57"/>
      <c r="GD823" s="57"/>
      <c r="GE823" s="57"/>
      <c r="GF823" s="57"/>
      <c r="GG823" s="57"/>
      <c r="GH823" s="57"/>
      <c r="GI823" s="57"/>
      <c r="GJ823" s="57"/>
      <c r="GK823" s="57"/>
      <c r="GL823" s="57"/>
      <c r="GM823" s="57"/>
      <c r="GN823" s="57"/>
      <c r="GO823" s="57"/>
      <c r="GP823" s="57"/>
      <c r="GQ823" s="57"/>
      <c r="GR823" s="57"/>
      <c r="GS823" s="57"/>
      <c r="GT823" s="57"/>
      <c r="GU823" s="57"/>
      <c r="GV823" s="57"/>
      <c r="GW823" s="57"/>
      <c r="GX823" s="57"/>
      <c r="GY823" s="57"/>
      <c r="GZ823" s="57"/>
      <c r="HA823" s="57"/>
      <c r="HB823" s="57"/>
      <c r="HC823" s="57"/>
      <c r="HD823" s="57"/>
      <c r="HE823" s="57"/>
      <c r="HF823" s="57"/>
      <c r="HG823" s="57"/>
      <c r="HH823" s="57"/>
      <c r="HI823" s="57"/>
      <c r="HJ823" s="57"/>
      <c r="HK823" s="57"/>
      <c r="HL823" s="57"/>
      <c r="HM823" s="57"/>
      <c r="HN823" s="57"/>
      <c r="HO823" s="57"/>
      <c r="HP823" s="57"/>
      <c r="HQ823" s="57"/>
      <c r="HR823" s="57"/>
      <c r="HS823" s="57"/>
      <c r="HT823" s="57"/>
      <c r="HU823" s="57"/>
      <c r="HV823" s="57"/>
      <c r="HW823" s="57"/>
      <c r="HX823" s="57"/>
      <c r="HY823" s="57"/>
      <c r="HZ823" s="57"/>
      <c r="IA823" s="57"/>
      <c r="IB823" s="57"/>
      <c r="IC823" s="57"/>
    </row>
    <row r="824" spans="4:237"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  <c r="AA824" s="57"/>
      <c r="AB824" s="57"/>
      <c r="AC824" s="57"/>
      <c r="AD824" s="57"/>
      <c r="AE824" s="57"/>
      <c r="AF824" s="57"/>
      <c r="AG824" s="57"/>
      <c r="AH824" s="57"/>
      <c r="AI824" s="57"/>
      <c r="AJ824" s="57"/>
      <c r="AK824" s="57"/>
      <c r="AL824" s="57"/>
      <c r="AM824" s="57"/>
      <c r="AN824" s="57"/>
      <c r="AO824" s="57"/>
      <c r="AP824" s="57"/>
      <c r="AQ824" s="57"/>
      <c r="AR824" s="57"/>
      <c r="AS824" s="57"/>
      <c r="AT824" s="57"/>
      <c r="AU824" s="57"/>
      <c r="AV824" s="57"/>
      <c r="AW824" s="57"/>
      <c r="AX824" s="57"/>
      <c r="AY824" s="57"/>
      <c r="AZ824" s="57"/>
      <c r="BA824" s="57"/>
      <c r="BB824" s="57"/>
      <c r="BC824" s="57"/>
      <c r="BD824" s="57"/>
      <c r="BE824" s="57"/>
      <c r="BF824" s="57"/>
      <c r="BG824" s="57"/>
      <c r="BH824" s="57"/>
      <c r="BI824" s="57"/>
      <c r="BJ824" s="57"/>
      <c r="BK824" s="57"/>
      <c r="BL824" s="57"/>
      <c r="BM824" s="57"/>
      <c r="BN824" s="57"/>
      <c r="BO824" s="57"/>
      <c r="BP824" s="57"/>
      <c r="BQ824" s="57"/>
      <c r="BR824" s="57"/>
      <c r="BS824" s="57"/>
      <c r="BT824" s="57"/>
      <c r="BU824" s="57"/>
      <c r="BV824" s="57"/>
      <c r="BW824" s="57"/>
      <c r="BX824" s="57"/>
      <c r="BY824" s="57"/>
      <c r="BZ824" s="57"/>
      <c r="CA824" s="57"/>
      <c r="CB824" s="57"/>
      <c r="CC824" s="57"/>
      <c r="CD824" s="57"/>
      <c r="CE824" s="57"/>
      <c r="CF824" s="57"/>
      <c r="CG824" s="57"/>
      <c r="CH824" s="57"/>
      <c r="CI824" s="57"/>
      <c r="CJ824" s="57"/>
      <c r="CK824" s="57"/>
      <c r="CL824" s="57"/>
      <c r="CM824" s="57"/>
      <c r="CN824" s="57"/>
      <c r="CO824" s="57"/>
      <c r="CP824" s="57"/>
      <c r="CQ824" s="57"/>
      <c r="CR824" s="57"/>
      <c r="CS824" s="57"/>
      <c r="CT824" s="57"/>
      <c r="CU824" s="57"/>
      <c r="CV824" s="57"/>
      <c r="CW824" s="57"/>
      <c r="CX824" s="57"/>
      <c r="CY824" s="57"/>
      <c r="CZ824" s="57"/>
      <c r="DA824" s="57"/>
      <c r="DB824" s="57"/>
      <c r="DC824" s="57"/>
      <c r="DD824" s="57"/>
      <c r="DE824" s="57"/>
      <c r="DF824" s="57"/>
      <c r="DG824" s="57"/>
      <c r="DH824" s="57"/>
      <c r="DI824" s="57"/>
      <c r="DJ824" s="57"/>
      <c r="DK824" s="57"/>
      <c r="DL824" s="57"/>
      <c r="DM824" s="57"/>
      <c r="DN824" s="57"/>
      <c r="DO824" s="57"/>
      <c r="DP824" s="57"/>
      <c r="DQ824" s="57"/>
      <c r="DR824" s="57"/>
      <c r="DS824" s="57"/>
      <c r="DT824" s="57"/>
      <c r="DU824" s="57"/>
      <c r="DV824" s="57"/>
      <c r="DW824" s="57"/>
      <c r="DX824" s="57"/>
      <c r="DY824" s="57"/>
      <c r="DZ824" s="57"/>
      <c r="EA824" s="57"/>
      <c r="EB824" s="57"/>
      <c r="EC824" s="57"/>
      <c r="ED824" s="57"/>
      <c r="EE824" s="57"/>
      <c r="EF824" s="57"/>
      <c r="EG824" s="57"/>
      <c r="EH824" s="57"/>
      <c r="EI824" s="57"/>
      <c r="EJ824" s="57"/>
      <c r="EK824" s="57"/>
      <c r="EL824" s="57"/>
      <c r="EM824" s="57"/>
      <c r="EN824" s="57"/>
      <c r="EO824" s="57"/>
      <c r="EP824" s="57"/>
      <c r="EQ824" s="57"/>
      <c r="ER824" s="57"/>
      <c r="ES824" s="57"/>
      <c r="ET824" s="57"/>
      <c r="EU824" s="57"/>
      <c r="EV824" s="57"/>
      <c r="EW824" s="57"/>
      <c r="EX824" s="57"/>
      <c r="EY824" s="57"/>
      <c r="EZ824" s="57"/>
      <c r="FA824" s="57"/>
      <c r="FB824" s="57"/>
      <c r="FC824" s="57"/>
      <c r="FD824" s="57"/>
      <c r="FE824" s="57"/>
      <c r="FF824" s="57"/>
      <c r="FG824" s="57"/>
      <c r="FH824" s="57"/>
      <c r="FI824" s="57"/>
      <c r="FJ824" s="57"/>
      <c r="FK824" s="57"/>
      <c r="FL824" s="57"/>
      <c r="FM824" s="57"/>
      <c r="FN824" s="57"/>
      <c r="FO824" s="57"/>
      <c r="FP824" s="57"/>
      <c r="FQ824" s="57"/>
      <c r="FR824" s="57"/>
      <c r="FS824" s="57"/>
      <c r="FT824" s="57"/>
      <c r="FU824" s="57"/>
      <c r="FV824" s="57"/>
      <c r="FW824" s="57"/>
      <c r="FX824" s="57"/>
      <c r="FY824" s="57"/>
      <c r="FZ824" s="57"/>
      <c r="GA824" s="57"/>
      <c r="GB824" s="57"/>
      <c r="GC824" s="57"/>
      <c r="GD824" s="57"/>
      <c r="GE824" s="57"/>
      <c r="GF824" s="57"/>
      <c r="GG824" s="57"/>
      <c r="GH824" s="57"/>
      <c r="GI824" s="57"/>
      <c r="GJ824" s="57"/>
      <c r="GK824" s="57"/>
      <c r="GL824" s="57"/>
      <c r="GM824" s="57"/>
      <c r="GN824" s="57"/>
      <c r="GO824" s="57"/>
      <c r="GP824" s="57"/>
      <c r="GQ824" s="57"/>
      <c r="GR824" s="57"/>
      <c r="GS824" s="57"/>
      <c r="GT824" s="57"/>
      <c r="GU824" s="57"/>
      <c r="GV824" s="57"/>
      <c r="GW824" s="57"/>
      <c r="GX824" s="57"/>
      <c r="GY824" s="57"/>
      <c r="GZ824" s="57"/>
      <c r="HA824" s="57"/>
      <c r="HB824" s="57"/>
      <c r="HC824" s="57"/>
      <c r="HD824" s="57"/>
      <c r="HE824" s="57"/>
      <c r="HF824" s="57"/>
      <c r="HG824" s="57"/>
      <c r="HH824" s="57"/>
      <c r="HI824" s="57"/>
      <c r="HJ824" s="57"/>
      <c r="HK824" s="57"/>
      <c r="HL824" s="57"/>
      <c r="HM824" s="57"/>
      <c r="HN824" s="57"/>
      <c r="HO824" s="57"/>
      <c r="HP824" s="57"/>
      <c r="HQ824" s="57"/>
      <c r="HR824" s="57"/>
      <c r="HS824" s="57"/>
      <c r="HT824" s="57"/>
      <c r="HU824" s="57"/>
      <c r="HV824" s="57"/>
      <c r="HW824" s="57"/>
      <c r="HX824" s="57"/>
      <c r="HY824" s="57"/>
      <c r="HZ824" s="57"/>
      <c r="IA824" s="57"/>
      <c r="IB824" s="57"/>
      <c r="IC824" s="57"/>
    </row>
    <row r="825" spans="4:237"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  <c r="AA825" s="57"/>
      <c r="AB825" s="57"/>
      <c r="AC825" s="57"/>
      <c r="AD825" s="57"/>
      <c r="AE825" s="57"/>
      <c r="AF825" s="57"/>
      <c r="AG825" s="57"/>
      <c r="AH825" s="57"/>
      <c r="AI825" s="57"/>
      <c r="AJ825" s="57"/>
      <c r="AK825" s="57"/>
      <c r="AL825" s="57"/>
      <c r="AM825" s="57"/>
      <c r="AN825" s="57"/>
      <c r="AO825" s="57"/>
      <c r="AP825" s="57"/>
      <c r="AQ825" s="57"/>
      <c r="AR825" s="57"/>
      <c r="AS825" s="57"/>
      <c r="AT825" s="57"/>
      <c r="AU825" s="57"/>
      <c r="AV825" s="57"/>
      <c r="AW825" s="57"/>
      <c r="AX825" s="57"/>
      <c r="AY825" s="57"/>
      <c r="AZ825" s="57"/>
      <c r="BA825" s="57"/>
      <c r="BB825" s="57"/>
      <c r="BC825" s="57"/>
      <c r="BD825" s="57"/>
      <c r="BE825" s="57"/>
      <c r="BF825" s="57"/>
      <c r="BG825" s="57"/>
      <c r="BH825" s="57"/>
      <c r="BI825" s="57"/>
      <c r="BJ825" s="57"/>
      <c r="BK825" s="57"/>
      <c r="BL825" s="57"/>
      <c r="BM825" s="57"/>
      <c r="BN825" s="57"/>
      <c r="BO825" s="57"/>
      <c r="BP825" s="57"/>
      <c r="BQ825" s="57"/>
      <c r="BR825" s="57"/>
      <c r="BS825" s="57"/>
      <c r="BT825" s="57"/>
      <c r="BU825" s="57"/>
      <c r="BV825" s="57"/>
      <c r="BW825" s="57"/>
      <c r="BX825" s="57"/>
      <c r="BY825" s="57"/>
      <c r="BZ825" s="57"/>
      <c r="CA825" s="57"/>
      <c r="CB825" s="57"/>
      <c r="CC825" s="57"/>
      <c r="CD825" s="57"/>
      <c r="CE825" s="57"/>
      <c r="CF825" s="57"/>
      <c r="CG825" s="57"/>
      <c r="CH825" s="57"/>
      <c r="CI825" s="57"/>
      <c r="CJ825" s="57"/>
      <c r="CK825" s="57"/>
      <c r="CL825" s="57"/>
      <c r="CM825" s="57"/>
      <c r="CN825" s="57"/>
      <c r="CO825" s="57"/>
      <c r="CP825" s="57"/>
      <c r="CQ825" s="57"/>
      <c r="CR825" s="57"/>
      <c r="CS825" s="57"/>
      <c r="CT825" s="57"/>
      <c r="CU825" s="57"/>
      <c r="CV825" s="57"/>
      <c r="CW825" s="57"/>
      <c r="CX825" s="57"/>
      <c r="CY825" s="57"/>
      <c r="CZ825" s="57"/>
      <c r="DA825" s="57"/>
      <c r="DB825" s="57"/>
      <c r="DC825" s="57"/>
      <c r="DD825" s="57"/>
      <c r="DE825" s="57"/>
      <c r="DF825" s="57"/>
      <c r="DG825" s="57"/>
      <c r="DH825" s="57"/>
      <c r="DI825" s="57"/>
      <c r="DJ825" s="57"/>
      <c r="DK825" s="57"/>
      <c r="DL825" s="57"/>
      <c r="DM825" s="57"/>
      <c r="DN825" s="57"/>
      <c r="DO825" s="57"/>
      <c r="DP825" s="57"/>
      <c r="DQ825" s="57"/>
      <c r="DR825" s="57"/>
      <c r="DS825" s="57"/>
      <c r="DT825" s="57"/>
      <c r="DU825" s="57"/>
      <c r="DV825" s="57"/>
      <c r="DW825" s="57"/>
      <c r="DX825" s="57"/>
      <c r="DY825" s="57"/>
      <c r="DZ825" s="57"/>
      <c r="EA825" s="57"/>
      <c r="EB825" s="57"/>
      <c r="EC825" s="57"/>
      <c r="ED825" s="57"/>
      <c r="EE825" s="57"/>
      <c r="EF825" s="57"/>
      <c r="EG825" s="57"/>
      <c r="EH825" s="57"/>
      <c r="EI825" s="57"/>
      <c r="EJ825" s="57"/>
      <c r="EK825" s="57"/>
      <c r="EL825" s="57"/>
      <c r="EM825" s="57"/>
      <c r="EN825" s="57"/>
      <c r="EO825" s="57"/>
      <c r="EP825" s="57"/>
      <c r="EQ825" s="57"/>
      <c r="ER825" s="57"/>
      <c r="ES825" s="57"/>
      <c r="ET825" s="57"/>
      <c r="EU825" s="57"/>
      <c r="EV825" s="57"/>
      <c r="EW825" s="57"/>
      <c r="EX825" s="57"/>
      <c r="EY825" s="57"/>
      <c r="EZ825" s="57"/>
      <c r="FA825" s="57"/>
      <c r="FB825" s="57"/>
      <c r="FC825" s="57"/>
      <c r="FD825" s="57"/>
      <c r="FE825" s="57"/>
      <c r="FF825" s="57"/>
      <c r="FG825" s="57"/>
      <c r="FH825" s="57"/>
      <c r="FI825" s="57"/>
      <c r="FJ825" s="57"/>
      <c r="FK825" s="57"/>
      <c r="FL825" s="57"/>
      <c r="FM825" s="57"/>
      <c r="FN825" s="57"/>
      <c r="FO825" s="57"/>
      <c r="FP825" s="57"/>
      <c r="FQ825" s="57"/>
      <c r="FR825" s="57"/>
      <c r="FS825" s="57"/>
      <c r="FT825" s="57"/>
      <c r="FU825" s="57"/>
      <c r="FV825" s="57"/>
      <c r="FW825" s="57"/>
      <c r="FX825" s="57"/>
      <c r="FY825" s="57"/>
      <c r="FZ825" s="57"/>
      <c r="GA825" s="57"/>
      <c r="GB825" s="57"/>
      <c r="GC825" s="57"/>
      <c r="GD825" s="57"/>
      <c r="GE825" s="57"/>
      <c r="GF825" s="57"/>
      <c r="GG825" s="57"/>
      <c r="GH825" s="57"/>
      <c r="GI825" s="57"/>
      <c r="GJ825" s="57"/>
      <c r="GK825" s="57"/>
      <c r="GL825" s="57"/>
      <c r="GM825" s="57"/>
      <c r="GN825" s="57"/>
      <c r="GO825" s="57"/>
      <c r="GP825" s="57"/>
      <c r="GQ825" s="57"/>
      <c r="GR825" s="57"/>
      <c r="GS825" s="57"/>
      <c r="GT825" s="57"/>
      <c r="GU825" s="57"/>
      <c r="GV825" s="57"/>
      <c r="GW825" s="57"/>
      <c r="GX825" s="57"/>
      <c r="GY825" s="57"/>
      <c r="GZ825" s="57"/>
      <c r="HA825" s="57"/>
      <c r="HB825" s="57"/>
      <c r="HC825" s="57"/>
      <c r="HD825" s="57"/>
      <c r="HE825" s="57"/>
      <c r="HF825" s="57"/>
      <c r="HG825" s="57"/>
      <c r="HH825" s="57"/>
      <c r="HI825" s="57"/>
      <c r="HJ825" s="57"/>
      <c r="HK825" s="57"/>
      <c r="HL825" s="57"/>
      <c r="HM825" s="57"/>
      <c r="HN825" s="57"/>
      <c r="HO825" s="57"/>
      <c r="HP825" s="57"/>
      <c r="HQ825" s="57"/>
      <c r="HR825" s="57"/>
      <c r="HS825" s="57"/>
      <c r="HT825" s="57"/>
      <c r="HU825" s="57"/>
      <c r="HV825" s="57"/>
      <c r="HW825" s="57"/>
      <c r="HX825" s="57"/>
      <c r="HY825" s="57"/>
      <c r="HZ825" s="57"/>
      <c r="IA825" s="57"/>
      <c r="IB825" s="57"/>
      <c r="IC825" s="57"/>
    </row>
    <row r="826" spans="4:237"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  <c r="AA826" s="57"/>
      <c r="AB826" s="57"/>
      <c r="AC826" s="57"/>
      <c r="AD826" s="57"/>
      <c r="AE826" s="57"/>
      <c r="AF826" s="57"/>
      <c r="AG826" s="57"/>
      <c r="AH826" s="57"/>
      <c r="AI826" s="57"/>
      <c r="AJ826" s="57"/>
      <c r="AK826" s="57"/>
      <c r="AL826" s="57"/>
      <c r="AM826" s="57"/>
      <c r="AN826" s="57"/>
      <c r="AO826" s="57"/>
      <c r="AP826" s="57"/>
      <c r="AQ826" s="57"/>
      <c r="AR826" s="57"/>
      <c r="AS826" s="57"/>
      <c r="AT826" s="57"/>
      <c r="AU826" s="57"/>
      <c r="AV826" s="57"/>
      <c r="AW826" s="57"/>
      <c r="AX826" s="57"/>
      <c r="AY826" s="57"/>
      <c r="AZ826" s="57"/>
      <c r="BA826" s="57"/>
      <c r="BB826" s="57"/>
      <c r="BC826" s="57"/>
      <c r="BD826" s="57"/>
      <c r="BE826" s="57"/>
      <c r="BF826" s="57"/>
      <c r="BG826" s="57"/>
      <c r="BH826" s="57"/>
      <c r="BI826" s="57"/>
      <c r="BJ826" s="57"/>
      <c r="BK826" s="57"/>
      <c r="BL826" s="57"/>
      <c r="BM826" s="57"/>
      <c r="BN826" s="57"/>
      <c r="BO826" s="57"/>
      <c r="BP826" s="57"/>
      <c r="BQ826" s="57"/>
      <c r="BR826" s="57"/>
      <c r="BS826" s="57"/>
      <c r="BT826" s="57"/>
      <c r="BU826" s="57"/>
      <c r="BV826" s="57"/>
      <c r="BW826" s="57"/>
      <c r="BX826" s="57"/>
      <c r="BY826" s="57"/>
      <c r="BZ826" s="57"/>
      <c r="CA826" s="57"/>
      <c r="CB826" s="57"/>
      <c r="CC826" s="57"/>
      <c r="CD826" s="57"/>
      <c r="CE826" s="57"/>
      <c r="CF826" s="57"/>
      <c r="CG826" s="57"/>
      <c r="CH826" s="57"/>
      <c r="CI826" s="57"/>
      <c r="CJ826" s="57"/>
      <c r="CK826" s="57"/>
      <c r="CL826" s="57"/>
      <c r="CM826" s="57"/>
      <c r="CN826" s="57"/>
      <c r="CO826" s="57"/>
      <c r="CP826" s="57"/>
      <c r="CQ826" s="57"/>
      <c r="CR826" s="57"/>
      <c r="CS826" s="57"/>
      <c r="CT826" s="57"/>
      <c r="CU826" s="57"/>
      <c r="CV826" s="57"/>
      <c r="CW826" s="57"/>
      <c r="CX826" s="57"/>
      <c r="CY826" s="57"/>
      <c r="CZ826" s="57"/>
      <c r="DA826" s="57"/>
      <c r="DB826" s="57"/>
      <c r="DC826" s="57"/>
      <c r="DD826" s="57"/>
      <c r="DE826" s="57"/>
      <c r="DF826" s="57"/>
      <c r="DG826" s="57"/>
      <c r="DH826" s="57"/>
      <c r="DI826" s="57"/>
      <c r="DJ826" s="57"/>
      <c r="DK826" s="57"/>
      <c r="DL826" s="57"/>
      <c r="DM826" s="57"/>
      <c r="DN826" s="57"/>
      <c r="DO826" s="57"/>
      <c r="DP826" s="57"/>
      <c r="DQ826" s="57"/>
      <c r="DR826" s="57"/>
      <c r="DS826" s="57"/>
      <c r="DT826" s="57"/>
      <c r="DU826" s="57"/>
      <c r="DV826" s="57"/>
      <c r="DW826" s="57"/>
      <c r="DX826" s="57"/>
      <c r="DY826" s="57"/>
      <c r="DZ826" s="57"/>
      <c r="EA826" s="57"/>
      <c r="EB826" s="57"/>
      <c r="EC826" s="57"/>
      <c r="ED826" s="57"/>
      <c r="EE826" s="57"/>
      <c r="EF826" s="57"/>
      <c r="EG826" s="57"/>
      <c r="EH826" s="57"/>
      <c r="EI826" s="57"/>
      <c r="EJ826" s="57"/>
      <c r="EK826" s="57"/>
      <c r="EL826" s="57"/>
      <c r="EM826" s="57"/>
      <c r="EN826" s="57"/>
      <c r="EO826" s="57"/>
      <c r="EP826" s="57"/>
      <c r="EQ826" s="57"/>
      <c r="ER826" s="57"/>
      <c r="ES826" s="57"/>
      <c r="ET826" s="57"/>
      <c r="EU826" s="57"/>
      <c r="EV826" s="57"/>
      <c r="EW826" s="57"/>
      <c r="EX826" s="57"/>
      <c r="EY826" s="57"/>
      <c r="EZ826" s="57"/>
      <c r="FA826" s="57"/>
      <c r="FB826" s="57"/>
      <c r="FC826" s="57"/>
      <c r="FD826" s="57"/>
      <c r="FE826" s="57"/>
      <c r="FF826" s="57"/>
      <c r="FG826" s="57"/>
      <c r="FH826" s="57"/>
      <c r="FI826" s="57"/>
      <c r="FJ826" s="57"/>
      <c r="FK826" s="57"/>
      <c r="FL826" s="57"/>
      <c r="FM826" s="57"/>
      <c r="FN826" s="57"/>
      <c r="FO826" s="57"/>
      <c r="FP826" s="57"/>
      <c r="FQ826" s="57"/>
      <c r="FR826" s="57"/>
      <c r="FS826" s="57"/>
      <c r="FT826" s="57"/>
      <c r="FU826" s="57"/>
      <c r="FV826" s="57"/>
      <c r="FW826" s="57"/>
      <c r="FX826" s="57"/>
      <c r="FY826" s="57"/>
      <c r="FZ826" s="57"/>
      <c r="GA826" s="57"/>
      <c r="GB826" s="57"/>
      <c r="GC826" s="57"/>
      <c r="GD826" s="57"/>
      <c r="GE826" s="57"/>
      <c r="GF826" s="57"/>
      <c r="GG826" s="57"/>
      <c r="GH826" s="57"/>
      <c r="GI826" s="57"/>
      <c r="GJ826" s="57"/>
      <c r="GK826" s="57"/>
      <c r="GL826" s="57"/>
      <c r="GM826" s="57"/>
      <c r="GN826" s="57"/>
      <c r="GO826" s="57"/>
      <c r="GP826" s="57"/>
      <c r="GQ826" s="57"/>
      <c r="GR826" s="57"/>
      <c r="GS826" s="57"/>
      <c r="GT826" s="57"/>
      <c r="GU826" s="57"/>
      <c r="GV826" s="57"/>
      <c r="GW826" s="57"/>
      <c r="GX826" s="57"/>
      <c r="GY826" s="57"/>
      <c r="GZ826" s="57"/>
      <c r="HA826" s="57"/>
      <c r="HB826" s="57"/>
      <c r="HC826" s="57"/>
      <c r="HD826" s="57"/>
      <c r="HE826" s="57"/>
      <c r="HF826" s="57"/>
      <c r="HG826" s="57"/>
      <c r="HH826" s="57"/>
      <c r="HI826" s="57"/>
      <c r="HJ826" s="57"/>
      <c r="HK826" s="57"/>
      <c r="HL826" s="57"/>
      <c r="HM826" s="57"/>
      <c r="HN826" s="57"/>
      <c r="HO826" s="57"/>
      <c r="HP826" s="57"/>
      <c r="HQ826" s="57"/>
      <c r="HR826" s="57"/>
      <c r="HS826" s="57"/>
      <c r="HT826" s="57"/>
      <c r="HU826" s="57"/>
      <c r="HV826" s="57"/>
      <c r="HW826" s="57"/>
      <c r="HX826" s="57"/>
      <c r="HY826" s="57"/>
      <c r="HZ826" s="57"/>
      <c r="IA826" s="57"/>
      <c r="IB826" s="57"/>
      <c r="IC826" s="57"/>
    </row>
    <row r="827" spans="4:237"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  <c r="AA827" s="57"/>
      <c r="AB827" s="57"/>
      <c r="AC827" s="57"/>
      <c r="AD827" s="57"/>
      <c r="AE827" s="57"/>
      <c r="AF827" s="57"/>
      <c r="AG827" s="57"/>
      <c r="AH827" s="57"/>
      <c r="AI827" s="57"/>
      <c r="AJ827" s="57"/>
      <c r="AK827" s="57"/>
      <c r="AL827" s="57"/>
      <c r="AM827" s="57"/>
      <c r="AN827" s="57"/>
      <c r="AO827" s="57"/>
      <c r="AP827" s="57"/>
      <c r="AQ827" s="57"/>
      <c r="AR827" s="57"/>
      <c r="AS827" s="57"/>
      <c r="AT827" s="57"/>
      <c r="AU827" s="57"/>
      <c r="AV827" s="57"/>
      <c r="AW827" s="57"/>
      <c r="AX827" s="57"/>
      <c r="AY827" s="57"/>
      <c r="AZ827" s="57"/>
      <c r="BA827" s="57"/>
      <c r="BB827" s="57"/>
      <c r="BC827" s="57"/>
      <c r="BD827" s="57"/>
      <c r="BE827" s="57"/>
      <c r="BF827" s="57"/>
      <c r="BG827" s="57"/>
      <c r="BH827" s="57"/>
      <c r="BI827" s="57"/>
      <c r="BJ827" s="57"/>
      <c r="BK827" s="57"/>
      <c r="BL827" s="57"/>
      <c r="BM827" s="57"/>
      <c r="BN827" s="57"/>
      <c r="BO827" s="57"/>
      <c r="BP827" s="57"/>
      <c r="BQ827" s="57"/>
      <c r="BR827" s="57"/>
      <c r="BS827" s="57"/>
      <c r="BT827" s="57"/>
      <c r="BU827" s="57"/>
      <c r="BV827" s="57"/>
      <c r="BW827" s="57"/>
      <c r="BX827" s="57"/>
      <c r="BY827" s="57"/>
      <c r="BZ827" s="57"/>
      <c r="CA827" s="57"/>
      <c r="CB827" s="57"/>
      <c r="CC827" s="57"/>
      <c r="CD827" s="57"/>
      <c r="CE827" s="57"/>
      <c r="CF827" s="57"/>
      <c r="CG827" s="57"/>
      <c r="CH827" s="57"/>
      <c r="CI827" s="57"/>
      <c r="CJ827" s="57"/>
      <c r="CK827" s="57"/>
      <c r="CL827" s="57"/>
      <c r="CM827" s="57"/>
      <c r="CN827" s="57"/>
      <c r="CO827" s="57"/>
      <c r="CP827" s="57"/>
      <c r="CQ827" s="57"/>
      <c r="CR827" s="57"/>
      <c r="CS827" s="57"/>
      <c r="CT827" s="57"/>
      <c r="CU827" s="57"/>
      <c r="CV827" s="57"/>
      <c r="CW827" s="57"/>
      <c r="CX827" s="57"/>
      <c r="CY827" s="57"/>
      <c r="CZ827" s="57"/>
      <c r="DA827" s="57"/>
      <c r="DB827" s="57"/>
      <c r="DC827" s="57"/>
      <c r="DD827" s="57"/>
      <c r="DE827" s="57"/>
      <c r="DF827" s="57"/>
      <c r="DG827" s="57"/>
      <c r="DH827" s="57"/>
      <c r="DI827" s="57"/>
      <c r="DJ827" s="57"/>
      <c r="DK827" s="57"/>
      <c r="DL827" s="57"/>
      <c r="DM827" s="57"/>
      <c r="DN827" s="57"/>
      <c r="DO827" s="57"/>
      <c r="DP827" s="57"/>
      <c r="DQ827" s="57"/>
      <c r="DR827" s="57"/>
      <c r="DS827" s="57"/>
      <c r="DT827" s="57"/>
      <c r="DU827" s="57"/>
      <c r="DV827" s="57"/>
      <c r="DW827" s="57"/>
      <c r="DX827" s="57"/>
      <c r="DY827" s="57"/>
      <c r="DZ827" s="57"/>
      <c r="EA827" s="57"/>
      <c r="EB827" s="57"/>
      <c r="EC827" s="57"/>
      <c r="ED827" s="57"/>
      <c r="EE827" s="57"/>
      <c r="EF827" s="57"/>
      <c r="EG827" s="57"/>
      <c r="EH827" s="57"/>
      <c r="EI827" s="57"/>
      <c r="EJ827" s="57"/>
      <c r="EK827" s="57"/>
      <c r="EL827" s="57"/>
      <c r="EM827" s="57"/>
      <c r="EN827" s="57"/>
      <c r="EO827" s="57"/>
      <c r="EP827" s="57"/>
      <c r="EQ827" s="57"/>
      <c r="ER827" s="57"/>
      <c r="ES827" s="57"/>
      <c r="ET827" s="57"/>
      <c r="EU827" s="57"/>
      <c r="EV827" s="57"/>
      <c r="EW827" s="57"/>
      <c r="EX827" s="57"/>
      <c r="EY827" s="57"/>
      <c r="EZ827" s="57"/>
      <c r="FA827" s="57"/>
      <c r="FB827" s="57"/>
      <c r="FC827" s="57"/>
      <c r="FD827" s="57"/>
      <c r="FE827" s="57"/>
      <c r="FF827" s="57"/>
      <c r="FG827" s="57"/>
      <c r="FH827" s="57"/>
      <c r="FI827" s="57"/>
      <c r="FJ827" s="57"/>
      <c r="FK827" s="57"/>
      <c r="FL827" s="57"/>
      <c r="FM827" s="57"/>
      <c r="FN827" s="57"/>
      <c r="FO827" s="57"/>
      <c r="FP827" s="57"/>
      <c r="FQ827" s="57"/>
      <c r="FR827" s="57"/>
      <c r="FS827" s="57"/>
      <c r="FT827" s="57"/>
      <c r="FU827" s="57"/>
      <c r="FV827" s="57"/>
      <c r="FW827" s="57"/>
      <c r="FX827" s="57"/>
      <c r="FY827" s="57"/>
      <c r="FZ827" s="57"/>
      <c r="GA827" s="57"/>
      <c r="GB827" s="57"/>
      <c r="GC827" s="57"/>
      <c r="GD827" s="57"/>
      <c r="GE827" s="57"/>
      <c r="GF827" s="57"/>
      <c r="GG827" s="57"/>
      <c r="GH827" s="57"/>
      <c r="GI827" s="57"/>
      <c r="GJ827" s="57"/>
      <c r="GK827" s="57"/>
      <c r="GL827" s="57"/>
      <c r="GM827" s="57"/>
      <c r="GN827" s="57"/>
      <c r="GO827" s="57"/>
      <c r="GP827" s="57"/>
      <c r="GQ827" s="57"/>
      <c r="GR827" s="57"/>
      <c r="GS827" s="57"/>
      <c r="GT827" s="57"/>
      <c r="GU827" s="57"/>
      <c r="GV827" s="57"/>
      <c r="GW827" s="57"/>
      <c r="GX827" s="57"/>
      <c r="GY827" s="57"/>
      <c r="GZ827" s="57"/>
      <c r="HA827" s="57"/>
      <c r="HB827" s="57"/>
      <c r="HC827" s="57"/>
      <c r="HD827" s="57"/>
      <c r="HE827" s="57"/>
      <c r="HF827" s="57"/>
      <c r="HG827" s="57"/>
      <c r="HH827" s="57"/>
      <c r="HI827" s="57"/>
      <c r="HJ827" s="57"/>
      <c r="HK827" s="57"/>
      <c r="HL827" s="57"/>
      <c r="HM827" s="57"/>
      <c r="HN827" s="57"/>
      <c r="HO827" s="57"/>
      <c r="HP827" s="57"/>
      <c r="HQ827" s="57"/>
      <c r="HR827" s="57"/>
      <c r="HS827" s="57"/>
      <c r="HT827" s="57"/>
      <c r="HU827" s="57"/>
      <c r="HV827" s="57"/>
      <c r="HW827" s="57"/>
      <c r="HX827" s="57"/>
      <c r="HY827" s="57"/>
      <c r="HZ827" s="57"/>
      <c r="IA827" s="57"/>
      <c r="IB827" s="57"/>
      <c r="IC827" s="57"/>
    </row>
    <row r="828" spans="4:237"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  <c r="AA828" s="57"/>
      <c r="AB828" s="57"/>
      <c r="AC828" s="57"/>
      <c r="AD828" s="57"/>
      <c r="AE828" s="57"/>
      <c r="AF828" s="57"/>
      <c r="AG828" s="57"/>
      <c r="AH828" s="57"/>
      <c r="AI828" s="57"/>
      <c r="AJ828" s="57"/>
      <c r="AK828" s="57"/>
      <c r="AL828" s="57"/>
      <c r="AM828" s="57"/>
      <c r="AN828" s="57"/>
      <c r="AO828" s="57"/>
      <c r="AP828" s="57"/>
      <c r="AQ828" s="57"/>
      <c r="AR828" s="57"/>
      <c r="AS828" s="57"/>
      <c r="AT828" s="57"/>
      <c r="AU828" s="57"/>
      <c r="AV828" s="57"/>
      <c r="AW828" s="57"/>
      <c r="AX828" s="57"/>
      <c r="AY828" s="57"/>
      <c r="AZ828" s="57"/>
      <c r="BA828" s="57"/>
      <c r="BB828" s="57"/>
      <c r="BC828" s="57"/>
      <c r="BD828" s="57"/>
      <c r="BE828" s="57"/>
      <c r="BF828" s="57"/>
      <c r="BG828" s="57"/>
      <c r="BH828" s="57"/>
      <c r="BI828" s="57"/>
      <c r="BJ828" s="57"/>
      <c r="BK828" s="57"/>
      <c r="BL828" s="57"/>
      <c r="BM828" s="57"/>
      <c r="BN828" s="57"/>
      <c r="BO828" s="57"/>
      <c r="BP828" s="57"/>
      <c r="BQ828" s="57"/>
      <c r="BR828" s="57"/>
      <c r="BS828" s="57"/>
      <c r="BT828" s="57"/>
      <c r="BU828" s="57"/>
      <c r="BV828" s="57"/>
      <c r="BW828" s="57"/>
      <c r="BX828" s="57"/>
      <c r="BY828" s="57"/>
      <c r="BZ828" s="57"/>
      <c r="CA828" s="57"/>
      <c r="CB828" s="57"/>
      <c r="CC828" s="57"/>
      <c r="CD828" s="57"/>
      <c r="CE828" s="57"/>
      <c r="CF828" s="57"/>
      <c r="CG828" s="57"/>
      <c r="CH828" s="57"/>
      <c r="CI828" s="57"/>
      <c r="CJ828" s="57"/>
      <c r="CK828" s="57"/>
      <c r="CL828" s="57"/>
      <c r="CM828" s="57"/>
      <c r="CN828" s="57"/>
      <c r="CO828" s="57"/>
      <c r="CP828" s="57"/>
      <c r="CQ828" s="57"/>
      <c r="CR828" s="57"/>
      <c r="CS828" s="57"/>
      <c r="CT828" s="57"/>
      <c r="CU828" s="57"/>
      <c r="CV828" s="57"/>
      <c r="CW828" s="57"/>
      <c r="CX828" s="57"/>
      <c r="CY828" s="57"/>
      <c r="CZ828" s="57"/>
      <c r="DA828" s="57"/>
      <c r="DB828" s="57"/>
      <c r="DC828" s="57"/>
      <c r="DD828" s="57"/>
      <c r="DE828" s="57"/>
      <c r="DF828" s="57"/>
      <c r="DG828" s="57"/>
      <c r="DH828" s="57"/>
      <c r="DI828" s="57"/>
      <c r="DJ828" s="57"/>
      <c r="DK828" s="57"/>
      <c r="DL828" s="57"/>
      <c r="DM828" s="57"/>
      <c r="DN828" s="57"/>
      <c r="DO828" s="57"/>
      <c r="DP828" s="57"/>
      <c r="DQ828" s="57"/>
      <c r="DR828" s="57"/>
      <c r="DS828" s="57"/>
      <c r="DT828" s="57"/>
      <c r="DU828" s="57"/>
      <c r="DV828" s="57"/>
      <c r="DW828" s="57"/>
      <c r="DX828" s="57"/>
      <c r="DY828" s="57"/>
      <c r="DZ828" s="57"/>
      <c r="EA828" s="57"/>
      <c r="EB828" s="57"/>
      <c r="EC828" s="57"/>
      <c r="ED828" s="57"/>
      <c r="EE828" s="57"/>
      <c r="EF828" s="57"/>
      <c r="EG828" s="57"/>
      <c r="EH828" s="57"/>
      <c r="EI828" s="57"/>
      <c r="EJ828" s="57"/>
      <c r="EK828" s="57"/>
      <c r="EL828" s="57"/>
      <c r="EM828" s="57"/>
      <c r="EN828" s="57"/>
      <c r="EO828" s="57"/>
      <c r="EP828" s="57"/>
      <c r="EQ828" s="57"/>
      <c r="ER828" s="57"/>
      <c r="ES828" s="57"/>
      <c r="ET828" s="57"/>
      <c r="EU828" s="57"/>
      <c r="EV828" s="57"/>
      <c r="EW828" s="57"/>
      <c r="EX828" s="57"/>
      <c r="EY828" s="57"/>
      <c r="EZ828" s="57"/>
      <c r="FA828" s="57"/>
      <c r="FB828" s="57"/>
      <c r="FC828" s="57"/>
      <c r="FD828" s="57"/>
      <c r="FE828" s="57"/>
      <c r="FF828" s="57"/>
      <c r="FG828" s="57"/>
      <c r="FH828" s="57"/>
      <c r="FI828" s="57"/>
      <c r="FJ828" s="57"/>
      <c r="FK828" s="57"/>
      <c r="FL828" s="57"/>
      <c r="FM828" s="57"/>
      <c r="FN828" s="57"/>
      <c r="FO828" s="57"/>
      <c r="FP828" s="57"/>
      <c r="FQ828" s="57"/>
      <c r="FR828" s="57"/>
      <c r="FS828" s="57"/>
      <c r="FT828" s="57"/>
      <c r="FU828" s="57"/>
      <c r="FV828" s="57"/>
      <c r="FW828" s="57"/>
      <c r="FX828" s="57"/>
      <c r="FY828" s="57"/>
      <c r="FZ828" s="57"/>
      <c r="GA828" s="57"/>
      <c r="GB828" s="57"/>
      <c r="GC828" s="57"/>
      <c r="GD828" s="57"/>
      <c r="GE828" s="57"/>
      <c r="GF828" s="57"/>
      <c r="GG828" s="57"/>
      <c r="GH828" s="57"/>
      <c r="GI828" s="57"/>
      <c r="GJ828" s="57"/>
      <c r="GK828" s="57"/>
      <c r="GL828" s="57"/>
      <c r="GM828" s="57"/>
      <c r="GN828" s="57"/>
      <c r="GO828" s="57"/>
      <c r="GP828" s="57"/>
      <c r="GQ828" s="57"/>
      <c r="GR828" s="57"/>
      <c r="GS828" s="57"/>
      <c r="GT828" s="57"/>
      <c r="GU828" s="57"/>
      <c r="GV828" s="57"/>
      <c r="GW828" s="57"/>
      <c r="GX828" s="57"/>
      <c r="GY828" s="57"/>
      <c r="GZ828" s="57"/>
      <c r="HA828" s="57"/>
      <c r="HB828" s="57"/>
      <c r="HC828" s="57"/>
      <c r="HD828" s="57"/>
      <c r="HE828" s="57"/>
      <c r="HF828" s="57"/>
      <c r="HG828" s="57"/>
      <c r="HH828" s="57"/>
      <c r="HI828" s="57"/>
      <c r="HJ828" s="57"/>
      <c r="HK828" s="57"/>
      <c r="HL828" s="57"/>
      <c r="HM828" s="57"/>
      <c r="HN828" s="57"/>
      <c r="HO828" s="57"/>
      <c r="HP828" s="57"/>
      <c r="HQ828" s="57"/>
      <c r="HR828" s="57"/>
      <c r="HS828" s="57"/>
      <c r="HT828" s="57"/>
      <c r="HU828" s="57"/>
      <c r="HV828" s="57"/>
      <c r="HW828" s="57"/>
      <c r="HX828" s="57"/>
      <c r="HY828" s="57"/>
      <c r="HZ828" s="57"/>
      <c r="IA828" s="57"/>
      <c r="IB828" s="57"/>
      <c r="IC828" s="57"/>
    </row>
    <row r="829" spans="4:237"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  <c r="AA829" s="57"/>
      <c r="AB829" s="57"/>
      <c r="AC829" s="57"/>
      <c r="AD829" s="57"/>
      <c r="AE829" s="57"/>
      <c r="AF829" s="57"/>
      <c r="AG829" s="57"/>
      <c r="AH829" s="57"/>
      <c r="AI829" s="57"/>
      <c r="AJ829" s="57"/>
      <c r="AK829" s="57"/>
      <c r="AL829" s="57"/>
      <c r="AM829" s="57"/>
      <c r="AN829" s="57"/>
      <c r="AO829" s="57"/>
      <c r="AP829" s="57"/>
      <c r="AQ829" s="57"/>
      <c r="AR829" s="57"/>
      <c r="AS829" s="57"/>
      <c r="AT829" s="57"/>
      <c r="AU829" s="57"/>
      <c r="AV829" s="57"/>
      <c r="AW829" s="57"/>
      <c r="AX829" s="57"/>
      <c r="AY829" s="57"/>
      <c r="AZ829" s="57"/>
      <c r="BA829" s="57"/>
      <c r="BB829" s="57"/>
      <c r="BC829" s="57"/>
      <c r="BD829" s="57"/>
      <c r="BE829" s="57"/>
      <c r="BF829" s="57"/>
      <c r="BG829" s="57"/>
      <c r="BH829" s="57"/>
      <c r="BI829" s="57"/>
      <c r="BJ829" s="57"/>
      <c r="BK829" s="57"/>
      <c r="BL829" s="57"/>
      <c r="BM829" s="57"/>
      <c r="BN829" s="57"/>
      <c r="BO829" s="57"/>
      <c r="BP829" s="57"/>
      <c r="BQ829" s="57"/>
      <c r="BR829" s="57"/>
      <c r="BS829" s="57"/>
      <c r="BT829" s="57"/>
      <c r="BU829" s="57"/>
      <c r="BV829" s="57"/>
      <c r="BW829" s="57"/>
      <c r="BX829" s="57"/>
      <c r="BY829" s="57"/>
      <c r="BZ829" s="57"/>
      <c r="CA829" s="57"/>
      <c r="CB829" s="57"/>
      <c r="CC829" s="57"/>
      <c r="CD829" s="57"/>
      <c r="CE829" s="57"/>
      <c r="CF829" s="57"/>
      <c r="CG829" s="57"/>
      <c r="CH829" s="57"/>
      <c r="CI829" s="57"/>
      <c r="CJ829" s="57"/>
      <c r="CK829" s="57"/>
      <c r="CL829" s="57"/>
      <c r="CM829" s="57"/>
      <c r="CN829" s="57"/>
      <c r="CO829" s="57"/>
      <c r="CP829" s="57"/>
      <c r="CQ829" s="57"/>
      <c r="CR829" s="57"/>
      <c r="CS829" s="57"/>
      <c r="CT829" s="57"/>
      <c r="CU829" s="57"/>
      <c r="CV829" s="57"/>
      <c r="CW829" s="57"/>
      <c r="CX829" s="57"/>
      <c r="CY829" s="57"/>
      <c r="CZ829" s="57"/>
      <c r="DA829" s="57"/>
      <c r="DB829" s="57"/>
      <c r="DC829" s="57"/>
      <c r="DD829" s="57"/>
      <c r="DE829" s="57"/>
      <c r="DF829" s="57"/>
      <c r="DG829" s="57"/>
      <c r="DH829" s="57"/>
      <c r="DI829" s="57"/>
      <c r="DJ829" s="57"/>
      <c r="DK829" s="57"/>
      <c r="DL829" s="57"/>
      <c r="DM829" s="57"/>
      <c r="DN829" s="57"/>
      <c r="DO829" s="57"/>
      <c r="DP829" s="57"/>
      <c r="DQ829" s="57"/>
      <c r="DR829" s="57"/>
      <c r="DS829" s="57"/>
      <c r="DT829" s="57"/>
      <c r="DU829" s="57"/>
      <c r="DV829" s="57"/>
      <c r="DW829" s="57"/>
      <c r="DX829" s="57"/>
      <c r="DY829" s="57"/>
      <c r="DZ829" s="57"/>
      <c r="EA829" s="57"/>
      <c r="EB829" s="57"/>
      <c r="EC829" s="57"/>
      <c r="ED829" s="57"/>
      <c r="EE829" s="57"/>
      <c r="EF829" s="57"/>
      <c r="EG829" s="57"/>
      <c r="EH829" s="57"/>
      <c r="EI829" s="57"/>
      <c r="EJ829" s="57"/>
      <c r="EK829" s="57"/>
      <c r="EL829" s="57"/>
      <c r="EM829" s="57"/>
      <c r="EN829" s="57"/>
      <c r="EO829" s="57"/>
      <c r="EP829" s="57"/>
      <c r="EQ829" s="57"/>
      <c r="ER829" s="57"/>
      <c r="ES829" s="57"/>
      <c r="ET829" s="57"/>
      <c r="EU829" s="57"/>
      <c r="EV829" s="57"/>
      <c r="EW829" s="57"/>
      <c r="EX829" s="57"/>
      <c r="EY829" s="57"/>
      <c r="EZ829" s="57"/>
      <c r="FA829" s="57"/>
      <c r="FB829" s="57"/>
      <c r="FC829" s="57"/>
      <c r="FD829" s="57"/>
      <c r="FE829" s="57"/>
      <c r="FF829" s="57"/>
      <c r="FG829" s="57"/>
      <c r="FH829" s="57"/>
      <c r="FI829" s="57"/>
      <c r="FJ829" s="57"/>
      <c r="FK829" s="57"/>
      <c r="FL829" s="57"/>
      <c r="FM829" s="57"/>
      <c r="FN829" s="57"/>
      <c r="FO829" s="57"/>
      <c r="FP829" s="57"/>
      <c r="FQ829" s="57"/>
      <c r="FR829" s="57"/>
      <c r="FS829" s="57"/>
      <c r="FT829" s="57"/>
      <c r="FU829" s="57"/>
      <c r="FV829" s="57"/>
      <c r="FW829" s="57"/>
      <c r="FX829" s="57"/>
      <c r="FY829" s="57"/>
      <c r="FZ829" s="57"/>
      <c r="GA829" s="57"/>
      <c r="GB829" s="57"/>
      <c r="GC829" s="57"/>
      <c r="GD829" s="57"/>
      <c r="GE829" s="57"/>
      <c r="GF829" s="57"/>
      <c r="GG829" s="57"/>
      <c r="GH829" s="57"/>
      <c r="GI829" s="57"/>
      <c r="GJ829" s="57"/>
      <c r="GK829" s="57"/>
      <c r="GL829" s="57"/>
      <c r="GM829" s="57"/>
      <c r="GN829" s="57"/>
      <c r="GO829" s="57"/>
      <c r="GP829" s="57"/>
      <c r="GQ829" s="57"/>
      <c r="GR829" s="57"/>
      <c r="GS829" s="57"/>
      <c r="GT829" s="57"/>
      <c r="GU829" s="57"/>
      <c r="GV829" s="57"/>
      <c r="GW829" s="57"/>
      <c r="GX829" s="57"/>
      <c r="GY829" s="57"/>
      <c r="GZ829" s="57"/>
      <c r="HA829" s="57"/>
      <c r="HB829" s="57"/>
      <c r="HC829" s="57"/>
      <c r="HD829" s="57"/>
      <c r="HE829" s="57"/>
      <c r="HF829" s="57"/>
      <c r="HG829" s="57"/>
      <c r="HH829" s="57"/>
      <c r="HI829" s="57"/>
      <c r="HJ829" s="57"/>
      <c r="HK829" s="57"/>
      <c r="HL829" s="57"/>
      <c r="HM829" s="57"/>
      <c r="HN829" s="57"/>
      <c r="HO829" s="57"/>
      <c r="HP829" s="57"/>
      <c r="HQ829" s="57"/>
      <c r="HR829" s="57"/>
      <c r="HS829" s="57"/>
      <c r="HT829" s="57"/>
      <c r="HU829" s="57"/>
      <c r="HV829" s="57"/>
      <c r="HW829" s="57"/>
      <c r="HX829" s="57"/>
      <c r="HY829" s="57"/>
      <c r="HZ829" s="57"/>
      <c r="IA829" s="57"/>
      <c r="IB829" s="57"/>
      <c r="IC829" s="57"/>
    </row>
    <row r="830" spans="4:237"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  <c r="AA830" s="57"/>
      <c r="AB830" s="57"/>
      <c r="AC830" s="57"/>
      <c r="AD830" s="57"/>
      <c r="AE830" s="57"/>
      <c r="AF830" s="57"/>
      <c r="AG830" s="57"/>
      <c r="AH830" s="57"/>
      <c r="AI830" s="57"/>
      <c r="AJ830" s="57"/>
      <c r="AK830" s="57"/>
      <c r="AL830" s="57"/>
      <c r="AM830" s="57"/>
      <c r="AN830" s="57"/>
      <c r="AO830" s="57"/>
      <c r="AP830" s="57"/>
      <c r="AQ830" s="57"/>
      <c r="AR830" s="57"/>
      <c r="AS830" s="57"/>
      <c r="AT830" s="57"/>
      <c r="AU830" s="57"/>
      <c r="AV830" s="57"/>
      <c r="AW830" s="57"/>
      <c r="AX830" s="57"/>
      <c r="AY830" s="57"/>
      <c r="AZ830" s="57"/>
      <c r="BA830" s="57"/>
      <c r="BB830" s="57"/>
      <c r="BC830" s="57"/>
      <c r="BD830" s="57"/>
      <c r="BE830" s="57"/>
      <c r="BF830" s="57"/>
      <c r="BG830" s="57"/>
      <c r="BH830" s="57"/>
      <c r="BI830" s="57"/>
      <c r="BJ830" s="57"/>
      <c r="BK830" s="57"/>
      <c r="BL830" s="57"/>
      <c r="BM830" s="57"/>
      <c r="BN830" s="57"/>
      <c r="BO830" s="57"/>
      <c r="BP830" s="57"/>
      <c r="BQ830" s="57"/>
      <c r="BR830" s="57"/>
      <c r="BS830" s="57"/>
      <c r="BT830" s="57"/>
      <c r="BU830" s="57"/>
      <c r="BV830" s="57"/>
      <c r="BW830" s="57"/>
      <c r="BX830" s="57"/>
      <c r="BY830" s="57"/>
      <c r="BZ830" s="57"/>
      <c r="CA830" s="57"/>
      <c r="CB830" s="57"/>
      <c r="CC830" s="57"/>
      <c r="CD830" s="57"/>
      <c r="CE830" s="57"/>
      <c r="CF830" s="57"/>
      <c r="CG830" s="57"/>
      <c r="CH830" s="57"/>
      <c r="CI830" s="57"/>
      <c r="CJ830" s="57"/>
      <c r="CK830" s="57"/>
      <c r="CL830" s="57"/>
      <c r="CM830" s="57"/>
      <c r="CN830" s="57"/>
      <c r="CO830" s="57"/>
      <c r="CP830" s="57"/>
      <c r="CQ830" s="57"/>
      <c r="CR830" s="57"/>
      <c r="CS830" s="57"/>
      <c r="CT830" s="57"/>
      <c r="CU830" s="57"/>
      <c r="CV830" s="57"/>
      <c r="CW830" s="57"/>
      <c r="CX830" s="57"/>
      <c r="CY830" s="57"/>
      <c r="CZ830" s="57"/>
      <c r="DA830" s="57"/>
      <c r="DB830" s="57"/>
      <c r="DC830" s="57"/>
      <c r="DD830" s="57"/>
      <c r="DE830" s="57"/>
      <c r="DF830" s="57"/>
      <c r="DG830" s="57"/>
      <c r="DH830" s="57"/>
      <c r="DI830" s="57"/>
      <c r="DJ830" s="57"/>
      <c r="DK830" s="57"/>
      <c r="DL830" s="57"/>
      <c r="DM830" s="57"/>
      <c r="DN830" s="57"/>
      <c r="DO830" s="57"/>
      <c r="DP830" s="57"/>
      <c r="DQ830" s="57"/>
      <c r="DR830" s="57"/>
      <c r="DS830" s="57"/>
      <c r="DT830" s="57"/>
      <c r="DU830" s="57"/>
      <c r="DV830" s="57"/>
      <c r="DW830" s="57"/>
      <c r="DX830" s="57"/>
      <c r="DY830" s="57"/>
      <c r="DZ830" s="57"/>
      <c r="EA830" s="57"/>
      <c r="EB830" s="57"/>
      <c r="EC830" s="57"/>
      <c r="ED830" s="57"/>
      <c r="EE830" s="57"/>
      <c r="EF830" s="57"/>
      <c r="EG830" s="57"/>
      <c r="EH830" s="57"/>
      <c r="EI830" s="57"/>
      <c r="EJ830" s="57"/>
      <c r="EK830" s="57"/>
      <c r="EL830" s="57"/>
      <c r="EM830" s="57"/>
      <c r="EN830" s="57"/>
      <c r="EO830" s="57"/>
      <c r="EP830" s="57"/>
      <c r="EQ830" s="57"/>
      <c r="ER830" s="57"/>
      <c r="ES830" s="57"/>
      <c r="ET830" s="57"/>
      <c r="EU830" s="57"/>
      <c r="EV830" s="57"/>
      <c r="EW830" s="57"/>
      <c r="EX830" s="57"/>
      <c r="EY830" s="57"/>
      <c r="EZ830" s="57"/>
      <c r="FA830" s="57"/>
      <c r="FB830" s="57"/>
      <c r="FC830" s="57"/>
      <c r="FD830" s="57"/>
      <c r="FE830" s="57"/>
      <c r="FF830" s="57"/>
      <c r="FG830" s="57"/>
      <c r="FH830" s="57"/>
      <c r="FI830" s="57"/>
      <c r="FJ830" s="57"/>
      <c r="FK830" s="57"/>
      <c r="FL830" s="57"/>
      <c r="FM830" s="57"/>
      <c r="FN830" s="57"/>
      <c r="FO830" s="57"/>
      <c r="FP830" s="57"/>
      <c r="FQ830" s="57"/>
      <c r="FR830" s="57"/>
      <c r="FS830" s="57"/>
      <c r="FT830" s="57"/>
      <c r="FU830" s="57"/>
      <c r="FV830" s="57"/>
      <c r="FW830" s="57"/>
      <c r="FX830" s="57"/>
      <c r="FY830" s="57"/>
      <c r="FZ830" s="57"/>
      <c r="GA830" s="57"/>
      <c r="GB830" s="57"/>
      <c r="GC830" s="57"/>
      <c r="GD830" s="57"/>
      <c r="GE830" s="57"/>
      <c r="GF830" s="57"/>
      <c r="GG830" s="57"/>
      <c r="GH830" s="57"/>
      <c r="GI830" s="57"/>
      <c r="GJ830" s="57"/>
      <c r="GK830" s="57"/>
      <c r="GL830" s="57"/>
      <c r="GM830" s="57"/>
      <c r="GN830" s="57"/>
      <c r="GO830" s="57"/>
      <c r="GP830" s="57"/>
      <c r="GQ830" s="57"/>
      <c r="GR830" s="57"/>
      <c r="GS830" s="57"/>
      <c r="GT830" s="57"/>
      <c r="GU830" s="57"/>
      <c r="GV830" s="57"/>
      <c r="GW830" s="57"/>
      <c r="GX830" s="57"/>
      <c r="GY830" s="57"/>
      <c r="GZ830" s="57"/>
      <c r="HA830" s="57"/>
      <c r="HB830" s="57"/>
      <c r="HC830" s="57"/>
      <c r="HD830" s="57"/>
      <c r="HE830" s="57"/>
      <c r="HF830" s="57"/>
      <c r="HG830" s="57"/>
      <c r="HH830" s="57"/>
      <c r="HI830" s="57"/>
      <c r="HJ830" s="57"/>
      <c r="HK830" s="57"/>
      <c r="HL830" s="57"/>
      <c r="HM830" s="57"/>
      <c r="HN830" s="57"/>
      <c r="HO830" s="57"/>
      <c r="HP830" s="57"/>
      <c r="HQ830" s="57"/>
      <c r="HR830" s="57"/>
      <c r="HS830" s="57"/>
      <c r="HT830" s="57"/>
      <c r="HU830" s="57"/>
      <c r="HV830" s="57"/>
      <c r="HW830" s="57"/>
      <c r="HX830" s="57"/>
      <c r="HY830" s="57"/>
      <c r="HZ830" s="57"/>
      <c r="IA830" s="57"/>
      <c r="IB830" s="57"/>
      <c r="IC830" s="57"/>
    </row>
    <row r="831" spans="4:237"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  <c r="AA831" s="57"/>
      <c r="AB831" s="57"/>
      <c r="AC831" s="57"/>
      <c r="AD831" s="57"/>
      <c r="AE831" s="57"/>
      <c r="AF831" s="57"/>
      <c r="AG831" s="57"/>
      <c r="AH831" s="57"/>
      <c r="AI831" s="57"/>
      <c r="AJ831" s="57"/>
      <c r="AK831" s="57"/>
      <c r="AL831" s="57"/>
      <c r="AM831" s="57"/>
      <c r="AN831" s="57"/>
      <c r="AO831" s="57"/>
      <c r="AP831" s="57"/>
      <c r="AQ831" s="57"/>
      <c r="AR831" s="57"/>
      <c r="AS831" s="57"/>
      <c r="AT831" s="57"/>
      <c r="AU831" s="57"/>
      <c r="AV831" s="57"/>
      <c r="AW831" s="57"/>
      <c r="AX831" s="57"/>
      <c r="AY831" s="57"/>
      <c r="AZ831" s="57"/>
      <c r="BA831" s="57"/>
      <c r="BB831" s="57"/>
      <c r="BC831" s="57"/>
      <c r="BD831" s="57"/>
      <c r="BE831" s="57"/>
      <c r="BF831" s="57"/>
      <c r="BG831" s="57"/>
      <c r="BH831" s="57"/>
      <c r="BI831" s="57"/>
      <c r="BJ831" s="57"/>
      <c r="BK831" s="57"/>
      <c r="BL831" s="57"/>
      <c r="BM831" s="57"/>
      <c r="BN831" s="57"/>
      <c r="BO831" s="57"/>
      <c r="BP831" s="57"/>
      <c r="BQ831" s="57"/>
      <c r="BR831" s="57"/>
      <c r="BS831" s="57"/>
      <c r="BT831" s="57"/>
      <c r="BU831" s="57"/>
      <c r="BV831" s="57"/>
      <c r="BW831" s="57"/>
      <c r="BX831" s="57"/>
      <c r="BY831" s="57"/>
      <c r="BZ831" s="57"/>
      <c r="CA831" s="57"/>
      <c r="CB831" s="57"/>
      <c r="CC831" s="57"/>
      <c r="CD831" s="57"/>
      <c r="CE831" s="57"/>
      <c r="CF831" s="57"/>
      <c r="CG831" s="57"/>
      <c r="CH831" s="57"/>
      <c r="CI831" s="57"/>
      <c r="CJ831" s="57"/>
      <c r="CK831" s="57"/>
      <c r="CL831" s="57"/>
      <c r="CM831" s="57"/>
      <c r="CN831" s="57"/>
      <c r="CO831" s="57"/>
      <c r="CP831" s="57"/>
      <c r="CQ831" s="57"/>
      <c r="CR831" s="57"/>
      <c r="CS831" s="57"/>
      <c r="CT831" s="57"/>
      <c r="CU831" s="57"/>
      <c r="CV831" s="57"/>
      <c r="CW831" s="57"/>
      <c r="CX831" s="57"/>
      <c r="CY831" s="57"/>
      <c r="CZ831" s="57"/>
      <c r="DA831" s="57"/>
      <c r="DB831" s="57"/>
      <c r="DC831" s="57"/>
      <c r="DD831" s="57"/>
      <c r="DE831" s="57"/>
      <c r="DF831" s="57"/>
      <c r="DG831" s="57"/>
      <c r="DH831" s="57"/>
      <c r="DI831" s="57"/>
      <c r="DJ831" s="57"/>
      <c r="DK831" s="57"/>
      <c r="DL831" s="57"/>
      <c r="DM831" s="57"/>
      <c r="DN831" s="57"/>
      <c r="DO831" s="57"/>
      <c r="DP831" s="57"/>
      <c r="DQ831" s="57"/>
      <c r="DR831" s="57"/>
      <c r="DS831" s="57"/>
      <c r="DT831" s="57"/>
      <c r="DU831" s="57"/>
      <c r="DV831" s="57"/>
      <c r="DW831" s="57"/>
      <c r="DX831" s="57"/>
      <c r="DY831" s="57"/>
      <c r="DZ831" s="57"/>
      <c r="EA831" s="57"/>
      <c r="EB831" s="57"/>
      <c r="EC831" s="57"/>
      <c r="ED831" s="57"/>
      <c r="EE831" s="57"/>
      <c r="EF831" s="57"/>
      <c r="EG831" s="57"/>
      <c r="EH831" s="57"/>
      <c r="EI831" s="57"/>
      <c r="EJ831" s="57"/>
      <c r="EK831" s="57"/>
      <c r="EL831" s="57"/>
      <c r="EM831" s="57"/>
      <c r="EN831" s="57"/>
      <c r="EO831" s="57"/>
      <c r="EP831" s="57"/>
      <c r="EQ831" s="57"/>
      <c r="ER831" s="57"/>
      <c r="ES831" s="57"/>
      <c r="ET831" s="57"/>
      <c r="EU831" s="57"/>
      <c r="EV831" s="57"/>
      <c r="EW831" s="57"/>
      <c r="EX831" s="57"/>
      <c r="EY831" s="57"/>
      <c r="EZ831" s="57"/>
      <c r="FA831" s="57"/>
      <c r="FB831" s="57"/>
      <c r="FC831" s="57"/>
      <c r="FD831" s="57"/>
      <c r="FE831" s="57"/>
      <c r="FF831" s="57"/>
      <c r="FG831" s="57"/>
      <c r="FH831" s="57"/>
      <c r="FI831" s="57"/>
      <c r="FJ831" s="57"/>
      <c r="FK831" s="57"/>
      <c r="FL831" s="57"/>
      <c r="FM831" s="57"/>
      <c r="FN831" s="57"/>
      <c r="FO831" s="57"/>
      <c r="FP831" s="57"/>
      <c r="FQ831" s="57"/>
      <c r="FR831" s="57"/>
      <c r="FS831" s="57"/>
      <c r="FT831" s="57"/>
      <c r="FU831" s="57"/>
      <c r="FV831" s="57"/>
      <c r="FW831" s="57"/>
      <c r="FX831" s="57"/>
      <c r="FY831" s="57"/>
      <c r="FZ831" s="57"/>
      <c r="GA831" s="57"/>
      <c r="GB831" s="57"/>
      <c r="GC831" s="57"/>
      <c r="GD831" s="57"/>
      <c r="GE831" s="57"/>
      <c r="GF831" s="57"/>
      <c r="GG831" s="57"/>
      <c r="GH831" s="57"/>
      <c r="GI831" s="57"/>
      <c r="GJ831" s="57"/>
      <c r="GK831" s="57"/>
      <c r="GL831" s="57"/>
      <c r="GM831" s="57"/>
      <c r="GN831" s="57"/>
      <c r="GO831" s="57"/>
      <c r="GP831" s="57"/>
      <c r="GQ831" s="57"/>
      <c r="GR831" s="57"/>
      <c r="GS831" s="57"/>
      <c r="GT831" s="57"/>
      <c r="GU831" s="57"/>
      <c r="GV831" s="57"/>
      <c r="GW831" s="57"/>
      <c r="GX831" s="57"/>
      <c r="GY831" s="57"/>
      <c r="GZ831" s="57"/>
      <c r="HA831" s="57"/>
      <c r="HB831" s="57"/>
      <c r="HC831" s="57"/>
      <c r="HD831" s="57"/>
      <c r="HE831" s="57"/>
      <c r="HF831" s="57"/>
      <c r="HG831" s="57"/>
      <c r="HH831" s="57"/>
      <c r="HI831" s="57"/>
      <c r="HJ831" s="57"/>
      <c r="HK831" s="57"/>
      <c r="HL831" s="57"/>
      <c r="HM831" s="57"/>
      <c r="HN831" s="57"/>
      <c r="HO831" s="57"/>
      <c r="HP831" s="57"/>
      <c r="HQ831" s="57"/>
      <c r="HR831" s="57"/>
      <c r="HS831" s="57"/>
      <c r="HT831" s="57"/>
      <c r="HU831" s="57"/>
      <c r="HV831" s="57"/>
      <c r="HW831" s="57"/>
      <c r="HX831" s="57"/>
      <c r="HY831" s="57"/>
      <c r="HZ831" s="57"/>
      <c r="IA831" s="57"/>
      <c r="IB831" s="57"/>
      <c r="IC831" s="57"/>
    </row>
    <row r="832" spans="4:237"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  <c r="AA832" s="57"/>
      <c r="AB832" s="57"/>
      <c r="AC832" s="57"/>
      <c r="AD832" s="57"/>
      <c r="AE832" s="57"/>
      <c r="AF832" s="57"/>
      <c r="AG832" s="57"/>
      <c r="AH832" s="57"/>
      <c r="AI832" s="57"/>
      <c r="AJ832" s="57"/>
      <c r="AK832" s="57"/>
      <c r="AL832" s="57"/>
      <c r="AM832" s="57"/>
      <c r="AN832" s="57"/>
      <c r="AO832" s="57"/>
      <c r="AP832" s="57"/>
      <c r="AQ832" s="57"/>
      <c r="AR832" s="57"/>
      <c r="AS832" s="57"/>
      <c r="AT832" s="57"/>
      <c r="AU832" s="57"/>
      <c r="AV832" s="57"/>
      <c r="AW832" s="57"/>
      <c r="AX832" s="57"/>
      <c r="AY832" s="57"/>
      <c r="AZ832" s="57"/>
      <c r="BA832" s="57"/>
      <c r="BB832" s="57"/>
      <c r="BC832" s="57"/>
      <c r="BD832" s="57"/>
      <c r="BE832" s="57"/>
      <c r="BF832" s="57"/>
      <c r="BG832" s="57"/>
      <c r="BH832" s="57"/>
      <c r="BI832" s="57"/>
      <c r="BJ832" s="57"/>
      <c r="BK832" s="57"/>
      <c r="BL832" s="57"/>
      <c r="BM832" s="57"/>
      <c r="BN832" s="57"/>
      <c r="BO832" s="57"/>
      <c r="BP832" s="57"/>
      <c r="BQ832" s="57"/>
      <c r="BR832" s="57"/>
      <c r="BS832" s="57"/>
      <c r="BT832" s="57"/>
      <c r="BU832" s="57"/>
      <c r="BV832" s="57"/>
      <c r="BW832" s="57"/>
      <c r="BX832" s="57"/>
      <c r="BY832" s="57"/>
      <c r="BZ832" s="57"/>
      <c r="CA832" s="57"/>
      <c r="CB832" s="57"/>
      <c r="CC832" s="57"/>
      <c r="CD832" s="57"/>
      <c r="CE832" s="57"/>
      <c r="CF832" s="57"/>
      <c r="CG832" s="57"/>
      <c r="CH832" s="57"/>
      <c r="CI832" s="57"/>
      <c r="CJ832" s="57"/>
      <c r="CK832" s="57"/>
      <c r="CL832" s="57"/>
      <c r="CM832" s="57"/>
      <c r="CN832" s="57"/>
      <c r="CO832" s="57"/>
      <c r="CP832" s="57"/>
      <c r="CQ832" s="57"/>
      <c r="CR832" s="57"/>
      <c r="CS832" s="57"/>
      <c r="CT832" s="57"/>
      <c r="CU832" s="57"/>
      <c r="CV832" s="57"/>
      <c r="CW832" s="57"/>
      <c r="CX832" s="57"/>
      <c r="CY832" s="57"/>
      <c r="CZ832" s="57"/>
      <c r="DA832" s="57"/>
      <c r="DB832" s="57"/>
      <c r="DC832" s="57"/>
      <c r="DD832" s="57"/>
      <c r="DE832" s="57"/>
      <c r="DF832" s="57"/>
      <c r="DG832" s="57"/>
      <c r="DH832" s="57"/>
      <c r="DI832" s="57"/>
      <c r="DJ832" s="57"/>
      <c r="DK832" s="57"/>
      <c r="DL832" s="57"/>
      <c r="DM832" s="57"/>
      <c r="DN832" s="57"/>
      <c r="DO832" s="57"/>
      <c r="DP832" s="57"/>
      <c r="DQ832" s="57"/>
      <c r="DR832" s="57"/>
      <c r="DS832" s="57"/>
      <c r="DT832" s="57"/>
      <c r="DU832" s="57"/>
      <c r="DV832" s="57"/>
      <c r="DW832" s="57"/>
      <c r="DX832" s="57"/>
      <c r="DY832" s="57"/>
      <c r="DZ832" s="57"/>
      <c r="EA832" s="57"/>
      <c r="EB832" s="57"/>
      <c r="EC832" s="57"/>
      <c r="ED832" s="57"/>
      <c r="EE832" s="57"/>
      <c r="EF832" s="57"/>
      <c r="EG832" s="57"/>
      <c r="EH832" s="57"/>
      <c r="EI832" s="57"/>
      <c r="EJ832" s="57"/>
      <c r="EK832" s="57"/>
      <c r="EL832" s="57"/>
      <c r="EM832" s="57"/>
      <c r="EN832" s="57"/>
      <c r="EO832" s="57"/>
      <c r="EP832" s="57"/>
      <c r="EQ832" s="57"/>
      <c r="ER832" s="57"/>
      <c r="ES832" s="57"/>
      <c r="ET832" s="57"/>
      <c r="EU832" s="57"/>
      <c r="EV832" s="57"/>
      <c r="EW832" s="57"/>
      <c r="EX832" s="57"/>
      <c r="EY832" s="57"/>
      <c r="EZ832" s="57"/>
      <c r="FA832" s="57"/>
      <c r="FB832" s="57"/>
      <c r="FC832" s="57"/>
      <c r="FD832" s="57"/>
      <c r="FE832" s="57"/>
      <c r="FF832" s="57"/>
      <c r="FG832" s="57"/>
      <c r="FH832" s="57"/>
      <c r="FI832" s="57"/>
      <c r="FJ832" s="57"/>
      <c r="FK832" s="57"/>
      <c r="FL832" s="57"/>
      <c r="FM832" s="57"/>
      <c r="FN832" s="57"/>
      <c r="FO832" s="57"/>
      <c r="FP832" s="57"/>
      <c r="FQ832" s="57"/>
      <c r="FR832" s="57"/>
      <c r="FS832" s="57"/>
      <c r="FT832" s="57"/>
      <c r="FU832" s="57"/>
      <c r="FV832" s="57"/>
      <c r="FW832" s="57"/>
      <c r="FX832" s="57"/>
      <c r="FY832" s="57"/>
      <c r="FZ832" s="57"/>
      <c r="GA832" s="57"/>
      <c r="GB832" s="57"/>
      <c r="GC832" s="57"/>
      <c r="GD832" s="57"/>
      <c r="GE832" s="57"/>
      <c r="GF832" s="57"/>
      <c r="GG832" s="57"/>
      <c r="GH832" s="57"/>
      <c r="GI832" s="57"/>
      <c r="GJ832" s="57"/>
      <c r="GK832" s="57"/>
      <c r="GL832" s="57"/>
      <c r="GM832" s="57"/>
      <c r="GN832" s="57"/>
      <c r="GO832" s="57"/>
      <c r="GP832" s="57"/>
      <c r="GQ832" s="57"/>
      <c r="GR832" s="57"/>
      <c r="GS832" s="57"/>
      <c r="GT832" s="57"/>
      <c r="GU832" s="57"/>
      <c r="GV832" s="57"/>
      <c r="GW832" s="57"/>
      <c r="GX832" s="57"/>
      <c r="GY832" s="57"/>
      <c r="GZ832" s="57"/>
      <c r="HA832" s="57"/>
      <c r="HB832" s="57"/>
      <c r="HC832" s="57"/>
      <c r="HD832" s="57"/>
      <c r="HE832" s="57"/>
      <c r="HF832" s="57"/>
      <c r="HG832" s="57"/>
      <c r="HH832" s="57"/>
      <c r="HI832" s="57"/>
      <c r="HJ832" s="57"/>
      <c r="HK832" s="57"/>
      <c r="HL832" s="57"/>
      <c r="HM832" s="57"/>
      <c r="HN832" s="57"/>
      <c r="HO832" s="57"/>
      <c r="HP832" s="57"/>
      <c r="HQ832" s="57"/>
      <c r="HR832" s="57"/>
      <c r="HS832" s="57"/>
      <c r="HT832" s="57"/>
      <c r="HU832" s="57"/>
      <c r="HV832" s="57"/>
      <c r="HW832" s="57"/>
      <c r="HX832" s="57"/>
      <c r="HY832" s="57"/>
      <c r="HZ832" s="57"/>
      <c r="IA832" s="57"/>
      <c r="IB832" s="57"/>
      <c r="IC832" s="57"/>
    </row>
    <row r="833" spans="4:237"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  <c r="AA833" s="57"/>
      <c r="AB833" s="57"/>
      <c r="AC833" s="57"/>
      <c r="AD833" s="57"/>
      <c r="AE833" s="57"/>
      <c r="AF833" s="57"/>
      <c r="AG833" s="57"/>
      <c r="AH833" s="57"/>
      <c r="AI833" s="57"/>
      <c r="AJ833" s="57"/>
      <c r="AK833" s="57"/>
      <c r="AL833" s="57"/>
      <c r="AM833" s="57"/>
      <c r="AN833" s="57"/>
      <c r="AO833" s="57"/>
      <c r="AP833" s="57"/>
      <c r="AQ833" s="57"/>
      <c r="AR833" s="57"/>
      <c r="AS833" s="57"/>
      <c r="AT833" s="57"/>
      <c r="AU833" s="57"/>
      <c r="AV833" s="57"/>
      <c r="AW833" s="57"/>
      <c r="AX833" s="57"/>
      <c r="AY833" s="57"/>
      <c r="AZ833" s="57"/>
      <c r="BA833" s="57"/>
      <c r="BB833" s="57"/>
      <c r="BC833" s="57"/>
      <c r="BD833" s="57"/>
      <c r="BE833" s="57"/>
      <c r="BF833" s="57"/>
      <c r="BG833" s="57"/>
      <c r="BH833" s="57"/>
      <c r="BI833" s="57"/>
      <c r="BJ833" s="57"/>
      <c r="BK833" s="57"/>
      <c r="BL833" s="57"/>
      <c r="BM833" s="57"/>
      <c r="BN833" s="57"/>
      <c r="BO833" s="57"/>
      <c r="BP833" s="57"/>
      <c r="BQ833" s="57"/>
      <c r="BR833" s="57"/>
      <c r="BS833" s="57"/>
      <c r="BT833" s="57"/>
      <c r="BU833" s="57"/>
      <c r="BV833" s="57"/>
      <c r="BW833" s="57"/>
      <c r="BX833" s="57"/>
      <c r="BY833" s="57"/>
      <c r="BZ833" s="57"/>
      <c r="CA833" s="57"/>
      <c r="CB833" s="57"/>
      <c r="CC833" s="57"/>
      <c r="CD833" s="57"/>
      <c r="CE833" s="57"/>
      <c r="CF833" s="57"/>
      <c r="CG833" s="57"/>
      <c r="CH833" s="57"/>
      <c r="CI833" s="57"/>
      <c r="CJ833" s="57"/>
      <c r="CK833" s="57"/>
      <c r="CL833" s="57"/>
      <c r="CM833" s="57"/>
      <c r="CN833" s="57"/>
      <c r="CO833" s="57"/>
      <c r="CP833" s="57"/>
      <c r="CQ833" s="57"/>
      <c r="CR833" s="57"/>
      <c r="CS833" s="57"/>
      <c r="CT833" s="57"/>
      <c r="CU833" s="57"/>
      <c r="CV833" s="57"/>
      <c r="CW833" s="57"/>
      <c r="CX833" s="57"/>
      <c r="CY833" s="57"/>
      <c r="CZ833" s="57"/>
      <c r="DA833" s="57"/>
      <c r="DB833" s="57"/>
      <c r="DC833" s="57"/>
      <c r="DD833" s="57"/>
      <c r="DE833" s="57"/>
      <c r="DF833" s="57"/>
      <c r="DG833" s="57"/>
      <c r="DH833" s="57"/>
      <c r="DI833" s="57"/>
      <c r="DJ833" s="57"/>
      <c r="DK833" s="57"/>
      <c r="DL833" s="57"/>
      <c r="DM833" s="57"/>
      <c r="DN833" s="57"/>
      <c r="DO833" s="57"/>
      <c r="DP833" s="57"/>
      <c r="DQ833" s="57"/>
      <c r="DR833" s="57"/>
      <c r="DS833" s="57"/>
      <c r="DT833" s="57"/>
      <c r="DU833" s="57"/>
      <c r="DV833" s="57"/>
      <c r="DW833" s="57"/>
      <c r="DX833" s="57"/>
      <c r="DY833" s="57"/>
      <c r="DZ833" s="57"/>
      <c r="EA833" s="57"/>
      <c r="EB833" s="57"/>
      <c r="EC833" s="57"/>
      <c r="ED833" s="57"/>
      <c r="EE833" s="57"/>
      <c r="EF833" s="57"/>
      <c r="EG833" s="57"/>
      <c r="EH833" s="57"/>
      <c r="EI833" s="57"/>
      <c r="EJ833" s="57"/>
      <c r="EK833" s="57"/>
      <c r="EL833" s="57"/>
      <c r="EM833" s="57"/>
      <c r="EN833" s="57"/>
      <c r="EO833" s="57"/>
      <c r="EP833" s="57"/>
      <c r="EQ833" s="57"/>
      <c r="ER833" s="57"/>
      <c r="ES833" s="57"/>
      <c r="ET833" s="57"/>
      <c r="EU833" s="57"/>
      <c r="EV833" s="57"/>
      <c r="EW833" s="57"/>
      <c r="EX833" s="57"/>
      <c r="EY833" s="57"/>
      <c r="EZ833" s="57"/>
      <c r="FA833" s="57"/>
      <c r="FB833" s="57"/>
      <c r="FC833" s="57"/>
      <c r="FD833" s="57"/>
      <c r="FE833" s="57"/>
      <c r="FF833" s="57"/>
      <c r="FG833" s="57"/>
      <c r="FH833" s="57"/>
      <c r="FI833" s="57"/>
      <c r="FJ833" s="57"/>
      <c r="FK833" s="57"/>
      <c r="FL833" s="57"/>
      <c r="FM833" s="57"/>
      <c r="FN833" s="57"/>
      <c r="FO833" s="57"/>
      <c r="FP833" s="57"/>
      <c r="FQ833" s="57"/>
      <c r="FR833" s="57"/>
      <c r="FS833" s="57"/>
      <c r="FT833" s="57"/>
      <c r="FU833" s="57"/>
      <c r="FV833" s="57"/>
      <c r="FW833" s="57"/>
      <c r="FX833" s="57"/>
      <c r="FY833" s="57"/>
      <c r="FZ833" s="57"/>
      <c r="GA833" s="57"/>
      <c r="GB833" s="57"/>
      <c r="GC833" s="57"/>
      <c r="GD833" s="57"/>
      <c r="GE833" s="57"/>
      <c r="GF833" s="57"/>
      <c r="GG833" s="57"/>
      <c r="GH833" s="57"/>
      <c r="GI833" s="57"/>
      <c r="GJ833" s="57"/>
      <c r="GK833" s="57"/>
      <c r="GL833" s="57"/>
      <c r="GM833" s="57"/>
      <c r="GN833" s="57"/>
      <c r="GO833" s="57"/>
      <c r="GP833" s="57"/>
      <c r="GQ833" s="57"/>
      <c r="GR833" s="57"/>
      <c r="GS833" s="57"/>
      <c r="GT833" s="57"/>
      <c r="GU833" s="57"/>
      <c r="GV833" s="57"/>
      <c r="GW833" s="57"/>
      <c r="GX833" s="57"/>
      <c r="GY833" s="57"/>
      <c r="GZ833" s="57"/>
      <c r="HA833" s="57"/>
      <c r="HB833" s="57"/>
      <c r="HC833" s="57"/>
      <c r="HD833" s="57"/>
      <c r="HE833" s="57"/>
      <c r="HF833" s="57"/>
      <c r="HG833" s="57"/>
      <c r="HH833" s="57"/>
      <c r="HI833" s="57"/>
      <c r="HJ833" s="57"/>
      <c r="HK833" s="57"/>
      <c r="HL833" s="57"/>
      <c r="HM833" s="57"/>
      <c r="HN833" s="57"/>
      <c r="HO833" s="57"/>
      <c r="HP833" s="57"/>
      <c r="HQ833" s="57"/>
      <c r="HR833" s="57"/>
      <c r="HS833" s="57"/>
      <c r="HT833" s="57"/>
      <c r="HU833" s="57"/>
      <c r="HV833" s="57"/>
      <c r="HW833" s="57"/>
      <c r="HX833" s="57"/>
      <c r="HY833" s="57"/>
      <c r="HZ833" s="57"/>
      <c r="IA833" s="57"/>
      <c r="IB833" s="57"/>
      <c r="IC833" s="57"/>
    </row>
    <row r="834" spans="4:237"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  <c r="AA834" s="57"/>
      <c r="AB834" s="57"/>
      <c r="AC834" s="57"/>
      <c r="AD834" s="57"/>
      <c r="AE834" s="57"/>
      <c r="AF834" s="57"/>
      <c r="AG834" s="57"/>
      <c r="AH834" s="57"/>
      <c r="AI834" s="57"/>
      <c r="AJ834" s="57"/>
      <c r="AK834" s="57"/>
      <c r="AL834" s="57"/>
      <c r="AM834" s="57"/>
      <c r="AN834" s="57"/>
      <c r="AO834" s="57"/>
      <c r="AP834" s="57"/>
      <c r="AQ834" s="57"/>
      <c r="AR834" s="57"/>
      <c r="AS834" s="57"/>
      <c r="AT834" s="57"/>
      <c r="AU834" s="57"/>
      <c r="AV834" s="57"/>
      <c r="AW834" s="57"/>
      <c r="AX834" s="57"/>
      <c r="AY834" s="57"/>
      <c r="AZ834" s="57"/>
      <c r="BA834" s="57"/>
      <c r="BB834" s="57"/>
      <c r="BC834" s="57"/>
      <c r="BD834" s="57"/>
      <c r="BE834" s="57"/>
      <c r="BF834" s="57"/>
      <c r="BG834" s="57"/>
      <c r="BH834" s="57"/>
      <c r="BI834" s="57"/>
      <c r="BJ834" s="57"/>
      <c r="BK834" s="57"/>
      <c r="BL834" s="57"/>
      <c r="BM834" s="57"/>
      <c r="BN834" s="57"/>
      <c r="BO834" s="57"/>
      <c r="BP834" s="57"/>
      <c r="BQ834" s="57"/>
      <c r="BR834" s="57"/>
      <c r="BS834" s="57"/>
      <c r="BT834" s="57"/>
      <c r="BU834" s="57"/>
      <c r="BV834" s="57"/>
      <c r="BW834" s="57"/>
      <c r="BX834" s="57"/>
      <c r="BY834" s="57"/>
      <c r="BZ834" s="57"/>
      <c r="CA834" s="57"/>
      <c r="CB834" s="57"/>
      <c r="CC834" s="57"/>
      <c r="CD834" s="57"/>
      <c r="CE834" s="57"/>
      <c r="CF834" s="57"/>
      <c r="CG834" s="57"/>
      <c r="CH834" s="57"/>
      <c r="CI834" s="57"/>
      <c r="CJ834" s="57"/>
      <c r="CK834" s="57"/>
      <c r="CL834" s="57"/>
      <c r="CM834" s="57"/>
      <c r="CN834" s="57"/>
      <c r="CO834" s="57"/>
      <c r="CP834" s="57"/>
      <c r="CQ834" s="57"/>
      <c r="CR834" s="57"/>
      <c r="CS834" s="57"/>
      <c r="CT834" s="57"/>
      <c r="CU834" s="57"/>
      <c r="CV834" s="57"/>
      <c r="CW834" s="57"/>
      <c r="CX834" s="57"/>
      <c r="CY834" s="57"/>
      <c r="CZ834" s="57"/>
      <c r="DA834" s="57"/>
      <c r="DB834" s="57"/>
      <c r="DC834" s="57"/>
      <c r="DD834" s="57"/>
      <c r="DE834" s="57"/>
      <c r="DF834" s="57"/>
      <c r="DG834" s="57"/>
      <c r="DH834" s="57"/>
      <c r="DI834" s="57"/>
      <c r="DJ834" s="57"/>
      <c r="DK834" s="57"/>
      <c r="DL834" s="57"/>
      <c r="DM834" s="57"/>
      <c r="DN834" s="57"/>
      <c r="DO834" s="57"/>
      <c r="DP834" s="57"/>
      <c r="DQ834" s="57"/>
      <c r="DR834" s="57"/>
      <c r="DS834" s="57"/>
      <c r="DT834" s="57"/>
      <c r="DU834" s="57"/>
      <c r="DV834" s="57"/>
      <c r="DW834" s="57"/>
      <c r="DX834" s="57"/>
      <c r="DY834" s="57"/>
      <c r="DZ834" s="57"/>
      <c r="EA834" s="57"/>
      <c r="EB834" s="57"/>
      <c r="EC834" s="57"/>
      <c r="ED834" s="57"/>
      <c r="EE834" s="57"/>
      <c r="EF834" s="57"/>
      <c r="EG834" s="57"/>
      <c r="EH834" s="57"/>
      <c r="EI834" s="57"/>
      <c r="EJ834" s="57"/>
      <c r="EK834" s="57"/>
      <c r="EL834" s="57"/>
      <c r="EM834" s="57"/>
      <c r="EN834" s="57"/>
      <c r="EO834" s="57"/>
      <c r="EP834" s="57"/>
      <c r="EQ834" s="57"/>
      <c r="ER834" s="57"/>
      <c r="ES834" s="57"/>
      <c r="ET834" s="57"/>
      <c r="EU834" s="57"/>
      <c r="EV834" s="57"/>
      <c r="EW834" s="57"/>
      <c r="EX834" s="57"/>
      <c r="EY834" s="57"/>
      <c r="EZ834" s="57"/>
      <c r="FA834" s="57"/>
      <c r="FB834" s="57"/>
      <c r="FC834" s="57"/>
      <c r="FD834" s="57"/>
      <c r="FE834" s="57"/>
      <c r="FF834" s="57"/>
      <c r="FG834" s="57"/>
      <c r="FH834" s="57"/>
      <c r="FI834" s="57"/>
      <c r="FJ834" s="57"/>
      <c r="FK834" s="57"/>
      <c r="FL834" s="57"/>
      <c r="FM834" s="57"/>
      <c r="FN834" s="57"/>
      <c r="FO834" s="57"/>
      <c r="FP834" s="57"/>
      <c r="FQ834" s="57"/>
      <c r="FR834" s="57"/>
      <c r="FS834" s="57"/>
      <c r="FT834" s="57"/>
      <c r="FU834" s="57"/>
      <c r="FV834" s="57"/>
      <c r="FW834" s="57"/>
      <c r="FX834" s="57"/>
      <c r="FY834" s="57"/>
      <c r="FZ834" s="57"/>
      <c r="GA834" s="57"/>
      <c r="GB834" s="57"/>
      <c r="GC834" s="57"/>
      <c r="GD834" s="57"/>
      <c r="GE834" s="57"/>
      <c r="GF834" s="57"/>
      <c r="GG834" s="57"/>
      <c r="GH834" s="57"/>
      <c r="GI834" s="57"/>
      <c r="GJ834" s="57"/>
      <c r="GK834" s="57"/>
      <c r="GL834" s="57"/>
      <c r="GM834" s="57"/>
      <c r="GN834" s="57"/>
      <c r="GO834" s="57"/>
      <c r="GP834" s="57"/>
      <c r="GQ834" s="57"/>
      <c r="GR834" s="57"/>
      <c r="GS834" s="57"/>
      <c r="GT834" s="57"/>
      <c r="GU834" s="57"/>
      <c r="GV834" s="57"/>
      <c r="GW834" s="57"/>
      <c r="GX834" s="57"/>
      <c r="GY834" s="57"/>
      <c r="GZ834" s="57"/>
      <c r="HA834" s="57"/>
      <c r="HB834" s="57"/>
      <c r="HC834" s="57"/>
      <c r="HD834" s="57"/>
      <c r="HE834" s="57"/>
      <c r="HF834" s="57"/>
      <c r="HG834" s="57"/>
      <c r="HH834" s="57"/>
      <c r="HI834" s="57"/>
      <c r="HJ834" s="57"/>
      <c r="HK834" s="57"/>
      <c r="HL834" s="57"/>
      <c r="HM834" s="57"/>
      <c r="HN834" s="57"/>
      <c r="HO834" s="57"/>
      <c r="HP834" s="57"/>
      <c r="HQ834" s="57"/>
      <c r="HR834" s="57"/>
      <c r="HS834" s="57"/>
      <c r="HT834" s="57"/>
      <c r="HU834" s="57"/>
      <c r="HV834" s="57"/>
      <c r="HW834" s="57"/>
      <c r="HX834" s="57"/>
      <c r="HY834" s="57"/>
      <c r="HZ834" s="57"/>
      <c r="IA834" s="57"/>
      <c r="IB834" s="57"/>
      <c r="IC834" s="57"/>
    </row>
    <row r="835" spans="4:237"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  <c r="AA835" s="57"/>
      <c r="AB835" s="57"/>
      <c r="AC835" s="57"/>
      <c r="AD835" s="57"/>
      <c r="AE835" s="57"/>
      <c r="AF835" s="57"/>
      <c r="AG835" s="57"/>
      <c r="AH835" s="57"/>
      <c r="AI835" s="57"/>
      <c r="AJ835" s="57"/>
      <c r="AK835" s="57"/>
      <c r="AL835" s="57"/>
      <c r="AM835" s="57"/>
      <c r="AN835" s="57"/>
      <c r="AO835" s="57"/>
      <c r="AP835" s="57"/>
      <c r="AQ835" s="57"/>
      <c r="AR835" s="57"/>
      <c r="AS835" s="57"/>
      <c r="AT835" s="57"/>
      <c r="AU835" s="57"/>
      <c r="AV835" s="57"/>
      <c r="AW835" s="57"/>
      <c r="AX835" s="57"/>
      <c r="AY835" s="57"/>
      <c r="AZ835" s="57"/>
      <c r="BA835" s="57"/>
      <c r="BB835" s="57"/>
      <c r="BC835" s="57"/>
      <c r="BD835" s="57"/>
      <c r="BE835" s="57"/>
      <c r="BF835" s="57"/>
      <c r="BG835" s="57"/>
      <c r="BH835" s="57"/>
      <c r="BI835" s="57"/>
      <c r="BJ835" s="57"/>
      <c r="BK835" s="57"/>
      <c r="BL835" s="57"/>
      <c r="BM835" s="57"/>
      <c r="BN835" s="57"/>
      <c r="BO835" s="57"/>
      <c r="BP835" s="57"/>
      <c r="BQ835" s="57"/>
      <c r="BR835" s="57"/>
      <c r="BS835" s="57"/>
      <c r="BT835" s="57"/>
      <c r="BU835" s="57"/>
      <c r="BV835" s="57"/>
      <c r="BW835" s="57"/>
      <c r="BX835" s="57"/>
      <c r="BY835" s="57"/>
      <c r="BZ835" s="57"/>
      <c r="CA835" s="57"/>
      <c r="CB835" s="57"/>
      <c r="CC835" s="57"/>
      <c r="CD835" s="57"/>
      <c r="CE835" s="57"/>
      <c r="CF835" s="57"/>
      <c r="CG835" s="57"/>
      <c r="CH835" s="57"/>
      <c r="CI835" s="57"/>
      <c r="CJ835" s="57"/>
      <c r="CK835" s="57"/>
      <c r="CL835" s="57"/>
      <c r="CM835" s="57"/>
      <c r="CN835" s="57"/>
      <c r="CO835" s="57"/>
      <c r="CP835" s="57"/>
      <c r="CQ835" s="57"/>
      <c r="CR835" s="57"/>
      <c r="CS835" s="57"/>
      <c r="CT835" s="57"/>
      <c r="CU835" s="57"/>
      <c r="CV835" s="57"/>
      <c r="CW835" s="57"/>
      <c r="CX835" s="57"/>
      <c r="CY835" s="57"/>
      <c r="CZ835" s="57"/>
      <c r="DA835" s="57"/>
      <c r="DB835" s="57"/>
      <c r="DC835" s="57"/>
      <c r="DD835" s="57"/>
      <c r="DE835" s="57"/>
      <c r="DF835" s="57"/>
      <c r="DG835" s="57"/>
      <c r="DH835" s="57"/>
      <c r="DI835" s="57"/>
      <c r="DJ835" s="57"/>
      <c r="DK835" s="57"/>
      <c r="DL835" s="57"/>
      <c r="DM835" s="57"/>
      <c r="DN835" s="57"/>
      <c r="DO835" s="57"/>
      <c r="DP835" s="57"/>
      <c r="DQ835" s="57"/>
      <c r="DR835" s="57"/>
      <c r="DS835" s="57"/>
      <c r="DT835" s="57"/>
      <c r="DU835" s="57"/>
      <c r="DV835" s="57"/>
      <c r="DW835" s="57"/>
      <c r="DX835" s="57"/>
      <c r="DY835" s="57"/>
      <c r="DZ835" s="57"/>
      <c r="EA835" s="57"/>
      <c r="EB835" s="57"/>
      <c r="EC835" s="57"/>
      <c r="ED835" s="57"/>
      <c r="EE835" s="57"/>
      <c r="EF835" s="57"/>
      <c r="EG835" s="57"/>
      <c r="EH835" s="57"/>
      <c r="EI835" s="57"/>
      <c r="EJ835" s="57"/>
      <c r="EK835" s="57"/>
      <c r="EL835" s="57"/>
      <c r="EM835" s="57"/>
      <c r="EN835" s="57"/>
      <c r="EO835" s="57"/>
      <c r="EP835" s="57"/>
      <c r="EQ835" s="57"/>
      <c r="ER835" s="57"/>
      <c r="ES835" s="57"/>
      <c r="ET835" s="57"/>
      <c r="EU835" s="57"/>
      <c r="EV835" s="57"/>
      <c r="EW835" s="57"/>
      <c r="EX835" s="57"/>
      <c r="EY835" s="57"/>
      <c r="EZ835" s="57"/>
      <c r="FA835" s="57"/>
      <c r="FB835" s="57"/>
      <c r="FC835" s="57"/>
      <c r="FD835" s="57"/>
      <c r="FE835" s="57"/>
      <c r="FF835" s="57"/>
      <c r="FG835" s="57"/>
      <c r="FH835" s="57"/>
      <c r="FI835" s="57"/>
      <c r="FJ835" s="57"/>
      <c r="FK835" s="57"/>
      <c r="FL835" s="57"/>
      <c r="FM835" s="57"/>
      <c r="FN835" s="57"/>
      <c r="FO835" s="57"/>
      <c r="FP835" s="57"/>
      <c r="FQ835" s="57"/>
      <c r="FR835" s="57"/>
      <c r="FS835" s="57"/>
      <c r="FT835" s="57"/>
      <c r="FU835" s="57"/>
      <c r="FV835" s="57"/>
      <c r="FW835" s="57"/>
      <c r="FX835" s="57"/>
      <c r="FY835" s="57"/>
      <c r="FZ835" s="57"/>
      <c r="GA835" s="57"/>
      <c r="GB835" s="57"/>
      <c r="GC835" s="57"/>
      <c r="GD835" s="57"/>
      <c r="GE835" s="57"/>
      <c r="GF835" s="57"/>
      <c r="GG835" s="57"/>
      <c r="GH835" s="57"/>
      <c r="GI835" s="57"/>
      <c r="GJ835" s="57"/>
      <c r="GK835" s="57"/>
      <c r="GL835" s="57"/>
      <c r="GM835" s="57"/>
      <c r="GN835" s="57"/>
      <c r="GO835" s="57"/>
      <c r="GP835" s="57"/>
      <c r="GQ835" s="57"/>
      <c r="GR835" s="57"/>
      <c r="GS835" s="57"/>
      <c r="GT835" s="57"/>
      <c r="GU835" s="57"/>
      <c r="GV835" s="57"/>
      <c r="GW835" s="57"/>
      <c r="GX835" s="57"/>
      <c r="GY835" s="57"/>
      <c r="GZ835" s="57"/>
      <c r="HA835" s="57"/>
      <c r="HB835" s="57"/>
      <c r="HC835" s="57"/>
      <c r="HD835" s="57"/>
      <c r="HE835" s="57"/>
      <c r="HF835" s="57"/>
      <c r="HG835" s="57"/>
      <c r="HH835" s="57"/>
      <c r="HI835" s="57"/>
      <c r="HJ835" s="57"/>
      <c r="HK835" s="57"/>
      <c r="HL835" s="57"/>
      <c r="HM835" s="57"/>
      <c r="HN835" s="57"/>
      <c r="HO835" s="57"/>
      <c r="HP835" s="57"/>
      <c r="HQ835" s="57"/>
      <c r="HR835" s="57"/>
      <c r="HS835" s="57"/>
      <c r="HT835" s="57"/>
      <c r="HU835" s="57"/>
      <c r="HV835" s="57"/>
      <c r="HW835" s="57"/>
      <c r="HX835" s="57"/>
      <c r="HY835" s="57"/>
      <c r="HZ835" s="57"/>
      <c r="IA835" s="57"/>
      <c r="IB835" s="57"/>
      <c r="IC835" s="57"/>
    </row>
    <row r="836" spans="4:237"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  <c r="AA836" s="57"/>
      <c r="AB836" s="57"/>
      <c r="AC836" s="57"/>
      <c r="AD836" s="57"/>
      <c r="AE836" s="57"/>
      <c r="AF836" s="57"/>
      <c r="AG836" s="57"/>
      <c r="AH836" s="57"/>
      <c r="AI836" s="57"/>
      <c r="AJ836" s="57"/>
      <c r="AK836" s="57"/>
      <c r="AL836" s="57"/>
      <c r="AM836" s="57"/>
      <c r="AN836" s="57"/>
      <c r="AO836" s="57"/>
      <c r="AP836" s="57"/>
      <c r="AQ836" s="57"/>
      <c r="AR836" s="57"/>
      <c r="AS836" s="57"/>
      <c r="AT836" s="57"/>
      <c r="AU836" s="57"/>
      <c r="AV836" s="57"/>
      <c r="AW836" s="57"/>
      <c r="AX836" s="57"/>
      <c r="AY836" s="57"/>
      <c r="AZ836" s="57"/>
      <c r="BA836" s="57"/>
      <c r="BB836" s="57"/>
      <c r="BC836" s="57"/>
      <c r="BD836" s="57"/>
      <c r="BE836" s="57"/>
      <c r="BF836" s="57"/>
      <c r="BG836" s="57"/>
      <c r="BH836" s="57"/>
      <c r="BI836" s="57"/>
      <c r="BJ836" s="57"/>
      <c r="BK836" s="57"/>
      <c r="BL836" s="57"/>
      <c r="BM836" s="57"/>
      <c r="BN836" s="57"/>
      <c r="BO836" s="57"/>
      <c r="BP836" s="57"/>
      <c r="BQ836" s="57"/>
      <c r="BR836" s="57"/>
      <c r="BS836" s="57"/>
      <c r="BT836" s="57"/>
      <c r="BU836" s="57"/>
      <c r="BV836" s="57"/>
      <c r="BW836" s="57"/>
      <c r="BX836" s="57"/>
      <c r="BY836" s="57"/>
      <c r="BZ836" s="57"/>
      <c r="CA836" s="57"/>
      <c r="CB836" s="57"/>
      <c r="CC836" s="57"/>
      <c r="CD836" s="57"/>
      <c r="CE836" s="57"/>
      <c r="CF836" s="57"/>
      <c r="CG836" s="57"/>
      <c r="CH836" s="57"/>
      <c r="CI836" s="57"/>
      <c r="CJ836" s="57"/>
      <c r="CK836" s="57"/>
      <c r="CL836" s="57"/>
      <c r="CM836" s="57"/>
      <c r="CN836" s="57"/>
      <c r="CO836" s="57"/>
      <c r="CP836" s="57"/>
      <c r="CQ836" s="57"/>
      <c r="CR836" s="57"/>
      <c r="CS836" s="57"/>
      <c r="CT836" s="57"/>
      <c r="CU836" s="57"/>
      <c r="CV836" s="57"/>
      <c r="CW836" s="57"/>
      <c r="CX836" s="57"/>
      <c r="CY836" s="57"/>
      <c r="CZ836" s="57"/>
      <c r="DA836" s="57"/>
      <c r="DB836" s="57"/>
      <c r="DC836" s="57"/>
      <c r="DD836" s="57"/>
      <c r="DE836" s="57"/>
      <c r="DF836" s="57"/>
      <c r="DG836" s="57"/>
      <c r="DH836" s="57"/>
      <c r="DI836" s="57"/>
      <c r="DJ836" s="57"/>
      <c r="DK836" s="57"/>
      <c r="DL836" s="57"/>
      <c r="DM836" s="57"/>
      <c r="DN836" s="57"/>
      <c r="DO836" s="57"/>
      <c r="DP836" s="57"/>
      <c r="DQ836" s="57"/>
      <c r="DR836" s="57"/>
      <c r="DS836" s="57"/>
      <c r="DT836" s="57"/>
      <c r="DU836" s="57"/>
      <c r="DV836" s="57"/>
      <c r="DW836" s="57"/>
      <c r="DX836" s="57"/>
      <c r="DY836" s="57"/>
      <c r="DZ836" s="57"/>
      <c r="EA836" s="57"/>
      <c r="EB836" s="57"/>
      <c r="EC836" s="57"/>
      <c r="ED836" s="57"/>
      <c r="EE836" s="57"/>
      <c r="EF836" s="57"/>
      <c r="EG836" s="57"/>
      <c r="EH836" s="57"/>
      <c r="EI836" s="57"/>
      <c r="EJ836" s="57"/>
      <c r="EK836" s="57"/>
      <c r="EL836" s="57"/>
      <c r="EM836" s="57"/>
      <c r="EN836" s="57"/>
      <c r="EO836" s="57"/>
      <c r="EP836" s="57"/>
      <c r="EQ836" s="57"/>
      <c r="ER836" s="57"/>
      <c r="ES836" s="57"/>
      <c r="ET836" s="57"/>
      <c r="EU836" s="57"/>
      <c r="EV836" s="57"/>
      <c r="EW836" s="57"/>
      <c r="EX836" s="57"/>
      <c r="EY836" s="57"/>
      <c r="EZ836" s="57"/>
      <c r="FA836" s="57"/>
      <c r="FB836" s="57"/>
      <c r="FC836" s="57"/>
      <c r="FD836" s="57"/>
      <c r="FE836" s="57"/>
      <c r="FF836" s="57"/>
      <c r="FG836" s="57"/>
      <c r="FH836" s="57"/>
      <c r="FI836" s="57"/>
      <c r="FJ836" s="57"/>
      <c r="FK836" s="57"/>
      <c r="FL836" s="57"/>
      <c r="FM836" s="57"/>
      <c r="FN836" s="57"/>
      <c r="FO836" s="57"/>
      <c r="FP836" s="57"/>
      <c r="FQ836" s="57"/>
      <c r="FR836" s="57"/>
      <c r="FS836" s="57"/>
      <c r="FT836" s="57"/>
      <c r="FU836" s="57"/>
      <c r="FV836" s="57"/>
      <c r="FW836" s="57"/>
      <c r="FX836" s="57"/>
      <c r="FY836" s="57"/>
      <c r="FZ836" s="57"/>
      <c r="GA836" s="57"/>
      <c r="GB836" s="57"/>
      <c r="GC836" s="57"/>
      <c r="GD836" s="57"/>
      <c r="GE836" s="57"/>
      <c r="GF836" s="57"/>
      <c r="GG836" s="57"/>
      <c r="GH836" s="57"/>
      <c r="GI836" s="57"/>
      <c r="GJ836" s="57"/>
      <c r="GK836" s="57"/>
      <c r="GL836" s="57"/>
      <c r="GM836" s="57"/>
      <c r="GN836" s="57"/>
      <c r="GO836" s="57"/>
      <c r="GP836" s="57"/>
      <c r="GQ836" s="57"/>
      <c r="GR836" s="57"/>
      <c r="GS836" s="57"/>
      <c r="GT836" s="57"/>
      <c r="GU836" s="57"/>
      <c r="GV836" s="57"/>
      <c r="GW836" s="57"/>
      <c r="GX836" s="57"/>
      <c r="GY836" s="57"/>
      <c r="GZ836" s="57"/>
      <c r="HA836" s="57"/>
      <c r="HB836" s="57"/>
      <c r="HC836" s="57"/>
      <c r="HD836" s="57"/>
      <c r="HE836" s="57"/>
      <c r="HF836" s="57"/>
      <c r="HG836" s="57"/>
      <c r="HH836" s="57"/>
      <c r="HI836" s="57"/>
      <c r="HJ836" s="57"/>
      <c r="HK836" s="57"/>
      <c r="HL836" s="57"/>
      <c r="HM836" s="57"/>
      <c r="HN836" s="57"/>
      <c r="HO836" s="57"/>
      <c r="HP836" s="57"/>
      <c r="HQ836" s="57"/>
      <c r="HR836" s="57"/>
      <c r="HS836" s="57"/>
      <c r="HT836" s="57"/>
      <c r="HU836" s="57"/>
      <c r="HV836" s="57"/>
      <c r="HW836" s="57"/>
      <c r="HX836" s="57"/>
      <c r="HY836" s="57"/>
      <c r="HZ836" s="57"/>
      <c r="IA836" s="57"/>
      <c r="IB836" s="57"/>
      <c r="IC836" s="57"/>
    </row>
    <row r="837" spans="4:237"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  <c r="AA837" s="57"/>
      <c r="AB837" s="57"/>
      <c r="AC837" s="57"/>
      <c r="AD837" s="57"/>
      <c r="AE837" s="57"/>
      <c r="AF837" s="57"/>
      <c r="AG837" s="57"/>
      <c r="AH837" s="57"/>
      <c r="AI837" s="57"/>
      <c r="AJ837" s="57"/>
      <c r="AK837" s="57"/>
      <c r="AL837" s="57"/>
      <c r="AM837" s="57"/>
      <c r="AN837" s="57"/>
      <c r="AO837" s="57"/>
      <c r="AP837" s="57"/>
      <c r="AQ837" s="57"/>
      <c r="AR837" s="57"/>
      <c r="AS837" s="57"/>
      <c r="AT837" s="57"/>
      <c r="AU837" s="57"/>
      <c r="AV837" s="57"/>
      <c r="AW837" s="57"/>
      <c r="AX837" s="57"/>
      <c r="AY837" s="57"/>
      <c r="AZ837" s="57"/>
      <c r="BA837" s="57"/>
      <c r="BB837" s="57"/>
      <c r="BC837" s="57"/>
      <c r="BD837" s="57"/>
      <c r="BE837" s="57"/>
      <c r="BF837" s="57"/>
      <c r="BG837" s="57"/>
      <c r="BH837" s="57"/>
      <c r="BI837" s="57"/>
      <c r="BJ837" s="57"/>
      <c r="BK837" s="57"/>
      <c r="BL837" s="57"/>
      <c r="BM837" s="57"/>
      <c r="BN837" s="57"/>
      <c r="BO837" s="57"/>
      <c r="BP837" s="57"/>
      <c r="BQ837" s="57"/>
      <c r="BR837" s="57"/>
      <c r="BS837" s="57"/>
      <c r="BT837" s="57"/>
      <c r="BU837" s="57"/>
      <c r="BV837" s="57"/>
      <c r="BW837" s="57"/>
      <c r="BX837" s="57"/>
      <c r="BY837" s="57"/>
      <c r="BZ837" s="57"/>
      <c r="CA837" s="57"/>
      <c r="CB837" s="57"/>
      <c r="CC837" s="57"/>
      <c r="CD837" s="57"/>
      <c r="CE837" s="57"/>
      <c r="CF837" s="57"/>
      <c r="CG837" s="57"/>
      <c r="CH837" s="57"/>
      <c r="CI837" s="57"/>
      <c r="CJ837" s="57"/>
      <c r="CK837" s="57"/>
      <c r="CL837" s="57"/>
      <c r="CM837" s="57"/>
      <c r="CN837" s="57"/>
      <c r="CO837" s="57"/>
      <c r="CP837" s="57"/>
      <c r="CQ837" s="57"/>
      <c r="CR837" s="57"/>
      <c r="CS837" s="57"/>
      <c r="CT837" s="57"/>
      <c r="CU837" s="57"/>
      <c r="CV837" s="57"/>
      <c r="CW837" s="57"/>
      <c r="CX837" s="57"/>
      <c r="CY837" s="57"/>
      <c r="CZ837" s="57"/>
      <c r="DA837" s="57"/>
      <c r="DB837" s="57"/>
      <c r="DC837" s="57"/>
      <c r="DD837" s="57"/>
      <c r="DE837" s="57"/>
      <c r="DF837" s="57"/>
      <c r="DG837" s="57"/>
      <c r="DH837" s="57"/>
      <c r="DI837" s="57"/>
      <c r="DJ837" s="57"/>
      <c r="DK837" s="57"/>
      <c r="DL837" s="57"/>
      <c r="DM837" s="57"/>
      <c r="DN837" s="57"/>
      <c r="DO837" s="57"/>
      <c r="DP837" s="57"/>
      <c r="DQ837" s="57"/>
      <c r="DR837" s="57"/>
      <c r="DS837" s="57"/>
      <c r="DT837" s="57"/>
      <c r="DU837" s="57"/>
      <c r="DV837" s="57"/>
      <c r="DW837" s="57"/>
      <c r="DX837" s="57"/>
      <c r="DY837" s="57"/>
      <c r="DZ837" s="57"/>
      <c r="EA837" s="57"/>
      <c r="EB837" s="57"/>
      <c r="EC837" s="57"/>
      <c r="ED837" s="57"/>
      <c r="EE837" s="57"/>
      <c r="EF837" s="57"/>
      <c r="EG837" s="57"/>
      <c r="EH837" s="57"/>
      <c r="EI837" s="57"/>
      <c r="EJ837" s="57"/>
      <c r="EK837" s="57"/>
      <c r="EL837" s="57"/>
      <c r="EM837" s="57"/>
      <c r="EN837" s="57"/>
      <c r="EO837" s="57"/>
      <c r="EP837" s="57"/>
      <c r="EQ837" s="57"/>
      <c r="ER837" s="57"/>
      <c r="ES837" s="57"/>
      <c r="ET837" s="57"/>
      <c r="EU837" s="57"/>
      <c r="EV837" s="57"/>
      <c r="EW837" s="57"/>
      <c r="EX837" s="57"/>
      <c r="EY837" s="57"/>
      <c r="EZ837" s="57"/>
      <c r="FA837" s="57"/>
      <c r="FB837" s="57"/>
      <c r="FC837" s="57"/>
      <c r="FD837" s="57"/>
      <c r="FE837" s="57"/>
      <c r="FF837" s="57"/>
      <c r="FG837" s="57"/>
      <c r="FH837" s="57"/>
      <c r="FI837" s="57"/>
      <c r="FJ837" s="57"/>
      <c r="FK837" s="57"/>
      <c r="FL837" s="57"/>
      <c r="FM837" s="57"/>
      <c r="FN837" s="57"/>
      <c r="FO837" s="57"/>
      <c r="FP837" s="57"/>
      <c r="FQ837" s="57"/>
      <c r="FR837" s="57"/>
      <c r="FS837" s="57"/>
      <c r="FT837" s="57"/>
      <c r="FU837" s="57"/>
      <c r="FV837" s="57"/>
      <c r="FW837" s="57"/>
      <c r="FX837" s="57"/>
      <c r="FY837" s="57"/>
      <c r="FZ837" s="57"/>
      <c r="GA837" s="57"/>
      <c r="GB837" s="57"/>
      <c r="GC837" s="57"/>
      <c r="GD837" s="57"/>
      <c r="GE837" s="57"/>
      <c r="GF837" s="57"/>
      <c r="GG837" s="57"/>
      <c r="GH837" s="57"/>
      <c r="GI837" s="57"/>
      <c r="GJ837" s="57"/>
      <c r="GK837" s="57"/>
      <c r="GL837" s="57"/>
      <c r="GM837" s="57"/>
      <c r="GN837" s="57"/>
      <c r="GO837" s="57"/>
      <c r="GP837" s="57"/>
      <c r="GQ837" s="57"/>
      <c r="GR837" s="57"/>
      <c r="GS837" s="57"/>
      <c r="GT837" s="57"/>
      <c r="GU837" s="57"/>
      <c r="GV837" s="57"/>
      <c r="GW837" s="57"/>
      <c r="GX837" s="57"/>
      <c r="GY837" s="57"/>
      <c r="GZ837" s="57"/>
      <c r="HA837" s="57"/>
      <c r="HB837" s="57"/>
      <c r="HC837" s="57"/>
      <c r="HD837" s="57"/>
      <c r="HE837" s="57"/>
      <c r="HF837" s="57"/>
      <c r="HG837" s="57"/>
      <c r="HH837" s="57"/>
      <c r="HI837" s="57"/>
      <c r="HJ837" s="57"/>
      <c r="HK837" s="57"/>
      <c r="HL837" s="57"/>
      <c r="HM837" s="57"/>
      <c r="HN837" s="57"/>
      <c r="HO837" s="57"/>
      <c r="HP837" s="57"/>
      <c r="HQ837" s="57"/>
      <c r="HR837" s="57"/>
      <c r="HS837" s="57"/>
      <c r="HT837" s="57"/>
      <c r="HU837" s="57"/>
      <c r="HV837" s="57"/>
      <c r="HW837" s="57"/>
      <c r="HX837" s="57"/>
      <c r="HY837" s="57"/>
      <c r="HZ837" s="57"/>
      <c r="IA837" s="57"/>
      <c r="IB837" s="57"/>
      <c r="IC837" s="57"/>
    </row>
    <row r="838" spans="4:237"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  <c r="AA838" s="57"/>
      <c r="AB838" s="57"/>
      <c r="AC838" s="57"/>
      <c r="AD838" s="57"/>
      <c r="AE838" s="57"/>
      <c r="AF838" s="57"/>
      <c r="AG838" s="57"/>
      <c r="AH838" s="57"/>
      <c r="AI838" s="57"/>
      <c r="AJ838" s="57"/>
      <c r="AK838" s="57"/>
      <c r="AL838" s="57"/>
      <c r="AM838" s="57"/>
      <c r="AN838" s="57"/>
      <c r="AO838" s="57"/>
      <c r="AP838" s="57"/>
      <c r="AQ838" s="57"/>
      <c r="AR838" s="57"/>
      <c r="AS838" s="57"/>
      <c r="AT838" s="57"/>
      <c r="AU838" s="57"/>
      <c r="AV838" s="57"/>
      <c r="AW838" s="57"/>
      <c r="AX838" s="57"/>
      <c r="AY838" s="57"/>
      <c r="AZ838" s="57"/>
      <c r="BA838" s="57"/>
      <c r="BB838" s="57"/>
      <c r="BC838" s="57"/>
      <c r="BD838" s="57"/>
      <c r="BE838" s="57"/>
      <c r="BF838" s="57"/>
      <c r="BG838" s="57"/>
      <c r="BH838" s="57"/>
      <c r="BI838" s="57"/>
      <c r="BJ838" s="57"/>
      <c r="BK838" s="57"/>
      <c r="BL838" s="57"/>
      <c r="BM838" s="57"/>
      <c r="BN838" s="57"/>
      <c r="BO838" s="57"/>
      <c r="BP838" s="57"/>
      <c r="BQ838" s="57"/>
      <c r="BR838" s="57"/>
      <c r="BS838" s="57"/>
      <c r="BT838" s="57"/>
      <c r="BU838" s="57"/>
      <c r="BV838" s="57"/>
      <c r="BW838" s="57"/>
      <c r="BX838" s="57"/>
      <c r="BY838" s="57"/>
      <c r="BZ838" s="57"/>
      <c r="CA838" s="57"/>
      <c r="CB838" s="57"/>
      <c r="CC838" s="57"/>
      <c r="CD838" s="57"/>
      <c r="CE838" s="57"/>
      <c r="CF838" s="57"/>
      <c r="CG838" s="57"/>
      <c r="CH838" s="57"/>
      <c r="CI838" s="57"/>
      <c r="CJ838" s="57"/>
      <c r="CK838" s="57"/>
      <c r="CL838" s="57"/>
      <c r="CM838" s="57"/>
      <c r="CN838" s="57"/>
      <c r="CO838" s="57"/>
      <c r="CP838" s="57"/>
      <c r="CQ838" s="57"/>
      <c r="CR838" s="57"/>
      <c r="CS838" s="57"/>
      <c r="CT838" s="57"/>
      <c r="CU838" s="57"/>
      <c r="CV838" s="57"/>
      <c r="CW838" s="57"/>
      <c r="CX838" s="57"/>
      <c r="CY838" s="57"/>
      <c r="CZ838" s="57"/>
      <c r="DA838" s="57"/>
      <c r="DB838" s="57"/>
      <c r="DC838" s="57"/>
      <c r="DD838" s="57"/>
      <c r="DE838" s="57"/>
      <c r="DF838" s="57"/>
      <c r="DG838" s="57"/>
      <c r="DH838" s="57"/>
      <c r="DI838" s="57"/>
      <c r="DJ838" s="57"/>
      <c r="DK838" s="57"/>
      <c r="DL838" s="57"/>
      <c r="DM838" s="57"/>
      <c r="DN838" s="57"/>
      <c r="DO838" s="57"/>
      <c r="DP838" s="57"/>
      <c r="DQ838" s="57"/>
      <c r="DR838" s="57"/>
      <c r="DS838" s="57"/>
      <c r="DT838" s="57"/>
      <c r="DU838" s="57"/>
      <c r="DV838" s="57"/>
      <c r="DW838" s="57"/>
      <c r="DX838" s="57"/>
      <c r="DY838" s="57"/>
      <c r="DZ838" s="57"/>
      <c r="EA838" s="57"/>
      <c r="EB838" s="57"/>
      <c r="EC838" s="57"/>
      <c r="ED838" s="57"/>
      <c r="EE838" s="57"/>
      <c r="EF838" s="57"/>
      <c r="EG838" s="57"/>
      <c r="EH838" s="57"/>
      <c r="EI838" s="57"/>
      <c r="EJ838" s="57"/>
      <c r="EK838" s="57"/>
      <c r="EL838" s="57"/>
      <c r="EM838" s="57"/>
      <c r="EN838" s="57"/>
      <c r="EO838" s="57"/>
      <c r="EP838" s="57"/>
      <c r="EQ838" s="57"/>
      <c r="ER838" s="57"/>
      <c r="ES838" s="57"/>
      <c r="ET838" s="57"/>
      <c r="EU838" s="57"/>
      <c r="EV838" s="57"/>
      <c r="EW838" s="57"/>
      <c r="EX838" s="57"/>
      <c r="EY838" s="57"/>
      <c r="EZ838" s="57"/>
      <c r="FA838" s="57"/>
      <c r="FB838" s="57"/>
      <c r="FC838" s="57"/>
      <c r="FD838" s="57"/>
      <c r="FE838" s="57"/>
      <c r="FF838" s="57"/>
      <c r="FG838" s="57"/>
      <c r="FH838" s="57"/>
      <c r="FI838" s="57"/>
      <c r="FJ838" s="57"/>
      <c r="FK838" s="57"/>
      <c r="FL838" s="57"/>
      <c r="FM838" s="57"/>
      <c r="FN838" s="57"/>
      <c r="FO838" s="57"/>
      <c r="FP838" s="57"/>
      <c r="FQ838" s="57"/>
      <c r="FR838" s="57"/>
      <c r="FS838" s="57"/>
      <c r="FT838" s="57"/>
      <c r="FU838" s="57"/>
      <c r="FV838" s="57"/>
      <c r="FW838" s="57"/>
      <c r="FX838" s="57"/>
      <c r="FY838" s="57"/>
      <c r="FZ838" s="57"/>
      <c r="GA838" s="57"/>
      <c r="GB838" s="57"/>
      <c r="GC838" s="57"/>
      <c r="GD838" s="57"/>
      <c r="GE838" s="57"/>
      <c r="GF838" s="57"/>
      <c r="GG838" s="57"/>
      <c r="GH838" s="57"/>
      <c r="GI838" s="57"/>
      <c r="GJ838" s="57"/>
      <c r="GK838" s="57"/>
      <c r="GL838" s="57"/>
      <c r="GM838" s="57"/>
      <c r="GN838" s="57"/>
      <c r="GO838" s="57"/>
      <c r="GP838" s="57"/>
      <c r="GQ838" s="57"/>
      <c r="GR838" s="57"/>
      <c r="GS838" s="57"/>
      <c r="GT838" s="57"/>
      <c r="GU838" s="57"/>
      <c r="GV838" s="57"/>
      <c r="GW838" s="57"/>
      <c r="GX838" s="57"/>
      <c r="GY838" s="57"/>
      <c r="GZ838" s="57"/>
      <c r="HA838" s="57"/>
      <c r="HB838" s="57"/>
      <c r="HC838" s="57"/>
      <c r="HD838" s="57"/>
      <c r="HE838" s="57"/>
      <c r="HF838" s="57"/>
      <c r="HG838" s="57"/>
      <c r="HH838" s="57"/>
      <c r="HI838" s="57"/>
      <c r="HJ838" s="57"/>
      <c r="HK838" s="57"/>
      <c r="HL838" s="57"/>
      <c r="HM838" s="57"/>
      <c r="HN838" s="57"/>
      <c r="HO838" s="57"/>
      <c r="HP838" s="57"/>
      <c r="HQ838" s="57"/>
      <c r="HR838" s="57"/>
      <c r="HS838" s="57"/>
      <c r="HT838" s="57"/>
      <c r="HU838" s="57"/>
      <c r="HV838" s="57"/>
      <c r="HW838" s="57"/>
      <c r="HX838" s="57"/>
      <c r="HY838" s="57"/>
      <c r="HZ838" s="57"/>
      <c r="IA838" s="57"/>
      <c r="IB838" s="57"/>
      <c r="IC838" s="57"/>
    </row>
    <row r="839" spans="4:237"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  <c r="AA839" s="57"/>
      <c r="AB839" s="57"/>
      <c r="AC839" s="57"/>
      <c r="AD839" s="57"/>
      <c r="AE839" s="57"/>
      <c r="AF839" s="57"/>
      <c r="AG839" s="57"/>
      <c r="AH839" s="57"/>
      <c r="AI839" s="57"/>
      <c r="AJ839" s="57"/>
      <c r="AK839" s="57"/>
      <c r="AL839" s="57"/>
      <c r="AM839" s="57"/>
      <c r="AN839" s="57"/>
      <c r="AO839" s="57"/>
      <c r="AP839" s="57"/>
      <c r="AQ839" s="57"/>
      <c r="AR839" s="57"/>
      <c r="AS839" s="57"/>
      <c r="AT839" s="57"/>
      <c r="AU839" s="57"/>
      <c r="AV839" s="57"/>
      <c r="AW839" s="57"/>
      <c r="AX839" s="57"/>
      <c r="AY839" s="57"/>
      <c r="AZ839" s="57"/>
      <c r="BA839" s="57"/>
      <c r="BB839" s="57"/>
      <c r="BC839" s="57"/>
      <c r="BD839" s="57"/>
      <c r="BE839" s="57"/>
      <c r="BF839" s="57"/>
      <c r="BG839" s="57"/>
      <c r="BH839" s="57"/>
      <c r="BI839" s="57"/>
      <c r="BJ839" s="57"/>
      <c r="BK839" s="57"/>
      <c r="BL839" s="57"/>
      <c r="BM839" s="57"/>
      <c r="BN839" s="57"/>
      <c r="BO839" s="57"/>
      <c r="BP839" s="57"/>
      <c r="BQ839" s="57"/>
      <c r="BR839" s="57"/>
      <c r="BS839" s="57"/>
      <c r="BT839" s="57"/>
      <c r="BU839" s="57"/>
      <c r="BV839" s="57"/>
      <c r="BW839" s="57"/>
      <c r="BX839" s="57"/>
      <c r="BY839" s="57"/>
      <c r="BZ839" s="57"/>
      <c r="CA839" s="57"/>
      <c r="CB839" s="57"/>
      <c r="CC839" s="57"/>
      <c r="CD839" s="57"/>
      <c r="CE839" s="57"/>
      <c r="CF839" s="57"/>
      <c r="CG839" s="57"/>
      <c r="CH839" s="57"/>
      <c r="CI839" s="57"/>
      <c r="CJ839" s="57"/>
      <c r="CK839" s="57"/>
      <c r="CL839" s="57"/>
      <c r="CM839" s="57"/>
      <c r="CN839" s="57"/>
      <c r="CO839" s="57"/>
      <c r="CP839" s="57"/>
      <c r="CQ839" s="57"/>
      <c r="CR839" s="57"/>
      <c r="CS839" s="57"/>
      <c r="CT839" s="57"/>
      <c r="CU839" s="57"/>
      <c r="CV839" s="57"/>
      <c r="CW839" s="57"/>
      <c r="CX839" s="57"/>
      <c r="CY839" s="57"/>
      <c r="CZ839" s="57"/>
      <c r="DA839" s="57"/>
      <c r="DB839" s="57"/>
      <c r="DC839" s="57"/>
      <c r="DD839" s="57"/>
      <c r="DE839" s="57"/>
      <c r="DF839" s="57"/>
      <c r="DG839" s="57"/>
      <c r="DH839" s="57"/>
      <c r="DI839" s="57"/>
      <c r="DJ839" s="57"/>
      <c r="DK839" s="57"/>
      <c r="DL839" s="57"/>
      <c r="DM839" s="57"/>
      <c r="DN839" s="57"/>
      <c r="DO839" s="57"/>
      <c r="DP839" s="57"/>
      <c r="DQ839" s="57"/>
      <c r="DR839" s="57"/>
      <c r="DS839" s="57"/>
      <c r="DT839" s="57"/>
      <c r="DU839" s="57"/>
      <c r="DV839" s="57"/>
      <c r="DW839" s="57"/>
      <c r="DX839" s="57"/>
      <c r="DY839" s="57"/>
      <c r="DZ839" s="57"/>
      <c r="EA839" s="57"/>
      <c r="EB839" s="57"/>
      <c r="EC839" s="57"/>
      <c r="ED839" s="57"/>
      <c r="EE839" s="57"/>
      <c r="EF839" s="57"/>
      <c r="EG839" s="57"/>
      <c r="EH839" s="57"/>
      <c r="EI839" s="57"/>
      <c r="EJ839" s="57"/>
      <c r="EK839" s="57"/>
      <c r="EL839" s="57"/>
      <c r="EM839" s="57"/>
      <c r="EN839" s="57"/>
      <c r="EO839" s="57"/>
      <c r="EP839" s="57"/>
      <c r="EQ839" s="57"/>
      <c r="ER839" s="57"/>
      <c r="ES839" s="57"/>
      <c r="ET839" s="57"/>
      <c r="EU839" s="57"/>
      <c r="EV839" s="57"/>
      <c r="EW839" s="57"/>
      <c r="EX839" s="57"/>
      <c r="EY839" s="57"/>
      <c r="EZ839" s="57"/>
      <c r="FA839" s="57"/>
      <c r="FB839" s="57"/>
      <c r="FC839" s="57"/>
      <c r="FD839" s="57"/>
      <c r="FE839" s="57"/>
      <c r="FF839" s="57"/>
      <c r="FG839" s="57"/>
      <c r="FH839" s="57"/>
      <c r="FI839" s="57"/>
      <c r="FJ839" s="57"/>
      <c r="FK839" s="57"/>
      <c r="FL839" s="57"/>
      <c r="FM839" s="57"/>
      <c r="FN839" s="57"/>
      <c r="FO839" s="57"/>
      <c r="FP839" s="57"/>
      <c r="FQ839" s="57"/>
      <c r="FR839" s="57"/>
      <c r="FS839" s="57"/>
      <c r="FT839" s="57"/>
      <c r="FU839" s="57"/>
      <c r="FV839" s="57"/>
      <c r="FW839" s="57"/>
      <c r="FX839" s="57"/>
      <c r="FY839" s="57"/>
      <c r="FZ839" s="57"/>
      <c r="GA839" s="57"/>
      <c r="GB839" s="57"/>
      <c r="GC839" s="57"/>
      <c r="GD839" s="57"/>
      <c r="GE839" s="57"/>
      <c r="GF839" s="57"/>
      <c r="GG839" s="57"/>
      <c r="GH839" s="57"/>
      <c r="GI839" s="57"/>
      <c r="GJ839" s="57"/>
      <c r="GK839" s="57"/>
      <c r="GL839" s="57"/>
      <c r="GM839" s="57"/>
      <c r="GN839" s="57"/>
      <c r="GO839" s="57"/>
      <c r="GP839" s="57"/>
      <c r="GQ839" s="57"/>
      <c r="GR839" s="57"/>
      <c r="GS839" s="57"/>
      <c r="GT839" s="57"/>
      <c r="GU839" s="57"/>
      <c r="GV839" s="57"/>
      <c r="GW839" s="57"/>
      <c r="GX839" s="57"/>
      <c r="GY839" s="57"/>
      <c r="GZ839" s="57"/>
      <c r="HA839" s="57"/>
      <c r="HB839" s="57"/>
      <c r="HC839" s="57"/>
      <c r="HD839" s="57"/>
      <c r="HE839" s="57"/>
      <c r="HF839" s="57"/>
      <c r="HG839" s="57"/>
      <c r="HH839" s="57"/>
      <c r="HI839" s="57"/>
      <c r="HJ839" s="57"/>
      <c r="HK839" s="57"/>
      <c r="HL839" s="57"/>
      <c r="HM839" s="57"/>
      <c r="HN839" s="57"/>
      <c r="HO839" s="57"/>
      <c r="HP839" s="57"/>
      <c r="HQ839" s="57"/>
      <c r="HR839" s="57"/>
      <c r="HS839" s="57"/>
      <c r="HT839" s="57"/>
      <c r="HU839" s="57"/>
      <c r="HV839" s="57"/>
      <c r="HW839" s="57"/>
      <c r="HX839" s="57"/>
      <c r="HY839" s="57"/>
      <c r="HZ839" s="57"/>
      <c r="IA839" s="57"/>
      <c r="IB839" s="57"/>
      <c r="IC839" s="57"/>
    </row>
    <row r="840" spans="4:237"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  <c r="AA840" s="57"/>
      <c r="AB840" s="57"/>
      <c r="AC840" s="57"/>
      <c r="AD840" s="57"/>
      <c r="AE840" s="57"/>
      <c r="AF840" s="57"/>
      <c r="AG840" s="57"/>
      <c r="AH840" s="57"/>
      <c r="AI840" s="57"/>
      <c r="AJ840" s="57"/>
      <c r="AK840" s="57"/>
      <c r="AL840" s="57"/>
      <c r="AM840" s="57"/>
      <c r="AN840" s="57"/>
      <c r="AO840" s="57"/>
      <c r="AP840" s="57"/>
      <c r="AQ840" s="57"/>
      <c r="AR840" s="57"/>
      <c r="AS840" s="57"/>
      <c r="AT840" s="57"/>
      <c r="AU840" s="57"/>
      <c r="AV840" s="57"/>
      <c r="AW840" s="57"/>
      <c r="AX840" s="57"/>
      <c r="AY840" s="57"/>
      <c r="AZ840" s="57"/>
      <c r="BA840" s="57"/>
      <c r="BB840" s="57"/>
      <c r="BC840" s="57"/>
      <c r="BD840" s="57"/>
      <c r="BE840" s="57"/>
      <c r="BF840" s="57"/>
      <c r="BG840" s="57"/>
      <c r="BH840" s="57"/>
      <c r="BI840" s="57"/>
      <c r="BJ840" s="57"/>
      <c r="BK840" s="57"/>
      <c r="BL840" s="57"/>
      <c r="BM840" s="57"/>
      <c r="BN840" s="57"/>
      <c r="BO840" s="57"/>
      <c r="BP840" s="57"/>
      <c r="BQ840" s="57"/>
      <c r="BR840" s="57"/>
      <c r="BS840" s="57"/>
      <c r="BT840" s="57"/>
      <c r="BU840" s="57"/>
      <c r="BV840" s="57"/>
      <c r="BW840" s="57"/>
      <c r="BX840" s="57"/>
      <c r="BY840" s="57"/>
      <c r="BZ840" s="57"/>
      <c r="CA840" s="57"/>
      <c r="CB840" s="57"/>
      <c r="CC840" s="57"/>
      <c r="CD840" s="57"/>
      <c r="CE840" s="57"/>
      <c r="CF840" s="57"/>
      <c r="CG840" s="57"/>
      <c r="CH840" s="57"/>
      <c r="CI840" s="57"/>
      <c r="CJ840" s="57"/>
      <c r="CK840" s="57"/>
      <c r="CL840" s="57"/>
      <c r="CM840" s="57"/>
      <c r="CN840" s="57"/>
      <c r="CO840" s="57"/>
      <c r="CP840" s="57"/>
      <c r="CQ840" s="57"/>
      <c r="CR840" s="57"/>
      <c r="CS840" s="57"/>
      <c r="CT840" s="57"/>
      <c r="CU840" s="57"/>
      <c r="CV840" s="57"/>
      <c r="CW840" s="57"/>
      <c r="CX840" s="57"/>
      <c r="CY840" s="57"/>
      <c r="CZ840" s="57"/>
      <c r="DA840" s="57"/>
      <c r="DB840" s="57"/>
      <c r="DC840" s="57"/>
      <c r="DD840" s="57"/>
      <c r="DE840" s="57"/>
      <c r="DF840" s="57"/>
      <c r="DG840" s="57"/>
      <c r="DH840" s="57"/>
      <c r="DI840" s="57"/>
      <c r="DJ840" s="57"/>
      <c r="DK840" s="57"/>
      <c r="DL840" s="57"/>
      <c r="DM840" s="57"/>
      <c r="DN840" s="57"/>
      <c r="DO840" s="57"/>
      <c r="DP840" s="57"/>
      <c r="DQ840" s="57"/>
      <c r="DR840" s="57"/>
      <c r="DS840" s="57"/>
      <c r="DT840" s="57"/>
      <c r="DU840" s="57"/>
      <c r="DV840" s="57"/>
      <c r="DW840" s="57"/>
      <c r="DX840" s="57"/>
      <c r="DY840" s="57"/>
      <c r="DZ840" s="57"/>
      <c r="EA840" s="57"/>
      <c r="EB840" s="57"/>
      <c r="EC840" s="57"/>
      <c r="ED840" s="57"/>
      <c r="EE840" s="57"/>
      <c r="EF840" s="57"/>
      <c r="EG840" s="57"/>
      <c r="EH840" s="57"/>
      <c r="EI840" s="57"/>
      <c r="EJ840" s="57"/>
      <c r="EK840" s="57"/>
      <c r="EL840" s="57"/>
      <c r="EM840" s="57"/>
      <c r="EN840" s="57"/>
      <c r="EO840" s="57"/>
      <c r="EP840" s="57"/>
      <c r="EQ840" s="57"/>
      <c r="ER840" s="57"/>
      <c r="ES840" s="57"/>
      <c r="ET840" s="57"/>
      <c r="EU840" s="57"/>
      <c r="EV840" s="57"/>
      <c r="EW840" s="57"/>
      <c r="EX840" s="57"/>
      <c r="EY840" s="57"/>
      <c r="EZ840" s="57"/>
      <c r="FA840" s="57"/>
      <c r="FB840" s="57"/>
      <c r="FC840" s="57"/>
      <c r="FD840" s="57"/>
      <c r="FE840" s="57"/>
      <c r="FF840" s="57"/>
      <c r="FG840" s="57"/>
      <c r="FH840" s="57"/>
      <c r="FI840" s="57"/>
      <c r="FJ840" s="57"/>
      <c r="FK840" s="57"/>
      <c r="FL840" s="57"/>
      <c r="FM840" s="57"/>
      <c r="FN840" s="57"/>
      <c r="FO840" s="57"/>
      <c r="FP840" s="57"/>
      <c r="FQ840" s="57"/>
      <c r="FR840" s="57"/>
      <c r="FS840" s="57"/>
      <c r="FT840" s="57"/>
      <c r="FU840" s="57"/>
      <c r="FV840" s="57"/>
      <c r="FW840" s="57"/>
      <c r="FX840" s="57"/>
      <c r="FY840" s="57"/>
      <c r="FZ840" s="57"/>
      <c r="GA840" s="57"/>
      <c r="GB840" s="57"/>
      <c r="GC840" s="57"/>
      <c r="GD840" s="57"/>
      <c r="GE840" s="57"/>
      <c r="GF840" s="57"/>
      <c r="GG840" s="57"/>
      <c r="GH840" s="57"/>
      <c r="GI840" s="57"/>
      <c r="GJ840" s="57"/>
      <c r="GK840" s="57"/>
      <c r="GL840" s="57"/>
      <c r="GM840" s="57"/>
      <c r="GN840" s="57"/>
      <c r="GO840" s="57"/>
      <c r="GP840" s="57"/>
      <c r="GQ840" s="57"/>
      <c r="GR840" s="57"/>
      <c r="GS840" s="57"/>
      <c r="GT840" s="57"/>
      <c r="GU840" s="57"/>
      <c r="GV840" s="57"/>
      <c r="GW840" s="57"/>
      <c r="GX840" s="57"/>
      <c r="GY840" s="57"/>
      <c r="GZ840" s="57"/>
      <c r="HA840" s="57"/>
      <c r="HB840" s="57"/>
      <c r="HC840" s="57"/>
      <c r="HD840" s="57"/>
      <c r="HE840" s="57"/>
      <c r="HF840" s="57"/>
      <c r="HG840" s="57"/>
      <c r="HH840" s="57"/>
      <c r="HI840" s="57"/>
      <c r="HJ840" s="57"/>
      <c r="HK840" s="57"/>
      <c r="HL840" s="57"/>
      <c r="HM840" s="57"/>
      <c r="HN840" s="57"/>
      <c r="HO840" s="57"/>
      <c r="HP840" s="57"/>
      <c r="HQ840" s="57"/>
      <c r="HR840" s="57"/>
      <c r="HS840" s="57"/>
      <c r="HT840" s="57"/>
      <c r="HU840" s="57"/>
      <c r="HV840" s="57"/>
      <c r="HW840" s="57"/>
      <c r="HX840" s="57"/>
      <c r="HY840" s="57"/>
      <c r="HZ840" s="57"/>
      <c r="IA840" s="57"/>
      <c r="IB840" s="57"/>
      <c r="IC840" s="57"/>
    </row>
    <row r="841" spans="4:237"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  <c r="AA841" s="57"/>
      <c r="AB841" s="57"/>
      <c r="AC841" s="57"/>
      <c r="AD841" s="57"/>
      <c r="AE841" s="57"/>
      <c r="AF841" s="57"/>
      <c r="AG841" s="57"/>
      <c r="AH841" s="57"/>
      <c r="AI841" s="57"/>
      <c r="AJ841" s="57"/>
      <c r="AK841" s="57"/>
      <c r="AL841" s="57"/>
      <c r="AM841" s="57"/>
      <c r="AN841" s="57"/>
      <c r="AO841" s="57"/>
      <c r="AP841" s="57"/>
      <c r="AQ841" s="57"/>
      <c r="AR841" s="57"/>
      <c r="AS841" s="57"/>
      <c r="AT841" s="57"/>
      <c r="AU841" s="57"/>
      <c r="AV841" s="57"/>
      <c r="AW841" s="57"/>
      <c r="AX841" s="57"/>
      <c r="AY841" s="57"/>
      <c r="AZ841" s="57"/>
      <c r="BA841" s="57"/>
      <c r="BB841" s="57"/>
      <c r="BC841" s="57"/>
      <c r="BD841" s="57"/>
      <c r="BE841" s="57"/>
      <c r="BF841" s="57"/>
      <c r="BG841" s="57"/>
      <c r="BH841" s="57"/>
      <c r="BI841" s="57"/>
      <c r="BJ841" s="57"/>
      <c r="BK841" s="57"/>
      <c r="BL841" s="57"/>
      <c r="BM841" s="57"/>
      <c r="BN841" s="57"/>
      <c r="BO841" s="57"/>
      <c r="BP841" s="57"/>
      <c r="BQ841" s="57"/>
      <c r="BR841" s="57"/>
      <c r="BS841" s="57"/>
      <c r="BT841" s="57"/>
      <c r="BU841" s="57"/>
      <c r="BV841" s="57"/>
      <c r="BW841" s="57"/>
      <c r="BX841" s="57"/>
      <c r="BY841" s="57"/>
      <c r="BZ841" s="57"/>
      <c r="CA841" s="57"/>
      <c r="CB841" s="57"/>
      <c r="CC841" s="57"/>
      <c r="CD841" s="57"/>
      <c r="CE841" s="57"/>
      <c r="CF841" s="57"/>
      <c r="CG841" s="57"/>
      <c r="CH841" s="57"/>
      <c r="CI841" s="57"/>
      <c r="CJ841" s="57"/>
      <c r="CK841" s="57"/>
      <c r="CL841" s="57"/>
      <c r="CM841" s="57"/>
      <c r="CN841" s="57"/>
      <c r="CO841" s="57"/>
      <c r="CP841" s="57"/>
      <c r="CQ841" s="57"/>
      <c r="CR841" s="57"/>
      <c r="CS841" s="57"/>
      <c r="CT841" s="57"/>
      <c r="CU841" s="57"/>
      <c r="CV841" s="57"/>
      <c r="CW841" s="57"/>
      <c r="CX841" s="57"/>
      <c r="CY841" s="57"/>
      <c r="CZ841" s="57"/>
      <c r="DA841" s="57"/>
      <c r="DB841" s="57"/>
      <c r="DC841" s="57"/>
      <c r="DD841" s="57"/>
      <c r="DE841" s="57"/>
      <c r="DF841" s="57"/>
      <c r="DG841" s="57"/>
      <c r="DH841" s="57"/>
      <c r="DI841" s="57"/>
      <c r="DJ841" s="57"/>
      <c r="DK841" s="57"/>
      <c r="DL841" s="57"/>
      <c r="DM841" s="57"/>
      <c r="DN841" s="57"/>
      <c r="DO841" s="57"/>
      <c r="DP841" s="57"/>
      <c r="DQ841" s="57"/>
      <c r="DR841" s="57"/>
      <c r="DS841" s="57"/>
      <c r="DT841" s="57"/>
      <c r="DU841" s="57"/>
      <c r="DV841" s="57"/>
      <c r="DW841" s="57"/>
      <c r="DX841" s="57"/>
      <c r="DY841" s="57"/>
      <c r="DZ841" s="57"/>
      <c r="EA841" s="57"/>
      <c r="EB841" s="57"/>
      <c r="EC841" s="57"/>
      <c r="ED841" s="57"/>
      <c r="EE841" s="57"/>
      <c r="EF841" s="57"/>
      <c r="EG841" s="57"/>
      <c r="EH841" s="57"/>
      <c r="EI841" s="57"/>
      <c r="EJ841" s="57"/>
      <c r="EK841" s="57"/>
      <c r="EL841" s="57"/>
      <c r="EM841" s="57"/>
      <c r="EN841" s="57"/>
      <c r="EO841" s="57"/>
      <c r="EP841" s="57"/>
      <c r="EQ841" s="57"/>
      <c r="ER841" s="57"/>
      <c r="ES841" s="57"/>
      <c r="ET841" s="57"/>
      <c r="EU841" s="57"/>
      <c r="EV841" s="57"/>
      <c r="EW841" s="57"/>
      <c r="EX841" s="57"/>
      <c r="EY841" s="57"/>
      <c r="EZ841" s="57"/>
      <c r="FA841" s="57"/>
      <c r="FB841" s="57"/>
      <c r="FC841" s="57"/>
      <c r="FD841" s="57"/>
      <c r="FE841" s="57"/>
      <c r="FF841" s="57"/>
      <c r="FG841" s="57"/>
      <c r="FH841" s="57"/>
      <c r="FI841" s="57"/>
      <c r="FJ841" s="57"/>
      <c r="FK841" s="57"/>
      <c r="FL841" s="57"/>
      <c r="FM841" s="57"/>
      <c r="FN841" s="57"/>
      <c r="FO841" s="57"/>
      <c r="FP841" s="57"/>
      <c r="FQ841" s="57"/>
      <c r="FR841" s="57"/>
      <c r="FS841" s="57"/>
      <c r="FT841" s="57"/>
      <c r="FU841" s="57"/>
      <c r="FV841" s="57"/>
      <c r="FW841" s="57"/>
      <c r="FX841" s="57"/>
      <c r="FY841" s="57"/>
      <c r="FZ841" s="57"/>
      <c r="GA841" s="57"/>
      <c r="GB841" s="57"/>
      <c r="GC841" s="57"/>
      <c r="GD841" s="57"/>
      <c r="GE841" s="57"/>
      <c r="GF841" s="57"/>
      <c r="GG841" s="57"/>
      <c r="GH841" s="57"/>
      <c r="GI841" s="57"/>
      <c r="GJ841" s="57"/>
      <c r="GK841" s="57"/>
      <c r="GL841" s="57"/>
      <c r="GM841" s="57"/>
      <c r="GN841" s="57"/>
      <c r="GO841" s="57"/>
      <c r="GP841" s="57"/>
      <c r="GQ841" s="57"/>
      <c r="GR841" s="57"/>
      <c r="GS841" s="57"/>
      <c r="GT841" s="57"/>
      <c r="GU841" s="57"/>
      <c r="GV841" s="57"/>
      <c r="GW841" s="57"/>
      <c r="GX841" s="57"/>
      <c r="GY841" s="57"/>
      <c r="GZ841" s="57"/>
      <c r="HA841" s="57"/>
      <c r="HB841" s="57"/>
      <c r="HC841" s="57"/>
      <c r="HD841" s="57"/>
      <c r="HE841" s="57"/>
      <c r="HF841" s="57"/>
      <c r="HG841" s="57"/>
      <c r="HH841" s="57"/>
      <c r="HI841" s="57"/>
      <c r="HJ841" s="57"/>
      <c r="HK841" s="57"/>
      <c r="HL841" s="57"/>
      <c r="HM841" s="57"/>
      <c r="HN841" s="57"/>
      <c r="HO841" s="57"/>
      <c r="HP841" s="57"/>
      <c r="HQ841" s="57"/>
      <c r="HR841" s="57"/>
      <c r="HS841" s="57"/>
      <c r="HT841" s="57"/>
      <c r="HU841" s="57"/>
      <c r="HV841" s="57"/>
      <c r="HW841" s="57"/>
      <c r="HX841" s="57"/>
      <c r="HY841" s="57"/>
      <c r="HZ841" s="57"/>
      <c r="IA841" s="57"/>
      <c r="IB841" s="57"/>
      <c r="IC841" s="57"/>
    </row>
    <row r="842" spans="4:237"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  <c r="AA842" s="57"/>
      <c r="AB842" s="57"/>
      <c r="AC842" s="57"/>
      <c r="AD842" s="57"/>
      <c r="AE842" s="57"/>
      <c r="AF842" s="57"/>
      <c r="AG842" s="57"/>
      <c r="AH842" s="57"/>
      <c r="AI842" s="57"/>
      <c r="AJ842" s="57"/>
      <c r="AK842" s="57"/>
      <c r="AL842" s="57"/>
      <c r="AM842" s="57"/>
      <c r="AN842" s="57"/>
      <c r="AO842" s="57"/>
      <c r="AP842" s="57"/>
      <c r="AQ842" s="57"/>
      <c r="AR842" s="57"/>
      <c r="AS842" s="57"/>
      <c r="AT842" s="57"/>
      <c r="AU842" s="57"/>
      <c r="AV842" s="57"/>
      <c r="AW842" s="57"/>
      <c r="AX842" s="57"/>
      <c r="AY842" s="57"/>
      <c r="AZ842" s="57"/>
      <c r="BA842" s="57"/>
      <c r="BB842" s="57"/>
      <c r="BC842" s="57"/>
      <c r="BD842" s="57"/>
      <c r="BE842" s="57"/>
      <c r="BF842" s="57"/>
      <c r="BG842" s="57"/>
      <c r="BH842" s="57"/>
      <c r="BI842" s="57"/>
      <c r="BJ842" s="57"/>
      <c r="BK842" s="57"/>
      <c r="BL842" s="57"/>
      <c r="BM842" s="57"/>
      <c r="BN842" s="57"/>
      <c r="BO842" s="57"/>
      <c r="BP842" s="57"/>
      <c r="BQ842" s="57"/>
      <c r="BR842" s="57"/>
      <c r="BS842" s="57"/>
      <c r="BT842" s="57"/>
      <c r="BU842" s="57"/>
      <c r="BV842" s="57"/>
      <c r="BW842" s="57"/>
      <c r="BX842" s="57"/>
      <c r="BY842" s="57"/>
      <c r="BZ842" s="57"/>
      <c r="CA842" s="57"/>
      <c r="CB842" s="57"/>
      <c r="CC842" s="57"/>
      <c r="CD842" s="57"/>
      <c r="CE842" s="57"/>
      <c r="CF842" s="57"/>
      <c r="CG842" s="57"/>
      <c r="CH842" s="57"/>
      <c r="CI842" s="57"/>
      <c r="CJ842" s="57"/>
      <c r="CK842" s="57"/>
      <c r="CL842" s="57"/>
      <c r="CM842" s="57"/>
      <c r="CN842" s="57"/>
      <c r="CO842" s="57"/>
      <c r="CP842" s="57"/>
      <c r="CQ842" s="57"/>
      <c r="CR842" s="57"/>
      <c r="CS842" s="57"/>
      <c r="CT842" s="57"/>
      <c r="CU842" s="57"/>
      <c r="CV842" s="57"/>
      <c r="CW842" s="57"/>
      <c r="CX842" s="57"/>
      <c r="CY842" s="57"/>
      <c r="CZ842" s="57"/>
      <c r="DA842" s="57"/>
      <c r="DB842" s="57"/>
      <c r="DC842" s="57"/>
      <c r="DD842" s="57"/>
      <c r="DE842" s="57"/>
      <c r="DF842" s="57"/>
      <c r="DG842" s="57"/>
      <c r="DH842" s="57"/>
      <c r="DI842" s="57"/>
      <c r="DJ842" s="57"/>
      <c r="DK842" s="57"/>
      <c r="DL842" s="57"/>
      <c r="DM842" s="57"/>
      <c r="DN842" s="57"/>
      <c r="DO842" s="57"/>
      <c r="DP842" s="57"/>
      <c r="DQ842" s="57"/>
      <c r="DR842" s="57"/>
      <c r="DS842" s="57"/>
      <c r="DT842" s="57"/>
      <c r="DU842" s="57"/>
      <c r="DV842" s="57"/>
      <c r="DW842" s="57"/>
      <c r="DX842" s="57"/>
      <c r="DY842" s="57"/>
      <c r="DZ842" s="57"/>
      <c r="EA842" s="57"/>
      <c r="EB842" s="57"/>
      <c r="EC842" s="57"/>
      <c r="ED842" s="57"/>
      <c r="EE842" s="57"/>
      <c r="EF842" s="57"/>
      <c r="EG842" s="57"/>
      <c r="EH842" s="57"/>
      <c r="EI842" s="57"/>
      <c r="EJ842" s="57"/>
      <c r="EK842" s="57"/>
      <c r="EL842" s="57"/>
      <c r="EM842" s="57"/>
      <c r="EN842" s="57"/>
      <c r="EO842" s="57"/>
      <c r="EP842" s="57"/>
      <c r="EQ842" s="57"/>
      <c r="ER842" s="57"/>
      <c r="ES842" s="57"/>
      <c r="ET842" s="57"/>
      <c r="EU842" s="57"/>
      <c r="EV842" s="57"/>
      <c r="EW842" s="57"/>
      <c r="EX842" s="57"/>
      <c r="EY842" s="57"/>
      <c r="EZ842" s="57"/>
      <c r="FA842" s="57"/>
      <c r="FB842" s="57"/>
      <c r="FC842" s="57"/>
      <c r="FD842" s="57"/>
      <c r="FE842" s="57"/>
      <c r="FF842" s="57"/>
      <c r="FG842" s="57"/>
      <c r="FH842" s="57"/>
      <c r="FI842" s="57"/>
      <c r="FJ842" s="57"/>
      <c r="FK842" s="57"/>
      <c r="FL842" s="57"/>
      <c r="FM842" s="57"/>
      <c r="FN842" s="57"/>
      <c r="FO842" s="57"/>
      <c r="FP842" s="57"/>
      <c r="FQ842" s="57"/>
      <c r="FR842" s="57"/>
      <c r="FS842" s="57"/>
      <c r="FT842" s="57"/>
      <c r="FU842" s="57"/>
      <c r="FV842" s="57"/>
      <c r="FW842" s="57"/>
      <c r="FX842" s="57"/>
      <c r="FY842" s="57"/>
      <c r="FZ842" s="57"/>
      <c r="GA842" s="57"/>
      <c r="GB842" s="57"/>
      <c r="GC842" s="57"/>
      <c r="GD842" s="57"/>
      <c r="GE842" s="57"/>
      <c r="GF842" s="57"/>
      <c r="GG842" s="57"/>
      <c r="GH842" s="57"/>
      <c r="GI842" s="57"/>
      <c r="GJ842" s="57"/>
      <c r="GK842" s="57"/>
      <c r="GL842" s="57"/>
      <c r="GM842" s="57"/>
      <c r="GN842" s="57"/>
      <c r="GO842" s="57"/>
      <c r="GP842" s="57"/>
      <c r="GQ842" s="57"/>
      <c r="GR842" s="57"/>
      <c r="GS842" s="57"/>
      <c r="GT842" s="57"/>
      <c r="GU842" s="57"/>
      <c r="GV842" s="57"/>
      <c r="GW842" s="57"/>
      <c r="GX842" s="57"/>
      <c r="GY842" s="57"/>
      <c r="GZ842" s="57"/>
      <c r="HA842" s="57"/>
      <c r="HB842" s="57"/>
      <c r="HC842" s="57"/>
      <c r="HD842" s="57"/>
      <c r="HE842" s="57"/>
      <c r="HF842" s="57"/>
      <c r="HG842" s="57"/>
      <c r="HH842" s="57"/>
      <c r="HI842" s="57"/>
      <c r="HJ842" s="57"/>
      <c r="HK842" s="57"/>
      <c r="HL842" s="57"/>
      <c r="HM842" s="57"/>
      <c r="HN842" s="57"/>
      <c r="HO842" s="57"/>
      <c r="HP842" s="57"/>
      <c r="HQ842" s="57"/>
      <c r="HR842" s="57"/>
      <c r="HS842" s="57"/>
      <c r="HT842" s="57"/>
      <c r="HU842" s="57"/>
      <c r="HV842" s="57"/>
      <c r="HW842" s="57"/>
      <c r="HX842" s="57"/>
      <c r="HY842" s="57"/>
      <c r="HZ842" s="57"/>
      <c r="IA842" s="57"/>
      <c r="IB842" s="57"/>
      <c r="IC842" s="57"/>
    </row>
    <row r="843" spans="4:237"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  <c r="AA843" s="57"/>
      <c r="AB843" s="57"/>
      <c r="AC843" s="57"/>
      <c r="AD843" s="57"/>
      <c r="AE843" s="57"/>
      <c r="AF843" s="57"/>
      <c r="AG843" s="57"/>
      <c r="AH843" s="57"/>
      <c r="AI843" s="57"/>
      <c r="AJ843" s="57"/>
      <c r="AK843" s="57"/>
      <c r="AL843" s="57"/>
      <c r="AM843" s="57"/>
      <c r="AN843" s="57"/>
      <c r="AO843" s="57"/>
      <c r="AP843" s="57"/>
      <c r="AQ843" s="57"/>
      <c r="AR843" s="57"/>
      <c r="AS843" s="57"/>
      <c r="AT843" s="57"/>
      <c r="AU843" s="57"/>
      <c r="AV843" s="57"/>
      <c r="AW843" s="57"/>
      <c r="AX843" s="57"/>
      <c r="AY843" s="57"/>
      <c r="AZ843" s="57"/>
      <c r="BA843" s="57"/>
      <c r="BB843" s="57"/>
      <c r="BC843" s="57"/>
      <c r="BD843" s="57"/>
      <c r="BE843" s="57"/>
      <c r="BF843" s="57"/>
      <c r="BG843" s="57"/>
      <c r="BH843" s="57"/>
      <c r="BI843" s="57"/>
      <c r="BJ843" s="57"/>
      <c r="BK843" s="57"/>
      <c r="BL843" s="57"/>
      <c r="BM843" s="57"/>
      <c r="BN843" s="57"/>
      <c r="BO843" s="57"/>
      <c r="BP843" s="57"/>
      <c r="BQ843" s="57"/>
      <c r="BR843" s="57"/>
      <c r="BS843" s="57"/>
      <c r="BT843" s="57"/>
      <c r="BU843" s="57"/>
      <c r="BV843" s="57"/>
      <c r="BW843" s="57"/>
      <c r="BX843" s="57"/>
      <c r="BY843" s="57"/>
      <c r="BZ843" s="57"/>
      <c r="CA843" s="57"/>
      <c r="CB843" s="57"/>
      <c r="CC843" s="57"/>
      <c r="CD843" s="57"/>
      <c r="CE843" s="57"/>
      <c r="CF843" s="57"/>
      <c r="CG843" s="57"/>
      <c r="CH843" s="57"/>
      <c r="CI843" s="57"/>
      <c r="CJ843" s="57"/>
      <c r="CK843" s="57"/>
      <c r="CL843" s="57"/>
      <c r="CM843" s="57"/>
      <c r="CN843" s="57"/>
      <c r="CO843" s="57"/>
      <c r="CP843" s="57"/>
      <c r="CQ843" s="57"/>
      <c r="CR843" s="57"/>
      <c r="CS843" s="57"/>
      <c r="CT843" s="57"/>
      <c r="CU843" s="57"/>
      <c r="CV843" s="57"/>
      <c r="CW843" s="57"/>
      <c r="CX843" s="57"/>
      <c r="CY843" s="57"/>
      <c r="CZ843" s="57"/>
      <c r="DA843" s="57"/>
      <c r="DB843" s="57"/>
      <c r="DC843" s="57"/>
      <c r="DD843" s="57"/>
      <c r="DE843" s="57"/>
      <c r="DF843" s="57"/>
      <c r="DG843" s="57"/>
      <c r="DH843" s="57"/>
      <c r="DI843" s="57"/>
      <c r="DJ843" s="57"/>
      <c r="DK843" s="57"/>
      <c r="DL843" s="57"/>
      <c r="DM843" s="57"/>
      <c r="DN843" s="57"/>
      <c r="DO843" s="57"/>
      <c r="DP843" s="57"/>
      <c r="DQ843" s="57"/>
      <c r="DR843" s="57"/>
      <c r="DS843" s="57"/>
      <c r="DT843" s="57"/>
      <c r="DU843" s="57"/>
      <c r="DV843" s="57"/>
      <c r="DW843" s="57"/>
      <c r="DX843" s="57"/>
      <c r="DY843" s="57"/>
      <c r="DZ843" s="57"/>
      <c r="EA843" s="57"/>
      <c r="EB843" s="57"/>
      <c r="EC843" s="57"/>
      <c r="ED843" s="57"/>
      <c r="EE843" s="57"/>
      <c r="EF843" s="57"/>
      <c r="EG843" s="57"/>
      <c r="EH843" s="57"/>
      <c r="EI843" s="57"/>
      <c r="EJ843" s="57"/>
      <c r="EK843" s="57"/>
      <c r="EL843" s="57"/>
      <c r="EM843" s="57"/>
      <c r="EN843" s="57"/>
      <c r="EO843" s="57"/>
      <c r="EP843" s="57"/>
      <c r="EQ843" s="57"/>
      <c r="ER843" s="57"/>
      <c r="ES843" s="57"/>
      <c r="ET843" s="57"/>
      <c r="EU843" s="57"/>
      <c r="EV843" s="57"/>
      <c r="EW843" s="57"/>
      <c r="EX843" s="57"/>
      <c r="EY843" s="57"/>
      <c r="EZ843" s="57"/>
      <c r="FA843" s="57"/>
      <c r="FB843" s="57"/>
      <c r="FC843" s="57"/>
      <c r="FD843" s="57"/>
      <c r="FE843" s="57"/>
      <c r="FF843" s="57"/>
      <c r="FG843" s="57"/>
      <c r="FH843" s="57"/>
      <c r="FI843" s="57"/>
      <c r="FJ843" s="57"/>
      <c r="FK843" s="57"/>
      <c r="FL843" s="57"/>
      <c r="FM843" s="57"/>
      <c r="FN843" s="57"/>
      <c r="FO843" s="57"/>
      <c r="FP843" s="57"/>
      <c r="FQ843" s="57"/>
      <c r="FR843" s="57"/>
      <c r="FS843" s="57"/>
      <c r="FT843" s="57"/>
      <c r="FU843" s="57"/>
      <c r="FV843" s="57"/>
      <c r="FW843" s="57"/>
      <c r="FX843" s="57"/>
      <c r="FY843" s="57"/>
      <c r="FZ843" s="57"/>
      <c r="GA843" s="57"/>
      <c r="GB843" s="57"/>
      <c r="GC843" s="57"/>
      <c r="GD843" s="57"/>
      <c r="GE843" s="57"/>
      <c r="GF843" s="57"/>
      <c r="GG843" s="57"/>
      <c r="GH843" s="57"/>
      <c r="GI843" s="57"/>
      <c r="GJ843" s="57"/>
      <c r="GK843" s="57"/>
      <c r="GL843" s="57"/>
      <c r="GM843" s="57"/>
      <c r="GN843" s="57"/>
      <c r="GO843" s="57"/>
      <c r="GP843" s="57"/>
      <c r="GQ843" s="57"/>
      <c r="GR843" s="57"/>
      <c r="GS843" s="57"/>
      <c r="GT843" s="57"/>
      <c r="GU843" s="57"/>
      <c r="GV843" s="57"/>
      <c r="GW843" s="57"/>
      <c r="GX843" s="57"/>
      <c r="GY843" s="57"/>
      <c r="GZ843" s="57"/>
      <c r="HA843" s="57"/>
      <c r="HB843" s="57"/>
      <c r="HC843" s="57"/>
      <c r="HD843" s="57"/>
      <c r="HE843" s="57"/>
      <c r="HF843" s="57"/>
      <c r="HG843" s="57"/>
      <c r="HH843" s="57"/>
      <c r="HI843" s="57"/>
      <c r="HJ843" s="57"/>
      <c r="HK843" s="57"/>
      <c r="HL843" s="57"/>
      <c r="HM843" s="57"/>
      <c r="HN843" s="57"/>
      <c r="HO843" s="57"/>
      <c r="HP843" s="57"/>
      <c r="HQ843" s="57"/>
      <c r="HR843" s="57"/>
      <c r="HS843" s="57"/>
      <c r="HT843" s="57"/>
      <c r="HU843" s="57"/>
      <c r="HV843" s="57"/>
      <c r="HW843" s="57"/>
      <c r="HX843" s="57"/>
      <c r="HY843" s="57"/>
      <c r="HZ843" s="57"/>
      <c r="IA843" s="57"/>
      <c r="IB843" s="57"/>
      <c r="IC843" s="57"/>
    </row>
    <row r="844" spans="4:237"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  <c r="AA844" s="57"/>
      <c r="AB844" s="57"/>
      <c r="AC844" s="57"/>
      <c r="AD844" s="57"/>
      <c r="AE844" s="57"/>
      <c r="AF844" s="57"/>
      <c r="AG844" s="57"/>
      <c r="AH844" s="57"/>
      <c r="AI844" s="57"/>
      <c r="AJ844" s="57"/>
      <c r="AK844" s="57"/>
      <c r="AL844" s="57"/>
      <c r="AM844" s="57"/>
      <c r="AN844" s="57"/>
      <c r="AO844" s="57"/>
      <c r="AP844" s="57"/>
      <c r="AQ844" s="57"/>
      <c r="AR844" s="57"/>
      <c r="AS844" s="57"/>
      <c r="AT844" s="57"/>
      <c r="AU844" s="57"/>
      <c r="AV844" s="57"/>
      <c r="AW844" s="57"/>
      <c r="AX844" s="57"/>
      <c r="AY844" s="57"/>
      <c r="AZ844" s="57"/>
      <c r="BA844" s="57"/>
      <c r="BB844" s="57"/>
      <c r="BC844" s="57"/>
      <c r="BD844" s="57"/>
      <c r="BE844" s="57"/>
      <c r="BF844" s="57"/>
      <c r="BG844" s="57"/>
      <c r="BH844" s="57"/>
      <c r="BI844" s="57"/>
      <c r="BJ844" s="57"/>
      <c r="BK844" s="57"/>
      <c r="BL844" s="57"/>
      <c r="BM844" s="57"/>
      <c r="BN844" s="57"/>
      <c r="BO844" s="57"/>
      <c r="BP844" s="57"/>
      <c r="BQ844" s="57"/>
      <c r="BR844" s="57"/>
      <c r="BS844" s="57"/>
      <c r="BT844" s="57"/>
      <c r="BU844" s="57"/>
      <c r="BV844" s="57"/>
      <c r="BW844" s="57"/>
      <c r="BX844" s="57"/>
      <c r="BY844" s="57"/>
      <c r="BZ844" s="57"/>
      <c r="CA844" s="57"/>
      <c r="CB844" s="57"/>
      <c r="CC844" s="57"/>
      <c r="CD844" s="57"/>
      <c r="CE844" s="57"/>
      <c r="CF844" s="57"/>
      <c r="CG844" s="57"/>
      <c r="CH844" s="57"/>
      <c r="CI844" s="57"/>
      <c r="CJ844" s="57"/>
      <c r="CK844" s="57"/>
      <c r="CL844" s="57"/>
      <c r="CM844" s="57"/>
      <c r="CN844" s="57"/>
      <c r="CO844" s="57"/>
      <c r="CP844" s="57"/>
      <c r="CQ844" s="57"/>
      <c r="CR844" s="57"/>
      <c r="CS844" s="57"/>
      <c r="CT844" s="57"/>
      <c r="CU844" s="57"/>
      <c r="CV844" s="57"/>
      <c r="CW844" s="57"/>
      <c r="CX844" s="57"/>
      <c r="CY844" s="57"/>
      <c r="CZ844" s="57"/>
      <c r="DA844" s="57"/>
      <c r="DB844" s="57"/>
      <c r="DC844" s="57"/>
      <c r="DD844" s="57"/>
      <c r="DE844" s="57"/>
      <c r="DF844" s="57"/>
      <c r="DG844" s="57"/>
      <c r="DH844" s="57"/>
      <c r="DI844" s="57"/>
      <c r="DJ844" s="57"/>
      <c r="DK844" s="57"/>
      <c r="DL844" s="57"/>
      <c r="DM844" s="57"/>
      <c r="DN844" s="57"/>
      <c r="DO844" s="57"/>
      <c r="DP844" s="57"/>
      <c r="DQ844" s="57"/>
      <c r="DR844" s="57"/>
      <c r="DS844" s="57"/>
      <c r="DT844" s="57"/>
      <c r="DU844" s="57"/>
      <c r="DV844" s="57"/>
      <c r="DW844" s="57"/>
      <c r="DX844" s="57"/>
      <c r="DY844" s="57"/>
      <c r="DZ844" s="57"/>
      <c r="EA844" s="57"/>
      <c r="EB844" s="57"/>
      <c r="EC844" s="57"/>
      <c r="ED844" s="57"/>
      <c r="EE844" s="57"/>
      <c r="EF844" s="57"/>
      <c r="EG844" s="57"/>
      <c r="EH844" s="57"/>
      <c r="EI844" s="57"/>
      <c r="EJ844" s="57"/>
      <c r="EK844" s="57"/>
      <c r="EL844" s="57"/>
      <c r="EM844" s="57"/>
      <c r="EN844" s="57"/>
      <c r="EO844" s="57"/>
      <c r="EP844" s="57"/>
      <c r="EQ844" s="57"/>
      <c r="ER844" s="57"/>
      <c r="ES844" s="57"/>
      <c r="ET844" s="57"/>
      <c r="EU844" s="57"/>
      <c r="EV844" s="57"/>
      <c r="EW844" s="57"/>
      <c r="EX844" s="57"/>
      <c r="EY844" s="57"/>
      <c r="EZ844" s="57"/>
      <c r="FA844" s="57"/>
      <c r="FB844" s="57"/>
      <c r="FC844" s="57"/>
      <c r="FD844" s="57"/>
      <c r="FE844" s="57"/>
      <c r="FF844" s="57"/>
      <c r="FG844" s="57"/>
      <c r="FH844" s="57"/>
      <c r="FI844" s="57"/>
      <c r="FJ844" s="57"/>
      <c r="FK844" s="57"/>
      <c r="FL844" s="57"/>
      <c r="FM844" s="57"/>
      <c r="FN844" s="57"/>
      <c r="FO844" s="57"/>
      <c r="FP844" s="57"/>
      <c r="FQ844" s="57"/>
      <c r="FR844" s="57"/>
      <c r="FS844" s="57"/>
      <c r="FT844" s="57"/>
      <c r="FU844" s="57"/>
      <c r="FV844" s="57"/>
      <c r="FW844" s="57"/>
      <c r="FX844" s="57"/>
      <c r="FY844" s="57"/>
      <c r="FZ844" s="57"/>
      <c r="GA844" s="57"/>
      <c r="GB844" s="57"/>
      <c r="GC844" s="57"/>
      <c r="GD844" s="57"/>
      <c r="GE844" s="57"/>
      <c r="GF844" s="57"/>
      <c r="GG844" s="57"/>
      <c r="GH844" s="57"/>
      <c r="GI844" s="57"/>
      <c r="GJ844" s="57"/>
      <c r="GK844" s="57"/>
      <c r="GL844" s="57"/>
      <c r="GM844" s="57"/>
      <c r="GN844" s="57"/>
      <c r="GO844" s="57"/>
      <c r="GP844" s="57"/>
      <c r="GQ844" s="57"/>
      <c r="GR844" s="57"/>
      <c r="GS844" s="57"/>
      <c r="GT844" s="57"/>
      <c r="GU844" s="57"/>
      <c r="GV844" s="57"/>
      <c r="GW844" s="57"/>
      <c r="GX844" s="57"/>
      <c r="GY844" s="57"/>
      <c r="GZ844" s="57"/>
      <c r="HA844" s="57"/>
      <c r="HB844" s="57"/>
      <c r="HC844" s="57"/>
      <c r="HD844" s="57"/>
      <c r="HE844" s="57"/>
      <c r="HF844" s="57"/>
      <c r="HG844" s="57"/>
      <c r="HH844" s="57"/>
      <c r="HI844" s="57"/>
      <c r="HJ844" s="57"/>
      <c r="HK844" s="57"/>
      <c r="HL844" s="57"/>
      <c r="HM844" s="57"/>
      <c r="HN844" s="57"/>
      <c r="HO844" s="57"/>
      <c r="HP844" s="57"/>
      <c r="HQ844" s="57"/>
      <c r="HR844" s="57"/>
      <c r="HS844" s="57"/>
      <c r="HT844" s="57"/>
      <c r="HU844" s="57"/>
      <c r="HV844" s="57"/>
      <c r="HW844" s="57"/>
      <c r="HX844" s="57"/>
      <c r="HY844" s="57"/>
      <c r="HZ844" s="57"/>
      <c r="IA844" s="57"/>
      <c r="IB844" s="57"/>
      <c r="IC844" s="57"/>
    </row>
    <row r="845" spans="4:237"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  <c r="AA845" s="57"/>
      <c r="AB845" s="57"/>
      <c r="AC845" s="57"/>
      <c r="AD845" s="57"/>
      <c r="AE845" s="57"/>
      <c r="AF845" s="57"/>
      <c r="AG845" s="57"/>
      <c r="AH845" s="57"/>
      <c r="AI845" s="57"/>
      <c r="AJ845" s="57"/>
      <c r="AK845" s="57"/>
      <c r="AL845" s="57"/>
      <c r="AM845" s="57"/>
      <c r="AN845" s="57"/>
      <c r="AO845" s="57"/>
      <c r="AP845" s="57"/>
      <c r="AQ845" s="57"/>
      <c r="AR845" s="57"/>
      <c r="AS845" s="57"/>
      <c r="AT845" s="57"/>
      <c r="AU845" s="57"/>
      <c r="AV845" s="57"/>
      <c r="AW845" s="57"/>
      <c r="AX845" s="57"/>
      <c r="AY845" s="57"/>
      <c r="AZ845" s="57"/>
      <c r="BA845" s="57"/>
      <c r="BB845" s="57"/>
      <c r="BC845" s="57"/>
      <c r="BD845" s="57"/>
      <c r="BE845" s="57"/>
      <c r="BF845" s="57"/>
      <c r="BG845" s="57"/>
      <c r="BH845" s="57"/>
      <c r="BI845" s="57"/>
      <c r="BJ845" s="57"/>
      <c r="BK845" s="57"/>
      <c r="BL845" s="57"/>
      <c r="BM845" s="57"/>
      <c r="BN845" s="57"/>
      <c r="BO845" s="57"/>
      <c r="BP845" s="57"/>
      <c r="BQ845" s="57"/>
      <c r="BR845" s="57"/>
      <c r="BS845" s="57"/>
      <c r="BT845" s="57"/>
      <c r="BU845" s="57"/>
      <c r="BV845" s="57"/>
      <c r="BW845" s="57"/>
      <c r="BX845" s="57"/>
      <c r="BY845" s="57"/>
      <c r="BZ845" s="57"/>
      <c r="CA845" s="57"/>
      <c r="CB845" s="57"/>
      <c r="CC845" s="57"/>
      <c r="CD845" s="57"/>
      <c r="CE845" s="57"/>
      <c r="CF845" s="57"/>
      <c r="CG845" s="57"/>
      <c r="CH845" s="57"/>
      <c r="CI845" s="57"/>
      <c r="CJ845" s="57"/>
      <c r="CK845" s="57"/>
      <c r="CL845" s="57"/>
      <c r="CM845" s="57"/>
      <c r="CN845" s="57"/>
      <c r="CO845" s="57"/>
      <c r="CP845" s="57"/>
      <c r="CQ845" s="57"/>
      <c r="CR845" s="57"/>
      <c r="CS845" s="57"/>
      <c r="CT845" s="57"/>
      <c r="CU845" s="57"/>
      <c r="CV845" s="57"/>
      <c r="CW845" s="57"/>
      <c r="CX845" s="57"/>
      <c r="CY845" s="57"/>
      <c r="CZ845" s="57"/>
      <c r="DA845" s="57"/>
      <c r="DB845" s="57"/>
      <c r="DC845" s="57"/>
      <c r="DD845" s="57"/>
      <c r="DE845" s="57"/>
      <c r="DF845" s="57"/>
      <c r="DG845" s="57"/>
      <c r="DH845" s="57"/>
      <c r="DI845" s="57"/>
      <c r="DJ845" s="57"/>
      <c r="DK845" s="57"/>
      <c r="DL845" s="57"/>
      <c r="DM845" s="57"/>
      <c r="DN845" s="57"/>
      <c r="DO845" s="57"/>
      <c r="DP845" s="57"/>
      <c r="DQ845" s="57"/>
      <c r="DR845" s="57"/>
      <c r="DS845" s="57"/>
      <c r="DT845" s="57"/>
      <c r="DU845" s="57"/>
      <c r="DV845" s="57"/>
      <c r="DW845" s="57"/>
      <c r="DX845" s="57"/>
      <c r="DY845" s="57"/>
      <c r="DZ845" s="57"/>
      <c r="EA845" s="57"/>
      <c r="EB845" s="57"/>
      <c r="EC845" s="57"/>
      <c r="ED845" s="57"/>
      <c r="EE845" s="57"/>
      <c r="EF845" s="57"/>
      <c r="EG845" s="57"/>
      <c r="EH845" s="57"/>
      <c r="EI845" s="57"/>
      <c r="EJ845" s="57"/>
      <c r="EK845" s="57"/>
      <c r="EL845" s="57"/>
      <c r="EM845" s="57"/>
      <c r="EN845" s="57"/>
      <c r="EO845" s="57"/>
      <c r="EP845" s="57"/>
      <c r="EQ845" s="57"/>
      <c r="ER845" s="57"/>
      <c r="ES845" s="57"/>
      <c r="ET845" s="57"/>
      <c r="EU845" s="57"/>
      <c r="EV845" s="57"/>
      <c r="EW845" s="57"/>
      <c r="EX845" s="57"/>
      <c r="EY845" s="57"/>
      <c r="EZ845" s="57"/>
      <c r="FA845" s="57"/>
      <c r="FB845" s="57"/>
      <c r="FC845" s="57"/>
      <c r="FD845" s="57"/>
      <c r="FE845" s="57"/>
      <c r="FF845" s="57"/>
      <c r="FG845" s="57"/>
      <c r="FH845" s="57"/>
      <c r="FI845" s="57"/>
      <c r="FJ845" s="57"/>
      <c r="FK845" s="57"/>
      <c r="FL845" s="57"/>
      <c r="FM845" s="57"/>
      <c r="FN845" s="57"/>
      <c r="FO845" s="57"/>
      <c r="FP845" s="57"/>
      <c r="FQ845" s="57"/>
      <c r="FR845" s="57"/>
      <c r="FS845" s="57"/>
      <c r="FT845" s="57"/>
      <c r="FU845" s="57"/>
      <c r="FV845" s="57"/>
      <c r="FW845" s="57"/>
      <c r="FX845" s="57"/>
      <c r="FY845" s="57"/>
      <c r="FZ845" s="57"/>
      <c r="GA845" s="57"/>
      <c r="GB845" s="57"/>
      <c r="GC845" s="57"/>
      <c r="GD845" s="57"/>
      <c r="GE845" s="57"/>
      <c r="GF845" s="57"/>
      <c r="GG845" s="57"/>
      <c r="GH845" s="57"/>
      <c r="GI845" s="57"/>
      <c r="GJ845" s="57"/>
      <c r="GK845" s="57"/>
      <c r="GL845" s="57"/>
      <c r="GM845" s="57"/>
      <c r="GN845" s="57"/>
      <c r="GO845" s="57"/>
      <c r="GP845" s="57"/>
      <c r="GQ845" s="57"/>
      <c r="GR845" s="57"/>
      <c r="GS845" s="57"/>
      <c r="GT845" s="57"/>
      <c r="GU845" s="57"/>
      <c r="GV845" s="57"/>
      <c r="GW845" s="57"/>
      <c r="GX845" s="57"/>
      <c r="GY845" s="57"/>
      <c r="GZ845" s="57"/>
      <c r="HA845" s="57"/>
      <c r="HB845" s="57"/>
      <c r="HC845" s="57"/>
      <c r="HD845" s="57"/>
      <c r="HE845" s="57"/>
      <c r="HF845" s="57"/>
      <c r="HG845" s="57"/>
      <c r="HH845" s="57"/>
      <c r="HI845" s="57"/>
      <c r="HJ845" s="57"/>
      <c r="HK845" s="57"/>
      <c r="HL845" s="57"/>
      <c r="HM845" s="57"/>
      <c r="HN845" s="57"/>
      <c r="HO845" s="57"/>
      <c r="HP845" s="57"/>
      <c r="HQ845" s="57"/>
      <c r="HR845" s="57"/>
      <c r="HS845" s="57"/>
      <c r="HT845" s="57"/>
      <c r="HU845" s="57"/>
      <c r="HV845" s="57"/>
      <c r="HW845" s="57"/>
      <c r="HX845" s="57"/>
      <c r="HY845" s="57"/>
      <c r="HZ845" s="57"/>
      <c r="IA845" s="57"/>
      <c r="IB845" s="57"/>
      <c r="IC845" s="57"/>
    </row>
    <row r="846" spans="4:237"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  <c r="AA846" s="57"/>
      <c r="AB846" s="57"/>
      <c r="AC846" s="57"/>
      <c r="AD846" s="57"/>
      <c r="AE846" s="57"/>
      <c r="AF846" s="57"/>
      <c r="AG846" s="57"/>
      <c r="AH846" s="57"/>
      <c r="AI846" s="57"/>
      <c r="AJ846" s="57"/>
      <c r="AK846" s="57"/>
      <c r="AL846" s="57"/>
      <c r="AM846" s="57"/>
      <c r="AN846" s="57"/>
      <c r="AO846" s="57"/>
      <c r="AP846" s="57"/>
      <c r="AQ846" s="57"/>
      <c r="AR846" s="57"/>
      <c r="AS846" s="57"/>
      <c r="AT846" s="57"/>
      <c r="AU846" s="57"/>
      <c r="AV846" s="57"/>
      <c r="AW846" s="57"/>
      <c r="AX846" s="57"/>
      <c r="AY846" s="57"/>
      <c r="AZ846" s="57"/>
      <c r="BA846" s="57"/>
      <c r="BB846" s="57"/>
      <c r="BC846" s="57"/>
      <c r="BD846" s="57"/>
      <c r="BE846" s="57"/>
      <c r="BF846" s="57"/>
      <c r="BG846" s="57"/>
      <c r="BH846" s="57"/>
      <c r="BI846" s="57"/>
      <c r="BJ846" s="57"/>
      <c r="BK846" s="57"/>
      <c r="BL846" s="57"/>
      <c r="BM846" s="57"/>
      <c r="BN846" s="57"/>
      <c r="BO846" s="57"/>
      <c r="BP846" s="57"/>
      <c r="BQ846" s="57"/>
      <c r="BR846" s="57"/>
      <c r="BS846" s="57"/>
      <c r="BT846" s="57"/>
      <c r="BU846" s="57"/>
      <c r="BV846" s="57"/>
      <c r="BW846" s="57"/>
      <c r="BX846" s="57"/>
      <c r="BY846" s="57"/>
      <c r="BZ846" s="57"/>
      <c r="CA846" s="57"/>
      <c r="CB846" s="57"/>
      <c r="CC846" s="57"/>
      <c r="CD846" s="57"/>
      <c r="CE846" s="57"/>
      <c r="CF846" s="57"/>
      <c r="CG846" s="57"/>
      <c r="CH846" s="57"/>
      <c r="CI846" s="57"/>
      <c r="CJ846" s="57"/>
      <c r="CK846" s="57"/>
      <c r="CL846" s="57"/>
      <c r="CM846" s="57"/>
      <c r="CN846" s="57"/>
      <c r="CO846" s="57"/>
      <c r="CP846" s="57"/>
      <c r="CQ846" s="57"/>
      <c r="CR846" s="57"/>
      <c r="CS846" s="57"/>
      <c r="CT846" s="57"/>
      <c r="CU846" s="57"/>
      <c r="CV846" s="57"/>
      <c r="CW846" s="57"/>
      <c r="CX846" s="57"/>
      <c r="CY846" s="57"/>
      <c r="CZ846" s="57"/>
      <c r="DA846" s="57"/>
      <c r="DB846" s="57"/>
      <c r="DC846" s="57"/>
      <c r="DD846" s="57"/>
      <c r="DE846" s="57"/>
      <c r="DF846" s="57"/>
      <c r="DG846" s="57"/>
      <c r="DH846" s="57"/>
      <c r="DI846" s="57"/>
      <c r="DJ846" s="57"/>
      <c r="DK846" s="57"/>
      <c r="DL846" s="57"/>
      <c r="DM846" s="57"/>
      <c r="DN846" s="57"/>
      <c r="DO846" s="57"/>
      <c r="DP846" s="57"/>
      <c r="DQ846" s="57"/>
      <c r="DR846" s="57"/>
      <c r="DS846" s="57"/>
      <c r="DT846" s="57"/>
      <c r="DU846" s="57"/>
      <c r="DV846" s="57"/>
      <c r="DW846" s="57"/>
      <c r="DX846" s="57"/>
      <c r="DY846" s="57"/>
      <c r="DZ846" s="57"/>
      <c r="EA846" s="57"/>
      <c r="EB846" s="57"/>
      <c r="EC846" s="57"/>
      <c r="ED846" s="57"/>
      <c r="EE846" s="57"/>
      <c r="EF846" s="57"/>
      <c r="EG846" s="57"/>
      <c r="EH846" s="57"/>
      <c r="EI846" s="57"/>
      <c r="EJ846" s="57"/>
      <c r="EK846" s="57"/>
      <c r="EL846" s="57"/>
      <c r="EM846" s="57"/>
      <c r="EN846" s="57"/>
      <c r="EO846" s="57"/>
      <c r="EP846" s="57"/>
      <c r="EQ846" s="57"/>
      <c r="ER846" s="57"/>
      <c r="ES846" s="57"/>
      <c r="ET846" s="57"/>
      <c r="EU846" s="57"/>
      <c r="EV846" s="57"/>
      <c r="EW846" s="57"/>
      <c r="EX846" s="57"/>
      <c r="EY846" s="57"/>
      <c r="EZ846" s="57"/>
      <c r="FA846" s="57"/>
      <c r="FB846" s="57"/>
      <c r="FC846" s="57"/>
      <c r="FD846" s="57"/>
      <c r="FE846" s="57"/>
      <c r="FF846" s="57"/>
      <c r="FG846" s="57"/>
      <c r="FH846" s="57"/>
      <c r="FI846" s="57"/>
      <c r="FJ846" s="57"/>
      <c r="FK846" s="57"/>
      <c r="FL846" s="57"/>
      <c r="FM846" s="57"/>
      <c r="FN846" s="57"/>
      <c r="FO846" s="57"/>
      <c r="FP846" s="57"/>
      <c r="FQ846" s="57"/>
      <c r="FR846" s="57"/>
      <c r="FS846" s="57"/>
      <c r="FT846" s="57"/>
      <c r="FU846" s="57"/>
      <c r="FV846" s="57"/>
      <c r="FW846" s="57"/>
      <c r="FX846" s="57"/>
      <c r="FY846" s="57"/>
      <c r="FZ846" s="57"/>
      <c r="GA846" s="57"/>
      <c r="GB846" s="57"/>
      <c r="GC846" s="57"/>
      <c r="GD846" s="57"/>
      <c r="GE846" s="57"/>
      <c r="GF846" s="57"/>
      <c r="GG846" s="57"/>
      <c r="GH846" s="57"/>
      <c r="GI846" s="57"/>
      <c r="GJ846" s="57"/>
      <c r="GK846" s="57"/>
      <c r="GL846" s="57"/>
      <c r="GM846" s="57"/>
      <c r="GN846" s="57"/>
      <c r="GO846" s="57"/>
      <c r="GP846" s="57"/>
      <c r="GQ846" s="57"/>
      <c r="GR846" s="57"/>
      <c r="GS846" s="57"/>
      <c r="GT846" s="57"/>
      <c r="GU846" s="57"/>
      <c r="GV846" s="57"/>
      <c r="GW846" s="57"/>
      <c r="GX846" s="57"/>
      <c r="GY846" s="57"/>
      <c r="GZ846" s="57"/>
      <c r="HA846" s="57"/>
      <c r="HB846" s="57"/>
      <c r="HC846" s="57"/>
      <c r="HD846" s="57"/>
      <c r="HE846" s="57"/>
      <c r="HF846" s="57"/>
      <c r="HG846" s="57"/>
      <c r="HH846" s="57"/>
      <c r="HI846" s="57"/>
      <c r="HJ846" s="57"/>
      <c r="HK846" s="57"/>
      <c r="HL846" s="57"/>
      <c r="HM846" s="57"/>
      <c r="HN846" s="57"/>
      <c r="HO846" s="57"/>
      <c r="HP846" s="57"/>
      <c r="HQ846" s="57"/>
      <c r="HR846" s="57"/>
      <c r="HS846" s="57"/>
      <c r="HT846" s="57"/>
      <c r="HU846" s="57"/>
      <c r="HV846" s="57"/>
      <c r="HW846" s="57"/>
      <c r="HX846" s="57"/>
      <c r="HY846" s="57"/>
      <c r="HZ846" s="57"/>
      <c r="IA846" s="57"/>
      <c r="IB846" s="57"/>
      <c r="IC846" s="57"/>
    </row>
    <row r="847" spans="4:237"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  <c r="AA847" s="57"/>
      <c r="AB847" s="57"/>
      <c r="AC847" s="57"/>
      <c r="AD847" s="57"/>
      <c r="AE847" s="57"/>
      <c r="AF847" s="57"/>
      <c r="AG847" s="57"/>
      <c r="AH847" s="57"/>
      <c r="AI847" s="57"/>
      <c r="AJ847" s="57"/>
      <c r="AK847" s="57"/>
      <c r="AL847" s="57"/>
      <c r="AM847" s="57"/>
      <c r="AN847" s="57"/>
      <c r="AO847" s="57"/>
      <c r="AP847" s="57"/>
      <c r="AQ847" s="57"/>
      <c r="AR847" s="57"/>
      <c r="AS847" s="57"/>
      <c r="AT847" s="57"/>
      <c r="AU847" s="57"/>
      <c r="AV847" s="57"/>
      <c r="AW847" s="57"/>
      <c r="AX847" s="57"/>
      <c r="AY847" s="57"/>
      <c r="AZ847" s="57"/>
      <c r="BA847" s="57"/>
      <c r="BB847" s="57"/>
      <c r="BC847" s="57"/>
      <c r="BD847" s="57"/>
      <c r="BE847" s="57"/>
      <c r="BF847" s="57"/>
      <c r="BG847" s="57"/>
      <c r="BH847" s="57"/>
      <c r="BI847" s="57"/>
      <c r="BJ847" s="57"/>
      <c r="BK847" s="57"/>
      <c r="BL847" s="57"/>
      <c r="BM847" s="57"/>
      <c r="BN847" s="57"/>
      <c r="BO847" s="57"/>
      <c r="BP847" s="57"/>
      <c r="BQ847" s="57"/>
      <c r="BR847" s="57"/>
      <c r="BS847" s="57"/>
      <c r="BT847" s="57"/>
      <c r="BU847" s="57"/>
      <c r="BV847" s="57"/>
      <c r="BW847" s="57"/>
      <c r="BX847" s="57"/>
      <c r="BY847" s="57"/>
      <c r="BZ847" s="57"/>
      <c r="CA847" s="57"/>
      <c r="CB847" s="57"/>
      <c r="CC847" s="57"/>
      <c r="CD847" s="57"/>
      <c r="CE847" s="57"/>
      <c r="CF847" s="57"/>
      <c r="CG847" s="57"/>
      <c r="CH847" s="57"/>
      <c r="CI847" s="57"/>
      <c r="CJ847" s="57"/>
      <c r="CK847" s="57"/>
      <c r="CL847" s="57"/>
      <c r="CM847" s="57"/>
      <c r="CN847" s="57"/>
      <c r="CO847" s="57"/>
      <c r="CP847" s="57"/>
      <c r="CQ847" s="57"/>
      <c r="CR847" s="57"/>
      <c r="CS847" s="57"/>
      <c r="CT847" s="57"/>
      <c r="CU847" s="57"/>
      <c r="CV847" s="57"/>
      <c r="CW847" s="57"/>
      <c r="CX847" s="57"/>
      <c r="CY847" s="57"/>
      <c r="CZ847" s="57"/>
      <c r="DA847" s="57"/>
      <c r="DB847" s="57"/>
      <c r="DC847" s="57"/>
      <c r="DD847" s="57"/>
      <c r="DE847" s="57"/>
      <c r="DF847" s="57"/>
      <c r="DG847" s="57"/>
      <c r="DH847" s="57"/>
      <c r="DI847" s="57"/>
      <c r="DJ847" s="57"/>
      <c r="DK847" s="57"/>
      <c r="DL847" s="57"/>
      <c r="DM847" s="57"/>
      <c r="DN847" s="57"/>
      <c r="DO847" s="57"/>
      <c r="DP847" s="57"/>
      <c r="DQ847" s="57"/>
      <c r="DR847" s="57"/>
      <c r="DS847" s="57"/>
      <c r="DT847" s="57"/>
      <c r="DU847" s="57"/>
      <c r="DV847" s="57"/>
      <c r="DW847" s="57"/>
      <c r="DX847" s="57"/>
      <c r="DY847" s="57"/>
      <c r="DZ847" s="57"/>
      <c r="EA847" s="57"/>
      <c r="EB847" s="57"/>
      <c r="EC847" s="57"/>
      <c r="ED847" s="57"/>
      <c r="EE847" s="57"/>
      <c r="EF847" s="57"/>
      <c r="EG847" s="57"/>
      <c r="EH847" s="57"/>
      <c r="EI847" s="57"/>
      <c r="EJ847" s="57"/>
      <c r="EK847" s="57"/>
      <c r="EL847" s="57"/>
      <c r="EM847" s="57"/>
      <c r="EN847" s="57"/>
      <c r="EO847" s="57"/>
      <c r="EP847" s="57"/>
      <c r="EQ847" s="57"/>
      <c r="ER847" s="57"/>
      <c r="ES847" s="57"/>
      <c r="ET847" s="57"/>
      <c r="EU847" s="57"/>
      <c r="EV847" s="57"/>
      <c r="EW847" s="57"/>
      <c r="EX847" s="57"/>
      <c r="EY847" s="57"/>
      <c r="EZ847" s="57"/>
      <c r="FA847" s="57"/>
      <c r="FB847" s="57"/>
      <c r="FC847" s="57"/>
      <c r="FD847" s="57"/>
      <c r="FE847" s="57"/>
      <c r="FF847" s="57"/>
      <c r="FG847" s="57"/>
      <c r="FH847" s="57"/>
      <c r="FI847" s="57"/>
      <c r="FJ847" s="57"/>
      <c r="FK847" s="57"/>
      <c r="FL847" s="57"/>
      <c r="FM847" s="57"/>
      <c r="FN847" s="57"/>
      <c r="FO847" s="57"/>
      <c r="FP847" s="57"/>
      <c r="FQ847" s="57"/>
      <c r="FR847" s="57"/>
      <c r="FS847" s="57"/>
      <c r="FT847" s="57"/>
      <c r="FU847" s="57"/>
      <c r="FV847" s="57"/>
      <c r="FW847" s="57"/>
      <c r="FX847" s="57"/>
      <c r="FY847" s="57"/>
      <c r="FZ847" s="57"/>
      <c r="GA847" s="57"/>
      <c r="GB847" s="57"/>
      <c r="GC847" s="57"/>
      <c r="GD847" s="57"/>
      <c r="GE847" s="57"/>
      <c r="GF847" s="57"/>
      <c r="GG847" s="57"/>
      <c r="GH847" s="57"/>
      <c r="GI847" s="57"/>
      <c r="GJ847" s="57"/>
      <c r="GK847" s="57"/>
      <c r="GL847" s="57"/>
      <c r="GM847" s="57"/>
      <c r="GN847" s="57"/>
      <c r="GO847" s="57"/>
      <c r="GP847" s="57"/>
      <c r="GQ847" s="57"/>
      <c r="GR847" s="57"/>
      <c r="GS847" s="57"/>
      <c r="GT847" s="57"/>
      <c r="GU847" s="57"/>
      <c r="GV847" s="57"/>
      <c r="GW847" s="57"/>
      <c r="GX847" s="57"/>
      <c r="GY847" s="57"/>
      <c r="GZ847" s="57"/>
      <c r="HA847" s="57"/>
      <c r="HB847" s="57"/>
      <c r="HC847" s="57"/>
      <c r="HD847" s="57"/>
      <c r="HE847" s="57"/>
      <c r="HF847" s="57"/>
      <c r="HG847" s="57"/>
      <c r="HH847" s="57"/>
      <c r="HI847" s="57"/>
      <c r="HJ847" s="57"/>
      <c r="HK847" s="57"/>
      <c r="HL847" s="57"/>
      <c r="HM847" s="57"/>
      <c r="HN847" s="57"/>
      <c r="HO847" s="57"/>
      <c r="HP847" s="57"/>
      <c r="HQ847" s="57"/>
      <c r="HR847" s="57"/>
      <c r="HS847" s="57"/>
      <c r="HT847" s="57"/>
      <c r="HU847" s="57"/>
      <c r="HV847" s="57"/>
      <c r="HW847" s="57"/>
      <c r="HX847" s="57"/>
      <c r="HY847" s="57"/>
      <c r="HZ847" s="57"/>
      <c r="IA847" s="57"/>
      <c r="IB847" s="57"/>
      <c r="IC847" s="57"/>
    </row>
    <row r="848" spans="4:237"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  <c r="AA848" s="57"/>
      <c r="AB848" s="57"/>
      <c r="AC848" s="57"/>
      <c r="AD848" s="57"/>
      <c r="AE848" s="57"/>
      <c r="AF848" s="57"/>
      <c r="AG848" s="57"/>
      <c r="AH848" s="57"/>
      <c r="AI848" s="57"/>
      <c r="AJ848" s="57"/>
      <c r="AK848" s="57"/>
      <c r="AL848" s="57"/>
      <c r="AM848" s="57"/>
      <c r="AN848" s="57"/>
      <c r="AO848" s="57"/>
      <c r="AP848" s="57"/>
      <c r="AQ848" s="57"/>
      <c r="AR848" s="57"/>
      <c r="AS848" s="57"/>
      <c r="AT848" s="57"/>
      <c r="AU848" s="57"/>
      <c r="AV848" s="57"/>
      <c r="AW848" s="57"/>
      <c r="AX848" s="57"/>
      <c r="AY848" s="57"/>
      <c r="AZ848" s="57"/>
      <c r="BA848" s="57"/>
      <c r="BB848" s="57"/>
      <c r="BC848" s="57"/>
      <c r="BD848" s="57"/>
      <c r="BE848" s="57"/>
      <c r="BF848" s="57"/>
      <c r="BG848" s="57"/>
      <c r="BH848" s="57"/>
      <c r="BI848" s="57"/>
      <c r="BJ848" s="57"/>
      <c r="BK848" s="57"/>
      <c r="BL848" s="57"/>
      <c r="BM848" s="57"/>
      <c r="BN848" s="57"/>
      <c r="BO848" s="57"/>
      <c r="BP848" s="57"/>
      <c r="BQ848" s="57"/>
      <c r="BR848" s="57"/>
      <c r="BS848" s="57"/>
      <c r="BT848" s="57"/>
      <c r="BU848" s="57"/>
      <c r="BV848" s="57"/>
      <c r="BW848" s="57"/>
      <c r="BX848" s="57"/>
      <c r="BY848" s="57"/>
      <c r="BZ848" s="57"/>
      <c r="CA848" s="57"/>
      <c r="CB848" s="57"/>
      <c r="CC848" s="57"/>
      <c r="CD848" s="57"/>
      <c r="CE848" s="57"/>
      <c r="CF848" s="57"/>
      <c r="CG848" s="57"/>
      <c r="CH848" s="57"/>
      <c r="CI848" s="57"/>
      <c r="CJ848" s="57"/>
      <c r="CK848" s="57"/>
      <c r="CL848" s="57"/>
      <c r="CM848" s="57"/>
      <c r="CN848" s="57"/>
      <c r="CO848" s="57"/>
      <c r="CP848" s="57"/>
      <c r="CQ848" s="57"/>
      <c r="CR848" s="57"/>
      <c r="CS848" s="57"/>
      <c r="CT848" s="57"/>
      <c r="CU848" s="57"/>
      <c r="CV848" s="57"/>
      <c r="CW848" s="57"/>
      <c r="CX848" s="57"/>
      <c r="CY848" s="57"/>
      <c r="CZ848" s="57"/>
      <c r="DA848" s="57"/>
      <c r="DB848" s="57"/>
      <c r="DC848" s="57"/>
      <c r="DD848" s="57"/>
      <c r="DE848" s="57"/>
      <c r="DF848" s="57"/>
      <c r="DG848" s="57"/>
      <c r="DH848" s="57"/>
      <c r="DI848" s="57"/>
      <c r="DJ848" s="57"/>
      <c r="DK848" s="57"/>
      <c r="DL848" s="57"/>
      <c r="DM848" s="57"/>
      <c r="DN848" s="57"/>
      <c r="DO848" s="57"/>
      <c r="DP848" s="57"/>
      <c r="DQ848" s="57"/>
      <c r="DR848" s="57"/>
      <c r="DS848" s="57"/>
      <c r="DT848" s="57"/>
      <c r="DU848" s="57"/>
      <c r="DV848" s="57"/>
      <c r="DW848" s="57"/>
      <c r="DX848" s="57"/>
      <c r="DY848" s="57"/>
      <c r="DZ848" s="57"/>
      <c r="EA848" s="57"/>
      <c r="EB848" s="57"/>
      <c r="EC848" s="57"/>
      <c r="ED848" s="57"/>
      <c r="EE848" s="57"/>
      <c r="EF848" s="57"/>
      <c r="EG848" s="57"/>
      <c r="EH848" s="57"/>
      <c r="EI848" s="57"/>
      <c r="EJ848" s="57"/>
      <c r="EK848" s="57"/>
      <c r="EL848" s="57"/>
      <c r="EM848" s="57"/>
      <c r="EN848" s="57"/>
      <c r="EO848" s="57"/>
      <c r="EP848" s="57"/>
      <c r="EQ848" s="57"/>
      <c r="ER848" s="57"/>
      <c r="ES848" s="57"/>
      <c r="ET848" s="57"/>
      <c r="EU848" s="57"/>
      <c r="EV848" s="57"/>
      <c r="EW848" s="57"/>
      <c r="EX848" s="57"/>
      <c r="EY848" s="57"/>
      <c r="EZ848" s="57"/>
      <c r="FA848" s="57"/>
      <c r="FB848" s="57"/>
      <c r="FC848" s="57"/>
      <c r="FD848" s="57"/>
      <c r="FE848" s="57"/>
      <c r="FF848" s="57"/>
      <c r="FG848" s="57"/>
      <c r="FH848" s="57"/>
      <c r="FI848" s="57"/>
      <c r="FJ848" s="57"/>
      <c r="FK848" s="57"/>
      <c r="FL848" s="57"/>
      <c r="FM848" s="57"/>
      <c r="FN848" s="57"/>
      <c r="FO848" s="57"/>
      <c r="FP848" s="57"/>
      <c r="FQ848" s="57"/>
      <c r="FR848" s="57"/>
      <c r="FS848" s="57"/>
      <c r="FT848" s="57"/>
      <c r="FU848" s="57"/>
      <c r="FV848" s="57"/>
      <c r="FW848" s="57"/>
      <c r="FX848" s="57"/>
      <c r="FY848" s="57"/>
      <c r="FZ848" s="57"/>
      <c r="GA848" s="57"/>
      <c r="GB848" s="57"/>
      <c r="GC848" s="57"/>
      <c r="GD848" s="57"/>
      <c r="GE848" s="57"/>
      <c r="GF848" s="57"/>
      <c r="GG848" s="57"/>
      <c r="GH848" s="57"/>
      <c r="GI848" s="57"/>
      <c r="GJ848" s="57"/>
      <c r="GK848" s="57"/>
      <c r="GL848" s="57"/>
      <c r="GM848" s="57"/>
      <c r="GN848" s="57"/>
      <c r="GO848" s="57"/>
      <c r="GP848" s="57"/>
      <c r="GQ848" s="57"/>
      <c r="GR848" s="57"/>
      <c r="GS848" s="57"/>
      <c r="GT848" s="57"/>
      <c r="GU848" s="57"/>
      <c r="GV848" s="57"/>
      <c r="GW848" s="57"/>
      <c r="GX848" s="57"/>
      <c r="GY848" s="57"/>
      <c r="GZ848" s="57"/>
      <c r="HA848" s="57"/>
      <c r="HB848" s="57"/>
      <c r="HC848" s="57"/>
      <c r="HD848" s="57"/>
      <c r="HE848" s="57"/>
      <c r="HF848" s="57"/>
      <c r="HG848" s="57"/>
      <c r="HH848" s="57"/>
      <c r="HI848" s="57"/>
      <c r="HJ848" s="57"/>
      <c r="HK848" s="57"/>
      <c r="HL848" s="57"/>
      <c r="HM848" s="57"/>
      <c r="HN848" s="57"/>
      <c r="HO848" s="57"/>
      <c r="HP848" s="57"/>
      <c r="HQ848" s="57"/>
      <c r="HR848" s="57"/>
      <c r="HS848" s="57"/>
      <c r="HT848" s="57"/>
      <c r="HU848" s="57"/>
      <c r="HV848" s="57"/>
      <c r="HW848" s="57"/>
      <c r="HX848" s="57"/>
      <c r="HY848" s="57"/>
      <c r="HZ848" s="57"/>
      <c r="IA848" s="57"/>
      <c r="IB848" s="57"/>
      <c r="IC848" s="57"/>
    </row>
    <row r="849" spans="4:237"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  <c r="AA849" s="57"/>
      <c r="AB849" s="57"/>
      <c r="AC849" s="57"/>
      <c r="AD849" s="57"/>
      <c r="AE849" s="57"/>
      <c r="AF849" s="57"/>
      <c r="AG849" s="57"/>
      <c r="AH849" s="57"/>
      <c r="AI849" s="57"/>
      <c r="AJ849" s="57"/>
      <c r="AK849" s="57"/>
      <c r="AL849" s="57"/>
      <c r="AM849" s="57"/>
      <c r="AN849" s="57"/>
      <c r="AO849" s="57"/>
      <c r="AP849" s="57"/>
      <c r="AQ849" s="57"/>
      <c r="AR849" s="57"/>
      <c r="AS849" s="57"/>
      <c r="AT849" s="57"/>
      <c r="AU849" s="57"/>
      <c r="AV849" s="57"/>
      <c r="AW849" s="57"/>
      <c r="AX849" s="57"/>
      <c r="AY849" s="57"/>
      <c r="AZ849" s="57"/>
      <c r="BA849" s="57"/>
      <c r="BB849" s="57"/>
      <c r="BC849" s="57"/>
      <c r="BD849" s="57"/>
      <c r="BE849" s="57"/>
      <c r="BF849" s="57"/>
      <c r="BG849" s="57"/>
      <c r="BH849" s="57"/>
      <c r="BI849" s="57"/>
      <c r="BJ849" s="57"/>
      <c r="BK849" s="57"/>
      <c r="BL849" s="57"/>
      <c r="BM849" s="57"/>
      <c r="BN849" s="57"/>
      <c r="BO849" s="57"/>
      <c r="BP849" s="57"/>
      <c r="BQ849" s="57"/>
      <c r="BR849" s="57"/>
      <c r="BS849" s="57"/>
      <c r="BT849" s="57"/>
      <c r="BU849" s="57"/>
      <c r="BV849" s="57"/>
      <c r="BW849" s="57"/>
      <c r="BX849" s="57"/>
      <c r="BY849" s="57"/>
      <c r="BZ849" s="57"/>
      <c r="CA849" s="57"/>
      <c r="CB849" s="57"/>
      <c r="CC849" s="57"/>
      <c r="CD849" s="57"/>
      <c r="CE849" s="57"/>
      <c r="CF849" s="57"/>
      <c r="CG849" s="57"/>
      <c r="CH849" s="57"/>
      <c r="CI849" s="57"/>
      <c r="CJ849" s="57"/>
      <c r="CK849" s="57"/>
      <c r="CL849" s="57"/>
      <c r="CM849" s="57"/>
      <c r="CN849" s="57"/>
      <c r="CO849" s="57"/>
      <c r="CP849" s="57"/>
      <c r="CQ849" s="57"/>
      <c r="CR849" s="57"/>
      <c r="CS849" s="57"/>
      <c r="CT849" s="57"/>
      <c r="CU849" s="57"/>
      <c r="CV849" s="57"/>
      <c r="CW849" s="57"/>
      <c r="CX849" s="57"/>
      <c r="CY849" s="57"/>
      <c r="CZ849" s="57"/>
      <c r="DA849" s="57"/>
      <c r="DB849" s="57"/>
      <c r="DC849" s="57"/>
      <c r="DD849" s="57"/>
      <c r="DE849" s="57"/>
      <c r="DF849" s="57"/>
      <c r="DG849" s="57"/>
      <c r="DH849" s="57"/>
      <c r="DI849" s="57"/>
      <c r="DJ849" s="57"/>
      <c r="DK849" s="57"/>
      <c r="DL849" s="57"/>
      <c r="DM849" s="57"/>
      <c r="DN849" s="57"/>
      <c r="DO849" s="57"/>
      <c r="DP849" s="57"/>
      <c r="DQ849" s="57"/>
      <c r="DR849" s="57"/>
      <c r="DS849" s="57"/>
      <c r="DT849" s="57"/>
      <c r="DU849" s="57"/>
      <c r="DV849" s="57"/>
      <c r="DW849" s="57"/>
      <c r="DX849" s="57"/>
      <c r="DY849" s="57"/>
      <c r="DZ849" s="57"/>
      <c r="EA849" s="57"/>
      <c r="EB849" s="57"/>
      <c r="EC849" s="57"/>
      <c r="ED849" s="57"/>
      <c r="EE849" s="57"/>
      <c r="EF849" s="57"/>
      <c r="EG849" s="57"/>
      <c r="EH849" s="57"/>
      <c r="EI849" s="57"/>
      <c r="EJ849" s="57"/>
      <c r="EK849" s="57"/>
      <c r="EL849" s="57"/>
      <c r="EM849" s="57"/>
      <c r="EN849" s="57"/>
      <c r="EO849" s="57"/>
      <c r="EP849" s="57"/>
      <c r="EQ849" s="57"/>
      <c r="ER849" s="57"/>
      <c r="ES849" s="57"/>
      <c r="ET849" s="57"/>
      <c r="EU849" s="57"/>
      <c r="EV849" s="57"/>
      <c r="EW849" s="57"/>
      <c r="EX849" s="57"/>
      <c r="EY849" s="57"/>
      <c r="EZ849" s="57"/>
      <c r="FA849" s="57"/>
      <c r="FB849" s="57"/>
      <c r="FC849" s="57"/>
      <c r="FD849" s="57"/>
      <c r="FE849" s="57"/>
      <c r="FF849" s="57"/>
      <c r="FG849" s="57"/>
      <c r="FH849" s="57"/>
      <c r="FI849" s="57"/>
      <c r="FJ849" s="57"/>
      <c r="FK849" s="57"/>
      <c r="FL849" s="57"/>
      <c r="FM849" s="57"/>
      <c r="FN849" s="57"/>
      <c r="FO849" s="57"/>
      <c r="FP849" s="57"/>
      <c r="FQ849" s="57"/>
      <c r="FR849" s="57"/>
      <c r="FS849" s="57"/>
      <c r="FT849" s="57"/>
      <c r="FU849" s="57"/>
      <c r="FV849" s="57"/>
      <c r="FW849" s="57"/>
      <c r="FX849" s="57"/>
      <c r="FY849" s="57"/>
      <c r="FZ849" s="57"/>
      <c r="GA849" s="57"/>
      <c r="GB849" s="57"/>
      <c r="GC849" s="57"/>
      <c r="GD849" s="57"/>
      <c r="GE849" s="57"/>
      <c r="GF849" s="57"/>
      <c r="GG849" s="57"/>
      <c r="GH849" s="57"/>
      <c r="GI849" s="57"/>
      <c r="GJ849" s="57"/>
      <c r="GK849" s="57"/>
      <c r="GL849" s="57"/>
      <c r="GM849" s="57"/>
      <c r="GN849" s="57"/>
      <c r="GO849" s="57"/>
      <c r="GP849" s="57"/>
      <c r="GQ849" s="57"/>
      <c r="GR849" s="57"/>
      <c r="GS849" s="57"/>
      <c r="GT849" s="57"/>
      <c r="GU849" s="57"/>
      <c r="GV849" s="57"/>
      <c r="GW849" s="57"/>
      <c r="GX849" s="57"/>
      <c r="GY849" s="57"/>
      <c r="GZ849" s="57"/>
      <c r="HA849" s="57"/>
      <c r="HB849" s="57"/>
      <c r="HC849" s="57"/>
      <c r="HD849" s="57"/>
      <c r="HE849" s="57"/>
      <c r="HF849" s="57"/>
      <c r="HG849" s="57"/>
      <c r="HH849" s="57"/>
      <c r="HI849" s="57"/>
      <c r="HJ849" s="57"/>
      <c r="HK849" s="57"/>
      <c r="HL849" s="57"/>
      <c r="HM849" s="57"/>
      <c r="HN849" s="57"/>
      <c r="HO849" s="57"/>
      <c r="HP849" s="57"/>
      <c r="HQ849" s="57"/>
      <c r="HR849" s="57"/>
      <c r="HS849" s="57"/>
      <c r="HT849" s="57"/>
      <c r="HU849" s="57"/>
      <c r="HV849" s="57"/>
      <c r="HW849" s="57"/>
      <c r="HX849" s="57"/>
      <c r="HY849" s="57"/>
      <c r="HZ849" s="57"/>
      <c r="IA849" s="57"/>
      <c r="IB849" s="57"/>
      <c r="IC849" s="57"/>
    </row>
    <row r="850" spans="4:237"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  <c r="AA850" s="57"/>
      <c r="AB850" s="57"/>
      <c r="AC850" s="57"/>
      <c r="AD850" s="57"/>
      <c r="AE850" s="57"/>
      <c r="AF850" s="57"/>
      <c r="AG850" s="57"/>
      <c r="AH850" s="57"/>
      <c r="AI850" s="57"/>
      <c r="AJ850" s="57"/>
      <c r="AK850" s="57"/>
      <c r="AL850" s="57"/>
      <c r="AM850" s="57"/>
      <c r="AN850" s="57"/>
      <c r="AO850" s="57"/>
      <c r="AP850" s="57"/>
      <c r="AQ850" s="57"/>
      <c r="AR850" s="57"/>
      <c r="AS850" s="57"/>
      <c r="AT850" s="57"/>
      <c r="AU850" s="57"/>
      <c r="AV850" s="57"/>
      <c r="AW850" s="57"/>
      <c r="AX850" s="57"/>
      <c r="AY850" s="57"/>
      <c r="AZ850" s="57"/>
      <c r="BA850" s="57"/>
      <c r="BB850" s="57"/>
      <c r="BC850" s="57"/>
      <c r="BD850" s="57"/>
      <c r="BE850" s="57"/>
      <c r="BF850" s="57"/>
      <c r="BG850" s="57"/>
      <c r="BH850" s="57"/>
      <c r="BI850" s="57"/>
      <c r="BJ850" s="57"/>
      <c r="BK850" s="57"/>
      <c r="BL850" s="57"/>
      <c r="BM850" s="57"/>
      <c r="BN850" s="57"/>
      <c r="BO850" s="57"/>
      <c r="BP850" s="57"/>
      <c r="BQ850" s="57"/>
      <c r="BR850" s="57"/>
      <c r="BS850" s="57"/>
      <c r="BT850" s="57"/>
      <c r="BU850" s="57"/>
      <c r="BV850" s="57"/>
      <c r="BW850" s="57"/>
      <c r="BX850" s="57"/>
      <c r="BY850" s="57"/>
      <c r="BZ850" s="57"/>
      <c r="CA850" s="57"/>
      <c r="CB850" s="57"/>
      <c r="CC850" s="57"/>
      <c r="CD850" s="57"/>
      <c r="CE850" s="57"/>
      <c r="CF850" s="57"/>
      <c r="CG850" s="57"/>
      <c r="CH850" s="57"/>
      <c r="CI850" s="57"/>
      <c r="CJ850" s="57"/>
      <c r="CK850" s="57"/>
      <c r="CL850" s="57"/>
      <c r="CM850" s="57"/>
      <c r="CN850" s="57"/>
      <c r="CO850" s="57"/>
      <c r="CP850" s="57"/>
      <c r="CQ850" s="57"/>
      <c r="CR850" s="57"/>
      <c r="CS850" s="57"/>
      <c r="CT850" s="57"/>
      <c r="CU850" s="57"/>
      <c r="CV850" s="57"/>
      <c r="CW850" s="57"/>
      <c r="CX850" s="57"/>
      <c r="CY850" s="57"/>
      <c r="CZ850" s="57"/>
      <c r="DA850" s="57"/>
      <c r="DB850" s="57"/>
      <c r="DC850" s="57"/>
      <c r="DD850" s="57"/>
      <c r="DE850" s="57"/>
      <c r="DF850" s="57"/>
      <c r="DG850" s="57"/>
      <c r="DH850" s="57"/>
      <c r="DI850" s="57"/>
      <c r="DJ850" s="57"/>
      <c r="DK850" s="57"/>
      <c r="DL850" s="57"/>
      <c r="DM850" s="57"/>
      <c r="DN850" s="57"/>
      <c r="DO850" s="57"/>
      <c r="DP850" s="57"/>
      <c r="DQ850" s="57"/>
      <c r="DR850" s="57"/>
      <c r="DS850" s="57"/>
      <c r="DT850" s="57"/>
      <c r="DU850" s="57"/>
      <c r="DV850" s="57"/>
      <c r="DW850" s="57"/>
      <c r="DX850" s="57"/>
      <c r="DY850" s="57"/>
      <c r="DZ850" s="57"/>
      <c r="EA850" s="57"/>
      <c r="EB850" s="57"/>
      <c r="EC850" s="57"/>
      <c r="ED850" s="57"/>
      <c r="EE850" s="57"/>
      <c r="EF850" s="57"/>
      <c r="EG850" s="57"/>
      <c r="EH850" s="57"/>
      <c r="EI850" s="57"/>
      <c r="EJ850" s="57"/>
      <c r="EK850" s="57"/>
      <c r="EL850" s="57"/>
      <c r="EM850" s="57"/>
      <c r="EN850" s="57"/>
      <c r="EO850" s="57"/>
      <c r="EP850" s="57"/>
      <c r="EQ850" s="57"/>
      <c r="ER850" s="57"/>
      <c r="ES850" s="57"/>
      <c r="ET850" s="57"/>
      <c r="EU850" s="57"/>
      <c r="EV850" s="57"/>
      <c r="EW850" s="57"/>
      <c r="EX850" s="57"/>
      <c r="EY850" s="57"/>
      <c r="EZ850" s="57"/>
      <c r="FA850" s="57"/>
      <c r="FB850" s="57"/>
      <c r="FC850" s="57"/>
      <c r="FD850" s="57"/>
      <c r="FE850" s="57"/>
      <c r="FF850" s="57"/>
      <c r="FG850" s="57"/>
      <c r="FH850" s="57"/>
      <c r="FI850" s="57"/>
      <c r="FJ850" s="57"/>
      <c r="FK850" s="57"/>
      <c r="FL850" s="57"/>
      <c r="FM850" s="57"/>
      <c r="FN850" s="57"/>
      <c r="FO850" s="57"/>
      <c r="FP850" s="57"/>
      <c r="FQ850" s="57"/>
      <c r="FR850" s="57"/>
      <c r="FS850" s="57"/>
      <c r="FT850" s="57"/>
      <c r="FU850" s="57"/>
      <c r="FV850" s="57"/>
      <c r="FW850" s="57"/>
      <c r="FX850" s="57"/>
      <c r="FY850" s="57"/>
      <c r="FZ850" s="57"/>
      <c r="GA850" s="57"/>
      <c r="GB850" s="57"/>
      <c r="GC850" s="57"/>
      <c r="GD850" s="57"/>
      <c r="GE850" s="57"/>
      <c r="GF850" s="57"/>
      <c r="GG850" s="57"/>
      <c r="GH850" s="57"/>
      <c r="GI850" s="57"/>
      <c r="GJ850" s="57"/>
      <c r="GK850" s="57"/>
      <c r="GL850" s="57"/>
      <c r="GM850" s="57"/>
      <c r="GN850" s="57"/>
      <c r="GO850" s="57"/>
      <c r="GP850" s="57"/>
      <c r="GQ850" s="57"/>
      <c r="GR850" s="57"/>
      <c r="GS850" s="57"/>
      <c r="GT850" s="57"/>
      <c r="GU850" s="57"/>
      <c r="GV850" s="57"/>
      <c r="GW850" s="57"/>
      <c r="GX850" s="57"/>
      <c r="GY850" s="57"/>
      <c r="GZ850" s="57"/>
      <c r="HA850" s="57"/>
      <c r="HB850" s="57"/>
      <c r="HC850" s="57"/>
      <c r="HD850" s="57"/>
      <c r="HE850" s="57"/>
      <c r="HF850" s="57"/>
      <c r="HG850" s="57"/>
      <c r="HH850" s="57"/>
      <c r="HI850" s="57"/>
      <c r="HJ850" s="57"/>
      <c r="HK850" s="57"/>
      <c r="HL850" s="57"/>
      <c r="HM850" s="57"/>
      <c r="HN850" s="57"/>
      <c r="HO850" s="57"/>
      <c r="HP850" s="57"/>
      <c r="HQ850" s="57"/>
      <c r="HR850" s="57"/>
      <c r="HS850" s="57"/>
      <c r="HT850" s="57"/>
      <c r="HU850" s="57"/>
      <c r="HV850" s="57"/>
      <c r="HW850" s="57"/>
      <c r="HX850" s="57"/>
      <c r="HY850" s="57"/>
      <c r="HZ850" s="57"/>
      <c r="IA850" s="57"/>
      <c r="IB850" s="57"/>
      <c r="IC850" s="57"/>
    </row>
    <row r="851" spans="4:237"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  <c r="AA851" s="57"/>
      <c r="AB851" s="57"/>
      <c r="AC851" s="57"/>
      <c r="AD851" s="57"/>
      <c r="AE851" s="57"/>
      <c r="AF851" s="57"/>
      <c r="AG851" s="57"/>
      <c r="AH851" s="57"/>
      <c r="AI851" s="57"/>
      <c r="AJ851" s="57"/>
      <c r="AK851" s="57"/>
      <c r="AL851" s="57"/>
      <c r="AM851" s="57"/>
      <c r="AN851" s="57"/>
      <c r="AO851" s="57"/>
      <c r="AP851" s="57"/>
      <c r="AQ851" s="57"/>
      <c r="AR851" s="57"/>
      <c r="AS851" s="57"/>
      <c r="AT851" s="57"/>
      <c r="AU851" s="57"/>
      <c r="AV851" s="57"/>
      <c r="AW851" s="57"/>
      <c r="AX851" s="57"/>
      <c r="AY851" s="57"/>
      <c r="AZ851" s="57"/>
      <c r="BA851" s="57"/>
      <c r="BB851" s="57"/>
      <c r="BC851" s="57"/>
      <c r="BD851" s="57"/>
      <c r="BE851" s="57"/>
      <c r="BF851" s="57"/>
      <c r="BG851" s="57"/>
      <c r="BH851" s="57"/>
      <c r="BI851" s="57"/>
      <c r="BJ851" s="57"/>
      <c r="BK851" s="57"/>
      <c r="BL851" s="57"/>
      <c r="BM851" s="57"/>
      <c r="BN851" s="57"/>
      <c r="BO851" s="57"/>
      <c r="BP851" s="57"/>
      <c r="BQ851" s="57"/>
      <c r="BR851" s="57"/>
      <c r="BS851" s="57"/>
      <c r="BT851" s="57"/>
      <c r="BU851" s="57"/>
      <c r="BV851" s="57"/>
      <c r="BW851" s="57"/>
      <c r="BX851" s="57"/>
      <c r="BY851" s="57"/>
      <c r="BZ851" s="57"/>
      <c r="CA851" s="57"/>
      <c r="CB851" s="57"/>
      <c r="CC851" s="57"/>
      <c r="CD851" s="57"/>
      <c r="CE851" s="57"/>
      <c r="CF851" s="57"/>
      <c r="CG851" s="57"/>
      <c r="CH851" s="57"/>
      <c r="CI851" s="57"/>
      <c r="CJ851" s="57"/>
      <c r="CK851" s="57"/>
      <c r="CL851" s="57"/>
      <c r="CM851" s="57"/>
      <c r="CN851" s="57"/>
      <c r="CO851" s="57"/>
      <c r="CP851" s="57"/>
      <c r="CQ851" s="57"/>
      <c r="CR851" s="57"/>
      <c r="CS851" s="57"/>
      <c r="CT851" s="57"/>
      <c r="CU851" s="57"/>
      <c r="CV851" s="57"/>
      <c r="CW851" s="57"/>
      <c r="CX851" s="57"/>
      <c r="CY851" s="57"/>
      <c r="CZ851" s="57"/>
      <c r="DA851" s="57"/>
      <c r="DB851" s="57"/>
      <c r="DC851" s="57"/>
      <c r="DD851" s="57"/>
      <c r="DE851" s="57"/>
      <c r="DF851" s="57"/>
      <c r="DG851" s="57"/>
      <c r="DH851" s="57"/>
      <c r="DI851" s="57"/>
      <c r="DJ851" s="57"/>
      <c r="DK851" s="57"/>
      <c r="DL851" s="57"/>
      <c r="DM851" s="57"/>
      <c r="DN851" s="57"/>
      <c r="DO851" s="57"/>
      <c r="DP851" s="57"/>
      <c r="DQ851" s="57"/>
      <c r="DR851" s="57"/>
      <c r="DS851" s="57"/>
      <c r="DT851" s="57"/>
      <c r="DU851" s="57"/>
      <c r="DV851" s="57"/>
      <c r="DW851" s="57"/>
      <c r="DX851" s="57"/>
      <c r="DY851" s="57"/>
      <c r="DZ851" s="57"/>
      <c r="EA851" s="57"/>
      <c r="EB851" s="57"/>
      <c r="EC851" s="57"/>
      <c r="ED851" s="57"/>
      <c r="EE851" s="57"/>
      <c r="EF851" s="57"/>
      <c r="EG851" s="57"/>
      <c r="EH851" s="57"/>
      <c r="EI851" s="57"/>
      <c r="EJ851" s="57"/>
      <c r="EK851" s="57"/>
      <c r="EL851" s="57"/>
      <c r="EM851" s="57"/>
      <c r="EN851" s="57"/>
      <c r="EO851" s="57"/>
      <c r="EP851" s="57"/>
      <c r="EQ851" s="57"/>
      <c r="ER851" s="57"/>
      <c r="ES851" s="57"/>
      <c r="ET851" s="57"/>
      <c r="EU851" s="57"/>
      <c r="EV851" s="57"/>
      <c r="EW851" s="57"/>
      <c r="EX851" s="57"/>
      <c r="EY851" s="57"/>
      <c r="EZ851" s="57"/>
      <c r="FA851" s="57"/>
      <c r="FB851" s="57"/>
      <c r="FC851" s="57"/>
      <c r="FD851" s="57"/>
      <c r="FE851" s="57"/>
      <c r="FF851" s="57"/>
      <c r="FG851" s="57"/>
      <c r="FH851" s="57"/>
      <c r="FI851" s="57"/>
      <c r="FJ851" s="57"/>
      <c r="FK851" s="57"/>
      <c r="FL851" s="57"/>
      <c r="FM851" s="57"/>
      <c r="FN851" s="57"/>
      <c r="FO851" s="57"/>
      <c r="FP851" s="57"/>
      <c r="FQ851" s="57"/>
      <c r="FR851" s="57"/>
      <c r="FS851" s="57"/>
      <c r="FT851" s="57"/>
      <c r="FU851" s="57"/>
      <c r="FV851" s="57"/>
      <c r="FW851" s="57"/>
      <c r="FX851" s="57"/>
      <c r="FY851" s="57"/>
      <c r="FZ851" s="57"/>
      <c r="GA851" s="57"/>
      <c r="GB851" s="57"/>
      <c r="GC851" s="57"/>
      <c r="GD851" s="57"/>
      <c r="GE851" s="57"/>
      <c r="GF851" s="57"/>
      <c r="GG851" s="57"/>
      <c r="GH851" s="57"/>
      <c r="GI851" s="57"/>
      <c r="GJ851" s="57"/>
      <c r="GK851" s="57"/>
      <c r="GL851" s="57"/>
      <c r="GM851" s="57"/>
      <c r="GN851" s="57"/>
      <c r="GO851" s="57"/>
      <c r="GP851" s="57"/>
      <c r="GQ851" s="57"/>
      <c r="GR851" s="57"/>
      <c r="GS851" s="57"/>
      <c r="GT851" s="57"/>
      <c r="GU851" s="57"/>
      <c r="GV851" s="57"/>
      <c r="GW851" s="57"/>
      <c r="GX851" s="57"/>
      <c r="GY851" s="57"/>
      <c r="GZ851" s="57"/>
      <c r="HA851" s="57"/>
      <c r="HB851" s="57"/>
      <c r="HC851" s="57"/>
      <c r="HD851" s="57"/>
      <c r="HE851" s="57"/>
      <c r="HF851" s="57"/>
      <c r="HG851" s="57"/>
      <c r="HH851" s="57"/>
      <c r="HI851" s="57"/>
      <c r="HJ851" s="57"/>
      <c r="HK851" s="57"/>
      <c r="HL851" s="57"/>
      <c r="HM851" s="57"/>
      <c r="HN851" s="57"/>
      <c r="HO851" s="57"/>
      <c r="HP851" s="57"/>
      <c r="HQ851" s="57"/>
      <c r="HR851" s="57"/>
      <c r="HS851" s="57"/>
      <c r="HT851" s="57"/>
      <c r="HU851" s="57"/>
      <c r="HV851" s="57"/>
      <c r="HW851" s="57"/>
      <c r="HX851" s="57"/>
      <c r="HY851" s="57"/>
      <c r="HZ851" s="57"/>
      <c r="IA851" s="57"/>
      <c r="IB851" s="57"/>
      <c r="IC851" s="57"/>
    </row>
    <row r="852" spans="4:237"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  <c r="AA852" s="57"/>
      <c r="AB852" s="57"/>
      <c r="AC852" s="57"/>
      <c r="AD852" s="57"/>
      <c r="AE852" s="57"/>
      <c r="AF852" s="57"/>
      <c r="AG852" s="57"/>
      <c r="AH852" s="57"/>
      <c r="AI852" s="57"/>
      <c r="AJ852" s="57"/>
      <c r="AK852" s="57"/>
      <c r="AL852" s="57"/>
      <c r="AM852" s="57"/>
      <c r="AN852" s="57"/>
      <c r="AO852" s="57"/>
      <c r="AP852" s="57"/>
      <c r="AQ852" s="57"/>
      <c r="AR852" s="57"/>
      <c r="AS852" s="57"/>
      <c r="AT852" s="57"/>
      <c r="AU852" s="57"/>
      <c r="AV852" s="57"/>
      <c r="AW852" s="57"/>
      <c r="AX852" s="57"/>
      <c r="AY852" s="57"/>
      <c r="AZ852" s="57"/>
      <c r="BA852" s="57"/>
      <c r="BB852" s="57"/>
      <c r="BC852" s="57"/>
      <c r="BD852" s="57"/>
      <c r="BE852" s="57"/>
      <c r="BF852" s="57"/>
      <c r="BG852" s="57"/>
      <c r="BH852" s="57"/>
      <c r="BI852" s="57"/>
      <c r="BJ852" s="57"/>
      <c r="BK852" s="57"/>
      <c r="BL852" s="57"/>
      <c r="BM852" s="57"/>
      <c r="BN852" s="57"/>
      <c r="BO852" s="57"/>
      <c r="BP852" s="57"/>
      <c r="BQ852" s="57"/>
      <c r="BR852" s="57"/>
      <c r="BS852" s="57"/>
      <c r="BT852" s="57"/>
      <c r="BU852" s="57"/>
      <c r="BV852" s="57"/>
      <c r="BW852" s="57"/>
      <c r="BX852" s="57"/>
      <c r="BY852" s="57"/>
      <c r="BZ852" s="57"/>
      <c r="CA852" s="57"/>
      <c r="CB852" s="57"/>
      <c r="CC852" s="57"/>
      <c r="CD852" s="57"/>
      <c r="CE852" s="57"/>
      <c r="CF852" s="57"/>
      <c r="CG852" s="57"/>
      <c r="CH852" s="57"/>
      <c r="CI852" s="57"/>
      <c r="CJ852" s="57"/>
      <c r="CK852" s="57"/>
      <c r="CL852" s="57"/>
      <c r="CM852" s="57"/>
      <c r="CN852" s="57"/>
      <c r="CO852" s="57"/>
      <c r="CP852" s="57"/>
      <c r="CQ852" s="57"/>
      <c r="CR852" s="57"/>
      <c r="CS852" s="57"/>
      <c r="CT852" s="57"/>
      <c r="CU852" s="57"/>
      <c r="CV852" s="57"/>
      <c r="CW852" s="57"/>
      <c r="CX852" s="57"/>
      <c r="CY852" s="57"/>
      <c r="CZ852" s="57"/>
      <c r="DA852" s="57"/>
      <c r="DB852" s="57"/>
      <c r="DC852" s="57"/>
      <c r="DD852" s="57"/>
      <c r="DE852" s="57"/>
      <c r="DF852" s="57"/>
      <c r="DG852" s="57"/>
      <c r="DH852" s="57"/>
      <c r="DI852" s="57"/>
      <c r="DJ852" s="57"/>
      <c r="DK852" s="57"/>
      <c r="DL852" s="57"/>
      <c r="DM852" s="57"/>
      <c r="DN852" s="57"/>
      <c r="DO852" s="57"/>
      <c r="DP852" s="57"/>
      <c r="DQ852" s="57"/>
      <c r="DR852" s="57"/>
      <c r="DS852" s="57"/>
      <c r="DT852" s="57"/>
      <c r="DU852" s="57"/>
      <c r="DV852" s="57"/>
      <c r="DW852" s="57"/>
      <c r="DX852" s="57"/>
      <c r="DY852" s="57"/>
      <c r="DZ852" s="57"/>
      <c r="EA852" s="57"/>
      <c r="EB852" s="57"/>
      <c r="EC852" s="57"/>
      <c r="ED852" s="57"/>
      <c r="EE852" s="57"/>
      <c r="EF852" s="57"/>
      <c r="EG852" s="57"/>
      <c r="EH852" s="57"/>
      <c r="EI852" s="57"/>
      <c r="EJ852" s="57"/>
      <c r="EK852" s="57"/>
      <c r="EL852" s="57"/>
      <c r="EM852" s="57"/>
      <c r="EN852" s="57"/>
      <c r="EO852" s="57"/>
      <c r="EP852" s="57"/>
      <c r="EQ852" s="57"/>
      <c r="ER852" s="57"/>
      <c r="ES852" s="57"/>
      <c r="ET852" s="57"/>
      <c r="EU852" s="57"/>
      <c r="EV852" s="57"/>
      <c r="EW852" s="57"/>
      <c r="EX852" s="57"/>
      <c r="EY852" s="57"/>
      <c r="EZ852" s="57"/>
      <c r="FA852" s="57"/>
      <c r="FB852" s="57"/>
      <c r="FC852" s="57"/>
      <c r="FD852" s="57"/>
      <c r="FE852" s="57"/>
      <c r="FF852" s="57"/>
      <c r="FG852" s="57"/>
      <c r="FH852" s="57"/>
      <c r="FI852" s="57"/>
      <c r="FJ852" s="57"/>
      <c r="FK852" s="57"/>
      <c r="FL852" s="57"/>
      <c r="FM852" s="57"/>
      <c r="FN852" s="57"/>
      <c r="FO852" s="57"/>
      <c r="FP852" s="57"/>
      <c r="FQ852" s="57"/>
      <c r="FR852" s="57"/>
      <c r="FS852" s="57"/>
      <c r="FT852" s="57"/>
      <c r="FU852" s="57"/>
      <c r="FV852" s="57"/>
      <c r="FW852" s="57"/>
      <c r="FX852" s="57"/>
      <c r="FY852" s="57"/>
      <c r="FZ852" s="57"/>
      <c r="GA852" s="57"/>
      <c r="GB852" s="57"/>
      <c r="GC852" s="57"/>
      <c r="GD852" s="57"/>
      <c r="GE852" s="57"/>
      <c r="GF852" s="57"/>
      <c r="GG852" s="57"/>
      <c r="GH852" s="57"/>
      <c r="GI852" s="57"/>
      <c r="GJ852" s="57"/>
      <c r="GK852" s="57"/>
      <c r="GL852" s="57"/>
      <c r="GM852" s="57"/>
      <c r="GN852" s="57"/>
      <c r="GO852" s="57"/>
      <c r="GP852" s="57"/>
      <c r="GQ852" s="57"/>
      <c r="GR852" s="57"/>
      <c r="GS852" s="57"/>
      <c r="GT852" s="57"/>
      <c r="GU852" s="57"/>
      <c r="GV852" s="57"/>
      <c r="GW852" s="57"/>
      <c r="GX852" s="57"/>
      <c r="GY852" s="57"/>
      <c r="GZ852" s="57"/>
      <c r="HA852" s="57"/>
      <c r="HB852" s="57"/>
      <c r="HC852" s="57"/>
      <c r="HD852" s="57"/>
      <c r="HE852" s="57"/>
      <c r="HF852" s="57"/>
      <c r="HG852" s="57"/>
      <c r="HH852" s="57"/>
      <c r="HI852" s="57"/>
      <c r="HJ852" s="57"/>
      <c r="HK852" s="57"/>
      <c r="HL852" s="57"/>
      <c r="HM852" s="57"/>
      <c r="HN852" s="57"/>
      <c r="HO852" s="57"/>
      <c r="HP852" s="57"/>
      <c r="HQ852" s="57"/>
      <c r="HR852" s="57"/>
      <c r="HS852" s="57"/>
      <c r="HT852" s="57"/>
      <c r="HU852" s="57"/>
      <c r="HV852" s="57"/>
      <c r="HW852" s="57"/>
      <c r="HX852" s="57"/>
      <c r="HY852" s="57"/>
      <c r="HZ852" s="57"/>
      <c r="IA852" s="57"/>
      <c r="IB852" s="57"/>
      <c r="IC852" s="57"/>
    </row>
    <row r="853" spans="4:237"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  <c r="AA853" s="57"/>
      <c r="AB853" s="57"/>
      <c r="AC853" s="57"/>
      <c r="AD853" s="57"/>
      <c r="AE853" s="57"/>
      <c r="AF853" s="57"/>
      <c r="AG853" s="57"/>
      <c r="AH853" s="57"/>
      <c r="AI853" s="57"/>
      <c r="AJ853" s="57"/>
      <c r="AK853" s="57"/>
      <c r="AL853" s="57"/>
      <c r="AM853" s="57"/>
      <c r="AN853" s="57"/>
      <c r="AO853" s="57"/>
      <c r="AP853" s="57"/>
      <c r="AQ853" s="57"/>
      <c r="AR853" s="57"/>
      <c r="AS853" s="57"/>
      <c r="AT853" s="57"/>
      <c r="AU853" s="57"/>
      <c r="AV853" s="57"/>
      <c r="AW853" s="57"/>
      <c r="AX853" s="57"/>
      <c r="AY853" s="57"/>
      <c r="AZ853" s="57"/>
      <c r="BA853" s="57"/>
      <c r="BB853" s="57"/>
      <c r="BC853" s="57"/>
      <c r="BD853" s="57"/>
      <c r="BE853" s="57"/>
      <c r="BF853" s="57"/>
      <c r="BG853" s="57"/>
      <c r="BH853" s="57"/>
      <c r="BI853" s="57"/>
      <c r="BJ853" s="57"/>
      <c r="BK853" s="57"/>
      <c r="BL853" s="57"/>
      <c r="BM853" s="57"/>
      <c r="BN853" s="57"/>
      <c r="BO853" s="57"/>
      <c r="BP853" s="57"/>
      <c r="BQ853" s="57"/>
      <c r="BR853" s="57"/>
      <c r="BS853" s="57"/>
      <c r="BT853" s="57"/>
      <c r="BU853" s="57"/>
      <c r="BV853" s="57"/>
      <c r="BW853" s="57"/>
      <c r="BX853" s="57"/>
      <c r="BY853" s="57"/>
      <c r="BZ853" s="57"/>
      <c r="CA853" s="57"/>
      <c r="CB853" s="57"/>
      <c r="CC853" s="57"/>
      <c r="CD853" s="57"/>
      <c r="CE853" s="57"/>
      <c r="CF853" s="57"/>
      <c r="CG853" s="57"/>
      <c r="CH853" s="57"/>
      <c r="CI853" s="57"/>
      <c r="CJ853" s="57"/>
      <c r="CK853" s="57"/>
      <c r="CL853" s="57"/>
      <c r="CM853" s="57"/>
      <c r="CN853" s="57"/>
      <c r="CO853" s="57"/>
      <c r="CP853" s="57"/>
      <c r="CQ853" s="57"/>
      <c r="CR853" s="57"/>
      <c r="CS853" s="57"/>
      <c r="CT853" s="57"/>
      <c r="CU853" s="57"/>
      <c r="CV853" s="57"/>
      <c r="CW853" s="57"/>
      <c r="CX853" s="57"/>
      <c r="CY853" s="57"/>
      <c r="CZ853" s="57"/>
      <c r="DA853" s="57"/>
      <c r="DB853" s="57"/>
      <c r="DC853" s="57"/>
      <c r="DD853" s="57"/>
      <c r="DE853" s="57"/>
      <c r="DF853" s="57"/>
      <c r="DG853" s="57"/>
      <c r="DH853" s="57"/>
      <c r="DI853" s="57"/>
      <c r="DJ853" s="57"/>
      <c r="DK853" s="57"/>
      <c r="DL853" s="57"/>
      <c r="DM853" s="57"/>
      <c r="DN853" s="57"/>
      <c r="DO853" s="57"/>
      <c r="DP853" s="57"/>
      <c r="DQ853" s="57"/>
      <c r="DR853" s="57"/>
      <c r="DS853" s="57"/>
      <c r="DT853" s="57"/>
      <c r="DU853" s="57"/>
      <c r="DV853" s="57"/>
      <c r="DW853" s="57"/>
      <c r="DX853" s="57"/>
      <c r="DY853" s="57"/>
      <c r="DZ853" s="57"/>
      <c r="EA853" s="57"/>
      <c r="EB853" s="57"/>
      <c r="EC853" s="57"/>
      <c r="ED853" s="57"/>
      <c r="EE853" s="57"/>
      <c r="EF853" s="57"/>
      <c r="EG853" s="57"/>
      <c r="EH853" s="57"/>
      <c r="EI853" s="57"/>
      <c r="EJ853" s="57"/>
      <c r="EK853" s="57"/>
      <c r="EL853" s="57"/>
      <c r="EM853" s="57"/>
      <c r="EN853" s="57"/>
      <c r="EO853" s="57"/>
      <c r="EP853" s="57"/>
      <c r="EQ853" s="57"/>
      <c r="ER853" s="57"/>
      <c r="ES853" s="57"/>
      <c r="ET853" s="57"/>
      <c r="EU853" s="57"/>
      <c r="EV853" s="57"/>
      <c r="EW853" s="57"/>
      <c r="EX853" s="57"/>
      <c r="EY853" s="57"/>
      <c r="EZ853" s="57"/>
      <c r="FA853" s="57"/>
      <c r="FB853" s="57"/>
      <c r="FC853" s="57"/>
      <c r="FD853" s="57"/>
      <c r="FE853" s="57"/>
      <c r="FF853" s="57"/>
      <c r="FG853" s="57"/>
      <c r="FH853" s="57"/>
      <c r="FI853" s="57"/>
      <c r="FJ853" s="57"/>
      <c r="FK853" s="57"/>
      <c r="FL853" s="57"/>
      <c r="FM853" s="57"/>
      <c r="FN853" s="57"/>
      <c r="FO853" s="57"/>
      <c r="FP853" s="57"/>
      <c r="FQ853" s="57"/>
      <c r="FR853" s="57"/>
      <c r="FS853" s="57"/>
      <c r="FT853" s="57"/>
      <c r="FU853" s="57"/>
      <c r="FV853" s="57"/>
      <c r="FW853" s="57"/>
      <c r="FX853" s="57"/>
      <c r="FY853" s="57"/>
      <c r="FZ853" s="57"/>
      <c r="GA853" s="57"/>
      <c r="GB853" s="57"/>
      <c r="GC853" s="57"/>
      <c r="GD853" s="57"/>
      <c r="GE853" s="57"/>
      <c r="GF853" s="57"/>
      <c r="GG853" s="57"/>
      <c r="GH853" s="57"/>
      <c r="GI853" s="57"/>
      <c r="GJ853" s="57"/>
      <c r="GK853" s="57"/>
      <c r="GL853" s="57"/>
      <c r="GM853" s="57"/>
      <c r="GN853" s="57"/>
      <c r="GO853" s="57"/>
      <c r="GP853" s="57"/>
      <c r="GQ853" s="57"/>
      <c r="GR853" s="57"/>
      <c r="GS853" s="57"/>
      <c r="GT853" s="57"/>
      <c r="GU853" s="57"/>
      <c r="GV853" s="57"/>
      <c r="GW853" s="57"/>
      <c r="GX853" s="57"/>
      <c r="GY853" s="57"/>
      <c r="GZ853" s="57"/>
      <c r="HA853" s="57"/>
      <c r="HB853" s="57"/>
      <c r="HC853" s="57"/>
      <c r="HD853" s="57"/>
      <c r="HE853" s="57"/>
      <c r="HF853" s="57"/>
      <c r="HG853" s="57"/>
      <c r="HH853" s="57"/>
      <c r="HI853" s="57"/>
      <c r="HJ853" s="57"/>
      <c r="HK853" s="57"/>
      <c r="HL853" s="57"/>
      <c r="HM853" s="57"/>
      <c r="HN853" s="57"/>
      <c r="HO853" s="57"/>
      <c r="HP853" s="57"/>
      <c r="HQ853" s="57"/>
      <c r="HR853" s="57"/>
      <c r="HS853" s="57"/>
      <c r="HT853" s="57"/>
      <c r="HU853" s="57"/>
      <c r="HV853" s="57"/>
      <c r="HW853" s="57"/>
      <c r="HX853" s="57"/>
      <c r="HY853" s="57"/>
      <c r="HZ853" s="57"/>
      <c r="IA853" s="57"/>
      <c r="IB853" s="57"/>
      <c r="IC853" s="57"/>
    </row>
    <row r="854" spans="4:237"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  <c r="AA854" s="57"/>
      <c r="AB854" s="57"/>
      <c r="AC854" s="57"/>
      <c r="AD854" s="57"/>
      <c r="AE854" s="57"/>
      <c r="AF854" s="57"/>
      <c r="AG854" s="57"/>
      <c r="AH854" s="57"/>
      <c r="AI854" s="57"/>
      <c r="AJ854" s="57"/>
      <c r="AK854" s="57"/>
      <c r="AL854" s="57"/>
      <c r="AM854" s="57"/>
      <c r="AN854" s="57"/>
      <c r="AO854" s="57"/>
      <c r="AP854" s="57"/>
      <c r="AQ854" s="57"/>
      <c r="AR854" s="57"/>
      <c r="AS854" s="57"/>
      <c r="AT854" s="57"/>
      <c r="AU854" s="57"/>
      <c r="AV854" s="57"/>
      <c r="AW854" s="57"/>
      <c r="AX854" s="57"/>
      <c r="AY854" s="57"/>
      <c r="AZ854" s="57"/>
      <c r="BA854" s="57"/>
      <c r="BB854" s="57"/>
      <c r="BC854" s="57"/>
      <c r="BD854" s="57"/>
      <c r="BE854" s="57"/>
      <c r="BF854" s="57"/>
      <c r="BG854" s="57"/>
      <c r="BH854" s="57"/>
      <c r="BI854" s="57"/>
      <c r="BJ854" s="57"/>
      <c r="BK854" s="57"/>
      <c r="BL854" s="57"/>
      <c r="BM854" s="57"/>
      <c r="BN854" s="57"/>
      <c r="BO854" s="57"/>
      <c r="BP854" s="57"/>
      <c r="BQ854" s="57"/>
      <c r="BR854" s="57"/>
      <c r="BS854" s="57"/>
      <c r="BT854" s="57"/>
      <c r="BU854" s="57"/>
      <c r="BV854" s="57"/>
      <c r="BW854" s="57"/>
      <c r="BX854" s="57"/>
      <c r="BY854" s="57"/>
      <c r="BZ854" s="57"/>
      <c r="CA854" s="57"/>
      <c r="CB854" s="57"/>
      <c r="CC854" s="57"/>
      <c r="CD854" s="57"/>
      <c r="CE854" s="57"/>
      <c r="CF854" s="57"/>
      <c r="CG854" s="57"/>
      <c r="CH854" s="57"/>
      <c r="CI854" s="57"/>
      <c r="CJ854" s="57"/>
      <c r="CK854" s="57"/>
      <c r="CL854" s="57"/>
      <c r="CM854" s="57"/>
      <c r="CN854" s="57"/>
      <c r="CO854" s="57"/>
      <c r="CP854" s="57"/>
      <c r="CQ854" s="57"/>
      <c r="CR854" s="57"/>
      <c r="CS854" s="57"/>
      <c r="CT854" s="57"/>
      <c r="CU854" s="57"/>
      <c r="CV854" s="57"/>
      <c r="CW854" s="57"/>
      <c r="CX854" s="57"/>
      <c r="CY854" s="57"/>
      <c r="CZ854" s="57"/>
      <c r="DA854" s="57"/>
      <c r="DB854" s="57"/>
      <c r="DC854" s="57"/>
      <c r="DD854" s="57"/>
      <c r="DE854" s="57"/>
      <c r="DF854" s="57"/>
      <c r="DG854" s="57"/>
      <c r="DH854" s="57"/>
      <c r="DI854" s="57"/>
      <c r="DJ854" s="57"/>
      <c r="DK854" s="57"/>
      <c r="DL854" s="57"/>
      <c r="DM854" s="57"/>
      <c r="DN854" s="57"/>
      <c r="DO854" s="57"/>
      <c r="DP854" s="57"/>
      <c r="DQ854" s="57"/>
      <c r="DR854" s="57"/>
      <c r="DS854" s="57"/>
      <c r="DT854" s="57"/>
      <c r="DU854" s="57"/>
      <c r="DV854" s="57"/>
      <c r="DW854" s="57"/>
      <c r="DX854" s="57"/>
      <c r="DY854" s="57"/>
      <c r="DZ854" s="57"/>
      <c r="EA854" s="57"/>
      <c r="EB854" s="57"/>
      <c r="EC854" s="57"/>
      <c r="ED854" s="57"/>
      <c r="EE854" s="57"/>
      <c r="EF854" s="57"/>
      <c r="EG854" s="57"/>
      <c r="EH854" s="57"/>
      <c r="EI854" s="57"/>
      <c r="EJ854" s="57"/>
      <c r="EK854" s="57"/>
      <c r="EL854" s="57"/>
      <c r="EM854" s="57"/>
      <c r="EN854" s="57"/>
      <c r="EO854" s="57"/>
      <c r="EP854" s="57"/>
      <c r="EQ854" s="57"/>
      <c r="ER854" s="57"/>
      <c r="ES854" s="57"/>
      <c r="ET854" s="57"/>
      <c r="EU854" s="57"/>
      <c r="EV854" s="57"/>
      <c r="EW854" s="57"/>
      <c r="EX854" s="57"/>
      <c r="EY854" s="57"/>
      <c r="EZ854" s="57"/>
      <c r="FA854" s="57"/>
      <c r="FB854" s="57"/>
      <c r="FC854" s="57"/>
      <c r="FD854" s="57"/>
      <c r="FE854" s="57"/>
      <c r="FF854" s="57"/>
      <c r="FG854" s="57"/>
      <c r="FH854" s="57"/>
      <c r="FI854" s="57"/>
      <c r="FJ854" s="57"/>
      <c r="FK854" s="57"/>
      <c r="FL854" s="57"/>
      <c r="FM854" s="57"/>
      <c r="FN854" s="57"/>
      <c r="FO854" s="57"/>
      <c r="FP854" s="57"/>
      <c r="FQ854" s="57"/>
      <c r="FR854" s="57"/>
      <c r="FS854" s="57"/>
      <c r="FT854" s="57"/>
      <c r="FU854" s="57"/>
      <c r="FV854" s="57"/>
      <c r="FW854" s="57"/>
      <c r="FX854" s="57"/>
      <c r="FY854" s="57"/>
      <c r="FZ854" s="57"/>
      <c r="GA854" s="57"/>
      <c r="GB854" s="57"/>
      <c r="GC854" s="57"/>
      <c r="GD854" s="57"/>
      <c r="GE854" s="57"/>
      <c r="GF854" s="57"/>
      <c r="GG854" s="57"/>
      <c r="GH854" s="57"/>
      <c r="GI854" s="57"/>
      <c r="GJ854" s="57"/>
      <c r="GK854" s="57"/>
      <c r="GL854" s="57"/>
      <c r="GM854" s="57"/>
      <c r="GN854" s="57"/>
      <c r="GO854" s="57"/>
      <c r="GP854" s="57"/>
      <c r="GQ854" s="57"/>
      <c r="GR854" s="57"/>
      <c r="GS854" s="57"/>
      <c r="GT854" s="57"/>
      <c r="GU854" s="57"/>
      <c r="GV854" s="57"/>
      <c r="GW854" s="57"/>
      <c r="GX854" s="57"/>
      <c r="GY854" s="57"/>
      <c r="GZ854" s="57"/>
      <c r="HA854" s="57"/>
      <c r="HB854" s="57"/>
      <c r="HC854" s="57"/>
      <c r="HD854" s="57"/>
      <c r="HE854" s="57"/>
      <c r="HF854" s="57"/>
      <c r="HG854" s="57"/>
      <c r="HH854" s="57"/>
      <c r="HI854" s="57"/>
      <c r="HJ854" s="57"/>
      <c r="HK854" s="57"/>
      <c r="HL854" s="57"/>
      <c r="HM854" s="57"/>
      <c r="HN854" s="57"/>
      <c r="HO854" s="57"/>
      <c r="HP854" s="57"/>
      <c r="HQ854" s="57"/>
      <c r="HR854" s="57"/>
      <c r="HS854" s="57"/>
      <c r="HT854" s="57"/>
      <c r="HU854" s="57"/>
      <c r="HV854" s="57"/>
      <c r="HW854" s="57"/>
      <c r="HX854" s="57"/>
      <c r="HY854" s="57"/>
      <c r="HZ854" s="57"/>
      <c r="IA854" s="57"/>
      <c r="IB854" s="57"/>
      <c r="IC854" s="57"/>
    </row>
    <row r="855" spans="4:237"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  <c r="AA855" s="57"/>
      <c r="AB855" s="57"/>
      <c r="AC855" s="57"/>
      <c r="AD855" s="57"/>
      <c r="AE855" s="57"/>
      <c r="AF855" s="57"/>
      <c r="AG855" s="57"/>
      <c r="AH855" s="57"/>
      <c r="AI855" s="57"/>
      <c r="AJ855" s="57"/>
      <c r="AK855" s="57"/>
      <c r="AL855" s="57"/>
      <c r="AM855" s="57"/>
      <c r="AN855" s="57"/>
      <c r="AO855" s="57"/>
      <c r="AP855" s="57"/>
      <c r="AQ855" s="57"/>
      <c r="AR855" s="57"/>
      <c r="AS855" s="57"/>
      <c r="AT855" s="57"/>
      <c r="AU855" s="57"/>
      <c r="AV855" s="57"/>
      <c r="AW855" s="57"/>
      <c r="AX855" s="57"/>
      <c r="AY855" s="57"/>
      <c r="AZ855" s="57"/>
      <c r="BA855" s="57"/>
      <c r="BB855" s="57"/>
      <c r="BC855" s="57"/>
      <c r="BD855" s="57"/>
      <c r="BE855" s="57"/>
      <c r="BF855" s="57"/>
      <c r="BG855" s="57"/>
      <c r="BH855" s="57"/>
      <c r="BI855" s="57"/>
      <c r="BJ855" s="57"/>
      <c r="BK855" s="57"/>
      <c r="BL855" s="57"/>
      <c r="BM855" s="57"/>
      <c r="BN855" s="57"/>
      <c r="BO855" s="57"/>
      <c r="BP855" s="57"/>
      <c r="BQ855" s="57"/>
      <c r="BR855" s="57"/>
      <c r="BS855" s="57"/>
      <c r="BT855" s="57"/>
      <c r="BU855" s="57"/>
      <c r="BV855" s="57"/>
      <c r="BW855" s="57"/>
      <c r="BX855" s="57"/>
      <c r="BY855" s="57"/>
      <c r="BZ855" s="57"/>
      <c r="CA855" s="57"/>
      <c r="CB855" s="57"/>
      <c r="CC855" s="57"/>
      <c r="CD855" s="57"/>
      <c r="CE855" s="57"/>
      <c r="CF855" s="57"/>
      <c r="CG855" s="57"/>
      <c r="CH855" s="57"/>
      <c r="CI855" s="57"/>
      <c r="CJ855" s="57"/>
      <c r="CK855" s="57"/>
      <c r="CL855" s="57"/>
      <c r="CM855" s="57"/>
      <c r="CN855" s="57"/>
      <c r="CO855" s="57"/>
      <c r="CP855" s="57"/>
      <c r="CQ855" s="57"/>
      <c r="CR855" s="57"/>
      <c r="CS855" s="57"/>
      <c r="CT855" s="57"/>
      <c r="CU855" s="57"/>
      <c r="CV855" s="57"/>
      <c r="CW855" s="57"/>
      <c r="CX855" s="57"/>
      <c r="CY855" s="57"/>
      <c r="CZ855" s="57"/>
      <c r="DA855" s="57"/>
      <c r="DB855" s="57"/>
      <c r="DC855" s="57"/>
      <c r="DD855" s="57"/>
      <c r="DE855" s="57"/>
      <c r="DF855" s="57"/>
      <c r="DG855" s="57"/>
      <c r="DH855" s="57"/>
      <c r="DI855" s="57"/>
      <c r="DJ855" s="57"/>
      <c r="DK855" s="57"/>
      <c r="DL855" s="57"/>
      <c r="DM855" s="57"/>
      <c r="DN855" s="57"/>
      <c r="DO855" s="57"/>
      <c r="DP855" s="57"/>
      <c r="DQ855" s="57"/>
      <c r="DR855" s="57"/>
      <c r="DS855" s="57"/>
      <c r="DT855" s="57"/>
      <c r="DU855" s="57"/>
      <c r="DV855" s="57"/>
      <c r="DW855" s="57"/>
      <c r="DX855" s="57"/>
      <c r="DY855" s="57"/>
      <c r="DZ855" s="57"/>
      <c r="EA855" s="57"/>
      <c r="EB855" s="57"/>
      <c r="EC855" s="57"/>
      <c r="ED855" s="57"/>
      <c r="EE855" s="57"/>
      <c r="EF855" s="57"/>
      <c r="EG855" s="57"/>
      <c r="EH855" s="57"/>
      <c r="EI855" s="57"/>
      <c r="EJ855" s="57"/>
      <c r="EK855" s="57"/>
      <c r="EL855" s="57"/>
      <c r="EM855" s="57"/>
      <c r="EN855" s="57"/>
      <c r="EO855" s="57"/>
      <c r="EP855" s="57"/>
      <c r="EQ855" s="57"/>
      <c r="ER855" s="57"/>
      <c r="ES855" s="57"/>
      <c r="ET855" s="57"/>
      <c r="EU855" s="57"/>
      <c r="EV855" s="57"/>
      <c r="EW855" s="57"/>
      <c r="EX855" s="57"/>
      <c r="EY855" s="57"/>
      <c r="EZ855" s="57"/>
      <c r="FA855" s="57"/>
      <c r="FB855" s="57"/>
      <c r="FC855" s="57"/>
      <c r="FD855" s="57"/>
      <c r="FE855" s="57"/>
      <c r="FF855" s="57"/>
      <c r="FG855" s="57"/>
      <c r="FH855" s="57"/>
      <c r="FI855" s="57"/>
      <c r="FJ855" s="57"/>
      <c r="FK855" s="57"/>
      <c r="FL855" s="57"/>
      <c r="FM855" s="57"/>
      <c r="FN855" s="57"/>
      <c r="FO855" s="57"/>
      <c r="FP855" s="57"/>
      <c r="FQ855" s="57"/>
      <c r="FR855" s="57"/>
      <c r="FS855" s="57"/>
      <c r="FT855" s="57"/>
      <c r="FU855" s="57"/>
      <c r="FV855" s="57"/>
      <c r="FW855" s="57"/>
      <c r="FX855" s="57"/>
      <c r="FY855" s="57"/>
      <c r="FZ855" s="57"/>
      <c r="GA855" s="57"/>
      <c r="GB855" s="57"/>
      <c r="GC855" s="57"/>
      <c r="GD855" s="57"/>
      <c r="GE855" s="57"/>
      <c r="GF855" s="57"/>
      <c r="GG855" s="57"/>
      <c r="GH855" s="57"/>
      <c r="GI855" s="57"/>
      <c r="GJ855" s="57"/>
      <c r="GK855" s="57"/>
      <c r="GL855" s="57"/>
      <c r="GM855" s="57"/>
      <c r="GN855" s="57"/>
      <c r="GO855" s="57"/>
      <c r="GP855" s="57"/>
      <c r="GQ855" s="57"/>
      <c r="GR855" s="57"/>
      <c r="GS855" s="57"/>
      <c r="GT855" s="57"/>
      <c r="GU855" s="57"/>
      <c r="GV855" s="57"/>
      <c r="GW855" s="57"/>
      <c r="GX855" s="57"/>
      <c r="GY855" s="57"/>
      <c r="GZ855" s="57"/>
      <c r="HA855" s="57"/>
      <c r="HB855" s="57"/>
      <c r="HC855" s="57"/>
      <c r="HD855" s="57"/>
      <c r="HE855" s="57"/>
      <c r="HF855" s="57"/>
      <c r="HG855" s="57"/>
      <c r="HH855" s="57"/>
      <c r="HI855" s="57"/>
      <c r="HJ855" s="57"/>
      <c r="HK855" s="57"/>
      <c r="HL855" s="57"/>
      <c r="HM855" s="57"/>
      <c r="HN855" s="57"/>
      <c r="HO855" s="57"/>
      <c r="HP855" s="57"/>
      <c r="HQ855" s="57"/>
      <c r="HR855" s="57"/>
      <c r="HS855" s="57"/>
      <c r="HT855" s="57"/>
      <c r="HU855" s="57"/>
      <c r="HV855" s="57"/>
      <c r="HW855" s="57"/>
      <c r="HX855" s="57"/>
      <c r="HY855" s="57"/>
      <c r="HZ855" s="57"/>
      <c r="IA855" s="57"/>
      <c r="IB855" s="57"/>
      <c r="IC855" s="57"/>
    </row>
    <row r="856" spans="4:237"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  <c r="AA856" s="57"/>
      <c r="AB856" s="57"/>
      <c r="AC856" s="57"/>
      <c r="AD856" s="57"/>
      <c r="AE856" s="57"/>
      <c r="AF856" s="57"/>
      <c r="AG856" s="57"/>
      <c r="AH856" s="57"/>
      <c r="AI856" s="57"/>
      <c r="AJ856" s="57"/>
      <c r="AK856" s="57"/>
      <c r="AL856" s="57"/>
      <c r="AM856" s="57"/>
      <c r="AN856" s="57"/>
      <c r="AO856" s="57"/>
      <c r="AP856" s="57"/>
      <c r="AQ856" s="57"/>
      <c r="AR856" s="57"/>
      <c r="AS856" s="57"/>
      <c r="AT856" s="57"/>
      <c r="AU856" s="57"/>
      <c r="AV856" s="57"/>
      <c r="AW856" s="57"/>
      <c r="AX856" s="57"/>
      <c r="AY856" s="57"/>
      <c r="AZ856" s="57"/>
      <c r="BA856" s="57"/>
      <c r="BB856" s="57"/>
      <c r="BC856" s="57"/>
      <c r="BD856" s="57"/>
      <c r="BE856" s="57"/>
      <c r="BF856" s="57"/>
      <c r="BG856" s="57"/>
      <c r="BH856" s="57"/>
      <c r="BI856" s="57"/>
      <c r="BJ856" s="57"/>
      <c r="BK856" s="57"/>
      <c r="BL856" s="57"/>
      <c r="BM856" s="57"/>
      <c r="BN856" s="57"/>
      <c r="BO856" s="57"/>
      <c r="BP856" s="57"/>
      <c r="BQ856" s="57"/>
      <c r="BR856" s="57"/>
      <c r="BS856" s="57"/>
      <c r="BT856" s="57"/>
      <c r="BU856" s="57"/>
      <c r="BV856" s="57"/>
      <c r="BW856" s="57"/>
      <c r="BX856" s="57"/>
      <c r="BY856" s="57"/>
      <c r="BZ856" s="57"/>
      <c r="CA856" s="57"/>
      <c r="CB856" s="57"/>
      <c r="CC856" s="57"/>
      <c r="CD856" s="57"/>
      <c r="CE856" s="57"/>
      <c r="CF856" s="57"/>
      <c r="CG856" s="57"/>
      <c r="CH856" s="57"/>
      <c r="CI856" s="57"/>
      <c r="CJ856" s="57"/>
      <c r="CK856" s="57"/>
      <c r="CL856" s="57"/>
      <c r="CM856" s="57"/>
      <c r="CN856" s="57"/>
      <c r="CO856" s="57"/>
      <c r="CP856" s="57"/>
      <c r="CQ856" s="57"/>
      <c r="CR856" s="57"/>
      <c r="CS856" s="57"/>
      <c r="CT856" s="57"/>
      <c r="CU856" s="57"/>
      <c r="CV856" s="57"/>
      <c r="CW856" s="57"/>
      <c r="CX856" s="57"/>
      <c r="CY856" s="57"/>
      <c r="CZ856" s="57"/>
      <c r="DA856" s="57"/>
      <c r="DB856" s="57"/>
      <c r="DC856" s="57"/>
      <c r="DD856" s="57"/>
      <c r="DE856" s="57"/>
      <c r="DF856" s="57"/>
      <c r="DG856" s="57"/>
      <c r="DH856" s="57"/>
      <c r="DI856" s="57"/>
      <c r="DJ856" s="57"/>
      <c r="DK856" s="57"/>
      <c r="DL856" s="57"/>
      <c r="DM856" s="57"/>
      <c r="DN856" s="57"/>
      <c r="DO856" s="57"/>
      <c r="DP856" s="57"/>
      <c r="DQ856" s="57"/>
      <c r="DR856" s="57"/>
      <c r="DS856" s="57"/>
      <c r="DT856" s="57"/>
      <c r="DU856" s="57"/>
      <c r="DV856" s="57"/>
      <c r="DW856" s="57"/>
      <c r="DX856" s="57"/>
      <c r="DY856" s="57"/>
      <c r="DZ856" s="57"/>
      <c r="EA856" s="57"/>
      <c r="EB856" s="57"/>
      <c r="EC856" s="57"/>
      <c r="ED856" s="57"/>
      <c r="EE856" s="57"/>
      <c r="EF856" s="57"/>
      <c r="EG856" s="57"/>
      <c r="EH856" s="57"/>
      <c r="EI856" s="57"/>
      <c r="EJ856" s="57"/>
      <c r="EK856" s="57"/>
      <c r="EL856" s="57"/>
      <c r="EM856" s="57"/>
      <c r="EN856" s="57"/>
      <c r="EO856" s="57"/>
      <c r="EP856" s="57"/>
      <c r="EQ856" s="57"/>
      <c r="ER856" s="57"/>
      <c r="ES856" s="57"/>
      <c r="ET856" s="57"/>
      <c r="EU856" s="57"/>
      <c r="EV856" s="57"/>
      <c r="EW856" s="57"/>
      <c r="EX856" s="57"/>
      <c r="EY856" s="57"/>
      <c r="EZ856" s="57"/>
      <c r="FA856" s="57"/>
      <c r="FB856" s="57"/>
      <c r="FC856" s="57"/>
      <c r="FD856" s="57"/>
      <c r="FE856" s="57"/>
      <c r="FF856" s="57"/>
      <c r="FG856" s="57"/>
      <c r="FH856" s="57"/>
      <c r="FI856" s="57"/>
      <c r="FJ856" s="57"/>
      <c r="FK856" s="57"/>
      <c r="FL856" s="57"/>
      <c r="FM856" s="57"/>
      <c r="FN856" s="57"/>
      <c r="FO856" s="57"/>
      <c r="FP856" s="57"/>
      <c r="FQ856" s="57"/>
      <c r="FR856" s="57"/>
      <c r="FS856" s="57"/>
      <c r="FT856" s="57"/>
      <c r="FU856" s="57"/>
      <c r="FV856" s="57"/>
      <c r="FW856" s="57"/>
      <c r="FX856" s="57"/>
      <c r="FY856" s="57"/>
      <c r="FZ856" s="57"/>
      <c r="GA856" s="57"/>
      <c r="GB856" s="57"/>
      <c r="GC856" s="57"/>
      <c r="GD856" s="57"/>
      <c r="GE856" s="57"/>
      <c r="GF856" s="57"/>
      <c r="GG856" s="57"/>
      <c r="GH856" s="57"/>
      <c r="GI856" s="57"/>
      <c r="GJ856" s="57"/>
      <c r="GK856" s="57"/>
      <c r="GL856" s="57"/>
      <c r="GM856" s="57"/>
      <c r="GN856" s="57"/>
      <c r="GO856" s="57"/>
      <c r="GP856" s="57"/>
      <c r="GQ856" s="57"/>
      <c r="GR856" s="57"/>
      <c r="GS856" s="57"/>
      <c r="GT856" s="57"/>
      <c r="GU856" s="57"/>
      <c r="GV856" s="57"/>
      <c r="GW856" s="57"/>
      <c r="GX856" s="57"/>
      <c r="GY856" s="57"/>
      <c r="GZ856" s="57"/>
      <c r="HA856" s="57"/>
      <c r="HB856" s="57"/>
      <c r="HC856" s="57"/>
      <c r="HD856" s="57"/>
      <c r="HE856" s="57"/>
      <c r="HF856" s="57"/>
      <c r="HG856" s="57"/>
      <c r="HH856" s="57"/>
      <c r="HI856" s="57"/>
      <c r="HJ856" s="57"/>
      <c r="HK856" s="57"/>
      <c r="HL856" s="57"/>
      <c r="HM856" s="57"/>
      <c r="HN856" s="57"/>
      <c r="HO856" s="57"/>
      <c r="HP856" s="57"/>
      <c r="HQ856" s="57"/>
      <c r="HR856" s="57"/>
      <c r="HS856" s="57"/>
      <c r="HT856" s="57"/>
      <c r="HU856" s="57"/>
      <c r="HV856" s="57"/>
      <c r="HW856" s="57"/>
      <c r="HX856" s="57"/>
      <c r="HY856" s="57"/>
      <c r="HZ856" s="57"/>
      <c r="IA856" s="57"/>
      <c r="IB856" s="57"/>
      <c r="IC856" s="57"/>
    </row>
    <row r="857" spans="4:237"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  <c r="AA857" s="57"/>
      <c r="AB857" s="57"/>
      <c r="AC857" s="57"/>
      <c r="AD857" s="57"/>
      <c r="AE857" s="57"/>
      <c r="AF857" s="57"/>
      <c r="AG857" s="57"/>
      <c r="AH857" s="57"/>
      <c r="AI857" s="57"/>
      <c r="AJ857" s="57"/>
      <c r="AK857" s="57"/>
      <c r="AL857" s="57"/>
      <c r="AM857" s="57"/>
      <c r="AN857" s="57"/>
      <c r="AO857" s="57"/>
      <c r="AP857" s="57"/>
      <c r="AQ857" s="57"/>
      <c r="AR857" s="57"/>
      <c r="AS857" s="57"/>
      <c r="AT857" s="57"/>
      <c r="AU857" s="57"/>
      <c r="AV857" s="57"/>
      <c r="AW857" s="57"/>
      <c r="AX857" s="57"/>
      <c r="AY857" s="57"/>
      <c r="AZ857" s="57"/>
      <c r="BA857" s="57"/>
      <c r="BB857" s="57"/>
      <c r="BC857" s="57"/>
      <c r="BD857" s="57"/>
      <c r="BE857" s="57"/>
      <c r="BF857" s="57"/>
      <c r="BG857" s="57"/>
      <c r="BH857" s="57"/>
      <c r="BI857" s="57"/>
      <c r="BJ857" s="57"/>
      <c r="BK857" s="57"/>
      <c r="BL857" s="57"/>
      <c r="BM857" s="57"/>
      <c r="BN857" s="57"/>
      <c r="BO857" s="57"/>
      <c r="BP857" s="57"/>
      <c r="BQ857" s="57"/>
      <c r="BR857" s="57"/>
      <c r="BS857" s="57"/>
      <c r="BT857" s="57"/>
      <c r="BU857" s="57"/>
      <c r="BV857" s="57"/>
      <c r="BW857" s="57"/>
      <c r="BX857" s="57"/>
      <c r="BY857" s="57"/>
      <c r="BZ857" s="57"/>
      <c r="CA857" s="57"/>
      <c r="CB857" s="57"/>
      <c r="CC857" s="57"/>
      <c r="CD857" s="57"/>
      <c r="CE857" s="57"/>
      <c r="CF857" s="57"/>
      <c r="CG857" s="57"/>
      <c r="CH857" s="57"/>
      <c r="CI857" s="57"/>
      <c r="CJ857" s="57"/>
      <c r="CK857" s="57"/>
      <c r="CL857" s="57"/>
      <c r="CM857" s="57"/>
      <c r="CN857" s="57"/>
      <c r="CO857" s="57"/>
      <c r="CP857" s="57"/>
      <c r="CQ857" s="57"/>
      <c r="CR857" s="57"/>
      <c r="CS857" s="57"/>
      <c r="CT857" s="57"/>
      <c r="CU857" s="57"/>
      <c r="CV857" s="57"/>
      <c r="CW857" s="57"/>
      <c r="CX857" s="57"/>
      <c r="CY857" s="57"/>
      <c r="CZ857" s="57"/>
      <c r="DA857" s="57"/>
      <c r="DB857" s="57"/>
      <c r="DC857" s="57"/>
      <c r="DD857" s="57"/>
      <c r="DE857" s="57"/>
      <c r="DF857" s="57"/>
      <c r="DG857" s="57"/>
      <c r="DH857" s="57"/>
      <c r="DI857" s="57"/>
      <c r="DJ857" s="57"/>
      <c r="DK857" s="57"/>
      <c r="DL857" s="57"/>
      <c r="DM857" s="57"/>
      <c r="DN857" s="57"/>
      <c r="DO857" s="57"/>
      <c r="DP857" s="57"/>
      <c r="DQ857" s="57"/>
      <c r="DR857" s="57"/>
      <c r="DS857" s="57"/>
      <c r="DT857" s="57"/>
      <c r="DU857" s="57"/>
      <c r="DV857" s="57"/>
      <c r="DW857" s="57"/>
      <c r="DX857" s="57"/>
      <c r="DY857" s="57"/>
      <c r="DZ857" s="57"/>
      <c r="EA857" s="57"/>
      <c r="EB857" s="57"/>
      <c r="EC857" s="57"/>
      <c r="ED857" s="57"/>
      <c r="EE857" s="57"/>
      <c r="EF857" s="57"/>
      <c r="EG857" s="57"/>
      <c r="EH857" s="57"/>
      <c r="EI857" s="57"/>
      <c r="EJ857" s="57"/>
      <c r="EK857" s="57"/>
      <c r="EL857" s="57"/>
      <c r="EM857" s="57"/>
      <c r="EN857" s="57"/>
      <c r="EO857" s="57"/>
      <c r="EP857" s="57"/>
      <c r="EQ857" s="57"/>
      <c r="ER857" s="57"/>
      <c r="ES857" s="57"/>
      <c r="ET857" s="57"/>
      <c r="EU857" s="57"/>
      <c r="EV857" s="57"/>
      <c r="EW857" s="57"/>
      <c r="EX857" s="57"/>
      <c r="EY857" s="57"/>
      <c r="EZ857" s="57"/>
      <c r="FA857" s="57"/>
      <c r="FB857" s="57"/>
      <c r="FC857" s="57"/>
      <c r="FD857" s="57"/>
      <c r="FE857" s="57"/>
      <c r="FF857" s="57"/>
      <c r="FG857" s="57"/>
      <c r="FH857" s="57"/>
      <c r="FI857" s="57"/>
      <c r="FJ857" s="57"/>
      <c r="FK857" s="57"/>
      <c r="FL857" s="57"/>
      <c r="FM857" s="57"/>
      <c r="FN857" s="57"/>
      <c r="FO857" s="57"/>
      <c r="FP857" s="57"/>
      <c r="FQ857" s="57"/>
      <c r="FR857" s="57"/>
      <c r="FS857" s="57"/>
      <c r="FT857" s="57"/>
      <c r="FU857" s="57"/>
      <c r="FV857" s="57"/>
      <c r="FW857" s="57"/>
      <c r="FX857" s="57"/>
      <c r="FY857" s="57"/>
      <c r="FZ857" s="57"/>
      <c r="GA857" s="57"/>
      <c r="GB857" s="57"/>
      <c r="GC857" s="57"/>
      <c r="GD857" s="57"/>
      <c r="GE857" s="57"/>
      <c r="GF857" s="57"/>
      <c r="GG857" s="57"/>
      <c r="GH857" s="57"/>
      <c r="GI857" s="57"/>
      <c r="GJ857" s="57"/>
      <c r="GK857" s="57"/>
      <c r="GL857" s="57"/>
      <c r="GM857" s="57"/>
      <c r="GN857" s="57"/>
      <c r="GO857" s="57"/>
      <c r="GP857" s="57"/>
      <c r="GQ857" s="57"/>
      <c r="GR857" s="57"/>
      <c r="GS857" s="57"/>
      <c r="GT857" s="57"/>
      <c r="GU857" s="57"/>
      <c r="GV857" s="57"/>
      <c r="GW857" s="57"/>
      <c r="GX857" s="57"/>
      <c r="GY857" s="57"/>
      <c r="GZ857" s="57"/>
      <c r="HA857" s="57"/>
      <c r="HB857" s="57"/>
      <c r="HC857" s="57"/>
      <c r="HD857" s="57"/>
      <c r="HE857" s="57"/>
      <c r="HF857" s="57"/>
      <c r="HG857" s="57"/>
      <c r="HH857" s="57"/>
      <c r="HI857" s="57"/>
      <c r="HJ857" s="57"/>
      <c r="HK857" s="57"/>
      <c r="HL857" s="57"/>
      <c r="HM857" s="57"/>
      <c r="HN857" s="57"/>
      <c r="HO857" s="57"/>
      <c r="HP857" s="57"/>
      <c r="HQ857" s="57"/>
      <c r="HR857" s="57"/>
      <c r="HS857" s="57"/>
      <c r="HT857" s="57"/>
      <c r="HU857" s="57"/>
      <c r="HV857" s="57"/>
      <c r="HW857" s="57"/>
      <c r="HX857" s="57"/>
      <c r="HY857" s="57"/>
      <c r="HZ857" s="57"/>
      <c r="IA857" s="57"/>
      <c r="IB857" s="57"/>
      <c r="IC857" s="57"/>
    </row>
    <row r="858" spans="4:237"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  <c r="AA858" s="57"/>
      <c r="AB858" s="57"/>
      <c r="AC858" s="57"/>
      <c r="AD858" s="57"/>
      <c r="AE858" s="57"/>
      <c r="AF858" s="57"/>
      <c r="AG858" s="57"/>
      <c r="AH858" s="57"/>
      <c r="AI858" s="57"/>
      <c r="AJ858" s="57"/>
      <c r="AK858" s="57"/>
      <c r="AL858" s="57"/>
      <c r="AM858" s="57"/>
      <c r="AN858" s="57"/>
      <c r="AO858" s="57"/>
      <c r="AP858" s="57"/>
      <c r="AQ858" s="57"/>
      <c r="AR858" s="57"/>
      <c r="AS858" s="57"/>
      <c r="AT858" s="57"/>
      <c r="AU858" s="57"/>
      <c r="AV858" s="57"/>
      <c r="AW858" s="57"/>
      <c r="AX858" s="57"/>
      <c r="AY858" s="57"/>
      <c r="AZ858" s="57"/>
      <c r="BA858" s="57"/>
      <c r="BB858" s="57"/>
      <c r="BC858" s="57"/>
      <c r="BD858" s="57"/>
      <c r="BE858" s="57"/>
      <c r="BF858" s="57"/>
      <c r="BG858" s="57"/>
      <c r="BH858" s="57"/>
      <c r="BI858" s="57"/>
      <c r="BJ858" s="57"/>
      <c r="BK858" s="57"/>
      <c r="BL858" s="57"/>
      <c r="BM858" s="57"/>
      <c r="BN858" s="57"/>
      <c r="BO858" s="57"/>
      <c r="BP858" s="57"/>
      <c r="BQ858" s="57"/>
      <c r="BR858" s="57"/>
      <c r="BS858" s="57"/>
      <c r="BT858" s="57"/>
      <c r="BU858" s="57"/>
      <c r="BV858" s="57"/>
      <c r="BW858" s="57"/>
      <c r="BX858" s="57"/>
      <c r="BY858" s="57"/>
      <c r="BZ858" s="57"/>
      <c r="CA858" s="57"/>
      <c r="CB858" s="57"/>
      <c r="CC858" s="57"/>
      <c r="CD858" s="57"/>
      <c r="CE858" s="57"/>
      <c r="CF858" s="57"/>
      <c r="CG858" s="57"/>
      <c r="CH858" s="57"/>
      <c r="CI858" s="57"/>
      <c r="CJ858" s="57"/>
      <c r="CK858" s="57"/>
      <c r="CL858" s="57"/>
      <c r="CM858" s="57"/>
      <c r="CN858" s="57"/>
      <c r="CO858" s="57"/>
      <c r="CP858" s="57"/>
      <c r="CQ858" s="57"/>
      <c r="CR858" s="57"/>
      <c r="CS858" s="57"/>
      <c r="CT858" s="57"/>
      <c r="CU858" s="57"/>
      <c r="CV858" s="57"/>
      <c r="CW858" s="57"/>
      <c r="CX858" s="57"/>
      <c r="CY858" s="57"/>
      <c r="CZ858" s="57"/>
      <c r="DA858" s="57"/>
      <c r="DB858" s="57"/>
      <c r="DC858" s="57"/>
      <c r="DD858" s="57"/>
      <c r="DE858" s="57"/>
      <c r="DF858" s="57"/>
      <c r="DG858" s="57"/>
      <c r="DH858" s="57"/>
      <c r="DI858" s="57"/>
      <c r="DJ858" s="57"/>
      <c r="DK858" s="57"/>
      <c r="DL858" s="57"/>
      <c r="DM858" s="57"/>
      <c r="DN858" s="57"/>
      <c r="DO858" s="57"/>
      <c r="DP858" s="57"/>
      <c r="DQ858" s="57"/>
      <c r="DR858" s="57"/>
      <c r="DS858" s="57"/>
      <c r="DT858" s="57"/>
      <c r="DU858" s="57"/>
      <c r="DV858" s="57"/>
      <c r="DW858" s="57"/>
      <c r="DX858" s="57"/>
      <c r="DY858" s="57"/>
      <c r="DZ858" s="57"/>
      <c r="EA858" s="57"/>
      <c r="EB858" s="57"/>
      <c r="EC858" s="57"/>
      <c r="ED858" s="57"/>
      <c r="EE858" s="57"/>
      <c r="EF858" s="57"/>
      <c r="EG858" s="57"/>
      <c r="EH858" s="57"/>
      <c r="EI858" s="57"/>
      <c r="EJ858" s="57"/>
      <c r="EK858" s="57"/>
      <c r="EL858" s="57"/>
      <c r="EM858" s="57"/>
      <c r="EN858" s="57"/>
      <c r="EO858" s="57"/>
      <c r="EP858" s="57"/>
      <c r="EQ858" s="57"/>
      <c r="ER858" s="57"/>
      <c r="ES858" s="57"/>
      <c r="ET858" s="57"/>
      <c r="EU858" s="57"/>
      <c r="EV858" s="57"/>
      <c r="EW858" s="57"/>
      <c r="EX858" s="57"/>
      <c r="EY858" s="57"/>
      <c r="EZ858" s="57"/>
      <c r="FA858" s="57"/>
      <c r="FB858" s="57"/>
      <c r="FC858" s="57"/>
      <c r="FD858" s="57"/>
      <c r="FE858" s="57"/>
      <c r="FF858" s="57"/>
      <c r="FG858" s="57"/>
      <c r="FH858" s="57"/>
      <c r="FI858" s="57"/>
      <c r="FJ858" s="57"/>
      <c r="FK858" s="57"/>
      <c r="FL858" s="57"/>
      <c r="FM858" s="57"/>
      <c r="FN858" s="57"/>
      <c r="FO858" s="57"/>
      <c r="FP858" s="57"/>
      <c r="FQ858" s="57"/>
      <c r="FR858" s="57"/>
      <c r="FS858" s="57"/>
      <c r="FT858" s="57"/>
      <c r="FU858" s="57"/>
      <c r="FV858" s="57"/>
      <c r="FW858" s="57"/>
      <c r="FX858" s="57"/>
      <c r="FY858" s="57"/>
      <c r="FZ858" s="57"/>
      <c r="GA858" s="57"/>
      <c r="GB858" s="57"/>
      <c r="GC858" s="57"/>
      <c r="GD858" s="57"/>
      <c r="GE858" s="57"/>
      <c r="GF858" s="57"/>
      <c r="GG858" s="57"/>
      <c r="GH858" s="57"/>
      <c r="GI858" s="57"/>
      <c r="GJ858" s="57"/>
      <c r="GK858" s="57"/>
      <c r="GL858" s="57"/>
      <c r="GM858" s="57"/>
      <c r="GN858" s="57"/>
      <c r="GO858" s="57"/>
      <c r="GP858" s="57"/>
      <c r="GQ858" s="57"/>
      <c r="GR858" s="57"/>
      <c r="GS858" s="57"/>
      <c r="GT858" s="57"/>
      <c r="GU858" s="57"/>
      <c r="GV858" s="57"/>
      <c r="GW858" s="57"/>
      <c r="GX858" s="57"/>
      <c r="GY858" s="57"/>
      <c r="GZ858" s="57"/>
      <c r="HA858" s="57"/>
      <c r="HB858" s="57"/>
      <c r="HC858" s="57"/>
      <c r="HD858" s="57"/>
      <c r="HE858" s="57"/>
      <c r="HF858" s="57"/>
      <c r="HG858" s="57"/>
      <c r="HH858" s="57"/>
      <c r="HI858" s="57"/>
      <c r="HJ858" s="57"/>
      <c r="HK858" s="57"/>
      <c r="HL858" s="57"/>
      <c r="HM858" s="57"/>
      <c r="HN858" s="57"/>
      <c r="HO858" s="57"/>
      <c r="HP858" s="57"/>
      <c r="HQ858" s="57"/>
      <c r="HR858" s="57"/>
      <c r="HS858" s="57"/>
      <c r="HT858" s="57"/>
      <c r="HU858" s="57"/>
      <c r="HV858" s="57"/>
      <c r="HW858" s="57"/>
      <c r="HX858" s="57"/>
      <c r="HY858" s="57"/>
      <c r="HZ858" s="57"/>
      <c r="IA858" s="57"/>
      <c r="IB858" s="57"/>
      <c r="IC858" s="57"/>
    </row>
    <row r="859" spans="4:237"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  <c r="AA859" s="57"/>
      <c r="AB859" s="57"/>
      <c r="AC859" s="57"/>
      <c r="AD859" s="57"/>
      <c r="AE859" s="57"/>
      <c r="AF859" s="57"/>
      <c r="AG859" s="57"/>
      <c r="AH859" s="57"/>
      <c r="AI859" s="57"/>
      <c r="AJ859" s="57"/>
      <c r="AK859" s="57"/>
      <c r="AL859" s="57"/>
      <c r="AM859" s="57"/>
      <c r="AN859" s="57"/>
      <c r="AO859" s="57"/>
      <c r="AP859" s="57"/>
      <c r="AQ859" s="57"/>
      <c r="AR859" s="57"/>
      <c r="AS859" s="57"/>
      <c r="AT859" s="57"/>
      <c r="AU859" s="57"/>
      <c r="AV859" s="57"/>
      <c r="AW859" s="57"/>
      <c r="AX859" s="57"/>
      <c r="AY859" s="57"/>
      <c r="AZ859" s="57"/>
      <c r="BA859" s="57"/>
      <c r="BB859" s="57"/>
      <c r="BC859" s="57"/>
      <c r="BD859" s="57"/>
      <c r="BE859" s="57"/>
      <c r="BF859" s="57"/>
      <c r="BG859" s="57"/>
      <c r="BH859" s="57"/>
      <c r="BI859" s="57"/>
      <c r="BJ859" s="57"/>
      <c r="BK859" s="57"/>
      <c r="BL859" s="57"/>
      <c r="BM859" s="57"/>
      <c r="BN859" s="57"/>
      <c r="BO859" s="57"/>
      <c r="BP859" s="57"/>
      <c r="BQ859" s="57"/>
      <c r="BR859" s="57"/>
      <c r="BS859" s="57"/>
      <c r="BT859" s="57"/>
      <c r="BU859" s="57"/>
      <c r="BV859" s="57"/>
      <c r="BW859" s="57"/>
      <c r="BX859" s="57"/>
      <c r="BY859" s="57"/>
      <c r="BZ859" s="57"/>
      <c r="CA859" s="57"/>
      <c r="CB859" s="57"/>
      <c r="CC859" s="57"/>
      <c r="CD859" s="57"/>
      <c r="CE859" s="57"/>
      <c r="CF859" s="57"/>
      <c r="CG859" s="57"/>
      <c r="CH859" s="57"/>
      <c r="CI859" s="57"/>
      <c r="CJ859" s="57"/>
      <c r="CK859" s="57"/>
      <c r="CL859" s="57"/>
      <c r="CM859" s="57"/>
      <c r="CN859" s="57"/>
      <c r="CO859" s="57"/>
      <c r="CP859" s="57"/>
      <c r="CQ859" s="57"/>
      <c r="CR859" s="57"/>
      <c r="CS859" s="57"/>
      <c r="CT859" s="57"/>
      <c r="CU859" s="57"/>
      <c r="CV859" s="57"/>
      <c r="CW859" s="57"/>
      <c r="CX859" s="57"/>
      <c r="CY859" s="57"/>
      <c r="CZ859" s="57"/>
      <c r="DA859" s="57"/>
      <c r="DB859" s="57"/>
      <c r="DC859" s="57"/>
      <c r="DD859" s="57"/>
      <c r="DE859" s="57"/>
      <c r="DF859" s="57"/>
      <c r="DG859" s="57"/>
      <c r="DH859" s="57"/>
      <c r="DI859" s="57"/>
      <c r="DJ859" s="57"/>
      <c r="DK859" s="57"/>
      <c r="DL859" s="57"/>
      <c r="DM859" s="57"/>
      <c r="DN859" s="57"/>
      <c r="DO859" s="57"/>
      <c r="DP859" s="57"/>
      <c r="DQ859" s="57"/>
      <c r="DR859" s="57"/>
      <c r="DS859" s="57"/>
      <c r="DT859" s="57"/>
      <c r="DU859" s="57"/>
      <c r="DV859" s="57"/>
      <c r="DW859" s="57"/>
      <c r="DX859" s="57"/>
      <c r="DY859" s="57"/>
      <c r="DZ859" s="57"/>
      <c r="EA859" s="57"/>
      <c r="EB859" s="57"/>
      <c r="EC859" s="57"/>
      <c r="ED859" s="57"/>
      <c r="EE859" s="57"/>
      <c r="EF859" s="57"/>
      <c r="EG859" s="57"/>
      <c r="EH859" s="57"/>
      <c r="EI859" s="57"/>
      <c r="EJ859" s="57"/>
      <c r="EK859" s="57"/>
      <c r="EL859" s="57"/>
      <c r="EM859" s="57"/>
      <c r="EN859" s="57"/>
      <c r="EO859" s="57"/>
      <c r="EP859" s="57"/>
      <c r="EQ859" s="57"/>
      <c r="ER859" s="57"/>
      <c r="ES859" s="57"/>
      <c r="ET859" s="57"/>
      <c r="EU859" s="57"/>
      <c r="EV859" s="57"/>
      <c r="EW859" s="57"/>
      <c r="EX859" s="57"/>
      <c r="EY859" s="57"/>
      <c r="EZ859" s="57"/>
      <c r="FA859" s="57"/>
      <c r="FB859" s="57"/>
      <c r="FC859" s="57"/>
      <c r="FD859" s="57"/>
      <c r="FE859" s="57"/>
      <c r="FF859" s="57"/>
      <c r="FG859" s="57"/>
      <c r="FH859" s="57"/>
      <c r="FI859" s="57"/>
      <c r="FJ859" s="57"/>
      <c r="FK859" s="57"/>
      <c r="FL859" s="57"/>
      <c r="FM859" s="57"/>
      <c r="FN859" s="57"/>
      <c r="FO859" s="57"/>
      <c r="FP859" s="57"/>
      <c r="FQ859" s="57"/>
      <c r="FR859" s="57"/>
      <c r="FS859" s="57"/>
      <c r="FT859" s="57"/>
      <c r="FU859" s="57"/>
      <c r="FV859" s="57"/>
      <c r="FW859" s="57"/>
      <c r="FX859" s="57"/>
      <c r="FY859" s="57"/>
      <c r="FZ859" s="57"/>
      <c r="GA859" s="57"/>
      <c r="GB859" s="57"/>
      <c r="GC859" s="57"/>
      <c r="GD859" s="57"/>
      <c r="GE859" s="57"/>
      <c r="GF859" s="57"/>
      <c r="GG859" s="57"/>
      <c r="GH859" s="57"/>
      <c r="GI859" s="57"/>
      <c r="GJ859" s="57"/>
      <c r="GK859" s="57"/>
      <c r="GL859" s="57"/>
      <c r="GM859" s="57"/>
      <c r="GN859" s="57"/>
      <c r="GO859" s="57"/>
      <c r="GP859" s="57"/>
      <c r="GQ859" s="57"/>
      <c r="GR859" s="57"/>
      <c r="GS859" s="57"/>
      <c r="GT859" s="57"/>
      <c r="GU859" s="57"/>
      <c r="GV859" s="57"/>
      <c r="GW859" s="57"/>
      <c r="GX859" s="57"/>
      <c r="GY859" s="57"/>
      <c r="GZ859" s="57"/>
      <c r="HA859" s="57"/>
      <c r="HB859" s="57"/>
      <c r="HC859" s="57"/>
      <c r="HD859" s="57"/>
      <c r="HE859" s="57"/>
      <c r="HF859" s="57"/>
      <c r="HG859" s="57"/>
      <c r="HH859" s="57"/>
      <c r="HI859" s="57"/>
      <c r="HJ859" s="57"/>
      <c r="HK859" s="57"/>
      <c r="HL859" s="57"/>
      <c r="HM859" s="57"/>
      <c r="HN859" s="57"/>
      <c r="HO859" s="57"/>
      <c r="HP859" s="57"/>
      <c r="HQ859" s="57"/>
      <c r="HR859" s="57"/>
      <c r="HS859" s="57"/>
      <c r="HT859" s="57"/>
      <c r="HU859" s="57"/>
      <c r="HV859" s="57"/>
      <c r="HW859" s="57"/>
      <c r="HX859" s="57"/>
      <c r="HY859" s="57"/>
      <c r="HZ859" s="57"/>
      <c r="IA859" s="57"/>
      <c r="IB859" s="57"/>
      <c r="IC859" s="57"/>
    </row>
    <row r="860" spans="4:237"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  <c r="AA860" s="57"/>
      <c r="AB860" s="57"/>
      <c r="AC860" s="57"/>
      <c r="AD860" s="57"/>
      <c r="AE860" s="57"/>
      <c r="AF860" s="57"/>
      <c r="AG860" s="57"/>
      <c r="AH860" s="57"/>
      <c r="AI860" s="57"/>
      <c r="AJ860" s="57"/>
      <c r="AK860" s="57"/>
      <c r="AL860" s="57"/>
      <c r="AM860" s="57"/>
      <c r="AN860" s="57"/>
      <c r="AO860" s="57"/>
      <c r="AP860" s="57"/>
      <c r="AQ860" s="57"/>
      <c r="AR860" s="57"/>
      <c r="AS860" s="57"/>
      <c r="AT860" s="57"/>
      <c r="AU860" s="57"/>
      <c r="AV860" s="57"/>
      <c r="AW860" s="57"/>
      <c r="AX860" s="57"/>
      <c r="AY860" s="57"/>
      <c r="AZ860" s="57"/>
      <c r="BA860" s="57"/>
      <c r="BB860" s="57"/>
      <c r="BC860" s="57"/>
      <c r="BD860" s="57"/>
      <c r="BE860" s="57"/>
      <c r="BF860" s="57"/>
      <c r="BG860" s="57"/>
      <c r="BH860" s="57"/>
      <c r="BI860" s="57"/>
      <c r="BJ860" s="57"/>
      <c r="BK860" s="57"/>
      <c r="BL860" s="57"/>
      <c r="BM860" s="57"/>
      <c r="BN860" s="57"/>
      <c r="BO860" s="57"/>
      <c r="BP860" s="57"/>
      <c r="BQ860" s="57"/>
      <c r="BR860" s="57"/>
      <c r="BS860" s="57"/>
      <c r="BT860" s="57"/>
      <c r="BU860" s="57"/>
      <c r="BV860" s="57"/>
      <c r="BW860" s="57"/>
      <c r="BX860" s="57"/>
      <c r="BY860" s="57"/>
      <c r="BZ860" s="57"/>
      <c r="CA860" s="57"/>
      <c r="CB860" s="57"/>
      <c r="CC860" s="57"/>
      <c r="CD860" s="57"/>
      <c r="CE860" s="57"/>
      <c r="CF860" s="57"/>
      <c r="CG860" s="57"/>
      <c r="CH860" s="57"/>
      <c r="CI860" s="57"/>
      <c r="CJ860" s="57"/>
      <c r="CK860" s="57"/>
      <c r="CL860" s="57"/>
      <c r="CM860" s="57"/>
      <c r="CN860" s="57"/>
      <c r="CO860" s="57"/>
      <c r="CP860" s="57"/>
      <c r="CQ860" s="57"/>
      <c r="CR860" s="57"/>
      <c r="CS860" s="57"/>
      <c r="CT860" s="57"/>
      <c r="CU860" s="57"/>
      <c r="CV860" s="57"/>
      <c r="CW860" s="57"/>
      <c r="CX860" s="57"/>
      <c r="CY860" s="57"/>
      <c r="CZ860" s="57"/>
      <c r="DA860" s="57"/>
      <c r="DB860" s="57"/>
      <c r="DC860" s="57"/>
      <c r="DD860" s="57"/>
      <c r="DE860" s="57"/>
      <c r="DF860" s="57"/>
      <c r="DG860" s="57"/>
      <c r="DH860" s="57"/>
      <c r="DI860" s="57"/>
      <c r="DJ860" s="57"/>
      <c r="DK860" s="57"/>
      <c r="DL860" s="57"/>
      <c r="DM860" s="57"/>
      <c r="DN860" s="57"/>
      <c r="DO860" s="57"/>
      <c r="DP860" s="57"/>
      <c r="DQ860" s="57"/>
      <c r="DR860" s="57"/>
      <c r="DS860" s="57"/>
      <c r="DT860" s="57"/>
      <c r="DU860" s="57"/>
      <c r="DV860" s="57"/>
      <c r="DW860" s="57"/>
      <c r="DX860" s="57"/>
      <c r="DY860" s="57"/>
      <c r="DZ860" s="57"/>
      <c r="EA860" s="57"/>
      <c r="EB860" s="57"/>
      <c r="EC860" s="57"/>
      <c r="ED860" s="57"/>
      <c r="EE860" s="57"/>
      <c r="EF860" s="57"/>
      <c r="EG860" s="57"/>
      <c r="EH860" s="57"/>
      <c r="EI860" s="57"/>
      <c r="EJ860" s="57"/>
      <c r="EK860" s="57"/>
      <c r="EL860" s="57"/>
      <c r="EM860" s="57"/>
      <c r="EN860" s="57"/>
      <c r="EO860" s="57"/>
      <c r="EP860" s="57"/>
      <c r="EQ860" s="57"/>
      <c r="ER860" s="57"/>
      <c r="ES860" s="57"/>
      <c r="ET860" s="57"/>
      <c r="EU860" s="57"/>
      <c r="EV860" s="57"/>
      <c r="EW860" s="57"/>
      <c r="EX860" s="57"/>
      <c r="EY860" s="57"/>
      <c r="EZ860" s="57"/>
      <c r="FA860" s="57"/>
      <c r="FB860" s="57"/>
      <c r="FC860" s="57"/>
      <c r="FD860" s="57"/>
      <c r="FE860" s="57"/>
      <c r="FF860" s="57"/>
      <c r="FG860" s="57"/>
      <c r="FH860" s="57"/>
      <c r="FI860" s="57"/>
      <c r="FJ860" s="57"/>
      <c r="FK860" s="57"/>
      <c r="FL860" s="57"/>
      <c r="FM860" s="57"/>
      <c r="FN860" s="57"/>
      <c r="FO860" s="57"/>
      <c r="FP860" s="57"/>
      <c r="FQ860" s="57"/>
      <c r="FR860" s="57"/>
      <c r="FS860" s="57"/>
      <c r="FT860" s="57"/>
      <c r="FU860" s="57"/>
      <c r="FV860" s="57"/>
      <c r="FW860" s="57"/>
      <c r="FX860" s="57"/>
      <c r="FY860" s="57"/>
      <c r="FZ860" s="57"/>
      <c r="GA860" s="57"/>
      <c r="GB860" s="57"/>
      <c r="GC860" s="57"/>
      <c r="GD860" s="57"/>
      <c r="GE860" s="57"/>
      <c r="GF860" s="57"/>
      <c r="GG860" s="57"/>
      <c r="GH860" s="57"/>
      <c r="GI860" s="57"/>
      <c r="GJ860" s="57"/>
      <c r="GK860" s="57"/>
      <c r="GL860" s="57"/>
      <c r="GM860" s="57"/>
      <c r="GN860" s="57"/>
      <c r="GO860" s="57"/>
      <c r="GP860" s="57"/>
      <c r="GQ860" s="57"/>
      <c r="GR860" s="57"/>
      <c r="GS860" s="57"/>
      <c r="GT860" s="57"/>
      <c r="GU860" s="57"/>
      <c r="GV860" s="57"/>
      <c r="GW860" s="57"/>
      <c r="GX860" s="57"/>
      <c r="GY860" s="57"/>
      <c r="GZ860" s="57"/>
      <c r="HA860" s="57"/>
      <c r="HB860" s="57"/>
      <c r="HC860" s="57"/>
      <c r="HD860" s="57"/>
      <c r="HE860" s="57"/>
      <c r="HF860" s="57"/>
      <c r="HG860" s="57"/>
      <c r="HH860" s="57"/>
      <c r="HI860" s="57"/>
      <c r="HJ860" s="57"/>
      <c r="HK860" s="57"/>
      <c r="HL860" s="57"/>
      <c r="HM860" s="57"/>
      <c r="HN860" s="57"/>
      <c r="HO860" s="57"/>
      <c r="HP860" s="57"/>
      <c r="HQ860" s="57"/>
      <c r="HR860" s="57"/>
      <c r="HS860" s="57"/>
      <c r="HT860" s="57"/>
      <c r="HU860" s="57"/>
      <c r="HV860" s="57"/>
      <c r="HW860" s="57"/>
      <c r="HX860" s="57"/>
      <c r="HY860" s="57"/>
      <c r="HZ860" s="57"/>
      <c r="IA860" s="57"/>
      <c r="IB860" s="57"/>
      <c r="IC860" s="57"/>
    </row>
    <row r="861" spans="4:237"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  <c r="AA861" s="57"/>
      <c r="AB861" s="57"/>
      <c r="AC861" s="57"/>
      <c r="AD861" s="57"/>
      <c r="AE861" s="57"/>
      <c r="AF861" s="57"/>
      <c r="AG861" s="57"/>
      <c r="AH861" s="57"/>
      <c r="AI861" s="57"/>
      <c r="AJ861" s="57"/>
      <c r="AK861" s="57"/>
      <c r="AL861" s="57"/>
      <c r="AM861" s="57"/>
      <c r="AN861" s="57"/>
      <c r="AO861" s="57"/>
      <c r="AP861" s="57"/>
      <c r="AQ861" s="57"/>
      <c r="AR861" s="57"/>
      <c r="AS861" s="57"/>
      <c r="AT861" s="57"/>
      <c r="AU861" s="57"/>
      <c r="AV861" s="57"/>
      <c r="AW861" s="57"/>
      <c r="AX861" s="57"/>
      <c r="AY861" s="57"/>
      <c r="AZ861" s="57"/>
      <c r="BA861" s="57"/>
      <c r="BB861" s="57"/>
      <c r="BC861" s="57"/>
      <c r="BD861" s="57"/>
      <c r="BE861" s="57"/>
      <c r="BF861" s="57"/>
      <c r="BG861" s="57"/>
      <c r="BH861" s="57"/>
      <c r="BI861" s="57"/>
      <c r="BJ861" s="57"/>
      <c r="BK861" s="57"/>
      <c r="BL861" s="57"/>
      <c r="BM861" s="57"/>
      <c r="BN861" s="57"/>
      <c r="BO861" s="57"/>
      <c r="BP861" s="57"/>
      <c r="BQ861" s="57"/>
      <c r="BR861" s="57"/>
      <c r="BS861" s="57"/>
      <c r="BT861" s="57"/>
      <c r="BU861" s="57"/>
      <c r="BV861" s="57"/>
      <c r="BW861" s="57"/>
      <c r="BX861" s="57"/>
      <c r="BY861" s="57"/>
      <c r="BZ861" s="57"/>
      <c r="CA861" s="57"/>
      <c r="CB861" s="57"/>
      <c r="CC861" s="57"/>
      <c r="CD861" s="57"/>
      <c r="CE861" s="57"/>
      <c r="CF861" s="57"/>
      <c r="CG861" s="57"/>
      <c r="CH861" s="57"/>
      <c r="CI861" s="57"/>
      <c r="CJ861" s="57"/>
      <c r="CK861" s="57"/>
      <c r="CL861" s="57"/>
      <c r="CM861" s="57"/>
      <c r="CN861" s="57"/>
      <c r="CO861" s="57"/>
      <c r="CP861" s="57"/>
      <c r="CQ861" s="57"/>
      <c r="CR861" s="57"/>
      <c r="CS861" s="57"/>
      <c r="CT861" s="57"/>
      <c r="CU861" s="57"/>
      <c r="CV861" s="57"/>
      <c r="CW861" s="57"/>
      <c r="CX861" s="57"/>
      <c r="CY861" s="57"/>
      <c r="CZ861" s="57"/>
      <c r="DA861" s="57"/>
      <c r="DB861" s="57"/>
      <c r="DC861" s="57"/>
      <c r="DD861" s="57"/>
      <c r="DE861" s="57"/>
      <c r="DF861" s="57"/>
      <c r="DG861" s="57"/>
      <c r="DH861" s="57"/>
      <c r="DI861" s="57"/>
      <c r="DJ861" s="57"/>
      <c r="DK861" s="57"/>
      <c r="DL861" s="57"/>
      <c r="DM861" s="57"/>
      <c r="DN861" s="57"/>
      <c r="DO861" s="57"/>
      <c r="DP861" s="57"/>
      <c r="DQ861" s="57"/>
      <c r="DR861" s="57"/>
      <c r="DS861" s="57"/>
      <c r="DT861" s="57"/>
      <c r="DU861" s="57"/>
      <c r="DV861" s="57"/>
      <c r="DW861" s="57"/>
      <c r="DX861" s="57"/>
      <c r="DY861" s="57"/>
      <c r="DZ861" s="57"/>
      <c r="EA861" s="57"/>
      <c r="EB861" s="57"/>
      <c r="EC861" s="57"/>
      <c r="ED861" s="57"/>
      <c r="EE861" s="57"/>
      <c r="EF861" s="57"/>
      <c r="EG861" s="57"/>
      <c r="EH861" s="57"/>
      <c r="EI861" s="57"/>
      <c r="EJ861" s="57"/>
      <c r="EK861" s="57"/>
      <c r="EL861" s="57"/>
      <c r="EM861" s="57"/>
      <c r="EN861" s="57"/>
      <c r="EO861" s="57"/>
      <c r="EP861" s="57"/>
      <c r="EQ861" s="57"/>
      <c r="ER861" s="57"/>
      <c r="ES861" s="57"/>
      <c r="ET861" s="57"/>
      <c r="EU861" s="57"/>
      <c r="EV861" s="57"/>
      <c r="EW861" s="57"/>
      <c r="EX861" s="57"/>
      <c r="EY861" s="57"/>
      <c r="EZ861" s="57"/>
      <c r="FA861" s="57"/>
      <c r="FB861" s="57"/>
      <c r="FC861" s="57"/>
      <c r="FD861" s="57"/>
      <c r="FE861" s="57"/>
      <c r="FF861" s="57"/>
      <c r="FG861" s="57"/>
      <c r="FH861" s="57"/>
      <c r="FI861" s="57"/>
      <c r="FJ861" s="57"/>
      <c r="FK861" s="57"/>
      <c r="FL861" s="57"/>
      <c r="FM861" s="57"/>
      <c r="FN861" s="57"/>
      <c r="FO861" s="57"/>
      <c r="FP861" s="57"/>
      <c r="FQ861" s="57"/>
      <c r="FR861" s="57"/>
      <c r="FS861" s="57"/>
      <c r="FT861" s="57"/>
      <c r="FU861" s="57"/>
      <c r="FV861" s="57"/>
      <c r="FW861" s="57"/>
      <c r="FX861" s="57"/>
      <c r="FY861" s="57"/>
      <c r="FZ861" s="57"/>
      <c r="GA861" s="57"/>
      <c r="GB861" s="57"/>
      <c r="GC861" s="57"/>
      <c r="GD861" s="57"/>
      <c r="GE861" s="57"/>
      <c r="GF861" s="57"/>
      <c r="GG861" s="57"/>
      <c r="GH861" s="57"/>
      <c r="GI861" s="57"/>
      <c r="GJ861" s="57"/>
      <c r="GK861" s="57"/>
      <c r="GL861" s="57"/>
      <c r="GM861" s="57"/>
      <c r="GN861" s="57"/>
      <c r="GO861" s="57"/>
      <c r="GP861" s="57"/>
      <c r="GQ861" s="57"/>
      <c r="GR861" s="57"/>
      <c r="GS861" s="57"/>
      <c r="GT861" s="57"/>
      <c r="GU861" s="57"/>
      <c r="GV861" s="57"/>
      <c r="GW861" s="57"/>
      <c r="GX861" s="57"/>
      <c r="GY861" s="57"/>
      <c r="GZ861" s="57"/>
      <c r="HA861" s="57"/>
      <c r="HB861" s="57"/>
      <c r="HC861" s="57"/>
      <c r="HD861" s="57"/>
      <c r="HE861" s="57"/>
      <c r="HF861" s="57"/>
      <c r="HG861" s="57"/>
      <c r="HH861" s="57"/>
      <c r="HI861" s="57"/>
      <c r="HJ861" s="57"/>
      <c r="HK861" s="57"/>
      <c r="HL861" s="57"/>
      <c r="HM861" s="57"/>
      <c r="HN861" s="57"/>
      <c r="HO861" s="57"/>
      <c r="HP861" s="57"/>
      <c r="HQ861" s="57"/>
      <c r="HR861" s="57"/>
      <c r="HS861" s="57"/>
      <c r="HT861" s="57"/>
      <c r="HU861" s="57"/>
      <c r="HV861" s="57"/>
      <c r="HW861" s="57"/>
      <c r="HX861" s="57"/>
      <c r="HY861" s="57"/>
      <c r="HZ861" s="57"/>
      <c r="IA861" s="57"/>
      <c r="IB861" s="57"/>
      <c r="IC861" s="57"/>
    </row>
    <row r="862" spans="4:237"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  <c r="AA862" s="57"/>
      <c r="AB862" s="57"/>
      <c r="AC862" s="57"/>
      <c r="AD862" s="57"/>
      <c r="AE862" s="57"/>
      <c r="AF862" s="57"/>
      <c r="AG862" s="57"/>
      <c r="AH862" s="57"/>
      <c r="AI862" s="57"/>
      <c r="AJ862" s="57"/>
      <c r="AK862" s="57"/>
      <c r="AL862" s="57"/>
      <c r="AM862" s="57"/>
      <c r="AN862" s="57"/>
      <c r="AO862" s="57"/>
      <c r="AP862" s="57"/>
      <c r="AQ862" s="57"/>
      <c r="AR862" s="57"/>
      <c r="AS862" s="57"/>
      <c r="AT862" s="57"/>
      <c r="AU862" s="57"/>
      <c r="AV862" s="57"/>
      <c r="AW862" s="57"/>
      <c r="AX862" s="57"/>
      <c r="AY862" s="57"/>
      <c r="AZ862" s="57"/>
      <c r="BA862" s="57"/>
      <c r="BB862" s="57"/>
      <c r="BC862" s="57"/>
      <c r="BD862" s="57"/>
      <c r="BE862" s="57"/>
      <c r="BF862" s="57"/>
      <c r="BG862" s="57"/>
      <c r="BH862" s="57"/>
      <c r="BI862" s="57"/>
      <c r="BJ862" s="57"/>
      <c r="BK862" s="57"/>
      <c r="BL862" s="57"/>
      <c r="BM862" s="57"/>
      <c r="BN862" s="57"/>
      <c r="BO862" s="57"/>
      <c r="BP862" s="57"/>
      <c r="BQ862" s="57"/>
      <c r="BR862" s="57"/>
      <c r="BS862" s="57"/>
      <c r="BT862" s="57"/>
      <c r="BU862" s="57"/>
      <c r="BV862" s="57"/>
      <c r="BW862" s="57"/>
      <c r="BX862" s="57"/>
      <c r="BY862" s="57"/>
      <c r="BZ862" s="57"/>
      <c r="CA862" s="57"/>
      <c r="CB862" s="57"/>
      <c r="CC862" s="57"/>
      <c r="CD862" s="57"/>
      <c r="CE862" s="57"/>
      <c r="CF862" s="57"/>
      <c r="CG862" s="57"/>
      <c r="CH862" s="57"/>
      <c r="CI862" s="57"/>
      <c r="CJ862" s="57"/>
      <c r="CK862" s="57"/>
      <c r="CL862" s="57"/>
      <c r="CM862" s="57"/>
      <c r="CN862" s="57"/>
      <c r="CO862" s="57"/>
      <c r="CP862" s="57"/>
      <c r="CQ862" s="57"/>
      <c r="CR862" s="57"/>
      <c r="CS862" s="57"/>
      <c r="CT862" s="57"/>
      <c r="CU862" s="57"/>
      <c r="CV862" s="57"/>
      <c r="CW862" s="57"/>
      <c r="CX862" s="57"/>
      <c r="CY862" s="57"/>
      <c r="CZ862" s="57"/>
      <c r="DA862" s="57"/>
      <c r="DB862" s="57"/>
      <c r="DC862" s="57"/>
      <c r="DD862" s="57"/>
      <c r="DE862" s="57"/>
      <c r="DF862" s="57"/>
      <c r="DG862" s="57"/>
      <c r="DH862" s="57"/>
      <c r="DI862" s="57"/>
      <c r="DJ862" s="57"/>
      <c r="DK862" s="57"/>
      <c r="DL862" s="57"/>
      <c r="DM862" s="57"/>
      <c r="DN862" s="57"/>
      <c r="DO862" s="57"/>
      <c r="DP862" s="57"/>
      <c r="DQ862" s="57"/>
      <c r="DR862" s="57"/>
      <c r="DS862" s="57"/>
      <c r="DT862" s="57"/>
      <c r="DU862" s="57"/>
      <c r="DV862" s="57"/>
      <c r="DW862" s="57"/>
      <c r="DX862" s="57"/>
      <c r="DY862" s="57"/>
      <c r="DZ862" s="57"/>
      <c r="EA862" s="57"/>
      <c r="EB862" s="57"/>
      <c r="EC862" s="57"/>
      <c r="ED862" s="57"/>
      <c r="EE862" s="57"/>
      <c r="EF862" s="57"/>
      <c r="EG862" s="57"/>
      <c r="EH862" s="57"/>
      <c r="EI862" s="57"/>
      <c r="EJ862" s="57"/>
      <c r="EK862" s="57"/>
      <c r="EL862" s="57"/>
      <c r="EM862" s="57"/>
      <c r="EN862" s="57"/>
      <c r="EO862" s="57"/>
      <c r="EP862" s="57"/>
      <c r="EQ862" s="57"/>
      <c r="ER862" s="57"/>
      <c r="ES862" s="57"/>
      <c r="ET862" s="57"/>
      <c r="EU862" s="57"/>
      <c r="EV862" s="57"/>
      <c r="EW862" s="57"/>
      <c r="EX862" s="57"/>
      <c r="EY862" s="57"/>
      <c r="EZ862" s="57"/>
      <c r="FA862" s="57"/>
      <c r="FB862" s="57"/>
      <c r="FC862" s="57"/>
      <c r="FD862" s="57"/>
      <c r="FE862" s="57"/>
      <c r="FF862" s="57"/>
      <c r="FG862" s="57"/>
      <c r="FH862" s="57"/>
      <c r="FI862" s="57"/>
      <c r="FJ862" s="57"/>
      <c r="FK862" s="57"/>
      <c r="FL862" s="57"/>
      <c r="FM862" s="57"/>
      <c r="FN862" s="57"/>
      <c r="FO862" s="57"/>
      <c r="FP862" s="57"/>
      <c r="FQ862" s="57"/>
      <c r="FR862" s="57"/>
      <c r="FS862" s="57"/>
      <c r="FT862" s="57"/>
      <c r="FU862" s="57"/>
      <c r="FV862" s="57"/>
      <c r="FW862" s="57"/>
      <c r="FX862" s="57"/>
      <c r="FY862" s="57"/>
      <c r="FZ862" s="57"/>
      <c r="GA862" s="57"/>
      <c r="GB862" s="57"/>
      <c r="GC862" s="57"/>
      <c r="GD862" s="57"/>
      <c r="GE862" s="57"/>
      <c r="GF862" s="57"/>
      <c r="GG862" s="57"/>
      <c r="GH862" s="57"/>
      <c r="GI862" s="57"/>
      <c r="GJ862" s="57"/>
      <c r="GK862" s="57"/>
      <c r="GL862" s="57"/>
      <c r="GM862" s="57"/>
      <c r="GN862" s="57"/>
      <c r="GO862" s="57"/>
      <c r="GP862" s="57"/>
      <c r="GQ862" s="57"/>
      <c r="GR862" s="57"/>
      <c r="GS862" s="57"/>
      <c r="GT862" s="57"/>
      <c r="GU862" s="57"/>
      <c r="GV862" s="57"/>
      <c r="GW862" s="57"/>
      <c r="GX862" s="57"/>
      <c r="GY862" s="57"/>
      <c r="GZ862" s="57"/>
      <c r="HA862" s="57"/>
      <c r="HB862" s="57"/>
      <c r="HC862" s="57"/>
      <c r="HD862" s="57"/>
      <c r="HE862" s="57"/>
      <c r="HF862" s="57"/>
      <c r="HG862" s="57"/>
      <c r="HH862" s="57"/>
      <c r="HI862" s="57"/>
      <c r="HJ862" s="57"/>
      <c r="HK862" s="57"/>
      <c r="HL862" s="57"/>
      <c r="HM862" s="57"/>
      <c r="HN862" s="57"/>
      <c r="HO862" s="57"/>
      <c r="HP862" s="57"/>
      <c r="HQ862" s="57"/>
      <c r="HR862" s="57"/>
      <c r="HS862" s="57"/>
      <c r="HT862" s="57"/>
      <c r="HU862" s="57"/>
      <c r="HV862" s="57"/>
      <c r="HW862" s="57"/>
      <c r="HX862" s="57"/>
      <c r="HY862" s="57"/>
      <c r="HZ862" s="57"/>
      <c r="IA862" s="57"/>
      <c r="IB862" s="57"/>
      <c r="IC862" s="57"/>
    </row>
    <row r="863" spans="4:237"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  <c r="AA863" s="57"/>
      <c r="AB863" s="57"/>
      <c r="AC863" s="57"/>
      <c r="AD863" s="57"/>
      <c r="AE863" s="57"/>
      <c r="AF863" s="57"/>
      <c r="AG863" s="57"/>
      <c r="AH863" s="57"/>
      <c r="AI863" s="57"/>
      <c r="AJ863" s="57"/>
      <c r="AK863" s="57"/>
      <c r="AL863" s="57"/>
      <c r="AM863" s="57"/>
      <c r="AN863" s="57"/>
      <c r="AO863" s="57"/>
      <c r="AP863" s="57"/>
      <c r="AQ863" s="57"/>
      <c r="AR863" s="57"/>
      <c r="AS863" s="57"/>
      <c r="AT863" s="57"/>
      <c r="AU863" s="57"/>
      <c r="AV863" s="57"/>
      <c r="AW863" s="57"/>
      <c r="AX863" s="57"/>
      <c r="AY863" s="57"/>
      <c r="AZ863" s="57"/>
      <c r="BA863" s="57"/>
      <c r="BB863" s="57"/>
      <c r="BC863" s="57"/>
      <c r="BD863" s="57"/>
      <c r="BE863" s="57"/>
      <c r="BF863" s="57"/>
      <c r="BG863" s="57"/>
      <c r="BH863" s="57"/>
      <c r="BI863" s="57"/>
      <c r="BJ863" s="57"/>
      <c r="BK863" s="57"/>
      <c r="BL863" s="57"/>
      <c r="BM863" s="57"/>
      <c r="BN863" s="57"/>
      <c r="BO863" s="57"/>
      <c r="BP863" s="57"/>
      <c r="BQ863" s="57"/>
      <c r="BR863" s="57"/>
      <c r="BS863" s="57"/>
      <c r="BT863" s="57"/>
      <c r="BU863" s="57"/>
      <c r="BV863" s="57"/>
      <c r="BW863" s="57"/>
      <c r="BX863" s="57"/>
      <c r="BY863" s="57"/>
      <c r="BZ863" s="57"/>
      <c r="CA863" s="57"/>
      <c r="CB863" s="57"/>
      <c r="CC863" s="57"/>
      <c r="CD863" s="57"/>
      <c r="CE863" s="57"/>
      <c r="CF863" s="57"/>
      <c r="CG863" s="57"/>
      <c r="CH863" s="57"/>
      <c r="CI863" s="57"/>
      <c r="CJ863" s="57"/>
      <c r="CK863" s="57"/>
      <c r="CL863" s="57"/>
      <c r="CM863" s="57"/>
      <c r="CN863" s="57"/>
      <c r="CO863" s="57"/>
      <c r="CP863" s="57"/>
      <c r="CQ863" s="57"/>
      <c r="CR863" s="57"/>
      <c r="CS863" s="57"/>
      <c r="CT863" s="57"/>
      <c r="CU863" s="57"/>
      <c r="CV863" s="57"/>
      <c r="CW863" s="57"/>
      <c r="CX863" s="57"/>
      <c r="CY863" s="57"/>
      <c r="CZ863" s="57"/>
      <c r="DA863" s="57"/>
      <c r="DB863" s="57"/>
      <c r="DC863" s="57"/>
      <c r="DD863" s="57"/>
      <c r="DE863" s="57"/>
      <c r="DF863" s="57"/>
      <c r="DG863" s="57"/>
      <c r="DH863" s="57"/>
      <c r="DI863" s="57"/>
      <c r="DJ863" s="57"/>
      <c r="DK863" s="57"/>
      <c r="DL863" s="57"/>
      <c r="DM863" s="57"/>
      <c r="DN863" s="57"/>
      <c r="DO863" s="57"/>
      <c r="DP863" s="57"/>
      <c r="DQ863" s="57"/>
      <c r="DR863" s="57"/>
      <c r="DS863" s="57"/>
      <c r="DT863" s="57"/>
      <c r="DU863" s="57"/>
      <c r="DV863" s="57"/>
      <c r="DW863" s="57"/>
      <c r="DX863" s="57"/>
      <c r="DY863" s="57"/>
      <c r="DZ863" s="57"/>
      <c r="EA863" s="57"/>
      <c r="EB863" s="57"/>
      <c r="EC863" s="57"/>
      <c r="ED863" s="57"/>
      <c r="EE863" s="57"/>
      <c r="EF863" s="57"/>
      <c r="EG863" s="57"/>
      <c r="EH863" s="57"/>
      <c r="EI863" s="57"/>
      <c r="EJ863" s="57"/>
      <c r="EK863" s="57"/>
      <c r="EL863" s="57"/>
      <c r="EM863" s="57"/>
      <c r="EN863" s="57"/>
      <c r="EO863" s="57"/>
      <c r="EP863" s="57"/>
      <c r="EQ863" s="57"/>
      <c r="ER863" s="57"/>
      <c r="ES863" s="57"/>
      <c r="ET863" s="57"/>
      <c r="EU863" s="57"/>
      <c r="EV863" s="57"/>
      <c r="EW863" s="57"/>
      <c r="EX863" s="57"/>
      <c r="EY863" s="57"/>
      <c r="EZ863" s="57"/>
      <c r="FA863" s="57"/>
      <c r="FB863" s="57"/>
      <c r="FC863" s="57"/>
      <c r="FD863" s="57"/>
      <c r="FE863" s="57"/>
      <c r="FF863" s="57"/>
      <c r="FG863" s="57"/>
      <c r="FH863" s="57"/>
      <c r="FI863" s="57"/>
      <c r="FJ863" s="57"/>
      <c r="FK863" s="57"/>
      <c r="FL863" s="57"/>
      <c r="FM863" s="57"/>
      <c r="FN863" s="57"/>
      <c r="FO863" s="57"/>
      <c r="FP863" s="57"/>
      <c r="FQ863" s="57"/>
      <c r="FR863" s="57"/>
      <c r="FS863" s="57"/>
      <c r="FT863" s="57"/>
      <c r="FU863" s="57"/>
      <c r="FV863" s="57"/>
      <c r="FW863" s="57"/>
      <c r="FX863" s="57"/>
      <c r="FY863" s="57"/>
      <c r="FZ863" s="57"/>
      <c r="GA863" s="57"/>
      <c r="GB863" s="57"/>
      <c r="GC863" s="57"/>
      <c r="GD863" s="57"/>
      <c r="GE863" s="57"/>
      <c r="GF863" s="57"/>
      <c r="GG863" s="57"/>
      <c r="GH863" s="57"/>
      <c r="GI863" s="57"/>
      <c r="GJ863" s="57"/>
      <c r="GK863" s="57"/>
      <c r="GL863" s="57"/>
      <c r="GM863" s="57"/>
      <c r="GN863" s="57"/>
      <c r="GO863" s="57"/>
      <c r="GP863" s="57"/>
      <c r="GQ863" s="57"/>
      <c r="GR863" s="57"/>
      <c r="GS863" s="57"/>
      <c r="GT863" s="57"/>
      <c r="GU863" s="57"/>
      <c r="GV863" s="57"/>
      <c r="GW863" s="57"/>
      <c r="GX863" s="57"/>
      <c r="GY863" s="57"/>
      <c r="GZ863" s="57"/>
      <c r="HA863" s="57"/>
      <c r="HB863" s="57"/>
      <c r="HC863" s="57"/>
      <c r="HD863" s="57"/>
      <c r="HE863" s="57"/>
      <c r="HF863" s="57"/>
      <c r="HG863" s="57"/>
      <c r="HH863" s="57"/>
      <c r="HI863" s="57"/>
      <c r="HJ863" s="57"/>
      <c r="HK863" s="57"/>
      <c r="HL863" s="57"/>
      <c r="HM863" s="57"/>
      <c r="HN863" s="57"/>
      <c r="HO863" s="57"/>
      <c r="HP863" s="57"/>
      <c r="HQ863" s="57"/>
      <c r="HR863" s="57"/>
      <c r="HS863" s="57"/>
      <c r="HT863" s="57"/>
      <c r="HU863" s="57"/>
      <c r="HV863" s="57"/>
      <c r="HW863" s="57"/>
      <c r="HX863" s="57"/>
      <c r="HY863" s="57"/>
      <c r="HZ863" s="57"/>
      <c r="IA863" s="57"/>
      <c r="IB863" s="57"/>
      <c r="IC863" s="57"/>
    </row>
    <row r="864" spans="4:237"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  <c r="AA864" s="57"/>
      <c r="AB864" s="57"/>
      <c r="AC864" s="57"/>
      <c r="AD864" s="57"/>
      <c r="AE864" s="57"/>
      <c r="AF864" s="57"/>
      <c r="AG864" s="57"/>
      <c r="AH864" s="57"/>
      <c r="AI864" s="57"/>
      <c r="AJ864" s="57"/>
      <c r="AK864" s="57"/>
      <c r="AL864" s="57"/>
      <c r="AM864" s="57"/>
      <c r="AN864" s="57"/>
      <c r="AO864" s="57"/>
      <c r="AP864" s="57"/>
      <c r="AQ864" s="57"/>
      <c r="AR864" s="57"/>
      <c r="AS864" s="57"/>
      <c r="AT864" s="57"/>
      <c r="AU864" s="57"/>
      <c r="AV864" s="57"/>
      <c r="AW864" s="57"/>
      <c r="AX864" s="57"/>
      <c r="AY864" s="57"/>
      <c r="AZ864" s="57"/>
      <c r="BA864" s="57"/>
      <c r="BB864" s="57"/>
      <c r="BC864" s="57"/>
      <c r="BD864" s="57"/>
      <c r="BE864" s="57"/>
      <c r="BF864" s="57"/>
      <c r="BG864" s="57"/>
      <c r="BH864" s="57"/>
      <c r="BI864" s="57"/>
      <c r="BJ864" s="57"/>
      <c r="BK864" s="57"/>
      <c r="BL864" s="57"/>
      <c r="BM864" s="57"/>
      <c r="BN864" s="57"/>
      <c r="BO864" s="57"/>
      <c r="BP864" s="57"/>
      <c r="BQ864" s="57"/>
      <c r="BR864" s="57"/>
      <c r="BS864" s="57"/>
      <c r="BT864" s="57"/>
      <c r="BU864" s="57"/>
      <c r="BV864" s="57"/>
      <c r="BW864" s="57"/>
      <c r="BX864" s="57"/>
      <c r="BY864" s="57"/>
      <c r="BZ864" s="57"/>
      <c r="CA864" s="57"/>
      <c r="CB864" s="57"/>
      <c r="CC864" s="57"/>
      <c r="CD864" s="57"/>
      <c r="CE864" s="57"/>
      <c r="CF864" s="57"/>
      <c r="CG864" s="57"/>
      <c r="CH864" s="57"/>
      <c r="CI864" s="57"/>
      <c r="CJ864" s="57"/>
      <c r="CK864" s="57"/>
      <c r="CL864" s="57"/>
      <c r="CM864" s="57"/>
      <c r="CN864" s="57"/>
      <c r="CO864" s="57"/>
      <c r="CP864" s="57"/>
      <c r="CQ864" s="57"/>
      <c r="CR864" s="57"/>
      <c r="CS864" s="57"/>
      <c r="CT864" s="57"/>
      <c r="CU864" s="57"/>
      <c r="CV864" s="57"/>
      <c r="CW864" s="57"/>
      <c r="CX864" s="57"/>
      <c r="CY864" s="57"/>
      <c r="CZ864" s="57"/>
      <c r="DA864" s="57"/>
      <c r="DB864" s="57"/>
      <c r="DC864" s="57"/>
      <c r="DD864" s="57"/>
      <c r="DE864" s="57"/>
      <c r="DF864" s="57"/>
      <c r="DG864" s="57"/>
      <c r="DH864" s="57"/>
      <c r="DI864" s="57"/>
      <c r="DJ864" s="57"/>
      <c r="DK864" s="57"/>
      <c r="DL864" s="57"/>
      <c r="DM864" s="57"/>
      <c r="DN864" s="57"/>
      <c r="DO864" s="57"/>
      <c r="DP864" s="57"/>
      <c r="DQ864" s="57"/>
      <c r="DR864" s="57"/>
      <c r="DS864" s="57"/>
      <c r="DT864" s="57"/>
      <c r="DU864" s="57"/>
      <c r="DV864" s="57"/>
      <c r="DW864" s="57"/>
      <c r="DX864" s="57"/>
      <c r="DY864" s="57"/>
      <c r="DZ864" s="57"/>
      <c r="EA864" s="57"/>
      <c r="EB864" s="57"/>
      <c r="EC864" s="57"/>
      <c r="ED864" s="57"/>
      <c r="EE864" s="57"/>
      <c r="EF864" s="57"/>
      <c r="EG864" s="57"/>
      <c r="EH864" s="57"/>
      <c r="EI864" s="57"/>
      <c r="EJ864" s="57"/>
      <c r="EK864" s="57"/>
      <c r="EL864" s="57"/>
      <c r="EM864" s="57"/>
      <c r="EN864" s="57"/>
      <c r="EO864" s="57"/>
      <c r="EP864" s="57"/>
      <c r="EQ864" s="57"/>
      <c r="ER864" s="57"/>
      <c r="ES864" s="57"/>
      <c r="ET864" s="57"/>
      <c r="EU864" s="57"/>
      <c r="EV864" s="57"/>
      <c r="EW864" s="57"/>
      <c r="EX864" s="57"/>
      <c r="EY864" s="57"/>
      <c r="EZ864" s="57"/>
      <c r="FA864" s="57"/>
      <c r="FB864" s="57"/>
      <c r="FC864" s="57"/>
      <c r="FD864" s="57"/>
      <c r="FE864" s="57"/>
      <c r="FF864" s="57"/>
      <c r="FG864" s="57"/>
      <c r="FH864" s="57"/>
      <c r="FI864" s="57"/>
      <c r="FJ864" s="57"/>
      <c r="FK864" s="57"/>
      <c r="FL864" s="57"/>
      <c r="FM864" s="57"/>
      <c r="FN864" s="57"/>
      <c r="FO864" s="57"/>
      <c r="FP864" s="57"/>
      <c r="FQ864" s="57"/>
      <c r="FR864" s="57"/>
      <c r="FS864" s="57"/>
      <c r="FT864" s="57"/>
      <c r="FU864" s="57"/>
      <c r="FV864" s="57"/>
      <c r="FW864" s="57"/>
      <c r="FX864" s="57"/>
      <c r="FY864" s="57"/>
      <c r="FZ864" s="57"/>
      <c r="GA864" s="57"/>
      <c r="GB864" s="57"/>
      <c r="GC864" s="57"/>
      <c r="GD864" s="57"/>
      <c r="GE864" s="57"/>
      <c r="GF864" s="57"/>
      <c r="GG864" s="57"/>
      <c r="GH864" s="57"/>
      <c r="GI864" s="57"/>
      <c r="GJ864" s="57"/>
      <c r="GK864" s="57"/>
      <c r="GL864" s="57"/>
      <c r="GM864" s="57"/>
      <c r="GN864" s="57"/>
      <c r="GO864" s="57"/>
      <c r="GP864" s="57"/>
      <c r="GQ864" s="57"/>
      <c r="GR864" s="57"/>
      <c r="GS864" s="57"/>
      <c r="GT864" s="57"/>
      <c r="GU864" s="57"/>
      <c r="GV864" s="57"/>
      <c r="GW864" s="57"/>
      <c r="GX864" s="57"/>
      <c r="GY864" s="57"/>
      <c r="GZ864" s="57"/>
      <c r="HA864" s="57"/>
      <c r="HB864" s="57"/>
      <c r="HC864" s="57"/>
      <c r="HD864" s="57"/>
      <c r="HE864" s="57"/>
      <c r="HF864" s="57"/>
      <c r="HG864" s="57"/>
      <c r="HH864" s="57"/>
      <c r="HI864" s="57"/>
      <c r="HJ864" s="57"/>
      <c r="HK864" s="57"/>
      <c r="HL864" s="57"/>
      <c r="HM864" s="57"/>
      <c r="HN864" s="57"/>
      <c r="HO864" s="57"/>
      <c r="HP864" s="57"/>
      <c r="HQ864" s="57"/>
      <c r="HR864" s="57"/>
      <c r="HS864" s="57"/>
      <c r="HT864" s="57"/>
      <c r="HU864" s="57"/>
      <c r="HV864" s="57"/>
      <c r="HW864" s="57"/>
      <c r="HX864" s="57"/>
      <c r="HY864" s="57"/>
      <c r="HZ864" s="57"/>
      <c r="IA864" s="57"/>
      <c r="IB864" s="57"/>
      <c r="IC864" s="57"/>
    </row>
    <row r="865" spans="4:237"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  <c r="AA865" s="57"/>
      <c r="AB865" s="57"/>
      <c r="AC865" s="57"/>
      <c r="AD865" s="57"/>
      <c r="AE865" s="57"/>
      <c r="AF865" s="57"/>
      <c r="AG865" s="57"/>
      <c r="AH865" s="57"/>
      <c r="AI865" s="57"/>
      <c r="AJ865" s="57"/>
      <c r="AK865" s="57"/>
      <c r="AL865" s="57"/>
      <c r="AM865" s="57"/>
      <c r="AN865" s="57"/>
      <c r="AO865" s="57"/>
      <c r="AP865" s="57"/>
      <c r="AQ865" s="57"/>
      <c r="AR865" s="57"/>
      <c r="AS865" s="57"/>
      <c r="AT865" s="57"/>
      <c r="AU865" s="57"/>
      <c r="AV865" s="57"/>
      <c r="AW865" s="57"/>
      <c r="AX865" s="57"/>
      <c r="AY865" s="57"/>
      <c r="AZ865" s="57"/>
      <c r="BA865" s="57"/>
      <c r="BB865" s="57"/>
      <c r="BC865" s="57"/>
      <c r="BD865" s="57"/>
      <c r="BE865" s="57"/>
      <c r="BF865" s="57"/>
      <c r="BG865" s="57"/>
      <c r="BH865" s="57"/>
      <c r="BI865" s="57"/>
      <c r="BJ865" s="57"/>
      <c r="BK865" s="57"/>
      <c r="BL865" s="57"/>
      <c r="BM865" s="57"/>
      <c r="BN865" s="57"/>
      <c r="BO865" s="57"/>
      <c r="BP865" s="57"/>
      <c r="BQ865" s="57"/>
      <c r="BR865" s="57"/>
      <c r="BS865" s="57"/>
      <c r="BT865" s="57"/>
      <c r="BU865" s="57"/>
      <c r="BV865" s="57"/>
      <c r="BW865" s="57"/>
      <c r="BX865" s="57"/>
      <c r="BY865" s="57"/>
      <c r="BZ865" s="57"/>
      <c r="CA865" s="57"/>
      <c r="CB865" s="57"/>
      <c r="CC865" s="57"/>
      <c r="CD865" s="57"/>
      <c r="CE865" s="57"/>
      <c r="CF865" s="57"/>
      <c r="CG865" s="57"/>
      <c r="CH865" s="57"/>
      <c r="CI865" s="57"/>
      <c r="CJ865" s="57"/>
      <c r="CK865" s="57"/>
      <c r="CL865" s="57"/>
      <c r="CM865" s="57"/>
      <c r="CN865" s="57"/>
      <c r="CO865" s="57"/>
      <c r="CP865" s="57"/>
      <c r="CQ865" s="57"/>
      <c r="CR865" s="57"/>
      <c r="CS865" s="57"/>
      <c r="CT865" s="57"/>
      <c r="CU865" s="57"/>
      <c r="CV865" s="57"/>
      <c r="CW865" s="57"/>
      <c r="CX865" s="57"/>
      <c r="CY865" s="57"/>
      <c r="CZ865" s="57"/>
      <c r="DA865" s="57"/>
      <c r="DB865" s="57"/>
      <c r="DC865" s="57"/>
      <c r="DD865" s="57"/>
      <c r="DE865" s="57"/>
      <c r="DF865" s="57"/>
      <c r="DG865" s="57"/>
      <c r="DH865" s="57"/>
      <c r="DI865" s="57"/>
      <c r="DJ865" s="57"/>
      <c r="DK865" s="57"/>
      <c r="DL865" s="57"/>
      <c r="DM865" s="57"/>
      <c r="DN865" s="57"/>
      <c r="DO865" s="57"/>
      <c r="DP865" s="57"/>
      <c r="DQ865" s="57"/>
      <c r="DR865" s="57"/>
      <c r="DS865" s="57"/>
      <c r="DT865" s="57"/>
      <c r="DU865" s="57"/>
      <c r="DV865" s="57"/>
      <c r="DW865" s="57"/>
      <c r="DX865" s="57"/>
      <c r="DY865" s="57"/>
      <c r="DZ865" s="57"/>
      <c r="EA865" s="57"/>
      <c r="EB865" s="57"/>
      <c r="EC865" s="57"/>
      <c r="ED865" s="57"/>
      <c r="EE865" s="57"/>
      <c r="EF865" s="57"/>
      <c r="EG865" s="57"/>
      <c r="EH865" s="57"/>
      <c r="EI865" s="57"/>
      <c r="EJ865" s="57"/>
      <c r="EK865" s="57"/>
      <c r="EL865" s="57"/>
      <c r="EM865" s="57"/>
      <c r="EN865" s="57"/>
      <c r="EO865" s="57"/>
      <c r="EP865" s="57"/>
      <c r="EQ865" s="57"/>
      <c r="ER865" s="57"/>
      <c r="ES865" s="57"/>
      <c r="ET865" s="57"/>
      <c r="EU865" s="57"/>
      <c r="EV865" s="57"/>
      <c r="EW865" s="57"/>
      <c r="EX865" s="57"/>
      <c r="EY865" s="57"/>
      <c r="EZ865" s="57"/>
      <c r="FA865" s="57"/>
      <c r="FB865" s="57"/>
      <c r="FC865" s="57"/>
      <c r="FD865" s="57"/>
      <c r="FE865" s="57"/>
      <c r="FF865" s="57"/>
      <c r="FG865" s="57"/>
      <c r="FH865" s="57"/>
      <c r="FI865" s="57"/>
      <c r="FJ865" s="57"/>
      <c r="FK865" s="57"/>
      <c r="FL865" s="57"/>
      <c r="FM865" s="57"/>
      <c r="FN865" s="57"/>
      <c r="FO865" s="57"/>
      <c r="FP865" s="57"/>
      <c r="FQ865" s="57"/>
      <c r="FR865" s="57"/>
      <c r="FS865" s="57"/>
      <c r="FT865" s="57"/>
      <c r="FU865" s="57"/>
      <c r="FV865" s="57"/>
      <c r="FW865" s="57"/>
      <c r="FX865" s="57"/>
      <c r="FY865" s="57"/>
      <c r="FZ865" s="57"/>
      <c r="GA865" s="57"/>
      <c r="GB865" s="57"/>
      <c r="GC865" s="57"/>
      <c r="GD865" s="57"/>
      <c r="GE865" s="57"/>
      <c r="GF865" s="57"/>
      <c r="GG865" s="57"/>
      <c r="GH865" s="57"/>
      <c r="GI865" s="57"/>
      <c r="GJ865" s="57"/>
      <c r="GK865" s="57"/>
      <c r="GL865" s="57"/>
      <c r="GM865" s="57"/>
      <c r="GN865" s="57"/>
      <c r="GO865" s="57"/>
      <c r="GP865" s="57"/>
      <c r="GQ865" s="57"/>
      <c r="GR865" s="57"/>
      <c r="GS865" s="57"/>
      <c r="GT865" s="57"/>
      <c r="GU865" s="57"/>
      <c r="GV865" s="57"/>
      <c r="GW865" s="57"/>
      <c r="GX865" s="57"/>
      <c r="GY865" s="57"/>
      <c r="GZ865" s="57"/>
      <c r="HA865" s="57"/>
      <c r="HB865" s="57"/>
      <c r="HC865" s="57"/>
      <c r="HD865" s="57"/>
      <c r="HE865" s="57"/>
      <c r="HF865" s="57"/>
      <c r="HG865" s="57"/>
      <c r="HH865" s="57"/>
      <c r="HI865" s="57"/>
      <c r="HJ865" s="57"/>
      <c r="HK865" s="57"/>
      <c r="HL865" s="57"/>
      <c r="HM865" s="57"/>
      <c r="HN865" s="57"/>
      <c r="HO865" s="57"/>
      <c r="HP865" s="57"/>
      <c r="HQ865" s="57"/>
      <c r="HR865" s="57"/>
      <c r="HS865" s="57"/>
      <c r="HT865" s="57"/>
      <c r="HU865" s="57"/>
      <c r="HV865" s="57"/>
      <c r="HW865" s="57"/>
      <c r="HX865" s="57"/>
      <c r="HY865" s="57"/>
      <c r="HZ865" s="57"/>
      <c r="IA865" s="57"/>
      <c r="IB865" s="57"/>
      <c r="IC865" s="57"/>
    </row>
    <row r="866" spans="4:237"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  <c r="AA866" s="57"/>
      <c r="AB866" s="57"/>
      <c r="AC866" s="57"/>
      <c r="AD866" s="57"/>
      <c r="AE866" s="57"/>
      <c r="AF866" s="57"/>
      <c r="AG866" s="57"/>
      <c r="AH866" s="57"/>
      <c r="AI866" s="57"/>
      <c r="AJ866" s="57"/>
      <c r="AK866" s="57"/>
      <c r="AL866" s="57"/>
      <c r="AM866" s="57"/>
      <c r="AN866" s="57"/>
      <c r="AO866" s="57"/>
      <c r="AP866" s="57"/>
      <c r="AQ866" s="57"/>
      <c r="AR866" s="57"/>
      <c r="AS866" s="57"/>
      <c r="AT866" s="57"/>
      <c r="AU866" s="57"/>
      <c r="AV866" s="57"/>
      <c r="AW866" s="57"/>
      <c r="AX866" s="57"/>
      <c r="AY866" s="57"/>
      <c r="AZ866" s="57"/>
      <c r="BA866" s="57"/>
      <c r="BB866" s="57"/>
      <c r="BC866" s="57"/>
      <c r="BD866" s="57"/>
      <c r="BE866" s="57"/>
      <c r="BF866" s="57"/>
      <c r="BG866" s="57"/>
      <c r="BH866" s="57"/>
      <c r="BI866" s="57"/>
      <c r="BJ866" s="57"/>
      <c r="BK866" s="57"/>
      <c r="BL866" s="57"/>
      <c r="BM866" s="57"/>
      <c r="BN866" s="57"/>
      <c r="BO866" s="57"/>
      <c r="BP866" s="57"/>
      <c r="BQ866" s="57"/>
      <c r="BR866" s="57"/>
      <c r="BS866" s="57"/>
      <c r="BT866" s="57"/>
      <c r="BU866" s="57"/>
      <c r="BV866" s="57"/>
      <c r="BW866" s="57"/>
      <c r="BX866" s="57"/>
      <c r="BY866" s="57"/>
      <c r="BZ866" s="57"/>
      <c r="CA866" s="57"/>
      <c r="CB866" s="57"/>
      <c r="CC866" s="57"/>
      <c r="CD866" s="57"/>
      <c r="CE866" s="57"/>
      <c r="CF866" s="57"/>
      <c r="CG866" s="57"/>
      <c r="CH866" s="57"/>
      <c r="CI866" s="57"/>
      <c r="CJ866" s="57"/>
      <c r="CK866" s="57"/>
      <c r="CL866" s="57"/>
      <c r="CM866" s="57"/>
      <c r="CN866" s="57"/>
      <c r="CO866" s="57"/>
      <c r="CP866" s="57"/>
      <c r="CQ866" s="57"/>
      <c r="CR866" s="57"/>
      <c r="CS866" s="57"/>
      <c r="CT866" s="57"/>
      <c r="CU866" s="57"/>
      <c r="CV866" s="57"/>
      <c r="CW866" s="57"/>
      <c r="CX866" s="57"/>
      <c r="CY866" s="57"/>
      <c r="CZ866" s="57"/>
      <c r="DA866" s="57"/>
      <c r="DB866" s="57"/>
      <c r="DC866" s="57"/>
      <c r="DD866" s="57"/>
      <c r="DE866" s="57"/>
      <c r="DF866" s="57"/>
      <c r="DG866" s="57"/>
      <c r="DH866" s="57"/>
      <c r="DI866" s="57"/>
      <c r="DJ866" s="57"/>
      <c r="DK866" s="57"/>
      <c r="DL866" s="57"/>
      <c r="DM866" s="57"/>
      <c r="DN866" s="57"/>
      <c r="DO866" s="57"/>
      <c r="DP866" s="57"/>
      <c r="DQ866" s="57"/>
      <c r="DR866" s="57"/>
      <c r="DS866" s="57"/>
      <c r="DT866" s="57"/>
      <c r="DU866" s="57"/>
      <c r="DV866" s="57"/>
      <c r="DW866" s="57"/>
      <c r="DX866" s="57"/>
      <c r="DY866" s="57"/>
      <c r="DZ866" s="57"/>
      <c r="EA866" s="57"/>
      <c r="EB866" s="57"/>
      <c r="EC866" s="57"/>
      <c r="ED866" s="57"/>
      <c r="EE866" s="57"/>
      <c r="EF866" s="57"/>
      <c r="EG866" s="57"/>
      <c r="EH866" s="57"/>
      <c r="EI866" s="57"/>
      <c r="EJ866" s="57"/>
      <c r="EK866" s="57"/>
      <c r="EL866" s="57"/>
      <c r="EM866" s="57"/>
      <c r="EN866" s="57"/>
      <c r="EO866" s="57"/>
      <c r="EP866" s="57"/>
      <c r="EQ866" s="57"/>
      <c r="ER866" s="57"/>
      <c r="ES866" s="57"/>
      <c r="ET866" s="57"/>
      <c r="EU866" s="57"/>
      <c r="EV866" s="57"/>
      <c r="EW866" s="57"/>
      <c r="EX866" s="57"/>
      <c r="EY866" s="57"/>
      <c r="EZ866" s="57"/>
      <c r="FA866" s="57"/>
      <c r="FB866" s="57"/>
      <c r="FC866" s="57"/>
      <c r="FD866" s="57"/>
      <c r="FE866" s="57"/>
      <c r="FF866" s="57"/>
      <c r="FG866" s="57"/>
      <c r="FH866" s="57"/>
      <c r="FI866" s="57"/>
      <c r="FJ866" s="57"/>
      <c r="FK866" s="57"/>
      <c r="FL866" s="57"/>
      <c r="FM866" s="57"/>
      <c r="FN866" s="57"/>
      <c r="FO866" s="57"/>
      <c r="FP866" s="57"/>
      <c r="FQ866" s="57"/>
      <c r="FR866" s="57"/>
      <c r="FS866" s="57"/>
      <c r="FT866" s="57"/>
      <c r="FU866" s="57"/>
      <c r="FV866" s="57"/>
      <c r="FW866" s="57"/>
      <c r="FX866" s="57"/>
      <c r="FY866" s="57"/>
      <c r="FZ866" s="57"/>
      <c r="GA866" s="57"/>
      <c r="GB866" s="57"/>
      <c r="GC866" s="57"/>
      <c r="GD866" s="57"/>
      <c r="GE866" s="57"/>
      <c r="GF866" s="57"/>
      <c r="GG866" s="57"/>
      <c r="GH866" s="57"/>
      <c r="GI866" s="57"/>
      <c r="GJ866" s="57"/>
      <c r="GK866" s="57"/>
      <c r="GL866" s="57"/>
      <c r="GM866" s="57"/>
      <c r="GN866" s="57"/>
      <c r="GO866" s="57"/>
      <c r="GP866" s="57"/>
      <c r="GQ866" s="57"/>
      <c r="GR866" s="57"/>
      <c r="GS866" s="57"/>
      <c r="GT866" s="57"/>
      <c r="GU866" s="57"/>
      <c r="GV866" s="57"/>
      <c r="GW866" s="57"/>
      <c r="GX866" s="57"/>
      <c r="GY866" s="57"/>
      <c r="GZ866" s="57"/>
      <c r="HA866" s="57"/>
      <c r="HB866" s="57"/>
      <c r="HC866" s="57"/>
      <c r="HD866" s="57"/>
      <c r="HE866" s="57"/>
      <c r="HF866" s="57"/>
      <c r="HG866" s="57"/>
      <c r="HH866" s="57"/>
      <c r="HI866" s="57"/>
      <c r="HJ866" s="57"/>
      <c r="HK866" s="57"/>
      <c r="HL866" s="57"/>
      <c r="HM866" s="57"/>
      <c r="HN866" s="57"/>
      <c r="HO866" s="57"/>
      <c r="HP866" s="57"/>
      <c r="HQ866" s="57"/>
      <c r="HR866" s="57"/>
      <c r="HS866" s="57"/>
      <c r="HT866" s="57"/>
      <c r="HU866" s="57"/>
      <c r="HV866" s="57"/>
      <c r="HW866" s="57"/>
      <c r="HX866" s="57"/>
      <c r="HY866" s="57"/>
      <c r="HZ866" s="57"/>
      <c r="IA866" s="57"/>
      <c r="IB866" s="57"/>
      <c r="IC866" s="57"/>
    </row>
    <row r="867" spans="4:237"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  <c r="AA867" s="57"/>
      <c r="AB867" s="57"/>
      <c r="AC867" s="57"/>
      <c r="AD867" s="57"/>
      <c r="AE867" s="57"/>
      <c r="AF867" s="57"/>
      <c r="AG867" s="57"/>
      <c r="AH867" s="57"/>
      <c r="AI867" s="57"/>
      <c r="AJ867" s="57"/>
      <c r="AK867" s="57"/>
      <c r="AL867" s="57"/>
      <c r="AM867" s="57"/>
      <c r="AN867" s="57"/>
      <c r="AO867" s="57"/>
      <c r="AP867" s="57"/>
      <c r="AQ867" s="57"/>
      <c r="AR867" s="57"/>
      <c r="AS867" s="57"/>
      <c r="AT867" s="57"/>
      <c r="AU867" s="57"/>
      <c r="AV867" s="57"/>
      <c r="AW867" s="57"/>
      <c r="AX867" s="57"/>
      <c r="AY867" s="57"/>
      <c r="AZ867" s="57"/>
      <c r="BA867" s="57"/>
      <c r="BB867" s="57"/>
      <c r="BC867" s="57"/>
      <c r="BD867" s="57"/>
      <c r="BE867" s="57"/>
      <c r="BF867" s="57"/>
      <c r="BG867" s="57"/>
      <c r="BH867" s="57"/>
      <c r="BI867" s="57"/>
      <c r="BJ867" s="57"/>
      <c r="BK867" s="57"/>
      <c r="BL867" s="57"/>
      <c r="BM867" s="57"/>
      <c r="BN867" s="57"/>
      <c r="BO867" s="57"/>
      <c r="BP867" s="57"/>
      <c r="BQ867" s="57"/>
      <c r="BR867" s="57"/>
      <c r="BS867" s="57"/>
      <c r="BT867" s="57"/>
      <c r="BU867" s="57"/>
      <c r="BV867" s="57"/>
      <c r="BW867" s="57"/>
      <c r="BX867" s="57"/>
      <c r="BY867" s="57"/>
      <c r="BZ867" s="57"/>
      <c r="CA867" s="57"/>
      <c r="CB867" s="57"/>
      <c r="CC867" s="57"/>
      <c r="CD867" s="57"/>
      <c r="CE867" s="57"/>
      <c r="CF867" s="57"/>
      <c r="CG867" s="57"/>
      <c r="CH867" s="57"/>
      <c r="CI867" s="57"/>
      <c r="CJ867" s="57"/>
      <c r="CK867" s="57"/>
      <c r="CL867" s="57"/>
      <c r="CM867" s="57"/>
      <c r="CN867" s="57"/>
      <c r="CO867" s="57"/>
      <c r="CP867" s="57"/>
      <c r="CQ867" s="57"/>
      <c r="CR867" s="57"/>
      <c r="CS867" s="57"/>
      <c r="CT867" s="57"/>
      <c r="CU867" s="57"/>
      <c r="CV867" s="57"/>
      <c r="CW867" s="57"/>
      <c r="CX867" s="57"/>
      <c r="CY867" s="57"/>
      <c r="CZ867" s="57"/>
      <c r="DA867" s="57"/>
      <c r="DB867" s="57"/>
      <c r="DC867" s="57"/>
      <c r="DD867" s="57"/>
      <c r="DE867" s="57"/>
      <c r="DF867" s="57"/>
      <c r="DG867" s="57"/>
      <c r="DH867" s="57"/>
      <c r="DI867" s="57"/>
      <c r="DJ867" s="57"/>
      <c r="DK867" s="57"/>
      <c r="DL867" s="57"/>
      <c r="DM867" s="57"/>
      <c r="DN867" s="57"/>
      <c r="DO867" s="57"/>
      <c r="DP867" s="57"/>
      <c r="DQ867" s="57"/>
      <c r="DR867" s="57"/>
      <c r="DS867" s="57"/>
      <c r="DT867" s="57"/>
      <c r="DU867" s="57"/>
      <c r="DV867" s="57"/>
      <c r="DW867" s="57"/>
      <c r="DX867" s="57"/>
      <c r="DY867" s="57"/>
      <c r="DZ867" s="57"/>
      <c r="EA867" s="57"/>
      <c r="EB867" s="57"/>
      <c r="EC867" s="57"/>
      <c r="ED867" s="57"/>
      <c r="EE867" s="57"/>
      <c r="EF867" s="57"/>
      <c r="EG867" s="57"/>
      <c r="EH867" s="57"/>
      <c r="EI867" s="57"/>
      <c r="EJ867" s="57"/>
      <c r="EK867" s="57"/>
      <c r="EL867" s="57"/>
      <c r="EM867" s="57"/>
      <c r="EN867" s="57"/>
      <c r="EO867" s="57"/>
      <c r="EP867" s="57"/>
      <c r="EQ867" s="57"/>
      <c r="ER867" s="57"/>
      <c r="ES867" s="57"/>
      <c r="ET867" s="57"/>
      <c r="EU867" s="57"/>
      <c r="EV867" s="57"/>
      <c r="EW867" s="57"/>
      <c r="EX867" s="57"/>
      <c r="EY867" s="57"/>
      <c r="EZ867" s="57"/>
      <c r="FA867" s="57"/>
      <c r="FB867" s="57"/>
      <c r="FC867" s="57"/>
      <c r="FD867" s="57"/>
      <c r="FE867" s="57"/>
      <c r="FF867" s="57"/>
      <c r="FG867" s="57"/>
      <c r="FH867" s="57"/>
      <c r="FI867" s="57"/>
      <c r="FJ867" s="57"/>
      <c r="FK867" s="57"/>
      <c r="FL867" s="57"/>
      <c r="FM867" s="57"/>
      <c r="FN867" s="57"/>
      <c r="FO867" s="57"/>
      <c r="FP867" s="57"/>
      <c r="FQ867" s="57"/>
      <c r="FR867" s="57"/>
      <c r="FS867" s="57"/>
      <c r="FT867" s="57"/>
      <c r="FU867" s="57"/>
      <c r="FV867" s="57"/>
      <c r="FW867" s="57"/>
      <c r="FX867" s="57"/>
      <c r="FY867" s="57"/>
      <c r="FZ867" s="57"/>
      <c r="GA867" s="57"/>
      <c r="GB867" s="57"/>
      <c r="GC867" s="57"/>
      <c r="GD867" s="57"/>
      <c r="GE867" s="57"/>
      <c r="GF867" s="57"/>
      <c r="GG867" s="57"/>
      <c r="GH867" s="57"/>
      <c r="GI867" s="57"/>
      <c r="GJ867" s="57"/>
      <c r="GK867" s="57"/>
      <c r="GL867" s="57"/>
      <c r="GM867" s="57"/>
      <c r="GN867" s="57"/>
      <c r="GO867" s="57"/>
      <c r="GP867" s="57"/>
      <c r="GQ867" s="57"/>
      <c r="GR867" s="57"/>
      <c r="GS867" s="57"/>
      <c r="GT867" s="57"/>
      <c r="GU867" s="57"/>
      <c r="GV867" s="57"/>
      <c r="GW867" s="57"/>
      <c r="GX867" s="57"/>
      <c r="GY867" s="57"/>
      <c r="GZ867" s="57"/>
      <c r="HA867" s="57"/>
      <c r="HB867" s="57"/>
      <c r="HC867" s="57"/>
      <c r="HD867" s="57"/>
      <c r="HE867" s="57"/>
      <c r="HF867" s="57"/>
      <c r="HG867" s="57"/>
      <c r="HH867" s="57"/>
      <c r="HI867" s="57"/>
      <c r="HJ867" s="57"/>
      <c r="HK867" s="57"/>
      <c r="HL867" s="57"/>
      <c r="HM867" s="57"/>
      <c r="HN867" s="57"/>
      <c r="HO867" s="57"/>
      <c r="HP867" s="57"/>
      <c r="HQ867" s="57"/>
      <c r="HR867" s="57"/>
      <c r="HS867" s="57"/>
      <c r="HT867" s="57"/>
      <c r="HU867" s="57"/>
      <c r="HV867" s="57"/>
      <c r="HW867" s="57"/>
      <c r="HX867" s="57"/>
      <c r="HY867" s="57"/>
      <c r="HZ867" s="57"/>
      <c r="IA867" s="57"/>
      <c r="IB867" s="57"/>
      <c r="IC867" s="57"/>
    </row>
    <row r="868" spans="4:237"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  <c r="AA868" s="57"/>
      <c r="AB868" s="57"/>
      <c r="AC868" s="57"/>
      <c r="AD868" s="57"/>
      <c r="AE868" s="57"/>
      <c r="AF868" s="57"/>
      <c r="AG868" s="57"/>
      <c r="AH868" s="57"/>
      <c r="AI868" s="57"/>
      <c r="AJ868" s="57"/>
      <c r="AK868" s="57"/>
      <c r="AL868" s="57"/>
      <c r="AM868" s="57"/>
      <c r="AN868" s="57"/>
      <c r="AO868" s="57"/>
      <c r="AP868" s="57"/>
      <c r="AQ868" s="57"/>
      <c r="AR868" s="57"/>
      <c r="AS868" s="57"/>
      <c r="AT868" s="57"/>
      <c r="AU868" s="57"/>
      <c r="AV868" s="57"/>
      <c r="AW868" s="57"/>
      <c r="AX868" s="57"/>
      <c r="AY868" s="57"/>
      <c r="AZ868" s="57"/>
      <c r="BA868" s="57"/>
      <c r="BB868" s="57"/>
      <c r="BC868" s="57"/>
      <c r="BD868" s="57"/>
      <c r="BE868" s="57"/>
      <c r="BF868" s="57"/>
      <c r="BG868" s="57"/>
      <c r="BH868" s="57"/>
      <c r="BI868" s="57"/>
      <c r="BJ868" s="57"/>
      <c r="BK868" s="57"/>
      <c r="BL868" s="57"/>
      <c r="BM868" s="57"/>
      <c r="BN868" s="57"/>
      <c r="BO868" s="57"/>
      <c r="BP868" s="57"/>
      <c r="BQ868" s="57"/>
      <c r="BR868" s="57"/>
      <c r="BS868" s="57"/>
      <c r="BT868" s="57"/>
      <c r="BU868" s="57"/>
      <c r="BV868" s="57"/>
      <c r="BW868" s="57"/>
      <c r="BX868" s="57"/>
      <c r="BY868" s="57"/>
      <c r="BZ868" s="57"/>
      <c r="CA868" s="57"/>
      <c r="CB868" s="57"/>
      <c r="CC868" s="57"/>
      <c r="CD868" s="57"/>
      <c r="CE868" s="57"/>
      <c r="CF868" s="57"/>
      <c r="CG868" s="57"/>
      <c r="CH868" s="57"/>
      <c r="CI868" s="57"/>
      <c r="CJ868" s="57"/>
      <c r="CK868" s="57"/>
      <c r="CL868" s="57"/>
      <c r="CM868" s="57"/>
      <c r="CN868" s="57"/>
      <c r="CO868" s="57"/>
      <c r="CP868" s="57"/>
      <c r="CQ868" s="57"/>
      <c r="CR868" s="57"/>
      <c r="CS868" s="57"/>
      <c r="CT868" s="57"/>
      <c r="CU868" s="57"/>
      <c r="CV868" s="57"/>
      <c r="CW868" s="57"/>
      <c r="CX868" s="57"/>
      <c r="CY868" s="57"/>
      <c r="CZ868" s="57"/>
      <c r="DA868" s="57"/>
      <c r="DB868" s="57"/>
      <c r="DC868" s="57"/>
      <c r="DD868" s="57"/>
      <c r="DE868" s="57"/>
      <c r="DF868" s="57"/>
      <c r="DG868" s="57"/>
      <c r="DH868" s="57"/>
      <c r="DI868" s="57"/>
      <c r="DJ868" s="57"/>
      <c r="DK868" s="57"/>
      <c r="DL868" s="57"/>
      <c r="DM868" s="57"/>
      <c r="DN868" s="57"/>
      <c r="DO868" s="57"/>
      <c r="DP868" s="57"/>
      <c r="DQ868" s="57"/>
      <c r="DR868" s="57"/>
      <c r="DS868" s="57"/>
      <c r="DT868" s="57"/>
      <c r="DU868" s="57"/>
      <c r="DV868" s="57"/>
      <c r="DW868" s="57"/>
      <c r="DX868" s="57"/>
      <c r="DY868" s="57"/>
      <c r="DZ868" s="57"/>
      <c r="EA868" s="57"/>
      <c r="EB868" s="57"/>
      <c r="EC868" s="57"/>
      <c r="ED868" s="57"/>
      <c r="EE868" s="57"/>
      <c r="EF868" s="57"/>
      <c r="EG868" s="57"/>
      <c r="EH868" s="57"/>
      <c r="EI868" s="57"/>
      <c r="EJ868" s="57"/>
      <c r="EK868" s="57"/>
      <c r="EL868" s="57"/>
      <c r="EM868" s="57"/>
      <c r="EN868" s="57"/>
      <c r="EO868" s="57"/>
      <c r="EP868" s="57"/>
      <c r="EQ868" s="57"/>
      <c r="ER868" s="57"/>
      <c r="ES868" s="57"/>
      <c r="ET868" s="57"/>
      <c r="EU868" s="57"/>
      <c r="EV868" s="57"/>
      <c r="EW868" s="57"/>
      <c r="EX868" s="57"/>
      <c r="EY868" s="57"/>
      <c r="EZ868" s="57"/>
      <c r="FA868" s="57"/>
      <c r="FB868" s="57"/>
      <c r="FC868" s="57"/>
      <c r="FD868" s="57"/>
      <c r="FE868" s="57"/>
      <c r="FF868" s="57"/>
      <c r="FG868" s="57"/>
      <c r="FH868" s="57"/>
      <c r="FI868" s="57"/>
      <c r="FJ868" s="57"/>
      <c r="FK868" s="57"/>
      <c r="FL868" s="57"/>
      <c r="FM868" s="57"/>
      <c r="FN868" s="57"/>
      <c r="FO868" s="57"/>
      <c r="FP868" s="57"/>
      <c r="FQ868" s="57"/>
      <c r="FR868" s="57"/>
      <c r="FS868" s="57"/>
      <c r="FT868" s="57"/>
      <c r="FU868" s="57"/>
      <c r="FV868" s="57"/>
      <c r="FW868" s="57"/>
      <c r="FX868" s="57"/>
      <c r="FY868" s="57"/>
      <c r="FZ868" s="57"/>
      <c r="GA868" s="57"/>
      <c r="GB868" s="57"/>
      <c r="GC868" s="57"/>
      <c r="GD868" s="57"/>
      <c r="GE868" s="57"/>
      <c r="GF868" s="57"/>
      <c r="GG868" s="57"/>
      <c r="GH868" s="57"/>
      <c r="GI868" s="57"/>
      <c r="GJ868" s="57"/>
      <c r="GK868" s="57"/>
      <c r="GL868" s="57"/>
      <c r="GM868" s="57"/>
      <c r="GN868" s="57"/>
      <c r="GO868" s="57"/>
      <c r="GP868" s="57"/>
      <c r="GQ868" s="57"/>
      <c r="GR868" s="57"/>
      <c r="GS868" s="57"/>
      <c r="GT868" s="57"/>
      <c r="GU868" s="57"/>
      <c r="GV868" s="57"/>
      <c r="GW868" s="57"/>
      <c r="GX868" s="57"/>
      <c r="GY868" s="57"/>
      <c r="GZ868" s="57"/>
      <c r="HA868" s="57"/>
      <c r="HB868" s="57"/>
      <c r="HC868" s="57"/>
      <c r="HD868" s="57"/>
      <c r="HE868" s="57"/>
      <c r="HF868" s="57"/>
      <c r="HG868" s="57"/>
      <c r="HH868" s="57"/>
      <c r="HI868" s="57"/>
      <c r="HJ868" s="57"/>
      <c r="HK868" s="57"/>
      <c r="HL868" s="57"/>
      <c r="HM868" s="57"/>
      <c r="HN868" s="57"/>
      <c r="HO868" s="57"/>
      <c r="HP868" s="57"/>
      <c r="HQ868" s="57"/>
      <c r="HR868" s="57"/>
      <c r="HS868" s="57"/>
      <c r="HT868" s="57"/>
      <c r="HU868" s="57"/>
      <c r="HV868" s="57"/>
      <c r="HW868" s="57"/>
      <c r="HX868" s="57"/>
      <c r="HY868" s="57"/>
      <c r="HZ868" s="57"/>
      <c r="IA868" s="57"/>
      <c r="IB868" s="57"/>
      <c r="IC868" s="57"/>
    </row>
    <row r="869" spans="4:237"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  <c r="AA869" s="57"/>
      <c r="AB869" s="57"/>
      <c r="AC869" s="57"/>
      <c r="AD869" s="57"/>
      <c r="AE869" s="57"/>
      <c r="AF869" s="57"/>
      <c r="AG869" s="57"/>
      <c r="AH869" s="57"/>
      <c r="AI869" s="57"/>
      <c r="AJ869" s="57"/>
      <c r="AK869" s="57"/>
      <c r="AL869" s="57"/>
      <c r="AM869" s="57"/>
      <c r="AN869" s="57"/>
      <c r="AO869" s="57"/>
      <c r="AP869" s="57"/>
      <c r="AQ869" s="57"/>
      <c r="AR869" s="57"/>
      <c r="AS869" s="57"/>
      <c r="AT869" s="57"/>
      <c r="AU869" s="57"/>
      <c r="AV869" s="57"/>
      <c r="AW869" s="57"/>
      <c r="AX869" s="57"/>
      <c r="AY869" s="57"/>
      <c r="AZ869" s="57"/>
      <c r="BA869" s="57"/>
      <c r="BB869" s="57"/>
      <c r="BC869" s="57"/>
      <c r="BD869" s="57"/>
      <c r="BE869" s="57"/>
      <c r="BF869" s="57"/>
      <c r="BG869" s="57"/>
      <c r="BH869" s="57"/>
      <c r="BI869" s="57"/>
      <c r="BJ869" s="57"/>
      <c r="BK869" s="57"/>
      <c r="BL869" s="57"/>
      <c r="BM869" s="57"/>
      <c r="BN869" s="57"/>
      <c r="BO869" s="57"/>
      <c r="BP869" s="57"/>
      <c r="BQ869" s="57"/>
      <c r="BR869" s="57"/>
      <c r="BS869" s="57"/>
      <c r="BT869" s="57"/>
      <c r="BU869" s="57"/>
      <c r="BV869" s="57"/>
      <c r="BW869" s="57"/>
      <c r="BX869" s="57"/>
      <c r="BY869" s="57"/>
      <c r="BZ869" s="57"/>
      <c r="CA869" s="57"/>
      <c r="CB869" s="57"/>
      <c r="CC869" s="57"/>
      <c r="CD869" s="57"/>
      <c r="CE869" s="57"/>
      <c r="CF869" s="57"/>
      <c r="CG869" s="57"/>
      <c r="CH869" s="57"/>
      <c r="CI869" s="57"/>
      <c r="CJ869" s="57"/>
      <c r="CK869" s="57"/>
      <c r="CL869" s="57"/>
      <c r="CM869" s="57"/>
      <c r="CN869" s="57"/>
      <c r="CO869" s="57"/>
      <c r="CP869" s="57"/>
      <c r="CQ869" s="57"/>
      <c r="CR869" s="57"/>
      <c r="CS869" s="57"/>
      <c r="CT869" s="57"/>
      <c r="CU869" s="57"/>
      <c r="CV869" s="57"/>
      <c r="CW869" s="57"/>
      <c r="CX869" s="57"/>
      <c r="CY869" s="57"/>
      <c r="CZ869" s="57"/>
      <c r="DA869" s="57"/>
      <c r="DB869" s="57"/>
      <c r="DC869" s="57"/>
      <c r="DD869" s="57"/>
      <c r="DE869" s="57"/>
      <c r="DF869" s="57"/>
      <c r="DG869" s="57"/>
      <c r="DH869" s="57"/>
      <c r="DI869" s="57"/>
      <c r="DJ869" s="57"/>
      <c r="DK869" s="57"/>
      <c r="DL869" s="57"/>
      <c r="DM869" s="57"/>
      <c r="DN869" s="57"/>
      <c r="DO869" s="57"/>
      <c r="DP869" s="57"/>
      <c r="DQ869" s="57"/>
      <c r="DR869" s="57"/>
      <c r="DS869" s="57"/>
      <c r="DT869" s="57"/>
      <c r="DU869" s="57"/>
      <c r="DV869" s="57"/>
      <c r="DW869" s="57"/>
      <c r="DX869" s="57"/>
      <c r="DY869" s="57"/>
      <c r="DZ869" s="57"/>
      <c r="EA869" s="57"/>
      <c r="EB869" s="57"/>
      <c r="EC869" s="57"/>
      <c r="ED869" s="57"/>
      <c r="EE869" s="57"/>
      <c r="EF869" s="57"/>
      <c r="EG869" s="57"/>
      <c r="EH869" s="57"/>
      <c r="EI869" s="57"/>
      <c r="EJ869" s="57"/>
      <c r="EK869" s="57"/>
      <c r="EL869" s="57"/>
      <c r="EM869" s="57"/>
      <c r="EN869" s="57"/>
      <c r="EO869" s="57"/>
      <c r="EP869" s="57"/>
      <c r="EQ869" s="57"/>
      <c r="ER869" s="57"/>
      <c r="ES869" s="57"/>
      <c r="ET869" s="57"/>
      <c r="EU869" s="57"/>
      <c r="EV869" s="57"/>
      <c r="EW869" s="57"/>
      <c r="EX869" s="57"/>
      <c r="EY869" s="57"/>
      <c r="EZ869" s="57"/>
      <c r="FA869" s="57"/>
      <c r="FB869" s="57"/>
      <c r="FC869" s="57"/>
      <c r="FD869" s="57"/>
      <c r="FE869" s="57"/>
      <c r="FF869" s="57"/>
      <c r="FG869" s="57"/>
      <c r="FH869" s="57"/>
      <c r="FI869" s="57"/>
      <c r="FJ869" s="57"/>
      <c r="FK869" s="57"/>
      <c r="FL869" s="57"/>
      <c r="FM869" s="57"/>
      <c r="FN869" s="57"/>
      <c r="FO869" s="57"/>
      <c r="FP869" s="57"/>
      <c r="FQ869" s="57"/>
      <c r="FR869" s="57"/>
      <c r="FS869" s="57"/>
      <c r="FT869" s="57"/>
      <c r="FU869" s="57"/>
      <c r="FV869" s="57"/>
      <c r="FW869" s="57"/>
      <c r="FX869" s="57"/>
      <c r="FY869" s="57"/>
      <c r="FZ869" s="57"/>
      <c r="GA869" s="57"/>
      <c r="GB869" s="57"/>
      <c r="GC869" s="57"/>
      <c r="GD869" s="57"/>
      <c r="GE869" s="57"/>
      <c r="GF869" s="57"/>
      <c r="GG869" s="57"/>
      <c r="GH869" s="57"/>
      <c r="GI869" s="57"/>
      <c r="GJ869" s="57"/>
      <c r="GK869" s="57"/>
      <c r="GL869" s="57"/>
      <c r="GM869" s="57"/>
      <c r="GN869" s="57"/>
      <c r="GO869" s="57"/>
      <c r="GP869" s="57"/>
      <c r="GQ869" s="57"/>
      <c r="GR869" s="57"/>
      <c r="GS869" s="57"/>
      <c r="GT869" s="57"/>
      <c r="GU869" s="57"/>
      <c r="GV869" s="57"/>
      <c r="GW869" s="57"/>
      <c r="GX869" s="57"/>
      <c r="GY869" s="57"/>
      <c r="GZ869" s="57"/>
      <c r="HA869" s="57"/>
      <c r="HB869" s="57"/>
      <c r="HC869" s="57"/>
      <c r="HD869" s="57"/>
      <c r="HE869" s="57"/>
      <c r="HF869" s="57"/>
      <c r="HG869" s="57"/>
      <c r="HH869" s="57"/>
      <c r="HI869" s="57"/>
      <c r="HJ869" s="57"/>
      <c r="HK869" s="57"/>
      <c r="HL869" s="57"/>
      <c r="HM869" s="57"/>
      <c r="HN869" s="57"/>
      <c r="HO869" s="57"/>
      <c r="HP869" s="57"/>
      <c r="HQ869" s="57"/>
      <c r="HR869" s="57"/>
      <c r="HS869" s="57"/>
      <c r="HT869" s="57"/>
      <c r="HU869" s="57"/>
      <c r="HV869" s="57"/>
      <c r="HW869" s="57"/>
      <c r="HX869" s="57"/>
      <c r="HY869" s="57"/>
      <c r="HZ869" s="57"/>
      <c r="IA869" s="57"/>
      <c r="IB869" s="57"/>
      <c r="IC869" s="57"/>
    </row>
    <row r="870" spans="4:237"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  <c r="AA870" s="57"/>
      <c r="AB870" s="57"/>
      <c r="AC870" s="57"/>
      <c r="AD870" s="57"/>
      <c r="AE870" s="57"/>
      <c r="AF870" s="57"/>
      <c r="AG870" s="57"/>
      <c r="AH870" s="57"/>
      <c r="AI870" s="57"/>
      <c r="AJ870" s="57"/>
      <c r="AK870" s="57"/>
      <c r="AL870" s="57"/>
      <c r="AM870" s="57"/>
      <c r="AN870" s="57"/>
      <c r="AO870" s="57"/>
      <c r="AP870" s="57"/>
      <c r="AQ870" s="57"/>
      <c r="AR870" s="57"/>
      <c r="AS870" s="57"/>
      <c r="AT870" s="57"/>
      <c r="AU870" s="57"/>
      <c r="AV870" s="57"/>
      <c r="AW870" s="57"/>
      <c r="AX870" s="57"/>
      <c r="AY870" s="57"/>
      <c r="AZ870" s="57"/>
      <c r="BA870" s="57"/>
      <c r="BB870" s="57"/>
      <c r="BC870" s="57"/>
      <c r="BD870" s="57"/>
      <c r="BE870" s="57"/>
      <c r="BF870" s="57"/>
      <c r="BG870" s="57"/>
      <c r="BH870" s="57"/>
      <c r="BI870" s="57"/>
      <c r="BJ870" s="57"/>
      <c r="BK870" s="57"/>
      <c r="BL870" s="57"/>
      <c r="BM870" s="57"/>
      <c r="BN870" s="57"/>
      <c r="BO870" s="57"/>
      <c r="BP870" s="57"/>
      <c r="BQ870" s="57"/>
      <c r="BR870" s="57"/>
      <c r="BS870" s="57"/>
      <c r="BT870" s="57"/>
      <c r="BU870" s="57"/>
      <c r="BV870" s="57"/>
      <c r="BW870" s="57"/>
      <c r="BX870" s="57"/>
      <c r="BY870" s="57"/>
      <c r="BZ870" s="57"/>
      <c r="CA870" s="57"/>
      <c r="CB870" s="57"/>
      <c r="CC870" s="57"/>
      <c r="CD870" s="57"/>
      <c r="CE870" s="57"/>
      <c r="CF870" s="57"/>
      <c r="CG870" s="57"/>
      <c r="CH870" s="57"/>
      <c r="CI870" s="57"/>
      <c r="CJ870" s="57"/>
      <c r="CK870" s="57"/>
      <c r="CL870" s="57"/>
      <c r="CM870" s="57"/>
      <c r="CN870" s="57"/>
      <c r="CO870" s="57"/>
      <c r="CP870" s="57"/>
      <c r="CQ870" s="57"/>
      <c r="CR870" s="57"/>
      <c r="CS870" s="57"/>
      <c r="CT870" s="57"/>
      <c r="CU870" s="57"/>
      <c r="CV870" s="57"/>
      <c r="CW870" s="57"/>
      <c r="CX870" s="57"/>
      <c r="CY870" s="57"/>
      <c r="CZ870" s="57"/>
      <c r="DA870" s="57"/>
      <c r="DB870" s="57"/>
      <c r="DC870" s="57"/>
      <c r="DD870" s="57"/>
      <c r="DE870" s="57"/>
      <c r="DF870" s="57"/>
      <c r="DG870" s="57"/>
      <c r="DH870" s="57"/>
      <c r="DI870" s="57"/>
      <c r="DJ870" s="57"/>
      <c r="DK870" s="57"/>
      <c r="DL870" s="57"/>
      <c r="DM870" s="57"/>
      <c r="DN870" s="57"/>
      <c r="DO870" s="57"/>
      <c r="DP870" s="57"/>
      <c r="DQ870" s="57"/>
      <c r="DR870" s="57"/>
      <c r="DS870" s="57"/>
      <c r="DT870" s="57"/>
      <c r="DU870" s="57"/>
      <c r="DV870" s="57"/>
      <c r="DW870" s="57"/>
      <c r="DX870" s="57"/>
      <c r="DY870" s="57"/>
      <c r="DZ870" s="57"/>
      <c r="EA870" s="57"/>
      <c r="EB870" s="57"/>
      <c r="EC870" s="57"/>
      <c r="ED870" s="57"/>
      <c r="EE870" s="57"/>
      <c r="EF870" s="57"/>
      <c r="EG870" s="57"/>
      <c r="EH870" s="57"/>
      <c r="EI870" s="57"/>
      <c r="EJ870" s="57"/>
      <c r="EK870" s="57"/>
      <c r="EL870" s="57"/>
      <c r="EM870" s="57"/>
      <c r="EN870" s="57"/>
      <c r="EO870" s="57"/>
      <c r="EP870" s="57"/>
      <c r="EQ870" s="57"/>
      <c r="ER870" s="57"/>
      <c r="ES870" s="57"/>
      <c r="ET870" s="57"/>
      <c r="EU870" s="57"/>
      <c r="EV870" s="57"/>
      <c r="EW870" s="57"/>
      <c r="EX870" s="57"/>
      <c r="EY870" s="57"/>
      <c r="EZ870" s="57"/>
      <c r="FA870" s="57"/>
      <c r="FB870" s="57"/>
      <c r="FC870" s="57"/>
      <c r="FD870" s="57"/>
      <c r="FE870" s="57"/>
      <c r="FF870" s="57"/>
      <c r="FG870" s="57"/>
      <c r="FH870" s="57"/>
      <c r="FI870" s="57"/>
      <c r="FJ870" s="57"/>
      <c r="FK870" s="57"/>
      <c r="FL870" s="57"/>
      <c r="FM870" s="57"/>
      <c r="FN870" s="57"/>
      <c r="FO870" s="57"/>
      <c r="FP870" s="57"/>
      <c r="FQ870" s="57"/>
      <c r="FR870" s="57"/>
      <c r="FS870" s="57"/>
      <c r="FT870" s="57"/>
      <c r="FU870" s="57"/>
      <c r="FV870" s="57"/>
      <c r="FW870" s="57"/>
      <c r="FX870" s="57"/>
      <c r="FY870" s="57"/>
      <c r="FZ870" s="57"/>
      <c r="GA870" s="57"/>
      <c r="GB870" s="57"/>
      <c r="GC870" s="57"/>
      <c r="GD870" s="57"/>
      <c r="GE870" s="57"/>
      <c r="GF870" s="57"/>
      <c r="GG870" s="57"/>
      <c r="GH870" s="57"/>
      <c r="GI870" s="57"/>
      <c r="GJ870" s="57"/>
      <c r="GK870" s="57"/>
      <c r="GL870" s="57"/>
      <c r="GM870" s="57"/>
      <c r="GN870" s="57"/>
      <c r="GO870" s="57"/>
      <c r="GP870" s="57"/>
      <c r="GQ870" s="57"/>
      <c r="GR870" s="57"/>
      <c r="GS870" s="57"/>
      <c r="GT870" s="57"/>
      <c r="GU870" s="57"/>
      <c r="GV870" s="57"/>
      <c r="GW870" s="57"/>
      <c r="GX870" s="57"/>
      <c r="GY870" s="57"/>
      <c r="GZ870" s="57"/>
      <c r="HA870" s="57"/>
      <c r="HB870" s="57"/>
      <c r="HC870" s="57"/>
      <c r="HD870" s="57"/>
      <c r="HE870" s="57"/>
      <c r="HF870" s="57"/>
      <c r="HG870" s="57"/>
      <c r="HH870" s="57"/>
      <c r="HI870" s="57"/>
      <c r="HJ870" s="57"/>
      <c r="HK870" s="57"/>
      <c r="HL870" s="57"/>
      <c r="HM870" s="57"/>
      <c r="HN870" s="57"/>
      <c r="HO870" s="57"/>
      <c r="HP870" s="57"/>
      <c r="HQ870" s="57"/>
      <c r="HR870" s="57"/>
      <c r="HS870" s="57"/>
      <c r="HT870" s="57"/>
      <c r="HU870" s="57"/>
      <c r="HV870" s="57"/>
      <c r="HW870" s="57"/>
      <c r="HX870" s="57"/>
      <c r="HY870" s="57"/>
      <c r="HZ870" s="57"/>
      <c r="IA870" s="57"/>
      <c r="IB870" s="57"/>
      <c r="IC870" s="57"/>
    </row>
    <row r="871" spans="4:237"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  <c r="AA871" s="57"/>
      <c r="AB871" s="57"/>
      <c r="AC871" s="57"/>
      <c r="AD871" s="57"/>
      <c r="AE871" s="57"/>
      <c r="AF871" s="57"/>
      <c r="AG871" s="57"/>
      <c r="AH871" s="57"/>
      <c r="AI871" s="57"/>
      <c r="AJ871" s="57"/>
      <c r="AK871" s="57"/>
      <c r="AL871" s="57"/>
      <c r="AM871" s="57"/>
      <c r="AN871" s="57"/>
      <c r="AO871" s="57"/>
      <c r="AP871" s="57"/>
      <c r="AQ871" s="57"/>
      <c r="AR871" s="57"/>
      <c r="AS871" s="57"/>
      <c r="AT871" s="57"/>
      <c r="AU871" s="57"/>
      <c r="AV871" s="57"/>
      <c r="AW871" s="57"/>
      <c r="AX871" s="57"/>
      <c r="AY871" s="57"/>
      <c r="AZ871" s="57"/>
      <c r="BA871" s="57"/>
      <c r="BB871" s="57"/>
      <c r="BC871" s="57"/>
      <c r="BD871" s="57"/>
      <c r="BE871" s="57"/>
      <c r="BF871" s="57"/>
      <c r="BG871" s="57"/>
      <c r="BH871" s="57"/>
      <c r="BI871" s="57"/>
      <c r="BJ871" s="57"/>
      <c r="BK871" s="57"/>
      <c r="BL871" s="57"/>
      <c r="BM871" s="57"/>
      <c r="BN871" s="57"/>
      <c r="BO871" s="57"/>
      <c r="BP871" s="57"/>
      <c r="BQ871" s="57"/>
      <c r="BR871" s="57"/>
      <c r="BS871" s="57"/>
      <c r="BT871" s="57"/>
      <c r="BU871" s="57"/>
      <c r="BV871" s="57"/>
      <c r="BW871" s="57"/>
      <c r="BX871" s="57"/>
      <c r="BY871" s="57"/>
      <c r="BZ871" s="57"/>
      <c r="CA871" s="57"/>
      <c r="CB871" s="57"/>
      <c r="CC871" s="57"/>
      <c r="CD871" s="57"/>
      <c r="CE871" s="57"/>
      <c r="CF871" s="57"/>
      <c r="CG871" s="57"/>
      <c r="CH871" s="57"/>
      <c r="CI871" s="57"/>
      <c r="CJ871" s="57"/>
      <c r="CK871" s="57"/>
      <c r="CL871" s="57"/>
      <c r="CM871" s="57"/>
      <c r="CN871" s="57"/>
      <c r="CO871" s="57"/>
      <c r="CP871" s="57"/>
      <c r="CQ871" s="57"/>
      <c r="CR871" s="57"/>
      <c r="CS871" s="57"/>
      <c r="CT871" s="57"/>
      <c r="CU871" s="57"/>
      <c r="CV871" s="57"/>
      <c r="CW871" s="57"/>
      <c r="CX871" s="57"/>
      <c r="CY871" s="57"/>
      <c r="CZ871" s="57"/>
      <c r="DA871" s="57"/>
      <c r="DB871" s="57"/>
      <c r="DC871" s="57"/>
      <c r="DD871" s="57"/>
      <c r="DE871" s="57"/>
      <c r="DF871" s="57"/>
      <c r="DG871" s="57"/>
      <c r="DH871" s="57"/>
      <c r="DI871" s="57"/>
      <c r="DJ871" s="57"/>
      <c r="DK871" s="57"/>
      <c r="DL871" s="57"/>
      <c r="DM871" s="57"/>
      <c r="DN871" s="57"/>
      <c r="DO871" s="57"/>
      <c r="DP871" s="57"/>
      <c r="DQ871" s="57"/>
      <c r="DR871" s="57"/>
      <c r="DS871" s="57"/>
      <c r="DT871" s="57"/>
      <c r="DU871" s="57"/>
      <c r="DV871" s="57"/>
      <c r="DW871" s="57"/>
      <c r="DX871" s="57"/>
      <c r="DY871" s="57"/>
      <c r="DZ871" s="57"/>
      <c r="EA871" s="57"/>
      <c r="EB871" s="57"/>
      <c r="EC871" s="57"/>
      <c r="ED871" s="57"/>
      <c r="EE871" s="57"/>
      <c r="EF871" s="57"/>
      <c r="EG871" s="57"/>
      <c r="EH871" s="57"/>
      <c r="EI871" s="57"/>
      <c r="EJ871" s="57"/>
      <c r="EK871" s="57"/>
      <c r="EL871" s="57"/>
      <c r="EM871" s="57"/>
      <c r="EN871" s="57"/>
      <c r="EO871" s="57"/>
      <c r="EP871" s="57"/>
      <c r="EQ871" s="57"/>
      <c r="ER871" s="57"/>
      <c r="ES871" s="57"/>
      <c r="ET871" s="57"/>
      <c r="EU871" s="57"/>
      <c r="EV871" s="57"/>
      <c r="EW871" s="57"/>
      <c r="EX871" s="57"/>
      <c r="EY871" s="57"/>
      <c r="EZ871" s="57"/>
      <c r="FA871" s="57"/>
      <c r="FB871" s="57"/>
      <c r="FC871" s="57"/>
      <c r="FD871" s="57"/>
      <c r="FE871" s="57"/>
      <c r="FF871" s="57"/>
      <c r="FG871" s="57"/>
      <c r="FH871" s="57"/>
      <c r="FI871" s="57"/>
      <c r="FJ871" s="57"/>
      <c r="FK871" s="57"/>
      <c r="FL871" s="57"/>
      <c r="FM871" s="57"/>
      <c r="FN871" s="57"/>
      <c r="FO871" s="57"/>
      <c r="FP871" s="57"/>
      <c r="FQ871" s="57"/>
      <c r="FR871" s="57"/>
      <c r="FS871" s="57"/>
      <c r="FT871" s="57"/>
      <c r="FU871" s="57"/>
      <c r="FV871" s="57"/>
      <c r="FW871" s="57"/>
      <c r="FX871" s="57"/>
      <c r="FY871" s="57"/>
      <c r="FZ871" s="57"/>
      <c r="GA871" s="57"/>
      <c r="GB871" s="57"/>
      <c r="GC871" s="57"/>
      <c r="GD871" s="57"/>
      <c r="GE871" s="57"/>
      <c r="GF871" s="57"/>
      <c r="GG871" s="57"/>
      <c r="GH871" s="57"/>
      <c r="GI871" s="57"/>
      <c r="GJ871" s="57"/>
      <c r="GK871" s="57"/>
      <c r="GL871" s="57"/>
      <c r="GM871" s="57"/>
      <c r="GN871" s="57"/>
      <c r="GO871" s="57"/>
      <c r="GP871" s="57"/>
      <c r="GQ871" s="57"/>
      <c r="GR871" s="57"/>
      <c r="GS871" s="57"/>
      <c r="GT871" s="57"/>
      <c r="GU871" s="57"/>
      <c r="GV871" s="57"/>
      <c r="GW871" s="57"/>
      <c r="GX871" s="57"/>
      <c r="GY871" s="57"/>
      <c r="GZ871" s="57"/>
      <c r="HA871" s="57"/>
      <c r="HB871" s="57"/>
      <c r="HC871" s="57"/>
      <c r="HD871" s="57"/>
      <c r="HE871" s="57"/>
      <c r="HF871" s="57"/>
      <c r="HG871" s="57"/>
      <c r="HH871" s="57"/>
      <c r="HI871" s="57"/>
      <c r="HJ871" s="57"/>
      <c r="HK871" s="57"/>
      <c r="HL871" s="57"/>
      <c r="HM871" s="57"/>
      <c r="HN871" s="57"/>
      <c r="HO871" s="57"/>
      <c r="HP871" s="57"/>
      <c r="HQ871" s="57"/>
      <c r="HR871" s="57"/>
      <c r="HS871" s="57"/>
      <c r="HT871" s="57"/>
      <c r="HU871" s="57"/>
      <c r="HV871" s="57"/>
      <c r="HW871" s="57"/>
      <c r="HX871" s="57"/>
      <c r="HY871" s="57"/>
      <c r="HZ871" s="57"/>
      <c r="IA871" s="57"/>
      <c r="IB871" s="57"/>
      <c r="IC871" s="57"/>
    </row>
    <row r="872" spans="4:237"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  <c r="AA872" s="57"/>
      <c r="AB872" s="57"/>
      <c r="AC872" s="57"/>
      <c r="AD872" s="57"/>
      <c r="AE872" s="57"/>
      <c r="AF872" s="57"/>
      <c r="AG872" s="57"/>
      <c r="AH872" s="57"/>
      <c r="AI872" s="57"/>
      <c r="AJ872" s="57"/>
      <c r="AK872" s="57"/>
      <c r="AL872" s="57"/>
      <c r="AM872" s="57"/>
      <c r="AN872" s="57"/>
      <c r="AO872" s="57"/>
      <c r="AP872" s="57"/>
      <c r="AQ872" s="57"/>
      <c r="AR872" s="57"/>
      <c r="AS872" s="57"/>
      <c r="AT872" s="57"/>
      <c r="AU872" s="57"/>
      <c r="AV872" s="57"/>
      <c r="AW872" s="57"/>
      <c r="AX872" s="57"/>
      <c r="AY872" s="57"/>
      <c r="AZ872" s="57"/>
      <c r="BA872" s="57"/>
      <c r="BB872" s="57"/>
      <c r="BC872" s="57"/>
      <c r="BD872" s="57"/>
      <c r="BE872" s="57"/>
      <c r="BF872" s="57"/>
      <c r="BG872" s="57"/>
      <c r="BH872" s="57"/>
      <c r="BI872" s="57"/>
      <c r="BJ872" s="57"/>
      <c r="BK872" s="57"/>
      <c r="BL872" s="57"/>
      <c r="BM872" s="57"/>
      <c r="BN872" s="57"/>
      <c r="BO872" s="57"/>
      <c r="BP872" s="57"/>
      <c r="BQ872" s="57"/>
      <c r="BR872" s="57"/>
      <c r="BS872" s="57"/>
      <c r="BT872" s="57"/>
      <c r="BU872" s="57"/>
      <c r="BV872" s="57"/>
      <c r="BW872" s="57"/>
      <c r="BX872" s="57"/>
      <c r="BY872" s="57"/>
      <c r="BZ872" s="57"/>
      <c r="CA872" s="57"/>
      <c r="CB872" s="57"/>
      <c r="CC872" s="57"/>
      <c r="CD872" s="57"/>
      <c r="CE872" s="57"/>
      <c r="CF872" s="57"/>
      <c r="CG872" s="57"/>
      <c r="CH872" s="57"/>
      <c r="CI872" s="57"/>
      <c r="CJ872" s="57"/>
      <c r="CK872" s="57"/>
      <c r="CL872" s="57"/>
      <c r="CM872" s="57"/>
      <c r="CN872" s="57"/>
      <c r="CO872" s="57"/>
      <c r="CP872" s="57"/>
      <c r="CQ872" s="57"/>
      <c r="CR872" s="57"/>
      <c r="CS872" s="57"/>
      <c r="CT872" s="57"/>
      <c r="CU872" s="57"/>
      <c r="CV872" s="57"/>
      <c r="CW872" s="57"/>
      <c r="CX872" s="57"/>
      <c r="CY872" s="57"/>
      <c r="CZ872" s="57"/>
      <c r="DA872" s="57"/>
      <c r="DB872" s="57"/>
      <c r="DC872" s="57"/>
      <c r="DD872" s="57"/>
      <c r="DE872" s="57"/>
      <c r="DF872" s="57"/>
      <c r="DG872" s="57"/>
      <c r="DH872" s="57"/>
      <c r="DI872" s="57"/>
      <c r="DJ872" s="57"/>
      <c r="DK872" s="57"/>
      <c r="DL872" s="57"/>
      <c r="DM872" s="57"/>
      <c r="DN872" s="57"/>
      <c r="DO872" s="57"/>
      <c r="DP872" s="57"/>
      <c r="DQ872" s="57"/>
      <c r="DR872" s="57"/>
      <c r="DS872" s="57"/>
      <c r="DT872" s="57"/>
      <c r="DU872" s="57"/>
      <c r="DV872" s="57"/>
      <c r="DW872" s="57"/>
      <c r="DX872" s="57"/>
      <c r="DY872" s="57"/>
      <c r="DZ872" s="57"/>
      <c r="EA872" s="57"/>
      <c r="EB872" s="57"/>
      <c r="EC872" s="57"/>
      <c r="ED872" s="57"/>
      <c r="EE872" s="57"/>
      <c r="EF872" s="57"/>
      <c r="EG872" s="57"/>
      <c r="EH872" s="57"/>
      <c r="EI872" s="57"/>
      <c r="EJ872" s="57"/>
      <c r="EK872" s="57"/>
      <c r="EL872" s="57"/>
      <c r="EM872" s="57"/>
      <c r="EN872" s="57"/>
      <c r="EO872" s="57"/>
      <c r="EP872" s="57"/>
      <c r="EQ872" s="57"/>
      <c r="ER872" s="57"/>
      <c r="ES872" s="57"/>
      <c r="ET872" s="57"/>
      <c r="EU872" s="57"/>
      <c r="EV872" s="57"/>
      <c r="EW872" s="57"/>
      <c r="EX872" s="57"/>
      <c r="EY872" s="57"/>
      <c r="EZ872" s="57"/>
      <c r="FA872" s="57"/>
      <c r="FB872" s="57"/>
      <c r="FC872" s="57"/>
      <c r="FD872" s="57"/>
      <c r="FE872" s="57"/>
      <c r="FF872" s="57"/>
      <c r="FG872" s="57"/>
      <c r="FH872" s="57"/>
      <c r="FI872" s="57"/>
      <c r="FJ872" s="57"/>
      <c r="FK872" s="57"/>
      <c r="FL872" s="57"/>
      <c r="FM872" s="57"/>
      <c r="FN872" s="57"/>
      <c r="FO872" s="57"/>
      <c r="FP872" s="57"/>
      <c r="FQ872" s="57"/>
      <c r="FR872" s="57"/>
      <c r="FS872" s="57"/>
      <c r="FT872" s="57"/>
      <c r="FU872" s="57"/>
      <c r="FV872" s="57"/>
      <c r="FW872" s="57"/>
      <c r="FX872" s="57"/>
      <c r="FY872" s="57"/>
      <c r="FZ872" s="57"/>
      <c r="GA872" s="57"/>
      <c r="GB872" s="57"/>
      <c r="GC872" s="57"/>
      <c r="GD872" s="57"/>
      <c r="GE872" s="57"/>
      <c r="GF872" s="57"/>
      <c r="GG872" s="57"/>
      <c r="GH872" s="57"/>
      <c r="GI872" s="57"/>
      <c r="GJ872" s="57"/>
      <c r="GK872" s="57"/>
      <c r="GL872" s="57"/>
      <c r="GM872" s="57"/>
      <c r="GN872" s="57"/>
      <c r="GO872" s="57"/>
      <c r="GP872" s="57"/>
      <c r="GQ872" s="57"/>
      <c r="GR872" s="57"/>
      <c r="GS872" s="57"/>
      <c r="GT872" s="57"/>
      <c r="GU872" s="57"/>
      <c r="GV872" s="57"/>
      <c r="GW872" s="57"/>
      <c r="GX872" s="57"/>
      <c r="GY872" s="57"/>
      <c r="GZ872" s="57"/>
      <c r="HA872" s="57"/>
      <c r="HB872" s="57"/>
      <c r="HC872" s="57"/>
      <c r="HD872" s="57"/>
      <c r="HE872" s="57"/>
      <c r="HF872" s="57"/>
      <c r="HG872" s="57"/>
      <c r="HH872" s="57"/>
      <c r="HI872" s="57"/>
      <c r="HJ872" s="57"/>
      <c r="HK872" s="57"/>
      <c r="HL872" s="57"/>
      <c r="HM872" s="57"/>
      <c r="HN872" s="57"/>
      <c r="HO872" s="57"/>
      <c r="HP872" s="57"/>
      <c r="HQ872" s="57"/>
      <c r="HR872" s="57"/>
      <c r="HS872" s="57"/>
      <c r="HT872" s="57"/>
      <c r="HU872" s="57"/>
      <c r="HV872" s="57"/>
      <c r="HW872" s="57"/>
      <c r="HX872" s="57"/>
      <c r="HY872" s="57"/>
      <c r="HZ872" s="57"/>
      <c r="IA872" s="57"/>
      <c r="IB872" s="57"/>
      <c r="IC872" s="57"/>
    </row>
    <row r="873" spans="4:237"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  <c r="AA873" s="57"/>
      <c r="AB873" s="57"/>
      <c r="AC873" s="57"/>
      <c r="AD873" s="57"/>
      <c r="AE873" s="57"/>
      <c r="AF873" s="57"/>
      <c r="AG873" s="57"/>
      <c r="AH873" s="57"/>
      <c r="AI873" s="57"/>
      <c r="AJ873" s="57"/>
      <c r="AK873" s="57"/>
      <c r="AL873" s="57"/>
      <c r="AM873" s="57"/>
      <c r="AN873" s="57"/>
      <c r="AO873" s="57"/>
      <c r="AP873" s="57"/>
      <c r="AQ873" s="57"/>
      <c r="AR873" s="57"/>
      <c r="AS873" s="57"/>
      <c r="AT873" s="57"/>
      <c r="AU873" s="57"/>
      <c r="AV873" s="57"/>
      <c r="AW873" s="57"/>
      <c r="AX873" s="57"/>
      <c r="AY873" s="57"/>
      <c r="AZ873" s="57"/>
      <c r="BA873" s="57"/>
      <c r="BB873" s="57"/>
      <c r="BC873" s="57"/>
      <c r="BD873" s="57"/>
      <c r="BE873" s="57"/>
      <c r="BF873" s="57"/>
      <c r="BG873" s="57"/>
      <c r="BH873" s="57"/>
      <c r="BI873" s="57"/>
      <c r="BJ873" s="57"/>
      <c r="BK873" s="57"/>
      <c r="BL873" s="57"/>
      <c r="BM873" s="57"/>
      <c r="BN873" s="57"/>
      <c r="BO873" s="57"/>
      <c r="BP873" s="57"/>
      <c r="BQ873" s="57"/>
      <c r="BR873" s="57"/>
      <c r="BS873" s="57"/>
      <c r="BT873" s="57"/>
      <c r="BU873" s="57"/>
      <c r="BV873" s="57"/>
      <c r="BW873" s="57"/>
      <c r="BX873" s="57"/>
      <c r="BY873" s="57"/>
      <c r="BZ873" s="57"/>
      <c r="CA873" s="57"/>
      <c r="CB873" s="57"/>
      <c r="CC873" s="57"/>
      <c r="CD873" s="57"/>
      <c r="CE873" s="57"/>
      <c r="CF873" s="57"/>
      <c r="CG873" s="57"/>
      <c r="CH873" s="57"/>
      <c r="CI873" s="57"/>
      <c r="CJ873" s="57"/>
      <c r="CK873" s="57"/>
      <c r="CL873" s="57"/>
      <c r="CM873" s="57"/>
      <c r="CN873" s="57"/>
      <c r="CO873" s="57"/>
      <c r="CP873" s="57"/>
      <c r="CQ873" s="57"/>
      <c r="CR873" s="57"/>
      <c r="CS873" s="57"/>
      <c r="CT873" s="57"/>
      <c r="CU873" s="57"/>
      <c r="CV873" s="57"/>
      <c r="CW873" s="57"/>
      <c r="CX873" s="57"/>
      <c r="CY873" s="57"/>
      <c r="CZ873" s="57"/>
      <c r="DA873" s="57"/>
      <c r="DB873" s="57"/>
      <c r="DC873" s="57"/>
      <c r="DD873" s="57"/>
      <c r="DE873" s="57"/>
      <c r="DF873" s="57"/>
      <c r="DG873" s="57"/>
      <c r="DH873" s="57"/>
      <c r="DI873" s="57"/>
      <c r="DJ873" s="57"/>
      <c r="DK873" s="57"/>
      <c r="DL873" s="57"/>
      <c r="DM873" s="57"/>
      <c r="DN873" s="57"/>
      <c r="DO873" s="57"/>
      <c r="DP873" s="57"/>
      <c r="DQ873" s="57"/>
      <c r="DR873" s="57"/>
      <c r="DS873" s="57"/>
      <c r="DT873" s="57"/>
      <c r="DU873" s="57"/>
      <c r="DV873" s="57"/>
      <c r="DW873" s="57"/>
      <c r="DX873" s="57"/>
      <c r="DY873" s="57"/>
      <c r="DZ873" s="57"/>
      <c r="EA873" s="57"/>
      <c r="EB873" s="57"/>
      <c r="EC873" s="57"/>
      <c r="ED873" s="57"/>
      <c r="EE873" s="57"/>
      <c r="EF873" s="57"/>
      <c r="EG873" s="57"/>
      <c r="EH873" s="57"/>
      <c r="EI873" s="57"/>
      <c r="EJ873" s="57"/>
      <c r="EK873" s="57"/>
      <c r="EL873" s="57"/>
      <c r="EM873" s="57"/>
      <c r="EN873" s="57"/>
      <c r="EO873" s="57"/>
      <c r="EP873" s="57"/>
      <c r="EQ873" s="57"/>
      <c r="ER873" s="57"/>
      <c r="ES873" s="57"/>
      <c r="ET873" s="57"/>
      <c r="EU873" s="57"/>
      <c r="EV873" s="57"/>
      <c r="EW873" s="57"/>
      <c r="EX873" s="57"/>
      <c r="EY873" s="57"/>
      <c r="EZ873" s="57"/>
      <c r="FA873" s="57"/>
      <c r="FB873" s="57"/>
      <c r="FC873" s="57"/>
      <c r="FD873" s="57"/>
      <c r="FE873" s="57"/>
      <c r="FF873" s="57"/>
      <c r="FG873" s="57"/>
      <c r="FH873" s="57"/>
      <c r="FI873" s="57"/>
      <c r="FJ873" s="57"/>
      <c r="FK873" s="57"/>
      <c r="FL873" s="57"/>
      <c r="FM873" s="57"/>
      <c r="FN873" s="57"/>
      <c r="FO873" s="57"/>
      <c r="FP873" s="57"/>
      <c r="FQ873" s="57"/>
      <c r="FR873" s="57"/>
      <c r="FS873" s="57"/>
      <c r="FT873" s="57"/>
      <c r="FU873" s="57"/>
      <c r="FV873" s="57"/>
      <c r="FW873" s="57"/>
      <c r="FX873" s="57"/>
      <c r="FY873" s="57"/>
      <c r="FZ873" s="57"/>
      <c r="GA873" s="57"/>
      <c r="GB873" s="57"/>
      <c r="GC873" s="57"/>
      <c r="GD873" s="57"/>
      <c r="GE873" s="57"/>
      <c r="GF873" s="57"/>
      <c r="GG873" s="57"/>
      <c r="GH873" s="57"/>
      <c r="GI873" s="57"/>
      <c r="GJ873" s="57"/>
      <c r="GK873" s="57"/>
      <c r="GL873" s="57"/>
      <c r="GM873" s="57"/>
      <c r="GN873" s="57"/>
      <c r="GO873" s="57"/>
      <c r="GP873" s="57"/>
      <c r="GQ873" s="57"/>
      <c r="GR873" s="57"/>
      <c r="GS873" s="57"/>
      <c r="GT873" s="57"/>
      <c r="GU873" s="57"/>
      <c r="GV873" s="57"/>
      <c r="GW873" s="57"/>
      <c r="GX873" s="57"/>
      <c r="GY873" s="57"/>
      <c r="GZ873" s="57"/>
      <c r="HA873" s="57"/>
      <c r="HB873" s="57"/>
      <c r="HC873" s="57"/>
      <c r="HD873" s="57"/>
      <c r="HE873" s="57"/>
      <c r="HF873" s="57"/>
      <c r="HG873" s="57"/>
      <c r="HH873" s="57"/>
      <c r="HI873" s="57"/>
      <c r="HJ873" s="57"/>
      <c r="HK873" s="57"/>
      <c r="HL873" s="57"/>
      <c r="HM873" s="57"/>
      <c r="HN873" s="57"/>
      <c r="HO873" s="57"/>
      <c r="HP873" s="57"/>
      <c r="HQ873" s="57"/>
      <c r="HR873" s="57"/>
      <c r="HS873" s="57"/>
      <c r="HT873" s="57"/>
      <c r="HU873" s="57"/>
      <c r="HV873" s="57"/>
      <c r="HW873" s="57"/>
      <c r="HX873" s="57"/>
      <c r="HY873" s="57"/>
      <c r="HZ873" s="57"/>
      <c r="IA873" s="57"/>
      <c r="IB873" s="57"/>
      <c r="IC873" s="57"/>
    </row>
    <row r="874" spans="4:237"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  <c r="AA874" s="57"/>
      <c r="AB874" s="57"/>
      <c r="AC874" s="57"/>
      <c r="AD874" s="57"/>
      <c r="AE874" s="57"/>
      <c r="AF874" s="57"/>
      <c r="AG874" s="57"/>
      <c r="AH874" s="57"/>
      <c r="AI874" s="57"/>
      <c r="AJ874" s="57"/>
      <c r="AK874" s="57"/>
      <c r="AL874" s="57"/>
      <c r="AM874" s="57"/>
      <c r="AN874" s="57"/>
      <c r="AO874" s="57"/>
      <c r="AP874" s="57"/>
      <c r="AQ874" s="57"/>
      <c r="AR874" s="57"/>
      <c r="AS874" s="57"/>
      <c r="AT874" s="57"/>
      <c r="AU874" s="57"/>
      <c r="AV874" s="57"/>
      <c r="AW874" s="57"/>
      <c r="AX874" s="57"/>
      <c r="AY874" s="57"/>
      <c r="AZ874" s="57"/>
      <c r="BA874" s="57"/>
      <c r="BB874" s="57"/>
      <c r="BC874" s="57"/>
      <c r="BD874" s="57"/>
      <c r="BE874" s="57"/>
      <c r="BF874" s="57"/>
      <c r="BG874" s="57"/>
      <c r="BH874" s="57"/>
      <c r="BI874" s="57"/>
      <c r="BJ874" s="57"/>
      <c r="BK874" s="57"/>
      <c r="BL874" s="57"/>
      <c r="BM874" s="57"/>
      <c r="BN874" s="57"/>
      <c r="BO874" s="57"/>
      <c r="BP874" s="57"/>
      <c r="BQ874" s="57"/>
      <c r="BR874" s="57"/>
      <c r="BS874" s="57"/>
      <c r="BT874" s="57"/>
      <c r="BU874" s="57"/>
      <c r="BV874" s="57"/>
      <c r="BW874" s="57"/>
      <c r="BX874" s="57"/>
      <c r="BY874" s="57"/>
      <c r="BZ874" s="57"/>
      <c r="CA874" s="57"/>
      <c r="CB874" s="57"/>
      <c r="CC874" s="57"/>
      <c r="CD874" s="57"/>
      <c r="CE874" s="57"/>
      <c r="CF874" s="57"/>
      <c r="CG874" s="57"/>
      <c r="CH874" s="57"/>
      <c r="CI874" s="57"/>
      <c r="CJ874" s="57"/>
      <c r="CK874" s="57"/>
      <c r="CL874" s="57"/>
      <c r="CM874" s="57"/>
      <c r="CN874" s="57"/>
      <c r="CO874" s="57"/>
      <c r="CP874" s="57"/>
      <c r="CQ874" s="57"/>
      <c r="CR874" s="57"/>
      <c r="CS874" s="57"/>
      <c r="CT874" s="57"/>
      <c r="CU874" s="57"/>
      <c r="CV874" s="57"/>
      <c r="CW874" s="57"/>
      <c r="CX874" s="57"/>
      <c r="CY874" s="57"/>
      <c r="CZ874" s="57"/>
      <c r="DA874" s="57"/>
      <c r="DB874" s="57"/>
      <c r="DC874" s="57"/>
      <c r="DD874" s="57"/>
      <c r="DE874" s="57"/>
      <c r="DF874" s="57"/>
      <c r="DG874" s="57"/>
      <c r="DH874" s="57"/>
      <c r="DI874" s="57"/>
      <c r="DJ874" s="57"/>
      <c r="DK874" s="57"/>
      <c r="DL874" s="57"/>
      <c r="DM874" s="57"/>
      <c r="DN874" s="57"/>
      <c r="DO874" s="57"/>
      <c r="DP874" s="57"/>
      <c r="DQ874" s="57"/>
      <c r="DR874" s="57"/>
      <c r="DS874" s="57"/>
      <c r="DT874" s="57"/>
      <c r="DU874" s="57"/>
      <c r="DV874" s="57"/>
      <c r="DW874" s="57"/>
      <c r="DX874" s="57"/>
      <c r="DY874" s="57"/>
      <c r="DZ874" s="57"/>
      <c r="EA874" s="57"/>
      <c r="EB874" s="57"/>
      <c r="EC874" s="57"/>
      <c r="ED874" s="57"/>
      <c r="EE874" s="57"/>
      <c r="EF874" s="57"/>
      <c r="EG874" s="57"/>
      <c r="EH874" s="57"/>
      <c r="EI874" s="57"/>
      <c r="EJ874" s="57"/>
      <c r="EK874" s="57"/>
      <c r="EL874" s="57"/>
      <c r="EM874" s="57"/>
      <c r="EN874" s="57"/>
      <c r="EO874" s="57"/>
      <c r="EP874" s="57"/>
      <c r="EQ874" s="57"/>
      <c r="ER874" s="57"/>
      <c r="ES874" s="57"/>
      <c r="ET874" s="57"/>
      <c r="EU874" s="57"/>
      <c r="EV874" s="57"/>
      <c r="EW874" s="57"/>
      <c r="EX874" s="57"/>
      <c r="EY874" s="57"/>
      <c r="EZ874" s="57"/>
      <c r="FA874" s="57"/>
      <c r="FB874" s="57"/>
      <c r="FC874" s="57"/>
      <c r="FD874" s="57"/>
      <c r="FE874" s="57"/>
      <c r="FF874" s="57"/>
      <c r="FG874" s="57"/>
      <c r="FH874" s="57"/>
      <c r="FI874" s="57"/>
      <c r="FJ874" s="57"/>
      <c r="FK874" s="57"/>
      <c r="FL874" s="57"/>
      <c r="FM874" s="57"/>
      <c r="FN874" s="57"/>
      <c r="FO874" s="57"/>
      <c r="FP874" s="57"/>
      <c r="FQ874" s="57"/>
      <c r="FR874" s="57"/>
      <c r="FS874" s="57"/>
      <c r="FT874" s="57"/>
      <c r="FU874" s="57"/>
      <c r="FV874" s="57"/>
      <c r="FW874" s="57"/>
      <c r="FX874" s="57"/>
      <c r="FY874" s="57"/>
      <c r="FZ874" s="57"/>
      <c r="GA874" s="57"/>
      <c r="GB874" s="57"/>
      <c r="GC874" s="57"/>
      <c r="GD874" s="57"/>
      <c r="GE874" s="57"/>
      <c r="GF874" s="57"/>
      <c r="GG874" s="57"/>
      <c r="GH874" s="57"/>
      <c r="GI874" s="57"/>
      <c r="GJ874" s="57"/>
      <c r="GK874" s="57"/>
      <c r="GL874" s="57"/>
      <c r="GM874" s="57"/>
      <c r="GN874" s="57"/>
      <c r="GO874" s="57"/>
      <c r="GP874" s="57"/>
      <c r="GQ874" s="57"/>
      <c r="GR874" s="57"/>
      <c r="GS874" s="57"/>
      <c r="GT874" s="57"/>
      <c r="GU874" s="57"/>
      <c r="GV874" s="57"/>
      <c r="GW874" s="57"/>
      <c r="GX874" s="57"/>
      <c r="GY874" s="57"/>
      <c r="GZ874" s="57"/>
      <c r="HA874" s="57"/>
      <c r="HB874" s="57"/>
      <c r="HC874" s="57"/>
      <c r="HD874" s="57"/>
      <c r="HE874" s="57"/>
      <c r="HF874" s="57"/>
      <c r="HG874" s="57"/>
      <c r="HH874" s="57"/>
      <c r="HI874" s="57"/>
      <c r="HJ874" s="57"/>
      <c r="HK874" s="57"/>
      <c r="HL874" s="57"/>
      <c r="HM874" s="57"/>
      <c r="HN874" s="57"/>
      <c r="HO874" s="57"/>
      <c r="HP874" s="57"/>
      <c r="HQ874" s="57"/>
      <c r="HR874" s="57"/>
      <c r="HS874" s="57"/>
      <c r="HT874" s="57"/>
      <c r="HU874" s="57"/>
      <c r="HV874" s="57"/>
      <c r="HW874" s="57"/>
      <c r="HX874" s="57"/>
      <c r="HY874" s="57"/>
      <c r="HZ874" s="57"/>
      <c r="IA874" s="57"/>
      <c r="IB874" s="57"/>
      <c r="IC874" s="57"/>
    </row>
    <row r="875" spans="4:237"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  <c r="AA875" s="57"/>
      <c r="AB875" s="57"/>
      <c r="AC875" s="57"/>
      <c r="AD875" s="57"/>
      <c r="AE875" s="57"/>
      <c r="AF875" s="57"/>
      <c r="AG875" s="57"/>
      <c r="AH875" s="57"/>
      <c r="AI875" s="57"/>
      <c r="AJ875" s="57"/>
      <c r="AK875" s="57"/>
      <c r="AL875" s="57"/>
      <c r="AM875" s="57"/>
      <c r="AN875" s="57"/>
      <c r="AO875" s="57"/>
      <c r="AP875" s="57"/>
      <c r="AQ875" s="57"/>
      <c r="AR875" s="57"/>
      <c r="AS875" s="57"/>
      <c r="AT875" s="57"/>
      <c r="AU875" s="57"/>
      <c r="AV875" s="57"/>
      <c r="AW875" s="57"/>
      <c r="AX875" s="57"/>
      <c r="AY875" s="57"/>
      <c r="AZ875" s="57"/>
      <c r="BA875" s="57"/>
      <c r="BB875" s="57"/>
      <c r="BC875" s="57"/>
      <c r="BD875" s="57"/>
      <c r="BE875" s="57"/>
      <c r="BF875" s="57"/>
      <c r="BG875" s="57"/>
      <c r="BH875" s="57"/>
      <c r="BI875" s="57"/>
      <c r="BJ875" s="57"/>
      <c r="BK875" s="57"/>
      <c r="BL875" s="57"/>
      <c r="BM875" s="57"/>
      <c r="BN875" s="57"/>
      <c r="BO875" s="57"/>
      <c r="BP875" s="57"/>
      <c r="BQ875" s="57"/>
      <c r="BR875" s="57"/>
      <c r="BS875" s="57"/>
      <c r="BT875" s="57"/>
      <c r="BU875" s="57"/>
      <c r="BV875" s="57"/>
      <c r="BW875" s="57"/>
      <c r="BX875" s="57"/>
      <c r="BY875" s="57"/>
      <c r="BZ875" s="57"/>
      <c r="CA875" s="57"/>
      <c r="CB875" s="57"/>
      <c r="CC875" s="57"/>
      <c r="CD875" s="57"/>
      <c r="CE875" s="57"/>
      <c r="CF875" s="57"/>
      <c r="CG875" s="57"/>
      <c r="CH875" s="57"/>
      <c r="CI875" s="57"/>
      <c r="CJ875" s="57"/>
      <c r="CK875" s="57"/>
      <c r="CL875" s="57"/>
      <c r="CM875" s="57"/>
      <c r="CN875" s="57"/>
      <c r="CO875" s="57"/>
      <c r="CP875" s="57"/>
      <c r="CQ875" s="57"/>
      <c r="CR875" s="57"/>
      <c r="CS875" s="57"/>
      <c r="CT875" s="57"/>
      <c r="CU875" s="57"/>
      <c r="CV875" s="57"/>
      <c r="CW875" s="57"/>
      <c r="CX875" s="57"/>
      <c r="CY875" s="57"/>
      <c r="CZ875" s="57"/>
      <c r="DA875" s="57"/>
      <c r="DB875" s="57"/>
      <c r="DC875" s="57"/>
      <c r="DD875" s="57"/>
      <c r="DE875" s="57"/>
      <c r="DF875" s="57"/>
      <c r="DG875" s="57"/>
      <c r="DH875" s="57"/>
      <c r="DI875" s="57"/>
      <c r="DJ875" s="57"/>
      <c r="DK875" s="57"/>
      <c r="DL875" s="57"/>
      <c r="DM875" s="57"/>
      <c r="DN875" s="57"/>
      <c r="DO875" s="57"/>
      <c r="DP875" s="57"/>
      <c r="DQ875" s="57"/>
      <c r="DR875" s="57"/>
      <c r="DS875" s="57"/>
      <c r="DT875" s="57"/>
      <c r="DU875" s="57"/>
      <c r="DV875" s="57"/>
      <c r="DW875" s="57"/>
      <c r="DX875" s="57"/>
      <c r="DY875" s="57"/>
      <c r="DZ875" s="57"/>
      <c r="EA875" s="57"/>
      <c r="EB875" s="57"/>
      <c r="EC875" s="57"/>
      <c r="ED875" s="57"/>
      <c r="EE875" s="57"/>
      <c r="EF875" s="57"/>
      <c r="EG875" s="57"/>
      <c r="EH875" s="57"/>
      <c r="EI875" s="57"/>
      <c r="EJ875" s="57"/>
      <c r="EK875" s="57"/>
      <c r="EL875" s="57"/>
      <c r="EM875" s="57"/>
      <c r="EN875" s="57"/>
      <c r="EO875" s="57"/>
      <c r="EP875" s="57"/>
      <c r="EQ875" s="57"/>
      <c r="ER875" s="57"/>
      <c r="ES875" s="57"/>
      <c r="ET875" s="57"/>
      <c r="EU875" s="57"/>
      <c r="EV875" s="57"/>
      <c r="EW875" s="57"/>
      <c r="EX875" s="57"/>
      <c r="EY875" s="57"/>
      <c r="EZ875" s="57"/>
      <c r="FA875" s="57"/>
      <c r="FB875" s="57"/>
      <c r="FC875" s="57"/>
      <c r="FD875" s="57"/>
      <c r="FE875" s="57"/>
      <c r="FF875" s="57"/>
      <c r="FG875" s="57"/>
      <c r="FH875" s="57"/>
      <c r="FI875" s="57"/>
      <c r="FJ875" s="57"/>
      <c r="FK875" s="57"/>
      <c r="FL875" s="57"/>
      <c r="FM875" s="57"/>
      <c r="FN875" s="57"/>
      <c r="FO875" s="57"/>
      <c r="FP875" s="57"/>
      <c r="FQ875" s="57"/>
      <c r="FR875" s="57"/>
      <c r="FS875" s="57"/>
      <c r="FT875" s="57"/>
      <c r="FU875" s="57"/>
      <c r="FV875" s="57"/>
      <c r="FW875" s="57"/>
      <c r="FX875" s="57"/>
      <c r="FY875" s="57"/>
      <c r="FZ875" s="57"/>
      <c r="GA875" s="57"/>
      <c r="GB875" s="57"/>
      <c r="GC875" s="57"/>
      <c r="GD875" s="57"/>
      <c r="GE875" s="57"/>
      <c r="GF875" s="57"/>
      <c r="GG875" s="57"/>
      <c r="GH875" s="57"/>
      <c r="GI875" s="57"/>
      <c r="GJ875" s="57"/>
      <c r="GK875" s="57"/>
      <c r="GL875" s="57"/>
      <c r="GM875" s="57"/>
      <c r="GN875" s="57"/>
      <c r="GO875" s="57"/>
      <c r="GP875" s="57"/>
      <c r="GQ875" s="57"/>
      <c r="GR875" s="57"/>
      <c r="GS875" s="57"/>
      <c r="GT875" s="57"/>
      <c r="GU875" s="57"/>
      <c r="GV875" s="57"/>
      <c r="GW875" s="57"/>
      <c r="GX875" s="57"/>
      <c r="GY875" s="57"/>
      <c r="GZ875" s="57"/>
      <c r="HA875" s="57"/>
      <c r="HB875" s="57"/>
      <c r="HC875" s="57"/>
      <c r="HD875" s="57"/>
      <c r="HE875" s="57"/>
      <c r="HF875" s="57"/>
      <c r="HG875" s="57"/>
      <c r="HH875" s="57"/>
      <c r="HI875" s="57"/>
      <c r="HJ875" s="57"/>
      <c r="HK875" s="57"/>
      <c r="HL875" s="57"/>
      <c r="HM875" s="57"/>
      <c r="HN875" s="57"/>
      <c r="HO875" s="57"/>
      <c r="HP875" s="57"/>
      <c r="HQ875" s="57"/>
      <c r="HR875" s="57"/>
      <c r="HS875" s="57"/>
      <c r="HT875" s="57"/>
      <c r="HU875" s="57"/>
      <c r="HV875" s="57"/>
      <c r="HW875" s="57"/>
      <c r="HX875" s="57"/>
      <c r="HY875" s="57"/>
      <c r="HZ875" s="57"/>
      <c r="IA875" s="57"/>
      <c r="IB875" s="57"/>
      <c r="IC875" s="57"/>
    </row>
    <row r="876" spans="4:237"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  <c r="AA876" s="57"/>
      <c r="AB876" s="57"/>
      <c r="AC876" s="57"/>
      <c r="AD876" s="57"/>
      <c r="AE876" s="57"/>
      <c r="AF876" s="57"/>
      <c r="AG876" s="57"/>
      <c r="AH876" s="57"/>
      <c r="AI876" s="57"/>
      <c r="AJ876" s="57"/>
      <c r="AK876" s="57"/>
      <c r="AL876" s="57"/>
      <c r="AM876" s="57"/>
      <c r="AN876" s="57"/>
      <c r="AO876" s="57"/>
      <c r="AP876" s="57"/>
      <c r="AQ876" s="57"/>
      <c r="AR876" s="57"/>
      <c r="AS876" s="57"/>
      <c r="AT876" s="57"/>
      <c r="AU876" s="57"/>
      <c r="AV876" s="57"/>
      <c r="AW876" s="57"/>
      <c r="AX876" s="57"/>
      <c r="AY876" s="57"/>
      <c r="AZ876" s="57"/>
      <c r="BA876" s="57"/>
      <c r="BB876" s="57"/>
      <c r="BC876" s="57"/>
      <c r="BD876" s="57"/>
      <c r="BE876" s="57"/>
      <c r="BF876" s="57"/>
      <c r="BG876" s="57"/>
      <c r="BH876" s="57"/>
      <c r="BI876" s="57"/>
      <c r="BJ876" s="57"/>
      <c r="BK876" s="57"/>
      <c r="BL876" s="57"/>
      <c r="BM876" s="57"/>
      <c r="BN876" s="57"/>
      <c r="BO876" s="57"/>
      <c r="BP876" s="57"/>
      <c r="BQ876" s="57"/>
      <c r="BR876" s="57"/>
      <c r="BS876" s="57"/>
      <c r="BT876" s="57"/>
      <c r="BU876" s="57"/>
      <c r="BV876" s="57"/>
      <c r="BW876" s="57"/>
      <c r="BX876" s="57"/>
      <c r="BY876" s="57"/>
      <c r="BZ876" s="57"/>
      <c r="CA876" s="57"/>
      <c r="CB876" s="57"/>
      <c r="CC876" s="57"/>
      <c r="CD876" s="57"/>
      <c r="CE876" s="57"/>
      <c r="CF876" s="57"/>
      <c r="CG876" s="57"/>
      <c r="CH876" s="57"/>
      <c r="CI876" s="57"/>
      <c r="CJ876" s="57"/>
      <c r="CK876" s="57"/>
      <c r="CL876" s="57"/>
      <c r="CM876" s="57"/>
      <c r="CN876" s="57"/>
      <c r="CO876" s="57"/>
      <c r="CP876" s="57"/>
      <c r="CQ876" s="57"/>
      <c r="CR876" s="57"/>
      <c r="CS876" s="57"/>
      <c r="CT876" s="57"/>
      <c r="CU876" s="57"/>
      <c r="CV876" s="57"/>
      <c r="CW876" s="57"/>
      <c r="CX876" s="57"/>
      <c r="CY876" s="57"/>
      <c r="CZ876" s="57"/>
      <c r="DA876" s="57"/>
      <c r="DB876" s="57"/>
      <c r="DC876" s="57"/>
      <c r="DD876" s="57"/>
      <c r="DE876" s="57"/>
      <c r="DF876" s="57"/>
      <c r="DG876" s="57"/>
      <c r="DH876" s="57"/>
      <c r="DI876" s="57"/>
      <c r="DJ876" s="57"/>
      <c r="DK876" s="57"/>
      <c r="DL876" s="57"/>
      <c r="DM876" s="57"/>
      <c r="DN876" s="57"/>
      <c r="DO876" s="57"/>
      <c r="DP876" s="57"/>
      <c r="DQ876" s="57"/>
      <c r="DR876" s="57"/>
      <c r="DS876" s="57"/>
      <c r="DT876" s="57"/>
      <c r="DU876" s="57"/>
      <c r="DV876" s="57"/>
      <c r="DW876" s="57"/>
      <c r="DX876" s="57"/>
      <c r="DY876" s="57"/>
      <c r="DZ876" s="57"/>
      <c r="EA876" s="57"/>
      <c r="EB876" s="57"/>
      <c r="EC876" s="57"/>
      <c r="ED876" s="57"/>
      <c r="EE876" s="57"/>
      <c r="EF876" s="57"/>
      <c r="EG876" s="57"/>
      <c r="EH876" s="57"/>
      <c r="EI876" s="57"/>
      <c r="EJ876" s="57"/>
      <c r="EK876" s="57"/>
      <c r="EL876" s="57"/>
      <c r="EM876" s="57"/>
      <c r="EN876" s="57"/>
      <c r="EO876" s="57"/>
      <c r="EP876" s="57"/>
      <c r="EQ876" s="57"/>
      <c r="ER876" s="57"/>
      <c r="ES876" s="57"/>
      <c r="ET876" s="57"/>
      <c r="EU876" s="57"/>
      <c r="EV876" s="57"/>
      <c r="EW876" s="57"/>
      <c r="EX876" s="57"/>
      <c r="EY876" s="57"/>
      <c r="EZ876" s="57"/>
      <c r="FA876" s="57"/>
      <c r="FB876" s="57"/>
      <c r="FC876" s="57"/>
      <c r="FD876" s="57"/>
      <c r="FE876" s="57"/>
      <c r="FF876" s="57"/>
      <c r="FG876" s="57"/>
      <c r="FH876" s="57"/>
      <c r="FI876" s="57"/>
      <c r="FJ876" s="57"/>
      <c r="FK876" s="57"/>
      <c r="FL876" s="57"/>
      <c r="FM876" s="57"/>
      <c r="FN876" s="57"/>
      <c r="FO876" s="57"/>
      <c r="FP876" s="57"/>
      <c r="FQ876" s="57"/>
      <c r="FR876" s="57"/>
      <c r="FS876" s="57"/>
      <c r="FT876" s="57"/>
      <c r="FU876" s="57"/>
      <c r="FV876" s="57"/>
      <c r="FW876" s="57"/>
      <c r="FX876" s="57"/>
      <c r="FY876" s="57"/>
      <c r="FZ876" s="57"/>
      <c r="GA876" s="57"/>
      <c r="GB876" s="57"/>
      <c r="GC876" s="57"/>
      <c r="GD876" s="57"/>
      <c r="GE876" s="57"/>
      <c r="GF876" s="57"/>
      <c r="GG876" s="57"/>
      <c r="GH876" s="57"/>
      <c r="GI876" s="57"/>
      <c r="GJ876" s="57"/>
      <c r="GK876" s="57"/>
      <c r="GL876" s="57"/>
      <c r="GM876" s="57"/>
      <c r="GN876" s="57"/>
      <c r="GO876" s="57"/>
      <c r="GP876" s="57"/>
      <c r="GQ876" s="57"/>
      <c r="GR876" s="57"/>
      <c r="GS876" s="57"/>
      <c r="GT876" s="57"/>
      <c r="GU876" s="57"/>
      <c r="GV876" s="57"/>
      <c r="GW876" s="57"/>
      <c r="GX876" s="57"/>
      <c r="GY876" s="57"/>
      <c r="GZ876" s="57"/>
      <c r="HA876" s="57"/>
      <c r="HB876" s="57"/>
      <c r="HC876" s="57"/>
      <c r="HD876" s="57"/>
      <c r="HE876" s="57"/>
      <c r="HF876" s="57"/>
      <c r="HG876" s="57"/>
      <c r="HH876" s="57"/>
      <c r="HI876" s="57"/>
      <c r="HJ876" s="57"/>
      <c r="HK876" s="57"/>
      <c r="HL876" s="57"/>
      <c r="HM876" s="57"/>
      <c r="HN876" s="57"/>
      <c r="HO876" s="57"/>
      <c r="HP876" s="57"/>
      <c r="HQ876" s="57"/>
      <c r="HR876" s="57"/>
      <c r="HS876" s="57"/>
      <c r="HT876" s="57"/>
      <c r="HU876" s="57"/>
      <c r="HV876" s="57"/>
      <c r="HW876" s="57"/>
      <c r="HX876" s="57"/>
      <c r="HY876" s="57"/>
      <c r="HZ876" s="57"/>
      <c r="IA876" s="57"/>
      <c r="IB876" s="57"/>
      <c r="IC876" s="57"/>
    </row>
    <row r="877" spans="4:237"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  <c r="AA877" s="57"/>
      <c r="AB877" s="57"/>
      <c r="AC877" s="57"/>
      <c r="AD877" s="57"/>
      <c r="AE877" s="57"/>
      <c r="AF877" s="57"/>
      <c r="AG877" s="57"/>
      <c r="AH877" s="57"/>
      <c r="AI877" s="57"/>
      <c r="AJ877" s="57"/>
      <c r="AK877" s="57"/>
      <c r="AL877" s="57"/>
      <c r="AM877" s="57"/>
      <c r="AN877" s="57"/>
      <c r="AO877" s="57"/>
      <c r="AP877" s="57"/>
      <c r="AQ877" s="57"/>
      <c r="AR877" s="57"/>
      <c r="AS877" s="57"/>
      <c r="AT877" s="57"/>
      <c r="AU877" s="57"/>
      <c r="AV877" s="57"/>
      <c r="AW877" s="57"/>
      <c r="AX877" s="57"/>
      <c r="AY877" s="57"/>
      <c r="AZ877" s="57"/>
      <c r="BA877" s="57"/>
      <c r="BB877" s="57"/>
      <c r="BC877" s="57"/>
      <c r="BD877" s="57"/>
      <c r="BE877" s="57"/>
      <c r="BF877" s="57"/>
      <c r="BG877" s="57"/>
      <c r="BH877" s="57"/>
      <c r="BI877" s="57"/>
      <c r="BJ877" s="57"/>
      <c r="BK877" s="57"/>
      <c r="BL877" s="57"/>
      <c r="BM877" s="57"/>
      <c r="BN877" s="57"/>
      <c r="BO877" s="57"/>
      <c r="BP877" s="57"/>
      <c r="BQ877" s="57"/>
      <c r="BR877" s="57"/>
      <c r="BS877" s="57"/>
      <c r="BT877" s="57"/>
      <c r="BU877" s="57"/>
      <c r="BV877" s="57"/>
      <c r="BW877" s="57"/>
      <c r="BX877" s="57"/>
      <c r="BY877" s="57"/>
      <c r="BZ877" s="57"/>
      <c r="CA877" s="57"/>
      <c r="CB877" s="57"/>
      <c r="CC877" s="57"/>
      <c r="CD877" s="57"/>
      <c r="CE877" s="57"/>
      <c r="CF877" s="57"/>
      <c r="CG877" s="57"/>
      <c r="CH877" s="57"/>
      <c r="CI877" s="57"/>
      <c r="CJ877" s="57"/>
      <c r="CK877" s="57"/>
      <c r="CL877" s="57"/>
      <c r="CM877" s="57"/>
      <c r="CN877" s="57"/>
      <c r="CO877" s="57"/>
      <c r="CP877" s="57"/>
      <c r="CQ877" s="57"/>
      <c r="CR877" s="57"/>
      <c r="CS877" s="57"/>
      <c r="CT877" s="57"/>
      <c r="CU877" s="57"/>
      <c r="CV877" s="57"/>
      <c r="CW877" s="57"/>
      <c r="CX877" s="57"/>
      <c r="CY877" s="57"/>
      <c r="CZ877" s="57"/>
      <c r="DA877" s="57"/>
      <c r="DB877" s="57"/>
      <c r="DC877" s="57"/>
      <c r="DD877" s="57"/>
      <c r="DE877" s="57"/>
      <c r="DF877" s="57"/>
      <c r="DG877" s="57"/>
      <c r="DH877" s="57"/>
      <c r="DI877" s="57"/>
      <c r="DJ877" s="57"/>
      <c r="DK877" s="57"/>
      <c r="DL877" s="57"/>
      <c r="DM877" s="57"/>
      <c r="DN877" s="57"/>
      <c r="DO877" s="57"/>
      <c r="DP877" s="57"/>
      <c r="DQ877" s="57"/>
      <c r="DR877" s="57"/>
      <c r="DS877" s="57"/>
      <c r="DT877" s="57"/>
      <c r="DU877" s="57"/>
      <c r="DV877" s="57"/>
      <c r="DW877" s="57"/>
      <c r="DX877" s="57"/>
      <c r="DY877" s="57"/>
      <c r="DZ877" s="57"/>
      <c r="EA877" s="57"/>
      <c r="EB877" s="57"/>
      <c r="EC877" s="57"/>
      <c r="ED877" s="57"/>
      <c r="EE877" s="57"/>
      <c r="EF877" s="57"/>
      <c r="EG877" s="57"/>
      <c r="EH877" s="57"/>
      <c r="EI877" s="57"/>
      <c r="EJ877" s="57"/>
      <c r="EK877" s="57"/>
      <c r="EL877" s="57"/>
      <c r="EM877" s="57"/>
      <c r="EN877" s="57"/>
      <c r="EO877" s="57"/>
      <c r="EP877" s="57"/>
      <c r="EQ877" s="57"/>
      <c r="ER877" s="57"/>
      <c r="ES877" s="57"/>
      <c r="ET877" s="57"/>
      <c r="EU877" s="57"/>
      <c r="EV877" s="57"/>
      <c r="EW877" s="57"/>
      <c r="EX877" s="57"/>
      <c r="EY877" s="57"/>
      <c r="EZ877" s="57"/>
      <c r="FA877" s="57"/>
      <c r="FB877" s="57"/>
      <c r="FC877" s="57"/>
      <c r="FD877" s="57"/>
      <c r="FE877" s="57"/>
      <c r="FF877" s="57"/>
      <c r="FG877" s="57"/>
      <c r="FH877" s="57"/>
      <c r="FI877" s="57"/>
      <c r="FJ877" s="57"/>
      <c r="FK877" s="57"/>
      <c r="FL877" s="57"/>
      <c r="FM877" s="57"/>
      <c r="FN877" s="57"/>
      <c r="FO877" s="57"/>
      <c r="FP877" s="57"/>
      <c r="FQ877" s="57"/>
      <c r="FR877" s="57"/>
      <c r="FS877" s="57"/>
      <c r="FT877" s="57"/>
      <c r="FU877" s="57"/>
      <c r="FV877" s="57"/>
      <c r="FW877" s="57"/>
      <c r="FX877" s="57"/>
      <c r="FY877" s="57"/>
      <c r="FZ877" s="57"/>
      <c r="GA877" s="57"/>
      <c r="GB877" s="57"/>
      <c r="GC877" s="57"/>
      <c r="GD877" s="57"/>
      <c r="GE877" s="57"/>
      <c r="GF877" s="57"/>
      <c r="GG877" s="57"/>
      <c r="GH877" s="57"/>
      <c r="GI877" s="57"/>
      <c r="GJ877" s="57"/>
      <c r="GK877" s="57"/>
      <c r="GL877" s="57"/>
      <c r="GM877" s="57"/>
      <c r="GN877" s="57"/>
      <c r="GO877" s="57"/>
      <c r="GP877" s="57"/>
      <c r="GQ877" s="57"/>
      <c r="GR877" s="57"/>
      <c r="GS877" s="57"/>
      <c r="GT877" s="57"/>
      <c r="GU877" s="57"/>
      <c r="GV877" s="57"/>
      <c r="GW877" s="57"/>
      <c r="GX877" s="57"/>
      <c r="GY877" s="57"/>
      <c r="GZ877" s="57"/>
      <c r="HA877" s="57"/>
      <c r="HB877" s="57"/>
      <c r="HC877" s="57"/>
      <c r="HD877" s="57"/>
      <c r="HE877" s="57"/>
      <c r="HF877" s="57"/>
      <c r="HG877" s="57"/>
      <c r="HH877" s="57"/>
      <c r="HI877" s="57"/>
      <c r="HJ877" s="57"/>
      <c r="HK877" s="57"/>
      <c r="HL877" s="57"/>
      <c r="HM877" s="57"/>
      <c r="HN877" s="57"/>
      <c r="HO877" s="57"/>
      <c r="HP877" s="57"/>
      <c r="HQ877" s="57"/>
      <c r="HR877" s="57"/>
      <c r="HS877" s="57"/>
      <c r="HT877" s="57"/>
      <c r="HU877" s="57"/>
      <c r="HV877" s="57"/>
      <c r="HW877" s="57"/>
      <c r="HX877" s="57"/>
      <c r="HY877" s="57"/>
      <c r="HZ877" s="57"/>
      <c r="IA877" s="57"/>
      <c r="IB877" s="57"/>
      <c r="IC877" s="57"/>
    </row>
    <row r="878" spans="4:237"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  <c r="AA878" s="57"/>
      <c r="AB878" s="57"/>
      <c r="AC878" s="57"/>
      <c r="AD878" s="57"/>
      <c r="AE878" s="57"/>
      <c r="AF878" s="57"/>
      <c r="AG878" s="57"/>
      <c r="AH878" s="57"/>
      <c r="AI878" s="57"/>
      <c r="AJ878" s="57"/>
      <c r="AK878" s="57"/>
      <c r="AL878" s="57"/>
      <c r="AM878" s="57"/>
      <c r="AN878" s="57"/>
      <c r="AO878" s="57"/>
      <c r="AP878" s="57"/>
      <c r="AQ878" s="57"/>
      <c r="AR878" s="57"/>
      <c r="AS878" s="57"/>
      <c r="AT878" s="57"/>
      <c r="AU878" s="57"/>
      <c r="AV878" s="57"/>
      <c r="AW878" s="57"/>
      <c r="AX878" s="57"/>
      <c r="AY878" s="57"/>
      <c r="AZ878" s="57"/>
      <c r="BA878" s="57"/>
      <c r="BB878" s="57"/>
      <c r="BC878" s="57"/>
      <c r="BD878" s="57"/>
      <c r="BE878" s="57"/>
      <c r="BF878" s="57"/>
      <c r="BG878" s="57"/>
      <c r="BH878" s="57"/>
      <c r="BI878" s="57"/>
      <c r="BJ878" s="57"/>
      <c r="BK878" s="57"/>
      <c r="BL878" s="57"/>
      <c r="BM878" s="57"/>
      <c r="BN878" s="57"/>
      <c r="BO878" s="57"/>
      <c r="BP878" s="57"/>
      <c r="BQ878" s="57"/>
      <c r="BR878" s="57"/>
      <c r="BS878" s="57"/>
      <c r="BT878" s="57"/>
      <c r="BU878" s="57"/>
      <c r="BV878" s="57"/>
      <c r="BW878" s="57"/>
      <c r="BX878" s="57"/>
      <c r="BY878" s="57"/>
      <c r="BZ878" s="57"/>
      <c r="CA878" s="57"/>
      <c r="CB878" s="57"/>
      <c r="CC878" s="57"/>
      <c r="CD878" s="57"/>
      <c r="CE878" s="57"/>
      <c r="CF878" s="57"/>
      <c r="CG878" s="57"/>
      <c r="CH878" s="57"/>
      <c r="CI878" s="57"/>
      <c r="CJ878" s="57"/>
      <c r="CK878" s="57"/>
      <c r="CL878" s="57"/>
      <c r="CM878" s="57"/>
      <c r="CN878" s="57"/>
      <c r="CO878" s="57"/>
      <c r="CP878" s="57"/>
      <c r="CQ878" s="57"/>
      <c r="CR878" s="57"/>
      <c r="CS878" s="57"/>
      <c r="CT878" s="57"/>
      <c r="CU878" s="57"/>
      <c r="CV878" s="57"/>
      <c r="CW878" s="57"/>
      <c r="CX878" s="57"/>
      <c r="CY878" s="57"/>
      <c r="CZ878" s="57"/>
      <c r="DA878" s="57"/>
      <c r="DB878" s="57"/>
      <c r="DC878" s="57"/>
      <c r="DD878" s="57"/>
      <c r="DE878" s="57"/>
      <c r="DF878" s="57"/>
      <c r="DG878" s="57"/>
      <c r="DH878" s="57"/>
      <c r="DI878" s="57"/>
      <c r="DJ878" s="57"/>
      <c r="DK878" s="57"/>
      <c r="DL878" s="57"/>
      <c r="DM878" s="57"/>
      <c r="DN878" s="57"/>
      <c r="DO878" s="57"/>
      <c r="DP878" s="57"/>
      <c r="DQ878" s="57"/>
      <c r="DR878" s="57"/>
      <c r="DS878" s="57"/>
      <c r="DT878" s="57"/>
      <c r="DU878" s="57"/>
      <c r="DV878" s="57"/>
      <c r="DW878" s="57"/>
      <c r="DX878" s="57"/>
      <c r="DY878" s="57"/>
      <c r="DZ878" s="57"/>
      <c r="EA878" s="57"/>
      <c r="EB878" s="57"/>
      <c r="EC878" s="57"/>
      <c r="ED878" s="57"/>
      <c r="EE878" s="57"/>
      <c r="EF878" s="57"/>
      <c r="EG878" s="57"/>
      <c r="EH878" s="57"/>
      <c r="EI878" s="57"/>
      <c r="EJ878" s="57"/>
      <c r="EK878" s="57"/>
      <c r="EL878" s="57"/>
      <c r="EM878" s="57"/>
      <c r="EN878" s="57"/>
      <c r="EO878" s="57"/>
      <c r="EP878" s="57"/>
      <c r="EQ878" s="57"/>
      <c r="ER878" s="57"/>
      <c r="ES878" s="57"/>
      <c r="ET878" s="57"/>
      <c r="EU878" s="57"/>
      <c r="EV878" s="57"/>
      <c r="EW878" s="57"/>
      <c r="EX878" s="57"/>
      <c r="EY878" s="57"/>
      <c r="EZ878" s="57"/>
      <c r="FA878" s="57"/>
      <c r="FB878" s="57"/>
      <c r="FC878" s="57"/>
      <c r="FD878" s="57"/>
      <c r="FE878" s="57"/>
      <c r="FF878" s="57"/>
      <c r="FG878" s="57"/>
      <c r="FH878" s="57"/>
      <c r="FI878" s="57"/>
      <c r="FJ878" s="57"/>
      <c r="FK878" s="57"/>
      <c r="FL878" s="57"/>
      <c r="FM878" s="57"/>
      <c r="FN878" s="57"/>
      <c r="FO878" s="57"/>
      <c r="FP878" s="57"/>
      <c r="FQ878" s="57"/>
      <c r="FR878" s="57"/>
      <c r="FS878" s="57"/>
      <c r="FT878" s="57"/>
      <c r="FU878" s="57"/>
      <c r="FV878" s="57"/>
      <c r="FW878" s="57"/>
      <c r="FX878" s="57"/>
      <c r="FY878" s="57"/>
      <c r="FZ878" s="57"/>
      <c r="GA878" s="57"/>
      <c r="GB878" s="57"/>
      <c r="GC878" s="57"/>
      <c r="GD878" s="57"/>
      <c r="GE878" s="57"/>
      <c r="GF878" s="57"/>
      <c r="GG878" s="57"/>
      <c r="GH878" s="57"/>
      <c r="GI878" s="57"/>
      <c r="GJ878" s="57"/>
      <c r="GK878" s="57"/>
      <c r="GL878" s="57"/>
      <c r="GM878" s="57"/>
      <c r="GN878" s="57"/>
      <c r="GO878" s="57"/>
      <c r="GP878" s="57"/>
      <c r="GQ878" s="57"/>
      <c r="GR878" s="57"/>
      <c r="GS878" s="57"/>
      <c r="GT878" s="57"/>
      <c r="GU878" s="57"/>
      <c r="GV878" s="57"/>
      <c r="GW878" s="57"/>
      <c r="GX878" s="57"/>
      <c r="GY878" s="57"/>
      <c r="GZ878" s="57"/>
      <c r="HA878" s="57"/>
      <c r="HB878" s="57"/>
      <c r="HC878" s="57"/>
      <c r="HD878" s="57"/>
      <c r="HE878" s="57"/>
      <c r="HF878" s="57"/>
      <c r="HG878" s="57"/>
      <c r="HH878" s="57"/>
      <c r="HI878" s="57"/>
      <c r="HJ878" s="57"/>
      <c r="HK878" s="57"/>
      <c r="HL878" s="57"/>
      <c r="HM878" s="57"/>
      <c r="HN878" s="57"/>
      <c r="HO878" s="57"/>
      <c r="HP878" s="57"/>
      <c r="HQ878" s="57"/>
      <c r="HR878" s="57"/>
      <c r="HS878" s="57"/>
      <c r="HT878" s="57"/>
      <c r="HU878" s="57"/>
      <c r="HV878" s="57"/>
      <c r="HW878" s="57"/>
      <c r="HX878" s="57"/>
      <c r="HY878" s="57"/>
      <c r="HZ878" s="57"/>
      <c r="IA878" s="57"/>
      <c r="IB878" s="57"/>
      <c r="IC878" s="57"/>
    </row>
    <row r="879" spans="4:237"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  <c r="AA879" s="57"/>
      <c r="AB879" s="57"/>
      <c r="AC879" s="57"/>
      <c r="AD879" s="57"/>
      <c r="AE879" s="57"/>
      <c r="AF879" s="57"/>
      <c r="AG879" s="57"/>
      <c r="AH879" s="57"/>
      <c r="AI879" s="57"/>
      <c r="AJ879" s="57"/>
      <c r="AK879" s="57"/>
      <c r="AL879" s="57"/>
      <c r="AM879" s="57"/>
      <c r="AN879" s="57"/>
      <c r="AO879" s="57"/>
      <c r="AP879" s="57"/>
      <c r="AQ879" s="57"/>
      <c r="AR879" s="57"/>
      <c r="AS879" s="57"/>
      <c r="AT879" s="57"/>
      <c r="AU879" s="57"/>
      <c r="AV879" s="57"/>
      <c r="AW879" s="57"/>
      <c r="AX879" s="57"/>
      <c r="AY879" s="57"/>
      <c r="AZ879" s="57"/>
      <c r="BA879" s="57"/>
      <c r="BB879" s="57"/>
      <c r="BC879" s="57"/>
      <c r="BD879" s="57"/>
      <c r="BE879" s="57"/>
      <c r="BF879" s="57"/>
      <c r="BG879" s="57"/>
      <c r="BH879" s="57"/>
      <c r="BI879" s="57"/>
      <c r="BJ879" s="57"/>
      <c r="BK879" s="57"/>
      <c r="BL879" s="57"/>
      <c r="BM879" s="57"/>
      <c r="BN879" s="57"/>
      <c r="BO879" s="57"/>
      <c r="BP879" s="57"/>
      <c r="BQ879" s="57"/>
      <c r="BR879" s="57"/>
      <c r="BS879" s="57"/>
      <c r="BT879" s="57"/>
      <c r="BU879" s="57"/>
      <c r="BV879" s="57"/>
      <c r="BW879" s="57"/>
      <c r="BX879" s="57"/>
      <c r="BY879" s="57"/>
      <c r="BZ879" s="57"/>
      <c r="CA879" s="57"/>
      <c r="CB879" s="57"/>
      <c r="CC879" s="57"/>
      <c r="CD879" s="57"/>
      <c r="CE879" s="57"/>
      <c r="CF879" s="57"/>
      <c r="CG879" s="57"/>
      <c r="CH879" s="57"/>
      <c r="CI879" s="57"/>
      <c r="CJ879" s="57"/>
      <c r="CK879" s="57"/>
      <c r="CL879" s="57"/>
      <c r="CM879" s="57"/>
      <c r="CN879" s="57"/>
      <c r="CO879" s="57"/>
      <c r="CP879" s="57"/>
      <c r="CQ879" s="57"/>
      <c r="CR879" s="57"/>
      <c r="CS879" s="57"/>
      <c r="CT879" s="57"/>
      <c r="CU879" s="57"/>
      <c r="CV879" s="57"/>
      <c r="CW879" s="57"/>
      <c r="CX879" s="57"/>
      <c r="CY879" s="57"/>
      <c r="CZ879" s="57"/>
      <c r="DA879" s="57"/>
      <c r="DB879" s="57"/>
      <c r="DC879" s="57"/>
      <c r="DD879" s="57"/>
      <c r="DE879" s="57"/>
      <c r="DF879" s="57"/>
      <c r="DG879" s="57"/>
      <c r="DH879" s="57"/>
      <c r="DI879" s="57"/>
      <c r="DJ879" s="57"/>
      <c r="DK879" s="57"/>
      <c r="DL879" s="57"/>
      <c r="DM879" s="57"/>
      <c r="DN879" s="57"/>
      <c r="DO879" s="57"/>
      <c r="DP879" s="57"/>
      <c r="DQ879" s="57"/>
      <c r="DR879" s="57"/>
      <c r="DS879" s="57"/>
      <c r="DT879" s="57"/>
      <c r="DU879" s="57"/>
      <c r="DV879" s="57"/>
      <c r="DW879" s="57"/>
      <c r="DX879" s="57"/>
      <c r="DY879" s="57"/>
      <c r="DZ879" s="57"/>
      <c r="EA879" s="57"/>
      <c r="EB879" s="57"/>
      <c r="EC879" s="57"/>
      <c r="ED879" s="57"/>
      <c r="EE879" s="57"/>
      <c r="EF879" s="57"/>
      <c r="EG879" s="57"/>
      <c r="EH879" s="57"/>
      <c r="EI879" s="57"/>
      <c r="EJ879" s="57"/>
      <c r="EK879" s="57"/>
      <c r="EL879" s="57"/>
      <c r="EM879" s="57"/>
      <c r="EN879" s="57"/>
      <c r="EO879" s="57"/>
      <c r="EP879" s="57"/>
      <c r="EQ879" s="57"/>
      <c r="ER879" s="57"/>
      <c r="ES879" s="57"/>
      <c r="ET879" s="57"/>
      <c r="EU879" s="57"/>
      <c r="EV879" s="57"/>
      <c r="EW879" s="57"/>
      <c r="EX879" s="57"/>
      <c r="EY879" s="57"/>
      <c r="EZ879" s="57"/>
      <c r="FA879" s="57"/>
      <c r="FB879" s="57"/>
      <c r="FC879" s="57"/>
      <c r="FD879" s="57"/>
      <c r="FE879" s="57"/>
      <c r="FF879" s="57"/>
      <c r="FG879" s="57"/>
      <c r="FH879" s="57"/>
      <c r="FI879" s="57"/>
      <c r="FJ879" s="57"/>
      <c r="FK879" s="57"/>
      <c r="FL879" s="57"/>
      <c r="FM879" s="57"/>
      <c r="FN879" s="57"/>
      <c r="FO879" s="57"/>
      <c r="FP879" s="57"/>
      <c r="FQ879" s="57"/>
      <c r="FR879" s="57"/>
      <c r="FS879" s="57"/>
      <c r="FT879" s="57"/>
      <c r="FU879" s="57"/>
      <c r="FV879" s="57"/>
      <c r="FW879" s="57"/>
      <c r="FX879" s="57"/>
      <c r="FY879" s="57"/>
      <c r="FZ879" s="57"/>
      <c r="GA879" s="57"/>
      <c r="GB879" s="57"/>
      <c r="GC879" s="57"/>
      <c r="GD879" s="57"/>
      <c r="GE879" s="57"/>
      <c r="GF879" s="57"/>
      <c r="GG879" s="57"/>
      <c r="GH879" s="57"/>
      <c r="GI879" s="57"/>
      <c r="GJ879" s="57"/>
      <c r="GK879" s="57"/>
      <c r="GL879" s="57"/>
      <c r="GM879" s="57"/>
      <c r="GN879" s="57"/>
      <c r="GO879" s="57"/>
      <c r="GP879" s="57"/>
      <c r="GQ879" s="57"/>
      <c r="GR879" s="57"/>
      <c r="GS879" s="57"/>
      <c r="GT879" s="57"/>
      <c r="GU879" s="57"/>
      <c r="GV879" s="57"/>
      <c r="GW879" s="57"/>
      <c r="GX879" s="57"/>
      <c r="GY879" s="57"/>
      <c r="GZ879" s="57"/>
      <c r="HA879" s="57"/>
      <c r="HB879" s="57"/>
      <c r="HC879" s="57"/>
      <c r="HD879" s="57"/>
      <c r="HE879" s="57"/>
      <c r="HF879" s="57"/>
      <c r="HG879" s="57"/>
      <c r="HH879" s="57"/>
      <c r="HI879" s="57"/>
      <c r="HJ879" s="57"/>
      <c r="HK879" s="57"/>
      <c r="HL879" s="57"/>
      <c r="HM879" s="57"/>
      <c r="HN879" s="57"/>
      <c r="HO879" s="57"/>
      <c r="HP879" s="57"/>
      <c r="HQ879" s="57"/>
      <c r="HR879" s="57"/>
      <c r="HS879" s="57"/>
      <c r="HT879" s="57"/>
      <c r="HU879" s="57"/>
      <c r="HV879" s="57"/>
      <c r="HW879" s="57"/>
      <c r="HX879" s="57"/>
      <c r="HY879" s="57"/>
      <c r="HZ879" s="57"/>
      <c r="IA879" s="57"/>
      <c r="IB879" s="57"/>
      <c r="IC879" s="57"/>
    </row>
    <row r="880" spans="4:237"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  <c r="AA880" s="57"/>
      <c r="AB880" s="57"/>
      <c r="AC880" s="57"/>
      <c r="AD880" s="57"/>
      <c r="AE880" s="57"/>
      <c r="AF880" s="57"/>
      <c r="AG880" s="57"/>
      <c r="AH880" s="57"/>
      <c r="AI880" s="57"/>
      <c r="AJ880" s="57"/>
      <c r="AK880" s="57"/>
      <c r="AL880" s="57"/>
      <c r="AM880" s="57"/>
      <c r="AN880" s="57"/>
      <c r="AO880" s="57"/>
      <c r="AP880" s="57"/>
      <c r="AQ880" s="57"/>
      <c r="AR880" s="57"/>
      <c r="AS880" s="57"/>
      <c r="AT880" s="57"/>
      <c r="AU880" s="57"/>
      <c r="AV880" s="57"/>
      <c r="AW880" s="57"/>
      <c r="AX880" s="57"/>
      <c r="AY880" s="57"/>
      <c r="AZ880" s="57"/>
      <c r="BA880" s="57"/>
      <c r="BB880" s="57"/>
      <c r="BC880" s="57"/>
      <c r="BD880" s="57"/>
      <c r="BE880" s="57"/>
      <c r="BF880" s="57"/>
      <c r="BG880" s="57"/>
      <c r="BH880" s="57"/>
      <c r="BI880" s="57"/>
      <c r="BJ880" s="57"/>
      <c r="BK880" s="57"/>
      <c r="BL880" s="57"/>
      <c r="BM880" s="57"/>
      <c r="BN880" s="57"/>
      <c r="BO880" s="57"/>
      <c r="BP880" s="57"/>
      <c r="BQ880" s="57"/>
      <c r="BR880" s="57"/>
      <c r="BS880" s="57"/>
      <c r="BT880" s="57"/>
      <c r="BU880" s="57"/>
      <c r="BV880" s="57"/>
      <c r="BW880" s="57"/>
      <c r="BX880" s="57"/>
      <c r="BY880" s="57"/>
      <c r="BZ880" s="57"/>
      <c r="CA880" s="57"/>
      <c r="CB880" s="57"/>
      <c r="CC880" s="57"/>
      <c r="CD880" s="57"/>
      <c r="CE880" s="57"/>
      <c r="CF880" s="57"/>
      <c r="CG880" s="57"/>
      <c r="CH880" s="57"/>
      <c r="CI880" s="57"/>
      <c r="CJ880" s="57"/>
      <c r="CK880" s="57"/>
      <c r="CL880" s="57"/>
      <c r="CM880" s="57"/>
      <c r="CN880" s="57"/>
      <c r="CO880" s="57"/>
      <c r="CP880" s="57"/>
      <c r="CQ880" s="57"/>
      <c r="CR880" s="57"/>
      <c r="CS880" s="57"/>
      <c r="CT880" s="57"/>
      <c r="CU880" s="57"/>
      <c r="CV880" s="57"/>
      <c r="CW880" s="57"/>
      <c r="CX880" s="57"/>
      <c r="CY880" s="57"/>
      <c r="CZ880" s="57"/>
      <c r="DA880" s="57"/>
      <c r="DB880" s="57"/>
      <c r="DC880" s="57"/>
      <c r="DD880" s="57"/>
      <c r="DE880" s="57"/>
      <c r="DF880" s="57"/>
      <c r="DG880" s="57"/>
      <c r="DH880" s="57"/>
      <c r="DI880" s="57"/>
      <c r="DJ880" s="57"/>
      <c r="DK880" s="57"/>
      <c r="DL880" s="57"/>
      <c r="DM880" s="57"/>
      <c r="DN880" s="57"/>
      <c r="DO880" s="57"/>
      <c r="DP880" s="57"/>
      <c r="DQ880" s="57"/>
      <c r="DR880" s="57"/>
      <c r="DS880" s="57"/>
      <c r="DT880" s="57"/>
      <c r="DU880" s="57"/>
      <c r="DV880" s="57"/>
      <c r="DW880" s="57"/>
      <c r="DX880" s="57"/>
      <c r="DY880" s="57"/>
      <c r="DZ880" s="57"/>
      <c r="EA880" s="57"/>
      <c r="EB880" s="57"/>
      <c r="EC880" s="57"/>
      <c r="ED880" s="57"/>
      <c r="EE880" s="57"/>
      <c r="EF880" s="57"/>
      <c r="EG880" s="57"/>
      <c r="EH880" s="57"/>
      <c r="EI880" s="57"/>
      <c r="EJ880" s="57"/>
      <c r="EK880" s="57"/>
      <c r="EL880" s="57"/>
      <c r="EM880" s="57"/>
      <c r="EN880" s="57"/>
      <c r="EO880" s="57"/>
      <c r="EP880" s="57"/>
      <c r="EQ880" s="57"/>
      <c r="ER880" s="57"/>
      <c r="ES880" s="57"/>
      <c r="ET880" s="57"/>
      <c r="EU880" s="57"/>
      <c r="EV880" s="57"/>
      <c r="EW880" s="57"/>
      <c r="EX880" s="57"/>
      <c r="EY880" s="57"/>
      <c r="EZ880" s="57"/>
      <c r="FA880" s="57"/>
      <c r="FB880" s="57"/>
      <c r="FC880" s="57"/>
      <c r="FD880" s="57"/>
      <c r="FE880" s="57"/>
      <c r="FF880" s="57"/>
      <c r="FG880" s="57"/>
      <c r="FH880" s="57"/>
      <c r="FI880" s="57"/>
      <c r="FJ880" s="57"/>
      <c r="FK880" s="57"/>
      <c r="FL880" s="57"/>
      <c r="FM880" s="57"/>
      <c r="FN880" s="57"/>
      <c r="FO880" s="57"/>
      <c r="FP880" s="57"/>
      <c r="FQ880" s="57"/>
      <c r="FR880" s="57"/>
      <c r="FS880" s="57"/>
      <c r="FT880" s="57"/>
      <c r="FU880" s="57"/>
      <c r="FV880" s="57"/>
      <c r="FW880" s="57"/>
      <c r="FX880" s="57"/>
      <c r="FY880" s="57"/>
      <c r="FZ880" s="57"/>
      <c r="GA880" s="57"/>
      <c r="GB880" s="57"/>
      <c r="GC880" s="57"/>
      <c r="GD880" s="57"/>
      <c r="GE880" s="57"/>
      <c r="GF880" s="57"/>
      <c r="GG880" s="57"/>
      <c r="GH880" s="57"/>
      <c r="GI880" s="57"/>
      <c r="GJ880" s="57"/>
      <c r="GK880" s="57"/>
      <c r="GL880" s="57"/>
      <c r="GM880" s="57"/>
      <c r="GN880" s="57"/>
      <c r="GO880" s="57"/>
      <c r="GP880" s="57"/>
      <c r="GQ880" s="57"/>
      <c r="GR880" s="57"/>
      <c r="GS880" s="57"/>
      <c r="GT880" s="57"/>
      <c r="GU880" s="57"/>
      <c r="GV880" s="57"/>
      <c r="GW880" s="57"/>
      <c r="GX880" s="57"/>
      <c r="GY880" s="57"/>
      <c r="GZ880" s="57"/>
      <c r="HA880" s="57"/>
      <c r="HB880" s="57"/>
      <c r="HC880" s="57"/>
      <c r="HD880" s="57"/>
      <c r="HE880" s="57"/>
      <c r="HF880" s="57"/>
      <c r="HG880" s="57"/>
      <c r="HH880" s="57"/>
      <c r="HI880" s="57"/>
      <c r="HJ880" s="57"/>
      <c r="HK880" s="57"/>
      <c r="HL880" s="57"/>
      <c r="HM880" s="57"/>
      <c r="HN880" s="57"/>
      <c r="HO880" s="57"/>
      <c r="HP880" s="57"/>
      <c r="HQ880" s="57"/>
      <c r="HR880" s="57"/>
      <c r="HS880" s="57"/>
      <c r="HT880" s="57"/>
      <c r="HU880" s="57"/>
      <c r="HV880" s="57"/>
      <c r="HW880" s="57"/>
      <c r="HX880" s="57"/>
      <c r="HY880" s="57"/>
      <c r="HZ880" s="57"/>
      <c r="IA880" s="57"/>
      <c r="IB880" s="57"/>
      <c r="IC880" s="57"/>
    </row>
    <row r="881" spans="4:237"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  <c r="AA881" s="57"/>
      <c r="AB881" s="57"/>
      <c r="AC881" s="57"/>
      <c r="AD881" s="57"/>
      <c r="AE881" s="57"/>
      <c r="AF881" s="57"/>
      <c r="AG881" s="57"/>
      <c r="AH881" s="57"/>
      <c r="AI881" s="57"/>
      <c r="AJ881" s="57"/>
      <c r="AK881" s="57"/>
      <c r="AL881" s="57"/>
      <c r="AM881" s="57"/>
      <c r="AN881" s="57"/>
      <c r="AO881" s="57"/>
      <c r="AP881" s="57"/>
      <c r="AQ881" s="57"/>
      <c r="AR881" s="57"/>
      <c r="AS881" s="57"/>
      <c r="AT881" s="57"/>
      <c r="AU881" s="57"/>
      <c r="AV881" s="57"/>
      <c r="AW881" s="57"/>
      <c r="AX881" s="57"/>
      <c r="AY881" s="57"/>
      <c r="AZ881" s="57"/>
      <c r="BA881" s="57"/>
      <c r="BB881" s="57"/>
      <c r="BC881" s="57"/>
      <c r="BD881" s="57"/>
      <c r="BE881" s="57"/>
      <c r="BF881" s="57"/>
      <c r="BG881" s="57"/>
      <c r="BH881" s="57"/>
      <c r="BI881" s="57"/>
      <c r="BJ881" s="57"/>
      <c r="BK881" s="57"/>
      <c r="BL881" s="57"/>
      <c r="BM881" s="57"/>
      <c r="BN881" s="57"/>
      <c r="BO881" s="57"/>
      <c r="BP881" s="57"/>
      <c r="BQ881" s="57"/>
      <c r="BR881" s="57"/>
      <c r="BS881" s="57"/>
      <c r="BT881" s="57"/>
      <c r="BU881" s="57"/>
      <c r="BV881" s="57"/>
      <c r="BW881" s="57"/>
      <c r="BX881" s="57"/>
      <c r="BY881" s="57"/>
      <c r="BZ881" s="57"/>
      <c r="CA881" s="57"/>
      <c r="CB881" s="57"/>
      <c r="CC881" s="57"/>
      <c r="CD881" s="57"/>
      <c r="CE881" s="57"/>
      <c r="CF881" s="57"/>
      <c r="CG881" s="57"/>
      <c r="CH881" s="57"/>
      <c r="CI881" s="57"/>
      <c r="CJ881" s="57"/>
      <c r="CK881" s="57"/>
      <c r="CL881" s="57"/>
      <c r="CM881" s="57"/>
      <c r="CN881" s="57"/>
      <c r="CO881" s="57"/>
      <c r="CP881" s="57"/>
      <c r="CQ881" s="57"/>
      <c r="CR881" s="57"/>
      <c r="CS881" s="57"/>
      <c r="CT881" s="57"/>
      <c r="CU881" s="57"/>
      <c r="CV881" s="57"/>
      <c r="CW881" s="57"/>
      <c r="CX881" s="57"/>
      <c r="CY881" s="57"/>
      <c r="CZ881" s="57"/>
      <c r="DA881" s="57"/>
      <c r="DB881" s="57"/>
      <c r="DC881" s="57"/>
      <c r="DD881" s="57"/>
      <c r="DE881" s="57"/>
      <c r="DF881" s="57"/>
      <c r="DG881" s="57"/>
      <c r="DH881" s="57"/>
      <c r="DI881" s="57"/>
      <c r="DJ881" s="57"/>
      <c r="DK881" s="57"/>
      <c r="DL881" s="57"/>
      <c r="DM881" s="57"/>
      <c r="DN881" s="57"/>
      <c r="DO881" s="57"/>
      <c r="DP881" s="57"/>
      <c r="DQ881" s="57"/>
      <c r="DR881" s="57"/>
      <c r="DS881" s="57"/>
      <c r="DT881" s="57"/>
      <c r="DU881" s="57"/>
      <c r="DV881" s="57"/>
      <c r="DW881" s="57"/>
      <c r="DX881" s="57"/>
      <c r="DY881" s="57"/>
      <c r="DZ881" s="57"/>
      <c r="EA881" s="57"/>
      <c r="EB881" s="57"/>
      <c r="EC881" s="57"/>
      <c r="ED881" s="57"/>
      <c r="EE881" s="57"/>
      <c r="EF881" s="57"/>
      <c r="EG881" s="57"/>
      <c r="EH881" s="57"/>
      <c r="EI881" s="57"/>
      <c r="EJ881" s="57"/>
      <c r="EK881" s="57"/>
      <c r="EL881" s="57"/>
      <c r="EM881" s="57"/>
      <c r="EN881" s="57"/>
      <c r="EO881" s="57"/>
      <c r="EP881" s="57"/>
      <c r="EQ881" s="57"/>
      <c r="ER881" s="57"/>
      <c r="ES881" s="57"/>
      <c r="ET881" s="57"/>
      <c r="EU881" s="57"/>
      <c r="EV881" s="57"/>
      <c r="EW881" s="57"/>
      <c r="EX881" s="57"/>
      <c r="EY881" s="57"/>
      <c r="EZ881" s="57"/>
      <c r="FA881" s="57"/>
      <c r="FB881" s="57"/>
      <c r="FC881" s="57"/>
      <c r="FD881" s="57"/>
      <c r="FE881" s="57"/>
      <c r="FF881" s="57"/>
      <c r="FG881" s="57"/>
      <c r="FH881" s="57"/>
      <c r="FI881" s="57"/>
      <c r="FJ881" s="57"/>
      <c r="FK881" s="57"/>
      <c r="FL881" s="57"/>
      <c r="FM881" s="57"/>
      <c r="FN881" s="57"/>
      <c r="FO881" s="57"/>
      <c r="FP881" s="57"/>
      <c r="FQ881" s="57"/>
      <c r="FR881" s="57"/>
      <c r="FS881" s="57"/>
      <c r="FT881" s="57"/>
      <c r="FU881" s="57"/>
      <c r="FV881" s="57"/>
      <c r="FW881" s="57"/>
      <c r="FX881" s="57"/>
      <c r="FY881" s="57"/>
      <c r="FZ881" s="57"/>
      <c r="GA881" s="57"/>
      <c r="GB881" s="57"/>
      <c r="GC881" s="57"/>
      <c r="GD881" s="57"/>
      <c r="GE881" s="57"/>
      <c r="GF881" s="57"/>
      <c r="GG881" s="57"/>
      <c r="GH881" s="57"/>
      <c r="GI881" s="57"/>
      <c r="GJ881" s="57"/>
      <c r="GK881" s="57"/>
      <c r="GL881" s="57"/>
      <c r="GM881" s="57"/>
      <c r="GN881" s="57"/>
      <c r="GO881" s="57"/>
      <c r="GP881" s="57"/>
      <c r="GQ881" s="57"/>
      <c r="GR881" s="57"/>
      <c r="GS881" s="57"/>
      <c r="GT881" s="57"/>
      <c r="GU881" s="57"/>
      <c r="GV881" s="57"/>
      <c r="GW881" s="57"/>
      <c r="GX881" s="57"/>
      <c r="GY881" s="57"/>
      <c r="GZ881" s="57"/>
      <c r="HA881" s="57"/>
      <c r="HB881" s="57"/>
      <c r="HC881" s="57"/>
      <c r="HD881" s="57"/>
      <c r="HE881" s="57"/>
      <c r="HF881" s="57"/>
      <c r="HG881" s="57"/>
      <c r="HH881" s="57"/>
      <c r="HI881" s="57"/>
      <c r="HJ881" s="57"/>
      <c r="HK881" s="57"/>
      <c r="HL881" s="57"/>
      <c r="HM881" s="57"/>
      <c r="HN881" s="57"/>
      <c r="HO881" s="57"/>
      <c r="HP881" s="57"/>
      <c r="HQ881" s="57"/>
      <c r="HR881" s="57"/>
      <c r="HS881" s="57"/>
      <c r="HT881" s="57"/>
      <c r="HU881" s="57"/>
      <c r="HV881" s="57"/>
      <c r="HW881" s="57"/>
      <c r="HX881" s="57"/>
      <c r="HY881" s="57"/>
      <c r="HZ881" s="57"/>
      <c r="IA881" s="57"/>
      <c r="IB881" s="57"/>
      <c r="IC881" s="57"/>
    </row>
    <row r="882" spans="4:237"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  <c r="AA882" s="57"/>
      <c r="AB882" s="57"/>
      <c r="AC882" s="57"/>
      <c r="AD882" s="57"/>
      <c r="AE882" s="57"/>
      <c r="AF882" s="57"/>
      <c r="AG882" s="57"/>
      <c r="AH882" s="57"/>
      <c r="AI882" s="57"/>
      <c r="AJ882" s="57"/>
      <c r="AK882" s="57"/>
      <c r="AL882" s="57"/>
      <c r="AM882" s="57"/>
      <c r="AN882" s="57"/>
      <c r="AO882" s="57"/>
      <c r="AP882" s="57"/>
      <c r="AQ882" s="57"/>
      <c r="AR882" s="57"/>
      <c r="AS882" s="57"/>
      <c r="AT882" s="57"/>
      <c r="AU882" s="57"/>
      <c r="AV882" s="57"/>
      <c r="AW882" s="57"/>
      <c r="AX882" s="57"/>
      <c r="AY882" s="57"/>
      <c r="AZ882" s="57"/>
      <c r="BA882" s="57"/>
      <c r="BB882" s="57"/>
      <c r="BC882" s="57"/>
      <c r="BD882" s="57"/>
      <c r="BE882" s="57"/>
      <c r="BF882" s="57"/>
      <c r="BG882" s="57"/>
      <c r="BH882" s="57"/>
      <c r="BI882" s="57"/>
      <c r="BJ882" s="57"/>
      <c r="BK882" s="57"/>
      <c r="BL882" s="57"/>
      <c r="BM882" s="57"/>
      <c r="BN882" s="57"/>
      <c r="BO882" s="57"/>
      <c r="BP882" s="57"/>
      <c r="BQ882" s="57"/>
      <c r="BR882" s="57"/>
      <c r="BS882" s="57"/>
      <c r="BT882" s="57"/>
      <c r="BU882" s="57"/>
      <c r="BV882" s="57"/>
      <c r="BW882" s="57"/>
      <c r="BX882" s="57"/>
      <c r="BY882" s="57"/>
      <c r="BZ882" s="57"/>
      <c r="CA882" s="57"/>
      <c r="CB882" s="57"/>
      <c r="CC882" s="57"/>
      <c r="CD882" s="57"/>
      <c r="CE882" s="57"/>
      <c r="CF882" s="57"/>
      <c r="CG882" s="57"/>
      <c r="CH882" s="57"/>
      <c r="CI882" s="57"/>
      <c r="CJ882" s="57"/>
      <c r="CK882" s="57"/>
      <c r="CL882" s="57"/>
      <c r="CM882" s="57"/>
      <c r="CN882" s="57"/>
      <c r="CO882" s="57"/>
      <c r="CP882" s="57"/>
      <c r="CQ882" s="57"/>
      <c r="CR882" s="57"/>
      <c r="CS882" s="57"/>
      <c r="CT882" s="57"/>
      <c r="CU882" s="57"/>
      <c r="CV882" s="57"/>
      <c r="CW882" s="57"/>
      <c r="CX882" s="57"/>
      <c r="CY882" s="57"/>
      <c r="CZ882" s="57"/>
      <c r="DA882" s="57"/>
      <c r="DB882" s="57"/>
      <c r="DC882" s="57"/>
      <c r="DD882" s="57"/>
      <c r="DE882" s="57"/>
      <c r="DF882" s="57"/>
      <c r="DG882" s="57"/>
      <c r="DH882" s="57"/>
      <c r="DI882" s="57"/>
      <c r="DJ882" s="57"/>
      <c r="DK882" s="57"/>
      <c r="DL882" s="57"/>
      <c r="DM882" s="57"/>
      <c r="DN882" s="57"/>
      <c r="DO882" s="57"/>
      <c r="DP882" s="57"/>
      <c r="DQ882" s="57"/>
      <c r="DR882" s="57"/>
      <c r="DS882" s="57"/>
      <c r="DT882" s="57"/>
      <c r="DU882" s="57"/>
      <c r="DV882" s="57"/>
      <c r="DW882" s="57"/>
      <c r="DX882" s="57"/>
      <c r="DY882" s="57"/>
      <c r="DZ882" s="57"/>
      <c r="EA882" s="57"/>
      <c r="EB882" s="57"/>
      <c r="EC882" s="57"/>
      <c r="ED882" s="57"/>
      <c r="EE882" s="57"/>
      <c r="EF882" s="57"/>
      <c r="EG882" s="57"/>
      <c r="EH882" s="57"/>
      <c r="EI882" s="57"/>
      <c r="EJ882" s="57"/>
      <c r="EK882" s="57"/>
      <c r="EL882" s="57"/>
      <c r="EM882" s="57"/>
      <c r="EN882" s="57"/>
      <c r="EO882" s="57"/>
      <c r="EP882" s="57"/>
      <c r="EQ882" s="57"/>
      <c r="ER882" s="57"/>
      <c r="ES882" s="57"/>
      <c r="ET882" s="57"/>
      <c r="EU882" s="57"/>
      <c r="EV882" s="57"/>
      <c r="EW882" s="57"/>
      <c r="EX882" s="57"/>
      <c r="EY882" s="57"/>
      <c r="EZ882" s="57"/>
      <c r="FA882" s="57"/>
      <c r="FB882" s="57"/>
      <c r="FC882" s="57"/>
      <c r="FD882" s="57"/>
      <c r="FE882" s="57"/>
      <c r="FF882" s="57"/>
      <c r="FG882" s="57"/>
      <c r="FH882" s="57"/>
      <c r="FI882" s="57"/>
      <c r="FJ882" s="57"/>
      <c r="FK882" s="57"/>
      <c r="FL882" s="57"/>
      <c r="FM882" s="57"/>
      <c r="FN882" s="57"/>
      <c r="FO882" s="57"/>
      <c r="FP882" s="57"/>
      <c r="FQ882" s="57"/>
      <c r="FR882" s="57"/>
      <c r="FS882" s="57"/>
      <c r="FT882" s="57"/>
      <c r="FU882" s="57"/>
      <c r="FV882" s="57"/>
      <c r="FW882" s="57"/>
      <c r="FX882" s="57"/>
      <c r="FY882" s="57"/>
      <c r="FZ882" s="57"/>
      <c r="GA882" s="57"/>
      <c r="GB882" s="57"/>
      <c r="GC882" s="57"/>
      <c r="GD882" s="57"/>
      <c r="GE882" s="57"/>
      <c r="GF882" s="57"/>
      <c r="GG882" s="57"/>
      <c r="GH882" s="57"/>
      <c r="GI882" s="57"/>
      <c r="GJ882" s="57"/>
      <c r="GK882" s="57"/>
      <c r="GL882" s="57"/>
      <c r="GM882" s="57"/>
      <c r="GN882" s="57"/>
      <c r="GO882" s="57"/>
      <c r="GP882" s="57"/>
      <c r="GQ882" s="57"/>
      <c r="GR882" s="57"/>
      <c r="GS882" s="57"/>
      <c r="GT882" s="57"/>
      <c r="GU882" s="57"/>
      <c r="GV882" s="57"/>
      <c r="GW882" s="57"/>
      <c r="GX882" s="57"/>
      <c r="GY882" s="57"/>
      <c r="GZ882" s="57"/>
      <c r="HA882" s="57"/>
      <c r="HB882" s="57"/>
      <c r="HC882" s="57"/>
      <c r="HD882" s="57"/>
      <c r="HE882" s="57"/>
      <c r="HF882" s="57"/>
      <c r="HG882" s="57"/>
      <c r="HH882" s="57"/>
      <c r="HI882" s="57"/>
      <c r="HJ882" s="57"/>
      <c r="HK882" s="57"/>
      <c r="HL882" s="57"/>
      <c r="HM882" s="57"/>
      <c r="HN882" s="57"/>
      <c r="HO882" s="57"/>
      <c r="HP882" s="57"/>
      <c r="HQ882" s="57"/>
      <c r="HR882" s="57"/>
      <c r="HS882" s="57"/>
      <c r="HT882" s="57"/>
      <c r="HU882" s="57"/>
      <c r="HV882" s="57"/>
      <c r="HW882" s="57"/>
      <c r="HX882" s="57"/>
      <c r="HY882" s="57"/>
      <c r="HZ882" s="57"/>
      <c r="IA882" s="57"/>
      <c r="IB882" s="57"/>
      <c r="IC882" s="57"/>
    </row>
    <row r="883" spans="4:237"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  <c r="AA883" s="57"/>
      <c r="AB883" s="57"/>
      <c r="AC883" s="57"/>
      <c r="AD883" s="57"/>
      <c r="AE883" s="57"/>
      <c r="AF883" s="57"/>
      <c r="AG883" s="57"/>
      <c r="AH883" s="57"/>
      <c r="AI883" s="57"/>
      <c r="AJ883" s="57"/>
      <c r="AK883" s="57"/>
      <c r="AL883" s="57"/>
      <c r="AM883" s="57"/>
      <c r="AN883" s="57"/>
      <c r="AO883" s="57"/>
      <c r="AP883" s="57"/>
      <c r="AQ883" s="57"/>
      <c r="AR883" s="57"/>
      <c r="AS883" s="57"/>
      <c r="AT883" s="57"/>
      <c r="AU883" s="57"/>
      <c r="AV883" s="57"/>
      <c r="AW883" s="57"/>
      <c r="AX883" s="57"/>
      <c r="AY883" s="57"/>
      <c r="AZ883" s="57"/>
      <c r="BA883" s="57"/>
      <c r="BB883" s="57"/>
      <c r="BC883" s="57"/>
      <c r="BD883" s="57"/>
      <c r="BE883" s="57"/>
      <c r="BF883" s="57"/>
      <c r="BG883" s="57"/>
      <c r="BH883" s="57"/>
      <c r="BI883" s="57"/>
      <c r="BJ883" s="57"/>
      <c r="BK883" s="57"/>
      <c r="BL883" s="57"/>
      <c r="BM883" s="57"/>
      <c r="BN883" s="57"/>
      <c r="BO883" s="57"/>
      <c r="BP883" s="57"/>
      <c r="BQ883" s="57"/>
      <c r="BR883" s="57"/>
      <c r="BS883" s="57"/>
      <c r="BT883" s="57"/>
      <c r="BU883" s="57"/>
      <c r="BV883" s="57"/>
      <c r="BW883" s="57"/>
      <c r="BX883" s="57"/>
      <c r="BY883" s="57"/>
      <c r="BZ883" s="57"/>
      <c r="CA883" s="57"/>
      <c r="CB883" s="57"/>
      <c r="CC883" s="57"/>
      <c r="CD883" s="57"/>
      <c r="CE883" s="57"/>
      <c r="CF883" s="57"/>
      <c r="CG883" s="57"/>
      <c r="CH883" s="57"/>
      <c r="CI883" s="57"/>
      <c r="CJ883" s="57"/>
      <c r="CK883" s="57"/>
      <c r="CL883" s="57"/>
      <c r="CM883" s="57"/>
      <c r="CN883" s="57"/>
      <c r="CO883" s="57"/>
      <c r="CP883" s="57"/>
      <c r="CQ883" s="57"/>
      <c r="CR883" s="57"/>
      <c r="CS883" s="57"/>
      <c r="CT883" s="57"/>
      <c r="CU883" s="57"/>
      <c r="CV883" s="57"/>
      <c r="CW883" s="57"/>
      <c r="CX883" s="57"/>
      <c r="CY883" s="57"/>
      <c r="CZ883" s="57"/>
      <c r="DA883" s="57"/>
      <c r="DB883" s="57"/>
      <c r="DC883" s="57"/>
      <c r="DD883" s="57"/>
      <c r="DE883" s="57"/>
      <c r="DF883" s="57"/>
      <c r="DG883" s="57"/>
      <c r="DH883" s="57"/>
      <c r="DI883" s="57"/>
      <c r="DJ883" s="57"/>
      <c r="DK883" s="57"/>
      <c r="DL883" s="57"/>
      <c r="DM883" s="57"/>
      <c r="DN883" s="57"/>
      <c r="DO883" s="57"/>
      <c r="DP883" s="57"/>
      <c r="DQ883" s="57"/>
      <c r="DR883" s="57"/>
      <c r="DS883" s="57"/>
      <c r="DT883" s="57"/>
      <c r="DU883" s="57"/>
      <c r="DV883" s="57"/>
      <c r="DW883" s="57"/>
      <c r="DX883" s="57"/>
      <c r="DY883" s="57"/>
      <c r="DZ883" s="57"/>
      <c r="EA883" s="57"/>
      <c r="EB883" s="57"/>
      <c r="EC883" s="57"/>
      <c r="ED883" s="57"/>
      <c r="EE883" s="57"/>
      <c r="EF883" s="57"/>
      <c r="EG883" s="57"/>
      <c r="EH883" s="57"/>
      <c r="EI883" s="57"/>
      <c r="EJ883" s="57"/>
      <c r="EK883" s="57"/>
      <c r="EL883" s="57"/>
      <c r="EM883" s="57"/>
      <c r="EN883" s="57"/>
      <c r="EO883" s="57"/>
      <c r="EP883" s="57"/>
      <c r="EQ883" s="57"/>
      <c r="ER883" s="57"/>
      <c r="ES883" s="57"/>
      <c r="ET883" s="57"/>
      <c r="EU883" s="57"/>
      <c r="EV883" s="57"/>
      <c r="EW883" s="57"/>
      <c r="EX883" s="57"/>
      <c r="EY883" s="57"/>
      <c r="EZ883" s="57"/>
      <c r="FA883" s="57"/>
      <c r="FB883" s="57"/>
      <c r="FC883" s="57"/>
      <c r="FD883" s="57"/>
      <c r="FE883" s="57"/>
      <c r="FF883" s="57"/>
      <c r="FG883" s="57"/>
      <c r="FH883" s="57"/>
      <c r="FI883" s="57"/>
      <c r="FJ883" s="57"/>
      <c r="FK883" s="57"/>
      <c r="FL883" s="57"/>
      <c r="FM883" s="57"/>
      <c r="FN883" s="57"/>
      <c r="FO883" s="57"/>
      <c r="FP883" s="57"/>
      <c r="FQ883" s="57"/>
      <c r="FR883" s="57"/>
      <c r="FS883" s="57"/>
      <c r="FT883" s="57"/>
      <c r="FU883" s="57"/>
      <c r="FV883" s="57"/>
      <c r="FW883" s="57"/>
      <c r="FX883" s="57"/>
      <c r="FY883" s="57"/>
      <c r="FZ883" s="57"/>
      <c r="GA883" s="57"/>
      <c r="GB883" s="57"/>
      <c r="GC883" s="57"/>
      <c r="GD883" s="57"/>
      <c r="GE883" s="57"/>
      <c r="GF883" s="57"/>
      <c r="GG883" s="57"/>
      <c r="GH883" s="57"/>
      <c r="GI883" s="57"/>
      <c r="GJ883" s="57"/>
      <c r="GK883" s="57"/>
      <c r="GL883" s="57"/>
      <c r="GM883" s="57"/>
      <c r="GN883" s="57"/>
      <c r="GO883" s="57"/>
      <c r="GP883" s="57"/>
      <c r="GQ883" s="57"/>
      <c r="GR883" s="57"/>
      <c r="GS883" s="57"/>
      <c r="GT883" s="57"/>
      <c r="GU883" s="57"/>
      <c r="GV883" s="57"/>
      <c r="GW883" s="57"/>
      <c r="GX883" s="57"/>
      <c r="GY883" s="57"/>
      <c r="GZ883" s="57"/>
      <c r="HA883" s="57"/>
      <c r="HB883" s="57"/>
      <c r="HC883" s="57"/>
      <c r="HD883" s="57"/>
      <c r="HE883" s="57"/>
      <c r="HF883" s="57"/>
      <c r="HG883" s="57"/>
      <c r="HH883" s="57"/>
      <c r="HI883" s="57"/>
      <c r="HJ883" s="57"/>
      <c r="HK883" s="57"/>
      <c r="HL883" s="57"/>
      <c r="HM883" s="57"/>
      <c r="HN883" s="57"/>
      <c r="HO883" s="57"/>
      <c r="HP883" s="57"/>
      <c r="HQ883" s="57"/>
      <c r="HR883" s="57"/>
      <c r="HS883" s="57"/>
      <c r="HT883" s="57"/>
      <c r="HU883" s="57"/>
      <c r="HV883" s="57"/>
      <c r="HW883" s="57"/>
      <c r="HX883" s="57"/>
      <c r="HY883" s="57"/>
      <c r="HZ883" s="57"/>
      <c r="IA883" s="57"/>
      <c r="IB883" s="57"/>
      <c r="IC883" s="57"/>
    </row>
    <row r="884" spans="4:237"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  <c r="AA884" s="57"/>
      <c r="AB884" s="57"/>
      <c r="AC884" s="57"/>
      <c r="AD884" s="57"/>
      <c r="AE884" s="57"/>
      <c r="AF884" s="57"/>
      <c r="AG884" s="57"/>
      <c r="AH884" s="57"/>
      <c r="AI884" s="57"/>
      <c r="AJ884" s="57"/>
      <c r="AK884" s="57"/>
      <c r="AL884" s="57"/>
      <c r="AM884" s="57"/>
      <c r="AN884" s="57"/>
      <c r="AO884" s="57"/>
      <c r="AP884" s="57"/>
      <c r="AQ884" s="57"/>
      <c r="AR884" s="57"/>
      <c r="AS884" s="57"/>
      <c r="AT884" s="57"/>
      <c r="AU884" s="57"/>
      <c r="AV884" s="57"/>
      <c r="AW884" s="57"/>
      <c r="AX884" s="57"/>
      <c r="AY884" s="57"/>
      <c r="AZ884" s="57"/>
      <c r="BA884" s="57"/>
      <c r="BB884" s="57"/>
      <c r="BC884" s="57"/>
      <c r="BD884" s="57"/>
      <c r="BE884" s="57"/>
      <c r="BF884" s="57"/>
      <c r="BG884" s="57"/>
      <c r="BH884" s="57"/>
      <c r="BI884" s="57"/>
      <c r="BJ884" s="57"/>
      <c r="BK884" s="57"/>
      <c r="BL884" s="57"/>
      <c r="BM884" s="57"/>
      <c r="BN884" s="57"/>
      <c r="BO884" s="57"/>
      <c r="BP884" s="57"/>
      <c r="BQ884" s="57"/>
      <c r="BR884" s="57"/>
      <c r="BS884" s="57"/>
      <c r="BT884" s="57"/>
      <c r="BU884" s="57"/>
      <c r="BV884" s="57"/>
      <c r="BW884" s="57"/>
      <c r="BX884" s="57"/>
      <c r="BY884" s="57"/>
      <c r="BZ884" s="57"/>
      <c r="CA884" s="57"/>
      <c r="CB884" s="57"/>
      <c r="CC884" s="57"/>
      <c r="CD884" s="57"/>
      <c r="CE884" s="57"/>
      <c r="CF884" s="57"/>
      <c r="CG884" s="57"/>
      <c r="CH884" s="57"/>
      <c r="CI884" s="57"/>
      <c r="CJ884" s="57"/>
      <c r="CK884" s="57"/>
      <c r="CL884" s="57"/>
      <c r="CM884" s="57"/>
      <c r="CN884" s="57"/>
      <c r="CO884" s="57"/>
      <c r="CP884" s="57"/>
      <c r="CQ884" s="57"/>
      <c r="CR884" s="57"/>
      <c r="CS884" s="57"/>
      <c r="CT884" s="57"/>
      <c r="CU884" s="57"/>
      <c r="CV884" s="57"/>
      <c r="CW884" s="57"/>
      <c r="CX884" s="57"/>
      <c r="CY884" s="57"/>
      <c r="CZ884" s="57"/>
      <c r="DA884" s="57"/>
      <c r="DB884" s="57"/>
      <c r="DC884" s="57"/>
      <c r="DD884" s="57"/>
      <c r="DE884" s="57"/>
      <c r="DF884" s="57"/>
      <c r="DG884" s="57"/>
      <c r="DH884" s="57"/>
      <c r="DI884" s="57"/>
      <c r="DJ884" s="57"/>
      <c r="DK884" s="57"/>
      <c r="DL884" s="57"/>
      <c r="DM884" s="57"/>
      <c r="DN884" s="57"/>
      <c r="DO884" s="57"/>
      <c r="DP884" s="57"/>
      <c r="DQ884" s="57"/>
      <c r="DR884" s="57"/>
      <c r="DS884" s="57"/>
      <c r="DT884" s="57"/>
      <c r="DU884" s="57"/>
      <c r="DV884" s="57"/>
      <c r="DW884" s="57"/>
      <c r="DX884" s="57"/>
      <c r="DY884" s="57"/>
      <c r="DZ884" s="57"/>
      <c r="EA884" s="57"/>
      <c r="EB884" s="57"/>
      <c r="EC884" s="57"/>
      <c r="ED884" s="57"/>
      <c r="EE884" s="57"/>
      <c r="EF884" s="57"/>
      <c r="EG884" s="57"/>
      <c r="EH884" s="57"/>
      <c r="EI884" s="57"/>
      <c r="EJ884" s="57"/>
      <c r="EK884" s="57"/>
      <c r="EL884" s="57"/>
      <c r="EM884" s="57"/>
      <c r="EN884" s="57"/>
      <c r="EO884" s="57"/>
      <c r="EP884" s="57"/>
      <c r="EQ884" s="57"/>
      <c r="ER884" s="57"/>
      <c r="ES884" s="57"/>
      <c r="ET884" s="57"/>
      <c r="EU884" s="57"/>
      <c r="EV884" s="57"/>
      <c r="EW884" s="57"/>
      <c r="EX884" s="57"/>
      <c r="EY884" s="57"/>
      <c r="EZ884" s="57"/>
      <c r="FA884" s="57"/>
      <c r="FB884" s="57"/>
      <c r="FC884" s="57"/>
      <c r="FD884" s="57"/>
      <c r="FE884" s="57"/>
      <c r="FF884" s="57"/>
      <c r="FG884" s="57"/>
      <c r="FH884" s="57"/>
      <c r="FI884" s="57"/>
      <c r="FJ884" s="57"/>
      <c r="FK884" s="57"/>
      <c r="FL884" s="57"/>
      <c r="FM884" s="57"/>
      <c r="FN884" s="57"/>
      <c r="FO884" s="57"/>
      <c r="FP884" s="57"/>
      <c r="FQ884" s="57"/>
      <c r="FR884" s="57"/>
      <c r="FS884" s="57"/>
      <c r="FT884" s="57"/>
      <c r="FU884" s="57"/>
      <c r="FV884" s="57"/>
      <c r="FW884" s="57"/>
      <c r="FX884" s="57"/>
      <c r="FY884" s="57"/>
      <c r="FZ884" s="57"/>
      <c r="GA884" s="57"/>
      <c r="GB884" s="57"/>
      <c r="GC884" s="57"/>
      <c r="GD884" s="57"/>
      <c r="GE884" s="57"/>
      <c r="GF884" s="57"/>
      <c r="GG884" s="57"/>
      <c r="GH884" s="57"/>
      <c r="GI884" s="57"/>
      <c r="GJ884" s="57"/>
      <c r="GK884" s="57"/>
      <c r="GL884" s="57"/>
      <c r="GM884" s="57"/>
      <c r="GN884" s="57"/>
      <c r="GO884" s="57"/>
      <c r="GP884" s="57"/>
      <c r="GQ884" s="57"/>
      <c r="GR884" s="57"/>
      <c r="GS884" s="57"/>
      <c r="GT884" s="57"/>
      <c r="GU884" s="57"/>
      <c r="GV884" s="57"/>
      <c r="GW884" s="57"/>
      <c r="GX884" s="57"/>
      <c r="GY884" s="57"/>
      <c r="GZ884" s="57"/>
      <c r="HA884" s="57"/>
      <c r="HB884" s="57"/>
      <c r="HC884" s="57"/>
      <c r="HD884" s="57"/>
      <c r="HE884" s="57"/>
      <c r="HF884" s="57"/>
      <c r="HG884" s="57"/>
      <c r="HH884" s="57"/>
      <c r="HI884" s="57"/>
      <c r="HJ884" s="57"/>
      <c r="HK884" s="57"/>
      <c r="HL884" s="57"/>
      <c r="HM884" s="57"/>
      <c r="HN884" s="57"/>
      <c r="HO884" s="57"/>
      <c r="HP884" s="57"/>
      <c r="HQ884" s="57"/>
      <c r="HR884" s="57"/>
      <c r="HS884" s="57"/>
      <c r="HT884" s="57"/>
      <c r="HU884" s="57"/>
      <c r="HV884" s="57"/>
      <c r="HW884" s="57"/>
      <c r="HX884" s="57"/>
      <c r="HY884" s="57"/>
      <c r="HZ884" s="57"/>
      <c r="IA884" s="57"/>
      <c r="IB884" s="57"/>
      <c r="IC884" s="57"/>
    </row>
    <row r="885" spans="4:237"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  <c r="AA885" s="57"/>
      <c r="AB885" s="57"/>
      <c r="AC885" s="57"/>
      <c r="AD885" s="57"/>
      <c r="AE885" s="57"/>
      <c r="AF885" s="57"/>
      <c r="AG885" s="57"/>
      <c r="AH885" s="57"/>
      <c r="AI885" s="57"/>
      <c r="AJ885" s="57"/>
      <c r="AK885" s="57"/>
      <c r="AL885" s="57"/>
      <c r="AM885" s="57"/>
      <c r="AN885" s="57"/>
      <c r="AO885" s="57"/>
      <c r="AP885" s="57"/>
      <c r="AQ885" s="57"/>
      <c r="AR885" s="57"/>
      <c r="AS885" s="57"/>
      <c r="AT885" s="57"/>
      <c r="AU885" s="57"/>
      <c r="AV885" s="57"/>
      <c r="AW885" s="57"/>
      <c r="AX885" s="57"/>
      <c r="AY885" s="57"/>
      <c r="AZ885" s="57"/>
      <c r="BA885" s="57"/>
      <c r="BB885" s="57"/>
      <c r="BC885" s="57"/>
      <c r="BD885" s="57"/>
      <c r="BE885" s="57"/>
      <c r="BF885" s="57"/>
      <c r="BG885" s="57"/>
      <c r="BH885" s="57"/>
      <c r="BI885" s="57"/>
      <c r="BJ885" s="57"/>
      <c r="BK885" s="57"/>
      <c r="BL885" s="57"/>
      <c r="BM885" s="57"/>
      <c r="BN885" s="57"/>
      <c r="BO885" s="57"/>
      <c r="BP885" s="57"/>
      <c r="BQ885" s="57"/>
      <c r="BR885" s="57"/>
      <c r="BS885" s="57"/>
      <c r="BT885" s="57"/>
      <c r="BU885" s="57"/>
      <c r="BV885" s="57"/>
      <c r="BW885" s="57"/>
      <c r="BX885" s="57"/>
      <c r="BY885" s="57"/>
      <c r="BZ885" s="57"/>
      <c r="CA885" s="57"/>
      <c r="CB885" s="57"/>
      <c r="CC885" s="57"/>
      <c r="CD885" s="57"/>
      <c r="CE885" s="57"/>
      <c r="CF885" s="57"/>
      <c r="CG885" s="57"/>
      <c r="CH885" s="57"/>
      <c r="CI885" s="57"/>
      <c r="CJ885" s="57"/>
      <c r="CK885" s="57"/>
      <c r="CL885" s="57"/>
      <c r="CM885" s="57"/>
      <c r="CN885" s="57"/>
      <c r="CO885" s="57"/>
      <c r="CP885" s="57"/>
      <c r="CQ885" s="57"/>
      <c r="CR885" s="57"/>
      <c r="CS885" s="57"/>
      <c r="CT885" s="57"/>
      <c r="CU885" s="57"/>
      <c r="CV885" s="57"/>
      <c r="CW885" s="57"/>
      <c r="CX885" s="57"/>
      <c r="CY885" s="57"/>
      <c r="CZ885" s="57"/>
      <c r="DA885" s="57"/>
      <c r="DB885" s="57"/>
      <c r="DC885" s="57"/>
      <c r="DD885" s="57"/>
      <c r="DE885" s="57"/>
      <c r="DF885" s="57"/>
      <c r="DG885" s="57"/>
      <c r="DH885" s="57"/>
      <c r="DI885" s="57"/>
      <c r="DJ885" s="57"/>
      <c r="DK885" s="57"/>
      <c r="DL885" s="57"/>
      <c r="DM885" s="57"/>
      <c r="DN885" s="57"/>
      <c r="DO885" s="57"/>
      <c r="DP885" s="57"/>
      <c r="DQ885" s="57"/>
      <c r="DR885" s="57"/>
      <c r="DS885" s="57"/>
      <c r="DT885" s="57"/>
      <c r="DU885" s="57"/>
      <c r="DV885" s="57"/>
      <c r="DW885" s="57"/>
      <c r="DX885" s="57"/>
      <c r="DY885" s="57"/>
      <c r="DZ885" s="57"/>
      <c r="EA885" s="57"/>
      <c r="EB885" s="57"/>
      <c r="EC885" s="57"/>
      <c r="ED885" s="57"/>
      <c r="EE885" s="57"/>
      <c r="EF885" s="57"/>
      <c r="EG885" s="57"/>
      <c r="EH885" s="57"/>
      <c r="EI885" s="57"/>
      <c r="EJ885" s="57"/>
      <c r="EK885" s="57"/>
      <c r="EL885" s="57"/>
      <c r="EM885" s="57"/>
      <c r="EN885" s="57"/>
      <c r="EO885" s="57"/>
      <c r="EP885" s="57"/>
      <c r="EQ885" s="57"/>
      <c r="ER885" s="57"/>
      <c r="ES885" s="57"/>
      <c r="ET885" s="57"/>
      <c r="EU885" s="57"/>
      <c r="EV885" s="57"/>
      <c r="EW885" s="57"/>
      <c r="EX885" s="57"/>
      <c r="EY885" s="57"/>
      <c r="EZ885" s="57"/>
      <c r="FA885" s="57"/>
      <c r="FB885" s="57"/>
      <c r="FC885" s="57"/>
      <c r="FD885" s="57"/>
      <c r="FE885" s="57"/>
      <c r="FF885" s="57"/>
      <c r="FG885" s="57"/>
      <c r="FH885" s="57"/>
      <c r="FI885" s="57"/>
      <c r="FJ885" s="57"/>
      <c r="FK885" s="57"/>
      <c r="FL885" s="57"/>
      <c r="FM885" s="57"/>
      <c r="FN885" s="57"/>
      <c r="FO885" s="57"/>
      <c r="FP885" s="57"/>
      <c r="FQ885" s="57"/>
      <c r="FR885" s="57"/>
      <c r="FS885" s="57"/>
      <c r="FT885" s="57"/>
      <c r="FU885" s="57"/>
      <c r="FV885" s="57"/>
      <c r="FW885" s="57"/>
      <c r="FX885" s="57"/>
      <c r="FY885" s="57"/>
      <c r="FZ885" s="57"/>
      <c r="GA885" s="57"/>
      <c r="GB885" s="57"/>
      <c r="GC885" s="57"/>
      <c r="GD885" s="57"/>
      <c r="GE885" s="57"/>
      <c r="GF885" s="57"/>
      <c r="GG885" s="57"/>
      <c r="GH885" s="57"/>
      <c r="GI885" s="57"/>
      <c r="GJ885" s="57"/>
      <c r="GK885" s="57"/>
      <c r="GL885" s="57"/>
      <c r="GM885" s="57"/>
      <c r="GN885" s="57"/>
      <c r="GO885" s="57"/>
      <c r="GP885" s="57"/>
      <c r="GQ885" s="57"/>
      <c r="GR885" s="57"/>
      <c r="GS885" s="57"/>
      <c r="GT885" s="57"/>
      <c r="GU885" s="57"/>
      <c r="GV885" s="57"/>
      <c r="GW885" s="57"/>
      <c r="GX885" s="57"/>
      <c r="GY885" s="57"/>
      <c r="GZ885" s="57"/>
      <c r="HA885" s="57"/>
      <c r="HB885" s="57"/>
      <c r="HC885" s="57"/>
      <c r="HD885" s="57"/>
      <c r="HE885" s="57"/>
      <c r="HF885" s="57"/>
      <c r="HG885" s="57"/>
      <c r="HH885" s="57"/>
      <c r="HI885" s="57"/>
      <c r="HJ885" s="57"/>
      <c r="HK885" s="57"/>
      <c r="HL885" s="57"/>
      <c r="HM885" s="57"/>
      <c r="HN885" s="57"/>
      <c r="HO885" s="57"/>
      <c r="HP885" s="57"/>
      <c r="HQ885" s="57"/>
      <c r="HR885" s="57"/>
      <c r="HS885" s="57"/>
      <c r="HT885" s="57"/>
      <c r="HU885" s="57"/>
      <c r="HV885" s="57"/>
      <c r="HW885" s="57"/>
      <c r="HX885" s="57"/>
      <c r="HY885" s="57"/>
      <c r="HZ885" s="57"/>
      <c r="IA885" s="57"/>
      <c r="IB885" s="57"/>
      <c r="IC885" s="57"/>
    </row>
    <row r="886" spans="4:237"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  <c r="AA886" s="57"/>
      <c r="AB886" s="57"/>
      <c r="AC886" s="57"/>
      <c r="AD886" s="57"/>
      <c r="AE886" s="57"/>
      <c r="AF886" s="57"/>
      <c r="AG886" s="57"/>
      <c r="AH886" s="57"/>
      <c r="AI886" s="57"/>
      <c r="AJ886" s="57"/>
      <c r="AK886" s="57"/>
      <c r="AL886" s="57"/>
      <c r="AM886" s="57"/>
      <c r="AN886" s="57"/>
      <c r="AO886" s="57"/>
      <c r="AP886" s="57"/>
      <c r="AQ886" s="57"/>
      <c r="AR886" s="57"/>
      <c r="AS886" s="57"/>
      <c r="AT886" s="57"/>
      <c r="AU886" s="57"/>
      <c r="AV886" s="57"/>
      <c r="AW886" s="57"/>
      <c r="AX886" s="57"/>
      <c r="AY886" s="57"/>
      <c r="AZ886" s="57"/>
      <c r="BA886" s="57"/>
      <c r="BB886" s="57"/>
      <c r="BC886" s="57"/>
      <c r="BD886" s="57"/>
      <c r="BE886" s="57"/>
      <c r="BF886" s="57"/>
      <c r="BG886" s="57"/>
      <c r="BH886" s="57"/>
      <c r="BI886" s="57"/>
      <c r="BJ886" s="57"/>
      <c r="BK886" s="57"/>
      <c r="BL886" s="57"/>
      <c r="BM886" s="57"/>
      <c r="BN886" s="57"/>
      <c r="BO886" s="57"/>
      <c r="BP886" s="57"/>
      <c r="BQ886" s="57"/>
      <c r="BR886" s="57"/>
      <c r="BS886" s="57"/>
      <c r="BT886" s="57"/>
      <c r="BU886" s="57"/>
      <c r="BV886" s="57"/>
      <c r="BW886" s="57"/>
      <c r="BX886" s="57"/>
      <c r="BY886" s="57"/>
      <c r="BZ886" s="57"/>
      <c r="CA886" s="57"/>
      <c r="CB886" s="57"/>
      <c r="CC886" s="57"/>
      <c r="CD886" s="57"/>
      <c r="CE886" s="57"/>
      <c r="CF886" s="57"/>
      <c r="CG886" s="57"/>
      <c r="CH886" s="57"/>
      <c r="CI886" s="57"/>
      <c r="CJ886" s="57"/>
      <c r="CK886" s="57"/>
      <c r="CL886" s="57"/>
      <c r="CM886" s="57"/>
      <c r="CN886" s="57"/>
      <c r="CO886" s="57"/>
      <c r="CP886" s="57"/>
      <c r="CQ886" s="57"/>
      <c r="CR886" s="57"/>
      <c r="CS886" s="57"/>
      <c r="CT886" s="57"/>
      <c r="CU886" s="57"/>
      <c r="CV886" s="57"/>
      <c r="CW886" s="57"/>
      <c r="CX886" s="57"/>
      <c r="CY886" s="57"/>
      <c r="CZ886" s="57"/>
      <c r="DA886" s="57"/>
      <c r="DB886" s="57"/>
      <c r="DC886" s="57"/>
      <c r="DD886" s="57"/>
      <c r="DE886" s="57"/>
      <c r="DF886" s="57"/>
      <c r="DG886" s="57"/>
      <c r="DH886" s="57"/>
      <c r="DI886" s="57"/>
      <c r="DJ886" s="57"/>
      <c r="DK886" s="57"/>
      <c r="DL886" s="57"/>
      <c r="DM886" s="57"/>
      <c r="DN886" s="57"/>
      <c r="DO886" s="57"/>
      <c r="DP886" s="57"/>
      <c r="DQ886" s="57"/>
      <c r="DR886" s="57"/>
      <c r="DS886" s="57"/>
      <c r="DT886" s="57"/>
      <c r="DU886" s="57"/>
      <c r="DV886" s="57"/>
      <c r="DW886" s="57"/>
      <c r="DX886" s="57"/>
      <c r="DY886" s="57"/>
      <c r="DZ886" s="57"/>
      <c r="EA886" s="57"/>
      <c r="EB886" s="57"/>
      <c r="EC886" s="57"/>
      <c r="ED886" s="57"/>
      <c r="EE886" s="57"/>
      <c r="EF886" s="57"/>
      <c r="EG886" s="57"/>
      <c r="EH886" s="57"/>
      <c r="EI886" s="57"/>
      <c r="EJ886" s="57"/>
      <c r="EK886" s="57"/>
      <c r="EL886" s="57"/>
      <c r="EM886" s="57"/>
      <c r="EN886" s="57"/>
      <c r="EO886" s="57"/>
      <c r="EP886" s="57"/>
      <c r="EQ886" s="57"/>
      <c r="ER886" s="57"/>
      <c r="ES886" s="57"/>
      <c r="ET886" s="57"/>
      <c r="EU886" s="57"/>
      <c r="EV886" s="57"/>
      <c r="EW886" s="57"/>
      <c r="EX886" s="57"/>
      <c r="EY886" s="57"/>
      <c r="EZ886" s="57"/>
      <c r="FA886" s="57"/>
      <c r="FB886" s="57"/>
      <c r="FC886" s="57"/>
      <c r="FD886" s="57"/>
      <c r="FE886" s="57"/>
      <c r="FF886" s="57"/>
      <c r="FG886" s="57"/>
      <c r="FH886" s="57"/>
      <c r="FI886" s="57"/>
      <c r="FJ886" s="57"/>
      <c r="FK886" s="57"/>
      <c r="FL886" s="57"/>
      <c r="FM886" s="57"/>
      <c r="FN886" s="57"/>
      <c r="FO886" s="57"/>
      <c r="FP886" s="57"/>
      <c r="FQ886" s="57"/>
      <c r="FR886" s="57"/>
      <c r="FS886" s="57"/>
      <c r="FT886" s="57"/>
      <c r="FU886" s="57"/>
      <c r="FV886" s="57"/>
      <c r="FW886" s="57"/>
      <c r="FX886" s="57"/>
      <c r="FY886" s="57"/>
      <c r="FZ886" s="57"/>
      <c r="GA886" s="57"/>
      <c r="GB886" s="57"/>
      <c r="GC886" s="57"/>
      <c r="GD886" s="57"/>
      <c r="GE886" s="57"/>
      <c r="GF886" s="57"/>
      <c r="GG886" s="57"/>
      <c r="GH886" s="57"/>
      <c r="GI886" s="57"/>
      <c r="GJ886" s="57"/>
      <c r="GK886" s="57"/>
      <c r="GL886" s="57"/>
      <c r="GM886" s="57"/>
      <c r="GN886" s="57"/>
      <c r="GO886" s="57"/>
      <c r="GP886" s="57"/>
      <c r="GQ886" s="57"/>
      <c r="GR886" s="57"/>
      <c r="GS886" s="57"/>
      <c r="GT886" s="57"/>
      <c r="GU886" s="57"/>
      <c r="GV886" s="57"/>
      <c r="GW886" s="57"/>
      <c r="GX886" s="57"/>
      <c r="GY886" s="57"/>
      <c r="GZ886" s="57"/>
      <c r="HA886" s="57"/>
      <c r="HB886" s="57"/>
      <c r="HC886" s="57"/>
      <c r="HD886" s="57"/>
      <c r="HE886" s="57"/>
      <c r="HF886" s="57"/>
      <c r="HG886" s="57"/>
      <c r="HH886" s="57"/>
      <c r="HI886" s="57"/>
      <c r="HJ886" s="57"/>
      <c r="HK886" s="57"/>
      <c r="HL886" s="57"/>
      <c r="HM886" s="57"/>
      <c r="HN886" s="57"/>
      <c r="HO886" s="57"/>
      <c r="HP886" s="57"/>
      <c r="HQ886" s="57"/>
      <c r="HR886" s="57"/>
      <c r="HS886" s="57"/>
      <c r="HT886" s="57"/>
      <c r="HU886" s="57"/>
      <c r="HV886" s="57"/>
      <c r="HW886" s="57"/>
      <c r="HX886" s="57"/>
      <c r="HY886" s="57"/>
      <c r="HZ886" s="57"/>
      <c r="IA886" s="57"/>
      <c r="IB886" s="57"/>
      <c r="IC886" s="57"/>
    </row>
    <row r="887" spans="4:237"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  <c r="AA887" s="57"/>
      <c r="AB887" s="57"/>
      <c r="AC887" s="57"/>
      <c r="AD887" s="57"/>
      <c r="AE887" s="57"/>
      <c r="AF887" s="57"/>
      <c r="AG887" s="57"/>
      <c r="AH887" s="57"/>
      <c r="AI887" s="57"/>
      <c r="AJ887" s="57"/>
      <c r="AK887" s="57"/>
      <c r="AL887" s="57"/>
      <c r="AM887" s="57"/>
      <c r="AN887" s="57"/>
      <c r="AO887" s="57"/>
      <c r="AP887" s="57"/>
      <c r="AQ887" s="57"/>
      <c r="AR887" s="57"/>
      <c r="AS887" s="57"/>
      <c r="AT887" s="57"/>
      <c r="AU887" s="57"/>
      <c r="AV887" s="57"/>
      <c r="AW887" s="57"/>
      <c r="AX887" s="57"/>
      <c r="AY887" s="57"/>
      <c r="AZ887" s="57"/>
      <c r="BA887" s="57"/>
      <c r="BB887" s="57"/>
      <c r="BC887" s="57"/>
      <c r="BD887" s="57"/>
      <c r="BE887" s="57"/>
      <c r="BF887" s="57"/>
      <c r="BG887" s="57"/>
      <c r="BH887" s="57"/>
      <c r="BI887" s="57"/>
      <c r="BJ887" s="57"/>
      <c r="BK887" s="57"/>
      <c r="BL887" s="57"/>
      <c r="BM887" s="57"/>
      <c r="BN887" s="57"/>
      <c r="BO887" s="57"/>
      <c r="BP887" s="57"/>
      <c r="BQ887" s="57"/>
      <c r="BR887" s="57"/>
      <c r="BS887" s="57"/>
      <c r="BT887" s="57"/>
      <c r="BU887" s="57"/>
      <c r="BV887" s="57"/>
      <c r="BW887" s="57"/>
      <c r="BX887" s="57"/>
      <c r="BY887" s="57"/>
      <c r="BZ887" s="57"/>
      <c r="CA887" s="57"/>
      <c r="CB887" s="57"/>
      <c r="CC887" s="57"/>
      <c r="CD887" s="57"/>
      <c r="CE887" s="57"/>
      <c r="CF887" s="57"/>
      <c r="CG887" s="57"/>
      <c r="CH887" s="57"/>
      <c r="CI887" s="57"/>
      <c r="CJ887" s="57"/>
      <c r="CK887" s="57"/>
      <c r="CL887" s="57"/>
      <c r="CM887" s="57"/>
      <c r="CN887" s="57"/>
      <c r="CO887" s="57"/>
      <c r="CP887" s="57"/>
      <c r="CQ887" s="57"/>
      <c r="CR887" s="57"/>
      <c r="CS887" s="57"/>
      <c r="CT887" s="57"/>
      <c r="CU887" s="57"/>
      <c r="CV887" s="57"/>
      <c r="CW887" s="57"/>
      <c r="CX887" s="57"/>
      <c r="CY887" s="57"/>
      <c r="CZ887" s="57"/>
      <c r="DA887" s="57"/>
      <c r="DB887" s="57"/>
      <c r="DC887" s="57"/>
      <c r="DD887" s="57"/>
      <c r="DE887" s="57"/>
      <c r="DF887" s="57"/>
      <c r="DG887" s="57"/>
      <c r="DH887" s="57"/>
      <c r="DI887" s="57"/>
      <c r="DJ887" s="57"/>
      <c r="DK887" s="57"/>
      <c r="DL887" s="57"/>
      <c r="DM887" s="57"/>
      <c r="DN887" s="57"/>
      <c r="DO887" s="57"/>
      <c r="DP887" s="57"/>
      <c r="DQ887" s="57"/>
      <c r="DR887" s="57"/>
      <c r="DS887" s="57"/>
      <c r="DT887" s="57"/>
      <c r="DU887" s="57"/>
      <c r="DV887" s="57"/>
      <c r="DW887" s="57"/>
      <c r="DX887" s="57"/>
      <c r="DY887" s="57"/>
      <c r="DZ887" s="57"/>
      <c r="EA887" s="57"/>
      <c r="EB887" s="57"/>
      <c r="EC887" s="57"/>
      <c r="ED887" s="57"/>
      <c r="EE887" s="57"/>
      <c r="EF887" s="57"/>
      <c r="EG887" s="57"/>
      <c r="EH887" s="57"/>
      <c r="EI887" s="57"/>
      <c r="EJ887" s="57"/>
      <c r="EK887" s="57"/>
      <c r="EL887" s="57"/>
      <c r="EM887" s="57"/>
      <c r="EN887" s="57"/>
      <c r="EO887" s="57"/>
      <c r="EP887" s="57"/>
      <c r="EQ887" s="57"/>
      <c r="ER887" s="57"/>
      <c r="ES887" s="57"/>
      <c r="ET887" s="57"/>
      <c r="EU887" s="57"/>
      <c r="EV887" s="57"/>
      <c r="EW887" s="57"/>
      <c r="EX887" s="57"/>
      <c r="EY887" s="57"/>
      <c r="EZ887" s="57"/>
      <c r="FA887" s="57"/>
      <c r="FB887" s="57"/>
      <c r="FC887" s="57"/>
      <c r="FD887" s="57"/>
      <c r="FE887" s="57"/>
      <c r="FF887" s="57"/>
      <c r="FG887" s="57"/>
      <c r="FH887" s="57"/>
      <c r="FI887" s="57"/>
      <c r="FJ887" s="57"/>
      <c r="FK887" s="57"/>
      <c r="FL887" s="57"/>
      <c r="FM887" s="57"/>
      <c r="FN887" s="57"/>
      <c r="FO887" s="57"/>
      <c r="FP887" s="57"/>
      <c r="FQ887" s="57"/>
      <c r="FR887" s="57"/>
      <c r="FS887" s="57"/>
      <c r="FT887" s="57"/>
      <c r="FU887" s="57"/>
      <c r="FV887" s="57"/>
      <c r="FW887" s="57"/>
      <c r="FX887" s="57"/>
      <c r="FY887" s="57"/>
      <c r="FZ887" s="57"/>
      <c r="GA887" s="57"/>
      <c r="GB887" s="57"/>
      <c r="GC887" s="57"/>
      <c r="GD887" s="57"/>
      <c r="GE887" s="57"/>
      <c r="GF887" s="57"/>
      <c r="GG887" s="57"/>
      <c r="GH887" s="57"/>
      <c r="GI887" s="57"/>
      <c r="GJ887" s="57"/>
      <c r="GK887" s="57"/>
      <c r="GL887" s="57"/>
      <c r="GM887" s="57"/>
      <c r="GN887" s="57"/>
      <c r="GO887" s="57"/>
      <c r="GP887" s="57"/>
      <c r="GQ887" s="57"/>
      <c r="GR887" s="57"/>
      <c r="GS887" s="57"/>
      <c r="GT887" s="57"/>
      <c r="GU887" s="57"/>
      <c r="GV887" s="57"/>
      <c r="GW887" s="57"/>
      <c r="GX887" s="57"/>
      <c r="GY887" s="57"/>
      <c r="GZ887" s="57"/>
      <c r="HA887" s="57"/>
      <c r="HB887" s="57"/>
      <c r="HC887" s="57"/>
      <c r="HD887" s="57"/>
      <c r="HE887" s="57"/>
      <c r="HF887" s="57"/>
      <c r="HG887" s="57"/>
      <c r="HH887" s="57"/>
      <c r="HI887" s="57"/>
      <c r="HJ887" s="57"/>
      <c r="HK887" s="57"/>
      <c r="HL887" s="57"/>
      <c r="HM887" s="57"/>
      <c r="HN887" s="57"/>
      <c r="HO887" s="57"/>
      <c r="HP887" s="57"/>
      <c r="HQ887" s="57"/>
      <c r="HR887" s="57"/>
      <c r="HS887" s="57"/>
      <c r="HT887" s="57"/>
      <c r="HU887" s="57"/>
      <c r="HV887" s="57"/>
      <c r="HW887" s="57"/>
      <c r="HX887" s="57"/>
      <c r="HY887" s="57"/>
      <c r="HZ887" s="57"/>
      <c r="IA887" s="57"/>
      <c r="IB887" s="57"/>
      <c r="IC887" s="57"/>
    </row>
    <row r="888" spans="4:237"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  <c r="AA888" s="57"/>
      <c r="AB888" s="57"/>
      <c r="AC888" s="57"/>
      <c r="AD888" s="57"/>
      <c r="AE888" s="57"/>
      <c r="AF888" s="57"/>
      <c r="AG888" s="57"/>
      <c r="AH888" s="57"/>
      <c r="AI888" s="57"/>
      <c r="AJ888" s="57"/>
      <c r="AK888" s="57"/>
      <c r="AL888" s="57"/>
      <c r="AM888" s="57"/>
      <c r="AN888" s="57"/>
      <c r="AO888" s="57"/>
      <c r="AP888" s="57"/>
      <c r="AQ888" s="57"/>
      <c r="AR888" s="57"/>
      <c r="AS888" s="57"/>
      <c r="AT888" s="57"/>
      <c r="AU888" s="57"/>
      <c r="AV888" s="57"/>
      <c r="AW888" s="57"/>
      <c r="AX888" s="57"/>
      <c r="AY888" s="57"/>
      <c r="AZ888" s="57"/>
      <c r="BA888" s="57"/>
      <c r="BB888" s="57"/>
      <c r="BC888" s="57"/>
      <c r="BD888" s="57"/>
      <c r="BE888" s="57"/>
      <c r="BF888" s="57"/>
      <c r="BG888" s="57"/>
      <c r="BH888" s="57"/>
      <c r="BI888" s="57"/>
      <c r="BJ888" s="57"/>
      <c r="BK888" s="57"/>
      <c r="BL888" s="57"/>
      <c r="BM888" s="57"/>
      <c r="BN888" s="57"/>
      <c r="BO888" s="57"/>
      <c r="BP888" s="57"/>
      <c r="BQ888" s="57"/>
      <c r="BR888" s="57"/>
      <c r="BS888" s="57"/>
      <c r="BT888" s="57"/>
      <c r="BU888" s="57"/>
      <c r="BV888" s="57"/>
      <c r="BW888" s="57"/>
      <c r="BX888" s="57"/>
      <c r="BY888" s="57"/>
      <c r="BZ888" s="57"/>
      <c r="CA888" s="57"/>
      <c r="CB888" s="57"/>
      <c r="CC888" s="57"/>
      <c r="CD888" s="57"/>
      <c r="CE888" s="57"/>
      <c r="CF888" s="57"/>
      <c r="CG888" s="57"/>
      <c r="CH888" s="57"/>
      <c r="CI888" s="57"/>
      <c r="CJ888" s="57"/>
      <c r="CK888" s="57"/>
      <c r="CL888" s="57"/>
      <c r="CM888" s="57"/>
      <c r="CN888" s="57"/>
      <c r="CO888" s="57"/>
      <c r="CP888" s="57"/>
      <c r="CQ888" s="57"/>
      <c r="CR888" s="57"/>
      <c r="CS888" s="57"/>
      <c r="CT888" s="57"/>
      <c r="CU888" s="57"/>
      <c r="CV888" s="57"/>
      <c r="CW888" s="57"/>
      <c r="CX888" s="57"/>
      <c r="CY888" s="57"/>
      <c r="CZ888" s="57"/>
      <c r="DA888" s="57"/>
      <c r="DB888" s="57"/>
      <c r="DC888" s="57"/>
      <c r="DD888" s="57"/>
      <c r="DE888" s="57"/>
      <c r="DF888" s="57"/>
      <c r="DG888" s="57"/>
      <c r="DH888" s="57"/>
      <c r="DI888" s="57"/>
      <c r="DJ888" s="57"/>
      <c r="DK888" s="57"/>
      <c r="DL888" s="57"/>
      <c r="DM888" s="57"/>
      <c r="DN888" s="57"/>
      <c r="DO888" s="57"/>
      <c r="DP888" s="57"/>
      <c r="DQ888" s="57"/>
      <c r="DR888" s="57"/>
      <c r="DS888" s="57"/>
      <c r="DT888" s="57"/>
      <c r="DU888" s="57"/>
      <c r="DV888" s="57"/>
      <c r="DW888" s="57"/>
      <c r="DX888" s="57"/>
      <c r="DY888" s="57"/>
      <c r="DZ888" s="57"/>
      <c r="EA888" s="57"/>
      <c r="EB888" s="57"/>
      <c r="EC888" s="57"/>
      <c r="ED888" s="57"/>
      <c r="EE888" s="57"/>
      <c r="EF888" s="57"/>
      <c r="EG888" s="57"/>
      <c r="EH888" s="57"/>
      <c r="EI888" s="57"/>
      <c r="EJ888" s="57"/>
      <c r="EK888" s="57"/>
      <c r="EL888" s="57"/>
      <c r="EM888" s="57"/>
      <c r="EN888" s="57"/>
      <c r="EO888" s="57"/>
      <c r="EP888" s="57"/>
      <c r="EQ888" s="57"/>
      <c r="ER888" s="57"/>
      <c r="ES888" s="57"/>
      <c r="ET888" s="57"/>
      <c r="EU888" s="57"/>
      <c r="EV888" s="57"/>
      <c r="EW888" s="57"/>
      <c r="EX888" s="57"/>
      <c r="EY888" s="57"/>
      <c r="EZ888" s="57"/>
      <c r="FA888" s="57"/>
      <c r="FB888" s="57"/>
      <c r="FC888" s="57"/>
      <c r="FD888" s="57"/>
      <c r="FE888" s="57"/>
      <c r="FF888" s="57"/>
      <c r="FG888" s="57"/>
      <c r="FH888" s="57"/>
      <c r="FI888" s="57"/>
      <c r="FJ888" s="57"/>
      <c r="FK888" s="57"/>
      <c r="FL888" s="57"/>
      <c r="FM888" s="57"/>
      <c r="FN888" s="57"/>
      <c r="FO888" s="57"/>
      <c r="FP888" s="57"/>
      <c r="FQ888" s="57"/>
      <c r="FR888" s="57"/>
      <c r="FS888" s="57"/>
      <c r="FT888" s="57"/>
      <c r="FU888" s="57"/>
      <c r="FV888" s="57"/>
      <c r="FW888" s="57"/>
      <c r="FX888" s="57"/>
      <c r="FY888" s="57"/>
      <c r="FZ888" s="57"/>
      <c r="GA888" s="57"/>
      <c r="GB888" s="57"/>
      <c r="GC888" s="57"/>
      <c r="GD888" s="57"/>
      <c r="GE888" s="57"/>
      <c r="GF888" s="57"/>
      <c r="GG888" s="57"/>
      <c r="GH888" s="57"/>
      <c r="GI888" s="57"/>
      <c r="GJ888" s="57"/>
      <c r="GK888" s="57"/>
      <c r="GL888" s="57"/>
      <c r="GM888" s="57"/>
      <c r="GN888" s="57"/>
      <c r="GO888" s="57"/>
      <c r="GP888" s="57"/>
      <c r="GQ888" s="57"/>
      <c r="GR888" s="57"/>
      <c r="GS888" s="57"/>
      <c r="GT888" s="57"/>
      <c r="GU888" s="57"/>
      <c r="GV888" s="57"/>
      <c r="GW888" s="57"/>
      <c r="GX888" s="57"/>
      <c r="GY888" s="57"/>
      <c r="GZ888" s="57"/>
      <c r="HA888" s="57"/>
      <c r="HB888" s="57"/>
      <c r="HC888" s="57"/>
      <c r="HD888" s="57"/>
      <c r="HE888" s="57"/>
      <c r="HF888" s="57"/>
      <c r="HG888" s="57"/>
      <c r="HH888" s="57"/>
      <c r="HI888" s="57"/>
      <c r="HJ888" s="57"/>
      <c r="HK888" s="57"/>
      <c r="HL888" s="57"/>
      <c r="HM888" s="57"/>
      <c r="HN888" s="57"/>
      <c r="HO888" s="57"/>
      <c r="HP888" s="57"/>
      <c r="HQ888" s="57"/>
      <c r="HR888" s="57"/>
      <c r="HS888" s="57"/>
      <c r="HT888" s="57"/>
      <c r="HU888" s="57"/>
      <c r="HV888" s="57"/>
      <c r="HW888" s="57"/>
      <c r="HX888" s="57"/>
      <c r="HY888" s="57"/>
      <c r="HZ888" s="57"/>
      <c r="IA888" s="57"/>
      <c r="IB888" s="57"/>
      <c r="IC888" s="57"/>
    </row>
    <row r="889" spans="4:237"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  <c r="AA889" s="57"/>
      <c r="AB889" s="57"/>
      <c r="AC889" s="57"/>
      <c r="AD889" s="57"/>
      <c r="AE889" s="57"/>
      <c r="AF889" s="57"/>
      <c r="AG889" s="57"/>
      <c r="AH889" s="57"/>
      <c r="AI889" s="57"/>
      <c r="AJ889" s="57"/>
      <c r="AK889" s="57"/>
      <c r="AL889" s="57"/>
      <c r="AM889" s="57"/>
      <c r="AN889" s="57"/>
      <c r="AO889" s="57"/>
      <c r="AP889" s="57"/>
      <c r="AQ889" s="57"/>
      <c r="AR889" s="57"/>
      <c r="AS889" s="57"/>
      <c r="AT889" s="57"/>
      <c r="AU889" s="57"/>
      <c r="AV889" s="57"/>
      <c r="AW889" s="57"/>
      <c r="AX889" s="57"/>
      <c r="AY889" s="57"/>
      <c r="AZ889" s="57"/>
      <c r="BA889" s="57"/>
      <c r="BB889" s="57"/>
      <c r="BC889" s="57"/>
      <c r="BD889" s="57"/>
      <c r="BE889" s="57"/>
      <c r="BF889" s="57"/>
      <c r="BG889" s="57"/>
      <c r="BH889" s="57"/>
      <c r="BI889" s="57"/>
      <c r="BJ889" s="57"/>
      <c r="BK889" s="57"/>
      <c r="BL889" s="57"/>
      <c r="BM889" s="57"/>
      <c r="BN889" s="57"/>
      <c r="BO889" s="57"/>
      <c r="BP889" s="57"/>
      <c r="BQ889" s="57"/>
      <c r="BR889" s="57"/>
      <c r="BS889" s="57"/>
      <c r="BT889" s="57"/>
      <c r="BU889" s="57"/>
      <c r="BV889" s="57"/>
      <c r="BW889" s="57"/>
      <c r="BX889" s="57"/>
      <c r="BY889" s="57"/>
      <c r="BZ889" s="57"/>
      <c r="CA889" s="57"/>
      <c r="CB889" s="57"/>
      <c r="CC889" s="57"/>
      <c r="CD889" s="57"/>
      <c r="CE889" s="57"/>
      <c r="CF889" s="57"/>
      <c r="CG889" s="57"/>
      <c r="CH889" s="57"/>
      <c r="CI889" s="57"/>
      <c r="CJ889" s="57"/>
      <c r="CK889" s="57"/>
      <c r="CL889" s="57"/>
      <c r="CM889" s="57"/>
      <c r="CN889" s="57"/>
      <c r="CO889" s="57"/>
      <c r="CP889" s="57"/>
      <c r="CQ889" s="57"/>
      <c r="CR889" s="57"/>
      <c r="CS889" s="57"/>
      <c r="CT889" s="57"/>
      <c r="CU889" s="57"/>
      <c r="CV889" s="57"/>
      <c r="CW889" s="57"/>
      <c r="CX889" s="57"/>
      <c r="CY889" s="57"/>
      <c r="CZ889" s="57"/>
      <c r="DA889" s="57"/>
      <c r="DB889" s="57"/>
      <c r="DC889" s="57"/>
      <c r="DD889" s="57"/>
      <c r="DE889" s="57"/>
      <c r="DF889" s="57"/>
      <c r="DG889" s="57"/>
      <c r="DH889" s="57"/>
      <c r="DI889" s="57"/>
      <c r="DJ889" s="57"/>
      <c r="DK889" s="57"/>
      <c r="DL889" s="57"/>
      <c r="DM889" s="57"/>
      <c r="DN889" s="57"/>
      <c r="DO889" s="57"/>
      <c r="DP889" s="57"/>
      <c r="DQ889" s="57"/>
      <c r="DR889" s="57"/>
      <c r="DS889" s="57"/>
      <c r="DT889" s="57"/>
      <c r="DU889" s="57"/>
      <c r="DV889" s="57"/>
      <c r="DW889" s="57"/>
      <c r="DX889" s="57"/>
      <c r="DY889" s="57"/>
      <c r="DZ889" s="57"/>
      <c r="EA889" s="57"/>
      <c r="EB889" s="57"/>
      <c r="EC889" s="57"/>
      <c r="ED889" s="57"/>
      <c r="EE889" s="57"/>
      <c r="EF889" s="57"/>
      <c r="EG889" s="57"/>
      <c r="EH889" s="57"/>
      <c r="EI889" s="57"/>
      <c r="EJ889" s="57"/>
      <c r="EK889" s="57"/>
      <c r="EL889" s="57"/>
      <c r="EM889" s="57"/>
      <c r="EN889" s="57"/>
      <c r="EO889" s="57"/>
      <c r="EP889" s="57"/>
      <c r="EQ889" s="57"/>
      <c r="ER889" s="57"/>
      <c r="ES889" s="57"/>
      <c r="ET889" s="57"/>
      <c r="EU889" s="57"/>
      <c r="EV889" s="57"/>
      <c r="EW889" s="57"/>
      <c r="EX889" s="57"/>
      <c r="EY889" s="57"/>
      <c r="EZ889" s="57"/>
      <c r="FA889" s="57"/>
      <c r="FB889" s="57"/>
      <c r="FC889" s="57"/>
      <c r="FD889" s="57"/>
      <c r="FE889" s="57"/>
      <c r="FF889" s="57"/>
      <c r="FG889" s="57"/>
      <c r="FH889" s="57"/>
      <c r="FI889" s="57"/>
      <c r="FJ889" s="57"/>
      <c r="FK889" s="57"/>
      <c r="FL889" s="57"/>
      <c r="FM889" s="57"/>
      <c r="FN889" s="57"/>
      <c r="FO889" s="57"/>
      <c r="FP889" s="57"/>
      <c r="FQ889" s="57"/>
      <c r="FR889" s="57"/>
      <c r="FS889" s="57"/>
      <c r="FT889" s="57"/>
      <c r="FU889" s="57"/>
      <c r="FV889" s="57"/>
      <c r="FW889" s="57"/>
      <c r="FX889" s="57"/>
      <c r="FY889" s="57"/>
      <c r="FZ889" s="57"/>
      <c r="GA889" s="57"/>
      <c r="GB889" s="57"/>
      <c r="GC889" s="57"/>
      <c r="GD889" s="57"/>
      <c r="GE889" s="57"/>
      <c r="GF889" s="57"/>
      <c r="GG889" s="57"/>
      <c r="GH889" s="57"/>
      <c r="GI889" s="57"/>
      <c r="GJ889" s="57"/>
      <c r="GK889" s="57"/>
      <c r="GL889" s="57"/>
      <c r="GM889" s="57"/>
      <c r="GN889" s="57"/>
      <c r="GO889" s="57"/>
      <c r="GP889" s="57"/>
      <c r="GQ889" s="57"/>
      <c r="GR889" s="57"/>
      <c r="GS889" s="57"/>
      <c r="GT889" s="57"/>
      <c r="GU889" s="57"/>
      <c r="GV889" s="57"/>
      <c r="GW889" s="57"/>
      <c r="GX889" s="57"/>
      <c r="GY889" s="57"/>
      <c r="GZ889" s="57"/>
      <c r="HA889" s="57"/>
      <c r="HB889" s="57"/>
      <c r="HC889" s="57"/>
      <c r="HD889" s="57"/>
      <c r="HE889" s="57"/>
      <c r="HF889" s="57"/>
      <c r="HG889" s="57"/>
      <c r="HH889" s="57"/>
      <c r="HI889" s="57"/>
      <c r="HJ889" s="57"/>
      <c r="HK889" s="57"/>
      <c r="HL889" s="57"/>
      <c r="HM889" s="57"/>
      <c r="HN889" s="57"/>
      <c r="HO889" s="57"/>
      <c r="HP889" s="57"/>
      <c r="HQ889" s="57"/>
      <c r="HR889" s="57"/>
      <c r="HS889" s="57"/>
      <c r="HT889" s="57"/>
      <c r="HU889" s="57"/>
      <c r="HV889" s="57"/>
      <c r="HW889" s="57"/>
      <c r="HX889" s="57"/>
      <c r="HY889" s="57"/>
      <c r="HZ889" s="57"/>
      <c r="IA889" s="57"/>
      <c r="IB889" s="57"/>
      <c r="IC889" s="57"/>
    </row>
    <row r="890" spans="4:237"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  <c r="AA890" s="57"/>
      <c r="AB890" s="57"/>
      <c r="AC890" s="57"/>
      <c r="AD890" s="57"/>
      <c r="AE890" s="57"/>
      <c r="AF890" s="57"/>
      <c r="AG890" s="57"/>
      <c r="AH890" s="57"/>
      <c r="AI890" s="57"/>
      <c r="AJ890" s="57"/>
      <c r="AK890" s="57"/>
      <c r="AL890" s="57"/>
      <c r="AM890" s="57"/>
      <c r="AN890" s="57"/>
      <c r="AO890" s="57"/>
      <c r="AP890" s="57"/>
      <c r="AQ890" s="57"/>
      <c r="AR890" s="57"/>
      <c r="AS890" s="57"/>
      <c r="AT890" s="57"/>
      <c r="AU890" s="57"/>
      <c r="AV890" s="57"/>
      <c r="AW890" s="57"/>
      <c r="AX890" s="57"/>
      <c r="AY890" s="57"/>
      <c r="AZ890" s="57"/>
      <c r="BA890" s="57"/>
      <c r="BB890" s="57"/>
      <c r="BC890" s="57"/>
      <c r="BD890" s="57"/>
      <c r="BE890" s="57"/>
      <c r="BF890" s="57"/>
      <c r="BG890" s="57"/>
      <c r="BH890" s="57"/>
      <c r="BI890" s="57"/>
      <c r="BJ890" s="57"/>
      <c r="BK890" s="57"/>
      <c r="BL890" s="57"/>
      <c r="BM890" s="57"/>
      <c r="BN890" s="57"/>
      <c r="BO890" s="57"/>
      <c r="BP890" s="57"/>
      <c r="BQ890" s="57"/>
      <c r="BR890" s="57"/>
      <c r="BS890" s="57"/>
      <c r="BT890" s="57"/>
      <c r="BU890" s="57"/>
      <c r="BV890" s="57"/>
      <c r="BW890" s="57"/>
      <c r="BX890" s="57"/>
      <c r="BY890" s="57"/>
      <c r="BZ890" s="57"/>
      <c r="CA890" s="57"/>
      <c r="CB890" s="57"/>
      <c r="CC890" s="57"/>
      <c r="CD890" s="57"/>
      <c r="CE890" s="57"/>
      <c r="CF890" s="57"/>
      <c r="CG890" s="57"/>
      <c r="CH890" s="57"/>
      <c r="CI890" s="57"/>
      <c r="CJ890" s="57"/>
      <c r="CK890" s="57"/>
      <c r="CL890" s="57"/>
      <c r="CM890" s="57"/>
      <c r="CN890" s="57"/>
      <c r="CO890" s="57"/>
      <c r="CP890" s="57"/>
      <c r="CQ890" s="57"/>
      <c r="CR890" s="57"/>
      <c r="CS890" s="57"/>
      <c r="CT890" s="57"/>
      <c r="CU890" s="57"/>
      <c r="CV890" s="57"/>
      <c r="CW890" s="57"/>
      <c r="CX890" s="57"/>
      <c r="CY890" s="57"/>
      <c r="CZ890" s="57"/>
      <c r="DA890" s="57"/>
      <c r="DB890" s="57"/>
      <c r="DC890" s="57"/>
      <c r="DD890" s="57"/>
      <c r="DE890" s="57"/>
      <c r="DF890" s="57"/>
      <c r="DG890" s="57"/>
      <c r="DH890" s="57"/>
      <c r="DI890" s="57"/>
      <c r="DJ890" s="57"/>
      <c r="DK890" s="57"/>
      <c r="DL890" s="57"/>
      <c r="DM890" s="57"/>
      <c r="DN890" s="57"/>
      <c r="DO890" s="57"/>
      <c r="DP890" s="57"/>
      <c r="DQ890" s="57"/>
      <c r="DR890" s="57"/>
      <c r="DS890" s="57"/>
      <c r="DT890" s="57"/>
      <c r="DU890" s="57"/>
      <c r="DV890" s="57"/>
      <c r="DW890" s="57"/>
      <c r="DX890" s="57"/>
      <c r="DY890" s="57"/>
      <c r="DZ890" s="57"/>
      <c r="EA890" s="57"/>
      <c r="EB890" s="57"/>
      <c r="EC890" s="57"/>
      <c r="ED890" s="57"/>
      <c r="EE890" s="57"/>
      <c r="EF890" s="57"/>
      <c r="EG890" s="57"/>
      <c r="EH890" s="57"/>
      <c r="EI890" s="57"/>
      <c r="EJ890" s="57"/>
      <c r="EK890" s="57"/>
      <c r="EL890" s="57"/>
      <c r="EM890" s="57"/>
      <c r="EN890" s="57"/>
      <c r="EO890" s="57"/>
      <c r="EP890" s="57"/>
      <c r="EQ890" s="57"/>
      <c r="ER890" s="57"/>
      <c r="ES890" s="57"/>
      <c r="ET890" s="57"/>
      <c r="EU890" s="57"/>
      <c r="EV890" s="57"/>
      <c r="EW890" s="57"/>
      <c r="EX890" s="57"/>
      <c r="EY890" s="57"/>
      <c r="EZ890" s="57"/>
      <c r="FA890" s="57"/>
      <c r="FB890" s="57"/>
      <c r="FC890" s="57"/>
      <c r="FD890" s="57"/>
      <c r="FE890" s="57"/>
      <c r="FF890" s="57"/>
      <c r="FG890" s="57"/>
      <c r="FH890" s="57"/>
      <c r="FI890" s="57"/>
      <c r="FJ890" s="57"/>
      <c r="FK890" s="57"/>
      <c r="FL890" s="57"/>
      <c r="FM890" s="57"/>
      <c r="FN890" s="57"/>
      <c r="FO890" s="57"/>
      <c r="FP890" s="57"/>
      <c r="FQ890" s="57"/>
      <c r="FR890" s="57"/>
      <c r="FS890" s="57"/>
      <c r="FT890" s="57"/>
      <c r="FU890" s="57"/>
      <c r="FV890" s="57"/>
      <c r="FW890" s="57"/>
      <c r="FX890" s="57"/>
      <c r="FY890" s="57"/>
      <c r="FZ890" s="57"/>
      <c r="GA890" s="57"/>
      <c r="GB890" s="57"/>
      <c r="GC890" s="57"/>
      <c r="GD890" s="57"/>
      <c r="GE890" s="57"/>
      <c r="GF890" s="57"/>
      <c r="GG890" s="57"/>
      <c r="GH890" s="57"/>
      <c r="GI890" s="57"/>
      <c r="GJ890" s="57"/>
      <c r="GK890" s="57"/>
      <c r="GL890" s="57"/>
      <c r="GM890" s="57"/>
      <c r="GN890" s="57"/>
      <c r="GO890" s="57"/>
      <c r="GP890" s="57"/>
      <c r="GQ890" s="57"/>
      <c r="GR890" s="57"/>
      <c r="GS890" s="57"/>
      <c r="GT890" s="57"/>
      <c r="GU890" s="57"/>
      <c r="GV890" s="57"/>
      <c r="GW890" s="57"/>
      <c r="GX890" s="57"/>
      <c r="GY890" s="57"/>
      <c r="GZ890" s="57"/>
      <c r="HA890" s="57"/>
      <c r="HB890" s="57"/>
      <c r="HC890" s="57"/>
      <c r="HD890" s="57"/>
      <c r="HE890" s="57"/>
      <c r="HF890" s="57"/>
      <c r="HG890" s="57"/>
      <c r="HH890" s="57"/>
      <c r="HI890" s="57"/>
      <c r="HJ890" s="57"/>
      <c r="HK890" s="57"/>
      <c r="HL890" s="57"/>
      <c r="HM890" s="57"/>
      <c r="HN890" s="57"/>
      <c r="HO890" s="57"/>
      <c r="HP890" s="57"/>
      <c r="HQ890" s="57"/>
      <c r="HR890" s="57"/>
      <c r="HS890" s="57"/>
      <c r="HT890" s="57"/>
      <c r="HU890" s="57"/>
      <c r="HV890" s="57"/>
      <c r="HW890" s="57"/>
      <c r="HX890" s="57"/>
      <c r="HY890" s="57"/>
      <c r="HZ890" s="57"/>
      <c r="IA890" s="57"/>
      <c r="IB890" s="57"/>
      <c r="IC890" s="57"/>
    </row>
    <row r="891" spans="4:237"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  <c r="AA891" s="57"/>
      <c r="AB891" s="57"/>
      <c r="AC891" s="57"/>
      <c r="AD891" s="57"/>
      <c r="AE891" s="57"/>
      <c r="AF891" s="57"/>
      <c r="AG891" s="57"/>
      <c r="AH891" s="57"/>
      <c r="AI891" s="57"/>
      <c r="AJ891" s="57"/>
      <c r="AK891" s="57"/>
      <c r="AL891" s="57"/>
      <c r="AM891" s="57"/>
      <c r="AN891" s="57"/>
      <c r="AO891" s="57"/>
      <c r="AP891" s="57"/>
      <c r="AQ891" s="57"/>
      <c r="AR891" s="57"/>
      <c r="AS891" s="57"/>
      <c r="AT891" s="57"/>
      <c r="AU891" s="57"/>
      <c r="AV891" s="57"/>
      <c r="AW891" s="57"/>
      <c r="AX891" s="57"/>
      <c r="AY891" s="57"/>
      <c r="AZ891" s="57"/>
      <c r="BA891" s="57"/>
      <c r="BB891" s="57"/>
      <c r="BC891" s="57"/>
      <c r="BD891" s="57"/>
      <c r="BE891" s="57"/>
      <c r="BF891" s="57"/>
      <c r="BG891" s="57"/>
      <c r="BH891" s="57"/>
      <c r="BI891" s="57"/>
      <c r="BJ891" s="57"/>
      <c r="BK891" s="57"/>
      <c r="BL891" s="57"/>
      <c r="BM891" s="57"/>
      <c r="BN891" s="57"/>
      <c r="BO891" s="57"/>
      <c r="BP891" s="57"/>
      <c r="BQ891" s="57"/>
      <c r="BR891" s="57"/>
      <c r="BS891" s="57"/>
      <c r="BT891" s="57"/>
      <c r="BU891" s="57"/>
      <c r="BV891" s="57"/>
      <c r="BW891" s="57"/>
      <c r="BX891" s="57"/>
      <c r="BY891" s="57"/>
      <c r="BZ891" s="57"/>
      <c r="CA891" s="57"/>
      <c r="CB891" s="57"/>
      <c r="CC891" s="57"/>
      <c r="CD891" s="57"/>
      <c r="CE891" s="57"/>
      <c r="CF891" s="57"/>
      <c r="CG891" s="57"/>
      <c r="CH891" s="57"/>
      <c r="CI891" s="57"/>
      <c r="CJ891" s="57"/>
      <c r="CK891" s="57"/>
      <c r="CL891" s="57"/>
      <c r="CM891" s="57"/>
      <c r="CN891" s="57"/>
      <c r="CO891" s="57"/>
      <c r="CP891" s="57"/>
      <c r="CQ891" s="57"/>
      <c r="CR891" s="57"/>
      <c r="CS891" s="57"/>
      <c r="CT891" s="57"/>
      <c r="CU891" s="57"/>
      <c r="CV891" s="57"/>
      <c r="CW891" s="57"/>
      <c r="CX891" s="57"/>
      <c r="CY891" s="57"/>
      <c r="CZ891" s="57"/>
      <c r="DA891" s="57"/>
      <c r="DB891" s="57"/>
      <c r="DC891" s="57"/>
      <c r="DD891" s="57"/>
      <c r="DE891" s="57"/>
      <c r="DF891" s="57"/>
      <c r="DG891" s="57"/>
      <c r="DH891" s="57"/>
      <c r="DI891" s="57"/>
      <c r="DJ891" s="57"/>
      <c r="DK891" s="57"/>
      <c r="DL891" s="57"/>
      <c r="DM891" s="57"/>
      <c r="DN891" s="57"/>
      <c r="DO891" s="57"/>
      <c r="DP891" s="57"/>
      <c r="DQ891" s="57"/>
      <c r="DR891" s="57"/>
      <c r="DS891" s="57"/>
      <c r="DT891" s="57"/>
      <c r="DU891" s="57"/>
      <c r="DV891" s="57"/>
      <c r="DW891" s="57"/>
      <c r="DX891" s="57"/>
      <c r="DY891" s="57"/>
      <c r="DZ891" s="57"/>
      <c r="EA891" s="57"/>
      <c r="EB891" s="57"/>
      <c r="EC891" s="57"/>
      <c r="ED891" s="57"/>
      <c r="EE891" s="57"/>
      <c r="EF891" s="57"/>
      <c r="EG891" s="57"/>
      <c r="EH891" s="57"/>
      <c r="EI891" s="57"/>
      <c r="EJ891" s="57"/>
      <c r="EK891" s="57"/>
      <c r="EL891" s="57"/>
      <c r="EM891" s="57"/>
      <c r="EN891" s="57"/>
      <c r="EO891" s="57"/>
      <c r="EP891" s="57"/>
      <c r="EQ891" s="57"/>
      <c r="ER891" s="57"/>
      <c r="ES891" s="57"/>
      <c r="ET891" s="57"/>
      <c r="EU891" s="57"/>
      <c r="EV891" s="57"/>
      <c r="EW891" s="57"/>
      <c r="EX891" s="57"/>
      <c r="EY891" s="57"/>
      <c r="EZ891" s="57"/>
      <c r="FA891" s="57"/>
      <c r="FB891" s="57"/>
      <c r="FC891" s="57"/>
      <c r="FD891" s="57"/>
      <c r="FE891" s="57"/>
      <c r="FF891" s="57"/>
      <c r="FG891" s="57"/>
      <c r="FH891" s="57"/>
      <c r="FI891" s="57"/>
      <c r="FJ891" s="57"/>
      <c r="FK891" s="57"/>
      <c r="FL891" s="57"/>
      <c r="FM891" s="57"/>
      <c r="FN891" s="57"/>
      <c r="FO891" s="57"/>
      <c r="FP891" s="57"/>
      <c r="FQ891" s="57"/>
      <c r="FR891" s="57"/>
      <c r="FS891" s="57"/>
      <c r="FT891" s="57"/>
      <c r="FU891" s="57"/>
      <c r="FV891" s="57"/>
      <c r="FW891" s="57"/>
      <c r="FX891" s="57"/>
      <c r="FY891" s="57"/>
      <c r="FZ891" s="57"/>
      <c r="GA891" s="57"/>
      <c r="GB891" s="57"/>
      <c r="GC891" s="57"/>
      <c r="GD891" s="57"/>
      <c r="GE891" s="57"/>
      <c r="GF891" s="57"/>
      <c r="GG891" s="57"/>
      <c r="GH891" s="57"/>
      <c r="GI891" s="57"/>
      <c r="GJ891" s="57"/>
      <c r="GK891" s="57"/>
      <c r="GL891" s="57"/>
      <c r="GM891" s="57"/>
      <c r="GN891" s="57"/>
      <c r="GO891" s="57"/>
      <c r="GP891" s="57"/>
      <c r="GQ891" s="57"/>
      <c r="GR891" s="57"/>
      <c r="GS891" s="57"/>
      <c r="GT891" s="57"/>
      <c r="GU891" s="57"/>
      <c r="GV891" s="57"/>
      <c r="GW891" s="57"/>
      <c r="GX891" s="57"/>
      <c r="GY891" s="57"/>
      <c r="GZ891" s="57"/>
      <c r="HA891" s="57"/>
      <c r="HB891" s="57"/>
      <c r="HC891" s="57"/>
      <c r="HD891" s="57"/>
      <c r="HE891" s="57"/>
      <c r="HF891" s="57"/>
      <c r="HG891" s="57"/>
      <c r="HH891" s="57"/>
      <c r="HI891" s="57"/>
      <c r="HJ891" s="57"/>
      <c r="HK891" s="57"/>
      <c r="HL891" s="57"/>
      <c r="HM891" s="57"/>
      <c r="HN891" s="57"/>
      <c r="HO891" s="57"/>
      <c r="HP891" s="57"/>
      <c r="HQ891" s="57"/>
      <c r="HR891" s="57"/>
      <c r="HS891" s="57"/>
      <c r="HT891" s="57"/>
      <c r="HU891" s="57"/>
      <c r="HV891" s="57"/>
      <c r="HW891" s="57"/>
      <c r="HX891" s="57"/>
      <c r="HY891" s="57"/>
      <c r="HZ891" s="57"/>
      <c r="IA891" s="57"/>
      <c r="IB891" s="57"/>
      <c r="IC891" s="57"/>
    </row>
    <row r="892" spans="4:237"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  <c r="AA892" s="57"/>
      <c r="AB892" s="57"/>
      <c r="AC892" s="57"/>
      <c r="AD892" s="57"/>
      <c r="AE892" s="57"/>
      <c r="AF892" s="57"/>
      <c r="AG892" s="57"/>
      <c r="AH892" s="57"/>
      <c r="AI892" s="57"/>
      <c r="AJ892" s="57"/>
      <c r="AK892" s="57"/>
      <c r="AL892" s="57"/>
      <c r="AM892" s="57"/>
      <c r="AN892" s="57"/>
      <c r="AO892" s="57"/>
      <c r="AP892" s="57"/>
      <c r="AQ892" s="57"/>
      <c r="AR892" s="57"/>
      <c r="AS892" s="57"/>
      <c r="AT892" s="57"/>
      <c r="AU892" s="57"/>
      <c r="AV892" s="57"/>
      <c r="AW892" s="57"/>
      <c r="AX892" s="57"/>
      <c r="AY892" s="57"/>
      <c r="AZ892" s="57"/>
      <c r="BA892" s="57"/>
      <c r="BB892" s="57"/>
      <c r="BC892" s="57"/>
      <c r="BD892" s="57"/>
      <c r="BE892" s="57"/>
      <c r="BF892" s="57"/>
      <c r="BG892" s="57"/>
      <c r="BH892" s="57"/>
      <c r="BI892" s="57"/>
      <c r="BJ892" s="57"/>
      <c r="BK892" s="57"/>
      <c r="BL892" s="57"/>
      <c r="BM892" s="57"/>
      <c r="BN892" s="57"/>
      <c r="BO892" s="57"/>
      <c r="BP892" s="57"/>
      <c r="BQ892" s="57"/>
      <c r="BR892" s="57"/>
      <c r="BS892" s="57"/>
      <c r="BT892" s="57"/>
      <c r="BU892" s="57"/>
      <c r="BV892" s="57"/>
      <c r="BW892" s="57"/>
      <c r="BX892" s="57"/>
      <c r="BY892" s="57"/>
      <c r="BZ892" s="57"/>
      <c r="CA892" s="57"/>
      <c r="CB892" s="57"/>
      <c r="CC892" s="57"/>
      <c r="CD892" s="57"/>
      <c r="CE892" s="57"/>
      <c r="CF892" s="57"/>
      <c r="CG892" s="57"/>
      <c r="CH892" s="57"/>
      <c r="CI892" s="57"/>
      <c r="CJ892" s="57"/>
      <c r="CK892" s="57"/>
      <c r="CL892" s="57"/>
      <c r="CM892" s="57"/>
      <c r="CN892" s="57"/>
      <c r="CO892" s="57"/>
      <c r="CP892" s="57"/>
      <c r="CQ892" s="57"/>
      <c r="CR892" s="57"/>
      <c r="CS892" s="57"/>
      <c r="CT892" s="57"/>
      <c r="CU892" s="57"/>
      <c r="CV892" s="57"/>
      <c r="CW892" s="57"/>
      <c r="CX892" s="57"/>
      <c r="CY892" s="57"/>
      <c r="CZ892" s="57"/>
      <c r="DA892" s="57"/>
      <c r="DB892" s="57"/>
      <c r="DC892" s="57"/>
      <c r="DD892" s="57"/>
      <c r="DE892" s="57"/>
      <c r="DF892" s="57"/>
      <c r="DG892" s="57"/>
      <c r="DH892" s="57"/>
      <c r="DI892" s="57"/>
      <c r="DJ892" s="57"/>
      <c r="DK892" s="57"/>
      <c r="DL892" s="57"/>
      <c r="DM892" s="57"/>
      <c r="DN892" s="57"/>
      <c r="DO892" s="57"/>
      <c r="DP892" s="57"/>
      <c r="DQ892" s="57"/>
      <c r="DR892" s="57"/>
      <c r="DS892" s="57"/>
      <c r="DT892" s="57"/>
      <c r="DU892" s="57"/>
      <c r="DV892" s="57"/>
      <c r="DW892" s="57"/>
      <c r="DX892" s="57"/>
      <c r="DY892" s="57"/>
      <c r="DZ892" s="57"/>
      <c r="EA892" s="57"/>
      <c r="EB892" s="57"/>
      <c r="EC892" s="57"/>
      <c r="ED892" s="57"/>
      <c r="EE892" s="57"/>
      <c r="EF892" s="57"/>
      <c r="EG892" s="57"/>
      <c r="EH892" s="57"/>
      <c r="EI892" s="57"/>
      <c r="EJ892" s="57"/>
      <c r="EK892" s="57"/>
      <c r="EL892" s="57"/>
      <c r="EM892" s="57"/>
      <c r="EN892" s="57"/>
      <c r="EO892" s="57"/>
      <c r="EP892" s="57"/>
      <c r="EQ892" s="57"/>
      <c r="ER892" s="57"/>
      <c r="ES892" s="57"/>
      <c r="ET892" s="57"/>
      <c r="EU892" s="57"/>
      <c r="EV892" s="57"/>
      <c r="EW892" s="57"/>
      <c r="EX892" s="57"/>
      <c r="EY892" s="57"/>
      <c r="EZ892" s="57"/>
      <c r="FA892" s="57"/>
      <c r="FB892" s="57"/>
      <c r="FC892" s="57"/>
      <c r="FD892" s="57"/>
      <c r="FE892" s="57"/>
      <c r="FF892" s="57"/>
      <c r="FG892" s="57"/>
      <c r="FH892" s="57"/>
      <c r="FI892" s="57"/>
      <c r="FJ892" s="57"/>
      <c r="FK892" s="57"/>
      <c r="FL892" s="57"/>
      <c r="FM892" s="57"/>
      <c r="FN892" s="57"/>
      <c r="FO892" s="57"/>
      <c r="FP892" s="57"/>
      <c r="FQ892" s="57"/>
      <c r="FR892" s="57"/>
      <c r="FS892" s="57"/>
      <c r="FT892" s="57"/>
      <c r="FU892" s="57"/>
      <c r="FV892" s="57"/>
      <c r="FW892" s="57"/>
      <c r="FX892" s="57"/>
      <c r="FY892" s="57"/>
      <c r="FZ892" s="57"/>
      <c r="GA892" s="57"/>
      <c r="GB892" s="57"/>
      <c r="GC892" s="57"/>
      <c r="GD892" s="57"/>
      <c r="GE892" s="57"/>
      <c r="GF892" s="57"/>
      <c r="GG892" s="57"/>
      <c r="GH892" s="57"/>
      <c r="GI892" s="57"/>
      <c r="GJ892" s="57"/>
      <c r="GK892" s="57"/>
      <c r="GL892" s="57"/>
      <c r="GM892" s="57"/>
      <c r="GN892" s="57"/>
      <c r="GO892" s="57"/>
      <c r="GP892" s="57"/>
      <c r="GQ892" s="57"/>
      <c r="GR892" s="57"/>
      <c r="GS892" s="57"/>
      <c r="GT892" s="57"/>
      <c r="GU892" s="57"/>
      <c r="GV892" s="57"/>
      <c r="GW892" s="57"/>
      <c r="GX892" s="57"/>
      <c r="GY892" s="57"/>
      <c r="GZ892" s="57"/>
      <c r="HA892" s="57"/>
      <c r="HB892" s="57"/>
      <c r="HC892" s="57"/>
      <c r="HD892" s="57"/>
      <c r="HE892" s="57"/>
      <c r="HF892" s="57"/>
      <c r="HG892" s="57"/>
      <c r="HH892" s="57"/>
      <c r="HI892" s="57"/>
      <c r="HJ892" s="57"/>
      <c r="HK892" s="57"/>
      <c r="HL892" s="57"/>
      <c r="HM892" s="57"/>
      <c r="HN892" s="57"/>
      <c r="HO892" s="57"/>
      <c r="HP892" s="57"/>
      <c r="HQ892" s="57"/>
      <c r="HR892" s="57"/>
      <c r="HS892" s="57"/>
      <c r="HT892" s="57"/>
      <c r="HU892" s="57"/>
      <c r="HV892" s="57"/>
      <c r="HW892" s="57"/>
      <c r="HX892" s="57"/>
      <c r="HY892" s="57"/>
      <c r="HZ892" s="57"/>
      <c r="IA892" s="57"/>
      <c r="IB892" s="57"/>
      <c r="IC892" s="57"/>
    </row>
    <row r="893" spans="4:237"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  <c r="AA893" s="57"/>
      <c r="AB893" s="57"/>
      <c r="AC893" s="57"/>
      <c r="AD893" s="57"/>
      <c r="AE893" s="57"/>
      <c r="AF893" s="57"/>
      <c r="AG893" s="57"/>
      <c r="AH893" s="57"/>
      <c r="AI893" s="57"/>
      <c r="AJ893" s="57"/>
      <c r="AK893" s="57"/>
      <c r="AL893" s="57"/>
      <c r="AM893" s="57"/>
      <c r="AN893" s="57"/>
      <c r="AO893" s="57"/>
      <c r="AP893" s="57"/>
      <c r="AQ893" s="57"/>
      <c r="AR893" s="57"/>
      <c r="AS893" s="57"/>
      <c r="AT893" s="57"/>
      <c r="AU893" s="57"/>
      <c r="AV893" s="57"/>
      <c r="AW893" s="57"/>
      <c r="AX893" s="57"/>
      <c r="AY893" s="57"/>
      <c r="AZ893" s="57"/>
      <c r="BA893" s="57"/>
      <c r="BB893" s="57"/>
      <c r="BC893" s="57"/>
      <c r="BD893" s="57"/>
      <c r="BE893" s="57"/>
      <c r="BF893" s="57"/>
      <c r="BG893" s="57"/>
      <c r="BH893" s="57"/>
      <c r="BI893" s="57"/>
      <c r="BJ893" s="57"/>
      <c r="BK893" s="57"/>
      <c r="BL893" s="57"/>
      <c r="BM893" s="57"/>
      <c r="BN893" s="57"/>
      <c r="BO893" s="57"/>
      <c r="BP893" s="57"/>
      <c r="BQ893" s="57"/>
      <c r="BR893" s="57"/>
      <c r="BS893" s="57"/>
      <c r="BT893" s="57"/>
      <c r="BU893" s="57"/>
      <c r="BV893" s="57"/>
      <c r="BW893" s="57"/>
      <c r="BX893" s="57"/>
      <c r="BY893" s="57"/>
      <c r="BZ893" s="57"/>
      <c r="CA893" s="57"/>
      <c r="CB893" s="57"/>
      <c r="CC893" s="57"/>
      <c r="CD893" s="57"/>
      <c r="CE893" s="57"/>
      <c r="CF893" s="57"/>
      <c r="CG893" s="57"/>
      <c r="CH893" s="57"/>
      <c r="CI893" s="57"/>
      <c r="CJ893" s="57"/>
      <c r="CK893" s="57"/>
      <c r="CL893" s="57"/>
      <c r="CM893" s="57"/>
      <c r="CN893" s="57"/>
      <c r="CO893" s="57"/>
      <c r="CP893" s="57"/>
      <c r="CQ893" s="57"/>
      <c r="CR893" s="57"/>
      <c r="CS893" s="57"/>
      <c r="CT893" s="57"/>
      <c r="CU893" s="57"/>
      <c r="CV893" s="57"/>
      <c r="CW893" s="57"/>
      <c r="CX893" s="57"/>
      <c r="CY893" s="57"/>
      <c r="CZ893" s="57"/>
      <c r="DA893" s="57"/>
      <c r="DB893" s="57"/>
      <c r="DC893" s="57"/>
      <c r="DD893" s="57"/>
      <c r="DE893" s="57"/>
      <c r="DF893" s="57"/>
      <c r="DG893" s="57"/>
      <c r="DH893" s="57"/>
      <c r="DI893" s="57"/>
      <c r="DJ893" s="57"/>
      <c r="DK893" s="57"/>
      <c r="DL893" s="57"/>
      <c r="DM893" s="57"/>
      <c r="DN893" s="57"/>
      <c r="DO893" s="57"/>
      <c r="DP893" s="57"/>
      <c r="DQ893" s="57"/>
      <c r="DR893" s="57"/>
      <c r="DS893" s="57"/>
      <c r="DT893" s="57"/>
      <c r="DU893" s="57"/>
      <c r="DV893" s="57"/>
      <c r="DW893" s="57"/>
      <c r="DX893" s="57"/>
      <c r="DY893" s="57"/>
      <c r="DZ893" s="57"/>
      <c r="EA893" s="57"/>
      <c r="EB893" s="57"/>
      <c r="EC893" s="57"/>
      <c r="ED893" s="57"/>
      <c r="EE893" s="57"/>
      <c r="EF893" s="57"/>
      <c r="EG893" s="57"/>
      <c r="EH893" s="57"/>
      <c r="EI893" s="57"/>
      <c r="EJ893" s="57"/>
      <c r="EK893" s="57"/>
      <c r="EL893" s="57"/>
      <c r="EM893" s="57"/>
      <c r="EN893" s="57"/>
      <c r="EO893" s="57"/>
      <c r="EP893" s="57"/>
      <c r="EQ893" s="57"/>
      <c r="ER893" s="57"/>
      <c r="ES893" s="57"/>
      <c r="ET893" s="57"/>
      <c r="EU893" s="57"/>
      <c r="EV893" s="57"/>
      <c r="EW893" s="57"/>
      <c r="EX893" s="57"/>
      <c r="EY893" s="57"/>
      <c r="EZ893" s="57"/>
      <c r="FA893" s="57"/>
      <c r="FB893" s="57"/>
      <c r="FC893" s="57"/>
      <c r="FD893" s="57"/>
      <c r="FE893" s="57"/>
      <c r="FF893" s="57"/>
      <c r="FG893" s="57"/>
      <c r="FH893" s="57"/>
      <c r="FI893" s="57"/>
      <c r="FJ893" s="57"/>
      <c r="FK893" s="57"/>
      <c r="FL893" s="57"/>
      <c r="FM893" s="57"/>
      <c r="FN893" s="57"/>
      <c r="FO893" s="57"/>
      <c r="FP893" s="57"/>
      <c r="FQ893" s="57"/>
      <c r="FR893" s="57"/>
      <c r="FS893" s="57"/>
      <c r="FT893" s="57"/>
      <c r="FU893" s="57"/>
      <c r="FV893" s="57"/>
      <c r="FW893" s="57"/>
      <c r="FX893" s="57"/>
      <c r="FY893" s="57"/>
      <c r="FZ893" s="57"/>
      <c r="GA893" s="57"/>
      <c r="GB893" s="57"/>
      <c r="GC893" s="57"/>
      <c r="GD893" s="57"/>
      <c r="GE893" s="57"/>
      <c r="GF893" s="57"/>
      <c r="GG893" s="57"/>
      <c r="GH893" s="57"/>
      <c r="GI893" s="57"/>
      <c r="GJ893" s="57"/>
      <c r="GK893" s="57"/>
      <c r="GL893" s="57"/>
      <c r="GM893" s="57"/>
      <c r="GN893" s="57"/>
      <c r="GO893" s="57"/>
      <c r="GP893" s="57"/>
      <c r="GQ893" s="57"/>
      <c r="GR893" s="57"/>
      <c r="GS893" s="57"/>
      <c r="GT893" s="57"/>
      <c r="GU893" s="57"/>
      <c r="GV893" s="57"/>
      <c r="GW893" s="57"/>
      <c r="GX893" s="57"/>
      <c r="GY893" s="57"/>
      <c r="GZ893" s="57"/>
      <c r="HA893" s="57"/>
      <c r="HB893" s="57"/>
      <c r="HC893" s="57"/>
      <c r="HD893" s="57"/>
      <c r="HE893" s="57"/>
      <c r="HF893" s="57"/>
      <c r="HG893" s="57"/>
      <c r="HH893" s="57"/>
      <c r="HI893" s="57"/>
      <c r="HJ893" s="57"/>
      <c r="HK893" s="57"/>
      <c r="HL893" s="57"/>
      <c r="HM893" s="57"/>
      <c r="HN893" s="57"/>
      <c r="HO893" s="57"/>
      <c r="HP893" s="57"/>
      <c r="HQ893" s="57"/>
      <c r="HR893" s="57"/>
      <c r="HS893" s="57"/>
      <c r="HT893" s="57"/>
      <c r="HU893" s="57"/>
      <c r="HV893" s="57"/>
      <c r="HW893" s="57"/>
      <c r="HX893" s="57"/>
      <c r="HY893" s="57"/>
      <c r="HZ893" s="57"/>
      <c r="IA893" s="57"/>
      <c r="IB893" s="57"/>
      <c r="IC893" s="57"/>
    </row>
    <row r="894" spans="4:237"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  <c r="AA894" s="57"/>
      <c r="AB894" s="57"/>
      <c r="AC894" s="57"/>
      <c r="AD894" s="57"/>
      <c r="AE894" s="57"/>
      <c r="AF894" s="57"/>
      <c r="AG894" s="57"/>
      <c r="AH894" s="57"/>
      <c r="AI894" s="57"/>
      <c r="AJ894" s="57"/>
      <c r="AK894" s="57"/>
      <c r="AL894" s="57"/>
      <c r="AM894" s="57"/>
      <c r="AN894" s="57"/>
      <c r="AO894" s="57"/>
      <c r="AP894" s="57"/>
      <c r="AQ894" s="57"/>
      <c r="AR894" s="57"/>
      <c r="AS894" s="57"/>
      <c r="AT894" s="57"/>
      <c r="AU894" s="57"/>
      <c r="AV894" s="57"/>
      <c r="AW894" s="57"/>
      <c r="AX894" s="57"/>
      <c r="AY894" s="57"/>
      <c r="AZ894" s="57"/>
      <c r="BA894" s="57"/>
      <c r="BB894" s="57"/>
      <c r="BC894" s="57"/>
      <c r="BD894" s="57"/>
      <c r="BE894" s="57"/>
      <c r="BF894" s="57"/>
      <c r="BG894" s="57"/>
      <c r="BH894" s="57"/>
      <c r="BI894" s="57"/>
      <c r="BJ894" s="57"/>
      <c r="BK894" s="57"/>
      <c r="BL894" s="57"/>
      <c r="BM894" s="57"/>
      <c r="BN894" s="57"/>
      <c r="BO894" s="57"/>
      <c r="BP894" s="57"/>
      <c r="BQ894" s="57"/>
      <c r="BR894" s="57"/>
      <c r="BS894" s="57"/>
      <c r="BT894" s="57"/>
      <c r="BU894" s="57"/>
      <c r="BV894" s="57"/>
      <c r="BW894" s="57"/>
      <c r="BX894" s="57"/>
      <c r="BY894" s="57"/>
      <c r="BZ894" s="57"/>
      <c r="CA894" s="57"/>
      <c r="CB894" s="57"/>
      <c r="CC894" s="57"/>
      <c r="CD894" s="57"/>
      <c r="CE894" s="57"/>
      <c r="CF894" s="57"/>
      <c r="CG894" s="57"/>
      <c r="CH894" s="57"/>
      <c r="CI894" s="57"/>
      <c r="CJ894" s="57"/>
      <c r="CK894" s="57"/>
      <c r="CL894" s="57"/>
      <c r="CM894" s="57"/>
      <c r="CN894" s="57"/>
      <c r="CO894" s="57"/>
      <c r="CP894" s="57"/>
      <c r="CQ894" s="57"/>
      <c r="CR894" s="57"/>
      <c r="CS894" s="57"/>
      <c r="CT894" s="57"/>
      <c r="CU894" s="57"/>
      <c r="CV894" s="57"/>
      <c r="CW894" s="57"/>
      <c r="CX894" s="57"/>
      <c r="CY894" s="57"/>
      <c r="CZ894" s="57"/>
      <c r="DA894" s="57"/>
      <c r="DB894" s="57"/>
      <c r="DC894" s="57"/>
      <c r="DD894" s="57"/>
      <c r="DE894" s="57"/>
      <c r="DF894" s="57"/>
      <c r="DG894" s="57"/>
      <c r="DH894" s="57"/>
      <c r="DI894" s="57"/>
      <c r="DJ894" s="57"/>
      <c r="DK894" s="57"/>
      <c r="DL894" s="57"/>
      <c r="DM894" s="57"/>
      <c r="DN894" s="57"/>
      <c r="DO894" s="57"/>
      <c r="DP894" s="57"/>
      <c r="DQ894" s="57"/>
      <c r="DR894" s="57"/>
      <c r="DS894" s="57"/>
      <c r="DT894" s="57"/>
      <c r="DU894" s="57"/>
      <c r="DV894" s="57"/>
      <c r="DW894" s="57"/>
      <c r="DX894" s="57"/>
      <c r="DY894" s="57"/>
      <c r="DZ894" s="57"/>
      <c r="EA894" s="57"/>
      <c r="EB894" s="57"/>
      <c r="EC894" s="57"/>
      <c r="ED894" s="57"/>
      <c r="EE894" s="57"/>
      <c r="EF894" s="57"/>
      <c r="EG894" s="57"/>
      <c r="EH894" s="57"/>
      <c r="EI894" s="57"/>
      <c r="EJ894" s="57"/>
      <c r="EK894" s="57"/>
      <c r="EL894" s="57"/>
      <c r="EM894" s="57"/>
      <c r="EN894" s="57"/>
      <c r="EO894" s="57"/>
      <c r="EP894" s="57"/>
      <c r="EQ894" s="57"/>
      <c r="ER894" s="57"/>
      <c r="ES894" s="57"/>
      <c r="ET894" s="57"/>
      <c r="EU894" s="57"/>
      <c r="EV894" s="57"/>
      <c r="EW894" s="57"/>
      <c r="EX894" s="57"/>
      <c r="EY894" s="57"/>
      <c r="EZ894" s="57"/>
      <c r="FA894" s="57"/>
      <c r="FB894" s="57"/>
      <c r="FC894" s="57"/>
      <c r="FD894" s="57"/>
      <c r="FE894" s="57"/>
      <c r="FF894" s="57"/>
      <c r="FG894" s="57"/>
      <c r="FH894" s="57"/>
      <c r="FI894" s="57"/>
      <c r="FJ894" s="57"/>
      <c r="FK894" s="57"/>
      <c r="FL894" s="57"/>
      <c r="FM894" s="57"/>
      <c r="FN894" s="57"/>
      <c r="FO894" s="57"/>
      <c r="FP894" s="57"/>
      <c r="FQ894" s="57"/>
      <c r="FR894" s="57"/>
      <c r="FS894" s="57"/>
      <c r="FT894" s="57"/>
      <c r="FU894" s="57"/>
      <c r="FV894" s="57"/>
      <c r="FW894" s="57"/>
      <c r="FX894" s="57"/>
      <c r="FY894" s="57"/>
      <c r="FZ894" s="57"/>
      <c r="GA894" s="57"/>
      <c r="GB894" s="57"/>
      <c r="GC894" s="57"/>
      <c r="GD894" s="57"/>
      <c r="GE894" s="57"/>
      <c r="GF894" s="57"/>
      <c r="GG894" s="57"/>
      <c r="GH894" s="57"/>
      <c r="GI894" s="57"/>
      <c r="GJ894" s="57"/>
      <c r="GK894" s="57"/>
      <c r="GL894" s="57"/>
      <c r="GM894" s="57"/>
      <c r="GN894" s="57"/>
      <c r="GO894" s="57"/>
      <c r="GP894" s="57"/>
      <c r="GQ894" s="57"/>
      <c r="GR894" s="57"/>
      <c r="GS894" s="57"/>
      <c r="GT894" s="57"/>
      <c r="GU894" s="57"/>
      <c r="GV894" s="57"/>
      <c r="GW894" s="57"/>
      <c r="GX894" s="57"/>
      <c r="GY894" s="57"/>
      <c r="GZ894" s="57"/>
      <c r="HA894" s="57"/>
      <c r="HB894" s="57"/>
      <c r="HC894" s="57"/>
      <c r="HD894" s="57"/>
      <c r="HE894" s="57"/>
      <c r="HF894" s="57"/>
      <c r="HG894" s="57"/>
      <c r="HH894" s="57"/>
      <c r="HI894" s="57"/>
      <c r="HJ894" s="57"/>
      <c r="HK894" s="57"/>
      <c r="HL894" s="57"/>
      <c r="HM894" s="57"/>
      <c r="HN894" s="57"/>
      <c r="HO894" s="57"/>
      <c r="HP894" s="57"/>
      <c r="HQ894" s="57"/>
      <c r="HR894" s="57"/>
      <c r="HS894" s="57"/>
      <c r="HT894" s="57"/>
      <c r="HU894" s="57"/>
      <c r="HV894" s="57"/>
      <c r="HW894" s="57"/>
      <c r="HX894" s="57"/>
      <c r="HY894" s="57"/>
      <c r="HZ894" s="57"/>
      <c r="IA894" s="57"/>
      <c r="IB894" s="57"/>
      <c r="IC894" s="57"/>
    </row>
    <row r="895" spans="4:237"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  <c r="AA895" s="57"/>
      <c r="AB895" s="57"/>
      <c r="AC895" s="57"/>
      <c r="AD895" s="57"/>
      <c r="AE895" s="57"/>
      <c r="AF895" s="57"/>
      <c r="AG895" s="57"/>
      <c r="AH895" s="57"/>
      <c r="AI895" s="57"/>
      <c r="AJ895" s="57"/>
      <c r="AK895" s="57"/>
      <c r="AL895" s="57"/>
      <c r="AM895" s="57"/>
      <c r="AN895" s="57"/>
      <c r="AO895" s="57"/>
      <c r="AP895" s="57"/>
      <c r="AQ895" s="57"/>
      <c r="AR895" s="57"/>
      <c r="AS895" s="57"/>
      <c r="AT895" s="57"/>
      <c r="AU895" s="57"/>
      <c r="AV895" s="57"/>
      <c r="AW895" s="57"/>
      <c r="AX895" s="57"/>
      <c r="AY895" s="57"/>
      <c r="AZ895" s="57"/>
      <c r="BA895" s="57"/>
      <c r="BB895" s="57"/>
      <c r="BC895" s="57"/>
      <c r="BD895" s="57"/>
      <c r="BE895" s="57"/>
      <c r="BF895" s="57"/>
      <c r="BG895" s="57"/>
      <c r="BH895" s="57"/>
      <c r="BI895" s="57"/>
      <c r="BJ895" s="57"/>
      <c r="BK895" s="57"/>
      <c r="BL895" s="57"/>
      <c r="BM895" s="57"/>
      <c r="BN895" s="57"/>
      <c r="BO895" s="57"/>
      <c r="BP895" s="57"/>
      <c r="BQ895" s="57"/>
      <c r="BR895" s="57"/>
      <c r="BS895" s="57"/>
      <c r="BT895" s="57"/>
      <c r="BU895" s="57"/>
      <c r="BV895" s="57"/>
      <c r="BW895" s="57"/>
      <c r="BX895" s="57"/>
      <c r="BY895" s="57"/>
      <c r="BZ895" s="57"/>
      <c r="CA895" s="57"/>
      <c r="CB895" s="57"/>
      <c r="CC895" s="57"/>
      <c r="CD895" s="57"/>
      <c r="CE895" s="57"/>
      <c r="CF895" s="57"/>
      <c r="CG895" s="57"/>
      <c r="CH895" s="57"/>
      <c r="CI895" s="57"/>
      <c r="CJ895" s="57"/>
      <c r="CK895" s="57"/>
      <c r="CL895" s="57"/>
      <c r="CM895" s="57"/>
      <c r="CN895" s="57"/>
      <c r="CO895" s="57"/>
      <c r="CP895" s="57"/>
      <c r="CQ895" s="57"/>
      <c r="CR895" s="57"/>
      <c r="CS895" s="57"/>
      <c r="CT895" s="57"/>
      <c r="CU895" s="57"/>
      <c r="CV895" s="57"/>
      <c r="CW895" s="57"/>
      <c r="CX895" s="57"/>
      <c r="CY895" s="57"/>
      <c r="CZ895" s="57"/>
      <c r="DA895" s="57"/>
      <c r="DB895" s="57"/>
      <c r="DC895" s="57"/>
      <c r="DD895" s="57"/>
      <c r="DE895" s="57"/>
      <c r="DF895" s="57"/>
      <c r="DG895" s="57"/>
      <c r="DH895" s="57"/>
      <c r="DI895" s="57"/>
      <c r="DJ895" s="57"/>
      <c r="DK895" s="57"/>
      <c r="DL895" s="57"/>
      <c r="DM895" s="57"/>
      <c r="DN895" s="57"/>
      <c r="DO895" s="57"/>
      <c r="DP895" s="57"/>
      <c r="DQ895" s="57"/>
      <c r="DR895" s="57"/>
      <c r="DS895" s="57"/>
      <c r="DT895" s="57"/>
      <c r="DU895" s="57"/>
      <c r="DV895" s="57"/>
      <c r="DW895" s="57"/>
      <c r="DX895" s="57"/>
      <c r="DY895" s="57"/>
      <c r="DZ895" s="57"/>
      <c r="EA895" s="57"/>
      <c r="EB895" s="57"/>
      <c r="EC895" s="57"/>
      <c r="ED895" s="57"/>
      <c r="EE895" s="57"/>
      <c r="EF895" s="57"/>
      <c r="EG895" s="57"/>
      <c r="EH895" s="57"/>
      <c r="EI895" s="57"/>
      <c r="EJ895" s="57"/>
      <c r="EK895" s="57"/>
      <c r="EL895" s="57"/>
      <c r="EM895" s="57"/>
      <c r="EN895" s="57"/>
      <c r="EO895" s="57"/>
      <c r="EP895" s="57"/>
      <c r="EQ895" s="57"/>
      <c r="ER895" s="57"/>
      <c r="ES895" s="57"/>
      <c r="ET895" s="57"/>
      <c r="EU895" s="57"/>
      <c r="EV895" s="57"/>
      <c r="EW895" s="57"/>
      <c r="EX895" s="57"/>
      <c r="EY895" s="57"/>
      <c r="EZ895" s="57"/>
      <c r="FA895" s="57"/>
      <c r="FB895" s="57"/>
      <c r="FC895" s="57"/>
      <c r="FD895" s="57"/>
      <c r="FE895" s="57"/>
      <c r="FF895" s="57"/>
      <c r="FG895" s="57"/>
      <c r="FH895" s="57"/>
      <c r="FI895" s="57"/>
      <c r="FJ895" s="57"/>
      <c r="FK895" s="57"/>
      <c r="FL895" s="57"/>
      <c r="FM895" s="57"/>
      <c r="FN895" s="57"/>
      <c r="FO895" s="57"/>
      <c r="FP895" s="57"/>
      <c r="FQ895" s="57"/>
      <c r="FR895" s="57"/>
      <c r="FS895" s="57"/>
      <c r="FT895" s="57"/>
      <c r="FU895" s="57"/>
      <c r="FV895" s="57"/>
      <c r="FW895" s="57"/>
      <c r="FX895" s="57"/>
      <c r="FY895" s="57"/>
      <c r="FZ895" s="57"/>
      <c r="GA895" s="57"/>
      <c r="GB895" s="57"/>
      <c r="GC895" s="57"/>
      <c r="GD895" s="57"/>
      <c r="GE895" s="57"/>
      <c r="GF895" s="57"/>
      <c r="GG895" s="57"/>
      <c r="GH895" s="57"/>
      <c r="GI895" s="57"/>
      <c r="GJ895" s="57"/>
      <c r="GK895" s="57"/>
      <c r="GL895" s="57"/>
      <c r="GM895" s="57"/>
      <c r="GN895" s="57"/>
      <c r="GO895" s="57"/>
      <c r="GP895" s="57"/>
      <c r="GQ895" s="57"/>
      <c r="GR895" s="57"/>
      <c r="GS895" s="57"/>
      <c r="GT895" s="57"/>
      <c r="GU895" s="57"/>
      <c r="GV895" s="57"/>
      <c r="GW895" s="57"/>
      <c r="GX895" s="57"/>
      <c r="GY895" s="57"/>
      <c r="GZ895" s="57"/>
      <c r="HA895" s="57"/>
      <c r="HB895" s="57"/>
      <c r="HC895" s="57"/>
      <c r="HD895" s="57"/>
      <c r="HE895" s="57"/>
      <c r="HF895" s="57"/>
      <c r="HG895" s="57"/>
      <c r="HH895" s="57"/>
      <c r="HI895" s="57"/>
      <c r="HJ895" s="57"/>
      <c r="HK895" s="57"/>
      <c r="HL895" s="57"/>
      <c r="HM895" s="57"/>
      <c r="HN895" s="57"/>
      <c r="HO895" s="57"/>
      <c r="HP895" s="57"/>
      <c r="HQ895" s="57"/>
      <c r="HR895" s="57"/>
      <c r="HS895" s="57"/>
      <c r="HT895" s="57"/>
      <c r="HU895" s="57"/>
      <c r="HV895" s="57"/>
      <c r="HW895" s="57"/>
      <c r="HX895" s="57"/>
      <c r="HY895" s="57"/>
      <c r="HZ895" s="57"/>
      <c r="IA895" s="57"/>
      <c r="IB895" s="57"/>
      <c r="IC895" s="57"/>
    </row>
    <row r="896" spans="4:237"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  <c r="AA896" s="57"/>
      <c r="AB896" s="57"/>
      <c r="AC896" s="57"/>
      <c r="AD896" s="57"/>
      <c r="AE896" s="57"/>
      <c r="AF896" s="57"/>
      <c r="AG896" s="57"/>
      <c r="AH896" s="57"/>
      <c r="AI896" s="57"/>
      <c r="AJ896" s="57"/>
      <c r="AK896" s="57"/>
      <c r="AL896" s="57"/>
      <c r="AM896" s="57"/>
      <c r="AN896" s="57"/>
      <c r="AO896" s="57"/>
      <c r="AP896" s="57"/>
      <c r="AQ896" s="57"/>
      <c r="AR896" s="57"/>
      <c r="AS896" s="57"/>
      <c r="AT896" s="57"/>
      <c r="AU896" s="57"/>
      <c r="AV896" s="57"/>
      <c r="AW896" s="57"/>
      <c r="AX896" s="57"/>
      <c r="AY896" s="57"/>
      <c r="AZ896" s="57"/>
      <c r="BA896" s="57"/>
      <c r="BB896" s="57"/>
      <c r="BC896" s="57"/>
      <c r="BD896" s="57"/>
      <c r="BE896" s="57"/>
      <c r="BF896" s="57"/>
      <c r="BG896" s="57"/>
      <c r="BH896" s="57"/>
      <c r="BI896" s="57"/>
      <c r="BJ896" s="57"/>
      <c r="BK896" s="57"/>
      <c r="BL896" s="57"/>
      <c r="BM896" s="57"/>
      <c r="BN896" s="57"/>
      <c r="BO896" s="57"/>
      <c r="BP896" s="57"/>
      <c r="BQ896" s="57"/>
      <c r="BR896" s="57"/>
      <c r="BS896" s="57"/>
      <c r="BT896" s="57"/>
      <c r="BU896" s="57"/>
      <c r="BV896" s="57"/>
      <c r="BW896" s="57"/>
      <c r="BX896" s="57"/>
      <c r="BY896" s="57"/>
      <c r="BZ896" s="57"/>
      <c r="CA896" s="57"/>
      <c r="CB896" s="57"/>
      <c r="CC896" s="57"/>
      <c r="CD896" s="57"/>
      <c r="CE896" s="57"/>
      <c r="CF896" s="57"/>
      <c r="CG896" s="57"/>
      <c r="CH896" s="57"/>
      <c r="CI896" s="57"/>
      <c r="CJ896" s="57"/>
      <c r="CK896" s="57"/>
      <c r="CL896" s="57"/>
      <c r="CM896" s="57"/>
      <c r="CN896" s="57"/>
      <c r="CO896" s="57"/>
      <c r="CP896" s="57"/>
      <c r="CQ896" s="57"/>
      <c r="CR896" s="57"/>
      <c r="CS896" s="57"/>
      <c r="CT896" s="57"/>
      <c r="CU896" s="57"/>
      <c r="CV896" s="57"/>
      <c r="CW896" s="57"/>
      <c r="CX896" s="57"/>
      <c r="CY896" s="57"/>
      <c r="CZ896" s="57"/>
      <c r="DA896" s="57"/>
      <c r="DB896" s="57"/>
      <c r="DC896" s="57"/>
      <c r="DD896" s="57"/>
      <c r="DE896" s="57"/>
      <c r="DF896" s="57"/>
      <c r="DG896" s="57"/>
      <c r="DH896" s="57"/>
      <c r="DI896" s="57"/>
      <c r="DJ896" s="57"/>
      <c r="DK896" s="57"/>
      <c r="DL896" s="57"/>
      <c r="DM896" s="57"/>
      <c r="DN896" s="57"/>
      <c r="DO896" s="57"/>
      <c r="DP896" s="57"/>
      <c r="DQ896" s="57"/>
      <c r="DR896" s="57"/>
      <c r="DS896" s="57"/>
      <c r="DT896" s="57"/>
      <c r="DU896" s="57"/>
      <c r="DV896" s="57"/>
      <c r="DW896" s="57"/>
      <c r="DX896" s="57"/>
      <c r="DY896" s="57"/>
      <c r="DZ896" s="57"/>
      <c r="EA896" s="57"/>
      <c r="EB896" s="57"/>
      <c r="EC896" s="57"/>
      <c r="ED896" s="57"/>
      <c r="EE896" s="57"/>
      <c r="EF896" s="57"/>
      <c r="EG896" s="57"/>
      <c r="EH896" s="57"/>
      <c r="EI896" s="57"/>
      <c r="EJ896" s="57"/>
      <c r="EK896" s="57"/>
      <c r="EL896" s="57"/>
      <c r="EM896" s="57"/>
      <c r="EN896" s="57"/>
      <c r="EO896" s="57"/>
      <c r="EP896" s="57"/>
      <c r="EQ896" s="57"/>
      <c r="ER896" s="57"/>
      <c r="ES896" s="57"/>
      <c r="ET896" s="57"/>
      <c r="EU896" s="57"/>
      <c r="EV896" s="57"/>
      <c r="EW896" s="57"/>
      <c r="EX896" s="57"/>
      <c r="EY896" s="57"/>
      <c r="EZ896" s="57"/>
      <c r="FA896" s="57"/>
      <c r="FB896" s="57"/>
      <c r="FC896" s="57"/>
      <c r="FD896" s="57"/>
      <c r="FE896" s="57"/>
      <c r="FF896" s="57"/>
      <c r="FG896" s="57"/>
      <c r="FH896" s="57"/>
      <c r="FI896" s="57"/>
      <c r="FJ896" s="57"/>
      <c r="FK896" s="57"/>
      <c r="FL896" s="57"/>
      <c r="FM896" s="57"/>
      <c r="FN896" s="57"/>
      <c r="FO896" s="57"/>
      <c r="FP896" s="57"/>
      <c r="FQ896" s="57"/>
      <c r="FR896" s="57"/>
      <c r="FS896" s="57"/>
      <c r="FT896" s="57"/>
      <c r="FU896" s="57"/>
      <c r="FV896" s="57"/>
      <c r="FW896" s="57"/>
      <c r="FX896" s="57"/>
      <c r="FY896" s="57"/>
      <c r="FZ896" s="57"/>
      <c r="GA896" s="57"/>
      <c r="GB896" s="57"/>
      <c r="GC896" s="57"/>
      <c r="GD896" s="57"/>
      <c r="GE896" s="57"/>
      <c r="GF896" s="57"/>
      <c r="GG896" s="57"/>
      <c r="GH896" s="57"/>
      <c r="GI896" s="57"/>
      <c r="GJ896" s="57"/>
      <c r="GK896" s="57"/>
      <c r="GL896" s="57"/>
      <c r="GM896" s="57"/>
      <c r="GN896" s="57"/>
      <c r="GO896" s="57"/>
      <c r="GP896" s="57"/>
      <c r="GQ896" s="57"/>
      <c r="GR896" s="57"/>
      <c r="GS896" s="57"/>
      <c r="GT896" s="57"/>
      <c r="GU896" s="57"/>
      <c r="GV896" s="57"/>
      <c r="GW896" s="57"/>
      <c r="GX896" s="57"/>
      <c r="GY896" s="57"/>
      <c r="GZ896" s="57"/>
      <c r="HA896" s="57"/>
      <c r="HB896" s="57"/>
      <c r="HC896" s="57"/>
      <c r="HD896" s="57"/>
      <c r="HE896" s="57"/>
      <c r="HF896" s="57"/>
      <c r="HG896" s="57"/>
      <c r="HH896" s="57"/>
      <c r="HI896" s="57"/>
      <c r="HJ896" s="57"/>
      <c r="HK896" s="57"/>
      <c r="HL896" s="57"/>
      <c r="HM896" s="57"/>
      <c r="HN896" s="57"/>
      <c r="HO896" s="57"/>
      <c r="HP896" s="57"/>
      <c r="HQ896" s="57"/>
      <c r="HR896" s="57"/>
      <c r="HS896" s="57"/>
      <c r="HT896" s="57"/>
      <c r="HU896" s="57"/>
      <c r="HV896" s="57"/>
      <c r="HW896" s="57"/>
      <c r="HX896" s="57"/>
      <c r="HY896" s="57"/>
      <c r="HZ896" s="57"/>
      <c r="IA896" s="57"/>
      <c r="IB896" s="57"/>
      <c r="IC896" s="57"/>
    </row>
    <row r="897" spans="4:237"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  <c r="AA897" s="57"/>
      <c r="AB897" s="57"/>
      <c r="AC897" s="57"/>
      <c r="AD897" s="57"/>
      <c r="AE897" s="57"/>
      <c r="AF897" s="57"/>
      <c r="AG897" s="57"/>
      <c r="AH897" s="57"/>
      <c r="AI897" s="57"/>
      <c r="AJ897" s="57"/>
      <c r="AK897" s="57"/>
      <c r="AL897" s="57"/>
      <c r="AM897" s="57"/>
      <c r="AN897" s="57"/>
      <c r="AO897" s="57"/>
      <c r="AP897" s="57"/>
      <c r="AQ897" s="57"/>
      <c r="AR897" s="57"/>
      <c r="AS897" s="57"/>
      <c r="AT897" s="57"/>
      <c r="AU897" s="57"/>
      <c r="AV897" s="57"/>
      <c r="AW897" s="57"/>
      <c r="AX897" s="57"/>
      <c r="AY897" s="57"/>
      <c r="AZ897" s="57"/>
      <c r="BA897" s="57"/>
      <c r="BB897" s="57"/>
      <c r="BC897" s="57"/>
      <c r="BD897" s="57"/>
      <c r="BE897" s="57"/>
      <c r="BF897" s="57"/>
      <c r="BG897" s="57"/>
      <c r="BH897" s="57"/>
      <c r="BI897" s="57"/>
      <c r="BJ897" s="57"/>
      <c r="BK897" s="57"/>
      <c r="BL897" s="57"/>
      <c r="BM897" s="57"/>
      <c r="BN897" s="57"/>
      <c r="BO897" s="57"/>
      <c r="BP897" s="57"/>
      <c r="BQ897" s="57"/>
      <c r="BR897" s="57"/>
      <c r="BS897" s="57"/>
      <c r="BT897" s="57"/>
      <c r="BU897" s="57"/>
      <c r="BV897" s="57"/>
      <c r="BW897" s="57"/>
      <c r="BX897" s="57"/>
      <c r="BY897" s="57"/>
      <c r="BZ897" s="57"/>
      <c r="CA897" s="57"/>
      <c r="CB897" s="57"/>
      <c r="CC897" s="57"/>
      <c r="CD897" s="57"/>
      <c r="CE897" s="57"/>
      <c r="CF897" s="57"/>
      <c r="CG897" s="57"/>
      <c r="CH897" s="57"/>
      <c r="CI897" s="57"/>
      <c r="CJ897" s="57"/>
      <c r="CK897" s="57"/>
      <c r="CL897" s="57"/>
      <c r="CM897" s="57"/>
      <c r="CN897" s="57"/>
      <c r="CO897" s="57"/>
      <c r="CP897" s="57"/>
      <c r="CQ897" s="57"/>
      <c r="CR897" s="57"/>
      <c r="CS897" s="57"/>
      <c r="CT897" s="57"/>
      <c r="CU897" s="57"/>
      <c r="CV897" s="57"/>
      <c r="CW897" s="57"/>
      <c r="CX897" s="57"/>
      <c r="CY897" s="57"/>
      <c r="CZ897" s="57"/>
      <c r="DA897" s="57"/>
      <c r="DB897" s="57"/>
      <c r="DC897" s="57"/>
      <c r="DD897" s="57"/>
      <c r="DE897" s="57"/>
      <c r="DF897" s="57"/>
      <c r="DG897" s="57"/>
      <c r="DH897" s="57"/>
      <c r="DI897" s="57"/>
      <c r="DJ897" s="57"/>
      <c r="DK897" s="57"/>
      <c r="DL897" s="57"/>
      <c r="DM897" s="57"/>
      <c r="DN897" s="57"/>
      <c r="DO897" s="57"/>
      <c r="DP897" s="57"/>
      <c r="DQ897" s="57"/>
      <c r="DR897" s="57"/>
      <c r="DS897" s="57"/>
      <c r="DT897" s="57"/>
      <c r="DU897" s="57"/>
      <c r="DV897" s="57"/>
      <c r="DW897" s="57"/>
      <c r="DX897" s="57"/>
      <c r="DY897" s="57"/>
      <c r="DZ897" s="57"/>
      <c r="EA897" s="57"/>
      <c r="EB897" s="57"/>
      <c r="EC897" s="57"/>
      <c r="ED897" s="57"/>
      <c r="EE897" s="57"/>
      <c r="EF897" s="57"/>
      <c r="EG897" s="57"/>
      <c r="EH897" s="57"/>
      <c r="EI897" s="57"/>
      <c r="EJ897" s="57"/>
      <c r="EK897" s="57"/>
      <c r="EL897" s="57"/>
      <c r="EM897" s="57"/>
      <c r="EN897" s="57"/>
      <c r="EO897" s="57"/>
      <c r="EP897" s="57"/>
      <c r="EQ897" s="57"/>
      <c r="ER897" s="57"/>
      <c r="ES897" s="57"/>
      <c r="ET897" s="57"/>
      <c r="EU897" s="57"/>
      <c r="EV897" s="57"/>
      <c r="EW897" s="57"/>
      <c r="EX897" s="57"/>
      <c r="EY897" s="57"/>
      <c r="EZ897" s="57"/>
      <c r="FA897" s="57"/>
      <c r="FB897" s="57"/>
      <c r="FC897" s="57"/>
      <c r="FD897" s="57"/>
      <c r="FE897" s="57"/>
      <c r="FF897" s="57"/>
      <c r="FG897" s="57"/>
      <c r="FH897" s="57"/>
      <c r="FI897" s="57"/>
      <c r="FJ897" s="57"/>
      <c r="FK897" s="57"/>
      <c r="FL897" s="57"/>
      <c r="FM897" s="57"/>
      <c r="FN897" s="57"/>
      <c r="FO897" s="57"/>
      <c r="FP897" s="57"/>
      <c r="FQ897" s="57"/>
      <c r="FR897" s="57"/>
      <c r="FS897" s="57"/>
      <c r="FT897" s="57"/>
      <c r="FU897" s="57"/>
      <c r="FV897" s="57"/>
      <c r="FW897" s="57"/>
      <c r="FX897" s="57"/>
      <c r="FY897" s="57"/>
      <c r="FZ897" s="57"/>
      <c r="GA897" s="57"/>
      <c r="GB897" s="57"/>
      <c r="GC897" s="57"/>
      <c r="GD897" s="57"/>
      <c r="GE897" s="57"/>
      <c r="GF897" s="57"/>
      <c r="GG897" s="57"/>
      <c r="GH897" s="57"/>
      <c r="GI897" s="57"/>
      <c r="GJ897" s="57"/>
      <c r="GK897" s="57"/>
      <c r="GL897" s="57"/>
      <c r="GM897" s="57"/>
      <c r="GN897" s="57"/>
      <c r="GO897" s="57"/>
      <c r="GP897" s="57"/>
      <c r="GQ897" s="57"/>
      <c r="GR897" s="57"/>
      <c r="GS897" s="57"/>
      <c r="GT897" s="57"/>
      <c r="GU897" s="57"/>
      <c r="GV897" s="57"/>
      <c r="GW897" s="57"/>
      <c r="GX897" s="57"/>
      <c r="GY897" s="57"/>
      <c r="GZ897" s="57"/>
      <c r="HA897" s="57"/>
      <c r="HB897" s="57"/>
      <c r="HC897" s="57"/>
      <c r="HD897" s="57"/>
      <c r="HE897" s="57"/>
      <c r="HF897" s="57"/>
      <c r="HG897" s="57"/>
      <c r="HH897" s="57"/>
      <c r="HI897" s="57"/>
      <c r="HJ897" s="57"/>
      <c r="HK897" s="57"/>
      <c r="HL897" s="57"/>
      <c r="HM897" s="57"/>
      <c r="HN897" s="57"/>
      <c r="HO897" s="57"/>
      <c r="HP897" s="57"/>
      <c r="HQ897" s="57"/>
      <c r="HR897" s="57"/>
      <c r="HS897" s="57"/>
      <c r="HT897" s="57"/>
      <c r="HU897" s="57"/>
      <c r="HV897" s="57"/>
      <c r="HW897" s="57"/>
      <c r="HX897" s="57"/>
      <c r="HY897" s="57"/>
      <c r="HZ897" s="57"/>
      <c r="IA897" s="57"/>
      <c r="IB897" s="57"/>
      <c r="IC897" s="57"/>
    </row>
    <row r="898" spans="4:237"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  <c r="AA898" s="57"/>
      <c r="AB898" s="57"/>
      <c r="AC898" s="57"/>
      <c r="AD898" s="57"/>
      <c r="AE898" s="57"/>
      <c r="AF898" s="57"/>
      <c r="AG898" s="57"/>
      <c r="AH898" s="57"/>
      <c r="AI898" s="57"/>
      <c r="AJ898" s="57"/>
      <c r="AK898" s="57"/>
      <c r="AL898" s="57"/>
      <c r="AM898" s="57"/>
      <c r="AN898" s="57"/>
      <c r="AO898" s="57"/>
      <c r="AP898" s="57"/>
      <c r="AQ898" s="57"/>
      <c r="AR898" s="57"/>
      <c r="AS898" s="57"/>
      <c r="AT898" s="57"/>
      <c r="AU898" s="57"/>
      <c r="AV898" s="57"/>
      <c r="AW898" s="57"/>
      <c r="AX898" s="57"/>
      <c r="AY898" s="57"/>
      <c r="AZ898" s="57"/>
      <c r="BA898" s="57"/>
      <c r="BB898" s="57"/>
      <c r="BC898" s="57"/>
      <c r="BD898" s="57"/>
      <c r="BE898" s="57"/>
      <c r="BF898" s="57"/>
      <c r="BG898" s="57"/>
      <c r="BH898" s="57"/>
      <c r="BI898" s="57"/>
      <c r="BJ898" s="57"/>
      <c r="BK898" s="57"/>
      <c r="BL898" s="57"/>
      <c r="BM898" s="57"/>
      <c r="BN898" s="57"/>
      <c r="BO898" s="57"/>
      <c r="BP898" s="57"/>
      <c r="BQ898" s="57"/>
      <c r="BR898" s="57"/>
      <c r="BS898" s="57"/>
      <c r="BT898" s="57"/>
      <c r="BU898" s="57"/>
      <c r="BV898" s="57"/>
      <c r="BW898" s="57"/>
      <c r="BX898" s="57"/>
      <c r="BY898" s="57"/>
      <c r="BZ898" s="57"/>
      <c r="CA898" s="57"/>
      <c r="CB898" s="57"/>
      <c r="CC898" s="57"/>
      <c r="CD898" s="57"/>
      <c r="CE898" s="57"/>
      <c r="CF898" s="57"/>
      <c r="CG898" s="57"/>
      <c r="CH898" s="57"/>
      <c r="CI898" s="57"/>
      <c r="CJ898" s="57"/>
      <c r="CK898" s="57"/>
      <c r="CL898" s="57"/>
      <c r="CM898" s="57"/>
      <c r="CN898" s="57"/>
      <c r="CO898" s="57"/>
      <c r="CP898" s="57"/>
      <c r="CQ898" s="57"/>
      <c r="CR898" s="57"/>
      <c r="CS898" s="57"/>
      <c r="CT898" s="57"/>
      <c r="CU898" s="57"/>
      <c r="CV898" s="57"/>
      <c r="CW898" s="57"/>
      <c r="CX898" s="57"/>
      <c r="CY898" s="57"/>
      <c r="CZ898" s="57"/>
      <c r="DA898" s="57"/>
      <c r="DB898" s="57"/>
      <c r="DC898" s="57"/>
      <c r="DD898" s="57"/>
      <c r="DE898" s="57"/>
      <c r="DF898" s="57"/>
      <c r="DG898" s="57"/>
      <c r="DH898" s="57"/>
      <c r="DI898" s="57"/>
      <c r="DJ898" s="57"/>
      <c r="DK898" s="57"/>
      <c r="DL898" s="57"/>
      <c r="DM898" s="57"/>
      <c r="DN898" s="57"/>
      <c r="DO898" s="57"/>
      <c r="DP898" s="57"/>
      <c r="DQ898" s="57"/>
      <c r="DR898" s="57"/>
      <c r="DS898" s="57"/>
      <c r="DT898" s="57"/>
      <c r="DU898" s="57"/>
      <c r="DV898" s="57"/>
      <c r="DW898" s="57"/>
      <c r="DX898" s="57"/>
      <c r="DY898" s="57"/>
      <c r="DZ898" s="57"/>
      <c r="EA898" s="57"/>
      <c r="EB898" s="57"/>
      <c r="EC898" s="57"/>
      <c r="ED898" s="57"/>
      <c r="EE898" s="57"/>
      <c r="EF898" s="57"/>
      <c r="EG898" s="57"/>
      <c r="EH898" s="57"/>
      <c r="EI898" s="57"/>
      <c r="EJ898" s="57"/>
      <c r="EK898" s="57"/>
      <c r="EL898" s="57"/>
      <c r="EM898" s="57"/>
      <c r="EN898" s="57"/>
      <c r="EO898" s="57"/>
      <c r="EP898" s="57"/>
      <c r="EQ898" s="57"/>
      <c r="ER898" s="57"/>
      <c r="ES898" s="57"/>
      <c r="ET898" s="57"/>
      <c r="EU898" s="57"/>
      <c r="EV898" s="57"/>
      <c r="EW898" s="57"/>
      <c r="EX898" s="57"/>
      <c r="EY898" s="57"/>
      <c r="EZ898" s="57"/>
      <c r="FA898" s="57"/>
      <c r="FB898" s="57"/>
      <c r="FC898" s="57"/>
      <c r="FD898" s="57"/>
      <c r="FE898" s="57"/>
      <c r="FF898" s="57"/>
      <c r="FG898" s="57"/>
      <c r="FH898" s="57"/>
      <c r="FI898" s="57"/>
      <c r="FJ898" s="57"/>
      <c r="FK898" s="57"/>
      <c r="FL898" s="57"/>
      <c r="FM898" s="57"/>
      <c r="FN898" s="57"/>
      <c r="FO898" s="57"/>
      <c r="FP898" s="57"/>
      <c r="FQ898" s="57"/>
      <c r="FR898" s="57"/>
      <c r="FS898" s="57"/>
      <c r="FT898" s="57"/>
      <c r="FU898" s="57"/>
      <c r="FV898" s="57"/>
      <c r="FW898" s="57"/>
      <c r="FX898" s="57"/>
      <c r="FY898" s="57"/>
      <c r="FZ898" s="57"/>
      <c r="GA898" s="57"/>
      <c r="GB898" s="57"/>
      <c r="GC898" s="57"/>
      <c r="GD898" s="57"/>
      <c r="GE898" s="57"/>
      <c r="GF898" s="57"/>
      <c r="GG898" s="57"/>
      <c r="GH898" s="57"/>
      <c r="GI898" s="57"/>
      <c r="GJ898" s="57"/>
      <c r="GK898" s="57"/>
      <c r="GL898" s="57"/>
      <c r="GM898" s="57"/>
      <c r="GN898" s="57"/>
      <c r="GO898" s="57"/>
      <c r="GP898" s="57"/>
      <c r="GQ898" s="57"/>
      <c r="GR898" s="57"/>
      <c r="GS898" s="57"/>
      <c r="GT898" s="57"/>
      <c r="GU898" s="57"/>
      <c r="GV898" s="57"/>
      <c r="GW898" s="57"/>
      <c r="GX898" s="57"/>
      <c r="GY898" s="57"/>
      <c r="GZ898" s="57"/>
      <c r="HA898" s="57"/>
      <c r="HB898" s="57"/>
      <c r="HC898" s="57"/>
      <c r="HD898" s="57"/>
      <c r="HE898" s="57"/>
      <c r="HF898" s="57"/>
      <c r="HG898" s="57"/>
      <c r="HH898" s="57"/>
      <c r="HI898" s="57"/>
      <c r="HJ898" s="57"/>
      <c r="HK898" s="57"/>
      <c r="HL898" s="57"/>
      <c r="HM898" s="57"/>
      <c r="HN898" s="57"/>
      <c r="HO898" s="57"/>
      <c r="HP898" s="57"/>
      <c r="HQ898" s="57"/>
      <c r="HR898" s="57"/>
      <c r="HS898" s="57"/>
      <c r="HT898" s="57"/>
      <c r="HU898" s="57"/>
      <c r="HV898" s="57"/>
      <c r="HW898" s="57"/>
      <c r="HX898" s="57"/>
      <c r="HY898" s="57"/>
      <c r="HZ898" s="57"/>
      <c r="IA898" s="57"/>
      <c r="IB898" s="57"/>
      <c r="IC898" s="57"/>
    </row>
    <row r="899" spans="4:237"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  <c r="AA899" s="57"/>
      <c r="AB899" s="57"/>
      <c r="AC899" s="57"/>
      <c r="AD899" s="57"/>
      <c r="AE899" s="57"/>
      <c r="AF899" s="57"/>
      <c r="AG899" s="57"/>
      <c r="AH899" s="57"/>
      <c r="AI899" s="57"/>
      <c r="AJ899" s="57"/>
      <c r="AK899" s="57"/>
      <c r="AL899" s="57"/>
      <c r="AM899" s="57"/>
      <c r="AN899" s="57"/>
      <c r="AO899" s="57"/>
      <c r="AP899" s="57"/>
      <c r="AQ899" s="57"/>
      <c r="AR899" s="57"/>
      <c r="AS899" s="57"/>
      <c r="AT899" s="57"/>
      <c r="AU899" s="57"/>
      <c r="AV899" s="57"/>
      <c r="AW899" s="57"/>
      <c r="AX899" s="57"/>
      <c r="AY899" s="57"/>
      <c r="AZ899" s="57"/>
      <c r="BA899" s="57"/>
      <c r="BB899" s="57"/>
      <c r="BC899" s="57"/>
      <c r="BD899" s="57"/>
      <c r="BE899" s="57"/>
      <c r="BF899" s="57"/>
      <c r="BG899" s="57"/>
      <c r="BH899" s="57"/>
      <c r="BI899" s="57"/>
      <c r="BJ899" s="57"/>
      <c r="BK899" s="57"/>
      <c r="BL899" s="57"/>
      <c r="BM899" s="57"/>
      <c r="BN899" s="57"/>
      <c r="BO899" s="57"/>
      <c r="BP899" s="57"/>
      <c r="BQ899" s="57"/>
      <c r="BR899" s="57"/>
      <c r="BS899" s="57"/>
      <c r="BT899" s="57"/>
      <c r="BU899" s="57"/>
      <c r="BV899" s="57"/>
      <c r="BW899" s="57"/>
      <c r="BX899" s="57"/>
      <c r="BY899" s="57"/>
      <c r="BZ899" s="57"/>
      <c r="CA899" s="57"/>
      <c r="CB899" s="57"/>
      <c r="CC899" s="57"/>
      <c r="CD899" s="57"/>
      <c r="CE899" s="57"/>
      <c r="CF899" s="57"/>
      <c r="CG899" s="57"/>
      <c r="CH899" s="57"/>
      <c r="CI899" s="57"/>
      <c r="CJ899" s="57"/>
      <c r="CK899" s="57"/>
      <c r="CL899" s="57"/>
      <c r="CM899" s="57"/>
      <c r="CN899" s="57"/>
      <c r="CO899" s="57"/>
      <c r="CP899" s="57"/>
      <c r="CQ899" s="57"/>
      <c r="CR899" s="57"/>
      <c r="CS899" s="57"/>
      <c r="CT899" s="57"/>
      <c r="CU899" s="57"/>
      <c r="CV899" s="57"/>
      <c r="CW899" s="57"/>
      <c r="CX899" s="57"/>
      <c r="CY899" s="57"/>
      <c r="CZ899" s="57"/>
      <c r="DA899" s="57"/>
      <c r="DB899" s="57"/>
      <c r="DC899" s="57"/>
      <c r="DD899" s="57"/>
      <c r="DE899" s="57"/>
      <c r="DF899" s="57"/>
      <c r="DG899" s="57"/>
      <c r="DH899" s="57"/>
      <c r="DI899" s="57"/>
      <c r="DJ899" s="57"/>
      <c r="DK899" s="57"/>
      <c r="DL899" s="57"/>
      <c r="DM899" s="57"/>
      <c r="DN899" s="57"/>
      <c r="DO899" s="57"/>
      <c r="DP899" s="57"/>
      <c r="DQ899" s="57"/>
      <c r="DR899" s="57"/>
      <c r="DS899" s="57"/>
      <c r="DT899" s="57"/>
      <c r="DU899" s="57"/>
      <c r="DV899" s="57"/>
      <c r="DW899" s="57"/>
      <c r="DX899" s="57"/>
      <c r="DY899" s="57"/>
      <c r="DZ899" s="57"/>
      <c r="EA899" s="57"/>
      <c r="EB899" s="57"/>
      <c r="EC899" s="57"/>
      <c r="ED899" s="57"/>
      <c r="EE899" s="57"/>
      <c r="EF899" s="57"/>
      <c r="EG899" s="57"/>
      <c r="EH899" s="57"/>
      <c r="EI899" s="57"/>
      <c r="EJ899" s="57"/>
      <c r="EK899" s="57"/>
      <c r="EL899" s="57"/>
      <c r="EM899" s="57"/>
      <c r="EN899" s="57"/>
      <c r="EO899" s="57"/>
      <c r="EP899" s="57"/>
      <c r="EQ899" s="57"/>
      <c r="ER899" s="57"/>
      <c r="ES899" s="57"/>
      <c r="ET899" s="57"/>
      <c r="EU899" s="57"/>
      <c r="EV899" s="57"/>
      <c r="EW899" s="57"/>
      <c r="EX899" s="57"/>
      <c r="EY899" s="57"/>
      <c r="EZ899" s="57"/>
      <c r="FA899" s="57"/>
      <c r="FB899" s="57"/>
      <c r="FC899" s="57"/>
      <c r="FD899" s="57"/>
      <c r="FE899" s="57"/>
      <c r="FF899" s="57"/>
      <c r="FG899" s="57"/>
      <c r="FH899" s="57"/>
      <c r="FI899" s="57"/>
      <c r="FJ899" s="57"/>
      <c r="FK899" s="57"/>
      <c r="FL899" s="57"/>
      <c r="FM899" s="57"/>
      <c r="FN899" s="57"/>
      <c r="FO899" s="57"/>
      <c r="FP899" s="57"/>
      <c r="FQ899" s="57"/>
      <c r="FR899" s="57"/>
      <c r="FS899" s="57"/>
      <c r="FT899" s="57"/>
      <c r="FU899" s="57"/>
      <c r="FV899" s="57"/>
      <c r="FW899" s="57"/>
      <c r="FX899" s="57"/>
      <c r="FY899" s="57"/>
      <c r="FZ899" s="57"/>
      <c r="GA899" s="57"/>
      <c r="GB899" s="57"/>
      <c r="GC899" s="57"/>
      <c r="GD899" s="57"/>
      <c r="GE899" s="57"/>
      <c r="GF899" s="57"/>
      <c r="GG899" s="57"/>
      <c r="GH899" s="57"/>
      <c r="GI899" s="57"/>
      <c r="GJ899" s="57"/>
      <c r="GK899" s="57"/>
      <c r="GL899" s="57"/>
      <c r="GM899" s="57"/>
      <c r="GN899" s="57"/>
      <c r="GO899" s="57"/>
      <c r="GP899" s="57"/>
      <c r="GQ899" s="57"/>
      <c r="GR899" s="57"/>
      <c r="GS899" s="57"/>
      <c r="GT899" s="57"/>
      <c r="GU899" s="57"/>
      <c r="GV899" s="57"/>
      <c r="GW899" s="57"/>
      <c r="GX899" s="57"/>
      <c r="GY899" s="57"/>
      <c r="GZ899" s="57"/>
      <c r="HA899" s="57"/>
      <c r="HB899" s="57"/>
      <c r="HC899" s="57"/>
      <c r="HD899" s="57"/>
      <c r="HE899" s="57"/>
      <c r="HF899" s="57"/>
      <c r="HG899" s="57"/>
      <c r="HH899" s="57"/>
      <c r="HI899" s="57"/>
      <c r="HJ899" s="57"/>
      <c r="HK899" s="57"/>
      <c r="HL899" s="57"/>
      <c r="HM899" s="57"/>
      <c r="HN899" s="57"/>
      <c r="HO899" s="57"/>
      <c r="HP899" s="57"/>
      <c r="HQ899" s="57"/>
      <c r="HR899" s="57"/>
      <c r="HS899" s="57"/>
      <c r="HT899" s="57"/>
      <c r="HU899" s="57"/>
      <c r="HV899" s="57"/>
      <c r="HW899" s="57"/>
      <c r="HX899" s="57"/>
      <c r="HY899" s="57"/>
      <c r="HZ899" s="57"/>
      <c r="IA899" s="57"/>
      <c r="IB899" s="57"/>
      <c r="IC899" s="57"/>
    </row>
    <row r="900" spans="4:237"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  <c r="AA900" s="57"/>
      <c r="AB900" s="57"/>
      <c r="AC900" s="57"/>
      <c r="AD900" s="57"/>
      <c r="AE900" s="57"/>
      <c r="AF900" s="57"/>
      <c r="AG900" s="57"/>
      <c r="AH900" s="57"/>
      <c r="AI900" s="57"/>
      <c r="AJ900" s="57"/>
      <c r="AK900" s="57"/>
      <c r="AL900" s="57"/>
      <c r="AM900" s="57"/>
      <c r="AN900" s="57"/>
      <c r="AO900" s="57"/>
      <c r="AP900" s="57"/>
      <c r="AQ900" s="57"/>
      <c r="AR900" s="57"/>
      <c r="AS900" s="57"/>
      <c r="AT900" s="57"/>
      <c r="AU900" s="57"/>
      <c r="AV900" s="57"/>
      <c r="AW900" s="57"/>
      <c r="AX900" s="57"/>
      <c r="AY900" s="57"/>
      <c r="AZ900" s="57"/>
      <c r="BA900" s="57"/>
      <c r="BB900" s="57"/>
      <c r="BC900" s="57"/>
      <c r="BD900" s="57"/>
      <c r="BE900" s="57"/>
      <c r="BF900" s="57"/>
      <c r="BG900" s="57"/>
      <c r="BH900" s="57"/>
      <c r="BI900" s="57"/>
      <c r="BJ900" s="57"/>
      <c r="BK900" s="57"/>
      <c r="BL900" s="57"/>
      <c r="BM900" s="57"/>
      <c r="BN900" s="57"/>
      <c r="BO900" s="57"/>
      <c r="BP900" s="57"/>
      <c r="BQ900" s="57"/>
      <c r="BR900" s="57"/>
      <c r="BS900" s="57"/>
      <c r="BT900" s="57"/>
      <c r="BU900" s="57"/>
      <c r="BV900" s="57"/>
      <c r="BW900" s="57"/>
      <c r="BX900" s="57"/>
      <c r="BY900" s="57"/>
      <c r="BZ900" s="57"/>
      <c r="CA900" s="57"/>
      <c r="CB900" s="57"/>
      <c r="CC900" s="57"/>
      <c r="CD900" s="57"/>
      <c r="CE900" s="57"/>
      <c r="CF900" s="57"/>
      <c r="CG900" s="57"/>
      <c r="CH900" s="57"/>
      <c r="CI900" s="57"/>
      <c r="CJ900" s="57"/>
      <c r="CK900" s="57"/>
      <c r="CL900" s="57"/>
      <c r="CM900" s="57"/>
      <c r="CN900" s="57"/>
      <c r="CO900" s="57"/>
      <c r="CP900" s="57"/>
      <c r="CQ900" s="57"/>
      <c r="CR900" s="57"/>
      <c r="CS900" s="57"/>
      <c r="CT900" s="57"/>
      <c r="CU900" s="57"/>
      <c r="CV900" s="57"/>
      <c r="CW900" s="57"/>
      <c r="CX900" s="57"/>
      <c r="CY900" s="57"/>
      <c r="CZ900" s="57"/>
      <c r="DA900" s="57"/>
      <c r="DB900" s="57"/>
      <c r="DC900" s="57"/>
      <c r="DD900" s="57"/>
      <c r="DE900" s="57"/>
      <c r="DF900" s="57"/>
      <c r="DG900" s="57"/>
      <c r="DH900" s="57"/>
      <c r="DI900" s="57"/>
      <c r="DJ900" s="57"/>
      <c r="DK900" s="57"/>
      <c r="DL900" s="57"/>
      <c r="DM900" s="57"/>
      <c r="DN900" s="57"/>
      <c r="DO900" s="57"/>
      <c r="DP900" s="57"/>
      <c r="DQ900" s="57"/>
      <c r="DR900" s="57"/>
      <c r="DS900" s="57"/>
      <c r="DT900" s="57"/>
      <c r="DU900" s="57"/>
      <c r="DV900" s="57"/>
      <c r="DW900" s="57"/>
      <c r="DX900" s="57"/>
      <c r="DY900" s="57"/>
      <c r="DZ900" s="57"/>
      <c r="EA900" s="57"/>
      <c r="EB900" s="57"/>
      <c r="EC900" s="57"/>
      <c r="ED900" s="57"/>
      <c r="EE900" s="57"/>
      <c r="EF900" s="57"/>
      <c r="EG900" s="57"/>
      <c r="EH900" s="57"/>
      <c r="EI900" s="57"/>
      <c r="EJ900" s="57"/>
      <c r="EK900" s="57"/>
      <c r="EL900" s="57"/>
      <c r="EM900" s="57"/>
      <c r="EN900" s="57"/>
      <c r="EO900" s="57"/>
      <c r="EP900" s="57"/>
      <c r="EQ900" s="57"/>
      <c r="ER900" s="57"/>
      <c r="ES900" s="57"/>
      <c r="ET900" s="57"/>
      <c r="EU900" s="57"/>
      <c r="EV900" s="57"/>
      <c r="EW900" s="57"/>
      <c r="EX900" s="57"/>
      <c r="EY900" s="57"/>
      <c r="EZ900" s="57"/>
      <c r="FA900" s="57"/>
      <c r="FB900" s="57"/>
      <c r="FC900" s="57"/>
      <c r="FD900" s="57"/>
      <c r="FE900" s="57"/>
      <c r="FF900" s="57"/>
      <c r="FG900" s="57"/>
      <c r="FH900" s="57"/>
      <c r="FI900" s="57"/>
      <c r="FJ900" s="57"/>
      <c r="FK900" s="57"/>
      <c r="FL900" s="57"/>
      <c r="FM900" s="57"/>
      <c r="FN900" s="57"/>
      <c r="FO900" s="57"/>
      <c r="FP900" s="57"/>
      <c r="FQ900" s="57"/>
      <c r="FR900" s="57"/>
      <c r="FS900" s="57"/>
      <c r="FT900" s="57"/>
      <c r="FU900" s="57"/>
      <c r="FV900" s="57"/>
      <c r="FW900" s="57"/>
      <c r="FX900" s="57"/>
      <c r="FY900" s="57"/>
      <c r="FZ900" s="57"/>
      <c r="GA900" s="57"/>
      <c r="GB900" s="57"/>
      <c r="GC900" s="57"/>
      <c r="GD900" s="57"/>
      <c r="GE900" s="57"/>
      <c r="GF900" s="57"/>
      <c r="GG900" s="57"/>
      <c r="GH900" s="57"/>
      <c r="GI900" s="57"/>
      <c r="GJ900" s="57"/>
      <c r="GK900" s="57"/>
      <c r="GL900" s="57"/>
      <c r="GM900" s="57"/>
      <c r="GN900" s="57"/>
      <c r="GO900" s="57"/>
      <c r="GP900" s="57"/>
      <c r="GQ900" s="57"/>
      <c r="GR900" s="57"/>
      <c r="GS900" s="57"/>
      <c r="GT900" s="57"/>
      <c r="GU900" s="57"/>
      <c r="GV900" s="57"/>
      <c r="GW900" s="57"/>
      <c r="GX900" s="57"/>
      <c r="GY900" s="57"/>
      <c r="GZ900" s="57"/>
      <c r="HA900" s="57"/>
      <c r="HB900" s="57"/>
      <c r="HC900" s="57"/>
      <c r="HD900" s="57"/>
      <c r="HE900" s="57"/>
      <c r="HF900" s="57"/>
      <c r="HG900" s="57"/>
      <c r="HH900" s="57"/>
      <c r="HI900" s="57"/>
      <c r="HJ900" s="57"/>
      <c r="HK900" s="57"/>
      <c r="HL900" s="57"/>
      <c r="HM900" s="57"/>
      <c r="HN900" s="57"/>
      <c r="HO900" s="57"/>
      <c r="HP900" s="57"/>
      <c r="HQ900" s="57"/>
      <c r="HR900" s="57"/>
      <c r="HS900" s="57"/>
      <c r="HT900" s="57"/>
      <c r="HU900" s="57"/>
      <c r="HV900" s="57"/>
      <c r="HW900" s="57"/>
      <c r="HX900" s="57"/>
      <c r="HY900" s="57"/>
      <c r="HZ900" s="57"/>
      <c r="IA900" s="57"/>
      <c r="IB900" s="57"/>
      <c r="IC900" s="57"/>
    </row>
    <row r="901" spans="4:237"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  <c r="AA901" s="57"/>
      <c r="AB901" s="57"/>
      <c r="AC901" s="57"/>
      <c r="AD901" s="57"/>
      <c r="AE901" s="57"/>
      <c r="AF901" s="57"/>
      <c r="AG901" s="57"/>
      <c r="AH901" s="57"/>
      <c r="AI901" s="57"/>
      <c r="AJ901" s="57"/>
      <c r="AK901" s="57"/>
      <c r="AL901" s="57"/>
      <c r="AM901" s="57"/>
      <c r="AN901" s="57"/>
      <c r="AO901" s="57"/>
      <c r="AP901" s="57"/>
      <c r="AQ901" s="57"/>
      <c r="AR901" s="57"/>
      <c r="AS901" s="57"/>
      <c r="AT901" s="57"/>
      <c r="AU901" s="57"/>
      <c r="AV901" s="57"/>
      <c r="AW901" s="57"/>
      <c r="AX901" s="57"/>
      <c r="AY901" s="57"/>
      <c r="AZ901" s="57"/>
      <c r="BA901" s="57"/>
      <c r="BB901" s="57"/>
      <c r="BC901" s="57"/>
      <c r="BD901" s="57"/>
      <c r="BE901" s="57"/>
      <c r="BF901" s="57"/>
      <c r="BG901" s="57"/>
      <c r="BH901" s="57"/>
      <c r="BI901" s="57"/>
      <c r="BJ901" s="57"/>
      <c r="BK901" s="57"/>
      <c r="BL901" s="57"/>
      <c r="BM901" s="57"/>
      <c r="BN901" s="57"/>
      <c r="BO901" s="57"/>
      <c r="BP901" s="57"/>
      <c r="BQ901" s="57"/>
      <c r="BR901" s="57"/>
      <c r="BS901" s="57"/>
      <c r="BT901" s="57"/>
      <c r="BU901" s="57"/>
      <c r="BV901" s="57"/>
      <c r="BW901" s="57"/>
      <c r="BX901" s="57"/>
      <c r="BY901" s="57"/>
      <c r="BZ901" s="57"/>
      <c r="CA901" s="57"/>
      <c r="CB901" s="57"/>
      <c r="CC901" s="57"/>
      <c r="CD901" s="57"/>
      <c r="CE901" s="57"/>
      <c r="CF901" s="57"/>
      <c r="CG901" s="57"/>
      <c r="CH901" s="57"/>
      <c r="CI901" s="57"/>
      <c r="CJ901" s="57"/>
      <c r="CK901" s="57"/>
      <c r="CL901" s="57"/>
      <c r="CM901" s="57"/>
      <c r="CN901" s="57"/>
      <c r="CO901" s="57"/>
      <c r="CP901" s="57"/>
      <c r="CQ901" s="57"/>
      <c r="CR901" s="57"/>
      <c r="CS901" s="57"/>
      <c r="CT901" s="57"/>
      <c r="CU901" s="57"/>
      <c r="CV901" s="57"/>
      <c r="CW901" s="57"/>
      <c r="CX901" s="57"/>
      <c r="CY901" s="57"/>
      <c r="CZ901" s="57"/>
      <c r="DA901" s="57"/>
      <c r="DB901" s="57"/>
      <c r="DC901" s="57"/>
      <c r="DD901" s="57"/>
      <c r="DE901" s="57"/>
      <c r="DF901" s="57"/>
      <c r="DG901" s="57"/>
      <c r="DH901" s="57"/>
      <c r="DI901" s="57"/>
      <c r="DJ901" s="57"/>
      <c r="DK901" s="57"/>
      <c r="DL901" s="57"/>
      <c r="DM901" s="57"/>
      <c r="DN901" s="57"/>
      <c r="DO901" s="57"/>
      <c r="DP901" s="57"/>
      <c r="DQ901" s="57"/>
      <c r="DR901" s="57"/>
      <c r="DS901" s="57"/>
      <c r="DT901" s="57"/>
      <c r="DU901" s="57"/>
      <c r="DV901" s="57"/>
      <c r="DW901" s="57"/>
      <c r="DX901" s="57"/>
      <c r="DY901" s="57"/>
      <c r="DZ901" s="57"/>
      <c r="EA901" s="57"/>
      <c r="EB901" s="57"/>
      <c r="EC901" s="57"/>
      <c r="ED901" s="57"/>
      <c r="EE901" s="57"/>
      <c r="EF901" s="57"/>
      <c r="EG901" s="57"/>
      <c r="EH901" s="57"/>
      <c r="EI901" s="57"/>
      <c r="EJ901" s="57"/>
      <c r="EK901" s="57"/>
      <c r="EL901" s="57"/>
      <c r="EM901" s="57"/>
      <c r="EN901" s="57"/>
      <c r="EO901" s="57"/>
      <c r="EP901" s="57"/>
      <c r="EQ901" s="57"/>
      <c r="ER901" s="57"/>
      <c r="ES901" s="57"/>
      <c r="ET901" s="57"/>
      <c r="EU901" s="57"/>
      <c r="EV901" s="57"/>
      <c r="EW901" s="57"/>
      <c r="EX901" s="57"/>
      <c r="EY901" s="57"/>
      <c r="EZ901" s="57"/>
      <c r="FA901" s="57"/>
      <c r="FB901" s="57"/>
      <c r="FC901" s="57"/>
      <c r="FD901" s="57"/>
      <c r="FE901" s="57"/>
      <c r="FF901" s="57"/>
      <c r="FG901" s="57"/>
      <c r="FH901" s="57"/>
      <c r="FI901" s="57"/>
      <c r="FJ901" s="57"/>
      <c r="FK901" s="57"/>
      <c r="FL901" s="57"/>
      <c r="FM901" s="57"/>
      <c r="FN901" s="57"/>
      <c r="FO901" s="57"/>
      <c r="FP901" s="57"/>
      <c r="FQ901" s="57"/>
      <c r="FR901" s="57"/>
      <c r="FS901" s="57"/>
      <c r="FT901" s="57"/>
      <c r="FU901" s="57"/>
      <c r="FV901" s="57"/>
      <c r="FW901" s="57"/>
      <c r="FX901" s="57"/>
      <c r="FY901" s="57"/>
      <c r="FZ901" s="57"/>
      <c r="GA901" s="57"/>
      <c r="GB901" s="57"/>
      <c r="GC901" s="57"/>
      <c r="GD901" s="57"/>
      <c r="GE901" s="57"/>
      <c r="GF901" s="57"/>
      <c r="GG901" s="57"/>
      <c r="GH901" s="57"/>
      <c r="GI901" s="57"/>
      <c r="GJ901" s="57"/>
      <c r="GK901" s="57"/>
      <c r="GL901" s="57"/>
      <c r="GM901" s="57"/>
      <c r="GN901" s="57"/>
      <c r="GO901" s="57"/>
      <c r="GP901" s="57"/>
      <c r="GQ901" s="57"/>
      <c r="GR901" s="57"/>
      <c r="GS901" s="57"/>
      <c r="GT901" s="57"/>
      <c r="GU901" s="57"/>
      <c r="GV901" s="57"/>
      <c r="GW901" s="57"/>
      <c r="GX901" s="57"/>
      <c r="GY901" s="57"/>
      <c r="GZ901" s="57"/>
      <c r="HA901" s="57"/>
      <c r="HB901" s="57"/>
      <c r="HC901" s="57"/>
      <c r="HD901" s="57"/>
      <c r="HE901" s="57"/>
      <c r="HF901" s="57"/>
      <c r="HG901" s="57"/>
      <c r="HH901" s="57"/>
      <c r="HI901" s="57"/>
      <c r="HJ901" s="57"/>
      <c r="HK901" s="57"/>
      <c r="HL901" s="57"/>
      <c r="HM901" s="57"/>
      <c r="HN901" s="57"/>
      <c r="HO901" s="57"/>
      <c r="HP901" s="57"/>
      <c r="HQ901" s="57"/>
      <c r="HR901" s="57"/>
      <c r="HS901" s="57"/>
      <c r="HT901" s="57"/>
      <c r="HU901" s="57"/>
      <c r="HV901" s="57"/>
      <c r="HW901" s="57"/>
      <c r="HX901" s="57"/>
      <c r="HY901" s="57"/>
      <c r="HZ901" s="57"/>
      <c r="IA901" s="57"/>
      <c r="IB901" s="57"/>
      <c r="IC901" s="57"/>
    </row>
    <row r="902" spans="4:237"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  <c r="AA902" s="57"/>
      <c r="AB902" s="57"/>
      <c r="AC902" s="57"/>
      <c r="AD902" s="57"/>
      <c r="AE902" s="57"/>
      <c r="AF902" s="57"/>
      <c r="AG902" s="57"/>
      <c r="AH902" s="57"/>
      <c r="AI902" s="57"/>
      <c r="AJ902" s="57"/>
      <c r="AK902" s="57"/>
      <c r="AL902" s="57"/>
      <c r="AM902" s="57"/>
      <c r="AN902" s="57"/>
      <c r="AO902" s="57"/>
      <c r="AP902" s="57"/>
      <c r="AQ902" s="57"/>
      <c r="AR902" s="57"/>
      <c r="AS902" s="57"/>
      <c r="AT902" s="57"/>
      <c r="AU902" s="57"/>
      <c r="AV902" s="57"/>
      <c r="AW902" s="57"/>
      <c r="AX902" s="57"/>
      <c r="AY902" s="57"/>
      <c r="AZ902" s="57"/>
      <c r="BA902" s="57"/>
      <c r="BB902" s="57"/>
      <c r="BC902" s="57"/>
      <c r="BD902" s="57"/>
      <c r="BE902" s="57"/>
      <c r="BF902" s="57"/>
      <c r="BG902" s="57"/>
      <c r="BH902" s="57"/>
      <c r="BI902" s="57"/>
      <c r="BJ902" s="57"/>
      <c r="BK902" s="57"/>
      <c r="BL902" s="57"/>
      <c r="BM902" s="57"/>
      <c r="BN902" s="57"/>
      <c r="BO902" s="57"/>
      <c r="BP902" s="57"/>
      <c r="BQ902" s="57"/>
      <c r="BR902" s="57"/>
      <c r="BS902" s="57"/>
      <c r="BT902" s="57"/>
      <c r="BU902" s="57"/>
      <c r="BV902" s="57"/>
      <c r="BW902" s="57"/>
      <c r="BX902" s="57"/>
      <c r="BY902" s="57"/>
      <c r="BZ902" s="57"/>
      <c r="CA902" s="57"/>
      <c r="CB902" s="57"/>
      <c r="CC902" s="57"/>
      <c r="CD902" s="57"/>
      <c r="CE902" s="57"/>
      <c r="CF902" s="57"/>
      <c r="CG902" s="57"/>
      <c r="CH902" s="57"/>
      <c r="CI902" s="57"/>
      <c r="CJ902" s="57"/>
      <c r="CK902" s="57"/>
      <c r="CL902" s="57"/>
      <c r="CM902" s="57"/>
      <c r="CN902" s="57"/>
      <c r="CO902" s="57"/>
      <c r="CP902" s="57"/>
      <c r="CQ902" s="57"/>
      <c r="CR902" s="57"/>
      <c r="CS902" s="57"/>
      <c r="CT902" s="57"/>
      <c r="CU902" s="57"/>
      <c r="CV902" s="57"/>
      <c r="CW902" s="57"/>
      <c r="CX902" s="57"/>
      <c r="CY902" s="57"/>
      <c r="CZ902" s="57"/>
      <c r="DA902" s="57"/>
      <c r="DB902" s="57"/>
      <c r="DC902" s="57"/>
      <c r="DD902" s="57"/>
      <c r="DE902" s="57"/>
      <c r="DF902" s="57"/>
      <c r="DG902" s="57"/>
      <c r="DH902" s="57"/>
      <c r="DI902" s="57"/>
      <c r="DJ902" s="57"/>
      <c r="DK902" s="57"/>
      <c r="DL902" s="57"/>
      <c r="DM902" s="57"/>
      <c r="DN902" s="57"/>
      <c r="DO902" s="57"/>
      <c r="DP902" s="57"/>
      <c r="DQ902" s="57"/>
      <c r="DR902" s="57"/>
      <c r="DS902" s="57"/>
      <c r="DT902" s="57"/>
      <c r="DU902" s="57"/>
      <c r="DV902" s="57"/>
      <c r="DW902" s="57"/>
      <c r="DX902" s="57"/>
      <c r="DY902" s="57"/>
      <c r="DZ902" s="57"/>
      <c r="EA902" s="57"/>
      <c r="EB902" s="57"/>
      <c r="EC902" s="57"/>
      <c r="ED902" s="57"/>
      <c r="EE902" s="57"/>
      <c r="EF902" s="57"/>
      <c r="EG902" s="57"/>
      <c r="EH902" s="57"/>
      <c r="EI902" s="57"/>
      <c r="EJ902" s="57"/>
      <c r="EK902" s="57"/>
      <c r="EL902" s="57"/>
      <c r="EM902" s="57"/>
      <c r="EN902" s="57"/>
      <c r="EO902" s="57"/>
      <c r="EP902" s="57"/>
      <c r="EQ902" s="57"/>
      <c r="ER902" s="57"/>
      <c r="ES902" s="57"/>
      <c r="ET902" s="57"/>
      <c r="EU902" s="57"/>
      <c r="EV902" s="57"/>
      <c r="EW902" s="57"/>
      <c r="EX902" s="57"/>
      <c r="EY902" s="57"/>
      <c r="EZ902" s="57"/>
      <c r="FA902" s="57"/>
      <c r="FB902" s="57"/>
      <c r="FC902" s="57"/>
      <c r="FD902" s="57"/>
      <c r="FE902" s="57"/>
      <c r="FF902" s="57"/>
      <c r="FG902" s="57"/>
      <c r="FH902" s="57"/>
      <c r="FI902" s="57"/>
      <c r="FJ902" s="57"/>
      <c r="FK902" s="57"/>
      <c r="FL902" s="57"/>
      <c r="FM902" s="57"/>
      <c r="FN902" s="57"/>
      <c r="FO902" s="57"/>
      <c r="FP902" s="57"/>
      <c r="FQ902" s="57"/>
      <c r="FR902" s="57"/>
      <c r="FS902" s="57"/>
      <c r="FT902" s="57"/>
      <c r="FU902" s="57"/>
      <c r="FV902" s="57"/>
      <c r="FW902" s="57"/>
      <c r="FX902" s="57"/>
      <c r="FY902" s="57"/>
      <c r="FZ902" s="57"/>
      <c r="GA902" s="57"/>
      <c r="GB902" s="57"/>
      <c r="GC902" s="57"/>
      <c r="GD902" s="57"/>
      <c r="GE902" s="57"/>
      <c r="GF902" s="57"/>
      <c r="GG902" s="57"/>
      <c r="GH902" s="57"/>
      <c r="GI902" s="57"/>
      <c r="GJ902" s="57"/>
      <c r="GK902" s="57"/>
      <c r="GL902" s="57"/>
      <c r="GM902" s="57"/>
      <c r="GN902" s="57"/>
      <c r="GO902" s="57"/>
      <c r="GP902" s="57"/>
      <c r="GQ902" s="57"/>
      <c r="GR902" s="57"/>
      <c r="GS902" s="57"/>
      <c r="GT902" s="57"/>
      <c r="GU902" s="57"/>
      <c r="GV902" s="57"/>
      <c r="GW902" s="57"/>
      <c r="GX902" s="57"/>
      <c r="GY902" s="57"/>
      <c r="GZ902" s="57"/>
      <c r="HA902" s="57"/>
      <c r="HB902" s="57"/>
      <c r="HC902" s="57"/>
      <c r="HD902" s="57"/>
      <c r="HE902" s="57"/>
      <c r="HF902" s="57"/>
      <c r="HG902" s="57"/>
      <c r="HH902" s="57"/>
      <c r="HI902" s="57"/>
      <c r="HJ902" s="57"/>
      <c r="HK902" s="57"/>
      <c r="HL902" s="57"/>
      <c r="HM902" s="57"/>
      <c r="HN902" s="57"/>
      <c r="HO902" s="57"/>
      <c r="HP902" s="57"/>
      <c r="HQ902" s="57"/>
      <c r="HR902" s="57"/>
      <c r="HS902" s="57"/>
      <c r="HT902" s="57"/>
      <c r="HU902" s="57"/>
      <c r="HV902" s="57"/>
      <c r="HW902" s="57"/>
      <c r="HX902" s="57"/>
      <c r="HY902" s="57"/>
      <c r="HZ902" s="57"/>
      <c r="IA902" s="57"/>
      <c r="IB902" s="57"/>
      <c r="IC902" s="57"/>
    </row>
    <row r="903" spans="4:237"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  <c r="AA903" s="57"/>
      <c r="AB903" s="57"/>
      <c r="AC903" s="57"/>
      <c r="AD903" s="57"/>
      <c r="AE903" s="57"/>
      <c r="AF903" s="57"/>
      <c r="AG903" s="57"/>
      <c r="AH903" s="57"/>
      <c r="AI903" s="57"/>
      <c r="AJ903" s="57"/>
      <c r="AK903" s="57"/>
      <c r="AL903" s="57"/>
      <c r="AM903" s="57"/>
      <c r="AN903" s="57"/>
      <c r="AO903" s="57"/>
      <c r="AP903" s="57"/>
      <c r="AQ903" s="57"/>
      <c r="AR903" s="57"/>
      <c r="AS903" s="57"/>
      <c r="AT903" s="57"/>
      <c r="AU903" s="57"/>
      <c r="AV903" s="57"/>
      <c r="AW903" s="57"/>
      <c r="AX903" s="57"/>
      <c r="AY903" s="57"/>
      <c r="AZ903" s="57"/>
      <c r="BA903" s="57"/>
      <c r="BB903" s="57"/>
      <c r="BC903" s="57"/>
      <c r="BD903" s="57"/>
      <c r="BE903" s="57"/>
      <c r="BF903" s="57"/>
      <c r="BG903" s="57"/>
      <c r="BH903" s="57"/>
      <c r="BI903" s="57"/>
      <c r="BJ903" s="57"/>
      <c r="BK903" s="57"/>
      <c r="BL903" s="57"/>
      <c r="BM903" s="57"/>
      <c r="BN903" s="57"/>
      <c r="BO903" s="57"/>
      <c r="BP903" s="57"/>
      <c r="BQ903" s="57"/>
      <c r="BR903" s="57"/>
      <c r="BS903" s="57"/>
      <c r="BT903" s="57"/>
      <c r="BU903" s="57"/>
      <c r="BV903" s="57"/>
      <c r="BW903" s="57"/>
      <c r="BX903" s="57"/>
      <c r="BY903" s="57"/>
      <c r="BZ903" s="57"/>
      <c r="CA903" s="57"/>
      <c r="CB903" s="57"/>
      <c r="CC903" s="57"/>
      <c r="CD903" s="57"/>
      <c r="CE903" s="57"/>
      <c r="CF903" s="57"/>
      <c r="CG903" s="57"/>
      <c r="CH903" s="57"/>
      <c r="CI903" s="57"/>
      <c r="CJ903" s="57"/>
      <c r="CK903" s="57"/>
      <c r="CL903" s="57"/>
      <c r="CM903" s="57"/>
      <c r="CN903" s="57"/>
      <c r="CO903" s="57"/>
      <c r="CP903" s="57"/>
      <c r="CQ903" s="57"/>
      <c r="CR903" s="57"/>
      <c r="CS903" s="57"/>
      <c r="CT903" s="57"/>
      <c r="CU903" s="57"/>
      <c r="CV903" s="57"/>
      <c r="CW903" s="57"/>
      <c r="CX903" s="57"/>
      <c r="CY903" s="57"/>
      <c r="CZ903" s="57"/>
      <c r="DA903" s="57"/>
      <c r="DB903" s="57"/>
      <c r="DC903" s="57"/>
      <c r="DD903" s="57"/>
      <c r="DE903" s="57"/>
      <c r="DF903" s="57"/>
      <c r="DG903" s="57"/>
      <c r="DH903" s="57"/>
      <c r="DI903" s="57"/>
      <c r="DJ903" s="57"/>
      <c r="DK903" s="57"/>
      <c r="DL903" s="57"/>
      <c r="DM903" s="57"/>
      <c r="DN903" s="57"/>
      <c r="DO903" s="57"/>
      <c r="DP903" s="57"/>
      <c r="DQ903" s="57"/>
      <c r="DR903" s="57"/>
      <c r="DS903" s="57"/>
      <c r="DT903" s="57"/>
      <c r="DU903" s="57"/>
      <c r="DV903" s="57"/>
      <c r="DW903" s="57"/>
      <c r="DX903" s="57"/>
      <c r="DY903" s="57"/>
      <c r="DZ903" s="57"/>
      <c r="EA903" s="57"/>
      <c r="EB903" s="57"/>
      <c r="EC903" s="57"/>
      <c r="ED903" s="57"/>
      <c r="EE903" s="57"/>
      <c r="EF903" s="57"/>
      <c r="EG903" s="57"/>
      <c r="EH903" s="57"/>
      <c r="EI903" s="57"/>
      <c r="EJ903" s="57"/>
      <c r="EK903" s="57"/>
      <c r="EL903" s="57"/>
      <c r="EM903" s="57"/>
      <c r="EN903" s="57"/>
      <c r="EO903" s="57"/>
      <c r="EP903" s="57"/>
      <c r="EQ903" s="57"/>
      <c r="ER903" s="57"/>
      <c r="ES903" s="57"/>
      <c r="ET903" s="57"/>
      <c r="EU903" s="57"/>
      <c r="EV903" s="57"/>
      <c r="EW903" s="57"/>
      <c r="EX903" s="57"/>
      <c r="EY903" s="57"/>
      <c r="EZ903" s="57"/>
      <c r="FA903" s="57"/>
      <c r="FB903" s="57"/>
      <c r="FC903" s="57"/>
      <c r="FD903" s="57"/>
      <c r="FE903" s="57"/>
      <c r="FF903" s="57"/>
      <c r="FG903" s="57"/>
      <c r="FH903" s="57"/>
      <c r="FI903" s="57"/>
      <c r="FJ903" s="57"/>
      <c r="FK903" s="57"/>
      <c r="FL903" s="57"/>
      <c r="FM903" s="57"/>
      <c r="FN903" s="57"/>
      <c r="FO903" s="57"/>
      <c r="FP903" s="57"/>
      <c r="FQ903" s="57"/>
      <c r="FR903" s="57"/>
      <c r="FS903" s="57"/>
      <c r="FT903" s="57"/>
      <c r="FU903" s="57"/>
      <c r="FV903" s="57"/>
      <c r="FW903" s="57"/>
      <c r="FX903" s="57"/>
      <c r="FY903" s="57"/>
      <c r="FZ903" s="57"/>
      <c r="GA903" s="57"/>
      <c r="GB903" s="57"/>
      <c r="GC903" s="57"/>
      <c r="GD903" s="57"/>
      <c r="GE903" s="57"/>
      <c r="GF903" s="57"/>
      <c r="GG903" s="57"/>
      <c r="GH903" s="57"/>
      <c r="GI903" s="57"/>
      <c r="GJ903" s="57"/>
      <c r="GK903" s="57"/>
      <c r="GL903" s="57"/>
      <c r="GM903" s="57"/>
      <c r="GN903" s="57"/>
      <c r="GO903" s="57"/>
      <c r="GP903" s="57"/>
      <c r="GQ903" s="57"/>
      <c r="GR903" s="57"/>
      <c r="GS903" s="57"/>
      <c r="GT903" s="57"/>
      <c r="GU903" s="57"/>
      <c r="GV903" s="57"/>
      <c r="GW903" s="57"/>
      <c r="GX903" s="57"/>
      <c r="GY903" s="57"/>
      <c r="GZ903" s="57"/>
      <c r="HA903" s="57"/>
      <c r="HB903" s="57"/>
      <c r="HC903" s="57"/>
      <c r="HD903" s="57"/>
      <c r="HE903" s="57"/>
      <c r="HF903" s="57"/>
      <c r="HG903" s="57"/>
      <c r="HH903" s="57"/>
      <c r="HI903" s="57"/>
      <c r="HJ903" s="57"/>
      <c r="HK903" s="57"/>
      <c r="HL903" s="57"/>
      <c r="HM903" s="57"/>
      <c r="HN903" s="57"/>
      <c r="HO903" s="57"/>
      <c r="HP903" s="57"/>
      <c r="HQ903" s="57"/>
      <c r="HR903" s="57"/>
      <c r="HS903" s="57"/>
      <c r="HT903" s="57"/>
      <c r="HU903" s="57"/>
      <c r="HV903" s="57"/>
      <c r="HW903" s="57"/>
      <c r="HX903" s="57"/>
      <c r="HY903" s="57"/>
      <c r="HZ903" s="57"/>
      <c r="IA903" s="57"/>
      <c r="IB903" s="57"/>
      <c r="IC903" s="57"/>
    </row>
    <row r="904" spans="4:237"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  <c r="AA904" s="57"/>
      <c r="AB904" s="57"/>
      <c r="AC904" s="57"/>
      <c r="AD904" s="57"/>
      <c r="AE904" s="57"/>
      <c r="AF904" s="57"/>
      <c r="AG904" s="57"/>
      <c r="AH904" s="57"/>
      <c r="AI904" s="57"/>
      <c r="AJ904" s="57"/>
      <c r="AK904" s="57"/>
      <c r="AL904" s="57"/>
      <c r="AM904" s="57"/>
      <c r="AN904" s="57"/>
      <c r="AO904" s="57"/>
      <c r="AP904" s="57"/>
      <c r="AQ904" s="57"/>
      <c r="AR904" s="57"/>
      <c r="AS904" s="57"/>
      <c r="AT904" s="57"/>
      <c r="AU904" s="57"/>
      <c r="AV904" s="57"/>
      <c r="AW904" s="57"/>
      <c r="AX904" s="57"/>
      <c r="AY904" s="57"/>
      <c r="AZ904" s="57"/>
      <c r="BA904" s="57"/>
      <c r="BB904" s="57"/>
      <c r="BC904" s="57"/>
      <c r="BD904" s="57"/>
      <c r="BE904" s="57"/>
      <c r="BF904" s="57"/>
      <c r="BG904" s="57"/>
      <c r="BH904" s="57"/>
      <c r="BI904" s="57"/>
      <c r="BJ904" s="57"/>
      <c r="BK904" s="57"/>
      <c r="BL904" s="57"/>
      <c r="BM904" s="57"/>
      <c r="BN904" s="57"/>
      <c r="BO904" s="57"/>
      <c r="BP904" s="57"/>
      <c r="BQ904" s="57"/>
      <c r="BR904" s="57"/>
      <c r="BS904" s="57"/>
      <c r="BT904" s="57"/>
      <c r="BU904" s="57"/>
      <c r="BV904" s="57"/>
      <c r="BW904" s="57"/>
      <c r="BX904" s="57"/>
      <c r="BY904" s="57"/>
      <c r="BZ904" s="57"/>
      <c r="CA904" s="57"/>
      <c r="CB904" s="57"/>
      <c r="CC904" s="57"/>
      <c r="CD904" s="57"/>
      <c r="CE904" s="57"/>
      <c r="CF904" s="57"/>
      <c r="CG904" s="57"/>
      <c r="CH904" s="57"/>
      <c r="CI904" s="57"/>
      <c r="CJ904" s="57"/>
      <c r="CK904" s="57"/>
      <c r="CL904" s="57"/>
      <c r="CM904" s="57"/>
      <c r="CN904" s="57"/>
      <c r="CO904" s="57"/>
      <c r="CP904" s="57"/>
      <c r="CQ904" s="57"/>
      <c r="CR904" s="57"/>
      <c r="CS904" s="57"/>
      <c r="CT904" s="57"/>
      <c r="CU904" s="57"/>
      <c r="CV904" s="57"/>
      <c r="CW904" s="57"/>
      <c r="CX904" s="57"/>
      <c r="CY904" s="57"/>
      <c r="CZ904" s="57"/>
      <c r="DA904" s="57"/>
      <c r="DB904" s="57"/>
      <c r="DC904" s="57"/>
      <c r="DD904" s="57"/>
      <c r="DE904" s="57"/>
      <c r="DF904" s="57"/>
      <c r="DG904" s="57"/>
      <c r="DH904" s="57"/>
      <c r="DI904" s="57"/>
      <c r="DJ904" s="57"/>
      <c r="DK904" s="57"/>
      <c r="DL904" s="57"/>
      <c r="DM904" s="57"/>
      <c r="DN904" s="57"/>
      <c r="DO904" s="57"/>
      <c r="DP904" s="57"/>
      <c r="DQ904" s="57"/>
      <c r="DR904" s="57"/>
      <c r="DS904" s="57"/>
      <c r="DT904" s="57"/>
      <c r="DU904" s="57"/>
      <c r="DV904" s="57"/>
      <c r="DW904" s="57"/>
      <c r="DX904" s="57"/>
      <c r="DY904" s="57"/>
      <c r="DZ904" s="57"/>
      <c r="EA904" s="57"/>
      <c r="EB904" s="57"/>
      <c r="EC904" s="57"/>
      <c r="ED904" s="57"/>
      <c r="EE904" s="57"/>
      <c r="EF904" s="57"/>
      <c r="EG904" s="57"/>
      <c r="EH904" s="57"/>
      <c r="EI904" s="57"/>
      <c r="EJ904" s="57"/>
      <c r="EK904" s="57"/>
      <c r="EL904" s="57"/>
      <c r="EM904" s="57"/>
      <c r="EN904" s="57"/>
      <c r="EO904" s="57"/>
      <c r="EP904" s="57"/>
      <c r="EQ904" s="57"/>
      <c r="ER904" s="57"/>
      <c r="ES904" s="57"/>
      <c r="ET904" s="57"/>
      <c r="EU904" s="57"/>
      <c r="EV904" s="57"/>
      <c r="EW904" s="57"/>
      <c r="EX904" s="57"/>
      <c r="EY904" s="57"/>
      <c r="EZ904" s="57"/>
      <c r="FA904" s="57"/>
      <c r="FB904" s="57"/>
      <c r="FC904" s="57"/>
      <c r="FD904" s="57"/>
      <c r="FE904" s="57"/>
      <c r="FF904" s="57"/>
      <c r="FG904" s="57"/>
      <c r="FH904" s="57"/>
      <c r="FI904" s="57"/>
      <c r="FJ904" s="57"/>
      <c r="FK904" s="57"/>
      <c r="FL904" s="57"/>
      <c r="FM904" s="57"/>
      <c r="FN904" s="57"/>
      <c r="FO904" s="57"/>
      <c r="FP904" s="57"/>
      <c r="FQ904" s="57"/>
      <c r="FR904" s="57"/>
      <c r="FS904" s="57"/>
      <c r="FT904" s="57"/>
      <c r="FU904" s="57"/>
      <c r="FV904" s="57"/>
      <c r="FW904" s="57"/>
      <c r="FX904" s="57"/>
      <c r="FY904" s="57"/>
      <c r="FZ904" s="57"/>
      <c r="GA904" s="57"/>
      <c r="GB904" s="57"/>
      <c r="GC904" s="57"/>
      <c r="GD904" s="57"/>
      <c r="GE904" s="57"/>
      <c r="GF904" s="57"/>
      <c r="GG904" s="57"/>
      <c r="GH904" s="57"/>
      <c r="GI904" s="57"/>
      <c r="GJ904" s="57"/>
      <c r="GK904" s="57"/>
      <c r="GL904" s="57"/>
      <c r="GM904" s="57"/>
      <c r="GN904" s="57"/>
      <c r="GO904" s="57"/>
      <c r="GP904" s="57"/>
      <c r="GQ904" s="57"/>
      <c r="GR904" s="57"/>
      <c r="GS904" s="57"/>
      <c r="GT904" s="57"/>
      <c r="GU904" s="57"/>
      <c r="GV904" s="57"/>
      <c r="GW904" s="57"/>
      <c r="GX904" s="57"/>
      <c r="GY904" s="57"/>
      <c r="GZ904" s="57"/>
      <c r="HA904" s="57"/>
      <c r="HB904" s="57"/>
      <c r="HC904" s="57"/>
      <c r="HD904" s="57"/>
      <c r="HE904" s="57"/>
      <c r="HF904" s="57"/>
      <c r="HG904" s="57"/>
      <c r="HH904" s="57"/>
      <c r="HI904" s="57"/>
      <c r="HJ904" s="57"/>
      <c r="HK904" s="57"/>
      <c r="HL904" s="57"/>
      <c r="HM904" s="57"/>
      <c r="HN904" s="57"/>
      <c r="HO904" s="57"/>
      <c r="HP904" s="57"/>
      <c r="HQ904" s="57"/>
      <c r="HR904" s="57"/>
      <c r="HS904" s="57"/>
      <c r="HT904" s="57"/>
      <c r="HU904" s="57"/>
      <c r="HV904" s="57"/>
      <c r="HW904" s="57"/>
      <c r="HX904" s="57"/>
      <c r="HY904" s="57"/>
      <c r="HZ904" s="57"/>
      <c r="IA904" s="57"/>
      <c r="IB904" s="57"/>
      <c r="IC904" s="57"/>
    </row>
    <row r="905" spans="4:237"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  <c r="AA905" s="57"/>
      <c r="AB905" s="57"/>
      <c r="AC905" s="57"/>
      <c r="AD905" s="57"/>
      <c r="AE905" s="57"/>
      <c r="AF905" s="57"/>
      <c r="AG905" s="57"/>
      <c r="AH905" s="57"/>
      <c r="AI905" s="57"/>
      <c r="AJ905" s="57"/>
      <c r="AK905" s="57"/>
      <c r="AL905" s="57"/>
      <c r="AM905" s="57"/>
      <c r="AN905" s="57"/>
      <c r="AO905" s="57"/>
      <c r="AP905" s="57"/>
      <c r="AQ905" s="57"/>
      <c r="AR905" s="57"/>
      <c r="AS905" s="57"/>
      <c r="AT905" s="57"/>
      <c r="AU905" s="57"/>
      <c r="AV905" s="57"/>
      <c r="AW905" s="57"/>
      <c r="AX905" s="57"/>
      <c r="AY905" s="57"/>
      <c r="AZ905" s="57"/>
      <c r="BA905" s="57"/>
      <c r="BB905" s="57"/>
      <c r="BC905" s="57"/>
      <c r="BD905" s="57"/>
      <c r="BE905" s="57"/>
      <c r="BF905" s="57"/>
      <c r="BG905" s="57"/>
      <c r="BH905" s="57"/>
      <c r="BI905" s="57"/>
      <c r="BJ905" s="57"/>
      <c r="BK905" s="57"/>
      <c r="BL905" s="57"/>
      <c r="BM905" s="57"/>
      <c r="BN905" s="57"/>
      <c r="BO905" s="57"/>
      <c r="BP905" s="57"/>
      <c r="BQ905" s="57"/>
      <c r="BR905" s="57"/>
      <c r="BS905" s="57"/>
      <c r="BT905" s="57"/>
      <c r="BU905" s="57"/>
      <c r="BV905" s="57"/>
      <c r="BW905" s="57"/>
      <c r="BX905" s="57"/>
      <c r="BY905" s="57"/>
      <c r="BZ905" s="57"/>
      <c r="CA905" s="57"/>
      <c r="CB905" s="57"/>
      <c r="CC905" s="57"/>
      <c r="CD905" s="57"/>
      <c r="CE905" s="57"/>
      <c r="CF905" s="57"/>
      <c r="CG905" s="57"/>
      <c r="CH905" s="57"/>
      <c r="CI905" s="57"/>
      <c r="CJ905" s="57"/>
      <c r="CK905" s="57"/>
      <c r="CL905" s="57"/>
      <c r="CM905" s="57"/>
      <c r="CN905" s="57"/>
      <c r="CO905" s="57"/>
      <c r="CP905" s="57"/>
      <c r="CQ905" s="57"/>
      <c r="CR905" s="57"/>
      <c r="CS905" s="57"/>
      <c r="CT905" s="57"/>
      <c r="CU905" s="57"/>
      <c r="CV905" s="57"/>
      <c r="CW905" s="57"/>
      <c r="CX905" s="57"/>
      <c r="CY905" s="57"/>
      <c r="CZ905" s="57"/>
      <c r="DA905" s="57"/>
      <c r="DB905" s="57"/>
      <c r="DC905" s="57"/>
      <c r="DD905" s="57"/>
      <c r="DE905" s="57"/>
      <c r="DF905" s="57"/>
      <c r="DG905" s="57"/>
      <c r="DH905" s="57"/>
      <c r="DI905" s="57"/>
      <c r="DJ905" s="57"/>
      <c r="DK905" s="57"/>
      <c r="DL905" s="57"/>
      <c r="DM905" s="57"/>
      <c r="DN905" s="57"/>
      <c r="DO905" s="57"/>
      <c r="DP905" s="57"/>
      <c r="DQ905" s="57"/>
      <c r="DR905" s="57"/>
      <c r="DS905" s="57"/>
      <c r="DT905" s="57"/>
      <c r="DU905" s="57"/>
      <c r="DV905" s="57"/>
      <c r="DW905" s="57"/>
      <c r="DX905" s="57"/>
      <c r="DY905" s="57"/>
      <c r="DZ905" s="57"/>
      <c r="EA905" s="57"/>
      <c r="EB905" s="57"/>
      <c r="EC905" s="57"/>
      <c r="ED905" s="57"/>
      <c r="EE905" s="57"/>
      <c r="EF905" s="57"/>
      <c r="EG905" s="57"/>
      <c r="EH905" s="57"/>
      <c r="EI905" s="57"/>
      <c r="EJ905" s="57"/>
      <c r="EK905" s="57"/>
      <c r="EL905" s="57"/>
      <c r="EM905" s="57"/>
      <c r="EN905" s="57"/>
      <c r="EO905" s="57"/>
      <c r="EP905" s="57"/>
      <c r="EQ905" s="57"/>
      <c r="ER905" s="57"/>
      <c r="ES905" s="57"/>
      <c r="ET905" s="57"/>
      <c r="EU905" s="57"/>
      <c r="EV905" s="57"/>
      <c r="EW905" s="57"/>
      <c r="EX905" s="57"/>
      <c r="EY905" s="57"/>
      <c r="EZ905" s="57"/>
      <c r="FA905" s="57"/>
      <c r="FB905" s="57"/>
      <c r="FC905" s="57"/>
      <c r="FD905" s="57"/>
      <c r="FE905" s="57"/>
      <c r="FF905" s="57"/>
      <c r="FG905" s="57"/>
      <c r="FH905" s="57"/>
      <c r="FI905" s="57"/>
      <c r="FJ905" s="57"/>
      <c r="FK905" s="57"/>
      <c r="FL905" s="57"/>
      <c r="FM905" s="57"/>
      <c r="FN905" s="57"/>
      <c r="FO905" s="57"/>
      <c r="FP905" s="57"/>
      <c r="FQ905" s="57"/>
      <c r="FR905" s="57"/>
      <c r="FS905" s="57"/>
      <c r="FT905" s="57"/>
      <c r="FU905" s="57"/>
      <c r="FV905" s="57"/>
      <c r="FW905" s="57"/>
      <c r="FX905" s="57"/>
      <c r="FY905" s="57"/>
      <c r="FZ905" s="57"/>
      <c r="GA905" s="57"/>
      <c r="GB905" s="57"/>
      <c r="GC905" s="57"/>
      <c r="GD905" s="57"/>
      <c r="GE905" s="57"/>
      <c r="GF905" s="57"/>
      <c r="GG905" s="57"/>
      <c r="GH905" s="57"/>
      <c r="GI905" s="57"/>
      <c r="GJ905" s="57"/>
      <c r="GK905" s="57"/>
      <c r="GL905" s="57"/>
      <c r="GM905" s="57"/>
      <c r="GN905" s="57"/>
      <c r="GO905" s="57"/>
      <c r="GP905" s="57"/>
      <c r="GQ905" s="57"/>
      <c r="GR905" s="57"/>
      <c r="GS905" s="57"/>
      <c r="GT905" s="57"/>
      <c r="GU905" s="57"/>
      <c r="GV905" s="57"/>
      <c r="GW905" s="57"/>
      <c r="GX905" s="57"/>
      <c r="GY905" s="57"/>
      <c r="GZ905" s="57"/>
      <c r="HA905" s="57"/>
      <c r="HB905" s="57"/>
      <c r="HC905" s="57"/>
      <c r="HD905" s="57"/>
      <c r="HE905" s="57"/>
      <c r="HF905" s="57"/>
      <c r="HG905" s="57"/>
      <c r="HH905" s="57"/>
      <c r="HI905" s="57"/>
      <c r="HJ905" s="57"/>
      <c r="HK905" s="57"/>
      <c r="HL905" s="57"/>
      <c r="HM905" s="57"/>
      <c r="HN905" s="57"/>
      <c r="HO905" s="57"/>
      <c r="HP905" s="57"/>
      <c r="HQ905" s="57"/>
      <c r="HR905" s="57"/>
      <c r="HS905" s="57"/>
      <c r="HT905" s="57"/>
      <c r="HU905" s="57"/>
      <c r="HV905" s="57"/>
      <c r="HW905" s="57"/>
      <c r="HX905" s="57"/>
      <c r="HY905" s="57"/>
      <c r="HZ905" s="57"/>
      <c r="IA905" s="57"/>
      <c r="IB905" s="57"/>
      <c r="IC905" s="57"/>
    </row>
    <row r="906" spans="4:237"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  <c r="AA906" s="57"/>
      <c r="AB906" s="57"/>
      <c r="AC906" s="57"/>
      <c r="AD906" s="57"/>
      <c r="AE906" s="57"/>
      <c r="AF906" s="57"/>
      <c r="AG906" s="57"/>
      <c r="AH906" s="57"/>
      <c r="AI906" s="57"/>
      <c r="AJ906" s="57"/>
      <c r="AK906" s="57"/>
      <c r="AL906" s="57"/>
      <c r="AM906" s="57"/>
      <c r="AN906" s="57"/>
      <c r="AO906" s="57"/>
      <c r="AP906" s="57"/>
      <c r="AQ906" s="57"/>
      <c r="AR906" s="57"/>
      <c r="AS906" s="57"/>
      <c r="AT906" s="57"/>
      <c r="AU906" s="57"/>
      <c r="AV906" s="57"/>
      <c r="AW906" s="57"/>
      <c r="AX906" s="57"/>
      <c r="AY906" s="57"/>
      <c r="AZ906" s="57"/>
      <c r="BA906" s="57"/>
      <c r="BB906" s="57"/>
      <c r="BC906" s="57"/>
      <c r="BD906" s="57"/>
      <c r="BE906" s="57"/>
      <c r="BF906" s="57"/>
      <c r="BG906" s="57"/>
      <c r="BH906" s="57"/>
      <c r="BI906" s="57"/>
      <c r="BJ906" s="57"/>
      <c r="BK906" s="57"/>
      <c r="BL906" s="57"/>
      <c r="BM906" s="57"/>
      <c r="BN906" s="57"/>
      <c r="BO906" s="57"/>
      <c r="BP906" s="57"/>
      <c r="BQ906" s="57"/>
      <c r="BR906" s="57"/>
      <c r="BS906" s="57"/>
      <c r="BT906" s="57"/>
      <c r="BU906" s="57"/>
      <c r="BV906" s="57"/>
      <c r="BW906" s="57"/>
      <c r="BX906" s="57"/>
      <c r="BY906" s="57"/>
      <c r="BZ906" s="57"/>
      <c r="CA906" s="57"/>
      <c r="CB906" s="57"/>
      <c r="CC906" s="57"/>
      <c r="CD906" s="57"/>
      <c r="CE906" s="57"/>
      <c r="CF906" s="57"/>
      <c r="CG906" s="57"/>
      <c r="CH906" s="57"/>
      <c r="CI906" s="57"/>
      <c r="CJ906" s="57"/>
      <c r="CK906" s="57"/>
      <c r="CL906" s="57"/>
      <c r="CM906" s="57"/>
      <c r="CN906" s="57"/>
      <c r="CO906" s="57"/>
      <c r="CP906" s="57"/>
      <c r="CQ906" s="57"/>
      <c r="CR906" s="57"/>
      <c r="CS906" s="57"/>
      <c r="CT906" s="57"/>
      <c r="CU906" s="57"/>
      <c r="CV906" s="57"/>
      <c r="CW906" s="57"/>
      <c r="CX906" s="57"/>
      <c r="CY906" s="57"/>
      <c r="CZ906" s="57"/>
      <c r="DA906" s="57"/>
      <c r="DB906" s="57"/>
      <c r="DC906" s="57"/>
      <c r="DD906" s="57"/>
      <c r="DE906" s="57"/>
      <c r="DF906" s="57"/>
      <c r="DG906" s="57"/>
      <c r="DH906" s="57"/>
      <c r="DI906" s="57"/>
      <c r="DJ906" s="57"/>
      <c r="DK906" s="57"/>
      <c r="DL906" s="57"/>
      <c r="DM906" s="57"/>
      <c r="DN906" s="57"/>
      <c r="DO906" s="57"/>
      <c r="DP906" s="57"/>
      <c r="DQ906" s="57"/>
      <c r="DR906" s="57"/>
      <c r="DS906" s="57"/>
      <c r="DT906" s="57"/>
      <c r="DU906" s="57"/>
      <c r="DV906" s="57"/>
      <c r="DW906" s="57"/>
      <c r="DX906" s="57"/>
      <c r="DY906" s="57"/>
      <c r="DZ906" s="57"/>
      <c r="EA906" s="57"/>
      <c r="EB906" s="57"/>
      <c r="EC906" s="57"/>
      <c r="ED906" s="57"/>
      <c r="EE906" s="57"/>
      <c r="EF906" s="57"/>
      <c r="EG906" s="57"/>
      <c r="EH906" s="57"/>
      <c r="EI906" s="57"/>
      <c r="EJ906" s="57"/>
      <c r="EK906" s="57"/>
      <c r="EL906" s="57"/>
      <c r="EM906" s="57"/>
      <c r="EN906" s="57"/>
      <c r="EO906" s="57"/>
      <c r="EP906" s="57"/>
      <c r="EQ906" s="57"/>
      <c r="ER906" s="57"/>
      <c r="ES906" s="57"/>
      <c r="ET906" s="57"/>
      <c r="EU906" s="57"/>
      <c r="EV906" s="57"/>
      <c r="EW906" s="57"/>
      <c r="EX906" s="57"/>
      <c r="EY906" s="57"/>
      <c r="EZ906" s="57"/>
      <c r="FA906" s="57"/>
      <c r="FB906" s="57"/>
      <c r="FC906" s="57"/>
      <c r="FD906" s="57"/>
      <c r="FE906" s="57"/>
      <c r="FF906" s="57"/>
      <c r="FG906" s="57"/>
      <c r="FH906" s="57"/>
      <c r="FI906" s="57"/>
      <c r="FJ906" s="57"/>
      <c r="FK906" s="57"/>
      <c r="FL906" s="57"/>
      <c r="FM906" s="57"/>
      <c r="FN906" s="57"/>
      <c r="FO906" s="57"/>
      <c r="FP906" s="57"/>
      <c r="FQ906" s="57"/>
      <c r="FR906" s="57"/>
      <c r="FS906" s="57"/>
      <c r="FT906" s="57"/>
      <c r="FU906" s="57"/>
      <c r="FV906" s="57"/>
      <c r="FW906" s="57"/>
      <c r="FX906" s="57"/>
      <c r="FY906" s="57"/>
      <c r="FZ906" s="57"/>
      <c r="GA906" s="57"/>
      <c r="GB906" s="57"/>
      <c r="GC906" s="57"/>
      <c r="GD906" s="57"/>
      <c r="GE906" s="57"/>
      <c r="GF906" s="57"/>
      <c r="GG906" s="57"/>
      <c r="GH906" s="57"/>
      <c r="GI906" s="57"/>
      <c r="GJ906" s="57"/>
      <c r="GK906" s="57"/>
      <c r="GL906" s="57"/>
      <c r="GM906" s="57"/>
      <c r="GN906" s="57"/>
      <c r="GO906" s="57"/>
      <c r="GP906" s="57"/>
      <c r="GQ906" s="57"/>
      <c r="GR906" s="57"/>
      <c r="GS906" s="57"/>
      <c r="GT906" s="57"/>
      <c r="GU906" s="57"/>
      <c r="GV906" s="57"/>
      <c r="GW906" s="57"/>
      <c r="GX906" s="57"/>
      <c r="GY906" s="57"/>
      <c r="GZ906" s="57"/>
      <c r="HA906" s="57"/>
      <c r="HB906" s="57"/>
      <c r="HC906" s="57"/>
      <c r="HD906" s="57"/>
      <c r="HE906" s="57"/>
      <c r="HF906" s="57"/>
      <c r="HG906" s="57"/>
      <c r="HH906" s="57"/>
      <c r="HI906" s="57"/>
      <c r="HJ906" s="57"/>
      <c r="HK906" s="57"/>
      <c r="HL906" s="57"/>
      <c r="HM906" s="57"/>
      <c r="HN906" s="57"/>
      <c r="HO906" s="57"/>
      <c r="HP906" s="57"/>
      <c r="HQ906" s="57"/>
      <c r="HR906" s="57"/>
      <c r="HS906" s="57"/>
      <c r="HT906" s="57"/>
      <c r="HU906" s="57"/>
      <c r="HV906" s="57"/>
      <c r="HW906" s="57"/>
      <c r="HX906" s="57"/>
      <c r="HY906" s="57"/>
      <c r="HZ906" s="57"/>
      <c r="IA906" s="57"/>
      <c r="IB906" s="57"/>
      <c r="IC906" s="57"/>
    </row>
    <row r="907" spans="4:237"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  <c r="AA907" s="57"/>
      <c r="AB907" s="57"/>
      <c r="AC907" s="57"/>
      <c r="AD907" s="57"/>
      <c r="AE907" s="57"/>
      <c r="AF907" s="57"/>
      <c r="AG907" s="57"/>
      <c r="AH907" s="57"/>
      <c r="AI907" s="57"/>
      <c r="AJ907" s="57"/>
      <c r="AK907" s="57"/>
      <c r="AL907" s="57"/>
      <c r="AM907" s="57"/>
      <c r="AN907" s="57"/>
      <c r="AO907" s="57"/>
      <c r="AP907" s="57"/>
      <c r="AQ907" s="57"/>
      <c r="AR907" s="57"/>
      <c r="AS907" s="57"/>
      <c r="AT907" s="57"/>
      <c r="AU907" s="57"/>
      <c r="AV907" s="57"/>
      <c r="AW907" s="57"/>
      <c r="AX907" s="57"/>
      <c r="AY907" s="57"/>
      <c r="AZ907" s="57"/>
      <c r="BA907" s="57"/>
      <c r="BB907" s="57"/>
      <c r="BC907" s="57"/>
      <c r="BD907" s="57"/>
      <c r="BE907" s="57"/>
      <c r="BF907" s="57"/>
      <c r="BG907" s="57"/>
      <c r="BH907" s="57"/>
      <c r="BI907" s="57"/>
      <c r="BJ907" s="57"/>
      <c r="BK907" s="57"/>
      <c r="BL907" s="57"/>
      <c r="BM907" s="57"/>
      <c r="BN907" s="57"/>
      <c r="BO907" s="57"/>
      <c r="BP907" s="57"/>
      <c r="BQ907" s="57"/>
      <c r="BR907" s="57"/>
      <c r="BS907" s="57"/>
      <c r="BT907" s="57"/>
      <c r="BU907" s="57"/>
      <c r="BV907" s="57"/>
      <c r="BW907" s="57"/>
      <c r="BX907" s="57"/>
      <c r="BY907" s="57"/>
      <c r="BZ907" s="57"/>
      <c r="CA907" s="57"/>
      <c r="CB907" s="57"/>
      <c r="CC907" s="57"/>
      <c r="CD907" s="57"/>
      <c r="CE907" s="57"/>
      <c r="CF907" s="57"/>
      <c r="CG907" s="57"/>
      <c r="CH907" s="57"/>
      <c r="CI907" s="57"/>
      <c r="CJ907" s="57"/>
      <c r="CK907" s="57"/>
      <c r="CL907" s="57"/>
      <c r="CM907" s="57"/>
      <c r="CN907" s="57"/>
      <c r="CO907" s="57"/>
      <c r="CP907" s="57"/>
      <c r="CQ907" s="57"/>
      <c r="CR907" s="57"/>
      <c r="CS907" s="57"/>
      <c r="CT907" s="57"/>
      <c r="CU907" s="57"/>
      <c r="CV907" s="57"/>
      <c r="CW907" s="57"/>
      <c r="CX907" s="57"/>
      <c r="CY907" s="57"/>
      <c r="CZ907" s="57"/>
      <c r="DA907" s="57"/>
      <c r="DB907" s="57"/>
      <c r="DC907" s="57"/>
      <c r="DD907" s="57"/>
      <c r="DE907" s="57"/>
      <c r="DF907" s="57"/>
      <c r="DG907" s="57"/>
      <c r="DH907" s="57"/>
      <c r="DI907" s="57"/>
      <c r="DJ907" s="57"/>
      <c r="DK907" s="57"/>
      <c r="DL907" s="57"/>
      <c r="DM907" s="57"/>
      <c r="DN907" s="57"/>
      <c r="DO907" s="57"/>
      <c r="DP907" s="57"/>
      <c r="DQ907" s="57"/>
      <c r="DR907" s="57"/>
      <c r="DS907" s="57"/>
      <c r="DT907" s="57"/>
      <c r="DU907" s="57"/>
      <c r="DV907" s="57"/>
      <c r="DW907" s="57"/>
      <c r="DX907" s="57"/>
      <c r="DY907" s="57"/>
      <c r="DZ907" s="57"/>
      <c r="EA907" s="57"/>
      <c r="EB907" s="57"/>
      <c r="EC907" s="57"/>
      <c r="ED907" s="57"/>
      <c r="EE907" s="57"/>
      <c r="EF907" s="57"/>
      <c r="EG907" s="57"/>
      <c r="EH907" s="57"/>
      <c r="EI907" s="57"/>
      <c r="EJ907" s="57"/>
      <c r="EK907" s="57"/>
      <c r="EL907" s="57"/>
      <c r="EM907" s="57"/>
      <c r="EN907" s="57"/>
      <c r="EO907" s="57"/>
      <c r="EP907" s="57"/>
      <c r="EQ907" s="57"/>
      <c r="ER907" s="57"/>
      <c r="ES907" s="57"/>
      <c r="ET907" s="57"/>
      <c r="EU907" s="57"/>
      <c r="EV907" s="57"/>
      <c r="EW907" s="57"/>
      <c r="EX907" s="57"/>
      <c r="EY907" s="57"/>
      <c r="EZ907" s="57"/>
      <c r="FA907" s="57"/>
      <c r="FB907" s="57"/>
      <c r="FC907" s="57"/>
      <c r="FD907" s="57"/>
      <c r="FE907" s="57"/>
      <c r="FF907" s="57"/>
      <c r="FG907" s="57"/>
      <c r="FH907" s="57"/>
      <c r="FI907" s="57"/>
      <c r="FJ907" s="57"/>
      <c r="FK907" s="57"/>
      <c r="FL907" s="57"/>
      <c r="FM907" s="57"/>
      <c r="FN907" s="57"/>
      <c r="FO907" s="57"/>
      <c r="FP907" s="57"/>
      <c r="FQ907" s="57"/>
      <c r="FR907" s="57"/>
      <c r="FS907" s="57"/>
      <c r="FT907" s="57"/>
      <c r="FU907" s="57"/>
      <c r="FV907" s="57"/>
      <c r="FW907" s="57"/>
      <c r="FX907" s="57"/>
      <c r="FY907" s="57"/>
      <c r="FZ907" s="57"/>
      <c r="GA907" s="57"/>
      <c r="GB907" s="57"/>
      <c r="GC907" s="57"/>
      <c r="GD907" s="57"/>
      <c r="GE907" s="57"/>
      <c r="GF907" s="57"/>
      <c r="GG907" s="57"/>
      <c r="GH907" s="57"/>
      <c r="GI907" s="57"/>
      <c r="GJ907" s="57"/>
      <c r="GK907" s="57"/>
      <c r="GL907" s="57"/>
      <c r="GM907" s="57"/>
      <c r="GN907" s="57"/>
      <c r="GO907" s="57"/>
      <c r="GP907" s="57"/>
      <c r="GQ907" s="57"/>
      <c r="GR907" s="57"/>
      <c r="GS907" s="57"/>
      <c r="GT907" s="57"/>
      <c r="GU907" s="57"/>
      <c r="GV907" s="57"/>
      <c r="GW907" s="57"/>
      <c r="GX907" s="57"/>
      <c r="GY907" s="57"/>
      <c r="GZ907" s="57"/>
      <c r="HA907" s="57"/>
      <c r="HB907" s="57"/>
      <c r="HC907" s="57"/>
      <c r="HD907" s="57"/>
      <c r="HE907" s="57"/>
      <c r="HF907" s="57"/>
      <c r="HG907" s="57"/>
      <c r="HH907" s="57"/>
      <c r="HI907" s="57"/>
      <c r="HJ907" s="57"/>
      <c r="HK907" s="57"/>
      <c r="HL907" s="57"/>
      <c r="HM907" s="57"/>
      <c r="HN907" s="57"/>
      <c r="HO907" s="57"/>
      <c r="HP907" s="57"/>
      <c r="HQ907" s="57"/>
      <c r="HR907" s="57"/>
      <c r="HS907" s="57"/>
      <c r="HT907" s="57"/>
      <c r="HU907" s="57"/>
      <c r="HV907" s="57"/>
      <c r="HW907" s="57"/>
      <c r="HX907" s="57"/>
      <c r="HY907" s="57"/>
      <c r="HZ907" s="57"/>
      <c r="IA907" s="57"/>
      <c r="IB907" s="57"/>
      <c r="IC907" s="57"/>
    </row>
    <row r="908" spans="4:237"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  <c r="AA908" s="57"/>
      <c r="AB908" s="57"/>
      <c r="AC908" s="57"/>
      <c r="AD908" s="57"/>
      <c r="AE908" s="57"/>
      <c r="AF908" s="57"/>
      <c r="AG908" s="57"/>
      <c r="AH908" s="57"/>
      <c r="AI908" s="57"/>
      <c r="AJ908" s="57"/>
      <c r="AK908" s="57"/>
      <c r="AL908" s="57"/>
      <c r="AM908" s="57"/>
      <c r="AN908" s="57"/>
      <c r="AO908" s="57"/>
      <c r="AP908" s="57"/>
      <c r="AQ908" s="57"/>
      <c r="AR908" s="57"/>
      <c r="AS908" s="57"/>
      <c r="AT908" s="57"/>
      <c r="AU908" s="57"/>
      <c r="AV908" s="57"/>
      <c r="AW908" s="57"/>
      <c r="AX908" s="57"/>
      <c r="AY908" s="57"/>
      <c r="AZ908" s="57"/>
      <c r="BA908" s="57"/>
      <c r="BB908" s="57"/>
      <c r="BC908" s="57"/>
      <c r="BD908" s="57"/>
      <c r="BE908" s="57"/>
      <c r="BF908" s="57"/>
      <c r="BG908" s="57"/>
      <c r="BH908" s="57"/>
      <c r="BI908" s="57"/>
      <c r="BJ908" s="57"/>
      <c r="BK908" s="57"/>
      <c r="BL908" s="57"/>
      <c r="BM908" s="57"/>
      <c r="BN908" s="57"/>
      <c r="BO908" s="57"/>
      <c r="BP908" s="57"/>
      <c r="BQ908" s="57"/>
      <c r="BR908" s="57"/>
      <c r="BS908" s="57"/>
      <c r="BT908" s="57"/>
      <c r="BU908" s="57"/>
      <c r="BV908" s="57"/>
      <c r="BW908" s="57"/>
      <c r="BX908" s="57"/>
      <c r="BY908" s="57"/>
      <c r="BZ908" s="57"/>
      <c r="CA908" s="57"/>
      <c r="CB908" s="57"/>
      <c r="CC908" s="57"/>
      <c r="CD908" s="57"/>
      <c r="CE908" s="57"/>
      <c r="CF908" s="57"/>
      <c r="CG908" s="57"/>
      <c r="CH908" s="57"/>
      <c r="CI908" s="57"/>
      <c r="CJ908" s="57"/>
      <c r="CK908" s="57"/>
      <c r="CL908" s="57"/>
      <c r="CM908" s="57"/>
      <c r="CN908" s="57"/>
      <c r="CO908" s="57"/>
      <c r="CP908" s="57"/>
      <c r="CQ908" s="57"/>
      <c r="CR908" s="57"/>
      <c r="CS908" s="57"/>
      <c r="CT908" s="57"/>
      <c r="CU908" s="57"/>
      <c r="CV908" s="57"/>
      <c r="CW908" s="57"/>
      <c r="CX908" s="57"/>
      <c r="CY908" s="57"/>
      <c r="CZ908" s="57"/>
      <c r="DA908" s="57"/>
      <c r="DB908" s="57"/>
      <c r="DC908" s="57"/>
      <c r="DD908" s="57"/>
      <c r="DE908" s="57"/>
      <c r="DF908" s="57"/>
      <c r="DG908" s="57"/>
      <c r="DH908" s="57"/>
      <c r="DI908" s="57"/>
      <c r="DJ908" s="57"/>
      <c r="DK908" s="57"/>
      <c r="DL908" s="57"/>
      <c r="DM908" s="57"/>
      <c r="DN908" s="57"/>
      <c r="DO908" s="57"/>
      <c r="DP908" s="57"/>
      <c r="DQ908" s="57"/>
      <c r="DR908" s="57"/>
      <c r="DS908" s="57"/>
      <c r="DT908" s="57"/>
      <c r="DU908" s="57"/>
      <c r="DV908" s="57"/>
      <c r="DW908" s="57"/>
      <c r="DX908" s="57"/>
      <c r="DY908" s="57"/>
      <c r="DZ908" s="57"/>
      <c r="EA908" s="57"/>
      <c r="EB908" s="57"/>
      <c r="EC908" s="57"/>
      <c r="ED908" s="57"/>
      <c r="EE908" s="57"/>
      <c r="EF908" s="57"/>
      <c r="EG908" s="57"/>
      <c r="EH908" s="57"/>
      <c r="EI908" s="57"/>
      <c r="EJ908" s="57"/>
      <c r="EK908" s="57"/>
      <c r="EL908" s="57"/>
      <c r="EM908" s="57"/>
      <c r="EN908" s="57"/>
      <c r="EO908" s="57"/>
      <c r="EP908" s="57"/>
      <c r="EQ908" s="57"/>
      <c r="ER908" s="57"/>
      <c r="ES908" s="57"/>
      <c r="ET908" s="57"/>
      <c r="EU908" s="57"/>
      <c r="EV908" s="57"/>
      <c r="EW908" s="57"/>
      <c r="EX908" s="57"/>
      <c r="EY908" s="57"/>
      <c r="EZ908" s="57"/>
      <c r="FA908" s="57"/>
      <c r="FB908" s="57"/>
      <c r="FC908" s="57"/>
      <c r="FD908" s="57"/>
      <c r="FE908" s="57"/>
      <c r="FF908" s="57"/>
      <c r="FG908" s="57"/>
      <c r="FH908" s="57"/>
      <c r="FI908" s="57"/>
      <c r="FJ908" s="57"/>
      <c r="FK908" s="57"/>
      <c r="FL908" s="57"/>
      <c r="FM908" s="57"/>
      <c r="FN908" s="57"/>
      <c r="FO908" s="57"/>
      <c r="FP908" s="57"/>
      <c r="FQ908" s="57"/>
      <c r="FR908" s="57"/>
      <c r="FS908" s="57"/>
      <c r="FT908" s="57"/>
      <c r="FU908" s="57"/>
      <c r="FV908" s="57"/>
      <c r="FW908" s="57"/>
      <c r="FX908" s="57"/>
      <c r="FY908" s="57"/>
      <c r="FZ908" s="57"/>
      <c r="GA908" s="57"/>
      <c r="GB908" s="57"/>
      <c r="GC908" s="57"/>
      <c r="GD908" s="57"/>
      <c r="GE908" s="57"/>
      <c r="GF908" s="57"/>
      <c r="GG908" s="57"/>
      <c r="GH908" s="57"/>
      <c r="GI908" s="57"/>
      <c r="GJ908" s="57"/>
      <c r="GK908" s="57"/>
      <c r="GL908" s="57"/>
      <c r="GM908" s="57"/>
      <c r="GN908" s="57"/>
      <c r="GO908" s="57"/>
      <c r="GP908" s="57"/>
      <c r="GQ908" s="57"/>
      <c r="GR908" s="57"/>
      <c r="GS908" s="57"/>
      <c r="GT908" s="57"/>
      <c r="GU908" s="57"/>
      <c r="GV908" s="57"/>
      <c r="GW908" s="57"/>
      <c r="GX908" s="57"/>
      <c r="GY908" s="57"/>
      <c r="GZ908" s="57"/>
      <c r="HA908" s="57"/>
      <c r="HB908" s="57"/>
      <c r="HC908" s="57"/>
      <c r="HD908" s="57"/>
      <c r="HE908" s="57"/>
      <c r="HF908" s="57"/>
      <c r="HG908" s="57"/>
      <c r="HH908" s="57"/>
      <c r="HI908" s="57"/>
      <c r="HJ908" s="57"/>
      <c r="HK908" s="57"/>
      <c r="HL908" s="57"/>
      <c r="HM908" s="57"/>
      <c r="HN908" s="57"/>
      <c r="HO908" s="57"/>
      <c r="HP908" s="57"/>
      <c r="HQ908" s="57"/>
      <c r="HR908" s="57"/>
      <c r="HS908" s="57"/>
      <c r="HT908" s="57"/>
      <c r="HU908" s="57"/>
      <c r="HV908" s="57"/>
      <c r="HW908" s="57"/>
      <c r="HX908" s="57"/>
      <c r="HY908" s="57"/>
      <c r="HZ908" s="57"/>
      <c r="IA908" s="57"/>
      <c r="IB908" s="57"/>
      <c r="IC908" s="57"/>
    </row>
    <row r="909" spans="4:237"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  <c r="AA909" s="57"/>
      <c r="AB909" s="57"/>
      <c r="AC909" s="57"/>
      <c r="AD909" s="57"/>
      <c r="AE909" s="57"/>
      <c r="AF909" s="57"/>
      <c r="AG909" s="57"/>
      <c r="AH909" s="57"/>
      <c r="AI909" s="57"/>
      <c r="AJ909" s="57"/>
      <c r="AK909" s="57"/>
      <c r="AL909" s="57"/>
      <c r="AM909" s="57"/>
      <c r="AN909" s="57"/>
      <c r="AO909" s="57"/>
      <c r="AP909" s="57"/>
      <c r="AQ909" s="57"/>
      <c r="AR909" s="57"/>
      <c r="AS909" s="57"/>
      <c r="AT909" s="57"/>
      <c r="AU909" s="57"/>
      <c r="AV909" s="57"/>
      <c r="AW909" s="57"/>
      <c r="AX909" s="57"/>
      <c r="AY909" s="57"/>
      <c r="AZ909" s="57"/>
      <c r="BA909" s="57"/>
      <c r="BB909" s="57"/>
      <c r="BC909" s="57"/>
      <c r="BD909" s="57"/>
      <c r="BE909" s="57"/>
      <c r="BF909" s="57"/>
      <c r="BG909" s="57"/>
      <c r="BH909" s="57"/>
      <c r="BI909" s="57"/>
      <c r="BJ909" s="57"/>
      <c r="BK909" s="57"/>
      <c r="BL909" s="57"/>
      <c r="BM909" s="57"/>
      <c r="BN909" s="57"/>
      <c r="BO909" s="57"/>
      <c r="BP909" s="57"/>
      <c r="BQ909" s="57"/>
      <c r="BR909" s="57"/>
      <c r="BS909" s="57"/>
      <c r="BT909" s="57"/>
      <c r="BU909" s="57"/>
      <c r="BV909" s="57"/>
      <c r="BW909" s="57"/>
      <c r="BX909" s="57"/>
      <c r="BY909" s="57"/>
      <c r="BZ909" s="57"/>
      <c r="CA909" s="57"/>
      <c r="CB909" s="57"/>
      <c r="CC909" s="57"/>
      <c r="CD909" s="57"/>
      <c r="CE909" s="57"/>
      <c r="CF909" s="57"/>
      <c r="CG909" s="57"/>
      <c r="CH909" s="57"/>
      <c r="CI909" s="57"/>
      <c r="CJ909" s="57"/>
      <c r="CK909" s="57"/>
      <c r="CL909" s="57"/>
      <c r="CM909" s="57"/>
      <c r="CN909" s="57"/>
      <c r="CO909" s="57"/>
      <c r="CP909" s="57"/>
      <c r="CQ909" s="57"/>
      <c r="CR909" s="57"/>
      <c r="CS909" s="57"/>
      <c r="CT909" s="57"/>
      <c r="CU909" s="57"/>
      <c r="CV909" s="57"/>
      <c r="CW909" s="57"/>
      <c r="CX909" s="57"/>
      <c r="CY909" s="57"/>
      <c r="CZ909" s="57"/>
      <c r="DA909" s="57"/>
      <c r="DB909" s="57"/>
      <c r="DC909" s="57"/>
      <c r="DD909" s="57"/>
      <c r="DE909" s="57"/>
      <c r="DF909" s="57"/>
      <c r="DG909" s="57"/>
      <c r="DH909" s="57"/>
      <c r="DI909" s="57"/>
      <c r="DJ909" s="57"/>
      <c r="DK909" s="57"/>
      <c r="DL909" s="57"/>
      <c r="DM909" s="57"/>
      <c r="DN909" s="57"/>
      <c r="DO909" s="57"/>
      <c r="DP909" s="57"/>
      <c r="DQ909" s="57"/>
      <c r="DR909" s="57"/>
      <c r="DS909" s="57"/>
      <c r="DT909" s="57"/>
      <c r="DU909" s="57"/>
      <c r="DV909" s="57"/>
      <c r="DW909" s="57"/>
      <c r="DX909" s="57"/>
      <c r="DY909" s="57"/>
      <c r="DZ909" s="57"/>
      <c r="EA909" s="57"/>
      <c r="EB909" s="57"/>
      <c r="EC909" s="57"/>
      <c r="ED909" s="57"/>
      <c r="EE909" s="57"/>
      <c r="EF909" s="57"/>
      <c r="EG909" s="57"/>
      <c r="EH909" s="57"/>
      <c r="EI909" s="57"/>
      <c r="EJ909" s="57"/>
      <c r="EK909" s="57"/>
      <c r="EL909" s="57"/>
      <c r="EM909" s="57"/>
      <c r="EN909" s="57"/>
      <c r="EO909" s="57"/>
      <c r="EP909" s="57"/>
      <c r="EQ909" s="57"/>
      <c r="ER909" s="57"/>
      <c r="ES909" s="57"/>
      <c r="ET909" s="57"/>
      <c r="EU909" s="57"/>
      <c r="EV909" s="57"/>
      <c r="EW909" s="57"/>
      <c r="EX909" s="57"/>
      <c r="EY909" s="57"/>
      <c r="EZ909" s="57"/>
      <c r="FA909" s="57"/>
      <c r="FB909" s="57"/>
      <c r="FC909" s="57"/>
      <c r="FD909" s="57"/>
      <c r="FE909" s="57"/>
      <c r="FF909" s="57"/>
      <c r="FG909" s="57"/>
      <c r="FH909" s="57"/>
      <c r="FI909" s="57"/>
      <c r="FJ909" s="57"/>
      <c r="FK909" s="57"/>
      <c r="FL909" s="57"/>
      <c r="FM909" s="57"/>
      <c r="FN909" s="57"/>
      <c r="FO909" s="57"/>
      <c r="FP909" s="57"/>
      <c r="FQ909" s="57"/>
      <c r="FR909" s="57"/>
      <c r="FS909" s="57"/>
      <c r="FT909" s="57"/>
      <c r="FU909" s="57"/>
      <c r="FV909" s="57"/>
      <c r="FW909" s="57"/>
      <c r="FX909" s="57"/>
      <c r="FY909" s="57"/>
      <c r="FZ909" s="57"/>
      <c r="GA909" s="57"/>
      <c r="GB909" s="57"/>
      <c r="GC909" s="57"/>
      <c r="GD909" s="57"/>
      <c r="GE909" s="57"/>
      <c r="GF909" s="57"/>
      <c r="GG909" s="57"/>
      <c r="GH909" s="57"/>
      <c r="GI909" s="57"/>
      <c r="GJ909" s="57"/>
      <c r="GK909" s="57"/>
      <c r="GL909" s="57"/>
      <c r="GM909" s="57"/>
      <c r="GN909" s="57"/>
      <c r="GO909" s="57"/>
      <c r="GP909" s="57"/>
      <c r="GQ909" s="57"/>
      <c r="GR909" s="57"/>
      <c r="GS909" s="57"/>
      <c r="GT909" s="57"/>
      <c r="GU909" s="57"/>
      <c r="GV909" s="57"/>
      <c r="GW909" s="57"/>
      <c r="GX909" s="57"/>
      <c r="GY909" s="57"/>
      <c r="GZ909" s="57"/>
      <c r="HA909" s="57"/>
      <c r="HB909" s="57"/>
      <c r="HC909" s="57"/>
      <c r="HD909" s="57"/>
      <c r="HE909" s="57"/>
      <c r="HF909" s="57"/>
      <c r="HG909" s="57"/>
      <c r="HH909" s="57"/>
      <c r="HI909" s="57"/>
      <c r="HJ909" s="57"/>
      <c r="HK909" s="57"/>
      <c r="HL909" s="57"/>
      <c r="HM909" s="57"/>
      <c r="HN909" s="57"/>
      <c r="HO909" s="57"/>
      <c r="HP909" s="57"/>
      <c r="HQ909" s="57"/>
      <c r="HR909" s="57"/>
      <c r="HS909" s="57"/>
      <c r="HT909" s="57"/>
      <c r="HU909" s="57"/>
      <c r="HV909" s="57"/>
      <c r="HW909" s="57"/>
      <c r="HX909" s="57"/>
      <c r="HY909" s="57"/>
      <c r="HZ909" s="57"/>
      <c r="IA909" s="57"/>
      <c r="IB909" s="57"/>
      <c r="IC909" s="57"/>
    </row>
    <row r="910" spans="4:237"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  <c r="AA910" s="57"/>
      <c r="AB910" s="57"/>
      <c r="AC910" s="57"/>
      <c r="AD910" s="57"/>
      <c r="AE910" s="57"/>
      <c r="AF910" s="57"/>
      <c r="AG910" s="57"/>
      <c r="AH910" s="57"/>
      <c r="AI910" s="57"/>
      <c r="AJ910" s="57"/>
      <c r="AK910" s="57"/>
      <c r="AL910" s="57"/>
      <c r="AM910" s="57"/>
      <c r="AN910" s="57"/>
      <c r="AO910" s="57"/>
      <c r="AP910" s="57"/>
      <c r="AQ910" s="57"/>
      <c r="AR910" s="57"/>
      <c r="AS910" s="57"/>
      <c r="AT910" s="57"/>
      <c r="AU910" s="57"/>
      <c r="AV910" s="57"/>
      <c r="AW910" s="57"/>
      <c r="AX910" s="57"/>
      <c r="AY910" s="57"/>
      <c r="AZ910" s="57"/>
      <c r="BA910" s="57"/>
      <c r="BB910" s="57"/>
      <c r="BC910" s="57"/>
      <c r="BD910" s="57"/>
      <c r="BE910" s="57"/>
      <c r="BF910" s="57"/>
      <c r="BG910" s="57"/>
      <c r="BH910" s="57"/>
      <c r="BI910" s="57"/>
      <c r="BJ910" s="57"/>
      <c r="BK910" s="57"/>
      <c r="BL910" s="57"/>
      <c r="BM910" s="57"/>
      <c r="BN910" s="57"/>
      <c r="BO910" s="57"/>
      <c r="BP910" s="57"/>
      <c r="BQ910" s="57"/>
      <c r="BR910" s="57"/>
      <c r="BS910" s="57"/>
      <c r="BT910" s="57"/>
      <c r="BU910" s="57"/>
      <c r="BV910" s="57"/>
      <c r="BW910" s="57"/>
      <c r="BX910" s="57"/>
      <c r="BY910" s="57"/>
      <c r="BZ910" s="57"/>
      <c r="CA910" s="57"/>
      <c r="CB910" s="57"/>
      <c r="CC910" s="57"/>
      <c r="CD910" s="57"/>
      <c r="CE910" s="57"/>
      <c r="CF910" s="57"/>
      <c r="CG910" s="57"/>
      <c r="CH910" s="57"/>
      <c r="CI910" s="57"/>
      <c r="CJ910" s="57"/>
      <c r="CK910" s="57"/>
      <c r="CL910" s="57"/>
      <c r="CM910" s="57"/>
      <c r="CN910" s="57"/>
      <c r="CO910" s="57"/>
      <c r="CP910" s="57"/>
      <c r="CQ910" s="57"/>
      <c r="CR910" s="57"/>
      <c r="CS910" s="57"/>
      <c r="CT910" s="57"/>
      <c r="CU910" s="57"/>
      <c r="CV910" s="57"/>
      <c r="CW910" s="57"/>
      <c r="CX910" s="57"/>
      <c r="CY910" s="57"/>
      <c r="CZ910" s="57"/>
      <c r="DA910" s="57"/>
      <c r="DB910" s="57"/>
      <c r="DC910" s="57"/>
      <c r="DD910" s="57"/>
      <c r="DE910" s="57"/>
      <c r="DF910" s="57"/>
      <c r="DG910" s="57"/>
      <c r="DH910" s="57"/>
      <c r="DI910" s="57"/>
      <c r="DJ910" s="57"/>
      <c r="DK910" s="57"/>
      <c r="DL910" s="57"/>
      <c r="DM910" s="57"/>
      <c r="DN910" s="57"/>
      <c r="DO910" s="57"/>
      <c r="DP910" s="57"/>
      <c r="DQ910" s="57"/>
      <c r="DR910" s="57"/>
      <c r="DS910" s="57"/>
      <c r="DT910" s="57"/>
      <c r="DU910" s="57"/>
      <c r="DV910" s="57"/>
      <c r="DW910" s="57"/>
      <c r="DX910" s="57"/>
      <c r="DY910" s="57"/>
      <c r="DZ910" s="57"/>
      <c r="EA910" s="57"/>
      <c r="EB910" s="57"/>
      <c r="EC910" s="57"/>
      <c r="ED910" s="57"/>
      <c r="EE910" s="57"/>
      <c r="EF910" s="57"/>
      <c r="EG910" s="57"/>
      <c r="EH910" s="57"/>
      <c r="EI910" s="57"/>
      <c r="EJ910" s="57"/>
      <c r="EK910" s="57"/>
      <c r="EL910" s="57"/>
      <c r="EM910" s="57"/>
      <c r="EN910" s="57"/>
      <c r="EO910" s="57"/>
      <c r="EP910" s="57"/>
      <c r="EQ910" s="57"/>
      <c r="ER910" s="57"/>
      <c r="ES910" s="57"/>
      <c r="ET910" s="57"/>
      <c r="EU910" s="57"/>
      <c r="EV910" s="57"/>
      <c r="EW910" s="57"/>
      <c r="EX910" s="57"/>
      <c r="EY910" s="57"/>
      <c r="EZ910" s="57"/>
      <c r="FA910" s="57"/>
      <c r="FB910" s="57"/>
      <c r="FC910" s="57"/>
      <c r="FD910" s="57"/>
      <c r="FE910" s="57"/>
      <c r="FF910" s="57"/>
      <c r="FG910" s="57"/>
      <c r="FH910" s="57"/>
      <c r="FI910" s="57"/>
      <c r="FJ910" s="57"/>
      <c r="FK910" s="57"/>
      <c r="FL910" s="57"/>
      <c r="FM910" s="57"/>
      <c r="FN910" s="57"/>
      <c r="FO910" s="57"/>
      <c r="FP910" s="57"/>
      <c r="FQ910" s="57"/>
      <c r="FR910" s="57"/>
      <c r="FS910" s="57"/>
      <c r="FT910" s="57"/>
      <c r="FU910" s="57"/>
      <c r="FV910" s="57"/>
      <c r="FW910" s="57"/>
      <c r="FX910" s="57"/>
      <c r="FY910" s="57"/>
      <c r="FZ910" s="57"/>
      <c r="GA910" s="57"/>
      <c r="GB910" s="57"/>
      <c r="GC910" s="57"/>
      <c r="GD910" s="57"/>
      <c r="GE910" s="57"/>
      <c r="GF910" s="57"/>
      <c r="GG910" s="57"/>
      <c r="GH910" s="57"/>
      <c r="GI910" s="57"/>
      <c r="GJ910" s="57"/>
      <c r="GK910" s="57"/>
      <c r="GL910" s="57"/>
      <c r="GM910" s="57"/>
      <c r="GN910" s="57"/>
      <c r="GO910" s="57"/>
      <c r="GP910" s="57"/>
      <c r="GQ910" s="57"/>
      <c r="GR910" s="57"/>
      <c r="GS910" s="57"/>
      <c r="GT910" s="57"/>
      <c r="GU910" s="57"/>
      <c r="GV910" s="57"/>
      <c r="GW910" s="57"/>
      <c r="GX910" s="57"/>
      <c r="GY910" s="57"/>
      <c r="GZ910" s="57"/>
      <c r="HA910" s="57"/>
      <c r="HB910" s="57"/>
      <c r="HC910" s="57"/>
      <c r="HD910" s="57"/>
      <c r="HE910" s="57"/>
      <c r="HF910" s="57"/>
      <c r="HG910" s="57"/>
      <c r="HH910" s="57"/>
      <c r="HI910" s="57"/>
      <c r="HJ910" s="57"/>
      <c r="HK910" s="57"/>
      <c r="HL910" s="57"/>
      <c r="HM910" s="57"/>
      <c r="HN910" s="57"/>
      <c r="HO910" s="57"/>
      <c r="HP910" s="57"/>
      <c r="HQ910" s="57"/>
      <c r="HR910" s="57"/>
      <c r="HS910" s="57"/>
      <c r="HT910" s="57"/>
      <c r="HU910" s="57"/>
      <c r="HV910" s="57"/>
      <c r="HW910" s="57"/>
      <c r="HX910" s="57"/>
      <c r="HY910" s="57"/>
      <c r="HZ910" s="57"/>
      <c r="IA910" s="57"/>
      <c r="IB910" s="57"/>
      <c r="IC910" s="57"/>
    </row>
    <row r="911" spans="4:237"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  <c r="AA911" s="57"/>
      <c r="AB911" s="57"/>
      <c r="AC911" s="57"/>
      <c r="AD911" s="57"/>
      <c r="AE911" s="57"/>
      <c r="AF911" s="57"/>
      <c r="AG911" s="57"/>
      <c r="AH911" s="57"/>
      <c r="AI911" s="57"/>
      <c r="AJ911" s="57"/>
      <c r="AK911" s="57"/>
      <c r="AL911" s="57"/>
      <c r="AM911" s="57"/>
      <c r="AN911" s="57"/>
      <c r="AO911" s="57"/>
      <c r="AP911" s="57"/>
      <c r="AQ911" s="57"/>
      <c r="AR911" s="57"/>
      <c r="AS911" s="57"/>
      <c r="AT911" s="57"/>
      <c r="AU911" s="57"/>
      <c r="AV911" s="57"/>
      <c r="AW911" s="57"/>
      <c r="AX911" s="57"/>
      <c r="AY911" s="57"/>
      <c r="AZ911" s="57"/>
      <c r="BA911" s="57"/>
      <c r="BB911" s="57"/>
      <c r="BC911" s="57"/>
      <c r="BD911" s="57"/>
      <c r="BE911" s="57"/>
      <c r="BF911" s="57"/>
      <c r="BG911" s="57"/>
      <c r="BH911" s="57"/>
      <c r="BI911" s="57"/>
      <c r="BJ911" s="57"/>
      <c r="BK911" s="57"/>
      <c r="BL911" s="57"/>
      <c r="BM911" s="57"/>
      <c r="BN911" s="57"/>
      <c r="BO911" s="57"/>
      <c r="BP911" s="57"/>
      <c r="BQ911" s="57"/>
      <c r="BR911" s="57"/>
      <c r="BS911" s="57"/>
      <c r="BT911" s="57"/>
      <c r="BU911" s="57"/>
      <c r="BV911" s="57"/>
      <c r="BW911" s="57"/>
      <c r="BX911" s="57"/>
      <c r="BY911" s="57"/>
      <c r="BZ911" s="57"/>
      <c r="CA911" s="57"/>
      <c r="CB911" s="57"/>
      <c r="CC911" s="57"/>
      <c r="CD911" s="57"/>
      <c r="CE911" s="57"/>
      <c r="CF911" s="57"/>
      <c r="CG911" s="57"/>
      <c r="CH911" s="57"/>
      <c r="CI911" s="57"/>
      <c r="CJ911" s="57"/>
      <c r="CK911" s="57"/>
      <c r="CL911" s="57"/>
      <c r="CM911" s="57"/>
      <c r="CN911" s="57"/>
      <c r="CO911" s="57"/>
      <c r="CP911" s="57"/>
      <c r="CQ911" s="57"/>
      <c r="CR911" s="57"/>
      <c r="CS911" s="57"/>
      <c r="CT911" s="57"/>
      <c r="CU911" s="57"/>
      <c r="CV911" s="57"/>
      <c r="CW911" s="57"/>
      <c r="CX911" s="57"/>
      <c r="CY911" s="57"/>
      <c r="CZ911" s="57"/>
      <c r="DA911" s="57"/>
      <c r="DB911" s="57"/>
      <c r="DC911" s="57"/>
      <c r="DD911" s="57"/>
      <c r="DE911" s="57"/>
      <c r="DF911" s="57"/>
      <c r="DG911" s="57"/>
      <c r="DH911" s="57"/>
      <c r="DI911" s="57"/>
      <c r="DJ911" s="57"/>
      <c r="DK911" s="57"/>
      <c r="DL911" s="57"/>
      <c r="DM911" s="57"/>
      <c r="DN911" s="57"/>
      <c r="DO911" s="57"/>
      <c r="DP911" s="57"/>
      <c r="DQ911" s="57"/>
      <c r="DR911" s="57"/>
      <c r="DS911" s="57"/>
      <c r="DT911" s="57"/>
      <c r="DU911" s="57"/>
      <c r="DV911" s="57"/>
      <c r="DW911" s="57"/>
      <c r="DX911" s="57"/>
      <c r="DY911" s="57"/>
      <c r="DZ911" s="57"/>
      <c r="EA911" s="57"/>
      <c r="EB911" s="57"/>
      <c r="EC911" s="57"/>
      <c r="ED911" s="57"/>
      <c r="EE911" s="57"/>
      <c r="EF911" s="57"/>
      <c r="EG911" s="57"/>
      <c r="EH911" s="57"/>
      <c r="EI911" s="57"/>
      <c r="EJ911" s="57"/>
      <c r="EK911" s="57"/>
      <c r="EL911" s="57"/>
      <c r="EM911" s="57"/>
      <c r="EN911" s="57"/>
      <c r="EO911" s="57"/>
      <c r="EP911" s="57"/>
      <c r="EQ911" s="57"/>
      <c r="ER911" s="57"/>
      <c r="ES911" s="57"/>
      <c r="ET911" s="57"/>
      <c r="EU911" s="57"/>
      <c r="EV911" s="57"/>
      <c r="EW911" s="57"/>
      <c r="EX911" s="57"/>
      <c r="EY911" s="57"/>
      <c r="EZ911" s="57"/>
      <c r="FA911" s="57"/>
      <c r="FB911" s="57"/>
      <c r="FC911" s="57"/>
      <c r="FD911" s="57"/>
      <c r="FE911" s="57"/>
      <c r="FF911" s="57"/>
      <c r="FG911" s="57"/>
      <c r="FH911" s="57"/>
      <c r="FI911" s="57"/>
      <c r="FJ911" s="57"/>
      <c r="FK911" s="57"/>
      <c r="FL911" s="57"/>
      <c r="FM911" s="57"/>
      <c r="FN911" s="57"/>
      <c r="FO911" s="57"/>
      <c r="FP911" s="57"/>
      <c r="FQ911" s="57"/>
      <c r="FR911" s="57"/>
      <c r="FS911" s="57"/>
      <c r="FT911" s="57"/>
      <c r="FU911" s="57"/>
      <c r="FV911" s="57"/>
      <c r="FW911" s="57"/>
      <c r="FX911" s="57"/>
      <c r="FY911" s="57"/>
      <c r="FZ911" s="57"/>
      <c r="GA911" s="57"/>
      <c r="GB911" s="57"/>
      <c r="GC911" s="57"/>
      <c r="GD911" s="57"/>
      <c r="GE911" s="57"/>
      <c r="GF911" s="57"/>
      <c r="GG911" s="57"/>
      <c r="GH911" s="57"/>
      <c r="GI911" s="57"/>
      <c r="GJ911" s="57"/>
      <c r="GK911" s="57"/>
      <c r="GL911" s="57"/>
      <c r="GM911" s="57"/>
      <c r="GN911" s="57"/>
      <c r="GO911" s="57"/>
      <c r="GP911" s="57"/>
      <c r="GQ911" s="57"/>
      <c r="GR911" s="57"/>
      <c r="GS911" s="57"/>
      <c r="GT911" s="57"/>
      <c r="GU911" s="57"/>
      <c r="GV911" s="57"/>
      <c r="GW911" s="57"/>
      <c r="GX911" s="57"/>
      <c r="GY911" s="57"/>
      <c r="GZ911" s="57"/>
      <c r="HA911" s="57"/>
      <c r="HB911" s="57"/>
      <c r="HC911" s="57"/>
      <c r="HD911" s="57"/>
      <c r="HE911" s="57"/>
      <c r="HF911" s="57"/>
      <c r="HG911" s="57"/>
      <c r="HH911" s="57"/>
      <c r="HI911" s="57"/>
      <c r="HJ911" s="57"/>
      <c r="HK911" s="57"/>
      <c r="HL911" s="57"/>
      <c r="HM911" s="57"/>
      <c r="HN911" s="57"/>
      <c r="HO911" s="57"/>
      <c r="HP911" s="57"/>
      <c r="HQ911" s="57"/>
      <c r="HR911" s="57"/>
      <c r="HS911" s="57"/>
      <c r="HT911" s="57"/>
      <c r="HU911" s="57"/>
      <c r="HV911" s="57"/>
      <c r="HW911" s="57"/>
      <c r="HX911" s="57"/>
      <c r="HY911" s="57"/>
      <c r="HZ911" s="57"/>
      <c r="IA911" s="57"/>
      <c r="IB911" s="57"/>
      <c r="IC911" s="57"/>
    </row>
    <row r="912" spans="4:237"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  <c r="AA912" s="57"/>
      <c r="AB912" s="57"/>
      <c r="AC912" s="57"/>
      <c r="AD912" s="57"/>
      <c r="AE912" s="57"/>
      <c r="AF912" s="57"/>
      <c r="AG912" s="57"/>
      <c r="AH912" s="57"/>
      <c r="AI912" s="57"/>
      <c r="AJ912" s="57"/>
      <c r="AK912" s="57"/>
      <c r="AL912" s="57"/>
      <c r="AM912" s="57"/>
      <c r="AN912" s="57"/>
      <c r="AO912" s="57"/>
      <c r="AP912" s="57"/>
      <c r="AQ912" s="57"/>
      <c r="AR912" s="57"/>
      <c r="AS912" s="57"/>
      <c r="AT912" s="57"/>
      <c r="AU912" s="57"/>
      <c r="AV912" s="57"/>
      <c r="AW912" s="57"/>
      <c r="AX912" s="57"/>
      <c r="AY912" s="57"/>
      <c r="AZ912" s="57"/>
      <c r="BA912" s="57"/>
      <c r="BB912" s="57"/>
      <c r="BC912" s="57"/>
      <c r="BD912" s="57"/>
      <c r="BE912" s="57"/>
      <c r="BF912" s="57"/>
      <c r="BG912" s="57"/>
      <c r="BH912" s="57"/>
      <c r="BI912" s="57"/>
      <c r="BJ912" s="57"/>
      <c r="BK912" s="57"/>
      <c r="BL912" s="57"/>
      <c r="BM912" s="57"/>
      <c r="BN912" s="57"/>
      <c r="BO912" s="57"/>
      <c r="BP912" s="57"/>
      <c r="BQ912" s="57"/>
      <c r="BR912" s="57"/>
      <c r="BS912" s="57"/>
      <c r="BT912" s="57"/>
      <c r="BU912" s="57"/>
      <c r="BV912" s="57"/>
      <c r="BW912" s="57"/>
      <c r="BX912" s="57"/>
      <c r="BY912" s="57"/>
      <c r="BZ912" s="57"/>
      <c r="CA912" s="57"/>
      <c r="CB912" s="57"/>
      <c r="CC912" s="57"/>
      <c r="CD912" s="57"/>
      <c r="CE912" s="57"/>
      <c r="CF912" s="57"/>
      <c r="CG912" s="57"/>
      <c r="CH912" s="57"/>
      <c r="CI912" s="57"/>
      <c r="CJ912" s="57"/>
      <c r="CK912" s="57"/>
      <c r="CL912" s="57"/>
      <c r="CM912" s="57"/>
      <c r="CN912" s="57"/>
      <c r="CO912" s="57"/>
      <c r="CP912" s="57"/>
      <c r="CQ912" s="57"/>
      <c r="CR912" s="57"/>
      <c r="CS912" s="57"/>
      <c r="CT912" s="57"/>
      <c r="CU912" s="57"/>
      <c r="CV912" s="57"/>
      <c r="CW912" s="57"/>
      <c r="CX912" s="57"/>
      <c r="CY912" s="57"/>
      <c r="CZ912" s="57"/>
      <c r="DA912" s="57"/>
      <c r="DB912" s="57"/>
      <c r="DC912" s="57"/>
      <c r="DD912" s="57"/>
      <c r="DE912" s="57"/>
      <c r="DF912" s="57"/>
      <c r="DG912" s="57"/>
      <c r="DH912" s="57"/>
      <c r="DI912" s="57"/>
      <c r="DJ912" s="57"/>
      <c r="DK912" s="57"/>
      <c r="DL912" s="57"/>
      <c r="DM912" s="57"/>
      <c r="DN912" s="57"/>
      <c r="DO912" s="57"/>
      <c r="DP912" s="57"/>
      <c r="DQ912" s="57"/>
      <c r="DR912" s="57"/>
      <c r="DS912" s="57"/>
      <c r="DT912" s="57"/>
      <c r="DU912" s="57"/>
      <c r="DV912" s="57"/>
      <c r="DW912" s="57"/>
      <c r="DX912" s="57"/>
      <c r="DY912" s="57"/>
      <c r="DZ912" s="57"/>
      <c r="EA912" s="57"/>
      <c r="EB912" s="57"/>
      <c r="EC912" s="57"/>
      <c r="ED912" s="57"/>
      <c r="EE912" s="57"/>
      <c r="EF912" s="57"/>
      <c r="EG912" s="57"/>
      <c r="EH912" s="57"/>
      <c r="EI912" s="57"/>
      <c r="EJ912" s="57"/>
      <c r="EK912" s="57"/>
      <c r="EL912" s="57"/>
      <c r="EM912" s="57"/>
      <c r="EN912" s="57"/>
      <c r="EO912" s="57"/>
      <c r="EP912" s="57"/>
      <c r="EQ912" s="57"/>
      <c r="ER912" s="57"/>
      <c r="ES912" s="57"/>
      <c r="ET912" s="57"/>
      <c r="EU912" s="57"/>
      <c r="EV912" s="57"/>
      <c r="EW912" s="57"/>
      <c r="EX912" s="57"/>
      <c r="EY912" s="57"/>
      <c r="EZ912" s="57"/>
      <c r="FA912" s="57"/>
      <c r="FB912" s="57"/>
      <c r="FC912" s="57"/>
      <c r="FD912" s="57"/>
      <c r="FE912" s="57"/>
      <c r="FF912" s="57"/>
      <c r="FG912" s="57"/>
      <c r="FH912" s="57"/>
      <c r="FI912" s="57"/>
      <c r="FJ912" s="57"/>
      <c r="FK912" s="57"/>
      <c r="FL912" s="57"/>
      <c r="FM912" s="57"/>
      <c r="FN912" s="57"/>
      <c r="FO912" s="57"/>
      <c r="FP912" s="57"/>
      <c r="FQ912" s="57"/>
      <c r="FR912" s="57"/>
      <c r="FS912" s="57"/>
      <c r="FT912" s="57"/>
      <c r="FU912" s="57"/>
      <c r="FV912" s="57"/>
      <c r="FW912" s="57"/>
      <c r="FX912" s="57"/>
      <c r="FY912" s="57"/>
      <c r="FZ912" s="57"/>
      <c r="GA912" s="57"/>
      <c r="GB912" s="57"/>
      <c r="GC912" s="57"/>
      <c r="GD912" s="57"/>
      <c r="GE912" s="57"/>
      <c r="GF912" s="57"/>
      <c r="GG912" s="57"/>
      <c r="GH912" s="57"/>
      <c r="GI912" s="57"/>
      <c r="GJ912" s="57"/>
      <c r="GK912" s="57"/>
      <c r="GL912" s="57"/>
      <c r="GM912" s="57"/>
      <c r="GN912" s="57"/>
      <c r="GO912" s="57"/>
      <c r="GP912" s="57"/>
      <c r="GQ912" s="57"/>
      <c r="GR912" s="57"/>
      <c r="GS912" s="57"/>
      <c r="GT912" s="57"/>
      <c r="GU912" s="57"/>
      <c r="GV912" s="57"/>
      <c r="GW912" s="57"/>
      <c r="GX912" s="57"/>
      <c r="GY912" s="57"/>
      <c r="GZ912" s="57"/>
      <c r="HA912" s="57"/>
      <c r="HB912" s="57"/>
      <c r="HC912" s="57"/>
      <c r="HD912" s="57"/>
      <c r="HE912" s="57"/>
      <c r="HF912" s="57"/>
      <c r="HG912" s="57"/>
      <c r="HH912" s="57"/>
      <c r="HI912" s="57"/>
      <c r="HJ912" s="57"/>
      <c r="HK912" s="57"/>
      <c r="HL912" s="57"/>
      <c r="HM912" s="57"/>
      <c r="HN912" s="57"/>
      <c r="HO912" s="57"/>
      <c r="HP912" s="57"/>
      <c r="HQ912" s="57"/>
      <c r="HR912" s="57"/>
      <c r="HS912" s="57"/>
      <c r="HT912" s="57"/>
      <c r="HU912" s="57"/>
      <c r="HV912" s="57"/>
      <c r="HW912" s="57"/>
      <c r="HX912" s="57"/>
      <c r="HY912" s="57"/>
      <c r="HZ912" s="57"/>
      <c r="IA912" s="57"/>
      <c r="IB912" s="57"/>
      <c r="IC912" s="57"/>
    </row>
    <row r="913" spans="4:237"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  <c r="AA913" s="57"/>
      <c r="AB913" s="57"/>
      <c r="AC913" s="57"/>
      <c r="AD913" s="57"/>
      <c r="AE913" s="57"/>
      <c r="AF913" s="57"/>
      <c r="AG913" s="57"/>
      <c r="AH913" s="57"/>
      <c r="AI913" s="57"/>
      <c r="AJ913" s="57"/>
      <c r="AK913" s="57"/>
      <c r="AL913" s="57"/>
      <c r="AM913" s="57"/>
      <c r="AN913" s="57"/>
      <c r="AO913" s="57"/>
      <c r="AP913" s="57"/>
      <c r="AQ913" s="57"/>
      <c r="AR913" s="57"/>
      <c r="AS913" s="57"/>
      <c r="AT913" s="57"/>
      <c r="AU913" s="57"/>
      <c r="AV913" s="57"/>
      <c r="AW913" s="57"/>
      <c r="AX913" s="57"/>
      <c r="AY913" s="57"/>
      <c r="AZ913" s="57"/>
      <c r="BA913" s="57"/>
      <c r="BB913" s="57"/>
      <c r="BC913" s="57"/>
      <c r="BD913" s="57"/>
      <c r="BE913" s="57"/>
      <c r="BF913" s="57"/>
      <c r="BG913" s="57"/>
      <c r="BH913" s="57"/>
      <c r="BI913" s="57"/>
      <c r="BJ913" s="57"/>
      <c r="BK913" s="57"/>
      <c r="BL913" s="57"/>
      <c r="BM913" s="57"/>
      <c r="BN913" s="57"/>
      <c r="BO913" s="57"/>
      <c r="BP913" s="57"/>
      <c r="BQ913" s="57"/>
      <c r="BR913" s="57"/>
      <c r="BS913" s="57"/>
      <c r="BT913" s="57"/>
      <c r="BU913" s="57"/>
      <c r="BV913" s="57"/>
      <c r="BW913" s="57"/>
      <c r="BX913" s="57"/>
      <c r="BY913" s="57"/>
      <c r="BZ913" s="57"/>
      <c r="CA913" s="57"/>
      <c r="CB913" s="57"/>
      <c r="CC913" s="57"/>
      <c r="CD913" s="57"/>
      <c r="CE913" s="57"/>
      <c r="CF913" s="57"/>
      <c r="CG913" s="57"/>
      <c r="CH913" s="57"/>
      <c r="CI913" s="57"/>
      <c r="CJ913" s="57"/>
      <c r="CK913" s="57"/>
      <c r="CL913" s="57"/>
      <c r="CM913" s="57"/>
      <c r="CN913" s="57"/>
      <c r="CO913" s="57"/>
      <c r="CP913" s="57"/>
      <c r="CQ913" s="57"/>
      <c r="CR913" s="57"/>
      <c r="CS913" s="57"/>
      <c r="CT913" s="57"/>
      <c r="CU913" s="57"/>
      <c r="CV913" s="57"/>
      <c r="CW913" s="57"/>
      <c r="CX913" s="57"/>
      <c r="CY913" s="57"/>
      <c r="CZ913" s="57"/>
      <c r="DA913" s="57"/>
      <c r="DB913" s="57"/>
      <c r="DC913" s="57"/>
      <c r="DD913" s="57"/>
      <c r="DE913" s="57"/>
      <c r="DF913" s="57"/>
      <c r="DG913" s="57"/>
      <c r="DH913" s="57"/>
      <c r="DI913" s="57"/>
      <c r="DJ913" s="57"/>
      <c r="DK913" s="57"/>
      <c r="DL913" s="57"/>
      <c r="DM913" s="57"/>
      <c r="DN913" s="57"/>
      <c r="DO913" s="57"/>
      <c r="DP913" s="57"/>
      <c r="DQ913" s="57"/>
      <c r="DR913" s="57"/>
      <c r="DS913" s="57"/>
      <c r="DT913" s="57"/>
      <c r="DU913" s="57"/>
      <c r="DV913" s="57"/>
      <c r="DW913" s="57"/>
      <c r="DX913" s="57"/>
      <c r="DY913" s="57"/>
      <c r="DZ913" s="57"/>
      <c r="EA913" s="57"/>
      <c r="EB913" s="57"/>
      <c r="EC913" s="57"/>
      <c r="ED913" s="57"/>
      <c r="EE913" s="57"/>
      <c r="EF913" s="57"/>
      <c r="EG913" s="57"/>
      <c r="EH913" s="57"/>
      <c r="EI913" s="57"/>
      <c r="EJ913" s="57"/>
      <c r="EK913" s="57"/>
      <c r="EL913" s="57"/>
      <c r="EM913" s="57"/>
      <c r="EN913" s="57"/>
      <c r="EO913" s="57"/>
      <c r="EP913" s="57"/>
      <c r="EQ913" s="57"/>
      <c r="ER913" s="57"/>
      <c r="ES913" s="57"/>
      <c r="ET913" s="57"/>
      <c r="EU913" s="57"/>
      <c r="EV913" s="57"/>
      <c r="EW913" s="57"/>
      <c r="EX913" s="57"/>
      <c r="EY913" s="57"/>
      <c r="EZ913" s="57"/>
      <c r="FA913" s="57"/>
      <c r="FB913" s="57"/>
      <c r="FC913" s="57"/>
      <c r="FD913" s="57"/>
      <c r="FE913" s="57"/>
      <c r="FF913" s="57"/>
      <c r="FG913" s="57"/>
      <c r="FH913" s="57"/>
      <c r="FI913" s="57"/>
      <c r="FJ913" s="57"/>
      <c r="FK913" s="57"/>
      <c r="FL913" s="57"/>
      <c r="FM913" s="57"/>
      <c r="FN913" s="57"/>
      <c r="FO913" s="57"/>
      <c r="FP913" s="57"/>
      <c r="FQ913" s="57"/>
      <c r="FR913" s="57"/>
      <c r="FS913" s="57"/>
      <c r="FT913" s="57"/>
      <c r="FU913" s="57"/>
      <c r="FV913" s="57"/>
      <c r="FW913" s="57"/>
      <c r="FX913" s="57"/>
      <c r="FY913" s="57"/>
      <c r="FZ913" s="57"/>
      <c r="GA913" s="57"/>
      <c r="GB913" s="57"/>
      <c r="GC913" s="57"/>
      <c r="GD913" s="57"/>
      <c r="GE913" s="57"/>
      <c r="GF913" s="57"/>
      <c r="GG913" s="57"/>
      <c r="GH913" s="57"/>
      <c r="GI913" s="57"/>
      <c r="GJ913" s="57"/>
      <c r="GK913" s="57"/>
      <c r="GL913" s="57"/>
      <c r="GM913" s="57"/>
      <c r="GN913" s="57"/>
      <c r="GO913" s="57"/>
      <c r="GP913" s="57"/>
      <c r="GQ913" s="57"/>
      <c r="GR913" s="57"/>
      <c r="GS913" s="57"/>
      <c r="GT913" s="57"/>
      <c r="GU913" s="57"/>
      <c r="GV913" s="57"/>
      <c r="GW913" s="57"/>
      <c r="GX913" s="57"/>
      <c r="GY913" s="57"/>
      <c r="GZ913" s="57"/>
      <c r="HA913" s="57"/>
      <c r="HB913" s="57"/>
      <c r="HC913" s="57"/>
      <c r="HD913" s="57"/>
      <c r="HE913" s="57"/>
      <c r="HF913" s="57"/>
      <c r="HG913" s="57"/>
      <c r="HH913" s="57"/>
      <c r="HI913" s="57"/>
      <c r="HJ913" s="57"/>
      <c r="HK913" s="57"/>
      <c r="HL913" s="57"/>
      <c r="HM913" s="57"/>
      <c r="HN913" s="57"/>
      <c r="HO913" s="57"/>
      <c r="HP913" s="57"/>
      <c r="HQ913" s="57"/>
      <c r="HR913" s="57"/>
      <c r="HS913" s="57"/>
      <c r="HT913" s="57"/>
      <c r="HU913" s="57"/>
      <c r="HV913" s="57"/>
      <c r="HW913" s="57"/>
      <c r="HX913" s="57"/>
      <c r="HY913" s="57"/>
      <c r="HZ913" s="57"/>
      <c r="IA913" s="57"/>
      <c r="IB913" s="57"/>
      <c r="IC913" s="57"/>
    </row>
    <row r="914" spans="4:237"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  <c r="AA914" s="57"/>
      <c r="AB914" s="57"/>
      <c r="AC914" s="57"/>
      <c r="AD914" s="57"/>
      <c r="AE914" s="57"/>
      <c r="AF914" s="57"/>
      <c r="AG914" s="57"/>
      <c r="AH914" s="57"/>
      <c r="AI914" s="57"/>
      <c r="AJ914" s="57"/>
      <c r="AK914" s="57"/>
      <c r="AL914" s="57"/>
      <c r="AM914" s="57"/>
      <c r="AN914" s="57"/>
      <c r="AO914" s="57"/>
      <c r="AP914" s="57"/>
      <c r="AQ914" s="57"/>
      <c r="AR914" s="57"/>
      <c r="AS914" s="57"/>
      <c r="AT914" s="57"/>
      <c r="AU914" s="57"/>
      <c r="AV914" s="57"/>
      <c r="AW914" s="57"/>
      <c r="AX914" s="57"/>
      <c r="AY914" s="57"/>
      <c r="AZ914" s="57"/>
      <c r="BA914" s="57"/>
      <c r="BB914" s="57"/>
      <c r="BC914" s="57"/>
      <c r="BD914" s="57"/>
      <c r="BE914" s="57"/>
      <c r="BF914" s="57"/>
      <c r="BG914" s="57"/>
      <c r="BH914" s="57"/>
      <c r="BI914" s="57"/>
      <c r="BJ914" s="57"/>
      <c r="BK914" s="57"/>
      <c r="BL914" s="57"/>
      <c r="BM914" s="57"/>
      <c r="BN914" s="57"/>
      <c r="BO914" s="57"/>
      <c r="BP914" s="57"/>
      <c r="BQ914" s="57"/>
      <c r="BR914" s="57"/>
      <c r="BS914" s="57"/>
      <c r="BT914" s="57"/>
      <c r="BU914" s="57"/>
      <c r="BV914" s="57"/>
      <c r="BW914" s="57"/>
      <c r="BX914" s="57"/>
      <c r="BY914" s="57"/>
      <c r="BZ914" s="57"/>
      <c r="CA914" s="57"/>
      <c r="CB914" s="57"/>
      <c r="CC914" s="57"/>
      <c r="CD914" s="57"/>
      <c r="CE914" s="57"/>
      <c r="CF914" s="57"/>
      <c r="CG914" s="57"/>
      <c r="CH914" s="57"/>
      <c r="CI914" s="57"/>
      <c r="CJ914" s="57"/>
      <c r="CK914" s="57"/>
      <c r="CL914" s="57"/>
      <c r="CM914" s="57"/>
      <c r="CN914" s="57"/>
      <c r="CO914" s="57"/>
      <c r="CP914" s="57"/>
      <c r="CQ914" s="57"/>
      <c r="CR914" s="57"/>
      <c r="CS914" s="57"/>
      <c r="CT914" s="57"/>
      <c r="CU914" s="57"/>
      <c r="CV914" s="57"/>
      <c r="CW914" s="57"/>
      <c r="CX914" s="57"/>
      <c r="CY914" s="57"/>
      <c r="CZ914" s="57"/>
      <c r="DA914" s="57"/>
      <c r="DB914" s="57"/>
      <c r="DC914" s="57"/>
      <c r="DD914" s="57"/>
      <c r="DE914" s="57"/>
      <c r="DF914" s="57"/>
      <c r="DG914" s="57"/>
      <c r="DH914" s="57"/>
      <c r="DI914" s="57"/>
      <c r="DJ914" s="57"/>
      <c r="DK914" s="57"/>
      <c r="DL914" s="57"/>
      <c r="DM914" s="57"/>
      <c r="DN914" s="57"/>
      <c r="DO914" s="57"/>
      <c r="DP914" s="57"/>
      <c r="DQ914" s="57"/>
      <c r="DR914" s="57"/>
      <c r="DS914" s="57"/>
      <c r="DT914" s="57"/>
      <c r="DU914" s="57"/>
      <c r="DV914" s="57"/>
      <c r="DW914" s="57"/>
      <c r="DX914" s="57"/>
      <c r="DY914" s="57"/>
      <c r="DZ914" s="57"/>
      <c r="EA914" s="57"/>
      <c r="EB914" s="57"/>
      <c r="EC914" s="57"/>
      <c r="ED914" s="57"/>
      <c r="EE914" s="57"/>
      <c r="EF914" s="57"/>
      <c r="EG914" s="57"/>
      <c r="EH914" s="57"/>
      <c r="EI914" s="57"/>
      <c r="EJ914" s="57"/>
      <c r="EK914" s="57"/>
      <c r="EL914" s="57"/>
      <c r="EM914" s="57"/>
      <c r="EN914" s="57"/>
      <c r="EO914" s="57"/>
      <c r="EP914" s="57"/>
      <c r="EQ914" s="57"/>
      <c r="ER914" s="57"/>
      <c r="ES914" s="57"/>
      <c r="ET914" s="57"/>
      <c r="EU914" s="57"/>
      <c r="EV914" s="57"/>
      <c r="EW914" s="57"/>
      <c r="EX914" s="57"/>
      <c r="EY914" s="57"/>
      <c r="EZ914" s="57"/>
      <c r="FA914" s="57"/>
      <c r="FB914" s="57"/>
      <c r="FC914" s="57"/>
      <c r="FD914" s="57"/>
      <c r="FE914" s="57"/>
      <c r="FF914" s="57"/>
      <c r="FG914" s="57"/>
      <c r="FH914" s="57"/>
      <c r="FI914" s="57"/>
      <c r="FJ914" s="57"/>
      <c r="FK914" s="57"/>
      <c r="FL914" s="57"/>
      <c r="FM914" s="57"/>
      <c r="FN914" s="57"/>
      <c r="FO914" s="57"/>
      <c r="FP914" s="57"/>
      <c r="FQ914" s="57"/>
      <c r="FR914" s="57"/>
      <c r="FS914" s="57"/>
      <c r="FT914" s="57"/>
      <c r="FU914" s="57"/>
      <c r="FV914" s="57"/>
      <c r="FW914" s="57"/>
      <c r="FX914" s="57"/>
      <c r="FY914" s="57"/>
      <c r="FZ914" s="57"/>
      <c r="GA914" s="57"/>
      <c r="GB914" s="57"/>
      <c r="GC914" s="57"/>
      <c r="GD914" s="57"/>
      <c r="GE914" s="57"/>
      <c r="GF914" s="57"/>
      <c r="GG914" s="57"/>
      <c r="GH914" s="57"/>
      <c r="GI914" s="57"/>
      <c r="GJ914" s="57"/>
      <c r="GK914" s="57"/>
      <c r="GL914" s="57"/>
      <c r="GM914" s="57"/>
      <c r="GN914" s="57"/>
      <c r="GO914" s="57"/>
      <c r="GP914" s="57"/>
      <c r="GQ914" s="57"/>
      <c r="GR914" s="57"/>
      <c r="GS914" s="57"/>
      <c r="GT914" s="57"/>
      <c r="GU914" s="57"/>
      <c r="GV914" s="57"/>
      <c r="GW914" s="57"/>
      <c r="GX914" s="57"/>
      <c r="GY914" s="57"/>
      <c r="GZ914" s="57"/>
      <c r="HA914" s="57"/>
      <c r="HB914" s="57"/>
      <c r="HC914" s="57"/>
      <c r="HD914" s="57"/>
      <c r="HE914" s="57"/>
      <c r="HF914" s="57"/>
      <c r="HG914" s="57"/>
      <c r="HH914" s="57"/>
      <c r="HI914" s="57"/>
      <c r="HJ914" s="57"/>
      <c r="HK914" s="57"/>
      <c r="HL914" s="57"/>
      <c r="HM914" s="57"/>
      <c r="HN914" s="57"/>
      <c r="HO914" s="57"/>
      <c r="HP914" s="57"/>
      <c r="HQ914" s="57"/>
      <c r="HR914" s="57"/>
      <c r="HS914" s="57"/>
      <c r="HT914" s="57"/>
      <c r="HU914" s="57"/>
      <c r="HV914" s="57"/>
      <c r="HW914" s="57"/>
      <c r="HX914" s="57"/>
      <c r="HY914" s="57"/>
      <c r="HZ914" s="57"/>
      <c r="IA914" s="57"/>
      <c r="IB914" s="57"/>
      <c r="IC914" s="57"/>
    </row>
    <row r="915" spans="4:237"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  <c r="AA915" s="57"/>
      <c r="AB915" s="57"/>
      <c r="AC915" s="57"/>
      <c r="AD915" s="57"/>
      <c r="AE915" s="57"/>
      <c r="AF915" s="57"/>
      <c r="AG915" s="57"/>
      <c r="AH915" s="57"/>
      <c r="AI915" s="57"/>
      <c r="AJ915" s="57"/>
      <c r="AK915" s="57"/>
      <c r="AL915" s="57"/>
      <c r="AM915" s="57"/>
      <c r="AN915" s="57"/>
      <c r="AO915" s="57"/>
      <c r="AP915" s="57"/>
      <c r="AQ915" s="57"/>
      <c r="AR915" s="57"/>
      <c r="AS915" s="57"/>
      <c r="AT915" s="57"/>
      <c r="AU915" s="57"/>
      <c r="AV915" s="57"/>
      <c r="AW915" s="57"/>
      <c r="AX915" s="57"/>
      <c r="AY915" s="57"/>
      <c r="AZ915" s="57"/>
      <c r="BA915" s="57"/>
      <c r="BB915" s="57"/>
      <c r="BC915" s="57"/>
      <c r="BD915" s="57"/>
      <c r="BE915" s="57"/>
      <c r="BF915" s="57"/>
      <c r="BG915" s="57"/>
      <c r="BH915" s="57"/>
      <c r="BI915" s="57"/>
      <c r="BJ915" s="57"/>
      <c r="BK915" s="57"/>
      <c r="BL915" s="57"/>
      <c r="BM915" s="57"/>
      <c r="BN915" s="57"/>
      <c r="BO915" s="57"/>
      <c r="BP915" s="57"/>
      <c r="BQ915" s="57"/>
      <c r="BR915" s="57"/>
      <c r="BS915" s="57"/>
      <c r="BT915" s="57"/>
      <c r="BU915" s="57"/>
      <c r="BV915" s="57"/>
      <c r="BW915" s="57"/>
      <c r="BX915" s="57"/>
      <c r="BY915" s="57"/>
      <c r="BZ915" s="57"/>
      <c r="CA915" s="57"/>
      <c r="CB915" s="57"/>
      <c r="CC915" s="57"/>
      <c r="CD915" s="57"/>
      <c r="CE915" s="57"/>
      <c r="CF915" s="57"/>
      <c r="CG915" s="57"/>
      <c r="CH915" s="57"/>
      <c r="CI915" s="57"/>
      <c r="CJ915" s="57"/>
      <c r="CK915" s="57"/>
      <c r="CL915" s="57"/>
      <c r="CM915" s="57"/>
      <c r="CN915" s="57"/>
      <c r="CO915" s="57"/>
      <c r="CP915" s="57"/>
      <c r="CQ915" s="57"/>
      <c r="CR915" s="57"/>
      <c r="CS915" s="57"/>
      <c r="CT915" s="57"/>
      <c r="CU915" s="57"/>
      <c r="CV915" s="57"/>
      <c r="CW915" s="57"/>
      <c r="CX915" s="57"/>
      <c r="CY915" s="57"/>
      <c r="CZ915" s="57"/>
      <c r="DA915" s="57"/>
      <c r="DB915" s="57"/>
      <c r="DC915" s="57"/>
      <c r="DD915" s="57"/>
      <c r="DE915" s="57"/>
      <c r="DF915" s="57"/>
      <c r="DG915" s="57"/>
      <c r="DH915" s="57"/>
      <c r="DI915" s="57"/>
      <c r="DJ915" s="57"/>
      <c r="DK915" s="57"/>
      <c r="DL915" s="57"/>
      <c r="DM915" s="57"/>
      <c r="DN915" s="57"/>
      <c r="DO915" s="57"/>
      <c r="DP915" s="57"/>
      <c r="DQ915" s="57"/>
      <c r="DR915" s="57"/>
      <c r="DS915" s="57"/>
      <c r="DT915" s="57"/>
      <c r="DU915" s="57"/>
      <c r="DV915" s="57"/>
      <c r="DW915" s="57"/>
      <c r="DX915" s="57"/>
      <c r="DY915" s="57"/>
      <c r="DZ915" s="57"/>
      <c r="EA915" s="57"/>
      <c r="EB915" s="57"/>
      <c r="EC915" s="57"/>
      <c r="ED915" s="57"/>
      <c r="EE915" s="57"/>
      <c r="EF915" s="57"/>
      <c r="EG915" s="57"/>
      <c r="EH915" s="57"/>
      <c r="EI915" s="57"/>
      <c r="EJ915" s="57"/>
      <c r="EK915" s="57"/>
      <c r="EL915" s="57"/>
      <c r="EM915" s="57"/>
      <c r="EN915" s="57"/>
      <c r="EO915" s="57"/>
      <c r="EP915" s="57"/>
      <c r="EQ915" s="57"/>
      <c r="ER915" s="57"/>
      <c r="ES915" s="57"/>
      <c r="ET915" s="57"/>
      <c r="EU915" s="57"/>
      <c r="EV915" s="57"/>
      <c r="EW915" s="57"/>
      <c r="EX915" s="57"/>
      <c r="EY915" s="57"/>
      <c r="EZ915" s="57"/>
      <c r="FA915" s="57"/>
      <c r="FB915" s="57"/>
      <c r="FC915" s="57"/>
      <c r="FD915" s="57"/>
      <c r="FE915" s="57"/>
      <c r="FF915" s="57"/>
      <c r="FG915" s="57"/>
      <c r="FH915" s="57"/>
      <c r="FI915" s="57"/>
      <c r="FJ915" s="57"/>
      <c r="FK915" s="57"/>
      <c r="FL915" s="57"/>
      <c r="FM915" s="57"/>
      <c r="FN915" s="57"/>
      <c r="FO915" s="57"/>
      <c r="FP915" s="57"/>
      <c r="FQ915" s="57"/>
      <c r="FR915" s="57"/>
      <c r="FS915" s="57"/>
      <c r="FT915" s="57"/>
      <c r="FU915" s="57"/>
      <c r="FV915" s="57"/>
      <c r="FW915" s="57"/>
      <c r="FX915" s="57"/>
      <c r="FY915" s="57"/>
      <c r="FZ915" s="57"/>
      <c r="GA915" s="57"/>
      <c r="GB915" s="57"/>
      <c r="GC915" s="57"/>
      <c r="GD915" s="57"/>
      <c r="GE915" s="57"/>
      <c r="GF915" s="57"/>
      <c r="GG915" s="57"/>
      <c r="GH915" s="57"/>
      <c r="GI915" s="57"/>
      <c r="GJ915" s="57"/>
      <c r="GK915" s="57"/>
      <c r="GL915" s="57"/>
      <c r="GM915" s="57"/>
      <c r="GN915" s="57"/>
      <c r="GO915" s="57"/>
      <c r="GP915" s="57"/>
      <c r="GQ915" s="57"/>
      <c r="GR915" s="57"/>
      <c r="GS915" s="57"/>
      <c r="GT915" s="57"/>
      <c r="GU915" s="57"/>
      <c r="GV915" s="57"/>
      <c r="GW915" s="57"/>
      <c r="GX915" s="57"/>
      <c r="GY915" s="57"/>
      <c r="GZ915" s="57"/>
      <c r="HA915" s="57"/>
      <c r="HB915" s="57"/>
      <c r="HC915" s="57"/>
      <c r="HD915" s="57"/>
      <c r="HE915" s="57"/>
      <c r="HF915" s="57"/>
      <c r="HG915" s="57"/>
      <c r="HH915" s="57"/>
      <c r="HI915" s="57"/>
      <c r="HJ915" s="57"/>
      <c r="HK915" s="57"/>
      <c r="HL915" s="57"/>
      <c r="HM915" s="57"/>
      <c r="HN915" s="57"/>
      <c r="HO915" s="57"/>
      <c r="HP915" s="57"/>
      <c r="HQ915" s="57"/>
      <c r="HR915" s="57"/>
      <c r="HS915" s="57"/>
      <c r="HT915" s="57"/>
      <c r="HU915" s="57"/>
      <c r="HV915" s="57"/>
      <c r="HW915" s="57"/>
      <c r="HX915" s="57"/>
      <c r="HY915" s="57"/>
      <c r="HZ915" s="57"/>
      <c r="IA915" s="57"/>
      <c r="IB915" s="57"/>
      <c r="IC915" s="57"/>
    </row>
    <row r="916" spans="4:237"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  <c r="AA916" s="57"/>
      <c r="AB916" s="57"/>
      <c r="AC916" s="57"/>
      <c r="AD916" s="57"/>
      <c r="AE916" s="57"/>
      <c r="AF916" s="57"/>
      <c r="AG916" s="57"/>
      <c r="AH916" s="57"/>
      <c r="AI916" s="57"/>
      <c r="AJ916" s="57"/>
      <c r="AK916" s="57"/>
      <c r="AL916" s="57"/>
      <c r="AM916" s="57"/>
      <c r="AN916" s="57"/>
      <c r="AO916" s="57"/>
      <c r="AP916" s="57"/>
      <c r="AQ916" s="57"/>
      <c r="AR916" s="57"/>
      <c r="AS916" s="57"/>
      <c r="AT916" s="57"/>
      <c r="AU916" s="57"/>
      <c r="AV916" s="57"/>
      <c r="AW916" s="57"/>
      <c r="AX916" s="57"/>
      <c r="AY916" s="57"/>
      <c r="AZ916" s="57"/>
      <c r="BA916" s="57"/>
      <c r="BB916" s="57"/>
      <c r="BC916" s="57"/>
      <c r="BD916" s="57"/>
      <c r="BE916" s="57"/>
      <c r="BF916" s="57"/>
      <c r="BG916" s="57"/>
      <c r="BH916" s="57"/>
      <c r="BI916" s="57"/>
      <c r="BJ916" s="57"/>
      <c r="BK916" s="57"/>
      <c r="BL916" s="57"/>
      <c r="BM916" s="57"/>
      <c r="BN916" s="57"/>
      <c r="BO916" s="57"/>
      <c r="BP916" s="57"/>
      <c r="BQ916" s="57"/>
      <c r="BR916" s="57"/>
      <c r="BS916" s="57"/>
      <c r="BT916" s="57"/>
      <c r="BU916" s="57"/>
      <c r="BV916" s="57"/>
      <c r="BW916" s="57"/>
      <c r="BX916" s="57"/>
      <c r="BY916" s="57"/>
      <c r="BZ916" s="57"/>
      <c r="CA916" s="57"/>
      <c r="CB916" s="57"/>
      <c r="CC916" s="57"/>
      <c r="CD916" s="57"/>
      <c r="CE916" s="57"/>
      <c r="CF916" s="57"/>
      <c r="CG916" s="57"/>
      <c r="CH916" s="57"/>
      <c r="CI916" s="57"/>
      <c r="CJ916" s="57"/>
      <c r="CK916" s="57"/>
      <c r="CL916" s="57"/>
      <c r="CM916" s="57"/>
      <c r="CN916" s="57"/>
      <c r="CO916" s="57"/>
      <c r="CP916" s="57"/>
      <c r="CQ916" s="57"/>
      <c r="CR916" s="57"/>
      <c r="CS916" s="57"/>
      <c r="CT916" s="57"/>
      <c r="CU916" s="57"/>
      <c r="CV916" s="57"/>
      <c r="CW916" s="57"/>
      <c r="CX916" s="57"/>
      <c r="CY916" s="57"/>
      <c r="CZ916" s="57"/>
      <c r="DA916" s="57"/>
      <c r="DB916" s="57"/>
      <c r="DC916" s="57"/>
      <c r="DD916" s="57"/>
      <c r="DE916" s="57"/>
      <c r="DF916" s="57"/>
      <c r="DG916" s="57"/>
      <c r="DH916" s="57"/>
      <c r="DI916" s="57"/>
      <c r="DJ916" s="57"/>
      <c r="DK916" s="57"/>
      <c r="DL916" s="57"/>
      <c r="DM916" s="57"/>
      <c r="DN916" s="57"/>
      <c r="DO916" s="57"/>
      <c r="DP916" s="57"/>
      <c r="DQ916" s="57"/>
      <c r="DR916" s="57"/>
      <c r="DS916" s="57"/>
      <c r="DT916" s="57"/>
      <c r="DU916" s="57"/>
      <c r="DV916" s="57"/>
      <c r="DW916" s="57"/>
      <c r="DX916" s="57"/>
      <c r="DY916" s="57"/>
      <c r="DZ916" s="57"/>
      <c r="EA916" s="57"/>
      <c r="EB916" s="57"/>
      <c r="EC916" s="57"/>
      <c r="ED916" s="57"/>
      <c r="EE916" s="57"/>
      <c r="EF916" s="57"/>
      <c r="EG916" s="57"/>
      <c r="EH916" s="57"/>
      <c r="EI916" s="57"/>
      <c r="EJ916" s="57"/>
      <c r="EK916" s="57"/>
      <c r="EL916" s="57"/>
      <c r="EM916" s="57"/>
      <c r="EN916" s="57"/>
      <c r="EO916" s="57"/>
      <c r="EP916" s="57"/>
      <c r="EQ916" s="57"/>
      <c r="ER916" s="57"/>
      <c r="ES916" s="57"/>
      <c r="ET916" s="57"/>
      <c r="EU916" s="57"/>
      <c r="EV916" s="57"/>
      <c r="EW916" s="57"/>
      <c r="EX916" s="57"/>
      <c r="EY916" s="57"/>
      <c r="EZ916" s="57"/>
      <c r="FA916" s="57"/>
      <c r="FB916" s="57"/>
      <c r="FC916" s="57"/>
      <c r="FD916" s="57"/>
      <c r="FE916" s="57"/>
      <c r="FF916" s="57"/>
      <c r="FG916" s="57"/>
      <c r="FH916" s="57"/>
      <c r="FI916" s="57"/>
      <c r="FJ916" s="57"/>
      <c r="FK916" s="57"/>
      <c r="FL916" s="57"/>
      <c r="FM916" s="57"/>
      <c r="FN916" s="57"/>
      <c r="FO916" s="57"/>
      <c r="FP916" s="57"/>
      <c r="FQ916" s="57"/>
      <c r="FR916" s="57"/>
      <c r="FS916" s="57"/>
      <c r="FT916" s="57"/>
      <c r="FU916" s="57"/>
      <c r="FV916" s="57"/>
      <c r="FW916" s="57"/>
      <c r="FX916" s="57"/>
      <c r="FY916" s="57"/>
      <c r="FZ916" s="57"/>
      <c r="GA916" s="57"/>
      <c r="GB916" s="57"/>
      <c r="GC916" s="57"/>
      <c r="GD916" s="57"/>
      <c r="GE916" s="57"/>
      <c r="GF916" s="57"/>
      <c r="GG916" s="57"/>
      <c r="GH916" s="57"/>
      <c r="GI916" s="57"/>
      <c r="GJ916" s="57"/>
      <c r="GK916" s="57"/>
      <c r="GL916" s="57"/>
      <c r="GM916" s="57"/>
      <c r="GN916" s="57"/>
      <c r="GO916" s="57"/>
      <c r="GP916" s="57"/>
      <c r="GQ916" s="57"/>
      <c r="GR916" s="57"/>
      <c r="GS916" s="57"/>
      <c r="GT916" s="57"/>
      <c r="GU916" s="57"/>
      <c r="GV916" s="57"/>
      <c r="GW916" s="57"/>
      <c r="GX916" s="57"/>
      <c r="GY916" s="57"/>
      <c r="GZ916" s="57"/>
      <c r="HA916" s="57"/>
      <c r="HB916" s="57"/>
      <c r="HC916" s="57"/>
      <c r="HD916" s="57"/>
      <c r="HE916" s="57"/>
      <c r="HF916" s="57"/>
      <c r="HG916" s="57"/>
      <c r="HH916" s="57"/>
      <c r="HI916" s="57"/>
      <c r="HJ916" s="57"/>
      <c r="HK916" s="57"/>
      <c r="HL916" s="57"/>
      <c r="HM916" s="57"/>
      <c r="HN916" s="57"/>
      <c r="HO916" s="57"/>
      <c r="HP916" s="57"/>
      <c r="HQ916" s="57"/>
      <c r="HR916" s="57"/>
      <c r="HS916" s="57"/>
      <c r="HT916" s="57"/>
      <c r="HU916" s="57"/>
      <c r="HV916" s="57"/>
      <c r="HW916" s="57"/>
      <c r="HX916" s="57"/>
      <c r="HY916" s="57"/>
      <c r="HZ916" s="57"/>
      <c r="IA916" s="57"/>
      <c r="IB916" s="57"/>
      <c r="IC916" s="57"/>
    </row>
    <row r="917" spans="4:237"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  <c r="AA917" s="57"/>
      <c r="AB917" s="57"/>
      <c r="AC917" s="57"/>
      <c r="AD917" s="57"/>
      <c r="AE917" s="57"/>
      <c r="AF917" s="57"/>
      <c r="AG917" s="57"/>
      <c r="AH917" s="57"/>
      <c r="AI917" s="57"/>
      <c r="AJ917" s="57"/>
      <c r="AK917" s="57"/>
      <c r="AL917" s="57"/>
      <c r="AM917" s="57"/>
      <c r="AN917" s="57"/>
      <c r="AO917" s="57"/>
      <c r="AP917" s="57"/>
      <c r="AQ917" s="57"/>
      <c r="AR917" s="57"/>
      <c r="AS917" s="57"/>
      <c r="AT917" s="57"/>
      <c r="AU917" s="57"/>
      <c r="AV917" s="57"/>
      <c r="AW917" s="57"/>
      <c r="AX917" s="57"/>
      <c r="AY917" s="57"/>
      <c r="AZ917" s="57"/>
      <c r="BA917" s="57"/>
      <c r="BB917" s="57"/>
      <c r="BC917" s="57"/>
      <c r="BD917" s="57"/>
      <c r="BE917" s="57"/>
      <c r="BF917" s="57"/>
      <c r="BG917" s="57"/>
      <c r="BH917" s="57"/>
      <c r="BI917" s="57"/>
      <c r="BJ917" s="57"/>
      <c r="BK917" s="57"/>
      <c r="BL917" s="57"/>
      <c r="BM917" s="57"/>
      <c r="BN917" s="57"/>
      <c r="BO917" s="57"/>
      <c r="BP917" s="57"/>
      <c r="BQ917" s="57"/>
      <c r="BR917" s="57"/>
      <c r="BS917" s="57"/>
      <c r="BT917" s="57"/>
      <c r="BU917" s="57"/>
      <c r="BV917" s="57"/>
      <c r="BW917" s="57"/>
      <c r="BX917" s="57"/>
      <c r="BY917" s="57"/>
      <c r="BZ917" s="57"/>
      <c r="CA917" s="57"/>
      <c r="CB917" s="57"/>
      <c r="CC917" s="57"/>
      <c r="CD917" s="57"/>
      <c r="CE917" s="57"/>
      <c r="CF917" s="57"/>
      <c r="CG917" s="57"/>
      <c r="CH917" s="57"/>
      <c r="CI917" s="57"/>
      <c r="CJ917" s="57"/>
      <c r="CK917" s="57"/>
      <c r="CL917" s="57"/>
      <c r="CM917" s="57"/>
      <c r="CN917" s="57"/>
      <c r="CO917" s="57"/>
      <c r="CP917" s="57"/>
      <c r="CQ917" s="57"/>
      <c r="CR917" s="57"/>
      <c r="CS917" s="57"/>
      <c r="CT917" s="57"/>
      <c r="CU917" s="57"/>
      <c r="CV917" s="57"/>
      <c r="CW917" s="57"/>
      <c r="CX917" s="57"/>
      <c r="CY917" s="57"/>
      <c r="CZ917" s="57"/>
      <c r="DA917" s="57"/>
      <c r="DB917" s="57"/>
      <c r="DC917" s="57"/>
      <c r="DD917" s="57"/>
      <c r="DE917" s="57"/>
      <c r="DF917" s="57"/>
      <c r="DG917" s="57"/>
      <c r="DH917" s="57"/>
      <c r="DI917" s="57"/>
      <c r="DJ917" s="57"/>
      <c r="DK917" s="57"/>
      <c r="DL917" s="57"/>
      <c r="DM917" s="57"/>
      <c r="DN917" s="57"/>
      <c r="DO917" s="57"/>
      <c r="DP917" s="57"/>
      <c r="DQ917" s="57"/>
      <c r="DR917" s="57"/>
      <c r="DS917" s="57"/>
      <c r="DT917" s="57"/>
      <c r="DU917" s="57"/>
      <c r="DV917" s="57"/>
      <c r="DW917" s="57"/>
      <c r="DX917" s="57"/>
      <c r="DY917" s="57"/>
      <c r="DZ917" s="57"/>
      <c r="EA917" s="57"/>
      <c r="EB917" s="57"/>
      <c r="EC917" s="57"/>
      <c r="ED917" s="57"/>
      <c r="EE917" s="57"/>
      <c r="EF917" s="57"/>
      <c r="EG917" s="57"/>
      <c r="EH917" s="57"/>
      <c r="EI917" s="57"/>
      <c r="EJ917" s="57"/>
      <c r="EK917" s="57"/>
      <c r="EL917" s="57"/>
      <c r="EM917" s="57"/>
      <c r="EN917" s="57"/>
      <c r="EO917" s="57"/>
      <c r="EP917" s="57"/>
      <c r="EQ917" s="57"/>
      <c r="ER917" s="57"/>
      <c r="ES917" s="57"/>
      <c r="ET917" s="57"/>
      <c r="EU917" s="57"/>
      <c r="EV917" s="57"/>
      <c r="EW917" s="57"/>
      <c r="EX917" s="57"/>
      <c r="EY917" s="57"/>
      <c r="EZ917" s="57"/>
      <c r="FA917" s="57"/>
      <c r="FB917" s="57"/>
      <c r="FC917" s="57"/>
      <c r="FD917" s="57"/>
      <c r="FE917" s="57"/>
      <c r="FF917" s="57"/>
      <c r="FG917" s="57"/>
      <c r="FH917" s="57"/>
      <c r="FI917" s="57"/>
      <c r="FJ917" s="57"/>
      <c r="FK917" s="57"/>
      <c r="FL917" s="57"/>
      <c r="FM917" s="57"/>
      <c r="FN917" s="57"/>
      <c r="FO917" s="57"/>
      <c r="FP917" s="57"/>
      <c r="FQ917" s="57"/>
      <c r="FR917" s="57"/>
      <c r="FS917" s="57"/>
      <c r="FT917" s="57"/>
      <c r="FU917" s="57"/>
      <c r="FV917" s="57"/>
      <c r="FW917" s="57"/>
      <c r="FX917" s="57"/>
      <c r="FY917" s="57"/>
      <c r="FZ917" s="57"/>
      <c r="GA917" s="57"/>
      <c r="GB917" s="57"/>
      <c r="GC917" s="57"/>
      <c r="GD917" s="57"/>
      <c r="GE917" s="57"/>
      <c r="GF917" s="57"/>
      <c r="GG917" s="57"/>
      <c r="GH917" s="57"/>
      <c r="GI917" s="57"/>
      <c r="GJ917" s="57"/>
      <c r="GK917" s="57"/>
      <c r="GL917" s="57"/>
      <c r="GM917" s="57"/>
      <c r="GN917" s="57"/>
      <c r="GO917" s="57"/>
      <c r="GP917" s="57"/>
      <c r="GQ917" s="57"/>
      <c r="GR917" s="57"/>
      <c r="GS917" s="57"/>
      <c r="GT917" s="57"/>
      <c r="GU917" s="57"/>
      <c r="GV917" s="57"/>
      <c r="GW917" s="57"/>
      <c r="GX917" s="57"/>
      <c r="GY917" s="57"/>
      <c r="GZ917" s="57"/>
      <c r="HA917" s="57"/>
      <c r="HB917" s="57"/>
      <c r="HC917" s="57"/>
      <c r="HD917" s="57"/>
      <c r="HE917" s="57"/>
      <c r="HF917" s="57"/>
      <c r="HG917" s="57"/>
      <c r="HH917" s="57"/>
      <c r="HI917" s="57"/>
      <c r="HJ917" s="57"/>
      <c r="HK917" s="57"/>
      <c r="HL917" s="57"/>
      <c r="HM917" s="57"/>
      <c r="HN917" s="57"/>
      <c r="HO917" s="57"/>
      <c r="HP917" s="57"/>
      <c r="HQ917" s="57"/>
      <c r="HR917" s="57"/>
      <c r="HS917" s="57"/>
      <c r="HT917" s="57"/>
      <c r="HU917" s="57"/>
      <c r="HV917" s="57"/>
      <c r="HW917" s="57"/>
      <c r="HX917" s="57"/>
      <c r="HY917" s="57"/>
      <c r="HZ917" s="57"/>
      <c r="IA917" s="57"/>
      <c r="IB917" s="57"/>
      <c r="IC917" s="57"/>
    </row>
    <row r="918" spans="4:237"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  <c r="AA918" s="57"/>
      <c r="AB918" s="57"/>
      <c r="AC918" s="57"/>
      <c r="AD918" s="57"/>
      <c r="AE918" s="57"/>
      <c r="AF918" s="57"/>
      <c r="AG918" s="57"/>
      <c r="AH918" s="57"/>
      <c r="AI918" s="57"/>
      <c r="AJ918" s="57"/>
      <c r="AK918" s="57"/>
      <c r="AL918" s="57"/>
      <c r="AM918" s="57"/>
      <c r="AN918" s="57"/>
      <c r="AO918" s="57"/>
      <c r="AP918" s="57"/>
      <c r="AQ918" s="57"/>
      <c r="AR918" s="57"/>
      <c r="AS918" s="57"/>
      <c r="AT918" s="57"/>
      <c r="AU918" s="57"/>
      <c r="AV918" s="57"/>
      <c r="AW918" s="57"/>
      <c r="AX918" s="57"/>
      <c r="AY918" s="57"/>
      <c r="AZ918" s="57"/>
      <c r="BA918" s="57"/>
      <c r="BB918" s="57"/>
      <c r="BC918" s="57"/>
      <c r="BD918" s="57"/>
      <c r="BE918" s="57"/>
      <c r="BF918" s="57"/>
      <c r="BG918" s="57"/>
      <c r="BH918" s="57"/>
      <c r="BI918" s="57"/>
      <c r="BJ918" s="57"/>
      <c r="BK918" s="57"/>
      <c r="BL918" s="57"/>
      <c r="BM918" s="57"/>
      <c r="BN918" s="57"/>
      <c r="BO918" s="57"/>
      <c r="BP918" s="57"/>
      <c r="BQ918" s="57"/>
      <c r="BR918" s="57"/>
      <c r="BS918" s="57"/>
      <c r="BT918" s="57"/>
      <c r="BU918" s="57"/>
      <c r="BV918" s="57"/>
      <c r="BW918" s="57"/>
      <c r="BX918" s="57"/>
      <c r="BY918" s="57"/>
      <c r="BZ918" s="57"/>
      <c r="CA918" s="57"/>
      <c r="CB918" s="57"/>
      <c r="CC918" s="57"/>
      <c r="CD918" s="57"/>
      <c r="CE918" s="57"/>
      <c r="CF918" s="57"/>
      <c r="CG918" s="57"/>
      <c r="CH918" s="57"/>
      <c r="CI918" s="57"/>
      <c r="CJ918" s="57"/>
      <c r="CK918" s="57"/>
      <c r="CL918" s="57"/>
      <c r="CM918" s="57"/>
      <c r="CN918" s="57"/>
      <c r="CO918" s="57"/>
      <c r="CP918" s="57"/>
      <c r="CQ918" s="57"/>
      <c r="CR918" s="57"/>
      <c r="CS918" s="57"/>
      <c r="CT918" s="57"/>
      <c r="CU918" s="57"/>
      <c r="CV918" s="57"/>
      <c r="CW918" s="57"/>
      <c r="CX918" s="57"/>
      <c r="CY918" s="57"/>
      <c r="CZ918" s="57"/>
      <c r="DA918" s="57"/>
      <c r="DB918" s="57"/>
      <c r="DC918" s="57"/>
      <c r="DD918" s="57"/>
      <c r="DE918" s="57"/>
      <c r="DF918" s="57"/>
      <c r="DG918" s="57"/>
      <c r="DH918" s="57"/>
      <c r="DI918" s="57"/>
      <c r="DJ918" s="57"/>
      <c r="DK918" s="57"/>
      <c r="DL918" s="57"/>
      <c r="DM918" s="57"/>
      <c r="DN918" s="57"/>
      <c r="DO918" s="57"/>
      <c r="DP918" s="57"/>
      <c r="DQ918" s="57"/>
      <c r="DR918" s="57"/>
      <c r="DS918" s="57"/>
      <c r="DT918" s="57"/>
      <c r="DU918" s="57"/>
      <c r="DV918" s="57"/>
      <c r="DW918" s="57"/>
      <c r="DX918" s="57"/>
      <c r="DY918" s="57"/>
      <c r="DZ918" s="57"/>
      <c r="EA918" s="57"/>
      <c r="EB918" s="57"/>
      <c r="EC918" s="57"/>
      <c r="ED918" s="57"/>
      <c r="EE918" s="57"/>
      <c r="EF918" s="57"/>
      <c r="EG918" s="57"/>
      <c r="EH918" s="57"/>
      <c r="EI918" s="57"/>
      <c r="EJ918" s="57"/>
      <c r="EK918" s="57"/>
      <c r="EL918" s="57"/>
      <c r="EM918" s="57"/>
      <c r="EN918" s="57"/>
      <c r="EO918" s="57"/>
      <c r="EP918" s="57"/>
      <c r="EQ918" s="57"/>
      <c r="ER918" s="57"/>
      <c r="ES918" s="57"/>
      <c r="ET918" s="57"/>
      <c r="EU918" s="57"/>
      <c r="EV918" s="57"/>
      <c r="EW918" s="57"/>
      <c r="EX918" s="57"/>
      <c r="EY918" s="57"/>
      <c r="EZ918" s="57"/>
      <c r="FA918" s="57"/>
      <c r="FB918" s="57"/>
      <c r="FC918" s="57"/>
      <c r="FD918" s="57"/>
      <c r="FE918" s="57"/>
      <c r="FF918" s="57"/>
      <c r="FG918" s="57"/>
      <c r="FH918" s="57"/>
      <c r="FI918" s="57"/>
      <c r="FJ918" s="57"/>
      <c r="FK918" s="57"/>
      <c r="FL918" s="57"/>
      <c r="FM918" s="57"/>
      <c r="FN918" s="57"/>
      <c r="FO918" s="57"/>
      <c r="FP918" s="57"/>
      <c r="FQ918" s="57"/>
      <c r="FR918" s="57"/>
      <c r="FS918" s="57"/>
      <c r="FT918" s="57"/>
      <c r="FU918" s="57"/>
      <c r="FV918" s="57"/>
      <c r="FW918" s="57"/>
      <c r="FX918" s="57"/>
      <c r="FY918" s="57"/>
      <c r="FZ918" s="57"/>
      <c r="GA918" s="57"/>
      <c r="GB918" s="57"/>
      <c r="GC918" s="57"/>
      <c r="GD918" s="57"/>
      <c r="GE918" s="57"/>
      <c r="GF918" s="57"/>
      <c r="GG918" s="57"/>
      <c r="GH918" s="57"/>
      <c r="GI918" s="57"/>
      <c r="GJ918" s="57"/>
      <c r="GK918" s="57"/>
      <c r="GL918" s="57"/>
      <c r="GM918" s="57"/>
      <c r="GN918" s="57"/>
      <c r="GO918" s="57"/>
      <c r="GP918" s="57"/>
      <c r="GQ918" s="57"/>
      <c r="GR918" s="57"/>
      <c r="GS918" s="57"/>
      <c r="GT918" s="57"/>
      <c r="GU918" s="57"/>
      <c r="GV918" s="57"/>
      <c r="GW918" s="57"/>
      <c r="GX918" s="57"/>
      <c r="GY918" s="57"/>
      <c r="GZ918" s="57"/>
      <c r="HA918" s="57"/>
      <c r="HB918" s="57"/>
      <c r="HC918" s="57"/>
      <c r="HD918" s="57"/>
      <c r="HE918" s="57"/>
      <c r="HF918" s="57"/>
      <c r="HG918" s="57"/>
      <c r="HH918" s="57"/>
      <c r="HI918" s="57"/>
      <c r="HJ918" s="57"/>
      <c r="HK918" s="57"/>
      <c r="HL918" s="57"/>
      <c r="HM918" s="57"/>
      <c r="HN918" s="57"/>
      <c r="HO918" s="57"/>
      <c r="HP918" s="57"/>
      <c r="HQ918" s="57"/>
      <c r="HR918" s="57"/>
      <c r="HS918" s="57"/>
      <c r="HT918" s="57"/>
      <c r="HU918" s="57"/>
      <c r="HV918" s="57"/>
      <c r="HW918" s="57"/>
      <c r="HX918" s="57"/>
      <c r="HY918" s="57"/>
      <c r="HZ918" s="57"/>
      <c r="IA918" s="57"/>
      <c r="IB918" s="57"/>
      <c r="IC918" s="57"/>
    </row>
    <row r="919" spans="4:237"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  <c r="AA919" s="57"/>
      <c r="AB919" s="57"/>
      <c r="AC919" s="57"/>
      <c r="AD919" s="57"/>
      <c r="AE919" s="57"/>
      <c r="AF919" s="57"/>
      <c r="AG919" s="57"/>
      <c r="AH919" s="57"/>
      <c r="AI919" s="57"/>
      <c r="AJ919" s="57"/>
      <c r="AK919" s="57"/>
      <c r="AL919" s="57"/>
      <c r="AM919" s="57"/>
      <c r="AN919" s="57"/>
      <c r="AO919" s="57"/>
      <c r="AP919" s="57"/>
      <c r="AQ919" s="57"/>
      <c r="AR919" s="57"/>
      <c r="AS919" s="57"/>
      <c r="AT919" s="57"/>
      <c r="AU919" s="57"/>
      <c r="AV919" s="57"/>
      <c r="AW919" s="57"/>
      <c r="AX919" s="57"/>
      <c r="AY919" s="57"/>
      <c r="AZ919" s="57"/>
      <c r="BA919" s="57"/>
      <c r="BB919" s="57"/>
      <c r="BC919" s="57"/>
      <c r="BD919" s="57"/>
      <c r="BE919" s="57"/>
      <c r="BF919" s="57"/>
      <c r="BG919" s="57"/>
      <c r="BH919" s="57"/>
      <c r="BI919" s="57"/>
      <c r="BJ919" s="57"/>
      <c r="BK919" s="57"/>
      <c r="BL919" s="57"/>
      <c r="BM919" s="57"/>
      <c r="BN919" s="57"/>
      <c r="BO919" s="57"/>
      <c r="BP919" s="57"/>
      <c r="BQ919" s="57"/>
      <c r="BR919" s="57"/>
      <c r="BS919" s="57"/>
      <c r="BT919" s="57"/>
      <c r="BU919" s="57"/>
      <c r="BV919" s="57"/>
      <c r="BW919" s="57"/>
      <c r="BX919" s="57"/>
      <c r="BY919" s="57"/>
      <c r="BZ919" s="57"/>
      <c r="CA919" s="57"/>
      <c r="CB919" s="57"/>
      <c r="CC919" s="57"/>
      <c r="CD919" s="57"/>
      <c r="CE919" s="57"/>
      <c r="CF919" s="57"/>
      <c r="CG919" s="57"/>
      <c r="CH919" s="57"/>
      <c r="CI919" s="57"/>
      <c r="CJ919" s="57"/>
      <c r="CK919" s="57"/>
      <c r="CL919" s="57"/>
      <c r="CM919" s="57"/>
      <c r="CN919" s="57"/>
      <c r="CO919" s="57"/>
      <c r="CP919" s="57"/>
      <c r="CQ919" s="57"/>
      <c r="CR919" s="57"/>
      <c r="CS919" s="57"/>
      <c r="CT919" s="57"/>
      <c r="CU919" s="57"/>
      <c r="CV919" s="57"/>
      <c r="CW919" s="57"/>
      <c r="CX919" s="57"/>
      <c r="CY919" s="57"/>
      <c r="CZ919" s="57"/>
      <c r="DA919" s="57"/>
      <c r="DB919" s="57"/>
      <c r="DC919" s="57"/>
      <c r="DD919" s="57"/>
      <c r="DE919" s="57"/>
      <c r="DF919" s="57"/>
      <c r="DG919" s="57"/>
      <c r="DH919" s="57"/>
      <c r="DI919" s="57"/>
      <c r="DJ919" s="57"/>
      <c r="DK919" s="57"/>
      <c r="DL919" s="57"/>
      <c r="DM919" s="57"/>
      <c r="DN919" s="57"/>
      <c r="DO919" s="57"/>
      <c r="DP919" s="57"/>
      <c r="DQ919" s="57"/>
      <c r="DR919" s="57"/>
      <c r="DS919" s="57"/>
      <c r="DT919" s="57"/>
      <c r="DU919" s="57"/>
      <c r="DV919" s="57"/>
      <c r="DW919" s="57"/>
      <c r="DX919" s="57"/>
      <c r="DY919" s="57"/>
      <c r="DZ919" s="57"/>
      <c r="EA919" s="57"/>
      <c r="EB919" s="57"/>
      <c r="EC919" s="57"/>
      <c r="ED919" s="57"/>
      <c r="EE919" s="57"/>
      <c r="EF919" s="57"/>
      <c r="EG919" s="57"/>
      <c r="EH919" s="57"/>
      <c r="EI919" s="57"/>
      <c r="EJ919" s="57"/>
      <c r="EK919" s="57"/>
      <c r="EL919" s="57"/>
      <c r="EM919" s="57"/>
      <c r="EN919" s="57"/>
      <c r="EO919" s="57"/>
      <c r="EP919" s="57"/>
      <c r="EQ919" s="57"/>
      <c r="ER919" s="57"/>
      <c r="ES919" s="57"/>
      <c r="ET919" s="57"/>
      <c r="EU919" s="57"/>
      <c r="EV919" s="57"/>
      <c r="EW919" s="57"/>
      <c r="EX919" s="57"/>
      <c r="EY919" s="57"/>
      <c r="EZ919" s="57"/>
      <c r="FA919" s="57"/>
      <c r="FB919" s="57"/>
      <c r="FC919" s="57"/>
      <c r="FD919" s="57"/>
      <c r="FE919" s="57"/>
      <c r="FF919" s="57"/>
      <c r="FG919" s="57"/>
      <c r="FH919" s="57"/>
      <c r="FI919" s="57"/>
      <c r="FJ919" s="57"/>
      <c r="FK919" s="57"/>
      <c r="FL919" s="57"/>
      <c r="FM919" s="57"/>
      <c r="FN919" s="57"/>
      <c r="FO919" s="57"/>
      <c r="FP919" s="57"/>
      <c r="FQ919" s="57"/>
      <c r="FR919" s="57"/>
      <c r="FS919" s="57"/>
      <c r="FT919" s="57"/>
      <c r="FU919" s="57"/>
      <c r="FV919" s="57"/>
      <c r="FW919" s="57"/>
      <c r="FX919" s="57"/>
      <c r="FY919" s="57"/>
      <c r="FZ919" s="57"/>
      <c r="GA919" s="57"/>
      <c r="GB919" s="57"/>
      <c r="GC919" s="57"/>
      <c r="GD919" s="57"/>
      <c r="GE919" s="57"/>
      <c r="GF919" s="57"/>
      <c r="GG919" s="57"/>
      <c r="GH919" s="57"/>
      <c r="GI919" s="57"/>
      <c r="GJ919" s="57"/>
      <c r="GK919" s="57"/>
      <c r="GL919" s="57"/>
      <c r="GM919" s="57"/>
      <c r="GN919" s="57"/>
      <c r="GO919" s="57"/>
      <c r="GP919" s="57"/>
      <c r="GQ919" s="57"/>
      <c r="GR919" s="57"/>
      <c r="GS919" s="57"/>
      <c r="GT919" s="57"/>
      <c r="GU919" s="57"/>
      <c r="GV919" s="57"/>
      <c r="GW919" s="57"/>
      <c r="GX919" s="57"/>
      <c r="GY919" s="57"/>
      <c r="GZ919" s="57"/>
      <c r="HA919" s="57"/>
      <c r="HB919" s="57"/>
      <c r="HC919" s="57"/>
      <c r="HD919" s="57"/>
      <c r="HE919" s="57"/>
      <c r="HF919" s="57"/>
      <c r="HG919" s="57"/>
      <c r="HH919" s="57"/>
      <c r="HI919" s="57"/>
      <c r="HJ919" s="57"/>
      <c r="HK919" s="57"/>
      <c r="HL919" s="57"/>
      <c r="HM919" s="57"/>
      <c r="HN919" s="57"/>
      <c r="HO919" s="57"/>
      <c r="HP919" s="57"/>
      <c r="HQ919" s="57"/>
      <c r="HR919" s="57"/>
      <c r="HS919" s="57"/>
      <c r="HT919" s="57"/>
      <c r="HU919" s="57"/>
      <c r="HV919" s="57"/>
      <c r="HW919" s="57"/>
      <c r="HX919" s="57"/>
      <c r="HY919" s="57"/>
      <c r="HZ919" s="57"/>
      <c r="IA919" s="57"/>
      <c r="IB919" s="57"/>
      <c r="IC919" s="57"/>
    </row>
    <row r="920" spans="4:237"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  <c r="AA920" s="57"/>
      <c r="AB920" s="57"/>
      <c r="AC920" s="57"/>
      <c r="AD920" s="57"/>
      <c r="AE920" s="57"/>
      <c r="AF920" s="57"/>
      <c r="AG920" s="57"/>
      <c r="AH920" s="57"/>
      <c r="AI920" s="57"/>
      <c r="AJ920" s="57"/>
      <c r="AK920" s="57"/>
      <c r="AL920" s="57"/>
      <c r="AM920" s="57"/>
      <c r="AN920" s="57"/>
      <c r="AO920" s="57"/>
      <c r="AP920" s="57"/>
      <c r="AQ920" s="57"/>
      <c r="AR920" s="57"/>
      <c r="AS920" s="57"/>
      <c r="AT920" s="57"/>
      <c r="AU920" s="57"/>
      <c r="AV920" s="57"/>
      <c r="AW920" s="57"/>
      <c r="AX920" s="57"/>
      <c r="AY920" s="57"/>
      <c r="AZ920" s="57"/>
      <c r="BA920" s="57"/>
      <c r="BB920" s="57"/>
      <c r="BC920" s="57"/>
      <c r="BD920" s="57"/>
      <c r="BE920" s="57"/>
      <c r="BF920" s="57"/>
      <c r="BG920" s="57"/>
      <c r="BH920" s="57"/>
      <c r="BI920" s="57"/>
      <c r="BJ920" s="57"/>
      <c r="BK920" s="57"/>
      <c r="BL920" s="57"/>
      <c r="BM920" s="57"/>
      <c r="BN920" s="57"/>
      <c r="BO920" s="57"/>
      <c r="BP920" s="57"/>
      <c r="BQ920" s="57"/>
      <c r="BR920" s="57"/>
      <c r="BS920" s="57"/>
      <c r="BT920" s="57"/>
      <c r="BU920" s="57"/>
      <c r="BV920" s="57"/>
      <c r="BW920" s="57"/>
      <c r="BX920" s="57"/>
      <c r="BY920" s="57"/>
      <c r="BZ920" s="57"/>
      <c r="CA920" s="57"/>
      <c r="CB920" s="57"/>
      <c r="CC920" s="57"/>
      <c r="CD920" s="57"/>
      <c r="CE920" s="57"/>
      <c r="CF920" s="57"/>
      <c r="CG920" s="57"/>
      <c r="CH920" s="57"/>
      <c r="CI920" s="57"/>
      <c r="CJ920" s="57"/>
      <c r="CK920" s="57"/>
      <c r="CL920" s="57"/>
      <c r="CM920" s="57"/>
      <c r="CN920" s="57"/>
      <c r="CO920" s="57"/>
      <c r="CP920" s="57"/>
      <c r="CQ920" s="57"/>
      <c r="CR920" s="57"/>
      <c r="CS920" s="57"/>
      <c r="CT920" s="57"/>
      <c r="CU920" s="57"/>
      <c r="CV920" s="57"/>
      <c r="CW920" s="57"/>
      <c r="CX920" s="57"/>
      <c r="CY920" s="57"/>
      <c r="CZ920" s="57"/>
      <c r="DA920" s="57"/>
      <c r="DB920" s="57"/>
      <c r="DC920" s="57"/>
      <c r="DD920" s="57"/>
      <c r="DE920" s="57"/>
      <c r="DF920" s="57"/>
      <c r="DG920" s="57"/>
      <c r="DH920" s="57"/>
      <c r="DI920" s="57"/>
      <c r="DJ920" s="57"/>
      <c r="DK920" s="57"/>
      <c r="DL920" s="57"/>
      <c r="DM920" s="57"/>
      <c r="DN920" s="57"/>
      <c r="DO920" s="57"/>
      <c r="DP920" s="57"/>
      <c r="DQ920" s="57"/>
      <c r="DR920" s="57"/>
      <c r="DS920" s="57"/>
      <c r="DT920" s="57"/>
      <c r="DU920" s="57"/>
      <c r="DV920" s="57"/>
      <c r="DW920" s="57"/>
      <c r="DX920" s="57"/>
      <c r="DY920" s="57"/>
      <c r="DZ920" s="57"/>
      <c r="EA920" s="57"/>
      <c r="EB920" s="57"/>
      <c r="EC920" s="57"/>
      <c r="ED920" s="57"/>
      <c r="EE920" s="57"/>
      <c r="EF920" s="57"/>
      <c r="EG920" s="57"/>
      <c r="EH920" s="57"/>
      <c r="EI920" s="57"/>
      <c r="EJ920" s="57"/>
      <c r="EK920" s="57"/>
      <c r="EL920" s="57"/>
      <c r="EM920" s="57"/>
      <c r="EN920" s="57"/>
      <c r="EO920" s="57"/>
      <c r="EP920" s="57"/>
      <c r="EQ920" s="57"/>
      <c r="ER920" s="57"/>
      <c r="ES920" s="57"/>
      <c r="ET920" s="57"/>
      <c r="EU920" s="57"/>
      <c r="EV920" s="57"/>
      <c r="EW920" s="57"/>
      <c r="EX920" s="57"/>
      <c r="EY920" s="57"/>
      <c r="EZ920" s="57"/>
      <c r="FA920" s="57"/>
      <c r="FB920" s="57"/>
      <c r="FC920" s="57"/>
      <c r="FD920" s="57"/>
      <c r="FE920" s="57"/>
      <c r="FF920" s="57"/>
      <c r="FG920" s="57"/>
      <c r="FH920" s="57"/>
      <c r="FI920" s="57"/>
      <c r="FJ920" s="57"/>
      <c r="FK920" s="57"/>
      <c r="FL920" s="57"/>
      <c r="FM920" s="57"/>
      <c r="FN920" s="57"/>
      <c r="FO920" s="57"/>
      <c r="FP920" s="57"/>
      <c r="FQ920" s="57"/>
      <c r="FR920" s="57"/>
      <c r="FS920" s="57"/>
      <c r="FT920" s="57"/>
      <c r="FU920" s="57"/>
      <c r="FV920" s="57"/>
      <c r="FW920" s="57"/>
      <c r="FX920" s="57"/>
      <c r="FY920" s="57"/>
      <c r="FZ920" s="57"/>
      <c r="GA920" s="57"/>
      <c r="GB920" s="57"/>
      <c r="GC920" s="57"/>
      <c r="GD920" s="57"/>
      <c r="GE920" s="57"/>
      <c r="GF920" s="57"/>
      <c r="GG920" s="57"/>
      <c r="GH920" s="57"/>
      <c r="GI920" s="57"/>
      <c r="GJ920" s="57"/>
      <c r="GK920" s="57"/>
      <c r="GL920" s="57"/>
      <c r="GM920" s="57"/>
      <c r="GN920" s="57"/>
      <c r="GO920" s="57"/>
      <c r="GP920" s="57"/>
      <c r="GQ920" s="57"/>
      <c r="GR920" s="57"/>
      <c r="GS920" s="57"/>
      <c r="GT920" s="57"/>
      <c r="GU920" s="57"/>
      <c r="GV920" s="57"/>
      <c r="GW920" s="57"/>
      <c r="GX920" s="57"/>
      <c r="GY920" s="57"/>
      <c r="GZ920" s="57"/>
      <c r="HA920" s="57"/>
      <c r="HB920" s="57"/>
      <c r="HC920" s="57"/>
      <c r="HD920" s="57"/>
      <c r="HE920" s="57"/>
      <c r="HF920" s="57"/>
      <c r="HG920" s="57"/>
      <c r="HH920" s="57"/>
      <c r="HI920" s="57"/>
      <c r="HJ920" s="57"/>
      <c r="HK920" s="57"/>
      <c r="HL920" s="57"/>
      <c r="HM920" s="57"/>
      <c r="HN920" s="57"/>
      <c r="HO920" s="57"/>
      <c r="HP920" s="57"/>
      <c r="HQ920" s="57"/>
      <c r="HR920" s="57"/>
      <c r="HS920" s="57"/>
      <c r="HT920" s="57"/>
      <c r="HU920" s="57"/>
      <c r="HV920" s="57"/>
      <c r="HW920" s="57"/>
      <c r="HX920" s="57"/>
      <c r="HY920" s="57"/>
      <c r="HZ920" s="57"/>
      <c r="IA920" s="57"/>
      <c r="IB920" s="57"/>
      <c r="IC920" s="57"/>
    </row>
    <row r="921" spans="4:237"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  <c r="AA921" s="57"/>
      <c r="AB921" s="57"/>
      <c r="AC921" s="57"/>
      <c r="AD921" s="57"/>
      <c r="AE921" s="57"/>
      <c r="AF921" s="57"/>
      <c r="AG921" s="57"/>
      <c r="AH921" s="57"/>
      <c r="AI921" s="57"/>
      <c r="AJ921" s="57"/>
      <c r="AK921" s="57"/>
      <c r="AL921" s="57"/>
      <c r="AM921" s="57"/>
      <c r="AN921" s="57"/>
      <c r="AO921" s="57"/>
      <c r="AP921" s="57"/>
      <c r="AQ921" s="57"/>
      <c r="AR921" s="57"/>
      <c r="AS921" s="57"/>
      <c r="AT921" s="57"/>
      <c r="AU921" s="57"/>
      <c r="AV921" s="57"/>
      <c r="AW921" s="57"/>
      <c r="AX921" s="57"/>
      <c r="AY921" s="57"/>
      <c r="AZ921" s="57"/>
      <c r="BA921" s="57"/>
      <c r="BB921" s="57"/>
      <c r="BC921" s="57"/>
      <c r="BD921" s="57"/>
      <c r="BE921" s="57"/>
      <c r="BF921" s="57"/>
      <c r="BG921" s="57"/>
      <c r="BH921" s="57"/>
      <c r="BI921" s="57"/>
      <c r="BJ921" s="57"/>
      <c r="BK921" s="57"/>
      <c r="BL921" s="57"/>
      <c r="BM921" s="57"/>
      <c r="BN921" s="57"/>
      <c r="BO921" s="57"/>
      <c r="BP921" s="57"/>
      <c r="BQ921" s="57"/>
      <c r="BR921" s="57"/>
      <c r="BS921" s="57"/>
      <c r="BT921" s="57"/>
      <c r="BU921" s="57"/>
      <c r="BV921" s="57"/>
      <c r="BW921" s="57"/>
      <c r="BX921" s="57"/>
      <c r="BY921" s="57"/>
      <c r="BZ921" s="57"/>
      <c r="CA921" s="57"/>
      <c r="CB921" s="57"/>
      <c r="CC921" s="57"/>
      <c r="CD921" s="57"/>
      <c r="CE921" s="57"/>
      <c r="CF921" s="57"/>
      <c r="CG921" s="57"/>
      <c r="CH921" s="57"/>
      <c r="CI921" s="57"/>
      <c r="CJ921" s="57"/>
      <c r="CK921" s="57"/>
      <c r="CL921" s="57"/>
      <c r="CM921" s="57"/>
      <c r="CN921" s="57"/>
      <c r="CO921" s="57"/>
      <c r="CP921" s="57"/>
      <c r="CQ921" s="57"/>
      <c r="CR921" s="57"/>
      <c r="CS921" s="57"/>
      <c r="CT921" s="57"/>
      <c r="CU921" s="57"/>
      <c r="CV921" s="57"/>
      <c r="CW921" s="57"/>
      <c r="CX921" s="57"/>
      <c r="CY921" s="57"/>
      <c r="CZ921" s="57"/>
      <c r="DA921" s="57"/>
      <c r="DB921" s="57"/>
      <c r="DC921" s="57"/>
      <c r="DD921" s="57"/>
      <c r="DE921" s="57"/>
      <c r="DF921" s="57"/>
      <c r="DG921" s="57"/>
      <c r="DH921" s="57"/>
      <c r="DI921" s="57"/>
      <c r="DJ921" s="57"/>
      <c r="DK921" s="57"/>
      <c r="DL921" s="57"/>
      <c r="DM921" s="57"/>
      <c r="DN921" s="57"/>
      <c r="DO921" s="57"/>
      <c r="DP921" s="57"/>
      <c r="DQ921" s="57"/>
      <c r="DR921" s="57"/>
      <c r="DS921" s="57"/>
      <c r="DT921" s="57"/>
      <c r="DU921" s="57"/>
      <c r="DV921" s="57"/>
      <c r="DW921" s="57"/>
      <c r="DX921" s="57"/>
      <c r="DY921" s="57"/>
      <c r="DZ921" s="57"/>
      <c r="EA921" s="57"/>
      <c r="EB921" s="57"/>
      <c r="EC921" s="57"/>
      <c r="ED921" s="57"/>
      <c r="EE921" s="57"/>
      <c r="EF921" s="57"/>
      <c r="EG921" s="57"/>
      <c r="EH921" s="57"/>
      <c r="EI921" s="57"/>
      <c r="EJ921" s="57"/>
      <c r="EK921" s="57"/>
      <c r="EL921" s="57"/>
      <c r="EM921" s="57"/>
      <c r="EN921" s="57"/>
      <c r="EO921" s="57"/>
      <c r="EP921" s="57"/>
      <c r="EQ921" s="57"/>
      <c r="ER921" s="57"/>
      <c r="ES921" s="57"/>
      <c r="ET921" s="57"/>
      <c r="EU921" s="57"/>
      <c r="EV921" s="57"/>
      <c r="EW921" s="57"/>
      <c r="EX921" s="57"/>
      <c r="EY921" s="57"/>
      <c r="EZ921" s="57"/>
      <c r="FA921" s="57"/>
      <c r="FB921" s="57"/>
      <c r="FC921" s="57"/>
      <c r="FD921" s="57"/>
      <c r="FE921" s="57"/>
      <c r="FF921" s="57"/>
      <c r="FG921" s="57"/>
      <c r="FH921" s="57"/>
      <c r="FI921" s="57"/>
      <c r="FJ921" s="57"/>
      <c r="FK921" s="57"/>
      <c r="FL921" s="57"/>
      <c r="FM921" s="57"/>
      <c r="FN921" s="57"/>
      <c r="FO921" s="57"/>
      <c r="FP921" s="57"/>
      <c r="FQ921" s="57"/>
      <c r="FR921" s="57"/>
      <c r="FS921" s="57"/>
      <c r="FT921" s="57"/>
      <c r="FU921" s="57"/>
      <c r="FV921" s="57"/>
      <c r="FW921" s="57"/>
      <c r="FX921" s="57"/>
      <c r="FY921" s="57"/>
      <c r="FZ921" s="57"/>
      <c r="GA921" s="57"/>
      <c r="GB921" s="57"/>
      <c r="GC921" s="57"/>
      <c r="GD921" s="57"/>
      <c r="GE921" s="57"/>
      <c r="GF921" s="57"/>
      <c r="GG921" s="57"/>
      <c r="GH921" s="57"/>
      <c r="GI921" s="57"/>
      <c r="GJ921" s="57"/>
      <c r="GK921" s="57"/>
      <c r="GL921" s="57"/>
      <c r="GM921" s="57"/>
      <c r="GN921" s="57"/>
      <c r="GO921" s="57"/>
      <c r="GP921" s="57"/>
      <c r="GQ921" s="57"/>
      <c r="GR921" s="57"/>
      <c r="GS921" s="57"/>
      <c r="GT921" s="57"/>
      <c r="GU921" s="57"/>
      <c r="GV921" s="57"/>
      <c r="GW921" s="57"/>
      <c r="GX921" s="57"/>
      <c r="GY921" s="57"/>
      <c r="GZ921" s="57"/>
      <c r="HA921" s="57"/>
      <c r="HB921" s="57"/>
      <c r="HC921" s="57"/>
      <c r="HD921" s="57"/>
      <c r="HE921" s="57"/>
      <c r="HF921" s="57"/>
      <c r="HG921" s="57"/>
      <c r="HH921" s="57"/>
      <c r="HI921" s="57"/>
      <c r="HJ921" s="57"/>
      <c r="HK921" s="57"/>
      <c r="HL921" s="57"/>
      <c r="HM921" s="57"/>
      <c r="HN921" s="57"/>
      <c r="HO921" s="57"/>
      <c r="HP921" s="57"/>
      <c r="HQ921" s="57"/>
      <c r="HR921" s="57"/>
      <c r="HS921" s="57"/>
      <c r="HT921" s="57"/>
      <c r="HU921" s="57"/>
      <c r="HV921" s="57"/>
      <c r="HW921" s="57"/>
      <c r="HX921" s="57"/>
      <c r="HY921" s="57"/>
      <c r="HZ921" s="57"/>
      <c r="IA921" s="57"/>
      <c r="IB921" s="57"/>
      <c r="IC921" s="57"/>
    </row>
    <row r="922" spans="4:237"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  <c r="AA922" s="57"/>
      <c r="AB922" s="57"/>
      <c r="AC922" s="57"/>
      <c r="AD922" s="57"/>
      <c r="AE922" s="57"/>
      <c r="AF922" s="57"/>
      <c r="AG922" s="57"/>
      <c r="AH922" s="57"/>
      <c r="AI922" s="57"/>
      <c r="AJ922" s="57"/>
      <c r="AK922" s="57"/>
      <c r="AL922" s="57"/>
      <c r="AM922" s="57"/>
      <c r="AN922" s="57"/>
      <c r="AO922" s="57"/>
      <c r="AP922" s="57"/>
      <c r="AQ922" s="57"/>
      <c r="AR922" s="57"/>
      <c r="AS922" s="57"/>
      <c r="AT922" s="57"/>
      <c r="AU922" s="57"/>
      <c r="AV922" s="57"/>
      <c r="AW922" s="57"/>
      <c r="AX922" s="57"/>
      <c r="AY922" s="57"/>
      <c r="AZ922" s="57"/>
      <c r="BA922" s="57"/>
      <c r="BB922" s="57"/>
      <c r="BC922" s="57"/>
      <c r="BD922" s="57"/>
      <c r="BE922" s="57"/>
      <c r="BF922" s="57"/>
      <c r="BG922" s="57"/>
      <c r="BH922" s="57"/>
      <c r="BI922" s="57"/>
      <c r="BJ922" s="57"/>
      <c r="BK922" s="57"/>
      <c r="BL922" s="57"/>
      <c r="BM922" s="57"/>
      <c r="BN922" s="57"/>
      <c r="BO922" s="57"/>
      <c r="BP922" s="57"/>
      <c r="BQ922" s="57"/>
      <c r="BR922" s="57"/>
      <c r="BS922" s="57"/>
      <c r="BT922" s="57"/>
      <c r="BU922" s="57"/>
      <c r="BV922" s="57"/>
      <c r="BW922" s="57"/>
      <c r="BX922" s="57"/>
      <c r="BY922" s="57"/>
      <c r="BZ922" s="57"/>
      <c r="CA922" s="57"/>
      <c r="CB922" s="57"/>
      <c r="CC922" s="57"/>
      <c r="CD922" s="57"/>
      <c r="CE922" s="57"/>
      <c r="CF922" s="57"/>
      <c r="CG922" s="57"/>
      <c r="CH922" s="57"/>
      <c r="CI922" s="57"/>
      <c r="CJ922" s="57"/>
      <c r="CK922" s="57"/>
      <c r="CL922" s="57"/>
      <c r="CM922" s="57"/>
      <c r="CN922" s="57"/>
      <c r="CO922" s="57"/>
      <c r="CP922" s="57"/>
      <c r="CQ922" s="57"/>
      <c r="CR922" s="57"/>
      <c r="CS922" s="57"/>
      <c r="CT922" s="57"/>
      <c r="CU922" s="57"/>
      <c r="CV922" s="57"/>
      <c r="CW922" s="57"/>
      <c r="CX922" s="57"/>
      <c r="CY922" s="57"/>
      <c r="CZ922" s="57"/>
      <c r="DA922" s="57"/>
      <c r="DB922" s="57"/>
      <c r="DC922" s="57"/>
      <c r="DD922" s="57"/>
      <c r="DE922" s="57"/>
      <c r="DF922" s="57"/>
      <c r="DG922" s="57"/>
      <c r="DH922" s="57"/>
      <c r="DI922" s="57"/>
      <c r="DJ922" s="57"/>
      <c r="DK922" s="57"/>
      <c r="DL922" s="57"/>
      <c r="DM922" s="57"/>
      <c r="DN922" s="57"/>
      <c r="DO922" s="57"/>
      <c r="DP922" s="57"/>
      <c r="DQ922" s="57"/>
      <c r="DR922" s="57"/>
      <c r="DS922" s="57"/>
      <c r="DT922" s="57"/>
      <c r="DU922" s="57"/>
      <c r="DV922" s="57"/>
      <c r="DW922" s="57"/>
      <c r="DX922" s="57"/>
      <c r="DY922" s="57"/>
      <c r="DZ922" s="57"/>
      <c r="EA922" s="57"/>
      <c r="EB922" s="57"/>
      <c r="EC922" s="57"/>
      <c r="ED922" s="57"/>
      <c r="EE922" s="57"/>
      <c r="EF922" s="57"/>
      <c r="EG922" s="57"/>
      <c r="EH922" s="57"/>
      <c r="EI922" s="57"/>
      <c r="EJ922" s="57"/>
      <c r="EK922" s="57"/>
      <c r="EL922" s="57"/>
      <c r="EM922" s="57"/>
      <c r="EN922" s="57"/>
      <c r="EO922" s="57"/>
      <c r="EP922" s="57"/>
      <c r="EQ922" s="57"/>
      <c r="ER922" s="57"/>
      <c r="ES922" s="57"/>
      <c r="ET922" s="57"/>
      <c r="EU922" s="57"/>
      <c r="EV922" s="57"/>
      <c r="EW922" s="57"/>
      <c r="EX922" s="57"/>
      <c r="EY922" s="57"/>
      <c r="EZ922" s="57"/>
      <c r="FA922" s="57"/>
      <c r="FB922" s="57"/>
      <c r="FC922" s="57"/>
      <c r="FD922" s="57"/>
      <c r="FE922" s="57"/>
      <c r="FF922" s="57"/>
      <c r="FG922" s="57"/>
      <c r="FH922" s="57"/>
      <c r="FI922" s="57"/>
      <c r="FJ922" s="57"/>
      <c r="FK922" s="57"/>
      <c r="FL922" s="57"/>
      <c r="FM922" s="57"/>
      <c r="FN922" s="57"/>
      <c r="FO922" s="57"/>
      <c r="FP922" s="57"/>
      <c r="FQ922" s="57"/>
      <c r="FR922" s="57"/>
      <c r="FS922" s="57"/>
      <c r="FT922" s="57"/>
      <c r="FU922" s="57"/>
      <c r="FV922" s="57"/>
      <c r="FW922" s="57"/>
      <c r="FX922" s="57"/>
      <c r="FY922" s="57"/>
      <c r="FZ922" s="57"/>
      <c r="GA922" s="57"/>
      <c r="GB922" s="57"/>
      <c r="GC922" s="57"/>
      <c r="GD922" s="57"/>
      <c r="GE922" s="57"/>
      <c r="GF922" s="57"/>
      <c r="GG922" s="57"/>
      <c r="GH922" s="57"/>
      <c r="GI922" s="57"/>
      <c r="GJ922" s="57"/>
      <c r="GK922" s="57"/>
      <c r="GL922" s="57"/>
      <c r="GM922" s="57"/>
      <c r="GN922" s="57"/>
      <c r="GO922" s="57"/>
      <c r="GP922" s="57"/>
      <c r="GQ922" s="57"/>
      <c r="GR922" s="57"/>
      <c r="GS922" s="57"/>
      <c r="GT922" s="57"/>
      <c r="GU922" s="57"/>
      <c r="GV922" s="57"/>
      <c r="GW922" s="57"/>
      <c r="GX922" s="57"/>
      <c r="GY922" s="57"/>
      <c r="GZ922" s="57"/>
      <c r="HA922" s="57"/>
      <c r="HB922" s="57"/>
      <c r="HC922" s="57"/>
      <c r="HD922" s="57"/>
      <c r="HE922" s="57"/>
      <c r="HF922" s="57"/>
      <c r="HG922" s="57"/>
      <c r="HH922" s="57"/>
      <c r="HI922" s="57"/>
      <c r="HJ922" s="57"/>
      <c r="HK922" s="57"/>
      <c r="HL922" s="57"/>
      <c r="HM922" s="57"/>
      <c r="HN922" s="57"/>
      <c r="HO922" s="57"/>
      <c r="HP922" s="57"/>
      <c r="HQ922" s="57"/>
      <c r="HR922" s="57"/>
      <c r="HS922" s="57"/>
      <c r="HT922" s="57"/>
      <c r="HU922" s="57"/>
      <c r="HV922" s="57"/>
      <c r="HW922" s="57"/>
      <c r="HX922" s="57"/>
      <c r="HY922" s="57"/>
      <c r="HZ922" s="57"/>
      <c r="IA922" s="57"/>
      <c r="IB922" s="57"/>
      <c r="IC922" s="57"/>
    </row>
    <row r="923" spans="4:237"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  <c r="AA923" s="57"/>
      <c r="AB923" s="57"/>
      <c r="AC923" s="57"/>
      <c r="AD923" s="57"/>
      <c r="AE923" s="57"/>
      <c r="AF923" s="57"/>
      <c r="AG923" s="57"/>
      <c r="AH923" s="57"/>
      <c r="AI923" s="57"/>
      <c r="AJ923" s="57"/>
      <c r="AK923" s="57"/>
      <c r="AL923" s="57"/>
      <c r="AM923" s="57"/>
      <c r="AN923" s="57"/>
      <c r="AO923" s="57"/>
      <c r="AP923" s="57"/>
      <c r="AQ923" s="57"/>
      <c r="AR923" s="57"/>
      <c r="AS923" s="57"/>
      <c r="AT923" s="57"/>
      <c r="AU923" s="57"/>
      <c r="AV923" s="57"/>
      <c r="AW923" s="57"/>
      <c r="AX923" s="57"/>
      <c r="AY923" s="57"/>
      <c r="AZ923" s="57"/>
      <c r="BA923" s="57"/>
      <c r="BB923" s="57"/>
      <c r="BC923" s="57"/>
      <c r="BD923" s="57"/>
      <c r="BE923" s="57"/>
      <c r="BF923" s="57"/>
      <c r="BG923" s="57"/>
      <c r="BH923" s="57"/>
      <c r="BI923" s="57"/>
      <c r="BJ923" s="57"/>
      <c r="BK923" s="57"/>
      <c r="BL923" s="57"/>
      <c r="BM923" s="57"/>
      <c r="BN923" s="57"/>
      <c r="BO923" s="57"/>
      <c r="BP923" s="57"/>
      <c r="BQ923" s="57"/>
      <c r="BR923" s="57"/>
      <c r="BS923" s="57"/>
      <c r="BT923" s="57"/>
      <c r="BU923" s="57"/>
      <c r="BV923" s="57"/>
      <c r="BW923" s="57"/>
      <c r="BX923" s="57"/>
      <c r="BY923" s="57"/>
      <c r="BZ923" s="57"/>
      <c r="CA923" s="57"/>
      <c r="CB923" s="57"/>
      <c r="CC923" s="57"/>
      <c r="CD923" s="57"/>
      <c r="CE923" s="57"/>
      <c r="CF923" s="57"/>
      <c r="CG923" s="57"/>
      <c r="CH923" s="57"/>
      <c r="CI923" s="57"/>
      <c r="CJ923" s="57"/>
      <c r="CK923" s="57"/>
      <c r="CL923" s="57"/>
      <c r="CM923" s="57"/>
      <c r="CN923" s="57"/>
      <c r="CO923" s="57"/>
      <c r="CP923" s="57"/>
      <c r="CQ923" s="57"/>
      <c r="CR923" s="57"/>
      <c r="CS923" s="57"/>
      <c r="CT923" s="57"/>
      <c r="CU923" s="57"/>
      <c r="CV923" s="57"/>
      <c r="CW923" s="57"/>
      <c r="CX923" s="57"/>
      <c r="CY923" s="57"/>
      <c r="CZ923" s="57"/>
      <c r="DA923" s="57"/>
      <c r="DB923" s="57"/>
      <c r="DC923" s="57"/>
      <c r="DD923" s="57"/>
      <c r="DE923" s="57"/>
      <c r="DF923" s="57"/>
      <c r="DG923" s="57"/>
      <c r="DH923" s="57"/>
      <c r="DI923" s="57"/>
      <c r="DJ923" s="57"/>
      <c r="DK923" s="57"/>
      <c r="DL923" s="57"/>
      <c r="DM923" s="57"/>
      <c r="DN923" s="57"/>
      <c r="DO923" s="57"/>
      <c r="DP923" s="57"/>
      <c r="DQ923" s="57"/>
      <c r="DR923" s="57"/>
      <c r="DS923" s="57"/>
      <c r="DT923" s="57"/>
      <c r="DU923" s="57"/>
      <c r="DV923" s="57"/>
      <c r="DW923" s="57"/>
      <c r="DX923" s="57"/>
      <c r="DY923" s="57"/>
      <c r="DZ923" s="57"/>
      <c r="EA923" s="57"/>
      <c r="EB923" s="57"/>
      <c r="EC923" s="57"/>
      <c r="ED923" s="57"/>
      <c r="EE923" s="57"/>
      <c r="EF923" s="57"/>
      <c r="EG923" s="57"/>
      <c r="EH923" s="57"/>
      <c r="EI923" s="57"/>
      <c r="EJ923" s="57"/>
      <c r="EK923" s="57"/>
      <c r="EL923" s="57"/>
      <c r="EM923" s="57"/>
      <c r="EN923" s="57"/>
      <c r="EO923" s="57"/>
      <c r="EP923" s="57"/>
      <c r="EQ923" s="57"/>
      <c r="ER923" s="57"/>
      <c r="ES923" s="57"/>
      <c r="ET923" s="57"/>
      <c r="EU923" s="57"/>
      <c r="EV923" s="57"/>
      <c r="EW923" s="57"/>
      <c r="EX923" s="57"/>
      <c r="EY923" s="57"/>
      <c r="EZ923" s="57"/>
      <c r="FA923" s="57"/>
      <c r="FB923" s="57"/>
      <c r="FC923" s="57"/>
      <c r="FD923" s="57"/>
      <c r="FE923" s="57"/>
      <c r="FF923" s="57"/>
      <c r="FG923" s="57"/>
      <c r="FH923" s="57"/>
      <c r="FI923" s="57"/>
      <c r="FJ923" s="57"/>
      <c r="FK923" s="57"/>
      <c r="FL923" s="57"/>
      <c r="FM923" s="57"/>
      <c r="FN923" s="57"/>
      <c r="FO923" s="57"/>
      <c r="FP923" s="57"/>
      <c r="FQ923" s="57"/>
      <c r="FR923" s="57"/>
      <c r="FS923" s="57"/>
      <c r="FT923" s="57"/>
      <c r="FU923" s="57"/>
      <c r="FV923" s="57"/>
      <c r="FW923" s="57"/>
      <c r="FX923" s="57"/>
      <c r="FY923" s="57"/>
      <c r="FZ923" s="57"/>
      <c r="GA923" s="57"/>
      <c r="GB923" s="57"/>
      <c r="GC923" s="57"/>
      <c r="GD923" s="57"/>
      <c r="GE923" s="57"/>
      <c r="GF923" s="57"/>
      <c r="GG923" s="57"/>
      <c r="GH923" s="57"/>
      <c r="GI923" s="57"/>
      <c r="GJ923" s="57"/>
      <c r="GK923" s="57"/>
      <c r="GL923" s="57"/>
      <c r="GM923" s="57"/>
      <c r="GN923" s="57"/>
      <c r="GO923" s="57"/>
      <c r="GP923" s="57"/>
      <c r="GQ923" s="57"/>
      <c r="GR923" s="57"/>
      <c r="GS923" s="57"/>
      <c r="GT923" s="57"/>
      <c r="GU923" s="57"/>
      <c r="GV923" s="57"/>
      <c r="GW923" s="57"/>
      <c r="GX923" s="57"/>
      <c r="GY923" s="57"/>
      <c r="GZ923" s="57"/>
      <c r="HA923" s="57"/>
      <c r="HB923" s="57"/>
      <c r="HC923" s="57"/>
      <c r="HD923" s="57"/>
      <c r="HE923" s="57"/>
      <c r="HF923" s="57"/>
      <c r="HG923" s="57"/>
      <c r="HH923" s="57"/>
      <c r="HI923" s="57"/>
      <c r="HJ923" s="57"/>
      <c r="HK923" s="57"/>
      <c r="HL923" s="57"/>
      <c r="HM923" s="57"/>
      <c r="HN923" s="57"/>
      <c r="HO923" s="57"/>
      <c r="HP923" s="57"/>
      <c r="HQ923" s="57"/>
      <c r="HR923" s="57"/>
      <c r="HS923" s="57"/>
      <c r="HT923" s="57"/>
      <c r="HU923" s="57"/>
      <c r="HV923" s="57"/>
      <c r="HW923" s="57"/>
      <c r="HX923" s="57"/>
      <c r="HY923" s="57"/>
      <c r="HZ923" s="57"/>
      <c r="IA923" s="57"/>
      <c r="IB923" s="57"/>
      <c r="IC923" s="57"/>
    </row>
    <row r="924" spans="4:237"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  <c r="AA924" s="57"/>
      <c r="AB924" s="57"/>
      <c r="AC924" s="57"/>
      <c r="AD924" s="57"/>
      <c r="AE924" s="57"/>
      <c r="AF924" s="57"/>
      <c r="AG924" s="57"/>
      <c r="AH924" s="57"/>
      <c r="AI924" s="57"/>
      <c r="AJ924" s="57"/>
      <c r="AK924" s="57"/>
      <c r="AL924" s="57"/>
      <c r="AM924" s="57"/>
      <c r="AN924" s="57"/>
      <c r="AO924" s="57"/>
      <c r="AP924" s="57"/>
      <c r="AQ924" s="57"/>
      <c r="AR924" s="57"/>
      <c r="AS924" s="57"/>
      <c r="AT924" s="57"/>
      <c r="AU924" s="57"/>
      <c r="AV924" s="57"/>
      <c r="AW924" s="57"/>
      <c r="AX924" s="57"/>
      <c r="AY924" s="57"/>
      <c r="AZ924" s="57"/>
      <c r="BA924" s="57"/>
      <c r="BB924" s="57"/>
      <c r="BC924" s="57"/>
      <c r="BD924" s="57"/>
      <c r="BE924" s="57"/>
      <c r="BF924" s="57"/>
      <c r="BG924" s="57"/>
      <c r="BH924" s="57"/>
      <c r="BI924" s="57"/>
      <c r="BJ924" s="57"/>
      <c r="BK924" s="57"/>
      <c r="BL924" s="57"/>
      <c r="BM924" s="57"/>
      <c r="BN924" s="57"/>
      <c r="BO924" s="57"/>
      <c r="BP924" s="57"/>
      <c r="BQ924" s="57"/>
      <c r="BR924" s="57"/>
      <c r="BS924" s="57"/>
      <c r="BT924" s="57"/>
      <c r="BU924" s="57"/>
      <c r="BV924" s="57"/>
      <c r="BW924" s="57"/>
      <c r="BX924" s="57"/>
      <c r="BY924" s="57"/>
      <c r="BZ924" s="57"/>
      <c r="CA924" s="57"/>
      <c r="CB924" s="57"/>
      <c r="CC924" s="57"/>
      <c r="CD924" s="57"/>
      <c r="CE924" s="57"/>
      <c r="CF924" s="57"/>
      <c r="CG924" s="57"/>
      <c r="CH924" s="57"/>
      <c r="CI924" s="57"/>
      <c r="CJ924" s="57"/>
      <c r="CK924" s="57"/>
      <c r="CL924" s="57"/>
      <c r="CM924" s="57"/>
      <c r="CN924" s="57"/>
      <c r="CO924" s="57"/>
      <c r="CP924" s="57"/>
      <c r="CQ924" s="57"/>
      <c r="CR924" s="57"/>
      <c r="CS924" s="57"/>
      <c r="CT924" s="57"/>
      <c r="CU924" s="57"/>
      <c r="CV924" s="57"/>
      <c r="CW924" s="57"/>
      <c r="CX924" s="57"/>
      <c r="CY924" s="57"/>
      <c r="CZ924" s="57"/>
      <c r="DA924" s="57"/>
      <c r="DB924" s="57"/>
      <c r="DC924" s="57"/>
      <c r="DD924" s="57"/>
      <c r="DE924" s="57"/>
      <c r="DF924" s="57"/>
      <c r="DG924" s="57"/>
      <c r="DH924" s="57"/>
      <c r="DI924" s="57"/>
      <c r="DJ924" s="57"/>
      <c r="DK924" s="57"/>
      <c r="DL924" s="57"/>
      <c r="DM924" s="57"/>
      <c r="DN924" s="57"/>
      <c r="DO924" s="57"/>
      <c r="DP924" s="57"/>
      <c r="DQ924" s="57"/>
      <c r="DR924" s="57"/>
      <c r="DS924" s="57"/>
      <c r="DT924" s="57"/>
      <c r="DU924" s="57"/>
      <c r="DV924" s="57"/>
      <c r="DW924" s="57"/>
      <c r="DX924" s="57"/>
      <c r="DY924" s="57"/>
      <c r="DZ924" s="57"/>
      <c r="EA924" s="57"/>
      <c r="EB924" s="57"/>
      <c r="EC924" s="57"/>
      <c r="ED924" s="57"/>
      <c r="EE924" s="57"/>
      <c r="EF924" s="57"/>
      <c r="EG924" s="57"/>
      <c r="EH924" s="57"/>
      <c r="EI924" s="57"/>
      <c r="EJ924" s="57"/>
      <c r="EK924" s="57"/>
      <c r="EL924" s="57"/>
      <c r="EM924" s="57"/>
      <c r="EN924" s="57"/>
      <c r="EO924" s="57"/>
      <c r="EP924" s="57"/>
      <c r="EQ924" s="57"/>
      <c r="ER924" s="57"/>
      <c r="ES924" s="57"/>
      <c r="ET924" s="57"/>
      <c r="EU924" s="57"/>
      <c r="EV924" s="57"/>
      <c r="EW924" s="57"/>
      <c r="EX924" s="57"/>
      <c r="EY924" s="57"/>
      <c r="EZ924" s="57"/>
      <c r="FA924" s="57"/>
      <c r="FB924" s="57"/>
      <c r="FC924" s="57"/>
      <c r="FD924" s="57"/>
      <c r="FE924" s="57"/>
      <c r="FF924" s="57"/>
      <c r="FG924" s="57"/>
      <c r="FH924" s="57"/>
      <c r="FI924" s="57"/>
      <c r="FJ924" s="57"/>
      <c r="FK924" s="57"/>
      <c r="FL924" s="57"/>
      <c r="FM924" s="57"/>
      <c r="FN924" s="57"/>
      <c r="FO924" s="57"/>
      <c r="FP924" s="57"/>
      <c r="FQ924" s="57"/>
      <c r="FR924" s="57"/>
      <c r="FS924" s="57"/>
      <c r="FT924" s="57"/>
      <c r="FU924" s="57"/>
      <c r="FV924" s="57"/>
      <c r="FW924" s="57"/>
      <c r="FX924" s="57"/>
      <c r="FY924" s="57"/>
      <c r="FZ924" s="57"/>
      <c r="GA924" s="57"/>
      <c r="GB924" s="57"/>
      <c r="GC924" s="57"/>
      <c r="GD924" s="57"/>
      <c r="GE924" s="57"/>
      <c r="GF924" s="57"/>
      <c r="GG924" s="57"/>
      <c r="GH924" s="57"/>
      <c r="GI924" s="57"/>
      <c r="GJ924" s="57"/>
      <c r="GK924" s="57"/>
      <c r="GL924" s="57"/>
      <c r="GM924" s="57"/>
      <c r="GN924" s="57"/>
      <c r="GO924" s="57"/>
      <c r="GP924" s="57"/>
      <c r="GQ924" s="57"/>
      <c r="GR924" s="57"/>
      <c r="GS924" s="57"/>
      <c r="GT924" s="57"/>
      <c r="GU924" s="57"/>
      <c r="GV924" s="57"/>
      <c r="GW924" s="57"/>
      <c r="GX924" s="57"/>
      <c r="GY924" s="57"/>
      <c r="GZ924" s="57"/>
      <c r="HA924" s="57"/>
      <c r="HB924" s="57"/>
      <c r="HC924" s="57"/>
      <c r="HD924" s="57"/>
      <c r="HE924" s="57"/>
      <c r="HF924" s="57"/>
      <c r="HG924" s="57"/>
      <c r="HH924" s="57"/>
      <c r="HI924" s="57"/>
      <c r="HJ924" s="57"/>
      <c r="HK924" s="57"/>
      <c r="HL924" s="57"/>
      <c r="HM924" s="57"/>
      <c r="HN924" s="57"/>
      <c r="HO924" s="57"/>
      <c r="HP924" s="57"/>
      <c r="HQ924" s="57"/>
      <c r="HR924" s="57"/>
      <c r="HS924" s="57"/>
      <c r="HT924" s="57"/>
      <c r="HU924" s="57"/>
      <c r="HV924" s="57"/>
      <c r="HW924" s="57"/>
      <c r="HX924" s="57"/>
      <c r="HY924" s="57"/>
      <c r="HZ924" s="57"/>
      <c r="IA924" s="57"/>
      <c r="IB924" s="57"/>
      <c r="IC924" s="57"/>
    </row>
    <row r="925" spans="4:237"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  <c r="AA925" s="57"/>
      <c r="AB925" s="57"/>
      <c r="AC925" s="57"/>
      <c r="AD925" s="57"/>
      <c r="AE925" s="57"/>
      <c r="AF925" s="57"/>
      <c r="AG925" s="57"/>
      <c r="AH925" s="57"/>
      <c r="AI925" s="57"/>
      <c r="AJ925" s="57"/>
      <c r="AK925" s="57"/>
      <c r="AL925" s="57"/>
      <c r="AM925" s="57"/>
      <c r="AN925" s="57"/>
      <c r="AO925" s="57"/>
      <c r="AP925" s="57"/>
      <c r="AQ925" s="57"/>
      <c r="AR925" s="57"/>
      <c r="AS925" s="57"/>
      <c r="AT925" s="57"/>
      <c r="AU925" s="57"/>
      <c r="AV925" s="57"/>
      <c r="AW925" s="57"/>
      <c r="AX925" s="57"/>
      <c r="AY925" s="57"/>
      <c r="AZ925" s="57"/>
      <c r="BA925" s="57"/>
      <c r="BB925" s="57"/>
      <c r="BC925" s="57"/>
      <c r="BD925" s="57"/>
      <c r="BE925" s="57"/>
      <c r="BF925" s="57"/>
      <c r="BG925" s="57"/>
      <c r="BH925" s="57"/>
      <c r="BI925" s="57"/>
      <c r="BJ925" s="57"/>
      <c r="BK925" s="57"/>
      <c r="BL925" s="57"/>
      <c r="BM925" s="57"/>
      <c r="BN925" s="57"/>
      <c r="BO925" s="57"/>
      <c r="BP925" s="57"/>
      <c r="BQ925" s="57"/>
      <c r="BR925" s="57"/>
      <c r="BS925" s="57"/>
      <c r="BT925" s="57"/>
      <c r="BU925" s="57"/>
      <c r="BV925" s="57"/>
      <c r="BW925" s="57"/>
      <c r="BX925" s="57"/>
      <c r="BY925" s="57"/>
      <c r="BZ925" s="57"/>
      <c r="CA925" s="57"/>
      <c r="CB925" s="57"/>
      <c r="CC925" s="57"/>
      <c r="CD925" s="57"/>
      <c r="CE925" s="57"/>
      <c r="CF925" s="57"/>
      <c r="CG925" s="57"/>
      <c r="CH925" s="57"/>
      <c r="CI925" s="57"/>
      <c r="CJ925" s="57"/>
      <c r="CK925" s="57"/>
      <c r="CL925" s="57"/>
      <c r="CM925" s="57"/>
      <c r="CN925" s="57"/>
      <c r="CO925" s="57"/>
      <c r="CP925" s="57"/>
      <c r="CQ925" s="57"/>
      <c r="CR925" s="57"/>
      <c r="CS925" s="57"/>
      <c r="CT925" s="57"/>
      <c r="CU925" s="57"/>
      <c r="CV925" s="57"/>
      <c r="CW925" s="57"/>
      <c r="CX925" s="57"/>
      <c r="CY925" s="57"/>
      <c r="CZ925" s="57"/>
      <c r="DA925" s="57"/>
      <c r="DB925" s="57"/>
      <c r="DC925" s="57"/>
      <c r="DD925" s="57"/>
      <c r="DE925" s="57"/>
      <c r="DF925" s="57"/>
      <c r="DG925" s="57"/>
      <c r="DH925" s="57"/>
      <c r="DI925" s="57"/>
      <c r="DJ925" s="57"/>
      <c r="DK925" s="57"/>
      <c r="DL925" s="57"/>
      <c r="DM925" s="57"/>
      <c r="DN925" s="57"/>
      <c r="DO925" s="57"/>
      <c r="DP925" s="57"/>
      <c r="DQ925" s="57"/>
      <c r="DR925" s="57"/>
      <c r="DS925" s="57"/>
      <c r="DT925" s="57"/>
      <c r="DU925" s="57"/>
      <c r="DV925" s="57"/>
      <c r="DW925" s="57"/>
      <c r="DX925" s="57"/>
      <c r="DY925" s="57"/>
      <c r="DZ925" s="57"/>
      <c r="EA925" s="57"/>
      <c r="EB925" s="57"/>
      <c r="EC925" s="57"/>
      <c r="ED925" s="57"/>
      <c r="EE925" s="57"/>
      <c r="EF925" s="57"/>
      <c r="EG925" s="57"/>
      <c r="EH925" s="57"/>
      <c r="EI925" s="57"/>
      <c r="EJ925" s="57"/>
      <c r="EK925" s="57"/>
      <c r="EL925" s="57"/>
      <c r="EM925" s="57"/>
      <c r="EN925" s="57"/>
      <c r="EO925" s="57"/>
      <c r="EP925" s="57"/>
      <c r="EQ925" s="57"/>
      <c r="ER925" s="57"/>
      <c r="ES925" s="57"/>
      <c r="ET925" s="57"/>
      <c r="EU925" s="57"/>
      <c r="EV925" s="57"/>
      <c r="EW925" s="57"/>
      <c r="EX925" s="57"/>
      <c r="EY925" s="57"/>
      <c r="EZ925" s="57"/>
      <c r="FA925" s="57"/>
      <c r="FB925" s="57"/>
      <c r="FC925" s="57"/>
      <c r="FD925" s="57"/>
      <c r="FE925" s="57"/>
      <c r="FF925" s="57"/>
      <c r="FG925" s="57"/>
      <c r="FH925" s="57"/>
      <c r="FI925" s="57"/>
      <c r="FJ925" s="57"/>
      <c r="FK925" s="57"/>
      <c r="FL925" s="57"/>
      <c r="FM925" s="57"/>
      <c r="FN925" s="57"/>
      <c r="FO925" s="57"/>
      <c r="FP925" s="57"/>
      <c r="FQ925" s="57"/>
      <c r="FR925" s="57"/>
      <c r="FS925" s="57"/>
      <c r="FT925" s="57"/>
      <c r="FU925" s="57"/>
      <c r="FV925" s="57"/>
      <c r="FW925" s="57"/>
      <c r="FX925" s="57"/>
      <c r="FY925" s="57"/>
      <c r="FZ925" s="57"/>
      <c r="GA925" s="57"/>
      <c r="GB925" s="57"/>
      <c r="GC925" s="57"/>
      <c r="GD925" s="57"/>
      <c r="GE925" s="57"/>
      <c r="GF925" s="57"/>
      <c r="GG925" s="57"/>
      <c r="GH925" s="57"/>
      <c r="GI925" s="57"/>
      <c r="GJ925" s="57"/>
      <c r="GK925" s="57"/>
      <c r="GL925" s="57"/>
      <c r="GM925" s="57"/>
      <c r="GN925" s="57"/>
      <c r="GO925" s="57"/>
      <c r="GP925" s="57"/>
      <c r="GQ925" s="57"/>
      <c r="GR925" s="57"/>
      <c r="GS925" s="57"/>
      <c r="GT925" s="57"/>
      <c r="GU925" s="57"/>
      <c r="GV925" s="57"/>
      <c r="GW925" s="57"/>
      <c r="GX925" s="57"/>
      <c r="GY925" s="57"/>
      <c r="GZ925" s="57"/>
      <c r="HA925" s="57"/>
      <c r="HB925" s="57"/>
      <c r="HC925" s="57"/>
      <c r="HD925" s="57"/>
      <c r="HE925" s="57"/>
      <c r="HF925" s="57"/>
      <c r="HG925" s="57"/>
      <c r="HH925" s="57"/>
      <c r="HI925" s="57"/>
      <c r="HJ925" s="57"/>
      <c r="HK925" s="57"/>
      <c r="HL925" s="57"/>
      <c r="HM925" s="57"/>
      <c r="HN925" s="57"/>
      <c r="HO925" s="57"/>
      <c r="HP925" s="57"/>
      <c r="HQ925" s="57"/>
      <c r="HR925" s="57"/>
      <c r="HS925" s="57"/>
      <c r="HT925" s="57"/>
      <c r="HU925" s="57"/>
      <c r="HV925" s="57"/>
      <c r="HW925" s="57"/>
      <c r="HX925" s="57"/>
      <c r="HY925" s="57"/>
      <c r="HZ925" s="57"/>
      <c r="IA925" s="57"/>
      <c r="IB925" s="57"/>
      <c r="IC925" s="57"/>
    </row>
    <row r="926" spans="4:237"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  <c r="AA926" s="57"/>
      <c r="AB926" s="57"/>
      <c r="AC926" s="57"/>
      <c r="AD926" s="57"/>
      <c r="AE926" s="57"/>
      <c r="AF926" s="57"/>
      <c r="AG926" s="57"/>
      <c r="AH926" s="57"/>
      <c r="AI926" s="57"/>
      <c r="AJ926" s="57"/>
      <c r="AK926" s="57"/>
      <c r="AL926" s="57"/>
      <c r="AM926" s="57"/>
      <c r="AN926" s="57"/>
      <c r="AO926" s="57"/>
      <c r="AP926" s="57"/>
      <c r="AQ926" s="57"/>
      <c r="AR926" s="57"/>
      <c r="AS926" s="57"/>
      <c r="AT926" s="57"/>
      <c r="AU926" s="57"/>
      <c r="AV926" s="57"/>
      <c r="AW926" s="57"/>
      <c r="AX926" s="57"/>
      <c r="AY926" s="57"/>
      <c r="AZ926" s="57"/>
      <c r="BA926" s="57"/>
      <c r="BB926" s="57"/>
      <c r="BC926" s="57"/>
      <c r="BD926" s="57"/>
      <c r="BE926" s="57"/>
      <c r="BF926" s="57"/>
      <c r="BG926" s="57"/>
      <c r="BH926" s="57"/>
      <c r="BI926" s="57"/>
      <c r="BJ926" s="57"/>
      <c r="BK926" s="57"/>
      <c r="BL926" s="57"/>
      <c r="BM926" s="57"/>
      <c r="BN926" s="57"/>
      <c r="BO926" s="57"/>
      <c r="BP926" s="57"/>
      <c r="BQ926" s="57"/>
      <c r="BR926" s="57"/>
      <c r="BS926" s="57"/>
      <c r="BT926" s="57"/>
      <c r="BU926" s="57"/>
      <c r="BV926" s="57"/>
      <c r="BW926" s="57"/>
      <c r="BX926" s="57"/>
      <c r="BY926" s="57"/>
      <c r="BZ926" s="57"/>
      <c r="CA926" s="57"/>
      <c r="CB926" s="57"/>
      <c r="CC926" s="57"/>
      <c r="CD926" s="57"/>
      <c r="CE926" s="57"/>
      <c r="CF926" s="57"/>
      <c r="CG926" s="57"/>
      <c r="CH926" s="57"/>
      <c r="CI926" s="57"/>
      <c r="CJ926" s="57"/>
      <c r="CK926" s="57"/>
      <c r="CL926" s="57"/>
      <c r="CM926" s="57"/>
      <c r="CN926" s="57"/>
      <c r="CO926" s="57"/>
      <c r="CP926" s="57"/>
      <c r="CQ926" s="57"/>
      <c r="CR926" s="57"/>
      <c r="CS926" s="57"/>
      <c r="CT926" s="57"/>
      <c r="CU926" s="57"/>
      <c r="CV926" s="57"/>
      <c r="CW926" s="57"/>
      <c r="CX926" s="57"/>
      <c r="CY926" s="57"/>
      <c r="CZ926" s="57"/>
      <c r="DA926" s="57"/>
      <c r="DB926" s="57"/>
      <c r="DC926" s="57"/>
      <c r="DD926" s="57"/>
      <c r="DE926" s="57"/>
      <c r="DF926" s="57"/>
      <c r="DG926" s="57"/>
      <c r="DH926" s="57"/>
      <c r="DI926" s="57"/>
      <c r="DJ926" s="57"/>
      <c r="DK926" s="57"/>
      <c r="DL926" s="57"/>
      <c r="DM926" s="57"/>
      <c r="DN926" s="57"/>
      <c r="DO926" s="57"/>
      <c r="DP926" s="57"/>
      <c r="DQ926" s="57"/>
      <c r="DR926" s="57"/>
      <c r="DS926" s="57"/>
      <c r="DT926" s="57"/>
      <c r="DU926" s="57"/>
      <c r="DV926" s="57"/>
      <c r="DW926" s="57"/>
      <c r="DX926" s="57"/>
      <c r="DY926" s="57"/>
      <c r="DZ926" s="57"/>
      <c r="EA926" s="57"/>
      <c r="EB926" s="57"/>
      <c r="EC926" s="57"/>
      <c r="ED926" s="57"/>
      <c r="EE926" s="57"/>
      <c r="EF926" s="57"/>
      <c r="EG926" s="57"/>
      <c r="EH926" s="57"/>
      <c r="EI926" s="57"/>
      <c r="EJ926" s="57"/>
      <c r="EK926" s="57"/>
      <c r="EL926" s="57"/>
      <c r="EM926" s="57"/>
      <c r="EN926" s="57"/>
      <c r="EO926" s="57"/>
      <c r="EP926" s="57"/>
      <c r="EQ926" s="57"/>
      <c r="ER926" s="57"/>
      <c r="ES926" s="57"/>
      <c r="ET926" s="57"/>
      <c r="EU926" s="57"/>
      <c r="EV926" s="57"/>
      <c r="EW926" s="57"/>
      <c r="EX926" s="57"/>
      <c r="EY926" s="57"/>
      <c r="EZ926" s="57"/>
      <c r="FA926" s="57"/>
      <c r="FB926" s="57"/>
      <c r="FC926" s="57"/>
      <c r="FD926" s="57"/>
      <c r="FE926" s="57"/>
      <c r="FF926" s="57"/>
      <c r="FG926" s="57"/>
      <c r="FH926" s="57"/>
      <c r="FI926" s="57"/>
      <c r="FJ926" s="57"/>
      <c r="FK926" s="57"/>
      <c r="FL926" s="57"/>
      <c r="FM926" s="57"/>
      <c r="FN926" s="57"/>
      <c r="FO926" s="57"/>
      <c r="FP926" s="57"/>
      <c r="FQ926" s="57"/>
      <c r="FR926" s="57"/>
      <c r="FS926" s="57"/>
      <c r="FT926" s="57"/>
      <c r="FU926" s="57"/>
      <c r="FV926" s="57"/>
      <c r="FW926" s="57"/>
      <c r="FX926" s="57"/>
      <c r="FY926" s="57"/>
      <c r="FZ926" s="57"/>
      <c r="GA926" s="57"/>
      <c r="GB926" s="57"/>
      <c r="GC926" s="57"/>
      <c r="GD926" s="57"/>
      <c r="GE926" s="57"/>
      <c r="GF926" s="57"/>
      <c r="GG926" s="57"/>
      <c r="GH926" s="57"/>
      <c r="GI926" s="57"/>
      <c r="GJ926" s="57"/>
      <c r="GK926" s="57"/>
      <c r="GL926" s="57"/>
      <c r="GM926" s="57"/>
      <c r="GN926" s="57"/>
      <c r="GO926" s="57"/>
      <c r="GP926" s="57"/>
      <c r="GQ926" s="57"/>
      <c r="GR926" s="57"/>
      <c r="GS926" s="57"/>
      <c r="GT926" s="57"/>
      <c r="GU926" s="57"/>
      <c r="GV926" s="57"/>
      <c r="GW926" s="57"/>
      <c r="GX926" s="57"/>
      <c r="GY926" s="57"/>
      <c r="GZ926" s="57"/>
      <c r="HA926" s="57"/>
      <c r="HB926" s="57"/>
      <c r="HC926" s="57"/>
      <c r="HD926" s="57"/>
      <c r="HE926" s="57"/>
      <c r="HF926" s="57"/>
      <c r="HG926" s="57"/>
      <c r="HH926" s="57"/>
      <c r="HI926" s="57"/>
      <c r="HJ926" s="57"/>
      <c r="HK926" s="57"/>
      <c r="HL926" s="57"/>
      <c r="HM926" s="57"/>
      <c r="HN926" s="57"/>
      <c r="HO926" s="57"/>
      <c r="HP926" s="57"/>
      <c r="HQ926" s="57"/>
      <c r="HR926" s="57"/>
      <c r="HS926" s="57"/>
      <c r="HT926" s="57"/>
      <c r="HU926" s="57"/>
      <c r="HV926" s="57"/>
      <c r="HW926" s="57"/>
      <c r="HX926" s="57"/>
      <c r="HY926" s="57"/>
      <c r="HZ926" s="57"/>
      <c r="IA926" s="57"/>
      <c r="IB926" s="57"/>
      <c r="IC926" s="57"/>
    </row>
    <row r="927" spans="4:237"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  <c r="AA927" s="57"/>
      <c r="AB927" s="57"/>
      <c r="AC927" s="57"/>
      <c r="AD927" s="57"/>
      <c r="AE927" s="57"/>
      <c r="AF927" s="57"/>
      <c r="AG927" s="57"/>
      <c r="AH927" s="57"/>
      <c r="AI927" s="57"/>
      <c r="AJ927" s="57"/>
      <c r="AK927" s="57"/>
      <c r="AL927" s="57"/>
      <c r="AM927" s="57"/>
      <c r="AN927" s="57"/>
      <c r="AO927" s="57"/>
      <c r="AP927" s="57"/>
      <c r="AQ927" s="57"/>
      <c r="AR927" s="57"/>
      <c r="AS927" s="57"/>
      <c r="AT927" s="57"/>
      <c r="AU927" s="57"/>
      <c r="AV927" s="57"/>
      <c r="AW927" s="57"/>
      <c r="AX927" s="57"/>
      <c r="AY927" s="57"/>
      <c r="AZ927" s="57"/>
      <c r="BA927" s="57"/>
      <c r="BB927" s="57"/>
      <c r="BC927" s="57"/>
      <c r="BD927" s="57"/>
      <c r="BE927" s="57"/>
      <c r="BF927" s="57"/>
      <c r="BG927" s="57"/>
      <c r="BH927" s="57"/>
      <c r="BI927" s="57"/>
      <c r="BJ927" s="57"/>
      <c r="BK927" s="57"/>
      <c r="BL927" s="57"/>
      <c r="BM927" s="57"/>
      <c r="BN927" s="57"/>
      <c r="BO927" s="57"/>
      <c r="BP927" s="57"/>
      <c r="BQ927" s="57"/>
      <c r="BR927" s="57"/>
      <c r="BS927" s="57"/>
      <c r="BT927" s="57"/>
      <c r="BU927" s="57"/>
      <c r="BV927" s="57"/>
      <c r="BW927" s="57"/>
      <c r="BX927" s="57"/>
      <c r="BY927" s="57"/>
      <c r="BZ927" s="57"/>
      <c r="CA927" s="57"/>
      <c r="CB927" s="57"/>
      <c r="CC927" s="57"/>
      <c r="CD927" s="57"/>
      <c r="CE927" s="57"/>
      <c r="CF927" s="57"/>
      <c r="CG927" s="57"/>
      <c r="CH927" s="57"/>
      <c r="CI927" s="57"/>
      <c r="CJ927" s="57"/>
      <c r="CK927" s="57"/>
      <c r="CL927" s="57"/>
      <c r="CM927" s="57"/>
      <c r="CN927" s="57"/>
      <c r="CO927" s="57"/>
      <c r="CP927" s="57"/>
      <c r="CQ927" s="57"/>
      <c r="CR927" s="57"/>
      <c r="CS927" s="57"/>
      <c r="CT927" s="57"/>
      <c r="CU927" s="57"/>
      <c r="CV927" s="57"/>
      <c r="CW927" s="57"/>
      <c r="CX927" s="57"/>
      <c r="CY927" s="57"/>
      <c r="CZ927" s="57"/>
      <c r="DA927" s="57"/>
      <c r="DB927" s="57"/>
      <c r="DC927" s="57"/>
      <c r="DD927" s="57"/>
      <c r="DE927" s="57"/>
      <c r="DF927" s="57"/>
      <c r="DG927" s="57"/>
      <c r="DH927" s="57"/>
      <c r="DI927" s="57"/>
      <c r="DJ927" s="57"/>
      <c r="DK927" s="57"/>
      <c r="DL927" s="57"/>
      <c r="DM927" s="57"/>
      <c r="DN927" s="57"/>
      <c r="DO927" s="57"/>
      <c r="DP927" s="57"/>
      <c r="DQ927" s="57"/>
      <c r="DR927" s="57"/>
      <c r="DS927" s="57"/>
      <c r="DT927" s="57"/>
      <c r="DU927" s="57"/>
      <c r="DV927" s="57"/>
      <c r="DW927" s="57"/>
      <c r="DX927" s="57"/>
      <c r="DY927" s="57"/>
      <c r="DZ927" s="57"/>
      <c r="EA927" s="57"/>
      <c r="EB927" s="57"/>
      <c r="EC927" s="57"/>
      <c r="ED927" s="57"/>
      <c r="EE927" s="57"/>
      <c r="EF927" s="57"/>
      <c r="EG927" s="57"/>
      <c r="EH927" s="57"/>
      <c r="EI927" s="57"/>
      <c r="EJ927" s="57"/>
      <c r="EK927" s="57"/>
      <c r="EL927" s="57"/>
      <c r="EM927" s="57"/>
      <c r="EN927" s="57"/>
      <c r="EO927" s="57"/>
      <c r="EP927" s="57"/>
      <c r="EQ927" s="57"/>
      <c r="ER927" s="57"/>
      <c r="ES927" s="57"/>
      <c r="ET927" s="57"/>
      <c r="EU927" s="57"/>
      <c r="EV927" s="57"/>
      <c r="EW927" s="57"/>
      <c r="EX927" s="57"/>
      <c r="EY927" s="57"/>
      <c r="EZ927" s="57"/>
      <c r="FA927" s="57"/>
      <c r="FB927" s="57"/>
      <c r="FC927" s="57"/>
      <c r="FD927" s="57"/>
      <c r="FE927" s="57"/>
      <c r="FF927" s="57"/>
      <c r="FG927" s="57"/>
      <c r="FH927" s="57"/>
      <c r="FI927" s="57"/>
      <c r="FJ927" s="57"/>
      <c r="FK927" s="57"/>
      <c r="FL927" s="57"/>
      <c r="FM927" s="57"/>
      <c r="FN927" s="57"/>
      <c r="FO927" s="57"/>
      <c r="FP927" s="57"/>
      <c r="FQ927" s="57"/>
      <c r="FR927" s="57"/>
      <c r="FS927" s="57"/>
      <c r="FT927" s="57"/>
      <c r="FU927" s="57"/>
      <c r="FV927" s="57"/>
      <c r="FW927" s="57"/>
      <c r="FX927" s="57"/>
      <c r="FY927" s="57"/>
      <c r="FZ927" s="57"/>
      <c r="GA927" s="57"/>
      <c r="GB927" s="57"/>
      <c r="GC927" s="57"/>
      <c r="GD927" s="57"/>
      <c r="GE927" s="57"/>
      <c r="GF927" s="57"/>
      <c r="GG927" s="57"/>
      <c r="GH927" s="57"/>
      <c r="GI927" s="57"/>
      <c r="GJ927" s="57"/>
      <c r="GK927" s="57"/>
      <c r="GL927" s="57"/>
      <c r="GM927" s="57"/>
      <c r="GN927" s="57"/>
      <c r="GO927" s="57"/>
      <c r="GP927" s="57"/>
      <c r="GQ927" s="57"/>
      <c r="GR927" s="57"/>
      <c r="GS927" s="57"/>
      <c r="GT927" s="57"/>
      <c r="GU927" s="57"/>
      <c r="GV927" s="57"/>
      <c r="GW927" s="57"/>
      <c r="GX927" s="57"/>
      <c r="GY927" s="57"/>
      <c r="GZ927" s="57"/>
      <c r="HA927" s="57"/>
      <c r="HB927" s="57"/>
      <c r="HC927" s="57"/>
      <c r="HD927" s="57"/>
      <c r="HE927" s="57"/>
      <c r="HF927" s="57"/>
      <c r="HG927" s="57"/>
      <c r="HH927" s="57"/>
      <c r="HI927" s="57"/>
      <c r="HJ927" s="57"/>
      <c r="HK927" s="57"/>
      <c r="HL927" s="57"/>
      <c r="HM927" s="57"/>
      <c r="HN927" s="57"/>
      <c r="HO927" s="57"/>
      <c r="HP927" s="57"/>
      <c r="HQ927" s="57"/>
      <c r="HR927" s="57"/>
      <c r="HS927" s="57"/>
      <c r="HT927" s="57"/>
      <c r="HU927" s="57"/>
      <c r="HV927" s="57"/>
      <c r="HW927" s="57"/>
      <c r="HX927" s="57"/>
      <c r="HY927" s="57"/>
      <c r="HZ927" s="57"/>
      <c r="IA927" s="57"/>
      <c r="IB927" s="57"/>
      <c r="IC927" s="57"/>
    </row>
    <row r="928" spans="4:237"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  <c r="AA928" s="57"/>
      <c r="AB928" s="57"/>
      <c r="AC928" s="57"/>
      <c r="AD928" s="57"/>
      <c r="AE928" s="57"/>
      <c r="AF928" s="57"/>
      <c r="AG928" s="57"/>
      <c r="AH928" s="57"/>
      <c r="AI928" s="57"/>
      <c r="AJ928" s="57"/>
      <c r="AK928" s="57"/>
      <c r="AL928" s="57"/>
      <c r="AM928" s="57"/>
      <c r="AN928" s="57"/>
      <c r="AO928" s="57"/>
      <c r="AP928" s="57"/>
      <c r="AQ928" s="57"/>
      <c r="AR928" s="57"/>
      <c r="AS928" s="57"/>
      <c r="AT928" s="57"/>
      <c r="AU928" s="57"/>
      <c r="AV928" s="57"/>
      <c r="AW928" s="57"/>
      <c r="AX928" s="57"/>
      <c r="AY928" s="57"/>
      <c r="AZ928" s="57"/>
      <c r="BA928" s="57"/>
      <c r="BB928" s="57"/>
      <c r="BC928" s="57"/>
      <c r="BD928" s="57"/>
      <c r="BE928" s="57"/>
      <c r="BF928" s="57"/>
      <c r="BG928" s="57"/>
      <c r="BH928" s="57"/>
      <c r="BI928" s="57"/>
      <c r="BJ928" s="57"/>
      <c r="BK928" s="57"/>
      <c r="BL928" s="57"/>
      <c r="BM928" s="57"/>
      <c r="BN928" s="57"/>
      <c r="BO928" s="57"/>
      <c r="BP928" s="57"/>
      <c r="BQ928" s="57"/>
      <c r="BR928" s="57"/>
      <c r="BS928" s="57"/>
      <c r="BT928" s="57"/>
      <c r="BU928" s="57"/>
      <c r="BV928" s="57"/>
      <c r="BW928" s="57"/>
      <c r="BX928" s="57"/>
      <c r="BY928" s="57"/>
      <c r="BZ928" s="57"/>
      <c r="CA928" s="57"/>
      <c r="CB928" s="57"/>
      <c r="CC928" s="57"/>
      <c r="CD928" s="57"/>
      <c r="CE928" s="57"/>
      <c r="CF928" s="57"/>
      <c r="CG928" s="57"/>
      <c r="CH928" s="57"/>
      <c r="CI928" s="57"/>
      <c r="CJ928" s="57"/>
      <c r="CK928" s="57"/>
      <c r="CL928" s="57"/>
      <c r="CM928" s="57"/>
      <c r="CN928" s="57"/>
      <c r="CO928" s="57"/>
      <c r="CP928" s="57"/>
      <c r="CQ928" s="57"/>
      <c r="CR928" s="57"/>
      <c r="CS928" s="57"/>
      <c r="CT928" s="57"/>
      <c r="CU928" s="57"/>
      <c r="CV928" s="57"/>
      <c r="CW928" s="57"/>
      <c r="CX928" s="57"/>
      <c r="CY928" s="57"/>
      <c r="CZ928" s="57"/>
      <c r="DA928" s="57"/>
      <c r="DB928" s="57"/>
      <c r="DC928" s="57"/>
      <c r="DD928" s="57"/>
      <c r="DE928" s="57"/>
      <c r="DF928" s="57"/>
      <c r="DG928" s="57"/>
      <c r="DH928" s="57"/>
      <c r="DI928" s="57"/>
      <c r="DJ928" s="57"/>
      <c r="DK928" s="57"/>
      <c r="DL928" s="57"/>
      <c r="DM928" s="57"/>
      <c r="DN928" s="57"/>
      <c r="DO928" s="57"/>
      <c r="DP928" s="57"/>
      <c r="DQ928" s="57"/>
      <c r="DR928" s="57"/>
      <c r="DS928" s="57"/>
      <c r="DT928" s="57"/>
      <c r="DU928" s="57"/>
      <c r="DV928" s="57"/>
      <c r="DW928" s="57"/>
      <c r="DX928" s="57"/>
      <c r="DY928" s="57"/>
      <c r="DZ928" s="57"/>
      <c r="EA928" s="57"/>
      <c r="EB928" s="57"/>
      <c r="EC928" s="57"/>
      <c r="ED928" s="57"/>
      <c r="EE928" s="57"/>
      <c r="EF928" s="57"/>
      <c r="EG928" s="57"/>
      <c r="EH928" s="57"/>
      <c r="EI928" s="57"/>
      <c r="EJ928" s="57"/>
      <c r="EK928" s="57"/>
      <c r="EL928" s="57"/>
      <c r="EM928" s="57"/>
      <c r="EN928" s="57"/>
      <c r="EO928" s="57"/>
      <c r="EP928" s="57"/>
      <c r="EQ928" s="57"/>
      <c r="ER928" s="57"/>
      <c r="ES928" s="57"/>
      <c r="ET928" s="57"/>
      <c r="EU928" s="57"/>
      <c r="EV928" s="57"/>
      <c r="EW928" s="57"/>
      <c r="EX928" s="57"/>
      <c r="EY928" s="57"/>
      <c r="EZ928" s="57"/>
      <c r="FA928" s="57"/>
      <c r="FB928" s="57"/>
      <c r="FC928" s="57"/>
      <c r="FD928" s="57"/>
      <c r="FE928" s="57"/>
      <c r="FF928" s="57"/>
      <c r="FG928" s="57"/>
      <c r="FH928" s="57"/>
      <c r="FI928" s="57"/>
      <c r="FJ928" s="57"/>
      <c r="FK928" s="57"/>
      <c r="FL928" s="57"/>
      <c r="FM928" s="57"/>
      <c r="FN928" s="57"/>
      <c r="FO928" s="57"/>
      <c r="FP928" s="57"/>
      <c r="FQ928" s="57"/>
      <c r="FR928" s="57"/>
      <c r="FS928" s="57"/>
      <c r="FT928" s="57"/>
      <c r="FU928" s="57"/>
      <c r="FV928" s="57"/>
      <c r="FW928" s="57"/>
      <c r="FX928" s="57"/>
      <c r="FY928" s="57"/>
      <c r="FZ928" s="57"/>
      <c r="GA928" s="57"/>
      <c r="GB928" s="57"/>
      <c r="GC928" s="57"/>
      <c r="GD928" s="57"/>
      <c r="GE928" s="57"/>
      <c r="GF928" s="57"/>
      <c r="GG928" s="57"/>
      <c r="GH928" s="57"/>
      <c r="GI928" s="57"/>
      <c r="GJ928" s="57"/>
      <c r="GK928" s="57"/>
      <c r="GL928" s="57"/>
      <c r="GM928" s="57"/>
      <c r="GN928" s="57"/>
      <c r="GO928" s="57"/>
      <c r="GP928" s="57"/>
      <c r="GQ928" s="57"/>
      <c r="GR928" s="57"/>
      <c r="GS928" s="57"/>
      <c r="GT928" s="57"/>
      <c r="GU928" s="57"/>
      <c r="GV928" s="57"/>
      <c r="GW928" s="57"/>
      <c r="GX928" s="57"/>
      <c r="GY928" s="57"/>
      <c r="GZ928" s="57"/>
      <c r="HA928" s="57"/>
      <c r="HB928" s="57"/>
      <c r="HC928" s="57"/>
      <c r="HD928" s="57"/>
      <c r="HE928" s="57"/>
      <c r="HF928" s="57"/>
      <c r="HG928" s="57"/>
      <c r="HH928" s="57"/>
      <c r="HI928" s="57"/>
      <c r="HJ928" s="57"/>
      <c r="HK928" s="57"/>
      <c r="HL928" s="57"/>
      <c r="HM928" s="57"/>
      <c r="HN928" s="57"/>
      <c r="HO928" s="57"/>
      <c r="HP928" s="57"/>
      <c r="HQ928" s="57"/>
      <c r="HR928" s="57"/>
      <c r="HS928" s="57"/>
      <c r="HT928" s="57"/>
      <c r="HU928" s="57"/>
      <c r="HV928" s="57"/>
      <c r="HW928" s="57"/>
      <c r="HX928" s="57"/>
      <c r="HY928" s="57"/>
      <c r="HZ928" s="57"/>
      <c r="IA928" s="57"/>
      <c r="IB928" s="57"/>
      <c r="IC928" s="57"/>
    </row>
    <row r="929" spans="4:237"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  <c r="AA929" s="57"/>
      <c r="AB929" s="57"/>
      <c r="AC929" s="57"/>
      <c r="AD929" s="57"/>
      <c r="AE929" s="57"/>
      <c r="AF929" s="57"/>
      <c r="AG929" s="57"/>
      <c r="AH929" s="57"/>
      <c r="AI929" s="57"/>
      <c r="AJ929" s="57"/>
      <c r="AK929" s="57"/>
      <c r="AL929" s="57"/>
      <c r="AM929" s="57"/>
      <c r="AN929" s="57"/>
      <c r="AO929" s="57"/>
      <c r="AP929" s="57"/>
      <c r="AQ929" s="57"/>
      <c r="AR929" s="57"/>
      <c r="AS929" s="57"/>
      <c r="AT929" s="57"/>
      <c r="AU929" s="57"/>
      <c r="AV929" s="57"/>
      <c r="AW929" s="57"/>
      <c r="AX929" s="57"/>
      <c r="AY929" s="57"/>
      <c r="AZ929" s="57"/>
      <c r="BA929" s="57"/>
      <c r="BB929" s="57"/>
      <c r="BC929" s="57"/>
      <c r="BD929" s="57"/>
      <c r="BE929" s="57"/>
      <c r="BF929" s="57"/>
      <c r="BG929" s="57"/>
      <c r="BH929" s="57"/>
      <c r="BI929" s="57"/>
      <c r="BJ929" s="57"/>
      <c r="BK929" s="57"/>
      <c r="BL929" s="57"/>
      <c r="BM929" s="57"/>
      <c r="BN929" s="57"/>
      <c r="BO929" s="57"/>
      <c r="BP929" s="57"/>
      <c r="BQ929" s="57"/>
      <c r="BR929" s="57"/>
      <c r="BS929" s="57"/>
      <c r="BT929" s="57"/>
      <c r="BU929" s="57"/>
      <c r="BV929" s="57"/>
      <c r="BW929" s="57"/>
      <c r="BX929" s="57"/>
      <c r="BY929" s="57"/>
      <c r="BZ929" s="57"/>
      <c r="CA929" s="57"/>
      <c r="CB929" s="57"/>
      <c r="CC929" s="57"/>
      <c r="CD929" s="57"/>
      <c r="CE929" s="57"/>
      <c r="CF929" s="57"/>
      <c r="CG929" s="57"/>
      <c r="CH929" s="57"/>
      <c r="CI929" s="57"/>
      <c r="CJ929" s="57"/>
      <c r="CK929" s="57"/>
      <c r="CL929" s="57"/>
      <c r="CM929" s="57"/>
      <c r="CN929" s="57"/>
      <c r="CO929" s="57"/>
      <c r="CP929" s="57"/>
      <c r="CQ929" s="57"/>
      <c r="CR929" s="57"/>
      <c r="CS929" s="57"/>
      <c r="CT929" s="57"/>
      <c r="CU929" s="57"/>
      <c r="CV929" s="57"/>
      <c r="CW929" s="57"/>
      <c r="CX929" s="57"/>
      <c r="CY929" s="57"/>
      <c r="CZ929" s="57"/>
      <c r="DA929" s="57"/>
      <c r="DB929" s="57"/>
      <c r="DC929" s="57"/>
      <c r="DD929" s="57"/>
      <c r="DE929" s="57"/>
      <c r="DF929" s="57"/>
      <c r="DG929" s="57"/>
      <c r="DH929" s="57"/>
      <c r="DI929" s="57"/>
      <c r="DJ929" s="57"/>
      <c r="DK929" s="57"/>
      <c r="DL929" s="57"/>
      <c r="DM929" s="57"/>
      <c r="DN929" s="57"/>
      <c r="DO929" s="57"/>
      <c r="DP929" s="57"/>
      <c r="DQ929" s="57"/>
      <c r="DR929" s="57"/>
      <c r="DS929" s="57"/>
      <c r="DT929" s="57"/>
      <c r="DU929" s="57"/>
      <c r="DV929" s="57"/>
      <c r="DW929" s="57"/>
      <c r="DX929" s="57"/>
      <c r="DY929" s="57"/>
      <c r="DZ929" s="57"/>
      <c r="EA929" s="57"/>
      <c r="EB929" s="57"/>
      <c r="EC929" s="57"/>
      <c r="ED929" s="57"/>
      <c r="EE929" s="57"/>
      <c r="EF929" s="57"/>
      <c r="EG929" s="57"/>
      <c r="EH929" s="57"/>
      <c r="EI929" s="57"/>
      <c r="EJ929" s="57"/>
      <c r="EK929" s="57"/>
      <c r="EL929" s="57"/>
      <c r="EM929" s="57"/>
      <c r="EN929" s="57"/>
      <c r="EO929" s="57"/>
      <c r="EP929" s="57"/>
      <c r="EQ929" s="57"/>
      <c r="ER929" s="57"/>
      <c r="ES929" s="57"/>
      <c r="ET929" s="57"/>
      <c r="EU929" s="57"/>
      <c r="EV929" s="57"/>
      <c r="EW929" s="57"/>
      <c r="EX929" s="57"/>
      <c r="EY929" s="57"/>
      <c r="EZ929" s="57"/>
      <c r="FA929" s="57"/>
      <c r="FB929" s="57"/>
      <c r="FC929" s="57"/>
      <c r="FD929" s="57"/>
      <c r="FE929" s="57"/>
      <c r="FF929" s="57"/>
      <c r="FG929" s="57"/>
      <c r="FH929" s="57"/>
      <c r="FI929" s="57"/>
      <c r="FJ929" s="57"/>
      <c r="FK929" s="57"/>
      <c r="FL929" s="57"/>
      <c r="FM929" s="57"/>
      <c r="FN929" s="57"/>
      <c r="FO929" s="57"/>
      <c r="FP929" s="57"/>
      <c r="FQ929" s="57"/>
      <c r="FR929" s="57"/>
      <c r="FS929" s="57"/>
      <c r="FT929" s="57"/>
      <c r="FU929" s="57"/>
      <c r="FV929" s="57"/>
      <c r="FW929" s="57"/>
      <c r="FX929" s="57"/>
      <c r="FY929" s="57"/>
      <c r="FZ929" s="57"/>
      <c r="GA929" s="57"/>
      <c r="GB929" s="57"/>
      <c r="GC929" s="57"/>
      <c r="GD929" s="57"/>
      <c r="GE929" s="57"/>
      <c r="GF929" s="57"/>
      <c r="GG929" s="57"/>
      <c r="GH929" s="57"/>
      <c r="GI929" s="57"/>
      <c r="GJ929" s="57"/>
      <c r="GK929" s="57"/>
      <c r="GL929" s="57"/>
      <c r="GM929" s="57"/>
      <c r="GN929" s="57"/>
      <c r="GO929" s="57"/>
      <c r="GP929" s="57"/>
      <c r="GQ929" s="57"/>
      <c r="GR929" s="57"/>
      <c r="GS929" s="57"/>
      <c r="GT929" s="57"/>
      <c r="GU929" s="57"/>
      <c r="GV929" s="57"/>
      <c r="GW929" s="57"/>
      <c r="GX929" s="57"/>
      <c r="GY929" s="57"/>
      <c r="GZ929" s="57"/>
      <c r="HA929" s="57"/>
      <c r="HB929" s="57"/>
      <c r="HC929" s="57"/>
      <c r="HD929" s="57"/>
      <c r="HE929" s="57"/>
      <c r="HF929" s="57"/>
      <c r="HG929" s="57"/>
      <c r="HH929" s="57"/>
      <c r="HI929" s="57"/>
      <c r="HJ929" s="57"/>
      <c r="HK929" s="57"/>
      <c r="HL929" s="57"/>
      <c r="HM929" s="57"/>
      <c r="HN929" s="57"/>
      <c r="HO929" s="57"/>
      <c r="HP929" s="57"/>
      <c r="HQ929" s="57"/>
      <c r="HR929" s="57"/>
      <c r="HS929" s="57"/>
      <c r="HT929" s="57"/>
      <c r="HU929" s="57"/>
      <c r="HV929" s="57"/>
      <c r="HW929" s="57"/>
      <c r="HX929" s="57"/>
      <c r="HY929" s="57"/>
      <c r="HZ929" s="57"/>
      <c r="IA929" s="57"/>
      <c r="IB929" s="57"/>
      <c r="IC929" s="57"/>
    </row>
    <row r="930" spans="4:237"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  <c r="AA930" s="57"/>
      <c r="AB930" s="57"/>
      <c r="AC930" s="57"/>
      <c r="AD930" s="57"/>
      <c r="AE930" s="57"/>
      <c r="AF930" s="57"/>
      <c r="AG930" s="57"/>
      <c r="AH930" s="57"/>
      <c r="AI930" s="57"/>
      <c r="AJ930" s="57"/>
      <c r="AK930" s="57"/>
      <c r="AL930" s="57"/>
      <c r="AM930" s="57"/>
      <c r="AN930" s="57"/>
      <c r="AO930" s="57"/>
      <c r="AP930" s="57"/>
      <c r="AQ930" s="57"/>
      <c r="AR930" s="57"/>
      <c r="AS930" s="57"/>
      <c r="AT930" s="57"/>
      <c r="AU930" s="57"/>
      <c r="AV930" s="57"/>
      <c r="AW930" s="57"/>
      <c r="AX930" s="57"/>
      <c r="AY930" s="57"/>
      <c r="AZ930" s="57"/>
      <c r="BA930" s="57"/>
      <c r="BB930" s="57"/>
      <c r="BC930" s="57"/>
      <c r="BD930" s="57"/>
      <c r="BE930" s="57"/>
      <c r="BF930" s="57"/>
      <c r="BG930" s="57"/>
      <c r="BH930" s="57"/>
      <c r="BI930" s="57"/>
      <c r="BJ930" s="57"/>
      <c r="BK930" s="57"/>
      <c r="BL930" s="57"/>
      <c r="BM930" s="57"/>
      <c r="BN930" s="57"/>
      <c r="BO930" s="57"/>
      <c r="BP930" s="57"/>
      <c r="BQ930" s="57"/>
      <c r="BR930" s="57"/>
      <c r="BS930" s="57"/>
      <c r="BT930" s="57"/>
      <c r="BU930" s="57"/>
      <c r="BV930" s="57"/>
      <c r="BW930" s="57"/>
      <c r="BX930" s="57"/>
      <c r="BY930" s="57"/>
      <c r="BZ930" s="57"/>
      <c r="CA930" s="57"/>
      <c r="CB930" s="57"/>
      <c r="CC930" s="57"/>
      <c r="CD930" s="57"/>
      <c r="CE930" s="57"/>
      <c r="CF930" s="57"/>
      <c r="CG930" s="57"/>
      <c r="CH930" s="57"/>
      <c r="CI930" s="57"/>
      <c r="CJ930" s="57"/>
      <c r="CK930" s="57"/>
      <c r="CL930" s="57"/>
      <c r="CM930" s="57"/>
      <c r="CN930" s="57"/>
      <c r="CO930" s="57"/>
      <c r="CP930" s="57"/>
      <c r="CQ930" s="57"/>
      <c r="CR930" s="57"/>
      <c r="CS930" s="57"/>
      <c r="CT930" s="57"/>
      <c r="CU930" s="57"/>
      <c r="CV930" s="57"/>
      <c r="CW930" s="57"/>
      <c r="CX930" s="57"/>
      <c r="CY930" s="57"/>
      <c r="CZ930" s="57"/>
      <c r="DA930" s="57"/>
      <c r="DB930" s="57"/>
      <c r="DC930" s="57"/>
      <c r="DD930" s="57"/>
      <c r="DE930" s="57"/>
      <c r="DF930" s="57"/>
      <c r="DG930" s="57"/>
      <c r="DH930" s="57"/>
      <c r="DI930" s="57"/>
      <c r="DJ930" s="57"/>
      <c r="DK930" s="57"/>
      <c r="DL930" s="57"/>
      <c r="DM930" s="57"/>
      <c r="DN930" s="57"/>
      <c r="DO930" s="57"/>
      <c r="DP930" s="57"/>
      <c r="DQ930" s="57"/>
      <c r="DR930" s="57"/>
      <c r="DS930" s="57"/>
      <c r="DT930" s="57"/>
      <c r="DU930" s="57"/>
      <c r="DV930" s="57"/>
      <c r="DW930" s="57"/>
      <c r="DX930" s="57"/>
      <c r="DY930" s="57"/>
      <c r="DZ930" s="57"/>
      <c r="EA930" s="57"/>
      <c r="EB930" s="57"/>
      <c r="EC930" s="57"/>
      <c r="ED930" s="57"/>
      <c r="EE930" s="57"/>
      <c r="EF930" s="57"/>
      <c r="EG930" s="57"/>
      <c r="EH930" s="57"/>
      <c r="EI930" s="57"/>
      <c r="EJ930" s="57"/>
      <c r="EK930" s="57"/>
      <c r="EL930" s="57"/>
      <c r="EM930" s="57"/>
      <c r="EN930" s="57"/>
      <c r="EO930" s="57"/>
      <c r="EP930" s="57"/>
      <c r="EQ930" s="57"/>
      <c r="ER930" s="57"/>
      <c r="ES930" s="57"/>
      <c r="ET930" s="57"/>
      <c r="EU930" s="57"/>
      <c r="EV930" s="57"/>
      <c r="EW930" s="57"/>
      <c r="EX930" s="57"/>
      <c r="EY930" s="57"/>
      <c r="EZ930" s="57"/>
      <c r="FA930" s="57"/>
      <c r="FB930" s="57"/>
      <c r="FC930" s="57"/>
      <c r="FD930" s="57"/>
      <c r="FE930" s="57"/>
      <c r="FF930" s="57"/>
      <c r="FG930" s="57"/>
      <c r="FH930" s="57"/>
      <c r="FI930" s="57"/>
      <c r="FJ930" s="57"/>
      <c r="FK930" s="57"/>
      <c r="FL930" s="57"/>
      <c r="FM930" s="57"/>
      <c r="FN930" s="57"/>
      <c r="FO930" s="57"/>
      <c r="FP930" s="57"/>
      <c r="FQ930" s="57"/>
      <c r="FR930" s="57"/>
      <c r="FS930" s="57"/>
      <c r="FT930" s="57"/>
      <c r="FU930" s="57"/>
      <c r="FV930" s="57"/>
      <c r="FW930" s="57"/>
      <c r="FX930" s="57"/>
      <c r="FY930" s="57"/>
      <c r="FZ930" s="57"/>
      <c r="GA930" s="57"/>
      <c r="GB930" s="57"/>
      <c r="GC930" s="57"/>
      <c r="GD930" s="57"/>
      <c r="GE930" s="57"/>
      <c r="GF930" s="57"/>
      <c r="GG930" s="57"/>
      <c r="GH930" s="57"/>
      <c r="GI930" s="57"/>
      <c r="GJ930" s="57"/>
      <c r="GK930" s="57"/>
      <c r="GL930" s="57"/>
      <c r="GM930" s="57"/>
      <c r="GN930" s="57"/>
      <c r="GO930" s="57"/>
      <c r="GP930" s="57"/>
      <c r="GQ930" s="57"/>
      <c r="GR930" s="57"/>
      <c r="GS930" s="57"/>
      <c r="GT930" s="57"/>
      <c r="GU930" s="57"/>
      <c r="GV930" s="57"/>
      <c r="GW930" s="57"/>
      <c r="GX930" s="57"/>
      <c r="GY930" s="57"/>
      <c r="GZ930" s="57"/>
      <c r="HA930" s="57"/>
      <c r="HB930" s="57"/>
      <c r="HC930" s="57"/>
      <c r="HD930" s="57"/>
      <c r="HE930" s="57"/>
      <c r="HF930" s="57"/>
      <c r="HG930" s="57"/>
      <c r="HH930" s="57"/>
      <c r="HI930" s="57"/>
      <c r="HJ930" s="57"/>
      <c r="HK930" s="57"/>
      <c r="HL930" s="57"/>
      <c r="HM930" s="57"/>
      <c r="HN930" s="57"/>
      <c r="HO930" s="57"/>
      <c r="HP930" s="57"/>
      <c r="HQ930" s="57"/>
      <c r="HR930" s="57"/>
      <c r="HS930" s="57"/>
      <c r="HT930" s="57"/>
      <c r="HU930" s="57"/>
      <c r="HV930" s="57"/>
      <c r="HW930" s="57"/>
      <c r="HX930" s="57"/>
      <c r="HY930" s="57"/>
      <c r="HZ930" s="57"/>
      <c r="IA930" s="57"/>
      <c r="IB930" s="57"/>
      <c r="IC930" s="57"/>
    </row>
    <row r="931" spans="4:237"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  <c r="AA931" s="57"/>
      <c r="AB931" s="57"/>
      <c r="AC931" s="57"/>
      <c r="AD931" s="57"/>
      <c r="AE931" s="57"/>
      <c r="AF931" s="57"/>
      <c r="AG931" s="57"/>
      <c r="AH931" s="57"/>
      <c r="AI931" s="57"/>
      <c r="AJ931" s="57"/>
      <c r="AK931" s="57"/>
      <c r="AL931" s="57"/>
      <c r="AM931" s="57"/>
      <c r="AN931" s="57"/>
      <c r="AO931" s="57"/>
      <c r="AP931" s="57"/>
      <c r="AQ931" s="57"/>
      <c r="AR931" s="57"/>
      <c r="AS931" s="57"/>
      <c r="AT931" s="57"/>
      <c r="AU931" s="57"/>
      <c r="AV931" s="57"/>
      <c r="AW931" s="57"/>
      <c r="AX931" s="57"/>
      <c r="AY931" s="57"/>
      <c r="AZ931" s="57"/>
      <c r="BA931" s="57"/>
      <c r="BB931" s="57"/>
      <c r="BC931" s="57"/>
      <c r="BD931" s="57"/>
      <c r="BE931" s="57"/>
      <c r="BF931" s="57"/>
      <c r="BG931" s="57"/>
      <c r="BH931" s="57"/>
      <c r="BI931" s="57"/>
      <c r="BJ931" s="57"/>
      <c r="BK931" s="57"/>
      <c r="BL931" s="57"/>
      <c r="BM931" s="57"/>
      <c r="BN931" s="57"/>
      <c r="BO931" s="57"/>
      <c r="BP931" s="57"/>
      <c r="BQ931" s="57"/>
      <c r="BR931" s="57"/>
      <c r="BS931" s="57"/>
      <c r="BT931" s="57"/>
      <c r="BU931" s="57"/>
      <c r="BV931" s="57"/>
      <c r="BW931" s="57"/>
      <c r="BX931" s="57"/>
      <c r="BY931" s="57"/>
      <c r="BZ931" s="57"/>
      <c r="CA931" s="57"/>
      <c r="CB931" s="57"/>
      <c r="CC931" s="57"/>
      <c r="CD931" s="57"/>
      <c r="CE931" s="57"/>
      <c r="CF931" s="57"/>
      <c r="CG931" s="57"/>
      <c r="CH931" s="57"/>
      <c r="CI931" s="57"/>
      <c r="CJ931" s="57"/>
      <c r="CK931" s="57"/>
      <c r="CL931" s="57"/>
      <c r="CM931" s="57"/>
      <c r="CN931" s="57"/>
      <c r="CO931" s="57"/>
      <c r="CP931" s="57"/>
      <c r="CQ931" s="57"/>
      <c r="CR931" s="57"/>
      <c r="CS931" s="57"/>
      <c r="CT931" s="57"/>
      <c r="CU931" s="57"/>
      <c r="CV931" s="57"/>
      <c r="CW931" s="57"/>
      <c r="CX931" s="57"/>
      <c r="CY931" s="57"/>
      <c r="CZ931" s="57"/>
      <c r="DA931" s="57"/>
      <c r="DB931" s="57"/>
      <c r="DC931" s="57"/>
      <c r="DD931" s="57"/>
      <c r="DE931" s="57"/>
      <c r="DF931" s="57"/>
      <c r="DG931" s="57"/>
      <c r="DH931" s="57"/>
      <c r="DI931" s="57"/>
      <c r="DJ931" s="57"/>
      <c r="DK931" s="57"/>
      <c r="DL931" s="57"/>
      <c r="DM931" s="57"/>
      <c r="DN931" s="57"/>
      <c r="DO931" s="57"/>
      <c r="DP931" s="57"/>
      <c r="DQ931" s="57"/>
      <c r="DR931" s="57"/>
      <c r="DS931" s="57"/>
      <c r="DT931" s="57"/>
      <c r="DU931" s="57"/>
      <c r="DV931" s="57"/>
      <c r="DW931" s="57"/>
      <c r="DX931" s="57"/>
      <c r="DY931" s="57"/>
      <c r="DZ931" s="57"/>
      <c r="EA931" s="57"/>
      <c r="EB931" s="57"/>
      <c r="EC931" s="57"/>
      <c r="ED931" s="57"/>
      <c r="EE931" s="57"/>
      <c r="EF931" s="57"/>
      <c r="EG931" s="57"/>
      <c r="EH931" s="57"/>
      <c r="EI931" s="57"/>
      <c r="EJ931" s="57"/>
      <c r="EK931" s="57"/>
      <c r="EL931" s="57"/>
      <c r="EM931" s="57"/>
      <c r="EN931" s="57"/>
      <c r="EO931" s="57"/>
      <c r="EP931" s="57"/>
      <c r="EQ931" s="57"/>
      <c r="ER931" s="57"/>
      <c r="ES931" s="57"/>
      <c r="ET931" s="57"/>
      <c r="EU931" s="57"/>
      <c r="EV931" s="57"/>
      <c r="EW931" s="57"/>
      <c r="EX931" s="57"/>
      <c r="EY931" s="57"/>
      <c r="EZ931" s="57"/>
      <c r="FA931" s="57"/>
      <c r="FB931" s="57"/>
      <c r="FC931" s="57"/>
      <c r="FD931" s="57"/>
      <c r="FE931" s="57"/>
      <c r="FF931" s="57"/>
      <c r="FG931" s="57"/>
      <c r="FH931" s="57"/>
      <c r="FI931" s="57"/>
      <c r="FJ931" s="57"/>
      <c r="FK931" s="57"/>
      <c r="FL931" s="57"/>
      <c r="FM931" s="57"/>
      <c r="FN931" s="57"/>
      <c r="FO931" s="57"/>
      <c r="FP931" s="57"/>
      <c r="FQ931" s="57"/>
      <c r="FR931" s="57"/>
      <c r="FS931" s="57"/>
      <c r="FT931" s="57"/>
      <c r="FU931" s="57"/>
      <c r="FV931" s="57"/>
      <c r="FW931" s="57"/>
      <c r="FX931" s="57"/>
      <c r="FY931" s="57"/>
      <c r="FZ931" s="57"/>
      <c r="GA931" s="57"/>
      <c r="GB931" s="57"/>
      <c r="GC931" s="57"/>
      <c r="GD931" s="57"/>
      <c r="GE931" s="57"/>
      <c r="GF931" s="57"/>
      <c r="GG931" s="57"/>
      <c r="GH931" s="57"/>
      <c r="GI931" s="57"/>
      <c r="GJ931" s="57"/>
      <c r="GK931" s="57"/>
      <c r="GL931" s="57"/>
      <c r="GM931" s="57"/>
      <c r="GN931" s="57"/>
      <c r="GO931" s="57"/>
      <c r="GP931" s="57"/>
      <c r="GQ931" s="57"/>
      <c r="GR931" s="57"/>
      <c r="GS931" s="57"/>
      <c r="GT931" s="57"/>
      <c r="GU931" s="57"/>
      <c r="GV931" s="57"/>
      <c r="GW931" s="57"/>
      <c r="GX931" s="57"/>
      <c r="GY931" s="57"/>
      <c r="GZ931" s="57"/>
      <c r="HA931" s="57"/>
      <c r="HB931" s="57"/>
      <c r="HC931" s="57"/>
      <c r="HD931" s="57"/>
      <c r="HE931" s="57"/>
      <c r="HF931" s="57"/>
      <c r="HG931" s="57"/>
      <c r="HH931" s="57"/>
      <c r="HI931" s="57"/>
      <c r="HJ931" s="57"/>
      <c r="HK931" s="57"/>
      <c r="HL931" s="57"/>
      <c r="HM931" s="57"/>
      <c r="HN931" s="57"/>
      <c r="HO931" s="57"/>
      <c r="HP931" s="57"/>
      <c r="HQ931" s="57"/>
      <c r="HR931" s="57"/>
      <c r="HS931" s="57"/>
      <c r="HT931" s="57"/>
      <c r="HU931" s="57"/>
      <c r="HV931" s="57"/>
      <c r="HW931" s="57"/>
      <c r="HX931" s="57"/>
      <c r="HY931" s="57"/>
      <c r="HZ931" s="57"/>
      <c r="IA931" s="57"/>
      <c r="IB931" s="57"/>
      <c r="IC931" s="57"/>
    </row>
    <row r="932" spans="4:237"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  <c r="AA932" s="57"/>
      <c r="AB932" s="57"/>
      <c r="AC932" s="57"/>
      <c r="AD932" s="57"/>
      <c r="AE932" s="57"/>
      <c r="AF932" s="57"/>
      <c r="AG932" s="57"/>
      <c r="AH932" s="57"/>
      <c r="AI932" s="57"/>
      <c r="AJ932" s="57"/>
      <c r="AK932" s="57"/>
      <c r="AL932" s="57"/>
      <c r="AM932" s="57"/>
      <c r="AN932" s="57"/>
      <c r="AO932" s="57"/>
      <c r="AP932" s="57"/>
      <c r="AQ932" s="57"/>
      <c r="AR932" s="57"/>
      <c r="AS932" s="57"/>
      <c r="AT932" s="57"/>
      <c r="AU932" s="57"/>
      <c r="AV932" s="57"/>
      <c r="AW932" s="57"/>
      <c r="AX932" s="57"/>
      <c r="AY932" s="57"/>
      <c r="AZ932" s="57"/>
      <c r="BA932" s="57"/>
      <c r="BB932" s="57"/>
      <c r="BC932" s="57"/>
      <c r="BD932" s="57"/>
      <c r="BE932" s="57"/>
      <c r="BF932" s="57"/>
      <c r="BG932" s="57"/>
      <c r="BH932" s="57"/>
      <c r="BI932" s="57"/>
      <c r="BJ932" s="57"/>
      <c r="BK932" s="57"/>
      <c r="BL932" s="57"/>
      <c r="BM932" s="57"/>
      <c r="BN932" s="57"/>
      <c r="BO932" s="57"/>
      <c r="BP932" s="57"/>
      <c r="BQ932" s="57"/>
      <c r="BR932" s="57"/>
      <c r="BS932" s="57"/>
      <c r="BT932" s="57"/>
      <c r="BU932" s="57"/>
      <c r="BV932" s="57"/>
      <c r="BW932" s="57"/>
      <c r="BX932" s="57"/>
      <c r="BY932" s="57"/>
      <c r="BZ932" s="57"/>
      <c r="CA932" s="57"/>
      <c r="CB932" s="57"/>
      <c r="CC932" s="57"/>
      <c r="CD932" s="57"/>
      <c r="CE932" s="57"/>
      <c r="CF932" s="57"/>
      <c r="CG932" s="57"/>
      <c r="CH932" s="57"/>
      <c r="CI932" s="57"/>
      <c r="CJ932" s="57"/>
      <c r="CK932" s="57"/>
      <c r="CL932" s="57"/>
      <c r="CM932" s="57"/>
      <c r="CN932" s="57"/>
      <c r="CO932" s="57"/>
      <c r="CP932" s="57"/>
      <c r="CQ932" s="57"/>
      <c r="CR932" s="57"/>
      <c r="CS932" s="57"/>
      <c r="CT932" s="57"/>
      <c r="CU932" s="57"/>
      <c r="CV932" s="57"/>
      <c r="CW932" s="57"/>
      <c r="CX932" s="57"/>
      <c r="CY932" s="57"/>
      <c r="CZ932" s="57"/>
      <c r="DA932" s="57"/>
      <c r="DB932" s="57"/>
      <c r="DC932" s="57"/>
      <c r="DD932" s="57"/>
      <c r="DE932" s="57"/>
      <c r="DF932" s="57"/>
      <c r="DG932" s="57"/>
      <c r="DH932" s="57"/>
      <c r="DI932" s="57"/>
      <c r="DJ932" s="57"/>
      <c r="DK932" s="57"/>
      <c r="DL932" s="57"/>
      <c r="DM932" s="57"/>
      <c r="DN932" s="57"/>
      <c r="DO932" s="57"/>
      <c r="DP932" s="57"/>
      <c r="DQ932" s="57"/>
      <c r="DR932" s="57"/>
      <c r="DS932" s="57"/>
      <c r="DT932" s="57"/>
      <c r="DU932" s="57"/>
      <c r="DV932" s="57"/>
      <c r="DW932" s="57"/>
      <c r="DX932" s="57"/>
      <c r="DY932" s="57"/>
      <c r="DZ932" s="57"/>
      <c r="EA932" s="57"/>
      <c r="EB932" s="57"/>
      <c r="EC932" s="57"/>
      <c r="ED932" s="57"/>
      <c r="EE932" s="57"/>
      <c r="EF932" s="57"/>
      <c r="EG932" s="57"/>
      <c r="EH932" s="57"/>
      <c r="EI932" s="57"/>
      <c r="EJ932" s="57"/>
      <c r="EK932" s="57"/>
      <c r="EL932" s="57"/>
      <c r="EM932" s="57"/>
      <c r="EN932" s="57"/>
      <c r="EO932" s="57"/>
      <c r="EP932" s="57"/>
      <c r="EQ932" s="57"/>
      <c r="ER932" s="57"/>
      <c r="ES932" s="57"/>
      <c r="ET932" s="57"/>
      <c r="EU932" s="57"/>
      <c r="EV932" s="57"/>
      <c r="EW932" s="57"/>
      <c r="EX932" s="57"/>
      <c r="EY932" s="57"/>
      <c r="EZ932" s="57"/>
      <c r="FA932" s="57"/>
      <c r="FB932" s="57"/>
      <c r="FC932" s="57"/>
      <c r="FD932" s="57"/>
      <c r="FE932" s="57"/>
      <c r="FF932" s="57"/>
      <c r="FG932" s="57"/>
      <c r="FH932" s="57"/>
      <c r="FI932" s="57"/>
      <c r="FJ932" s="57"/>
      <c r="FK932" s="57"/>
      <c r="FL932" s="57"/>
      <c r="FM932" s="57"/>
      <c r="FN932" s="57"/>
      <c r="FO932" s="57"/>
      <c r="FP932" s="57"/>
      <c r="FQ932" s="57"/>
      <c r="FR932" s="57"/>
      <c r="FS932" s="57"/>
      <c r="FT932" s="57"/>
      <c r="FU932" s="57"/>
      <c r="FV932" s="57"/>
      <c r="FW932" s="57"/>
      <c r="FX932" s="57"/>
      <c r="FY932" s="57"/>
      <c r="FZ932" s="57"/>
      <c r="GA932" s="57"/>
      <c r="GB932" s="57"/>
      <c r="GC932" s="57"/>
      <c r="GD932" s="57"/>
      <c r="GE932" s="57"/>
      <c r="GF932" s="57"/>
      <c r="GG932" s="57"/>
      <c r="GH932" s="57"/>
      <c r="GI932" s="57"/>
      <c r="GJ932" s="57"/>
      <c r="GK932" s="57"/>
      <c r="GL932" s="57"/>
      <c r="GM932" s="57"/>
      <c r="GN932" s="57"/>
      <c r="GO932" s="57"/>
      <c r="GP932" s="57"/>
      <c r="GQ932" s="57"/>
      <c r="GR932" s="57"/>
      <c r="GS932" s="57"/>
      <c r="GT932" s="57"/>
      <c r="GU932" s="57"/>
      <c r="GV932" s="57"/>
      <c r="GW932" s="57"/>
      <c r="GX932" s="57"/>
      <c r="GY932" s="57"/>
      <c r="GZ932" s="57"/>
      <c r="HA932" s="57"/>
      <c r="HB932" s="57"/>
      <c r="HC932" s="57"/>
      <c r="HD932" s="57"/>
      <c r="HE932" s="57"/>
      <c r="HF932" s="57"/>
      <c r="HG932" s="57"/>
      <c r="HH932" s="57"/>
      <c r="HI932" s="57"/>
      <c r="HJ932" s="57"/>
      <c r="HK932" s="57"/>
      <c r="HL932" s="57"/>
      <c r="HM932" s="57"/>
      <c r="HN932" s="57"/>
      <c r="HO932" s="57"/>
      <c r="HP932" s="57"/>
      <c r="HQ932" s="57"/>
      <c r="HR932" s="57"/>
      <c r="HS932" s="57"/>
      <c r="HT932" s="57"/>
      <c r="HU932" s="57"/>
      <c r="HV932" s="57"/>
      <c r="HW932" s="57"/>
      <c r="HX932" s="57"/>
      <c r="HY932" s="57"/>
      <c r="HZ932" s="57"/>
      <c r="IA932" s="57"/>
      <c r="IB932" s="57"/>
      <c r="IC932" s="57"/>
    </row>
    <row r="933" spans="4:237"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  <c r="AA933" s="57"/>
      <c r="AB933" s="57"/>
      <c r="AC933" s="57"/>
      <c r="AD933" s="57"/>
      <c r="AE933" s="57"/>
      <c r="AF933" s="57"/>
      <c r="AG933" s="57"/>
      <c r="AH933" s="57"/>
      <c r="AI933" s="57"/>
      <c r="AJ933" s="57"/>
      <c r="AK933" s="57"/>
      <c r="AL933" s="57"/>
      <c r="AM933" s="57"/>
      <c r="AN933" s="57"/>
      <c r="AO933" s="57"/>
      <c r="AP933" s="57"/>
      <c r="AQ933" s="57"/>
      <c r="AR933" s="57"/>
      <c r="AS933" s="57"/>
      <c r="AT933" s="57"/>
      <c r="AU933" s="57"/>
      <c r="AV933" s="57"/>
      <c r="AW933" s="57"/>
      <c r="AX933" s="57"/>
      <c r="AY933" s="57"/>
      <c r="AZ933" s="57"/>
      <c r="BA933" s="57"/>
      <c r="BB933" s="57"/>
      <c r="BC933" s="57"/>
      <c r="BD933" s="57"/>
      <c r="BE933" s="57"/>
      <c r="BF933" s="57"/>
      <c r="BG933" s="57"/>
      <c r="BH933" s="57"/>
      <c r="BI933" s="57"/>
      <c r="BJ933" s="57"/>
      <c r="BK933" s="57"/>
      <c r="BL933" s="57"/>
      <c r="BM933" s="57"/>
      <c r="BN933" s="57"/>
      <c r="BO933" s="57"/>
      <c r="BP933" s="57"/>
      <c r="BQ933" s="57"/>
      <c r="BR933" s="57"/>
      <c r="BS933" s="57"/>
      <c r="BT933" s="57"/>
      <c r="BU933" s="57"/>
      <c r="BV933" s="57"/>
      <c r="BW933" s="57"/>
      <c r="BX933" s="57"/>
      <c r="BY933" s="57"/>
      <c r="BZ933" s="57"/>
      <c r="CA933" s="57"/>
      <c r="CB933" s="57"/>
      <c r="CC933" s="57"/>
      <c r="CD933" s="57"/>
      <c r="CE933" s="57"/>
      <c r="CF933" s="57"/>
      <c r="CG933" s="57"/>
      <c r="CH933" s="57"/>
      <c r="CI933" s="57"/>
      <c r="CJ933" s="57"/>
      <c r="CK933" s="57"/>
      <c r="CL933" s="57"/>
      <c r="CM933" s="57"/>
      <c r="CN933" s="57"/>
      <c r="CO933" s="57"/>
      <c r="CP933" s="57"/>
      <c r="CQ933" s="57"/>
      <c r="CR933" s="57"/>
      <c r="CS933" s="57"/>
      <c r="CT933" s="57"/>
      <c r="CU933" s="57"/>
      <c r="CV933" s="57"/>
      <c r="CW933" s="57"/>
      <c r="CX933" s="57"/>
      <c r="CY933" s="57"/>
      <c r="CZ933" s="57"/>
      <c r="DA933" s="57"/>
      <c r="DB933" s="57"/>
      <c r="DC933" s="57"/>
      <c r="DD933" s="57"/>
      <c r="DE933" s="57"/>
      <c r="DF933" s="57"/>
      <c r="DG933" s="57"/>
      <c r="DH933" s="57"/>
      <c r="DI933" s="57"/>
      <c r="DJ933" s="57"/>
      <c r="DK933" s="57"/>
      <c r="DL933" s="57"/>
      <c r="DM933" s="57"/>
      <c r="DN933" s="57"/>
      <c r="DO933" s="57"/>
      <c r="DP933" s="57"/>
      <c r="DQ933" s="57"/>
      <c r="DR933" s="57"/>
      <c r="DS933" s="57"/>
      <c r="DT933" s="57"/>
      <c r="DU933" s="57"/>
      <c r="DV933" s="57"/>
      <c r="DW933" s="57"/>
      <c r="DX933" s="57"/>
      <c r="DY933" s="57"/>
      <c r="DZ933" s="57"/>
      <c r="EA933" s="57"/>
      <c r="EB933" s="57"/>
      <c r="EC933" s="57"/>
      <c r="ED933" s="57"/>
      <c r="EE933" s="57"/>
      <c r="EF933" s="57"/>
      <c r="EG933" s="57"/>
      <c r="EH933" s="57"/>
      <c r="EI933" s="57"/>
      <c r="EJ933" s="57"/>
      <c r="EK933" s="57"/>
      <c r="EL933" s="57"/>
      <c r="EM933" s="57"/>
      <c r="EN933" s="57"/>
      <c r="EO933" s="57"/>
      <c r="EP933" s="57"/>
      <c r="EQ933" s="57"/>
      <c r="ER933" s="57"/>
      <c r="ES933" s="57"/>
      <c r="ET933" s="57"/>
      <c r="EU933" s="57"/>
      <c r="EV933" s="57"/>
      <c r="EW933" s="57"/>
      <c r="EX933" s="57"/>
      <c r="EY933" s="57"/>
      <c r="EZ933" s="57"/>
      <c r="FA933" s="57"/>
      <c r="FB933" s="57"/>
      <c r="FC933" s="57"/>
      <c r="FD933" s="57"/>
      <c r="FE933" s="57"/>
      <c r="FF933" s="57"/>
      <c r="FG933" s="57"/>
      <c r="FH933" s="57"/>
      <c r="FI933" s="57"/>
      <c r="FJ933" s="57"/>
      <c r="FK933" s="57"/>
      <c r="FL933" s="57"/>
      <c r="FM933" s="57"/>
      <c r="FN933" s="57"/>
      <c r="FO933" s="57"/>
      <c r="FP933" s="57"/>
      <c r="FQ933" s="57"/>
      <c r="FR933" s="57"/>
      <c r="FS933" s="57"/>
      <c r="FT933" s="57"/>
      <c r="FU933" s="57"/>
      <c r="FV933" s="57"/>
      <c r="FW933" s="57"/>
      <c r="FX933" s="57"/>
      <c r="FY933" s="57"/>
      <c r="FZ933" s="57"/>
      <c r="GA933" s="57"/>
      <c r="GB933" s="57"/>
      <c r="GC933" s="57"/>
      <c r="GD933" s="57"/>
      <c r="GE933" s="57"/>
      <c r="GF933" s="57"/>
      <c r="GG933" s="57"/>
      <c r="GH933" s="57"/>
      <c r="GI933" s="57"/>
      <c r="GJ933" s="57"/>
      <c r="GK933" s="57"/>
      <c r="GL933" s="57"/>
      <c r="GM933" s="57"/>
      <c r="GN933" s="57"/>
      <c r="GO933" s="57"/>
      <c r="GP933" s="57"/>
      <c r="GQ933" s="57"/>
      <c r="GR933" s="57"/>
      <c r="GS933" s="57"/>
      <c r="GT933" s="57"/>
      <c r="GU933" s="57"/>
      <c r="GV933" s="57"/>
      <c r="GW933" s="57"/>
      <c r="GX933" s="57"/>
      <c r="GY933" s="57"/>
      <c r="GZ933" s="57"/>
      <c r="HA933" s="57"/>
      <c r="HB933" s="57"/>
      <c r="HC933" s="57"/>
      <c r="HD933" s="57"/>
      <c r="HE933" s="57"/>
      <c r="HF933" s="57"/>
      <c r="HG933" s="57"/>
      <c r="HH933" s="57"/>
      <c r="HI933" s="57"/>
      <c r="HJ933" s="57"/>
      <c r="HK933" s="57"/>
      <c r="HL933" s="57"/>
      <c r="HM933" s="57"/>
      <c r="HN933" s="57"/>
      <c r="HO933" s="57"/>
      <c r="HP933" s="57"/>
      <c r="HQ933" s="57"/>
      <c r="HR933" s="57"/>
      <c r="HS933" s="57"/>
      <c r="HT933" s="57"/>
      <c r="HU933" s="57"/>
      <c r="HV933" s="57"/>
      <c r="HW933" s="57"/>
      <c r="HX933" s="57"/>
      <c r="HY933" s="57"/>
      <c r="HZ933" s="57"/>
      <c r="IA933" s="57"/>
      <c r="IB933" s="57"/>
      <c r="IC933" s="57"/>
    </row>
    <row r="934" spans="4:237"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  <c r="AA934" s="57"/>
      <c r="AB934" s="57"/>
      <c r="AC934" s="57"/>
      <c r="AD934" s="57"/>
      <c r="AE934" s="57"/>
      <c r="AF934" s="57"/>
      <c r="AG934" s="57"/>
      <c r="AH934" s="57"/>
      <c r="AI934" s="57"/>
      <c r="AJ934" s="57"/>
      <c r="AK934" s="57"/>
      <c r="AL934" s="57"/>
      <c r="AM934" s="57"/>
      <c r="AN934" s="57"/>
      <c r="AO934" s="57"/>
      <c r="AP934" s="57"/>
      <c r="AQ934" s="57"/>
      <c r="AR934" s="57"/>
      <c r="AS934" s="57"/>
      <c r="AT934" s="57"/>
      <c r="AU934" s="57"/>
      <c r="AV934" s="57"/>
      <c r="AW934" s="57"/>
      <c r="AX934" s="57"/>
      <c r="AY934" s="57"/>
      <c r="AZ934" s="57"/>
      <c r="BA934" s="57"/>
      <c r="BB934" s="57"/>
      <c r="BC934" s="57"/>
      <c r="BD934" s="57"/>
      <c r="BE934" s="57"/>
      <c r="BF934" s="57"/>
      <c r="BG934" s="57"/>
      <c r="BH934" s="57"/>
      <c r="BI934" s="57"/>
      <c r="BJ934" s="57"/>
      <c r="BK934" s="57"/>
      <c r="BL934" s="57"/>
      <c r="BM934" s="57"/>
      <c r="BN934" s="57"/>
      <c r="BO934" s="57"/>
      <c r="BP934" s="57"/>
      <c r="BQ934" s="57"/>
      <c r="BR934" s="57"/>
      <c r="BS934" s="57"/>
      <c r="BT934" s="57"/>
      <c r="BU934" s="57"/>
      <c r="BV934" s="57"/>
      <c r="BW934" s="57"/>
      <c r="BX934" s="57"/>
      <c r="BY934" s="57"/>
      <c r="BZ934" s="57"/>
      <c r="CA934" s="57"/>
      <c r="CB934" s="57"/>
      <c r="CC934" s="57"/>
      <c r="CD934" s="57"/>
      <c r="CE934" s="57"/>
      <c r="CF934" s="57"/>
      <c r="CG934" s="57"/>
      <c r="CH934" s="57"/>
      <c r="CI934" s="57"/>
      <c r="CJ934" s="57"/>
      <c r="CK934" s="57"/>
      <c r="CL934" s="57"/>
      <c r="CM934" s="57"/>
      <c r="CN934" s="57"/>
      <c r="CO934" s="57"/>
      <c r="CP934" s="57"/>
      <c r="CQ934" s="57"/>
      <c r="CR934" s="57"/>
      <c r="CS934" s="57"/>
      <c r="CT934" s="57"/>
      <c r="CU934" s="57"/>
      <c r="CV934" s="57"/>
      <c r="CW934" s="57"/>
      <c r="CX934" s="57"/>
      <c r="CY934" s="57"/>
      <c r="CZ934" s="57"/>
      <c r="DA934" s="57"/>
      <c r="DB934" s="57"/>
      <c r="DC934" s="57"/>
      <c r="DD934" s="57"/>
      <c r="DE934" s="57"/>
      <c r="DF934" s="57"/>
      <c r="DG934" s="57"/>
      <c r="DH934" s="57"/>
      <c r="DI934" s="57"/>
      <c r="DJ934" s="57"/>
      <c r="DK934" s="57"/>
      <c r="DL934" s="57"/>
      <c r="DM934" s="57"/>
      <c r="DN934" s="57"/>
      <c r="DO934" s="57"/>
      <c r="DP934" s="57"/>
      <c r="DQ934" s="57"/>
      <c r="DR934" s="57"/>
      <c r="DS934" s="57"/>
      <c r="DT934" s="57"/>
      <c r="DU934" s="57"/>
      <c r="DV934" s="57"/>
      <c r="DW934" s="57"/>
      <c r="DX934" s="57"/>
      <c r="DY934" s="57"/>
      <c r="DZ934" s="57"/>
      <c r="EA934" s="57"/>
      <c r="EB934" s="57"/>
      <c r="EC934" s="57"/>
      <c r="ED934" s="57"/>
      <c r="EE934" s="57"/>
      <c r="EF934" s="57"/>
      <c r="EG934" s="57"/>
      <c r="EH934" s="57"/>
      <c r="EI934" s="57"/>
      <c r="EJ934" s="57"/>
      <c r="EK934" s="57"/>
      <c r="EL934" s="57"/>
      <c r="EM934" s="57"/>
      <c r="EN934" s="57"/>
      <c r="EO934" s="57"/>
      <c r="EP934" s="57"/>
      <c r="EQ934" s="57"/>
      <c r="ER934" s="57"/>
      <c r="ES934" s="57"/>
      <c r="ET934" s="57"/>
      <c r="EU934" s="57"/>
      <c r="EV934" s="57"/>
      <c r="EW934" s="57"/>
      <c r="EX934" s="57"/>
      <c r="EY934" s="57"/>
      <c r="EZ934" s="57"/>
      <c r="FA934" s="57"/>
      <c r="FB934" s="57"/>
      <c r="FC934" s="57"/>
      <c r="FD934" s="57"/>
      <c r="FE934" s="57"/>
      <c r="FF934" s="57"/>
      <c r="FG934" s="57"/>
      <c r="FH934" s="57"/>
      <c r="FI934" s="57"/>
      <c r="FJ934" s="57"/>
      <c r="FK934" s="57"/>
      <c r="FL934" s="57"/>
      <c r="FM934" s="57"/>
      <c r="FN934" s="57"/>
      <c r="FO934" s="57"/>
      <c r="FP934" s="57"/>
      <c r="FQ934" s="57"/>
      <c r="FR934" s="57"/>
      <c r="FS934" s="57"/>
      <c r="FT934" s="57"/>
      <c r="FU934" s="57"/>
      <c r="FV934" s="57"/>
      <c r="FW934" s="57"/>
      <c r="FX934" s="57"/>
      <c r="FY934" s="57"/>
      <c r="FZ934" s="57"/>
      <c r="GA934" s="57"/>
      <c r="GB934" s="57"/>
      <c r="GC934" s="57"/>
      <c r="GD934" s="57"/>
      <c r="GE934" s="57"/>
      <c r="GF934" s="57"/>
      <c r="GG934" s="57"/>
      <c r="GH934" s="57"/>
      <c r="GI934" s="57"/>
      <c r="GJ934" s="57"/>
      <c r="GK934" s="57"/>
      <c r="GL934" s="57"/>
      <c r="GM934" s="57"/>
      <c r="GN934" s="57"/>
      <c r="GO934" s="57"/>
      <c r="GP934" s="57"/>
      <c r="GQ934" s="57"/>
      <c r="GR934" s="57"/>
      <c r="GS934" s="57"/>
      <c r="GT934" s="57"/>
      <c r="GU934" s="57"/>
      <c r="GV934" s="57"/>
      <c r="GW934" s="57"/>
      <c r="GX934" s="57"/>
      <c r="GY934" s="57"/>
      <c r="GZ934" s="57"/>
      <c r="HA934" s="57"/>
      <c r="HB934" s="57"/>
      <c r="HC934" s="57"/>
      <c r="HD934" s="57"/>
      <c r="HE934" s="57"/>
      <c r="HF934" s="57"/>
      <c r="HG934" s="57"/>
      <c r="HH934" s="57"/>
      <c r="HI934" s="57"/>
      <c r="HJ934" s="57"/>
      <c r="HK934" s="57"/>
      <c r="HL934" s="57"/>
      <c r="HM934" s="57"/>
      <c r="HN934" s="57"/>
      <c r="HO934" s="57"/>
      <c r="HP934" s="57"/>
      <c r="HQ934" s="57"/>
      <c r="HR934" s="57"/>
      <c r="HS934" s="57"/>
      <c r="HT934" s="57"/>
      <c r="HU934" s="57"/>
      <c r="HV934" s="57"/>
      <c r="HW934" s="57"/>
      <c r="HX934" s="57"/>
      <c r="HY934" s="57"/>
      <c r="HZ934" s="57"/>
      <c r="IA934" s="57"/>
      <c r="IB934" s="57"/>
      <c r="IC934" s="57"/>
    </row>
    <row r="935" spans="4:237"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  <c r="AA935" s="57"/>
      <c r="AB935" s="57"/>
      <c r="AC935" s="57"/>
      <c r="AD935" s="57"/>
      <c r="AE935" s="57"/>
      <c r="AF935" s="57"/>
      <c r="AG935" s="57"/>
      <c r="AH935" s="57"/>
      <c r="AI935" s="57"/>
      <c r="AJ935" s="57"/>
      <c r="AK935" s="57"/>
      <c r="AL935" s="57"/>
      <c r="AM935" s="57"/>
      <c r="AN935" s="57"/>
      <c r="AO935" s="57"/>
      <c r="AP935" s="57"/>
      <c r="AQ935" s="57"/>
      <c r="AR935" s="57"/>
      <c r="AS935" s="57"/>
      <c r="AT935" s="57"/>
      <c r="AU935" s="57"/>
      <c r="AV935" s="57"/>
      <c r="AW935" s="57"/>
      <c r="AX935" s="57"/>
      <c r="AY935" s="57"/>
      <c r="AZ935" s="57"/>
      <c r="BA935" s="57"/>
      <c r="BB935" s="57"/>
      <c r="BC935" s="57"/>
      <c r="BD935" s="57"/>
      <c r="BE935" s="57"/>
      <c r="BF935" s="57"/>
      <c r="BG935" s="57"/>
      <c r="BH935" s="57"/>
      <c r="BI935" s="57"/>
      <c r="BJ935" s="57"/>
      <c r="BK935" s="57"/>
      <c r="BL935" s="57"/>
      <c r="BM935" s="57"/>
      <c r="BN935" s="57"/>
      <c r="BO935" s="57"/>
      <c r="BP935" s="57"/>
      <c r="BQ935" s="57"/>
      <c r="BR935" s="57"/>
      <c r="BS935" s="57"/>
      <c r="BT935" s="57"/>
      <c r="BU935" s="57"/>
      <c r="BV935" s="57"/>
      <c r="BW935" s="57"/>
      <c r="BX935" s="57"/>
      <c r="BY935" s="57"/>
      <c r="BZ935" s="57"/>
      <c r="CA935" s="57"/>
      <c r="CB935" s="57"/>
      <c r="CC935" s="57"/>
      <c r="CD935" s="57"/>
      <c r="CE935" s="57"/>
      <c r="CF935" s="57"/>
      <c r="CG935" s="57"/>
      <c r="CH935" s="57"/>
      <c r="CI935" s="57"/>
      <c r="CJ935" s="57"/>
      <c r="CK935" s="57"/>
      <c r="CL935" s="57"/>
      <c r="CM935" s="57"/>
      <c r="CN935" s="57"/>
      <c r="CO935" s="57"/>
      <c r="CP935" s="57"/>
      <c r="CQ935" s="57"/>
      <c r="CR935" s="57"/>
      <c r="CS935" s="57"/>
      <c r="CT935" s="57"/>
      <c r="CU935" s="57"/>
      <c r="CV935" s="57"/>
      <c r="CW935" s="57"/>
      <c r="CX935" s="57"/>
      <c r="CY935" s="57"/>
      <c r="CZ935" s="57"/>
      <c r="DA935" s="57"/>
      <c r="DB935" s="57"/>
      <c r="DC935" s="57"/>
      <c r="DD935" s="57"/>
      <c r="DE935" s="57"/>
      <c r="DF935" s="57"/>
      <c r="DG935" s="57"/>
      <c r="DH935" s="57"/>
      <c r="DI935" s="57"/>
      <c r="DJ935" s="57"/>
      <c r="DK935" s="57"/>
      <c r="DL935" s="57"/>
      <c r="DM935" s="57"/>
      <c r="DN935" s="57"/>
      <c r="DO935" s="57"/>
      <c r="DP935" s="57"/>
      <c r="DQ935" s="57"/>
      <c r="DR935" s="57"/>
      <c r="DS935" s="57"/>
      <c r="DT935" s="57"/>
      <c r="DU935" s="57"/>
      <c r="DV935" s="57"/>
      <c r="DW935" s="57"/>
      <c r="DX935" s="57"/>
      <c r="DY935" s="57"/>
      <c r="DZ935" s="57"/>
      <c r="EA935" s="57"/>
      <c r="EB935" s="57"/>
      <c r="EC935" s="57"/>
      <c r="ED935" s="57"/>
      <c r="EE935" s="57"/>
      <c r="EF935" s="57"/>
      <c r="EG935" s="57"/>
      <c r="EH935" s="57"/>
      <c r="EI935" s="57"/>
      <c r="EJ935" s="57"/>
      <c r="EK935" s="57"/>
      <c r="EL935" s="57"/>
      <c r="EM935" s="57"/>
      <c r="EN935" s="57"/>
      <c r="EO935" s="57"/>
      <c r="EP935" s="57"/>
      <c r="EQ935" s="57"/>
      <c r="ER935" s="57"/>
      <c r="ES935" s="57"/>
      <c r="ET935" s="57"/>
      <c r="EU935" s="57"/>
      <c r="EV935" s="57"/>
      <c r="EW935" s="57"/>
      <c r="EX935" s="57"/>
      <c r="EY935" s="57"/>
      <c r="EZ935" s="57"/>
      <c r="FA935" s="57"/>
      <c r="FB935" s="57"/>
      <c r="FC935" s="57"/>
      <c r="FD935" s="57"/>
      <c r="FE935" s="57"/>
      <c r="FF935" s="57"/>
      <c r="FG935" s="57"/>
      <c r="FH935" s="57"/>
      <c r="FI935" s="57"/>
      <c r="FJ935" s="57"/>
      <c r="FK935" s="57"/>
      <c r="FL935" s="57"/>
      <c r="FM935" s="57"/>
      <c r="FN935" s="57"/>
      <c r="FO935" s="57"/>
      <c r="FP935" s="57"/>
      <c r="FQ935" s="57"/>
      <c r="FR935" s="57"/>
      <c r="FS935" s="57"/>
      <c r="FT935" s="57"/>
      <c r="FU935" s="57"/>
      <c r="FV935" s="57"/>
      <c r="FW935" s="57"/>
      <c r="FX935" s="57"/>
      <c r="FY935" s="57"/>
      <c r="FZ935" s="57"/>
      <c r="GA935" s="57"/>
      <c r="GB935" s="57"/>
      <c r="GC935" s="57"/>
      <c r="GD935" s="57"/>
      <c r="GE935" s="57"/>
      <c r="GF935" s="57"/>
      <c r="GG935" s="57"/>
      <c r="GH935" s="57"/>
      <c r="GI935" s="57"/>
      <c r="GJ935" s="57"/>
      <c r="GK935" s="57"/>
      <c r="GL935" s="57"/>
      <c r="GM935" s="57"/>
      <c r="GN935" s="57"/>
      <c r="GO935" s="57"/>
      <c r="GP935" s="57"/>
      <c r="GQ935" s="57"/>
      <c r="GR935" s="57"/>
      <c r="GS935" s="57"/>
      <c r="GT935" s="57"/>
      <c r="GU935" s="57"/>
      <c r="GV935" s="57"/>
      <c r="GW935" s="57"/>
      <c r="GX935" s="57"/>
      <c r="GY935" s="57"/>
      <c r="GZ935" s="57"/>
      <c r="HA935" s="57"/>
      <c r="HB935" s="57"/>
      <c r="HC935" s="57"/>
      <c r="HD935" s="57"/>
      <c r="HE935" s="57"/>
      <c r="HF935" s="57"/>
      <c r="HG935" s="57"/>
      <c r="HH935" s="57"/>
      <c r="HI935" s="57"/>
      <c r="HJ935" s="57"/>
      <c r="HK935" s="57"/>
      <c r="HL935" s="57"/>
      <c r="HM935" s="57"/>
      <c r="HN935" s="57"/>
      <c r="HO935" s="57"/>
      <c r="HP935" s="57"/>
      <c r="HQ935" s="57"/>
      <c r="HR935" s="57"/>
      <c r="HS935" s="57"/>
      <c r="HT935" s="57"/>
      <c r="HU935" s="57"/>
      <c r="HV935" s="57"/>
      <c r="HW935" s="57"/>
      <c r="HX935" s="57"/>
      <c r="HY935" s="57"/>
      <c r="HZ935" s="57"/>
      <c r="IA935" s="57"/>
      <c r="IB935" s="57"/>
      <c r="IC935" s="57"/>
    </row>
    <row r="936" spans="4:237"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  <c r="AA936" s="57"/>
      <c r="AB936" s="57"/>
      <c r="AC936" s="57"/>
      <c r="AD936" s="57"/>
      <c r="AE936" s="57"/>
      <c r="AF936" s="57"/>
      <c r="AG936" s="57"/>
      <c r="AH936" s="57"/>
      <c r="AI936" s="57"/>
      <c r="AJ936" s="57"/>
      <c r="AK936" s="57"/>
      <c r="AL936" s="57"/>
      <c r="AM936" s="57"/>
      <c r="AN936" s="57"/>
      <c r="AO936" s="57"/>
      <c r="AP936" s="57"/>
      <c r="AQ936" s="57"/>
      <c r="AR936" s="57"/>
      <c r="AS936" s="57"/>
      <c r="AT936" s="57"/>
      <c r="AU936" s="57"/>
      <c r="AV936" s="57"/>
      <c r="AW936" s="57"/>
      <c r="AX936" s="57"/>
      <c r="AY936" s="57"/>
      <c r="AZ936" s="57"/>
      <c r="BA936" s="57"/>
      <c r="BB936" s="57"/>
      <c r="BC936" s="57"/>
      <c r="BD936" s="57"/>
      <c r="BE936" s="57"/>
      <c r="BF936" s="57"/>
      <c r="BG936" s="57"/>
      <c r="BH936" s="57"/>
      <c r="BI936" s="57"/>
      <c r="BJ936" s="57"/>
      <c r="BK936" s="57"/>
      <c r="BL936" s="57"/>
      <c r="BM936" s="57"/>
      <c r="BN936" s="57"/>
      <c r="BO936" s="57"/>
      <c r="BP936" s="57"/>
      <c r="BQ936" s="57"/>
      <c r="BR936" s="57"/>
      <c r="BS936" s="57"/>
      <c r="BT936" s="57"/>
      <c r="BU936" s="57"/>
      <c r="BV936" s="57"/>
      <c r="BW936" s="57"/>
      <c r="BX936" s="57"/>
      <c r="BY936" s="57"/>
      <c r="BZ936" s="57"/>
      <c r="CA936" s="57"/>
      <c r="CB936" s="57"/>
      <c r="CC936" s="57"/>
      <c r="CD936" s="57"/>
      <c r="CE936" s="57"/>
      <c r="CF936" s="57"/>
      <c r="CG936" s="57"/>
      <c r="CH936" s="57"/>
      <c r="CI936" s="57"/>
      <c r="CJ936" s="57"/>
      <c r="CK936" s="57"/>
      <c r="CL936" s="57"/>
      <c r="CM936" s="57"/>
      <c r="CN936" s="57"/>
      <c r="CO936" s="57"/>
      <c r="CP936" s="57"/>
      <c r="CQ936" s="57"/>
      <c r="CR936" s="57"/>
      <c r="CS936" s="57"/>
      <c r="CT936" s="57"/>
      <c r="CU936" s="57"/>
      <c r="CV936" s="57"/>
      <c r="CW936" s="57"/>
      <c r="CX936" s="57"/>
      <c r="CY936" s="57"/>
      <c r="CZ936" s="57"/>
      <c r="DA936" s="57"/>
      <c r="DB936" s="57"/>
      <c r="DC936" s="57"/>
      <c r="DD936" s="57"/>
      <c r="DE936" s="57"/>
      <c r="DF936" s="57"/>
      <c r="DG936" s="57"/>
      <c r="DH936" s="57"/>
      <c r="DI936" s="57"/>
      <c r="DJ936" s="57"/>
      <c r="DK936" s="57"/>
      <c r="DL936" s="57"/>
      <c r="DM936" s="57"/>
      <c r="DN936" s="57"/>
      <c r="DO936" s="57"/>
      <c r="DP936" s="57"/>
      <c r="DQ936" s="57"/>
      <c r="DR936" s="57"/>
      <c r="DS936" s="57"/>
      <c r="DT936" s="57"/>
      <c r="DU936" s="57"/>
      <c r="DV936" s="57"/>
      <c r="DW936" s="57"/>
      <c r="DX936" s="57"/>
      <c r="DY936" s="57"/>
      <c r="DZ936" s="57"/>
      <c r="EA936" s="57"/>
      <c r="EB936" s="57"/>
      <c r="EC936" s="57"/>
      <c r="ED936" s="57"/>
      <c r="EE936" s="57"/>
      <c r="EF936" s="57"/>
      <c r="EG936" s="57"/>
      <c r="EH936" s="57"/>
      <c r="EI936" s="57"/>
      <c r="EJ936" s="57"/>
      <c r="EK936" s="57"/>
      <c r="EL936" s="57"/>
      <c r="EM936" s="57"/>
      <c r="EN936" s="57"/>
      <c r="EO936" s="57"/>
      <c r="EP936" s="57"/>
      <c r="EQ936" s="57"/>
      <c r="ER936" s="57"/>
      <c r="ES936" s="57"/>
      <c r="ET936" s="57"/>
      <c r="EU936" s="57"/>
      <c r="EV936" s="57"/>
      <c r="EW936" s="57"/>
      <c r="EX936" s="57"/>
      <c r="EY936" s="57"/>
      <c r="EZ936" s="57"/>
      <c r="FA936" s="57"/>
      <c r="FB936" s="57"/>
      <c r="FC936" s="57"/>
      <c r="FD936" s="57"/>
      <c r="FE936" s="57"/>
      <c r="FF936" s="57"/>
      <c r="FG936" s="57"/>
      <c r="FH936" s="57"/>
      <c r="FI936" s="57"/>
      <c r="FJ936" s="57"/>
      <c r="FK936" s="57"/>
      <c r="FL936" s="57"/>
      <c r="FM936" s="57"/>
      <c r="FN936" s="57"/>
      <c r="FO936" s="57"/>
      <c r="FP936" s="57"/>
      <c r="FQ936" s="57"/>
      <c r="FR936" s="57"/>
      <c r="FS936" s="57"/>
      <c r="FT936" s="57"/>
      <c r="FU936" s="57"/>
      <c r="FV936" s="57"/>
      <c r="FW936" s="57"/>
      <c r="FX936" s="57"/>
      <c r="FY936" s="57"/>
      <c r="FZ936" s="57"/>
      <c r="GA936" s="57"/>
      <c r="GB936" s="57"/>
      <c r="GC936" s="57"/>
      <c r="GD936" s="57"/>
      <c r="GE936" s="57"/>
      <c r="GF936" s="57"/>
      <c r="GG936" s="57"/>
      <c r="GH936" s="57"/>
      <c r="GI936" s="57"/>
      <c r="GJ936" s="57"/>
      <c r="GK936" s="57"/>
      <c r="GL936" s="57"/>
      <c r="GM936" s="57"/>
      <c r="GN936" s="57"/>
      <c r="GO936" s="57"/>
      <c r="GP936" s="57"/>
      <c r="GQ936" s="57"/>
      <c r="GR936" s="57"/>
      <c r="GS936" s="57"/>
      <c r="GT936" s="57"/>
      <c r="GU936" s="57"/>
      <c r="GV936" s="57"/>
      <c r="GW936" s="57"/>
      <c r="GX936" s="57"/>
      <c r="GY936" s="57"/>
      <c r="GZ936" s="57"/>
      <c r="HA936" s="57"/>
      <c r="HB936" s="57"/>
      <c r="HC936" s="57"/>
      <c r="HD936" s="57"/>
      <c r="HE936" s="57"/>
      <c r="HF936" s="57"/>
      <c r="HG936" s="57"/>
      <c r="HH936" s="57"/>
      <c r="HI936" s="57"/>
      <c r="HJ936" s="57"/>
      <c r="HK936" s="57"/>
      <c r="HL936" s="57"/>
      <c r="HM936" s="57"/>
      <c r="HN936" s="57"/>
      <c r="HO936" s="57"/>
      <c r="HP936" s="57"/>
      <c r="HQ936" s="57"/>
      <c r="HR936" s="57"/>
      <c r="HS936" s="57"/>
      <c r="HT936" s="57"/>
      <c r="HU936" s="57"/>
      <c r="HV936" s="57"/>
      <c r="HW936" s="57"/>
      <c r="HX936" s="57"/>
      <c r="HY936" s="57"/>
      <c r="HZ936" s="57"/>
      <c r="IA936" s="57"/>
      <c r="IB936" s="57"/>
      <c r="IC936" s="57"/>
    </row>
    <row r="937" spans="4:237"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  <c r="AA937" s="57"/>
      <c r="AB937" s="57"/>
      <c r="AC937" s="57"/>
      <c r="AD937" s="57"/>
      <c r="AE937" s="57"/>
      <c r="AF937" s="57"/>
      <c r="AG937" s="57"/>
      <c r="AH937" s="57"/>
      <c r="AI937" s="57"/>
      <c r="AJ937" s="57"/>
      <c r="AK937" s="57"/>
      <c r="AL937" s="57"/>
      <c r="AM937" s="57"/>
      <c r="AN937" s="57"/>
      <c r="AO937" s="57"/>
      <c r="AP937" s="57"/>
      <c r="AQ937" s="57"/>
      <c r="AR937" s="57"/>
      <c r="AS937" s="57"/>
      <c r="AT937" s="57"/>
      <c r="AU937" s="57"/>
      <c r="AV937" s="57"/>
      <c r="AW937" s="57"/>
      <c r="AX937" s="57"/>
      <c r="AY937" s="57"/>
      <c r="AZ937" s="57"/>
      <c r="BA937" s="57"/>
      <c r="BB937" s="57"/>
      <c r="BC937" s="57"/>
      <c r="BD937" s="57"/>
      <c r="BE937" s="57"/>
      <c r="BF937" s="57"/>
      <c r="BG937" s="57"/>
      <c r="BH937" s="57"/>
      <c r="BI937" s="57"/>
      <c r="BJ937" s="57"/>
      <c r="BK937" s="57"/>
      <c r="BL937" s="57"/>
      <c r="BM937" s="57"/>
      <c r="BN937" s="57"/>
      <c r="BO937" s="57"/>
      <c r="BP937" s="57"/>
      <c r="BQ937" s="57"/>
      <c r="BR937" s="57"/>
      <c r="BS937" s="57"/>
      <c r="BT937" s="57"/>
      <c r="BU937" s="57"/>
      <c r="BV937" s="57"/>
      <c r="BW937" s="57"/>
      <c r="BX937" s="57"/>
      <c r="BY937" s="57"/>
      <c r="BZ937" s="57"/>
      <c r="CA937" s="57"/>
      <c r="CB937" s="57"/>
      <c r="CC937" s="57"/>
      <c r="CD937" s="57"/>
      <c r="CE937" s="57"/>
      <c r="CF937" s="57"/>
      <c r="CG937" s="57"/>
      <c r="CH937" s="57"/>
      <c r="CI937" s="57"/>
      <c r="CJ937" s="57"/>
      <c r="CK937" s="57"/>
      <c r="CL937" s="57"/>
      <c r="CM937" s="57"/>
      <c r="CN937" s="57"/>
      <c r="CO937" s="57"/>
      <c r="CP937" s="57"/>
      <c r="CQ937" s="57"/>
      <c r="CR937" s="57"/>
      <c r="CS937" s="57"/>
      <c r="CT937" s="57"/>
      <c r="CU937" s="57"/>
      <c r="CV937" s="57"/>
      <c r="CW937" s="57"/>
      <c r="CX937" s="57"/>
      <c r="CY937" s="57"/>
      <c r="CZ937" s="57"/>
      <c r="DA937" s="57"/>
      <c r="DB937" s="57"/>
      <c r="DC937" s="57"/>
      <c r="DD937" s="57"/>
      <c r="DE937" s="57"/>
      <c r="DF937" s="57"/>
      <c r="DG937" s="57"/>
      <c r="DH937" s="57"/>
      <c r="DI937" s="57"/>
      <c r="DJ937" s="57"/>
      <c r="DK937" s="57"/>
      <c r="DL937" s="57"/>
      <c r="DM937" s="57"/>
      <c r="DN937" s="57"/>
      <c r="DO937" s="57"/>
      <c r="DP937" s="57"/>
      <c r="DQ937" s="57"/>
      <c r="DR937" s="57"/>
      <c r="DS937" s="57"/>
      <c r="DT937" s="57"/>
      <c r="DU937" s="57"/>
      <c r="DV937" s="57"/>
      <c r="DW937" s="57"/>
      <c r="DX937" s="57"/>
      <c r="DY937" s="57"/>
      <c r="DZ937" s="57"/>
      <c r="EA937" s="57"/>
      <c r="EB937" s="57"/>
      <c r="EC937" s="57"/>
      <c r="ED937" s="57"/>
      <c r="EE937" s="57"/>
      <c r="EF937" s="57"/>
      <c r="EG937" s="57"/>
      <c r="EH937" s="57"/>
      <c r="EI937" s="57"/>
      <c r="EJ937" s="57"/>
      <c r="EK937" s="57"/>
      <c r="EL937" s="57"/>
      <c r="EM937" s="57"/>
      <c r="EN937" s="57"/>
      <c r="EO937" s="57"/>
      <c r="EP937" s="57"/>
      <c r="EQ937" s="57"/>
      <c r="ER937" s="57"/>
      <c r="ES937" s="57"/>
      <c r="ET937" s="57"/>
      <c r="EU937" s="57"/>
      <c r="EV937" s="57"/>
      <c r="EW937" s="57"/>
      <c r="EX937" s="57"/>
      <c r="EY937" s="57"/>
      <c r="EZ937" s="57"/>
      <c r="FA937" s="57"/>
      <c r="FB937" s="57"/>
      <c r="FC937" s="57"/>
      <c r="FD937" s="57"/>
      <c r="FE937" s="57"/>
      <c r="FF937" s="57"/>
      <c r="FG937" s="57"/>
      <c r="FH937" s="57"/>
      <c r="FI937" s="57"/>
      <c r="FJ937" s="57"/>
      <c r="FK937" s="57"/>
      <c r="FL937" s="57"/>
      <c r="FM937" s="57"/>
      <c r="FN937" s="57"/>
      <c r="FO937" s="57"/>
      <c r="FP937" s="57"/>
      <c r="FQ937" s="57"/>
      <c r="FR937" s="57"/>
      <c r="FS937" s="57"/>
      <c r="FT937" s="57"/>
      <c r="FU937" s="57"/>
      <c r="FV937" s="57"/>
      <c r="FW937" s="57"/>
      <c r="FX937" s="57"/>
      <c r="FY937" s="57"/>
      <c r="FZ937" s="57"/>
      <c r="GA937" s="57"/>
      <c r="GB937" s="57"/>
      <c r="GC937" s="57"/>
      <c r="GD937" s="57"/>
      <c r="GE937" s="57"/>
      <c r="GF937" s="57"/>
      <c r="GG937" s="57"/>
      <c r="GH937" s="57"/>
      <c r="GI937" s="57"/>
      <c r="GJ937" s="57"/>
      <c r="GK937" s="57"/>
      <c r="GL937" s="57"/>
      <c r="GM937" s="57"/>
      <c r="GN937" s="57"/>
      <c r="GO937" s="57"/>
      <c r="GP937" s="57"/>
      <c r="GQ937" s="57"/>
      <c r="GR937" s="57"/>
      <c r="GS937" s="57"/>
      <c r="GT937" s="57"/>
      <c r="GU937" s="57"/>
      <c r="GV937" s="57"/>
      <c r="GW937" s="57"/>
      <c r="GX937" s="57"/>
      <c r="GY937" s="57"/>
      <c r="GZ937" s="57"/>
      <c r="HA937" s="57"/>
      <c r="HB937" s="57"/>
      <c r="HC937" s="57"/>
      <c r="HD937" s="57"/>
      <c r="HE937" s="57"/>
      <c r="HF937" s="57"/>
      <c r="HG937" s="57"/>
      <c r="HH937" s="57"/>
      <c r="HI937" s="57"/>
      <c r="HJ937" s="57"/>
      <c r="HK937" s="57"/>
      <c r="HL937" s="57"/>
      <c r="HM937" s="57"/>
      <c r="HN937" s="57"/>
      <c r="HO937" s="57"/>
      <c r="HP937" s="57"/>
      <c r="HQ937" s="57"/>
      <c r="HR937" s="57"/>
      <c r="HS937" s="57"/>
      <c r="HT937" s="57"/>
      <c r="HU937" s="57"/>
      <c r="HV937" s="57"/>
      <c r="HW937" s="57"/>
      <c r="HX937" s="57"/>
      <c r="HY937" s="57"/>
      <c r="HZ937" s="57"/>
      <c r="IA937" s="57"/>
      <c r="IB937" s="57"/>
      <c r="IC937" s="57"/>
    </row>
    <row r="938" spans="4:237"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  <c r="AA938" s="57"/>
      <c r="AB938" s="57"/>
      <c r="AC938" s="57"/>
      <c r="AD938" s="57"/>
      <c r="AE938" s="57"/>
      <c r="AF938" s="57"/>
      <c r="AG938" s="57"/>
      <c r="AH938" s="57"/>
      <c r="AI938" s="57"/>
      <c r="AJ938" s="57"/>
      <c r="AK938" s="57"/>
      <c r="AL938" s="57"/>
      <c r="AM938" s="57"/>
      <c r="AN938" s="57"/>
      <c r="AO938" s="57"/>
      <c r="AP938" s="57"/>
      <c r="AQ938" s="57"/>
      <c r="AR938" s="57"/>
      <c r="AS938" s="57"/>
      <c r="AT938" s="57"/>
      <c r="AU938" s="57"/>
      <c r="AV938" s="57"/>
      <c r="AW938" s="57"/>
      <c r="AX938" s="57"/>
      <c r="AY938" s="57"/>
      <c r="AZ938" s="57"/>
      <c r="BA938" s="57"/>
      <c r="BB938" s="57"/>
      <c r="BC938" s="57"/>
      <c r="BD938" s="57"/>
      <c r="BE938" s="57"/>
      <c r="BF938" s="57"/>
      <c r="BG938" s="57"/>
      <c r="BH938" s="57"/>
      <c r="BI938" s="57"/>
      <c r="BJ938" s="57"/>
      <c r="BK938" s="57"/>
      <c r="BL938" s="57"/>
      <c r="BM938" s="57"/>
      <c r="BN938" s="57"/>
      <c r="BO938" s="57"/>
      <c r="BP938" s="57"/>
      <c r="BQ938" s="57"/>
      <c r="BR938" s="57"/>
      <c r="BS938" s="57"/>
      <c r="BT938" s="57"/>
      <c r="BU938" s="57"/>
      <c r="BV938" s="57"/>
      <c r="BW938" s="57"/>
      <c r="BX938" s="57"/>
      <c r="BY938" s="57"/>
      <c r="BZ938" s="57"/>
      <c r="CA938" s="57"/>
      <c r="CB938" s="57"/>
      <c r="CC938" s="57"/>
      <c r="CD938" s="57"/>
      <c r="CE938" s="57"/>
      <c r="CF938" s="57"/>
      <c r="CG938" s="57"/>
      <c r="CH938" s="57"/>
      <c r="CI938" s="57"/>
      <c r="CJ938" s="57"/>
      <c r="CK938" s="57"/>
      <c r="CL938" s="57"/>
      <c r="CM938" s="57"/>
      <c r="CN938" s="57"/>
      <c r="CO938" s="57"/>
      <c r="CP938" s="57"/>
      <c r="CQ938" s="57"/>
      <c r="CR938" s="57"/>
      <c r="CS938" s="57"/>
      <c r="CT938" s="57"/>
      <c r="CU938" s="57"/>
      <c r="CV938" s="57"/>
      <c r="CW938" s="57"/>
      <c r="CX938" s="57"/>
      <c r="CY938" s="57"/>
      <c r="CZ938" s="57"/>
      <c r="DA938" s="57"/>
      <c r="DB938" s="57"/>
      <c r="DC938" s="57"/>
      <c r="DD938" s="57"/>
      <c r="DE938" s="57"/>
      <c r="DF938" s="57"/>
      <c r="DG938" s="57"/>
      <c r="DH938" s="57"/>
      <c r="DI938" s="57"/>
      <c r="DJ938" s="57"/>
      <c r="DK938" s="57"/>
      <c r="DL938" s="57"/>
      <c r="DM938" s="57"/>
      <c r="DN938" s="57"/>
      <c r="DO938" s="57"/>
      <c r="DP938" s="57"/>
      <c r="DQ938" s="57"/>
      <c r="DR938" s="57"/>
      <c r="DS938" s="57"/>
      <c r="DT938" s="57"/>
      <c r="DU938" s="57"/>
      <c r="DV938" s="57"/>
      <c r="DW938" s="57"/>
      <c r="DX938" s="57"/>
      <c r="DY938" s="57"/>
      <c r="DZ938" s="57"/>
      <c r="EA938" s="57"/>
      <c r="EB938" s="57"/>
      <c r="EC938" s="57"/>
      <c r="ED938" s="57"/>
      <c r="EE938" s="57"/>
      <c r="EF938" s="57"/>
      <c r="EG938" s="57"/>
      <c r="EH938" s="57"/>
      <c r="EI938" s="57"/>
      <c r="EJ938" s="57"/>
      <c r="EK938" s="57"/>
      <c r="EL938" s="57"/>
      <c r="EM938" s="57"/>
      <c r="EN938" s="57"/>
      <c r="EO938" s="57"/>
      <c r="EP938" s="57"/>
      <c r="EQ938" s="57"/>
      <c r="ER938" s="57"/>
      <c r="ES938" s="57"/>
      <c r="ET938" s="57"/>
      <c r="EU938" s="57"/>
      <c r="EV938" s="57"/>
      <c r="EW938" s="57"/>
      <c r="EX938" s="57"/>
      <c r="EY938" s="57"/>
      <c r="EZ938" s="57"/>
      <c r="FA938" s="57"/>
      <c r="FB938" s="57"/>
      <c r="FC938" s="57"/>
      <c r="FD938" s="57"/>
      <c r="FE938" s="57"/>
      <c r="FF938" s="57"/>
      <c r="FG938" s="57"/>
      <c r="FH938" s="57"/>
      <c r="FI938" s="57"/>
      <c r="FJ938" s="57"/>
      <c r="FK938" s="57"/>
      <c r="FL938" s="57"/>
      <c r="FM938" s="57"/>
      <c r="FN938" s="57"/>
      <c r="FO938" s="57"/>
      <c r="FP938" s="57"/>
      <c r="FQ938" s="57"/>
      <c r="FR938" s="57"/>
      <c r="FS938" s="57"/>
      <c r="FT938" s="57"/>
      <c r="FU938" s="57"/>
      <c r="FV938" s="57"/>
      <c r="FW938" s="57"/>
      <c r="FX938" s="57"/>
      <c r="FY938" s="57"/>
      <c r="FZ938" s="57"/>
      <c r="GA938" s="57"/>
      <c r="GB938" s="57"/>
      <c r="GC938" s="57"/>
      <c r="GD938" s="57"/>
      <c r="GE938" s="57"/>
      <c r="GF938" s="57"/>
      <c r="GG938" s="57"/>
      <c r="GH938" s="57"/>
      <c r="GI938" s="57"/>
      <c r="GJ938" s="57"/>
      <c r="GK938" s="57"/>
      <c r="GL938" s="57"/>
      <c r="GM938" s="57"/>
      <c r="GN938" s="57"/>
      <c r="GO938" s="57"/>
      <c r="GP938" s="57"/>
      <c r="GQ938" s="57"/>
      <c r="GR938" s="57"/>
      <c r="GS938" s="57"/>
      <c r="GT938" s="57"/>
      <c r="GU938" s="57"/>
      <c r="GV938" s="57"/>
      <c r="GW938" s="57"/>
      <c r="GX938" s="57"/>
      <c r="GY938" s="57"/>
      <c r="GZ938" s="57"/>
      <c r="HA938" s="57"/>
      <c r="HB938" s="57"/>
      <c r="HC938" s="57"/>
      <c r="HD938" s="57"/>
      <c r="HE938" s="57"/>
      <c r="HF938" s="57"/>
      <c r="HG938" s="57"/>
      <c r="HH938" s="57"/>
      <c r="HI938" s="57"/>
      <c r="HJ938" s="57"/>
      <c r="HK938" s="57"/>
      <c r="HL938" s="57"/>
      <c r="HM938" s="57"/>
      <c r="HN938" s="57"/>
      <c r="HO938" s="57"/>
      <c r="HP938" s="57"/>
      <c r="HQ938" s="57"/>
      <c r="HR938" s="57"/>
      <c r="HS938" s="57"/>
      <c r="HT938" s="57"/>
      <c r="HU938" s="57"/>
      <c r="HV938" s="57"/>
      <c r="HW938" s="57"/>
      <c r="HX938" s="57"/>
      <c r="HY938" s="57"/>
      <c r="HZ938" s="57"/>
      <c r="IA938" s="57"/>
      <c r="IB938" s="57"/>
      <c r="IC938" s="57"/>
    </row>
    <row r="939" spans="4:237"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  <c r="AA939" s="57"/>
      <c r="AB939" s="57"/>
      <c r="AC939" s="57"/>
      <c r="AD939" s="57"/>
      <c r="AE939" s="57"/>
      <c r="AF939" s="57"/>
      <c r="AG939" s="57"/>
      <c r="AH939" s="57"/>
      <c r="AI939" s="57"/>
      <c r="AJ939" s="57"/>
      <c r="AK939" s="57"/>
      <c r="AL939" s="57"/>
      <c r="AM939" s="57"/>
      <c r="AN939" s="57"/>
      <c r="AO939" s="57"/>
      <c r="AP939" s="57"/>
      <c r="AQ939" s="57"/>
      <c r="AR939" s="57"/>
      <c r="AS939" s="57"/>
      <c r="AT939" s="57"/>
      <c r="AU939" s="57"/>
      <c r="AV939" s="57"/>
      <c r="AW939" s="57"/>
      <c r="AX939" s="57"/>
      <c r="AY939" s="57"/>
      <c r="AZ939" s="57"/>
      <c r="BA939" s="57"/>
      <c r="BB939" s="57"/>
      <c r="BC939" s="57"/>
      <c r="BD939" s="57"/>
      <c r="BE939" s="57"/>
      <c r="BF939" s="57"/>
      <c r="BG939" s="57"/>
      <c r="BH939" s="57"/>
      <c r="BI939" s="57"/>
      <c r="BJ939" s="57"/>
      <c r="BK939" s="57"/>
      <c r="BL939" s="57"/>
      <c r="BM939" s="57"/>
      <c r="BN939" s="57"/>
      <c r="BO939" s="57"/>
      <c r="BP939" s="57"/>
      <c r="BQ939" s="57"/>
      <c r="BR939" s="57"/>
      <c r="BS939" s="57"/>
      <c r="BT939" s="57"/>
      <c r="BU939" s="57"/>
      <c r="BV939" s="57"/>
      <c r="BW939" s="57"/>
      <c r="BX939" s="57"/>
      <c r="BY939" s="57"/>
      <c r="BZ939" s="57"/>
      <c r="CA939" s="57"/>
      <c r="CB939" s="57"/>
      <c r="CC939" s="57"/>
      <c r="CD939" s="57"/>
      <c r="CE939" s="57"/>
      <c r="CF939" s="57"/>
      <c r="CG939" s="57"/>
      <c r="CH939" s="57"/>
      <c r="CI939" s="57"/>
      <c r="CJ939" s="57"/>
      <c r="CK939" s="57"/>
      <c r="CL939" s="57"/>
      <c r="CM939" s="57"/>
      <c r="CN939" s="57"/>
      <c r="CO939" s="57"/>
      <c r="CP939" s="57"/>
      <c r="CQ939" s="57"/>
      <c r="CR939" s="57"/>
      <c r="CS939" s="57"/>
      <c r="CT939" s="57"/>
      <c r="CU939" s="57"/>
      <c r="CV939" s="57"/>
      <c r="CW939" s="57"/>
      <c r="CX939" s="57"/>
      <c r="CY939" s="57"/>
      <c r="CZ939" s="57"/>
      <c r="DA939" s="57"/>
      <c r="DB939" s="57"/>
      <c r="DC939" s="57"/>
      <c r="DD939" s="57"/>
      <c r="DE939" s="57"/>
      <c r="DF939" s="57"/>
      <c r="DG939" s="57"/>
      <c r="DH939" s="57"/>
      <c r="DI939" s="57"/>
      <c r="DJ939" s="57"/>
      <c r="DK939" s="57"/>
      <c r="DL939" s="57"/>
      <c r="DM939" s="57"/>
      <c r="DN939" s="57"/>
      <c r="DO939" s="57"/>
      <c r="DP939" s="57"/>
      <c r="DQ939" s="57"/>
      <c r="DR939" s="57"/>
      <c r="DS939" s="57"/>
      <c r="DT939" s="57"/>
      <c r="DU939" s="57"/>
      <c r="DV939" s="57"/>
      <c r="DW939" s="57"/>
      <c r="DX939" s="57"/>
      <c r="DY939" s="57"/>
      <c r="DZ939" s="57"/>
      <c r="EA939" s="57"/>
      <c r="EB939" s="57"/>
      <c r="EC939" s="57"/>
      <c r="ED939" s="57"/>
      <c r="EE939" s="57"/>
      <c r="EF939" s="57"/>
      <c r="EG939" s="57"/>
      <c r="EH939" s="57"/>
      <c r="EI939" s="57"/>
      <c r="EJ939" s="57"/>
      <c r="EK939" s="57"/>
      <c r="EL939" s="57"/>
      <c r="EM939" s="57"/>
      <c r="EN939" s="57"/>
      <c r="EO939" s="57"/>
      <c r="EP939" s="57"/>
      <c r="EQ939" s="57"/>
      <c r="ER939" s="57"/>
      <c r="ES939" s="57"/>
      <c r="ET939" s="57"/>
      <c r="EU939" s="57"/>
      <c r="EV939" s="57"/>
      <c r="EW939" s="57"/>
      <c r="EX939" s="57"/>
      <c r="EY939" s="57"/>
      <c r="EZ939" s="57"/>
      <c r="FA939" s="57"/>
      <c r="FB939" s="57"/>
      <c r="FC939" s="57"/>
      <c r="FD939" s="57"/>
      <c r="FE939" s="57"/>
      <c r="FF939" s="57"/>
      <c r="FG939" s="57"/>
      <c r="FH939" s="57"/>
      <c r="FI939" s="57"/>
      <c r="FJ939" s="57"/>
      <c r="FK939" s="57"/>
      <c r="FL939" s="57"/>
      <c r="FM939" s="57"/>
      <c r="FN939" s="57"/>
      <c r="FO939" s="57"/>
      <c r="FP939" s="57"/>
      <c r="FQ939" s="57"/>
      <c r="FR939" s="57"/>
      <c r="FS939" s="57"/>
      <c r="FT939" s="57"/>
      <c r="FU939" s="57"/>
      <c r="FV939" s="57"/>
      <c r="FW939" s="57"/>
      <c r="FX939" s="57"/>
      <c r="FY939" s="57"/>
      <c r="FZ939" s="57"/>
      <c r="GA939" s="57"/>
      <c r="GB939" s="57"/>
      <c r="GC939" s="57"/>
      <c r="GD939" s="57"/>
      <c r="GE939" s="57"/>
      <c r="GF939" s="57"/>
      <c r="GG939" s="57"/>
      <c r="GH939" s="57"/>
      <c r="GI939" s="57"/>
      <c r="GJ939" s="57"/>
      <c r="GK939" s="57"/>
      <c r="GL939" s="57"/>
      <c r="GM939" s="57"/>
      <c r="GN939" s="57"/>
      <c r="GO939" s="57"/>
      <c r="GP939" s="57"/>
      <c r="GQ939" s="57"/>
      <c r="GR939" s="57"/>
      <c r="GS939" s="57"/>
      <c r="GT939" s="57"/>
      <c r="GU939" s="57"/>
      <c r="GV939" s="57"/>
      <c r="GW939" s="57"/>
      <c r="GX939" s="57"/>
      <c r="GY939" s="57"/>
      <c r="GZ939" s="57"/>
      <c r="HA939" s="57"/>
      <c r="HB939" s="57"/>
      <c r="HC939" s="57"/>
      <c r="HD939" s="57"/>
      <c r="HE939" s="57"/>
      <c r="HF939" s="57"/>
      <c r="HG939" s="57"/>
      <c r="HH939" s="57"/>
      <c r="HI939" s="57"/>
      <c r="HJ939" s="57"/>
      <c r="HK939" s="57"/>
      <c r="HL939" s="57"/>
      <c r="HM939" s="57"/>
      <c r="HN939" s="57"/>
      <c r="HO939" s="57"/>
      <c r="HP939" s="57"/>
      <c r="HQ939" s="57"/>
      <c r="HR939" s="57"/>
      <c r="HS939" s="57"/>
      <c r="HT939" s="57"/>
      <c r="HU939" s="57"/>
      <c r="HV939" s="57"/>
      <c r="HW939" s="57"/>
      <c r="HX939" s="57"/>
      <c r="HY939" s="57"/>
      <c r="HZ939" s="57"/>
      <c r="IA939" s="57"/>
      <c r="IB939" s="57"/>
      <c r="IC939" s="57"/>
    </row>
    <row r="940" spans="4:237"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  <c r="AA940" s="57"/>
      <c r="AB940" s="57"/>
      <c r="AC940" s="57"/>
      <c r="AD940" s="57"/>
      <c r="AE940" s="57"/>
      <c r="AF940" s="57"/>
      <c r="AG940" s="57"/>
      <c r="AH940" s="57"/>
      <c r="AI940" s="57"/>
      <c r="AJ940" s="57"/>
      <c r="AK940" s="57"/>
      <c r="AL940" s="57"/>
      <c r="AM940" s="57"/>
      <c r="AN940" s="57"/>
      <c r="AO940" s="57"/>
      <c r="AP940" s="57"/>
      <c r="AQ940" s="57"/>
      <c r="AR940" s="57"/>
      <c r="AS940" s="57"/>
      <c r="AT940" s="57"/>
      <c r="AU940" s="57"/>
      <c r="AV940" s="57"/>
      <c r="AW940" s="57"/>
      <c r="AX940" s="57"/>
      <c r="AY940" s="57"/>
      <c r="AZ940" s="57"/>
      <c r="BA940" s="57"/>
      <c r="BB940" s="57"/>
      <c r="BC940" s="57"/>
      <c r="BD940" s="57"/>
      <c r="BE940" s="57"/>
      <c r="BF940" s="57"/>
      <c r="BG940" s="57"/>
      <c r="BH940" s="57"/>
      <c r="BI940" s="57"/>
      <c r="BJ940" s="57"/>
      <c r="BK940" s="57"/>
      <c r="BL940" s="57"/>
      <c r="BM940" s="57"/>
      <c r="BN940" s="57"/>
      <c r="BO940" s="57"/>
      <c r="BP940" s="57"/>
      <c r="BQ940" s="57"/>
      <c r="BR940" s="57"/>
      <c r="BS940" s="57"/>
      <c r="BT940" s="57"/>
      <c r="BU940" s="57"/>
      <c r="BV940" s="57"/>
      <c r="BW940" s="57"/>
      <c r="BX940" s="57"/>
      <c r="BY940" s="57"/>
      <c r="BZ940" s="57"/>
      <c r="CA940" s="57"/>
      <c r="CB940" s="57"/>
      <c r="CC940" s="57"/>
      <c r="CD940" s="57"/>
      <c r="CE940" s="57"/>
      <c r="CF940" s="57"/>
      <c r="CG940" s="57"/>
      <c r="CH940" s="57"/>
      <c r="CI940" s="57"/>
      <c r="CJ940" s="57"/>
      <c r="CK940" s="57"/>
      <c r="CL940" s="57"/>
      <c r="CM940" s="57"/>
      <c r="CN940" s="57"/>
      <c r="CO940" s="57"/>
      <c r="CP940" s="57"/>
      <c r="CQ940" s="57"/>
      <c r="CR940" s="57"/>
      <c r="CS940" s="57"/>
      <c r="CT940" s="57"/>
      <c r="CU940" s="57"/>
      <c r="CV940" s="57"/>
      <c r="CW940" s="57"/>
      <c r="CX940" s="57"/>
      <c r="CY940" s="57"/>
      <c r="CZ940" s="57"/>
      <c r="DA940" s="57"/>
      <c r="DB940" s="57"/>
      <c r="DC940" s="57"/>
      <c r="DD940" s="57"/>
      <c r="DE940" s="57"/>
      <c r="DF940" s="57"/>
      <c r="DG940" s="57"/>
      <c r="DH940" s="57"/>
      <c r="DI940" s="57"/>
      <c r="DJ940" s="57"/>
      <c r="DK940" s="57"/>
      <c r="DL940" s="57"/>
      <c r="DM940" s="57"/>
      <c r="DN940" s="57"/>
      <c r="DO940" s="57"/>
      <c r="DP940" s="57"/>
      <c r="DQ940" s="57"/>
      <c r="DR940" s="57"/>
      <c r="DS940" s="57"/>
      <c r="DT940" s="57"/>
      <c r="DU940" s="57"/>
      <c r="DV940" s="57"/>
      <c r="DW940" s="57"/>
      <c r="DX940" s="57"/>
      <c r="DY940" s="57"/>
      <c r="DZ940" s="57"/>
      <c r="EA940" s="57"/>
      <c r="EB940" s="57"/>
      <c r="EC940" s="57"/>
      <c r="ED940" s="57"/>
      <c r="EE940" s="57"/>
      <c r="EF940" s="57"/>
      <c r="EG940" s="57"/>
      <c r="EH940" s="57"/>
      <c r="EI940" s="57"/>
      <c r="EJ940" s="57"/>
      <c r="EK940" s="57"/>
      <c r="EL940" s="57"/>
      <c r="EM940" s="57"/>
      <c r="EN940" s="57"/>
      <c r="EO940" s="57"/>
      <c r="EP940" s="57"/>
      <c r="EQ940" s="57"/>
      <c r="ER940" s="57"/>
      <c r="ES940" s="57"/>
      <c r="ET940" s="57"/>
      <c r="EU940" s="57"/>
      <c r="EV940" s="57"/>
      <c r="EW940" s="57"/>
      <c r="EX940" s="57"/>
      <c r="EY940" s="57"/>
      <c r="EZ940" s="57"/>
      <c r="FA940" s="57"/>
      <c r="FB940" s="57"/>
      <c r="FC940" s="57"/>
      <c r="FD940" s="57"/>
      <c r="FE940" s="57"/>
      <c r="FF940" s="57"/>
      <c r="FG940" s="57"/>
      <c r="FH940" s="57"/>
      <c r="FI940" s="57"/>
      <c r="FJ940" s="57"/>
      <c r="FK940" s="57"/>
      <c r="FL940" s="57"/>
      <c r="FM940" s="57"/>
      <c r="FN940" s="57"/>
      <c r="FO940" s="57"/>
      <c r="FP940" s="57"/>
      <c r="FQ940" s="57"/>
      <c r="FR940" s="57"/>
      <c r="FS940" s="57"/>
      <c r="FT940" s="57"/>
      <c r="FU940" s="57"/>
      <c r="FV940" s="57"/>
      <c r="FW940" s="57"/>
      <c r="FX940" s="57"/>
      <c r="FY940" s="57"/>
      <c r="FZ940" s="57"/>
      <c r="GA940" s="57"/>
      <c r="GB940" s="57"/>
      <c r="GC940" s="57"/>
      <c r="GD940" s="57"/>
      <c r="GE940" s="57"/>
      <c r="GF940" s="57"/>
      <c r="GG940" s="57"/>
      <c r="GH940" s="57"/>
      <c r="GI940" s="57"/>
      <c r="GJ940" s="57"/>
      <c r="GK940" s="57"/>
      <c r="GL940" s="57"/>
      <c r="GM940" s="57"/>
      <c r="GN940" s="57"/>
      <c r="GO940" s="57"/>
      <c r="GP940" s="57"/>
      <c r="GQ940" s="57"/>
      <c r="GR940" s="57"/>
      <c r="GS940" s="57"/>
      <c r="GT940" s="57"/>
      <c r="GU940" s="57"/>
      <c r="GV940" s="57"/>
      <c r="GW940" s="57"/>
      <c r="GX940" s="57"/>
      <c r="GY940" s="57"/>
      <c r="GZ940" s="57"/>
      <c r="HA940" s="57"/>
      <c r="HB940" s="57"/>
      <c r="HC940" s="57"/>
      <c r="HD940" s="57"/>
      <c r="HE940" s="57"/>
      <c r="HF940" s="57"/>
      <c r="HG940" s="57"/>
      <c r="HH940" s="57"/>
      <c r="HI940" s="57"/>
      <c r="HJ940" s="57"/>
      <c r="HK940" s="57"/>
      <c r="HL940" s="57"/>
      <c r="HM940" s="57"/>
      <c r="HN940" s="57"/>
      <c r="HO940" s="57"/>
      <c r="HP940" s="57"/>
      <c r="HQ940" s="57"/>
      <c r="HR940" s="57"/>
      <c r="HS940" s="57"/>
      <c r="HT940" s="57"/>
      <c r="HU940" s="57"/>
      <c r="HV940" s="57"/>
      <c r="HW940" s="57"/>
      <c r="HX940" s="57"/>
      <c r="HY940" s="57"/>
      <c r="HZ940" s="57"/>
      <c r="IA940" s="57"/>
      <c r="IB940" s="57"/>
      <c r="IC940" s="57"/>
    </row>
    <row r="941" spans="4:237"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  <c r="AA941" s="57"/>
      <c r="AB941" s="57"/>
      <c r="AC941" s="57"/>
      <c r="AD941" s="57"/>
      <c r="AE941" s="57"/>
      <c r="AF941" s="57"/>
      <c r="AG941" s="57"/>
      <c r="AH941" s="57"/>
      <c r="AI941" s="57"/>
      <c r="AJ941" s="57"/>
      <c r="AK941" s="57"/>
      <c r="AL941" s="57"/>
      <c r="AM941" s="57"/>
      <c r="AN941" s="57"/>
      <c r="AO941" s="57"/>
      <c r="AP941" s="57"/>
      <c r="AQ941" s="57"/>
      <c r="AR941" s="57"/>
      <c r="AS941" s="57"/>
      <c r="AT941" s="57"/>
      <c r="AU941" s="57"/>
      <c r="AV941" s="57"/>
      <c r="AW941" s="57"/>
      <c r="AX941" s="57"/>
      <c r="AY941" s="57"/>
      <c r="AZ941" s="57"/>
      <c r="BA941" s="57"/>
      <c r="BB941" s="57"/>
      <c r="BC941" s="57"/>
      <c r="BD941" s="57"/>
      <c r="BE941" s="57"/>
      <c r="BF941" s="57"/>
      <c r="BG941" s="57"/>
      <c r="BH941" s="57"/>
      <c r="BI941" s="57"/>
      <c r="BJ941" s="57"/>
      <c r="BK941" s="57"/>
      <c r="BL941" s="57"/>
      <c r="BM941" s="57"/>
      <c r="BN941" s="57"/>
      <c r="BO941" s="57"/>
      <c r="BP941" s="57"/>
      <c r="BQ941" s="57"/>
      <c r="BR941" s="57"/>
      <c r="BS941" s="57"/>
      <c r="BT941" s="57"/>
      <c r="BU941" s="57"/>
      <c r="BV941" s="57"/>
      <c r="BW941" s="57"/>
      <c r="BX941" s="57"/>
      <c r="BY941" s="57"/>
      <c r="BZ941" s="57"/>
      <c r="CA941" s="57"/>
      <c r="CB941" s="57"/>
      <c r="CC941" s="57"/>
      <c r="CD941" s="57"/>
      <c r="CE941" s="57"/>
      <c r="CF941" s="57"/>
      <c r="CG941" s="57"/>
      <c r="CH941" s="57"/>
      <c r="CI941" s="57"/>
      <c r="CJ941" s="57"/>
      <c r="CK941" s="57"/>
      <c r="CL941" s="57"/>
      <c r="CM941" s="57"/>
      <c r="CN941" s="57"/>
      <c r="CO941" s="57"/>
      <c r="CP941" s="57"/>
      <c r="CQ941" s="57"/>
      <c r="CR941" s="57"/>
      <c r="CS941" s="57"/>
      <c r="CT941" s="57"/>
      <c r="CU941" s="57"/>
      <c r="CV941" s="57"/>
      <c r="CW941" s="57"/>
      <c r="CX941" s="57"/>
      <c r="CY941" s="57"/>
      <c r="CZ941" s="57"/>
      <c r="DA941" s="57"/>
      <c r="DB941" s="57"/>
      <c r="DC941" s="57"/>
      <c r="DD941" s="57"/>
      <c r="DE941" s="57"/>
      <c r="DF941" s="57"/>
      <c r="DG941" s="57"/>
      <c r="DH941" s="57"/>
      <c r="DI941" s="57"/>
      <c r="DJ941" s="57"/>
      <c r="DK941" s="57"/>
      <c r="DL941" s="57"/>
      <c r="DM941" s="57"/>
      <c r="DN941" s="57"/>
      <c r="DO941" s="57"/>
      <c r="DP941" s="57"/>
      <c r="DQ941" s="57"/>
      <c r="DR941" s="57"/>
      <c r="DS941" s="57"/>
      <c r="DT941" s="57"/>
      <c r="DU941" s="57"/>
      <c r="DV941" s="57"/>
      <c r="DW941" s="57"/>
      <c r="DX941" s="57"/>
      <c r="DY941" s="57"/>
      <c r="DZ941" s="57"/>
      <c r="EA941" s="57"/>
      <c r="EB941" s="57"/>
      <c r="EC941" s="57"/>
      <c r="ED941" s="57"/>
      <c r="EE941" s="57"/>
      <c r="EF941" s="57"/>
      <c r="EG941" s="57"/>
      <c r="EH941" s="57"/>
      <c r="EI941" s="57"/>
      <c r="EJ941" s="57"/>
      <c r="EK941" s="57"/>
      <c r="EL941" s="57"/>
      <c r="EM941" s="57"/>
      <c r="EN941" s="57"/>
      <c r="EO941" s="57"/>
      <c r="EP941" s="57"/>
      <c r="EQ941" s="57"/>
      <c r="ER941" s="57"/>
      <c r="ES941" s="57"/>
      <c r="ET941" s="57"/>
      <c r="EU941" s="57"/>
      <c r="EV941" s="57"/>
      <c r="EW941" s="57"/>
      <c r="EX941" s="57"/>
      <c r="EY941" s="57"/>
      <c r="EZ941" s="57"/>
      <c r="FA941" s="57"/>
      <c r="FB941" s="57"/>
      <c r="FC941" s="57"/>
      <c r="FD941" s="57"/>
      <c r="FE941" s="57"/>
      <c r="FF941" s="57"/>
      <c r="FG941" s="57"/>
      <c r="FH941" s="57"/>
      <c r="FI941" s="57"/>
      <c r="FJ941" s="57"/>
      <c r="FK941" s="57"/>
      <c r="FL941" s="57"/>
      <c r="FM941" s="57"/>
      <c r="FN941" s="57"/>
      <c r="FO941" s="57"/>
      <c r="FP941" s="57"/>
      <c r="FQ941" s="57"/>
      <c r="FR941" s="57"/>
      <c r="FS941" s="57"/>
      <c r="FT941" s="57"/>
      <c r="FU941" s="57"/>
      <c r="FV941" s="57"/>
      <c r="FW941" s="57"/>
      <c r="FX941" s="57"/>
      <c r="FY941" s="57"/>
      <c r="FZ941" s="57"/>
      <c r="GA941" s="57"/>
      <c r="GB941" s="57"/>
      <c r="GC941" s="57"/>
      <c r="GD941" s="57"/>
      <c r="GE941" s="57"/>
      <c r="GF941" s="57"/>
      <c r="GG941" s="57"/>
      <c r="GH941" s="57"/>
      <c r="GI941" s="57"/>
      <c r="GJ941" s="57"/>
      <c r="GK941" s="57"/>
      <c r="GL941" s="57"/>
      <c r="GM941" s="57"/>
      <c r="GN941" s="57"/>
      <c r="GO941" s="57"/>
      <c r="GP941" s="57"/>
      <c r="GQ941" s="57"/>
      <c r="GR941" s="57"/>
      <c r="GS941" s="57"/>
      <c r="GT941" s="57"/>
      <c r="GU941" s="57"/>
      <c r="GV941" s="57"/>
      <c r="GW941" s="57"/>
      <c r="GX941" s="57"/>
      <c r="GY941" s="57"/>
      <c r="GZ941" s="57"/>
      <c r="HA941" s="57"/>
      <c r="HB941" s="57"/>
      <c r="HC941" s="57"/>
      <c r="HD941" s="57"/>
      <c r="HE941" s="57"/>
      <c r="HF941" s="57"/>
      <c r="HG941" s="57"/>
      <c r="HH941" s="57"/>
      <c r="HI941" s="57"/>
      <c r="HJ941" s="57"/>
      <c r="HK941" s="57"/>
      <c r="HL941" s="57"/>
      <c r="HM941" s="57"/>
      <c r="HN941" s="57"/>
      <c r="HO941" s="57"/>
      <c r="HP941" s="57"/>
      <c r="HQ941" s="57"/>
      <c r="HR941" s="57"/>
      <c r="HS941" s="57"/>
      <c r="HT941" s="57"/>
      <c r="HU941" s="57"/>
      <c r="HV941" s="57"/>
      <c r="HW941" s="57"/>
      <c r="HX941" s="57"/>
      <c r="HY941" s="57"/>
      <c r="HZ941" s="57"/>
      <c r="IA941" s="57"/>
      <c r="IB941" s="57"/>
      <c r="IC941" s="57"/>
    </row>
    <row r="942" spans="4:237"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  <c r="AA942" s="57"/>
      <c r="AB942" s="57"/>
      <c r="AC942" s="57"/>
      <c r="AD942" s="57"/>
      <c r="AE942" s="57"/>
      <c r="AF942" s="57"/>
      <c r="AG942" s="57"/>
      <c r="AH942" s="57"/>
      <c r="AI942" s="57"/>
      <c r="AJ942" s="57"/>
      <c r="AK942" s="57"/>
      <c r="AL942" s="57"/>
      <c r="AM942" s="57"/>
      <c r="AN942" s="57"/>
      <c r="AO942" s="57"/>
      <c r="AP942" s="57"/>
      <c r="AQ942" s="57"/>
      <c r="AR942" s="57"/>
      <c r="AS942" s="57"/>
      <c r="AT942" s="57"/>
      <c r="AU942" s="57"/>
      <c r="AV942" s="57"/>
      <c r="AW942" s="57"/>
      <c r="AX942" s="57"/>
      <c r="AY942" s="57"/>
      <c r="AZ942" s="57"/>
      <c r="BA942" s="57"/>
      <c r="BB942" s="57"/>
      <c r="BC942" s="57"/>
      <c r="BD942" s="57"/>
      <c r="BE942" s="57"/>
      <c r="BF942" s="57"/>
      <c r="BG942" s="57"/>
      <c r="BH942" s="57"/>
      <c r="BI942" s="57"/>
      <c r="BJ942" s="57"/>
      <c r="BK942" s="57"/>
      <c r="BL942" s="57"/>
      <c r="BM942" s="57"/>
      <c r="BN942" s="57"/>
      <c r="BO942" s="57"/>
      <c r="BP942" s="57"/>
      <c r="BQ942" s="57"/>
      <c r="BR942" s="57"/>
      <c r="BS942" s="57"/>
      <c r="BT942" s="57"/>
      <c r="BU942" s="57"/>
      <c r="BV942" s="57"/>
      <c r="BW942" s="57"/>
      <c r="BX942" s="57"/>
      <c r="BY942" s="57"/>
      <c r="BZ942" s="57"/>
      <c r="CA942" s="57"/>
      <c r="CB942" s="57"/>
      <c r="CC942" s="57"/>
      <c r="CD942" s="57"/>
      <c r="CE942" s="57"/>
      <c r="CF942" s="57"/>
      <c r="CG942" s="57"/>
      <c r="CH942" s="57"/>
      <c r="CI942" s="57"/>
      <c r="CJ942" s="57"/>
      <c r="CK942" s="57"/>
      <c r="CL942" s="57"/>
      <c r="CM942" s="57"/>
      <c r="CN942" s="57"/>
      <c r="CO942" s="57"/>
      <c r="CP942" s="57"/>
      <c r="CQ942" s="57"/>
      <c r="CR942" s="57"/>
      <c r="CS942" s="57"/>
      <c r="CT942" s="57"/>
      <c r="CU942" s="57"/>
      <c r="CV942" s="57"/>
      <c r="CW942" s="57"/>
      <c r="CX942" s="57"/>
      <c r="CY942" s="57"/>
      <c r="CZ942" s="57"/>
      <c r="DA942" s="57"/>
      <c r="DB942" s="57"/>
      <c r="DC942" s="57"/>
      <c r="DD942" s="57"/>
      <c r="DE942" s="57"/>
      <c r="DF942" s="57"/>
      <c r="DG942" s="57"/>
      <c r="DH942" s="57"/>
      <c r="DI942" s="57"/>
      <c r="DJ942" s="57"/>
      <c r="DK942" s="57"/>
      <c r="DL942" s="57"/>
      <c r="DM942" s="57"/>
      <c r="DN942" s="57"/>
      <c r="DO942" s="57"/>
      <c r="DP942" s="57"/>
      <c r="DQ942" s="57"/>
      <c r="DR942" s="57"/>
      <c r="DS942" s="57"/>
      <c r="DT942" s="57"/>
      <c r="DU942" s="57"/>
      <c r="DV942" s="57"/>
      <c r="DW942" s="57"/>
      <c r="DX942" s="57"/>
      <c r="DY942" s="57"/>
      <c r="DZ942" s="57"/>
      <c r="EA942" s="57"/>
      <c r="EB942" s="57"/>
      <c r="EC942" s="57"/>
      <c r="ED942" s="57"/>
      <c r="EE942" s="57"/>
      <c r="EF942" s="57"/>
      <c r="EG942" s="57"/>
      <c r="EH942" s="57"/>
      <c r="EI942" s="57"/>
      <c r="EJ942" s="57"/>
      <c r="EK942" s="57"/>
      <c r="EL942" s="57"/>
      <c r="EM942" s="57"/>
      <c r="EN942" s="57"/>
      <c r="EO942" s="57"/>
      <c r="EP942" s="57"/>
      <c r="EQ942" s="57"/>
      <c r="ER942" s="57"/>
      <c r="ES942" s="57"/>
      <c r="ET942" s="57"/>
      <c r="EU942" s="57"/>
      <c r="EV942" s="57"/>
      <c r="EW942" s="57"/>
      <c r="EX942" s="57"/>
      <c r="EY942" s="57"/>
      <c r="EZ942" s="57"/>
      <c r="FA942" s="57"/>
      <c r="FB942" s="57"/>
      <c r="FC942" s="57"/>
      <c r="FD942" s="57"/>
      <c r="FE942" s="57"/>
      <c r="FF942" s="57"/>
      <c r="FG942" s="57"/>
      <c r="FH942" s="57"/>
      <c r="FI942" s="57"/>
      <c r="FJ942" s="57"/>
      <c r="FK942" s="57"/>
      <c r="FL942" s="57"/>
      <c r="FM942" s="57"/>
      <c r="FN942" s="57"/>
      <c r="FO942" s="57"/>
      <c r="FP942" s="57"/>
      <c r="FQ942" s="57"/>
      <c r="FR942" s="57"/>
      <c r="FS942" s="57"/>
      <c r="FT942" s="57"/>
      <c r="FU942" s="57"/>
      <c r="FV942" s="57"/>
      <c r="FW942" s="57"/>
      <c r="FX942" s="57"/>
      <c r="FY942" s="57"/>
      <c r="FZ942" s="57"/>
      <c r="GA942" s="57"/>
      <c r="GB942" s="57"/>
      <c r="GC942" s="57"/>
      <c r="GD942" s="57"/>
      <c r="GE942" s="57"/>
      <c r="GF942" s="57"/>
      <c r="GG942" s="57"/>
      <c r="GH942" s="57"/>
      <c r="GI942" s="57"/>
      <c r="GJ942" s="57"/>
      <c r="GK942" s="57"/>
      <c r="GL942" s="57"/>
      <c r="GM942" s="57"/>
      <c r="GN942" s="57"/>
      <c r="GO942" s="57"/>
      <c r="GP942" s="57"/>
      <c r="GQ942" s="57"/>
      <c r="GR942" s="57"/>
      <c r="GS942" s="57"/>
      <c r="GT942" s="57"/>
      <c r="GU942" s="57"/>
      <c r="GV942" s="57"/>
      <c r="GW942" s="57"/>
      <c r="GX942" s="57"/>
      <c r="GY942" s="57"/>
      <c r="GZ942" s="57"/>
      <c r="HA942" s="57"/>
      <c r="HB942" s="57"/>
      <c r="HC942" s="57"/>
      <c r="HD942" s="57"/>
      <c r="HE942" s="57"/>
      <c r="HF942" s="57"/>
      <c r="HG942" s="57"/>
      <c r="HH942" s="57"/>
      <c r="HI942" s="57"/>
      <c r="HJ942" s="57"/>
      <c r="HK942" s="57"/>
      <c r="HL942" s="57"/>
      <c r="HM942" s="57"/>
      <c r="HN942" s="57"/>
      <c r="HO942" s="57"/>
      <c r="HP942" s="57"/>
      <c r="HQ942" s="57"/>
      <c r="HR942" s="57"/>
      <c r="HS942" s="57"/>
      <c r="HT942" s="57"/>
      <c r="HU942" s="57"/>
      <c r="HV942" s="57"/>
      <c r="HW942" s="57"/>
      <c r="HX942" s="57"/>
      <c r="HY942" s="57"/>
      <c r="HZ942" s="57"/>
      <c r="IA942" s="57"/>
      <c r="IB942" s="57"/>
      <c r="IC942" s="57"/>
    </row>
    <row r="943" spans="4:237"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  <c r="AA943" s="57"/>
      <c r="AB943" s="57"/>
      <c r="AC943" s="57"/>
      <c r="AD943" s="57"/>
      <c r="AE943" s="57"/>
      <c r="AF943" s="57"/>
      <c r="AG943" s="57"/>
      <c r="AH943" s="57"/>
      <c r="AI943" s="57"/>
      <c r="AJ943" s="57"/>
      <c r="AK943" s="57"/>
      <c r="AL943" s="57"/>
      <c r="AM943" s="57"/>
      <c r="AN943" s="57"/>
      <c r="AO943" s="57"/>
      <c r="AP943" s="57"/>
      <c r="AQ943" s="57"/>
      <c r="AR943" s="57"/>
      <c r="AS943" s="57"/>
      <c r="AT943" s="57"/>
      <c r="AU943" s="57"/>
      <c r="AV943" s="57"/>
      <c r="AW943" s="57"/>
      <c r="AX943" s="57"/>
      <c r="AY943" s="57"/>
      <c r="AZ943" s="57"/>
      <c r="BA943" s="57"/>
      <c r="BB943" s="57"/>
      <c r="BC943" s="57"/>
      <c r="BD943" s="57"/>
      <c r="BE943" s="57"/>
      <c r="BF943" s="57"/>
      <c r="BG943" s="57"/>
      <c r="BH943" s="57"/>
      <c r="BI943" s="57"/>
      <c r="BJ943" s="57"/>
      <c r="BK943" s="57"/>
      <c r="BL943" s="57"/>
      <c r="BM943" s="57"/>
      <c r="BN943" s="57"/>
      <c r="BO943" s="57"/>
      <c r="BP943" s="57"/>
      <c r="BQ943" s="57"/>
      <c r="BR943" s="57"/>
      <c r="BS943" s="57"/>
      <c r="BT943" s="57"/>
      <c r="BU943" s="57"/>
      <c r="BV943" s="57"/>
      <c r="BW943" s="57"/>
      <c r="BX943" s="57"/>
      <c r="BY943" s="57"/>
      <c r="BZ943" s="57"/>
      <c r="CA943" s="57"/>
      <c r="CB943" s="57"/>
      <c r="CC943" s="57"/>
      <c r="CD943" s="57"/>
      <c r="CE943" s="57"/>
      <c r="CF943" s="57"/>
      <c r="CG943" s="57"/>
      <c r="CH943" s="57"/>
      <c r="CI943" s="57"/>
      <c r="CJ943" s="57"/>
      <c r="CK943" s="57"/>
      <c r="CL943" s="57"/>
      <c r="CM943" s="57"/>
      <c r="CN943" s="57"/>
      <c r="CO943" s="57"/>
      <c r="CP943" s="57"/>
      <c r="CQ943" s="57"/>
      <c r="CR943" s="57"/>
      <c r="CS943" s="57"/>
      <c r="CT943" s="57"/>
      <c r="CU943" s="57"/>
      <c r="CV943" s="57"/>
      <c r="CW943" s="57"/>
      <c r="CX943" s="57"/>
      <c r="CY943" s="57"/>
      <c r="CZ943" s="57"/>
      <c r="DA943" s="57"/>
      <c r="DB943" s="57"/>
      <c r="DC943" s="57"/>
      <c r="DD943" s="57"/>
      <c r="DE943" s="57"/>
      <c r="DF943" s="57"/>
      <c r="DG943" s="57"/>
      <c r="DH943" s="57"/>
      <c r="DI943" s="57"/>
      <c r="DJ943" s="57"/>
      <c r="DK943" s="57"/>
      <c r="DL943" s="57"/>
      <c r="DM943" s="57"/>
      <c r="DN943" s="57"/>
      <c r="DO943" s="57"/>
      <c r="DP943" s="57"/>
      <c r="DQ943" s="57"/>
      <c r="DR943" s="57"/>
      <c r="DS943" s="57"/>
      <c r="DT943" s="57"/>
      <c r="DU943" s="57"/>
      <c r="DV943" s="57"/>
      <c r="DW943" s="57"/>
      <c r="DX943" s="57"/>
      <c r="DY943" s="57"/>
      <c r="DZ943" s="57"/>
      <c r="EA943" s="57"/>
      <c r="EB943" s="57"/>
      <c r="EC943" s="57"/>
      <c r="ED943" s="57"/>
      <c r="EE943" s="57"/>
      <c r="EF943" s="57"/>
      <c r="EG943" s="57"/>
      <c r="EH943" s="57"/>
      <c r="EI943" s="57"/>
      <c r="EJ943" s="57"/>
      <c r="EK943" s="57"/>
      <c r="EL943" s="57"/>
      <c r="EM943" s="57"/>
      <c r="EN943" s="57"/>
      <c r="EO943" s="57"/>
      <c r="EP943" s="57"/>
      <c r="EQ943" s="57"/>
      <c r="ER943" s="57"/>
      <c r="ES943" s="57"/>
      <c r="ET943" s="57"/>
      <c r="EU943" s="57"/>
      <c r="EV943" s="57"/>
      <c r="EW943" s="57"/>
      <c r="EX943" s="57"/>
      <c r="EY943" s="57"/>
      <c r="EZ943" s="57"/>
      <c r="FA943" s="57"/>
      <c r="FB943" s="57"/>
      <c r="FC943" s="57"/>
      <c r="FD943" s="57"/>
      <c r="FE943" s="57"/>
      <c r="FF943" s="57"/>
      <c r="FG943" s="57"/>
      <c r="FH943" s="57"/>
      <c r="FI943" s="57"/>
      <c r="FJ943" s="57"/>
      <c r="FK943" s="57"/>
      <c r="FL943" s="57"/>
      <c r="FM943" s="57"/>
      <c r="FN943" s="57"/>
      <c r="FO943" s="57"/>
      <c r="FP943" s="57"/>
      <c r="FQ943" s="57"/>
      <c r="FR943" s="57"/>
      <c r="FS943" s="57"/>
      <c r="FT943" s="57"/>
      <c r="FU943" s="57"/>
      <c r="FV943" s="57"/>
      <c r="FW943" s="57"/>
      <c r="FX943" s="57"/>
      <c r="FY943" s="57"/>
      <c r="FZ943" s="57"/>
      <c r="GA943" s="57"/>
      <c r="GB943" s="57"/>
      <c r="GC943" s="57"/>
      <c r="GD943" s="57"/>
      <c r="GE943" s="57"/>
      <c r="GF943" s="57"/>
      <c r="GG943" s="57"/>
      <c r="GH943" s="57"/>
      <c r="GI943" s="57"/>
      <c r="GJ943" s="57"/>
      <c r="GK943" s="57"/>
      <c r="GL943" s="57"/>
      <c r="GM943" s="57"/>
      <c r="GN943" s="57"/>
      <c r="GO943" s="57"/>
      <c r="GP943" s="57"/>
      <c r="GQ943" s="57"/>
      <c r="GR943" s="57"/>
      <c r="GS943" s="57"/>
      <c r="GT943" s="57"/>
      <c r="GU943" s="57"/>
      <c r="GV943" s="57"/>
      <c r="GW943" s="57"/>
      <c r="GX943" s="57"/>
      <c r="GY943" s="57"/>
      <c r="GZ943" s="57"/>
      <c r="HA943" s="57"/>
      <c r="HB943" s="57"/>
      <c r="HC943" s="57"/>
      <c r="HD943" s="57"/>
      <c r="HE943" s="57"/>
      <c r="HF943" s="57"/>
      <c r="HG943" s="57"/>
      <c r="HH943" s="57"/>
      <c r="HI943" s="57"/>
      <c r="HJ943" s="57"/>
      <c r="HK943" s="57"/>
      <c r="HL943" s="57"/>
      <c r="HM943" s="57"/>
      <c r="HN943" s="57"/>
      <c r="HO943" s="57"/>
      <c r="HP943" s="57"/>
      <c r="HQ943" s="57"/>
      <c r="HR943" s="57"/>
      <c r="HS943" s="57"/>
      <c r="HT943" s="57"/>
      <c r="HU943" s="57"/>
      <c r="HV943" s="57"/>
      <c r="HW943" s="57"/>
      <c r="HX943" s="57"/>
      <c r="HY943" s="57"/>
      <c r="HZ943" s="57"/>
      <c r="IA943" s="57"/>
      <c r="IB943" s="57"/>
      <c r="IC943" s="57"/>
    </row>
    <row r="944" spans="4:237"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  <c r="AA944" s="57"/>
      <c r="AB944" s="57"/>
      <c r="AC944" s="57"/>
      <c r="AD944" s="57"/>
      <c r="AE944" s="57"/>
      <c r="AF944" s="57"/>
      <c r="AG944" s="57"/>
      <c r="AH944" s="57"/>
      <c r="AI944" s="57"/>
      <c r="AJ944" s="57"/>
      <c r="AK944" s="57"/>
      <c r="AL944" s="57"/>
      <c r="AM944" s="57"/>
      <c r="AN944" s="57"/>
      <c r="AO944" s="57"/>
      <c r="AP944" s="57"/>
      <c r="AQ944" s="57"/>
      <c r="AR944" s="57"/>
      <c r="AS944" s="57"/>
      <c r="AT944" s="57"/>
      <c r="AU944" s="57"/>
      <c r="AV944" s="57"/>
      <c r="AW944" s="57"/>
      <c r="AX944" s="57"/>
      <c r="AY944" s="57"/>
      <c r="AZ944" s="57"/>
      <c r="BA944" s="57"/>
      <c r="BB944" s="57"/>
      <c r="BC944" s="57"/>
      <c r="BD944" s="57"/>
      <c r="BE944" s="57"/>
      <c r="BF944" s="57"/>
      <c r="BG944" s="57"/>
      <c r="BH944" s="57"/>
      <c r="BI944" s="57"/>
      <c r="BJ944" s="57"/>
      <c r="BK944" s="57"/>
      <c r="BL944" s="57"/>
      <c r="BM944" s="57"/>
      <c r="BN944" s="57"/>
      <c r="BO944" s="57"/>
      <c r="BP944" s="57"/>
      <c r="BQ944" s="57"/>
      <c r="BR944" s="57"/>
      <c r="BS944" s="57"/>
      <c r="BT944" s="57"/>
      <c r="BU944" s="57"/>
      <c r="BV944" s="57"/>
      <c r="BW944" s="57"/>
      <c r="BX944" s="57"/>
      <c r="BY944" s="57"/>
      <c r="BZ944" s="57"/>
      <c r="CA944" s="57"/>
      <c r="CB944" s="57"/>
      <c r="CC944" s="57"/>
      <c r="CD944" s="57"/>
      <c r="CE944" s="57"/>
      <c r="CF944" s="57"/>
      <c r="CG944" s="57"/>
      <c r="CH944" s="57"/>
      <c r="CI944" s="57"/>
      <c r="CJ944" s="57"/>
      <c r="CK944" s="57"/>
      <c r="CL944" s="57"/>
      <c r="CM944" s="57"/>
      <c r="CN944" s="57"/>
      <c r="CO944" s="57"/>
      <c r="CP944" s="57"/>
      <c r="CQ944" s="57"/>
      <c r="CR944" s="57"/>
      <c r="CS944" s="57"/>
      <c r="CT944" s="57"/>
      <c r="CU944" s="57"/>
      <c r="CV944" s="57"/>
      <c r="CW944" s="57"/>
      <c r="CX944" s="57"/>
      <c r="CY944" s="57"/>
      <c r="CZ944" s="57"/>
      <c r="DA944" s="57"/>
      <c r="DB944" s="57"/>
      <c r="DC944" s="57"/>
      <c r="DD944" s="57"/>
      <c r="DE944" s="57"/>
      <c r="DF944" s="57"/>
      <c r="DG944" s="57"/>
      <c r="DH944" s="57"/>
      <c r="DI944" s="57"/>
      <c r="DJ944" s="57"/>
      <c r="DK944" s="57"/>
      <c r="DL944" s="57"/>
      <c r="DM944" s="57"/>
      <c r="DN944" s="57"/>
      <c r="DO944" s="57"/>
      <c r="DP944" s="57"/>
      <c r="DQ944" s="57"/>
      <c r="DR944" s="57"/>
      <c r="DS944" s="57"/>
      <c r="DT944" s="57"/>
      <c r="DU944" s="57"/>
      <c r="DV944" s="57"/>
      <c r="DW944" s="57"/>
      <c r="DX944" s="57"/>
      <c r="DY944" s="57"/>
      <c r="DZ944" s="57"/>
      <c r="EA944" s="57"/>
      <c r="EB944" s="57"/>
      <c r="EC944" s="57"/>
      <c r="ED944" s="57"/>
      <c r="EE944" s="57"/>
      <c r="EF944" s="57"/>
      <c r="EG944" s="57"/>
      <c r="EH944" s="57"/>
      <c r="EI944" s="57"/>
      <c r="EJ944" s="57"/>
      <c r="EK944" s="57"/>
      <c r="EL944" s="57"/>
      <c r="EM944" s="57"/>
      <c r="EN944" s="57"/>
      <c r="EO944" s="57"/>
      <c r="EP944" s="57"/>
      <c r="EQ944" s="57"/>
      <c r="ER944" s="57"/>
      <c r="ES944" s="57"/>
      <c r="ET944" s="57"/>
      <c r="EU944" s="57"/>
      <c r="EV944" s="57"/>
      <c r="EW944" s="57"/>
      <c r="EX944" s="57"/>
      <c r="EY944" s="57"/>
      <c r="EZ944" s="57"/>
      <c r="FA944" s="57"/>
      <c r="FB944" s="57"/>
      <c r="FC944" s="57"/>
      <c r="FD944" s="57"/>
      <c r="FE944" s="57"/>
      <c r="FF944" s="57"/>
      <c r="FG944" s="57"/>
      <c r="FH944" s="57"/>
      <c r="FI944" s="57"/>
      <c r="FJ944" s="57"/>
      <c r="FK944" s="57"/>
      <c r="FL944" s="57"/>
      <c r="FM944" s="57"/>
      <c r="FN944" s="57"/>
      <c r="FO944" s="57"/>
      <c r="FP944" s="57"/>
      <c r="FQ944" s="57"/>
      <c r="FR944" s="57"/>
      <c r="FS944" s="57"/>
      <c r="FT944" s="57"/>
      <c r="FU944" s="57"/>
      <c r="FV944" s="57"/>
      <c r="FW944" s="57"/>
      <c r="FX944" s="57"/>
      <c r="FY944" s="57"/>
      <c r="FZ944" s="57"/>
      <c r="GA944" s="57"/>
      <c r="GB944" s="57"/>
      <c r="GC944" s="57"/>
      <c r="GD944" s="57"/>
      <c r="GE944" s="57"/>
      <c r="GF944" s="57"/>
      <c r="GG944" s="57"/>
      <c r="GH944" s="57"/>
      <c r="GI944" s="57"/>
      <c r="GJ944" s="57"/>
      <c r="GK944" s="57"/>
      <c r="GL944" s="57"/>
      <c r="GM944" s="57"/>
      <c r="GN944" s="57"/>
      <c r="GO944" s="57"/>
      <c r="GP944" s="57"/>
      <c r="GQ944" s="57"/>
      <c r="GR944" s="57"/>
      <c r="GS944" s="57"/>
      <c r="GT944" s="57"/>
      <c r="GU944" s="57"/>
      <c r="GV944" s="57"/>
      <c r="GW944" s="57"/>
      <c r="GX944" s="57"/>
      <c r="GY944" s="57"/>
      <c r="GZ944" s="57"/>
      <c r="HA944" s="57"/>
      <c r="HB944" s="57"/>
      <c r="HC944" s="57"/>
      <c r="HD944" s="57"/>
      <c r="HE944" s="57"/>
      <c r="HF944" s="57"/>
      <c r="HG944" s="57"/>
      <c r="HH944" s="57"/>
      <c r="HI944" s="57"/>
      <c r="HJ944" s="57"/>
      <c r="HK944" s="57"/>
      <c r="HL944" s="57"/>
      <c r="HM944" s="57"/>
      <c r="HN944" s="57"/>
      <c r="HO944" s="57"/>
      <c r="HP944" s="57"/>
      <c r="HQ944" s="57"/>
      <c r="HR944" s="57"/>
      <c r="HS944" s="57"/>
      <c r="HT944" s="57"/>
      <c r="HU944" s="57"/>
      <c r="HV944" s="57"/>
      <c r="HW944" s="57"/>
      <c r="HX944" s="57"/>
      <c r="HY944" s="57"/>
      <c r="HZ944" s="57"/>
      <c r="IA944" s="57"/>
      <c r="IB944" s="57"/>
      <c r="IC944" s="57"/>
    </row>
    <row r="945" spans="4:237"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  <c r="AA945" s="57"/>
      <c r="AB945" s="57"/>
      <c r="AC945" s="57"/>
      <c r="AD945" s="57"/>
      <c r="AE945" s="57"/>
      <c r="AF945" s="57"/>
      <c r="AG945" s="57"/>
      <c r="AH945" s="57"/>
      <c r="AI945" s="57"/>
      <c r="AJ945" s="57"/>
      <c r="AK945" s="57"/>
      <c r="AL945" s="57"/>
      <c r="AM945" s="57"/>
      <c r="AN945" s="57"/>
      <c r="AO945" s="57"/>
      <c r="AP945" s="57"/>
      <c r="AQ945" s="57"/>
      <c r="AR945" s="57"/>
      <c r="AS945" s="57"/>
      <c r="AT945" s="57"/>
      <c r="AU945" s="57"/>
      <c r="AV945" s="57"/>
      <c r="AW945" s="57"/>
      <c r="AX945" s="57"/>
      <c r="AY945" s="57"/>
      <c r="AZ945" s="57"/>
      <c r="BA945" s="57"/>
      <c r="BB945" s="57"/>
      <c r="BC945" s="57"/>
      <c r="BD945" s="57"/>
      <c r="BE945" s="57"/>
      <c r="BF945" s="57"/>
      <c r="BG945" s="57"/>
      <c r="BH945" s="57"/>
      <c r="BI945" s="57"/>
      <c r="BJ945" s="57"/>
      <c r="BK945" s="57"/>
      <c r="BL945" s="57"/>
      <c r="BM945" s="57"/>
      <c r="BN945" s="57"/>
      <c r="BO945" s="57"/>
      <c r="BP945" s="57"/>
      <c r="BQ945" s="57"/>
      <c r="BR945" s="57"/>
      <c r="BS945" s="57"/>
      <c r="BT945" s="57"/>
      <c r="BU945" s="57"/>
      <c r="BV945" s="57"/>
      <c r="BW945" s="57"/>
      <c r="BX945" s="57"/>
      <c r="BY945" s="57"/>
      <c r="BZ945" s="57"/>
      <c r="CA945" s="57"/>
      <c r="CB945" s="57"/>
      <c r="CC945" s="57"/>
      <c r="CD945" s="57"/>
      <c r="CE945" s="57"/>
      <c r="CF945" s="57"/>
      <c r="CG945" s="57"/>
      <c r="CH945" s="57"/>
      <c r="CI945" s="57"/>
      <c r="CJ945" s="57"/>
      <c r="CK945" s="57"/>
      <c r="CL945" s="57"/>
      <c r="CM945" s="57"/>
      <c r="CN945" s="57"/>
      <c r="CO945" s="57"/>
      <c r="CP945" s="57"/>
      <c r="CQ945" s="57"/>
      <c r="CR945" s="57"/>
      <c r="CS945" s="57"/>
      <c r="CT945" s="57"/>
      <c r="CU945" s="57"/>
      <c r="CV945" s="57"/>
      <c r="CW945" s="57"/>
      <c r="CX945" s="57"/>
      <c r="CY945" s="57"/>
      <c r="CZ945" s="57"/>
      <c r="DA945" s="57"/>
      <c r="DB945" s="57"/>
      <c r="DC945" s="57"/>
      <c r="DD945" s="57"/>
      <c r="DE945" s="57"/>
      <c r="DF945" s="57"/>
      <c r="DG945" s="57"/>
      <c r="DH945" s="57"/>
      <c r="DI945" s="57"/>
      <c r="DJ945" s="57"/>
      <c r="DK945" s="57"/>
      <c r="DL945" s="57"/>
      <c r="DM945" s="57"/>
      <c r="DN945" s="57"/>
      <c r="DO945" s="57"/>
      <c r="DP945" s="57"/>
      <c r="DQ945" s="57"/>
      <c r="DR945" s="57"/>
      <c r="DS945" s="57"/>
      <c r="DT945" s="57"/>
      <c r="DU945" s="57"/>
      <c r="DV945" s="57"/>
      <c r="DW945" s="57"/>
      <c r="DX945" s="57"/>
      <c r="DY945" s="57"/>
      <c r="DZ945" s="57"/>
      <c r="EA945" s="57"/>
      <c r="EB945" s="57"/>
      <c r="EC945" s="57"/>
      <c r="ED945" s="57"/>
      <c r="EE945" s="57"/>
      <c r="EF945" s="57"/>
      <c r="EG945" s="57"/>
      <c r="EH945" s="57"/>
      <c r="EI945" s="57"/>
      <c r="EJ945" s="57"/>
      <c r="EK945" s="57"/>
      <c r="EL945" s="57"/>
      <c r="EM945" s="57"/>
      <c r="EN945" s="57"/>
      <c r="EO945" s="57"/>
      <c r="EP945" s="57"/>
      <c r="EQ945" s="57"/>
      <c r="ER945" s="57"/>
      <c r="ES945" s="57"/>
      <c r="ET945" s="57"/>
      <c r="EU945" s="57"/>
      <c r="EV945" s="57"/>
      <c r="EW945" s="57"/>
      <c r="EX945" s="57"/>
      <c r="EY945" s="57"/>
      <c r="EZ945" s="57"/>
      <c r="FA945" s="57"/>
      <c r="FB945" s="57"/>
      <c r="FC945" s="57"/>
      <c r="FD945" s="57"/>
      <c r="FE945" s="57"/>
      <c r="FF945" s="57"/>
      <c r="FG945" s="57"/>
      <c r="FH945" s="57"/>
      <c r="FI945" s="57"/>
      <c r="FJ945" s="57"/>
      <c r="FK945" s="57"/>
      <c r="FL945" s="57"/>
      <c r="FM945" s="57"/>
      <c r="FN945" s="57"/>
      <c r="FO945" s="57"/>
      <c r="FP945" s="57"/>
      <c r="FQ945" s="57"/>
      <c r="FR945" s="57"/>
      <c r="FS945" s="57"/>
      <c r="FT945" s="57"/>
      <c r="FU945" s="57"/>
      <c r="FV945" s="57"/>
      <c r="FW945" s="57"/>
      <c r="FX945" s="57"/>
      <c r="FY945" s="57"/>
      <c r="FZ945" s="57"/>
      <c r="GA945" s="57"/>
      <c r="GB945" s="57"/>
      <c r="GC945" s="57"/>
      <c r="GD945" s="57"/>
      <c r="GE945" s="57"/>
      <c r="GF945" s="57"/>
      <c r="GG945" s="57"/>
      <c r="GH945" s="57"/>
      <c r="GI945" s="57"/>
      <c r="GJ945" s="57"/>
      <c r="GK945" s="57"/>
      <c r="GL945" s="57"/>
      <c r="GM945" s="57"/>
      <c r="GN945" s="57"/>
      <c r="GO945" s="57"/>
      <c r="GP945" s="57"/>
      <c r="GQ945" s="57"/>
      <c r="GR945" s="57"/>
      <c r="GS945" s="57"/>
      <c r="GT945" s="57"/>
      <c r="GU945" s="57"/>
      <c r="GV945" s="57"/>
      <c r="GW945" s="57"/>
      <c r="GX945" s="57"/>
      <c r="GY945" s="57"/>
      <c r="GZ945" s="57"/>
      <c r="HA945" s="57"/>
      <c r="HB945" s="57"/>
      <c r="HC945" s="57"/>
      <c r="HD945" s="57"/>
      <c r="HE945" s="57"/>
      <c r="HF945" s="57"/>
      <c r="HG945" s="57"/>
      <c r="HH945" s="57"/>
      <c r="HI945" s="57"/>
      <c r="HJ945" s="57"/>
      <c r="HK945" s="57"/>
      <c r="HL945" s="57"/>
      <c r="HM945" s="57"/>
      <c r="HN945" s="57"/>
      <c r="HO945" s="57"/>
      <c r="HP945" s="57"/>
      <c r="HQ945" s="57"/>
      <c r="HR945" s="57"/>
      <c r="HS945" s="57"/>
      <c r="HT945" s="57"/>
      <c r="HU945" s="57"/>
      <c r="HV945" s="57"/>
      <c r="HW945" s="57"/>
      <c r="HX945" s="57"/>
      <c r="HY945" s="57"/>
      <c r="HZ945" s="57"/>
      <c r="IA945" s="57"/>
      <c r="IB945" s="57"/>
      <c r="IC945" s="57"/>
    </row>
    <row r="946" spans="4:237"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  <c r="AA946" s="57"/>
      <c r="AB946" s="57"/>
      <c r="AC946" s="57"/>
      <c r="AD946" s="57"/>
      <c r="AE946" s="57"/>
      <c r="AF946" s="57"/>
      <c r="AG946" s="57"/>
      <c r="AH946" s="57"/>
      <c r="AI946" s="57"/>
      <c r="AJ946" s="57"/>
      <c r="AK946" s="57"/>
      <c r="AL946" s="57"/>
      <c r="AM946" s="57"/>
      <c r="AN946" s="57"/>
      <c r="AO946" s="57"/>
      <c r="AP946" s="57"/>
      <c r="AQ946" s="57"/>
      <c r="AR946" s="57"/>
      <c r="AS946" s="57"/>
      <c r="AT946" s="57"/>
      <c r="AU946" s="57"/>
      <c r="AV946" s="57"/>
      <c r="AW946" s="57"/>
      <c r="AX946" s="57"/>
      <c r="AY946" s="57"/>
      <c r="AZ946" s="57"/>
      <c r="BA946" s="57"/>
      <c r="BB946" s="57"/>
      <c r="BC946" s="57"/>
      <c r="BD946" s="57"/>
      <c r="BE946" s="57"/>
      <c r="BF946" s="57"/>
      <c r="BG946" s="57"/>
      <c r="BH946" s="57"/>
      <c r="BI946" s="57"/>
      <c r="BJ946" s="57"/>
      <c r="BK946" s="57"/>
      <c r="BL946" s="57"/>
      <c r="BM946" s="57"/>
      <c r="BN946" s="57"/>
      <c r="BO946" s="57"/>
      <c r="BP946" s="57"/>
      <c r="BQ946" s="57"/>
      <c r="BR946" s="57"/>
      <c r="BS946" s="57"/>
      <c r="BT946" s="57"/>
      <c r="BU946" s="57"/>
      <c r="BV946" s="57"/>
      <c r="BW946" s="57"/>
      <c r="BX946" s="57"/>
      <c r="BY946" s="57"/>
      <c r="BZ946" s="57"/>
      <c r="CA946" s="57"/>
      <c r="CB946" s="57"/>
      <c r="CC946" s="57"/>
      <c r="CD946" s="57"/>
      <c r="CE946" s="57"/>
      <c r="CF946" s="57"/>
      <c r="CG946" s="57"/>
      <c r="CH946" s="57"/>
      <c r="CI946" s="57"/>
      <c r="CJ946" s="57"/>
      <c r="CK946" s="57"/>
      <c r="CL946" s="57"/>
      <c r="CM946" s="57"/>
      <c r="CN946" s="57"/>
      <c r="CO946" s="57"/>
      <c r="CP946" s="57"/>
      <c r="CQ946" s="57"/>
      <c r="CR946" s="57"/>
      <c r="CS946" s="57"/>
      <c r="CT946" s="57"/>
      <c r="CU946" s="57"/>
      <c r="CV946" s="57"/>
      <c r="CW946" s="57"/>
      <c r="CX946" s="57"/>
      <c r="CY946" s="57"/>
      <c r="CZ946" s="57"/>
      <c r="DA946" s="57"/>
      <c r="DB946" s="57"/>
      <c r="DC946" s="57"/>
      <c r="DD946" s="57"/>
      <c r="DE946" s="57"/>
      <c r="DF946" s="57"/>
      <c r="DG946" s="57"/>
      <c r="DH946" s="57"/>
      <c r="DI946" s="57"/>
      <c r="DJ946" s="57"/>
      <c r="DK946" s="57"/>
      <c r="DL946" s="57"/>
      <c r="DM946" s="57"/>
      <c r="DN946" s="57"/>
      <c r="DO946" s="57"/>
      <c r="DP946" s="57"/>
      <c r="DQ946" s="57"/>
      <c r="DR946" s="57"/>
      <c r="DS946" s="57"/>
      <c r="DT946" s="57"/>
      <c r="DU946" s="57"/>
      <c r="DV946" s="57"/>
      <c r="DW946" s="57"/>
      <c r="DX946" s="57"/>
      <c r="DY946" s="57"/>
      <c r="DZ946" s="57"/>
      <c r="EA946" s="57"/>
      <c r="EB946" s="57"/>
      <c r="EC946" s="57"/>
      <c r="ED946" s="57"/>
      <c r="EE946" s="57"/>
      <c r="EF946" s="57"/>
      <c r="EG946" s="57"/>
      <c r="EH946" s="57"/>
      <c r="EI946" s="57"/>
      <c r="EJ946" s="57"/>
      <c r="EK946" s="57"/>
      <c r="EL946" s="57"/>
      <c r="EM946" s="57"/>
      <c r="EN946" s="57"/>
      <c r="EO946" s="57"/>
      <c r="EP946" s="57"/>
      <c r="EQ946" s="57"/>
      <c r="ER946" s="57"/>
      <c r="ES946" s="57"/>
      <c r="ET946" s="57"/>
      <c r="EU946" s="57"/>
      <c r="EV946" s="57"/>
      <c r="EW946" s="57"/>
      <c r="EX946" s="57"/>
      <c r="EY946" s="57"/>
      <c r="EZ946" s="57"/>
      <c r="FA946" s="57"/>
      <c r="FB946" s="57"/>
      <c r="FC946" s="57"/>
      <c r="FD946" s="57"/>
      <c r="FE946" s="57"/>
      <c r="FF946" s="57"/>
      <c r="FG946" s="57"/>
      <c r="FH946" s="57"/>
      <c r="FI946" s="57"/>
      <c r="FJ946" s="57"/>
      <c r="FK946" s="57"/>
      <c r="FL946" s="57"/>
      <c r="FM946" s="57"/>
      <c r="FN946" s="57"/>
      <c r="FO946" s="57"/>
      <c r="FP946" s="57"/>
      <c r="FQ946" s="57"/>
      <c r="FR946" s="57"/>
      <c r="FS946" s="57"/>
      <c r="FT946" s="57"/>
      <c r="FU946" s="57"/>
      <c r="FV946" s="57"/>
      <c r="FW946" s="57"/>
      <c r="FX946" s="57"/>
      <c r="FY946" s="57"/>
      <c r="FZ946" s="57"/>
      <c r="GA946" s="57"/>
      <c r="GB946" s="57"/>
      <c r="GC946" s="57"/>
      <c r="GD946" s="57"/>
      <c r="GE946" s="57"/>
      <c r="GF946" s="57"/>
      <c r="GG946" s="57"/>
      <c r="GH946" s="57"/>
      <c r="GI946" s="57"/>
      <c r="GJ946" s="57"/>
      <c r="GK946" s="57"/>
      <c r="GL946" s="57"/>
      <c r="GM946" s="57"/>
      <c r="GN946" s="57"/>
      <c r="GO946" s="57"/>
      <c r="GP946" s="57"/>
      <c r="GQ946" s="57"/>
      <c r="GR946" s="57"/>
      <c r="GS946" s="57"/>
      <c r="GT946" s="57"/>
      <c r="GU946" s="57"/>
      <c r="GV946" s="57"/>
      <c r="GW946" s="57"/>
      <c r="GX946" s="57"/>
      <c r="GY946" s="57"/>
      <c r="GZ946" s="57"/>
      <c r="HA946" s="57"/>
      <c r="HB946" s="57"/>
      <c r="HC946" s="57"/>
      <c r="HD946" s="57"/>
      <c r="HE946" s="57"/>
      <c r="HF946" s="57"/>
      <c r="HG946" s="57"/>
      <c r="HH946" s="57"/>
      <c r="HI946" s="57"/>
      <c r="HJ946" s="57"/>
      <c r="HK946" s="57"/>
      <c r="HL946" s="57"/>
      <c r="HM946" s="57"/>
      <c r="HN946" s="57"/>
      <c r="HO946" s="57"/>
      <c r="HP946" s="57"/>
      <c r="HQ946" s="57"/>
      <c r="HR946" s="57"/>
      <c r="HS946" s="57"/>
      <c r="HT946" s="57"/>
      <c r="HU946" s="57"/>
      <c r="HV946" s="57"/>
      <c r="HW946" s="57"/>
      <c r="HX946" s="57"/>
      <c r="HY946" s="57"/>
      <c r="HZ946" s="57"/>
      <c r="IA946" s="57"/>
      <c r="IB946" s="57"/>
      <c r="IC946" s="57"/>
    </row>
    <row r="947" spans="4:237"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  <c r="AA947" s="57"/>
      <c r="AB947" s="57"/>
      <c r="AC947" s="57"/>
      <c r="AD947" s="57"/>
      <c r="AE947" s="57"/>
      <c r="AF947" s="57"/>
      <c r="AG947" s="57"/>
      <c r="AH947" s="57"/>
      <c r="AI947" s="57"/>
      <c r="AJ947" s="57"/>
      <c r="AK947" s="57"/>
      <c r="AL947" s="57"/>
      <c r="AM947" s="57"/>
      <c r="AN947" s="57"/>
      <c r="AO947" s="57"/>
      <c r="AP947" s="57"/>
      <c r="AQ947" s="57"/>
      <c r="AR947" s="57"/>
      <c r="AS947" s="57"/>
      <c r="AT947" s="57"/>
      <c r="AU947" s="57"/>
      <c r="AV947" s="57"/>
      <c r="AW947" s="57"/>
      <c r="AX947" s="57"/>
      <c r="AY947" s="57"/>
      <c r="AZ947" s="57"/>
      <c r="BA947" s="57"/>
      <c r="BB947" s="57"/>
      <c r="BC947" s="57"/>
      <c r="BD947" s="57"/>
      <c r="BE947" s="57"/>
      <c r="BF947" s="57"/>
      <c r="BG947" s="57"/>
      <c r="BH947" s="57"/>
      <c r="BI947" s="57"/>
      <c r="BJ947" s="57"/>
      <c r="BK947" s="57"/>
      <c r="BL947" s="57"/>
      <c r="BM947" s="57"/>
      <c r="BN947" s="57"/>
      <c r="BO947" s="57"/>
      <c r="BP947" s="57"/>
      <c r="BQ947" s="57"/>
      <c r="BR947" s="57"/>
      <c r="BS947" s="57"/>
      <c r="BT947" s="57"/>
      <c r="BU947" s="57"/>
      <c r="BV947" s="57"/>
      <c r="BW947" s="57"/>
      <c r="BX947" s="57"/>
      <c r="BY947" s="57"/>
      <c r="BZ947" s="57"/>
      <c r="CA947" s="57"/>
      <c r="CB947" s="57"/>
      <c r="CC947" s="57"/>
      <c r="CD947" s="57"/>
      <c r="CE947" s="57"/>
      <c r="CF947" s="57"/>
      <c r="CG947" s="57"/>
      <c r="CH947" s="57"/>
      <c r="CI947" s="57"/>
      <c r="CJ947" s="57"/>
      <c r="CK947" s="57"/>
      <c r="CL947" s="57"/>
      <c r="CM947" s="57"/>
      <c r="CN947" s="57"/>
      <c r="CO947" s="57"/>
      <c r="CP947" s="57"/>
      <c r="CQ947" s="57"/>
      <c r="CR947" s="57"/>
      <c r="CS947" s="57"/>
      <c r="CT947" s="57"/>
      <c r="CU947" s="57"/>
      <c r="CV947" s="57"/>
      <c r="CW947" s="57"/>
      <c r="CX947" s="57"/>
      <c r="CY947" s="57"/>
      <c r="CZ947" s="57"/>
      <c r="DA947" s="57"/>
      <c r="DB947" s="57"/>
      <c r="DC947" s="57"/>
      <c r="DD947" s="57"/>
      <c r="DE947" s="57"/>
      <c r="DF947" s="57"/>
      <c r="DG947" s="57"/>
      <c r="DH947" s="57"/>
      <c r="DI947" s="57"/>
      <c r="DJ947" s="57"/>
      <c r="DK947" s="57"/>
      <c r="DL947" s="57"/>
      <c r="DM947" s="57"/>
      <c r="DN947" s="57"/>
      <c r="DO947" s="57"/>
      <c r="DP947" s="57"/>
      <c r="DQ947" s="57"/>
      <c r="DR947" s="57"/>
      <c r="DS947" s="57"/>
      <c r="DT947" s="57"/>
      <c r="DU947" s="57"/>
      <c r="DV947" s="57"/>
      <c r="DW947" s="57"/>
      <c r="DX947" s="57"/>
      <c r="DY947" s="57"/>
      <c r="DZ947" s="57"/>
      <c r="EA947" s="57"/>
      <c r="EB947" s="57"/>
      <c r="EC947" s="57"/>
      <c r="ED947" s="57"/>
      <c r="EE947" s="57"/>
      <c r="EF947" s="57"/>
      <c r="EG947" s="57"/>
      <c r="EH947" s="57"/>
      <c r="EI947" s="57"/>
      <c r="EJ947" s="57"/>
      <c r="EK947" s="57"/>
      <c r="EL947" s="57"/>
      <c r="EM947" s="57"/>
      <c r="EN947" s="57"/>
      <c r="EO947" s="57"/>
      <c r="EP947" s="57"/>
      <c r="EQ947" s="57"/>
      <c r="ER947" s="57"/>
      <c r="ES947" s="57"/>
      <c r="ET947" s="57"/>
      <c r="EU947" s="57"/>
      <c r="EV947" s="57"/>
      <c r="EW947" s="57"/>
      <c r="EX947" s="57"/>
      <c r="EY947" s="57"/>
      <c r="EZ947" s="57"/>
      <c r="FA947" s="57"/>
      <c r="FB947" s="57"/>
      <c r="FC947" s="57"/>
      <c r="FD947" s="57"/>
      <c r="FE947" s="57"/>
      <c r="FF947" s="57"/>
      <c r="FG947" s="57"/>
      <c r="FH947" s="57"/>
      <c r="FI947" s="57"/>
      <c r="FJ947" s="57"/>
      <c r="FK947" s="57"/>
      <c r="FL947" s="57"/>
      <c r="FM947" s="57"/>
      <c r="FN947" s="57"/>
      <c r="FO947" s="57"/>
      <c r="FP947" s="57"/>
      <c r="FQ947" s="57"/>
      <c r="FR947" s="57"/>
      <c r="FS947" s="57"/>
      <c r="FT947" s="57"/>
      <c r="FU947" s="57"/>
      <c r="FV947" s="57"/>
      <c r="FW947" s="57"/>
      <c r="FX947" s="57"/>
      <c r="FY947" s="57"/>
      <c r="FZ947" s="57"/>
      <c r="GA947" s="57"/>
      <c r="GB947" s="57"/>
      <c r="GC947" s="57"/>
      <c r="GD947" s="57"/>
      <c r="GE947" s="57"/>
      <c r="GF947" s="57"/>
      <c r="GG947" s="57"/>
      <c r="GH947" s="57"/>
      <c r="GI947" s="57"/>
      <c r="GJ947" s="57"/>
      <c r="GK947" s="57"/>
      <c r="GL947" s="57"/>
      <c r="GM947" s="57"/>
      <c r="GN947" s="57"/>
      <c r="GO947" s="57"/>
      <c r="GP947" s="57"/>
      <c r="GQ947" s="57"/>
      <c r="GR947" s="57"/>
      <c r="GS947" s="57"/>
      <c r="GT947" s="57"/>
      <c r="GU947" s="57"/>
      <c r="GV947" s="57"/>
      <c r="GW947" s="57"/>
      <c r="GX947" s="57"/>
      <c r="GY947" s="57"/>
      <c r="GZ947" s="57"/>
      <c r="HA947" s="57"/>
      <c r="HB947" s="57"/>
      <c r="HC947" s="57"/>
      <c r="HD947" s="57"/>
      <c r="HE947" s="57"/>
      <c r="HF947" s="57"/>
      <c r="HG947" s="57"/>
      <c r="HH947" s="57"/>
      <c r="HI947" s="57"/>
      <c r="HJ947" s="57"/>
      <c r="HK947" s="57"/>
      <c r="HL947" s="57"/>
      <c r="HM947" s="57"/>
      <c r="HN947" s="57"/>
      <c r="HO947" s="57"/>
      <c r="HP947" s="57"/>
      <c r="HQ947" s="57"/>
      <c r="HR947" s="57"/>
      <c r="HS947" s="57"/>
      <c r="HT947" s="57"/>
      <c r="HU947" s="57"/>
      <c r="HV947" s="57"/>
      <c r="HW947" s="57"/>
      <c r="HX947" s="57"/>
      <c r="HY947" s="57"/>
      <c r="HZ947" s="57"/>
      <c r="IA947" s="57"/>
      <c r="IB947" s="57"/>
      <c r="IC947" s="57"/>
    </row>
    <row r="948" spans="4:237"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  <c r="AA948" s="57"/>
      <c r="AB948" s="57"/>
      <c r="AC948" s="57"/>
      <c r="AD948" s="57"/>
      <c r="AE948" s="57"/>
      <c r="AF948" s="57"/>
      <c r="AG948" s="57"/>
      <c r="AH948" s="57"/>
      <c r="AI948" s="57"/>
      <c r="AJ948" s="57"/>
      <c r="AK948" s="57"/>
      <c r="AL948" s="57"/>
      <c r="AM948" s="57"/>
      <c r="AN948" s="57"/>
      <c r="AO948" s="57"/>
      <c r="AP948" s="57"/>
      <c r="AQ948" s="57"/>
      <c r="AR948" s="57"/>
      <c r="AS948" s="57"/>
      <c r="AT948" s="57"/>
      <c r="AU948" s="57"/>
      <c r="AV948" s="57"/>
      <c r="AW948" s="57"/>
      <c r="AX948" s="57"/>
      <c r="AY948" s="57"/>
      <c r="AZ948" s="57"/>
      <c r="BA948" s="57"/>
      <c r="BB948" s="57"/>
      <c r="BC948" s="57"/>
      <c r="BD948" s="57"/>
      <c r="BE948" s="57"/>
      <c r="BF948" s="57"/>
      <c r="BG948" s="57"/>
      <c r="BH948" s="57"/>
      <c r="BI948" s="57"/>
      <c r="BJ948" s="57"/>
      <c r="BK948" s="57"/>
      <c r="BL948" s="57"/>
      <c r="BM948" s="57"/>
      <c r="BN948" s="57"/>
      <c r="BO948" s="57"/>
      <c r="BP948" s="57"/>
      <c r="BQ948" s="57"/>
      <c r="BR948" s="57"/>
      <c r="BS948" s="57"/>
      <c r="BT948" s="57"/>
      <c r="BU948" s="57"/>
      <c r="BV948" s="57"/>
      <c r="BW948" s="57"/>
      <c r="BX948" s="57"/>
      <c r="BY948" s="57"/>
      <c r="BZ948" s="57"/>
      <c r="CA948" s="57"/>
      <c r="CB948" s="57"/>
      <c r="CC948" s="57"/>
      <c r="CD948" s="57"/>
      <c r="CE948" s="57"/>
      <c r="CF948" s="57"/>
      <c r="CG948" s="57"/>
      <c r="CH948" s="57"/>
      <c r="CI948" s="57"/>
      <c r="CJ948" s="57"/>
      <c r="CK948" s="57"/>
      <c r="CL948" s="57"/>
      <c r="CM948" s="57"/>
      <c r="CN948" s="57"/>
      <c r="CO948" s="57"/>
      <c r="CP948" s="57"/>
      <c r="CQ948" s="57"/>
      <c r="CR948" s="57"/>
      <c r="CS948" s="57"/>
      <c r="CT948" s="57"/>
      <c r="CU948" s="57"/>
      <c r="CV948" s="57"/>
      <c r="CW948" s="57"/>
      <c r="CX948" s="57"/>
      <c r="CY948" s="57"/>
      <c r="CZ948" s="57"/>
      <c r="DA948" s="57"/>
      <c r="DB948" s="57"/>
      <c r="DC948" s="57"/>
      <c r="DD948" s="57"/>
      <c r="DE948" s="57"/>
      <c r="DF948" s="57"/>
      <c r="DG948" s="57"/>
      <c r="DH948" s="57"/>
      <c r="DI948" s="57"/>
      <c r="DJ948" s="57"/>
      <c r="DK948" s="57"/>
      <c r="DL948" s="57"/>
      <c r="DM948" s="57"/>
      <c r="DN948" s="57"/>
      <c r="DO948" s="57"/>
      <c r="DP948" s="57"/>
      <c r="DQ948" s="57"/>
      <c r="DR948" s="57"/>
      <c r="DS948" s="57"/>
      <c r="DT948" s="57"/>
      <c r="DU948" s="57"/>
      <c r="DV948" s="57"/>
      <c r="DW948" s="57"/>
      <c r="DX948" s="57"/>
      <c r="DY948" s="57"/>
      <c r="DZ948" s="57"/>
      <c r="EA948" s="57"/>
      <c r="EB948" s="57"/>
      <c r="EC948" s="57"/>
      <c r="ED948" s="57"/>
      <c r="EE948" s="57"/>
      <c r="EF948" s="57"/>
      <c r="EG948" s="57"/>
      <c r="EH948" s="57"/>
      <c r="EI948" s="57"/>
      <c r="EJ948" s="57"/>
      <c r="EK948" s="57"/>
      <c r="EL948" s="57"/>
      <c r="EM948" s="57"/>
      <c r="EN948" s="57"/>
      <c r="EO948" s="57"/>
      <c r="EP948" s="57"/>
      <c r="EQ948" s="57"/>
      <c r="ER948" s="57"/>
      <c r="ES948" s="57"/>
      <c r="ET948" s="57"/>
      <c r="EU948" s="57"/>
      <c r="EV948" s="57"/>
      <c r="EW948" s="57"/>
      <c r="EX948" s="57"/>
      <c r="EY948" s="57"/>
      <c r="EZ948" s="57"/>
      <c r="FA948" s="57"/>
      <c r="FB948" s="57"/>
      <c r="FC948" s="57"/>
      <c r="FD948" s="57"/>
      <c r="FE948" s="57"/>
      <c r="FF948" s="57"/>
      <c r="FG948" s="57"/>
      <c r="FH948" s="57"/>
      <c r="FI948" s="57"/>
      <c r="FJ948" s="57"/>
      <c r="FK948" s="57"/>
      <c r="FL948" s="57"/>
      <c r="FM948" s="57"/>
      <c r="FN948" s="57"/>
      <c r="FO948" s="57"/>
      <c r="FP948" s="57"/>
      <c r="FQ948" s="57"/>
      <c r="FR948" s="57"/>
      <c r="FS948" s="57"/>
      <c r="FT948" s="57"/>
      <c r="FU948" s="57"/>
      <c r="FV948" s="57"/>
      <c r="FW948" s="57"/>
      <c r="FX948" s="57"/>
      <c r="FY948" s="57"/>
      <c r="FZ948" s="57"/>
      <c r="GA948" s="57"/>
      <c r="GB948" s="57"/>
      <c r="GC948" s="57"/>
      <c r="GD948" s="57"/>
      <c r="GE948" s="57"/>
      <c r="GF948" s="57"/>
      <c r="GG948" s="57"/>
      <c r="GH948" s="57"/>
      <c r="GI948" s="57"/>
      <c r="GJ948" s="57"/>
      <c r="GK948" s="57"/>
      <c r="GL948" s="57"/>
      <c r="GM948" s="57"/>
      <c r="GN948" s="57"/>
      <c r="GO948" s="57"/>
      <c r="GP948" s="57"/>
      <c r="GQ948" s="57"/>
      <c r="GR948" s="57"/>
      <c r="GS948" s="57"/>
      <c r="GT948" s="57"/>
      <c r="GU948" s="57"/>
      <c r="GV948" s="57"/>
      <c r="GW948" s="57"/>
      <c r="GX948" s="57"/>
      <c r="GY948" s="57"/>
      <c r="GZ948" s="57"/>
      <c r="HA948" s="57"/>
      <c r="HB948" s="57"/>
      <c r="HC948" s="57"/>
      <c r="HD948" s="57"/>
      <c r="HE948" s="57"/>
      <c r="HF948" s="57"/>
      <c r="HG948" s="57"/>
      <c r="HH948" s="57"/>
      <c r="HI948" s="57"/>
      <c r="HJ948" s="57"/>
      <c r="HK948" s="57"/>
      <c r="HL948" s="57"/>
      <c r="HM948" s="57"/>
      <c r="HN948" s="57"/>
      <c r="HO948" s="57"/>
      <c r="HP948" s="57"/>
      <c r="HQ948" s="57"/>
      <c r="HR948" s="57"/>
      <c r="HS948" s="57"/>
      <c r="HT948" s="57"/>
      <c r="HU948" s="57"/>
      <c r="HV948" s="57"/>
      <c r="HW948" s="57"/>
      <c r="HX948" s="57"/>
      <c r="HY948" s="57"/>
      <c r="HZ948" s="57"/>
      <c r="IA948" s="57"/>
      <c r="IB948" s="57"/>
      <c r="IC948" s="57"/>
    </row>
    <row r="949" spans="4:237"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  <c r="AA949" s="57"/>
      <c r="AB949" s="57"/>
      <c r="AC949" s="57"/>
      <c r="AD949" s="57"/>
      <c r="AE949" s="57"/>
      <c r="AF949" s="57"/>
      <c r="AG949" s="57"/>
      <c r="AH949" s="57"/>
      <c r="AI949" s="57"/>
      <c r="AJ949" s="57"/>
      <c r="AK949" s="57"/>
      <c r="AL949" s="57"/>
      <c r="AM949" s="57"/>
      <c r="AN949" s="57"/>
      <c r="AO949" s="57"/>
      <c r="AP949" s="57"/>
      <c r="AQ949" s="57"/>
      <c r="AR949" s="57"/>
      <c r="AS949" s="57"/>
      <c r="AT949" s="57"/>
      <c r="AU949" s="57"/>
      <c r="AV949" s="57"/>
      <c r="AW949" s="57"/>
      <c r="AX949" s="57"/>
      <c r="AY949" s="57"/>
      <c r="AZ949" s="57"/>
      <c r="BA949" s="57"/>
      <c r="BB949" s="57"/>
      <c r="BC949" s="57"/>
      <c r="BD949" s="57"/>
      <c r="BE949" s="57"/>
      <c r="BF949" s="57"/>
      <c r="BG949" s="57"/>
      <c r="BH949" s="57"/>
      <c r="BI949" s="57"/>
      <c r="BJ949" s="57"/>
      <c r="BK949" s="57"/>
      <c r="BL949" s="57"/>
      <c r="BM949" s="57"/>
      <c r="BN949" s="57"/>
      <c r="BO949" s="57"/>
      <c r="BP949" s="57"/>
      <c r="BQ949" s="57"/>
      <c r="BR949" s="57"/>
      <c r="BS949" s="57"/>
      <c r="BT949" s="57"/>
      <c r="BU949" s="57"/>
      <c r="BV949" s="57"/>
      <c r="BW949" s="57"/>
      <c r="BX949" s="57"/>
      <c r="BY949" s="57"/>
      <c r="BZ949" s="57"/>
      <c r="CA949" s="57"/>
      <c r="CB949" s="57"/>
      <c r="CC949" s="57"/>
      <c r="CD949" s="57"/>
      <c r="CE949" s="57"/>
      <c r="CF949" s="57"/>
      <c r="CG949" s="57"/>
      <c r="CH949" s="57"/>
      <c r="CI949" s="57"/>
      <c r="CJ949" s="57"/>
      <c r="CK949" s="57"/>
      <c r="CL949" s="57"/>
      <c r="CM949" s="57"/>
      <c r="CN949" s="57"/>
      <c r="CO949" s="57"/>
      <c r="CP949" s="57"/>
      <c r="CQ949" s="57"/>
      <c r="CR949" s="57"/>
      <c r="CS949" s="57"/>
      <c r="CT949" s="57"/>
      <c r="CU949" s="57"/>
      <c r="CV949" s="57"/>
      <c r="CW949" s="57"/>
      <c r="CX949" s="57"/>
      <c r="CY949" s="57"/>
      <c r="CZ949" s="57"/>
      <c r="DA949" s="57"/>
      <c r="DB949" s="57"/>
      <c r="DC949" s="57"/>
      <c r="DD949" s="57"/>
      <c r="DE949" s="57"/>
      <c r="DF949" s="57"/>
      <c r="DG949" s="57"/>
      <c r="DH949" s="57"/>
      <c r="DI949" s="57"/>
      <c r="DJ949" s="57"/>
      <c r="DK949" s="57"/>
      <c r="DL949" s="57"/>
      <c r="DM949" s="57"/>
      <c r="DN949" s="57"/>
      <c r="DO949" s="57"/>
      <c r="DP949" s="57"/>
      <c r="DQ949" s="57"/>
      <c r="DR949" s="57"/>
      <c r="DS949" s="57"/>
      <c r="DT949" s="57"/>
      <c r="DU949" s="57"/>
      <c r="DV949" s="57"/>
      <c r="DW949" s="57"/>
      <c r="DX949" s="57"/>
      <c r="DY949" s="57"/>
      <c r="DZ949" s="57"/>
      <c r="EA949" s="57"/>
      <c r="EB949" s="57"/>
      <c r="EC949" s="57"/>
      <c r="ED949" s="57"/>
      <c r="EE949" s="57"/>
      <c r="EF949" s="57"/>
      <c r="EG949" s="57"/>
      <c r="EH949" s="57"/>
      <c r="EI949" s="57"/>
      <c r="EJ949" s="57"/>
      <c r="EK949" s="57"/>
      <c r="EL949" s="57"/>
      <c r="EM949" s="57"/>
      <c r="EN949" s="57"/>
      <c r="EO949" s="57"/>
      <c r="EP949" s="57"/>
      <c r="EQ949" s="57"/>
      <c r="ER949" s="57"/>
      <c r="ES949" s="57"/>
      <c r="ET949" s="57"/>
      <c r="EU949" s="57"/>
      <c r="EV949" s="57"/>
      <c r="EW949" s="57"/>
      <c r="EX949" s="57"/>
      <c r="EY949" s="57"/>
      <c r="EZ949" s="57"/>
      <c r="FA949" s="57"/>
      <c r="FB949" s="57"/>
      <c r="FC949" s="57"/>
      <c r="FD949" s="57"/>
      <c r="FE949" s="57"/>
      <c r="FF949" s="57"/>
      <c r="FG949" s="57"/>
      <c r="FH949" s="57"/>
      <c r="FI949" s="57"/>
      <c r="FJ949" s="57"/>
      <c r="FK949" s="57"/>
      <c r="FL949" s="57"/>
      <c r="FM949" s="57"/>
      <c r="FN949" s="57"/>
      <c r="FO949" s="57"/>
      <c r="FP949" s="57"/>
      <c r="FQ949" s="57"/>
      <c r="FR949" s="57"/>
      <c r="FS949" s="57"/>
      <c r="FT949" s="57"/>
      <c r="FU949" s="57"/>
      <c r="FV949" s="57"/>
      <c r="FW949" s="57"/>
      <c r="FX949" s="57"/>
      <c r="FY949" s="57"/>
      <c r="FZ949" s="57"/>
      <c r="GA949" s="57"/>
      <c r="GB949" s="57"/>
      <c r="GC949" s="57"/>
      <c r="GD949" s="57"/>
      <c r="GE949" s="57"/>
      <c r="GF949" s="57"/>
      <c r="GG949" s="57"/>
      <c r="GH949" s="57"/>
      <c r="GI949" s="57"/>
      <c r="GJ949" s="57"/>
      <c r="GK949" s="57"/>
      <c r="GL949" s="57"/>
      <c r="GM949" s="57"/>
      <c r="GN949" s="57"/>
      <c r="GO949" s="57"/>
      <c r="GP949" s="57"/>
      <c r="GQ949" s="57"/>
      <c r="GR949" s="57"/>
      <c r="GS949" s="57"/>
      <c r="GT949" s="57"/>
      <c r="GU949" s="57"/>
      <c r="GV949" s="57"/>
      <c r="GW949" s="57"/>
      <c r="GX949" s="57"/>
      <c r="GY949" s="57"/>
      <c r="GZ949" s="57"/>
      <c r="HA949" s="57"/>
      <c r="HB949" s="57"/>
      <c r="HC949" s="57"/>
      <c r="HD949" s="57"/>
      <c r="HE949" s="57"/>
      <c r="HF949" s="57"/>
      <c r="HG949" s="57"/>
      <c r="HH949" s="57"/>
      <c r="HI949" s="57"/>
      <c r="HJ949" s="57"/>
      <c r="HK949" s="57"/>
      <c r="HL949" s="57"/>
      <c r="HM949" s="57"/>
      <c r="HN949" s="57"/>
      <c r="HO949" s="57"/>
      <c r="HP949" s="57"/>
      <c r="HQ949" s="57"/>
      <c r="HR949" s="57"/>
      <c r="HS949" s="57"/>
      <c r="HT949" s="57"/>
      <c r="HU949" s="57"/>
      <c r="HV949" s="57"/>
      <c r="HW949" s="57"/>
      <c r="HX949" s="57"/>
      <c r="HY949" s="57"/>
      <c r="HZ949" s="57"/>
      <c r="IA949" s="57"/>
      <c r="IB949" s="57"/>
      <c r="IC949" s="57"/>
    </row>
    <row r="950" spans="4:237"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  <c r="AA950" s="57"/>
      <c r="AB950" s="57"/>
      <c r="AC950" s="57"/>
      <c r="AD950" s="57"/>
      <c r="AE950" s="57"/>
      <c r="AF950" s="57"/>
      <c r="AG950" s="57"/>
      <c r="AH950" s="57"/>
      <c r="AI950" s="57"/>
      <c r="AJ950" s="57"/>
      <c r="AK950" s="57"/>
      <c r="AL950" s="57"/>
      <c r="AM950" s="57"/>
      <c r="AN950" s="57"/>
      <c r="AO950" s="57"/>
      <c r="AP950" s="57"/>
      <c r="AQ950" s="57"/>
      <c r="AR950" s="57"/>
      <c r="AS950" s="57"/>
      <c r="AT950" s="57"/>
      <c r="AU950" s="57"/>
      <c r="AV950" s="57"/>
      <c r="AW950" s="57"/>
      <c r="AX950" s="57"/>
      <c r="AY950" s="57"/>
      <c r="AZ950" s="57"/>
      <c r="BA950" s="57"/>
      <c r="BB950" s="57"/>
      <c r="BC950" s="57"/>
      <c r="BD950" s="57"/>
      <c r="BE950" s="57"/>
      <c r="BF950" s="57"/>
      <c r="BG950" s="57"/>
      <c r="BH950" s="57"/>
      <c r="BI950" s="57"/>
      <c r="BJ950" s="57"/>
      <c r="BK950" s="57"/>
      <c r="BL950" s="57"/>
      <c r="BM950" s="57"/>
      <c r="BN950" s="57"/>
      <c r="BO950" s="57"/>
      <c r="BP950" s="57"/>
      <c r="BQ950" s="57"/>
      <c r="BR950" s="57"/>
      <c r="BS950" s="57"/>
      <c r="BT950" s="57"/>
      <c r="BU950" s="57"/>
      <c r="BV950" s="57"/>
      <c r="BW950" s="57"/>
      <c r="BX950" s="57"/>
      <c r="BY950" s="57"/>
      <c r="BZ950" s="57"/>
      <c r="CA950" s="57"/>
      <c r="CB950" s="57"/>
      <c r="CC950" s="57"/>
      <c r="CD950" s="57"/>
      <c r="CE950" s="57"/>
      <c r="CF950" s="57"/>
      <c r="CG950" s="57"/>
      <c r="CH950" s="57"/>
      <c r="CI950" s="57"/>
      <c r="CJ950" s="57"/>
      <c r="CK950" s="57"/>
      <c r="CL950" s="57"/>
      <c r="CM950" s="57"/>
      <c r="CN950" s="57"/>
      <c r="CO950" s="57"/>
      <c r="CP950" s="57"/>
      <c r="CQ950" s="57"/>
      <c r="CR950" s="57"/>
      <c r="CS950" s="57"/>
      <c r="CT950" s="57"/>
      <c r="CU950" s="57"/>
      <c r="CV950" s="57"/>
      <c r="CW950" s="57"/>
      <c r="CX950" s="57"/>
      <c r="CY950" s="57"/>
      <c r="CZ950" s="57"/>
      <c r="DA950" s="57"/>
      <c r="DB950" s="57"/>
      <c r="DC950" s="57"/>
      <c r="DD950" s="57"/>
      <c r="DE950" s="57"/>
      <c r="DF950" s="57"/>
      <c r="DG950" s="57"/>
      <c r="DH950" s="57"/>
      <c r="DI950" s="57"/>
      <c r="DJ950" s="57"/>
      <c r="DK950" s="57"/>
      <c r="DL950" s="57"/>
      <c r="DM950" s="57"/>
      <c r="DN950" s="57"/>
      <c r="DO950" s="57"/>
      <c r="DP950" s="57"/>
      <c r="DQ950" s="57"/>
      <c r="DR950" s="57"/>
      <c r="DS950" s="57"/>
      <c r="DT950" s="57"/>
      <c r="DU950" s="57"/>
      <c r="DV950" s="57"/>
      <c r="DW950" s="57"/>
      <c r="DX950" s="57"/>
      <c r="DY950" s="57"/>
      <c r="DZ950" s="57"/>
      <c r="EA950" s="57"/>
      <c r="EB950" s="57"/>
      <c r="EC950" s="57"/>
      <c r="ED950" s="57"/>
      <c r="EE950" s="57"/>
      <c r="EF950" s="57"/>
      <c r="EG950" s="57"/>
      <c r="EH950" s="57"/>
      <c r="EI950" s="57"/>
      <c r="EJ950" s="57"/>
      <c r="EK950" s="57"/>
      <c r="EL950" s="57"/>
      <c r="EM950" s="57"/>
      <c r="EN950" s="57"/>
      <c r="EO950" s="57"/>
      <c r="EP950" s="57"/>
      <c r="EQ950" s="57"/>
      <c r="ER950" s="57"/>
      <c r="ES950" s="57"/>
      <c r="ET950" s="57"/>
      <c r="EU950" s="57"/>
      <c r="EV950" s="57"/>
      <c r="EW950" s="57"/>
      <c r="EX950" s="57"/>
      <c r="EY950" s="57"/>
      <c r="EZ950" s="57"/>
      <c r="FA950" s="57"/>
      <c r="FB950" s="57"/>
      <c r="FC950" s="57"/>
      <c r="FD950" s="57"/>
      <c r="FE950" s="57"/>
      <c r="FF950" s="57"/>
      <c r="FG950" s="57"/>
      <c r="FH950" s="57"/>
      <c r="FI950" s="57"/>
      <c r="FJ950" s="57"/>
      <c r="FK950" s="57"/>
      <c r="FL950" s="57"/>
      <c r="FM950" s="57"/>
      <c r="FN950" s="57"/>
      <c r="FO950" s="57"/>
      <c r="FP950" s="57"/>
      <c r="FQ950" s="57"/>
      <c r="FR950" s="57"/>
      <c r="FS950" s="57"/>
      <c r="FT950" s="57"/>
      <c r="FU950" s="57"/>
      <c r="FV950" s="57"/>
      <c r="FW950" s="57"/>
      <c r="FX950" s="57"/>
      <c r="FY950" s="57"/>
      <c r="FZ950" s="57"/>
      <c r="GA950" s="57"/>
      <c r="GB950" s="57"/>
      <c r="GC950" s="57"/>
      <c r="GD950" s="57"/>
      <c r="GE950" s="57"/>
      <c r="GF950" s="57"/>
      <c r="GG950" s="57"/>
      <c r="GH950" s="57"/>
      <c r="GI950" s="57"/>
      <c r="GJ950" s="57"/>
      <c r="GK950" s="57"/>
      <c r="GL950" s="57"/>
      <c r="GM950" s="57"/>
      <c r="GN950" s="57"/>
      <c r="GO950" s="57"/>
      <c r="GP950" s="57"/>
      <c r="GQ950" s="57"/>
      <c r="GR950" s="57"/>
      <c r="GS950" s="57"/>
      <c r="GT950" s="57"/>
      <c r="GU950" s="57"/>
      <c r="GV950" s="57"/>
      <c r="GW950" s="57"/>
      <c r="GX950" s="57"/>
      <c r="GY950" s="57"/>
      <c r="GZ950" s="57"/>
      <c r="HA950" s="57"/>
      <c r="HB950" s="57"/>
      <c r="HC950" s="57"/>
      <c r="HD950" s="57"/>
      <c r="HE950" s="57"/>
      <c r="HF950" s="57"/>
      <c r="HG950" s="57"/>
      <c r="HH950" s="57"/>
      <c r="HI950" s="57"/>
      <c r="HJ950" s="57"/>
      <c r="HK950" s="57"/>
      <c r="HL950" s="57"/>
      <c r="HM950" s="57"/>
      <c r="HN950" s="57"/>
      <c r="HO950" s="57"/>
      <c r="HP950" s="57"/>
      <c r="HQ950" s="57"/>
      <c r="HR950" s="57"/>
      <c r="HS950" s="57"/>
      <c r="HT950" s="57"/>
      <c r="HU950" s="57"/>
      <c r="HV950" s="57"/>
      <c r="HW950" s="57"/>
      <c r="HX950" s="57"/>
      <c r="HY950" s="57"/>
      <c r="HZ950" s="57"/>
      <c r="IA950" s="57"/>
      <c r="IB950" s="57"/>
      <c r="IC950" s="57"/>
    </row>
    <row r="951" spans="4:237"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  <c r="AA951" s="57"/>
      <c r="AB951" s="57"/>
      <c r="AC951" s="57"/>
      <c r="AD951" s="57"/>
      <c r="AE951" s="57"/>
      <c r="AF951" s="57"/>
      <c r="AG951" s="57"/>
      <c r="AH951" s="57"/>
      <c r="AI951" s="57"/>
      <c r="AJ951" s="57"/>
      <c r="AK951" s="57"/>
      <c r="AL951" s="57"/>
      <c r="AM951" s="57"/>
      <c r="AN951" s="57"/>
      <c r="AO951" s="57"/>
      <c r="AP951" s="57"/>
      <c r="AQ951" s="57"/>
      <c r="AR951" s="57"/>
      <c r="AS951" s="57"/>
      <c r="AT951" s="57"/>
      <c r="AU951" s="57"/>
      <c r="AV951" s="57"/>
      <c r="AW951" s="57"/>
      <c r="AX951" s="57"/>
      <c r="AY951" s="57"/>
      <c r="AZ951" s="57"/>
      <c r="BA951" s="57"/>
      <c r="BB951" s="57"/>
      <c r="BC951" s="57"/>
      <c r="BD951" s="57"/>
      <c r="BE951" s="57"/>
      <c r="BF951" s="57"/>
      <c r="BG951" s="57"/>
      <c r="BH951" s="57"/>
      <c r="BI951" s="57"/>
      <c r="BJ951" s="57"/>
      <c r="BK951" s="57"/>
      <c r="BL951" s="57"/>
      <c r="BM951" s="57"/>
      <c r="BN951" s="57"/>
      <c r="BO951" s="57"/>
      <c r="BP951" s="57"/>
      <c r="BQ951" s="57"/>
      <c r="BR951" s="57"/>
      <c r="BS951" s="57"/>
      <c r="BT951" s="57"/>
      <c r="BU951" s="57"/>
      <c r="BV951" s="57"/>
      <c r="BW951" s="57"/>
      <c r="BX951" s="57"/>
      <c r="BY951" s="57"/>
      <c r="BZ951" s="57"/>
      <c r="CA951" s="57"/>
      <c r="CB951" s="57"/>
      <c r="CC951" s="57"/>
      <c r="CD951" s="57"/>
      <c r="CE951" s="57"/>
      <c r="CF951" s="57"/>
      <c r="CG951" s="57"/>
      <c r="CH951" s="57"/>
      <c r="CI951" s="57"/>
      <c r="CJ951" s="57"/>
      <c r="CK951" s="57"/>
      <c r="CL951" s="57"/>
      <c r="CM951" s="57"/>
      <c r="CN951" s="57"/>
      <c r="CO951" s="57"/>
      <c r="CP951" s="57"/>
      <c r="CQ951" s="57"/>
      <c r="CR951" s="57"/>
      <c r="CS951" s="57"/>
      <c r="CT951" s="57"/>
      <c r="CU951" s="57"/>
      <c r="CV951" s="57"/>
      <c r="CW951" s="57"/>
      <c r="CX951" s="57"/>
      <c r="CY951" s="57"/>
      <c r="CZ951" s="57"/>
      <c r="DA951" s="57"/>
      <c r="DB951" s="57"/>
      <c r="DC951" s="57"/>
      <c r="DD951" s="57"/>
      <c r="DE951" s="57"/>
      <c r="DF951" s="57"/>
      <c r="DG951" s="57"/>
      <c r="DH951" s="57"/>
      <c r="DI951" s="57"/>
      <c r="DJ951" s="57"/>
      <c r="DK951" s="57"/>
      <c r="DL951" s="57"/>
      <c r="DM951" s="57"/>
      <c r="DN951" s="57"/>
      <c r="DO951" s="57"/>
      <c r="DP951" s="57"/>
      <c r="DQ951" s="57"/>
      <c r="DR951" s="57"/>
      <c r="DS951" s="57"/>
      <c r="DT951" s="57"/>
      <c r="DU951" s="57"/>
      <c r="DV951" s="57"/>
      <c r="DW951" s="57"/>
      <c r="DX951" s="57"/>
      <c r="DY951" s="57"/>
      <c r="DZ951" s="57"/>
      <c r="EA951" s="57"/>
      <c r="EB951" s="57"/>
      <c r="EC951" s="57"/>
      <c r="ED951" s="57"/>
      <c r="EE951" s="57"/>
      <c r="EF951" s="57"/>
      <c r="EG951" s="57"/>
      <c r="EH951" s="57"/>
      <c r="EI951" s="57"/>
      <c r="EJ951" s="57"/>
      <c r="EK951" s="57"/>
      <c r="EL951" s="57"/>
      <c r="EM951" s="57"/>
      <c r="EN951" s="57"/>
      <c r="EO951" s="57"/>
      <c r="EP951" s="57"/>
      <c r="EQ951" s="57"/>
      <c r="ER951" s="57"/>
      <c r="ES951" s="57"/>
      <c r="ET951" s="57"/>
      <c r="EU951" s="57"/>
      <c r="EV951" s="57"/>
      <c r="EW951" s="57"/>
      <c r="EX951" s="57"/>
      <c r="EY951" s="57"/>
      <c r="EZ951" s="57"/>
      <c r="FA951" s="57"/>
      <c r="FB951" s="57"/>
      <c r="FC951" s="57"/>
      <c r="FD951" s="57"/>
      <c r="FE951" s="57"/>
      <c r="FF951" s="57"/>
      <c r="FG951" s="57"/>
      <c r="FH951" s="57"/>
      <c r="FI951" s="57"/>
      <c r="FJ951" s="57"/>
      <c r="FK951" s="57"/>
      <c r="FL951" s="57"/>
      <c r="FM951" s="57"/>
      <c r="FN951" s="57"/>
      <c r="FO951" s="57"/>
      <c r="FP951" s="57"/>
      <c r="FQ951" s="57"/>
      <c r="FR951" s="57"/>
      <c r="FS951" s="57"/>
      <c r="FT951" s="57"/>
      <c r="FU951" s="57"/>
      <c r="FV951" s="57"/>
      <c r="FW951" s="57"/>
      <c r="FX951" s="57"/>
      <c r="FY951" s="57"/>
      <c r="FZ951" s="57"/>
      <c r="GA951" s="57"/>
      <c r="GB951" s="57"/>
      <c r="GC951" s="57"/>
      <c r="GD951" s="57"/>
      <c r="GE951" s="57"/>
      <c r="GF951" s="57"/>
      <c r="GG951" s="57"/>
      <c r="GH951" s="57"/>
      <c r="GI951" s="57"/>
      <c r="GJ951" s="57"/>
      <c r="GK951" s="57"/>
      <c r="GL951" s="57"/>
      <c r="GM951" s="57"/>
      <c r="GN951" s="57"/>
      <c r="GO951" s="57"/>
      <c r="GP951" s="57"/>
      <c r="GQ951" s="57"/>
      <c r="GR951" s="57"/>
      <c r="GS951" s="57"/>
      <c r="GT951" s="57"/>
      <c r="GU951" s="57"/>
      <c r="GV951" s="57"/>
      <c r="GW951" s="57"/>
      <c r="GX951" s="57"/>
      <c r="GY951" s="57"/>
      <c r="GZ951" s="57"/>
      <c r="HA951" s="57"/>
      <c r="HB951" s="57"/>
      <c r="HC951" s="57"/>
      <c r="HD951" s="57"/>
      <c r="HE951" s="57"/>
      <c r="HF951" s="57"/>
      <c r="HG951" s="57"/>
      <c r="HH951" s="57"/>
      <c r="HI951" s="57"/>
      <c r="HJ951" s="57"/>
      <c r="HK951" s="57"/>
      <c r="HL951" s="57"/>
      <c r="HM951" s="57"/>
      <c r="HN951" s="57"/>
      <c r="HO951" s="57"/>
      <c r="HP951" s="57"/>
      <c r="HQ951" s="57"/>
      <c r="HR951" s="57"/>
      <c r="HS951" s="57"/>
      <c r="HT951" s="57"/>
      <c r="HU951" s="57"/>
      <c r="HV951" s="57"/>
      <c r="HW951" s="57"/>
      <c r="HX951" s="57"/>
      <c r="HY951" s="57"/>
      <c r="HZ951" s="57"/>
      <c r="IA951" s="57"/>
      <c r="IB951" s="57"/>
      <c r="IC951" s="57"/>
    </row>
    <row r="952" spans="4:237"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  <c r="AA952" s="57"/>
      <c r="AB952" s="57"/>
      <c r="AC952" s="57"/>
      <c r="AD952" s="57"/>
      <c r="AE952" s="57"/>
      <c r="AF952" s="57"/>
      <c r="AG952" s="57"/>
      <c r="AH952" s="57"/>
      <c r="AI952" s="57"/>
      <c r="AJ952" s="57"/>
      <c r="AK952" s="57"/>
      <c r="AL952" s="57"/>
      <c r="AM952" s="57"/>
      <c r="AN952" s="57"/>
      <c r="AO952" s="57"/>
      <c r="AP952" s="57"/>
      <c r="AQ952" s="57"/>
      <c r="AR952" s="57"/>
      <c r="AS952" s="57"/>
      <c r="AT952" s="57"/>
      <c r="AU952" s="57"/>
      <c r="AV952" s="57"/>
      <c r="AW952" s="57"/>
      <c r="AX952" s="57"/>
      <c r="AY952" s="57"/>
      <c r="AZ952" s="57"/>
      <c r="BA952" s="57"/>
      <c r="BB952" s="57"/>
      <c r="BC952" s="57"/>
      <c r="BD952" s="57"/>
      <c r="BE952" s="57"/>
      <c r="BF952" s="57"/>
      <c r="BG952" s="57"/>
      <c r="BH952" s="57"/>
      <c r="BI952" s="57"/>
      <c r="BJ952" s="57"/>
      <c r="BK952" s="57"/>
      <c r="BL952" s="57"/>
      <c r="BM952" s="57"/>
      <c r="BN952" s="57"/>
      <c r="BO952" s="57"/>
      <c r="BP952" s="57"/>
      <c r="BQ952" s="57"/>
      <c r="BR952" s="57"/>
      <c r="BS952" s="57"/>
      <c r="BT952" s="57"/>
      <c r="BU952" s="57"/>
      <c r="BV952" s="57"/>
      <c r="BW952" s="57"/>
      <c r="BX952" s="57"/>
      <c r="BY952" s="57"/>
      <c r="BZ952" s="57"/>
      <c r="CA952" s="57"/>
      <c r="CB952" s="57"/>
      <c r="CC952" s="57"/>
      <c r="CD952" s="57"/>
      <c r="CE952" s="57"/>
      <c r="CF952" s="57"/>
      <c r="CG952" s="57"/>
      <c r="CH952" s="57"/>
      <c r="CI952" s="57"/>
      <c r="CJ952" s="57"/>
      <c r="CK952" s="57"/>
      <c r="CL952" s="57"/>
      <c r="CM952" s="57"/>
      <c r="CN952" s="57"/>
      <c r="CO952" s="57"/>
      <c r="CP952" s="57"/>
      <c r="CQ952" s="57"/>
      <c r="CR952" s="57"/>
      <c r="CS952" s="57"/>
      <c r="CT952" s="57"/>
      <c r="CU952" s="57"/>
      <c r="CV952" s="57"/>
      <c r="CW952" s="57"/>
      <c r="CX952" s="57"/>
      <c r="CY952" s="57"/>
      <c r="CZ952" s="57"/>
      <c r="DA952" s="57"/>
      <c r="DB952" s="57"/>
      <c r="DC952" s="57"/>
      <c r="DD952" s="57"/>
      <c r="DE952" s="57"/>
      <c r="DF952" s="57"/>
      <c r="DG952" s="57"/>
      <c r="DH952" s="57"/>
      <c r="DI952" s="57"/>
      <c r="DJ952" s="57"/>
      <c r="DK952" s="57"/>
      <c r="DL952" s="57"/>
      <c r="DM952" s="57"/>
      <c r="DN952" s="57"/>
      <c r="DO952" s="57"/>
      <c r="DP952" s="57"/>
      <c r="DQ952" s="57"/>
      <c r="DR952" s="57"/>
      <c r="DS952" s="57"/>
      <c r="DT952" s="57"/>
      <c r="DU952" s="57"/>
      <c r="DV952" s="57"/>
      <c r="DW952" s="57"/>
      <c r="DX952" s="57"/>
      <c r="DY952" s="57"/>
      <c r="DZ952" s="57"/>
      <c r="EA952" s="57"/>
      <c r="EB952" s="57"/>
      <c r="EC952" s="57"/>
      <c r="ED952" s="57"/>
      <c r="EE952" s="57"/>
      <c r="EF952" s="57"/>
      <c r="EG952" s="57"/>
      <c r="EH952" s="57"/>
      <c r="EI952" s="57"/>
      <c r="EJ952" s="57"/>
      <c r="EK952" s="57"/>
      <c r="EL952" s="57"/>
      <c r="EM952" s="57"/>
      <c r="EN952" s="57"/>
      <c r="EO952" s="57"/>
      <c r="EP952" s="57"/>
      <c r="EQ952" s="57"/>
      <c r="ER952" s="57"/>
      <c r="ES952" s="57"/>
      <c r="ET952" s="57"/>
      <c r="EU952" s="57"/>
      <c r="EV952" s="57"/>
      <c r="EW952" s="57"/>
      <c r="EX952" s="57"/>
      <c r="EY952" s="57"/>
      <c r="EZ952" s="57"/>
      <c r="FA952" s="57"/>
      <c r="FB952" s="57"/>
      <c r="FC952" s="57"/>
      <c r="FD952" s="57"/>
      <c r="FE952" s="57"/>
      <c r="FF952" s="57"/>
      <c r="FG952" s="57"/>
      <c r="FH952" s="57"/>
      <c r="FI952" s="57"/>
      <c r="FJ952" s="57"/>
      <c r="FK952" s="57"/>
      <c r="FL952" s="57"/>
      <c r="FM952" s="57"/>
      <c r="FN952" s="57"/>
      <c r="FO952" s="57"/>
      <c r="FP952" s="57"/>
      <c r="FQ952" s="57"/>
      <c r="FR952" s="57"/>
      <c r="FS952" s="57"/>
      <c r="FT952" s="57"/>
      <c r="FU952" s="57"/>
      <c r="FV952" s="57"/>
      <c r="FW952" s="57"/>
      <c r="FX952" s="57"/>
      <c r="FY952" s="57"/>
      <c r="FZ952" s="57"/>
      <c r="GA952" s="57"/>
      <c r="GB952" s="57"/>
      <c r="GC952" s="57"/>
      <c r="GD952" s="57"/>
      <c r="GE952" s="57"/>
      <c r="GF952" s="57"/>
      <c r="GG952" s="57"/>
      <c r="GH952" s="57"/>
      <c r="GI952" s="57"/>
      <c r="GJ952" s="57"/>
      <c r="GK952" s="57"/>
      <c r="GL952" s="57"/>
      <c r="GM952" s="57"/>
      <c r="GN952" s="57"/>
      <c r="GO952" s="57"/>
      <c r="GP952" s="57"/>
      <c r="GQ952" s="57"/>
      <c r="GR952" s="57"/>
      <c r="GS952" s="57"/>
      <c r="GT952" s="57"/>
      <c r="GU952" s="57"/>
      <c r="GV952" s="57"/>
      <c r="GW952" s="57"/>
      <c r="GX952" s="57"/>
      <c r="GY952" s="57"/>
      <c r="GZ952" s="57"/>
      <c r="HA952" s="57"/>
      <c r="HB952" s="57"/>
      <c r="HC952" s="57"/>
      <c r="HD952" s="57"/>
      <c r="HE952" s="57"/>
      <c r="HF952" s="57"/>
      <c r="HG952" s="57"/>
      <c r="HH952" s="57"/>
      <c r="HI952" s="57"/>
      <c r="HJ952" s="57"/>
      <c r="HK952" s="57"/>
      <c r="HL952" s="57"/>
      <c r="HM952" s="57"/>
      <c r="HN952" s="57"/>
      <c r="HO952" s="57"/>
      <c r="HP952" s="57"/>
      <c r="HQ952" s="57"/>
      <c r="HR952" s="57"/>
      <c r="HS952" s="57"/>
      <c r="HT952" s="57"/>
      <c r="HU952" s="57"/>
      <c r="HV952" s="57"/>
      <c r="HW952" s="57"/>
      <c r="HX952" s="57"/>
      <c r="HY952" s="57"/>
      <c r="HZ952" s="57"/>
      <c r="IA952" s="57"/>
      <c r="IB952" s="57"/>
      <c r="IC952" s="57"/>
    </row>
    <row r="953" spans="4:237"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  <c r="AA953" s="57"/>
      <c r="AB953" s="57"/>
      <c r="AC953" s="57"/>
      <c r="AD953" s="57"/>
      <c r="AE953" s="57"/>
      <c r="AF953" s="57"/>
      <c r="AG953" s="57"/>
      <c r="AH953" s="57"/>
      <c r="AI953" s="57"/>
      <c r="AJ953" s="57"/>
      <c r="AK953" s="57"/>
      <c r="AL953" s="57"/>
      <c r="AM953" s="57"/>
      <c r="AN953" s="57"/>
      <c r="AO953" s="57"/>
      <c r="AP953" s="57"/>
      <c r="AQ953" s="57"/>
      <c r="AR953" s="57"/>
      <c r="AS953" s="57"/>
      <c r="AT953" s="57"/>
      <c r="AU953" s="57"/>
      <c r="AV953" s="57"/>
      <c r="AW953" s="57"/>
      <c r="AX953" s="57"/>
      <c r="AY953" s="57"/>
      <c r="AZ953" s="57"/>
      <c r="BA953" s="57"/>
      <c r="BB953" s="57"/>
      <c r="BC953" s="57"/>
      <c r="BD953" s="57"/>
      <c r="BE953" s="57"/>
      <c r="BF953" s="57"/>
      <c r="BG953" s="57"/>
      <c r="BH953" s="57"/>
      <c r="BI953" s="57"/>
      <c r="BJ953" s="57"/>
      <c r="BK953" s="57"/>
      <c r="BL953" s="57"/>
      <c r="BM953" s="57"/>
      <c r="BN953" s="57"/>
      <c r="BO953" s="57"/>
      <c r="BP953" s="57"/>
      <c r="BQ953" s="57"/>
      <c r="BR953" s="57"/>
      <c r="BS953" s="57"/>
      <c r="BT953" s="57"/>
      <c r="BU953" s="57"/>
      <c r="BV953" s="57"/>
      <c r="BW953" s="57"/>
      <c r="BX953" s="57"/>
      <c r="BY953" s="57"/>
      <c r="BZ953" s="57"/>
      <c r="CA953" s="57"/>
      <c r="CB953" s="57"/>
      <c r="CC953" s="57"/>
      <c r="CD953" s="57"/>
      <c r="CE953" s="57"/>
      <c r="CF953" s="57"/>
      <c r="CG953" s="57"/>
      <c r="CH953" s="57"/>
      <c r="CI953" s="57"/>
      <c r="CJ953" s="57"/>
      <c r="CK953" s="57"/>
      <c r="CL953" s="57"/>
      <c r="CM953" s="57"/>
      <c r="CN953" s="57"/>
      <c r="CO953" s="57"/>
      <c r="CP953" s="57"/>
      <c r="CQ953" s="57"/>
      <c r="CR953" s="57"/>
      <c r="CS953" s="57"/>
      <c r="CT953" s="57"/>
      <c r="CU953" s="57"/>
      <c r="CV953" s="57"/>
      <c r="CW953" s="57"/>
      <c r="CX953" s="57"/>
      <c r="CY953" s="57"/>
      <c r="CZ953" s="57"/>
      <c r="DA953" s="57"/>
      <c r="DB953" s="57"/>
      <c r="DC953" s="57"/>
      <c r="DD953" s="57"/>
      <c r="DE953" s="57"/>
      <c r="DF953" s="57"/>
      <c r="DG953" s="57"/>
      <c r="DH953" s="57"/>
      <c r="DI953" s="57"/>
      <c r="DJ953" s="57"/>
      <c r="DK953" s="57"/>
      <c r="DL953" s="57"/>
      <c r="DM953" s="57"/>
      <c r="DN953" s="57"/>
      <c r="DO953" s="57"/>
      <c r="DP953" s="57"/>
      <c r="DQ953" s="57"/>
      <c r="DR953" s="57"/>
      <c r="DS953" s="57"/>
      <c r="DT953" s="57"/>
      <c r="DU953" s="57"/>
      <c r="DV953" s="57"/>
      <c r="DW953" s="57"/>
      <c r="DX953" s="57"/>
      <c r="DY953" s="57"/>
      <c r="DZ953" s="57"/>
      <c r="EA953" s="57"/>
      <c r="EB953" s="57"/>
      <c r="EC953" s="57"/>
      <c r="ED953" s="57"/>
      <c r="EE953" s="57"/>
      <c r="EF953" s="57"/>
      <c r="EG953" s="57"/>
      <c r="EH953" s="57"/>
      <c r="EI953" s="57"/>
      <c r="EJ953" s="57"/>
      <c r="EK953" s="57"/>
      <c r="EL953" s="57"/>
      <c r="EM953" s="57"/>
      <c r="EN953" s="57"/>
      <c r="EO953" s="57"/>
      <c r="EP953" s="57"/>
      <c r="EQ953" s="57"/>
      <c r="ER953" s="57"/>
      <c r="ES953" s="57"/>
      <c r="ET953" s="57"/>
      <c r="EU953" s="57"/>
      <c r="EV953" s="57"/>
      <c r="EW953" s="57"/>
      <c r="EX953" s="57"/>
      <c r="EY953" s="57"/>
      <c r="EZ953" s="57"/>
      <c r="FA953" s="57"/>
      <c r="FB953" s="57"/>
      <c r="FC953" s="57"/>
      <c r="FD953" s="57"/>
      <c r="FE953" s="57"/>
      <c r="FF953" s="57"/>
      <c r="FG953" s="57"/>
      <c r="FH953" s="57"/>
      <c r="FI953" s="57"/>
      <c r="FJ953" s="57"/>
      <c r="FK953" s="57"/>
      <c r="FL953" s="57"/>
      <c r="FM953" s="57"/>
      <c r="FN953" s="57"/>
      <c r="FO953" s="57"/>
      <c r="FP953" s="57"/>
      <c r="FQ953" s="57"/>
      <c r="FR953" s="57"/>
      <c r="FS953" s="57"/>
      <c r="FT953" s="57"/>
      <c r="FU953" s="57"/>
      <c r="FV953" s="57"/>
      <c r="FW953" s="57"/>
      <c r="FX953" s="57"/>
      <c r="FY953" s="57"/>
      <c r="FZ953" s="57"/>
      <c r="GA953" s="57"/>
      <c r="GB953" s="57"/>
      <c r="GC953" s="57"/>
      <c r="GD953" s="57"/>
      <c r="GE953" s="57"/>
      <c r="GF953" s="57"/>
      <c r="GG953" s="57"/>
      <c r="GH953" s="57"/>
      <c r="GI953" s="57"/>
      <c r="GJ953" s="57"/>
      <c r="GK953" s="57"/>
      <c r="GL953" s="57"/>
      <c r="GM953" s="57"/>
      <c r="GN953" s="57"/>
      <c r="GO953" s="57"/>
      <c r="GP953" s="57"/>
      <c r="GQ953" s="57"/>
      <c r="GR953" s="57"/>
      <c r="GS953" s="57"/>
      <c r="GT953" s="57"/>
      <c r="GU953" s="57"/>
      <c r="GV953" s="57"/>
      <c r="GW953" s="57"/>
      <c r="GX953" s="57"/>
      <c r="GY953" s="57"/>
      <c r="GZ953" s="57"/>
      <c r="HA953" s="57"/>
      <c r="HB953" s="57"/>
      <c r="HC953" s="57"/>
      <c r="HD953" s="57"/>
      <c r="HE953" s="57"/>
      <c r="HF953" s="57"/>
      <c r="HG953" s="57"/>
      <c r="HH953" s="57"/>
      <c r="HI953" s="57"/>
      <c r="HJ953" s="57"/>
      <c r="HK953" s="57"/>
      <c r="HL953" s="57"/>
      <c r="HM953" s="57"/>
      <c r="HN953" s="57"/>
      <c r="HO953" s="57"/>
      <c r="HP953" s="57"/>
      <c r="HQ953" s="57"/>
      <c r="HR953" s="57"/>
      <c r="HS953" s="57"/>
      <c r="HT953" s="57"/>
      <c r="HU953" s="57"/>
      <c r="HV953" s="57"/>
      <c r="HW953" s="57"/>
      <c r="HX953" s="57"/>
      <c r="HY953" s="57"/>
      <c r="HZ953" s="57"/>
      <c r="IA953" s="57"/>
      <c r="IB953" s="57"/>
      <c r="IC953" s="57"/>
    </row>
    <row r="954" spans="4:237"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  <c r="AA954" s="57"/>
      <c r="AB954" s="57"/>
      <c r="AC954" s="57"/>
      <c r="AD954" s="57"/>
      <c r="AE954" s="57"/>
      <c r="AF954" s="57"/>
      <c r="AG954" s="57"/>
      <c r="AH954" s="57"/>
      <c r="AI954" s="57"/>
      <c r="AJ954" s="57"/>
      <c r="AK954" s="57"/>
      <c r="AL954" s="57"/>
      <c r="AM954" s="57"/>
      <c r="AN954" s="57"/>
      <c r="AO954" s="57"/>
      <c r="AP954" s="57"/>
      <c r="AQ954" s="57"/>
      <c r="AR954" s="57"/>
      <c r="AS954" s="57"/>
      <c r="AT954" s="57"/>
      <c r="AU954" s="57"/>
      <c r="AV954" s="57"/>
      <c r="AW954" s="57"/>
      <c r="AX954" s="57"/>
      <c r="AY954" s="57"/>
      <c r="AZ954" s="57"/>
      <c r="BA954" s="57"/>
      <c r="BB954" s="57"/>
      <c r="BC954" s="57"/>
      <c r="BD954" s="57"/>
      <c r="BE954" s="57"/>
      <c r="BF954" s="57"/>
      <c r="BG954" s="57"/>
      <c r="BH954" s="57"/>
      <c r="BI954" s="57"/>
      <c r="BJ954" s="57"/>
      <c r="BK954" s="57"/>
      <c r="BL954" s="57"/>
      <c r="BM954" s="57"/>
      <c r="BN954" s="57"/>
      <c r="BO954" s="57"/>
      <c r="BP954" s="57"/>
      <c r="BQ954" s="57"/>
      <c r="BR954" s="57"/>
      <c r="BS954" s="57"/>
      <c r="BT954" s="57"/>
      <c r="BU954" s="57"/>
      <c r="BV954" s="57"/>
      <c r="BW954" s="57"/>
      <c r="BX954" s="57"/>
      <c r="BY954" s="57"/>
      <c r="BZ954" s="57"/>
      <c r="CA954" s="57"/>
      <c r="CB954" s="57"/>
      <c r="CC954" s="57"/>
      <c r="CD954" s="57"/>
      <c r="CE954" s="57"/>
      <c r="CF954" s="57"/>
      <c r="CG954" s="57"/>
      <c r="CH954" s="57"/>
      <c r="CI954" s="57"/>
      <c r="CJ954" s="57"/>
      <c r="CK954" s="57"/>
      <c r="CL954" s="57"/>
      <c r="CM954" s="57"/>
      <c r="CN954" s="57"/>
      <c r="CO954" s="57"/>
      <c r="CP954" s="57"/>
      <c r="CQ954" s="57"/>
      <c r="CR954" s="57"/>
      <c r="CS954" s="57"/>
      <c r="CT954" s="57"/>
      <c r="CU954" s="57"/>
      <c r="CV954" s="57"/>
      <c r="CW954" s="57"/>
      <c r="CX954" s="57"/>
      <c r="CY954" s="57"/>
      <c r="CZ954" s="57"/>
      <c r="DA954" s="57"/>
      <c r="DB954" s="57"/>
      <c r="DC954" s="57"/>
      <c r="DD954" s="57"/>
      <c r="DE954" s="57"/>
      <c r="DF954" s="57"/>
      <c r="DG954" s="57"/>
      <c r="DH954" s="57"/>
      <c r="DI954" s="57"/>
      <c r="DJ954" s="57"/>
      <c r="DK954" s="57"/>
      <c r="DL954" s="57"/>
      <c r="DM954" s="57"/>
      <c r="DN954" s="57"/>
      <c r="DO954" s="57"/>
      <c r="DP954" s="57"/>
      <c r="DQ954" s="57"/>
      <c r="DR954" s="57"/>
      <c r="DS954" s="57"/>
      <c r="DT954" s="57"/>
      <c r="DU954" s="57"/>
      <c r="DV954" s="57"/>
      <c r="DW954" s="57"/>
      <c r="DX954" s="57"/>
      <c r="DY954" s="57"/>
      <c r="DZ954" s="57"/>
      <c r="EA954" s="57"/>
      <c r="EB954" s="57"/>
      <c r="EC954" s="57"/>
      <c r="ED954" s="57"/>
      <c r="EE954" s="57"/>
      <c r="EF954" s="57"/>
      <c r="EG954" s="57"/>
      <c r="EH954" s="57"/>
      <c r="EI954" s="57"/>
      <c r="EJ954" s="57"/>
      <c r="EK954" s="57"/>
      <c r="EL954" s="57"/>
      <c r="EM954" s="57"/>
      <c r="EN954" s="57"/>
      <c r="EO954" s="57"/>
      <c r="EP954" s="57"/>
      <c r="EQ954" s="57"/>
      <c r="ER954" s="57"/>
      <c r="ES954" s="57"/>
      <c r="ET954" s="57"/>
      <c r="EU954" s="57"/>
      <c r="EV954" s="57"/>
      <c r="EW954" s="57"/>
      <c r="EX954" s="57"/>
      <c r="EY954" s="57"/>
      <c r="EZ954" s="57"/>
      <c r="FA954" s="57"/>
      <c r="FB954" s="57"/>
      <c r="FC954" s="57"/>
      <c r="FD954" s="57"/>
      <c r="FE954" s="57"/>
      <c r="FF954" s="57"/>
      <c r="FG954" s="57"/>
      <c r="FH954" s="57"/>
      <c r="FI954" s="57"/>
      <c r="FJ954" s="57"/>
      <c r="FK954" s="57"/>
      <c r="FL954" s="57"/>
      <c r="FM954" s="57"/>
      <c r="FN954" s="57"/>
      <c r="FO954" s="57"/>
      <c r="FP954" s="57"/>
      <c r="FQ954" s="57"/>
      <c r="FR954" s="57"/>
      <c r="FS954" s="57"/>
      <c r="FT954" s="57"/>
      <c r="FU954" s="57"/>
      <c r="FV954" s="57"/>
      <c r="FW954" s="57"/>
      <c r="FX954" s="57"/>
      <c r="FY954" s="57"/>
      <c r="FZ954" s="57"/>
      <c r="GA954" s="57"/>
      <c r="GB954" s="57"/>
      <c r="GC954" s="57"/>
      <c r="GD954" s="57"/>
      <c r="GE954" s="57"/>
      <c r="GF954" s="57"/>
      <c r="GG954" s="57"/>
      <c r="GH954" s="57"/>
      <c r="GI954" s="57"/>
      <c r="GJ954" s="57"/>
      <c r="GK954" s="57"/>
      <c r="GL954" s="57"/>
      <c r="GM954" s="57"/>
      <c r="GN954" s="57"/>
      <c r="GO954" s="57"/>
      <c r="GP954" s="57"/>
      <c r="GQ954" s="57"/>
      <c r="GR954" s="57"/>
      <c r="GS954" s="57"/>
      <c r="GT954" s="57"/>
      <c r="GU954" s="57"/>
      <c r="GV954" s="57"/>
      <c r="GW954" s="57"/>
      <c r="GX954" s="57"/>
      <c r="GY954" s="57"/>
      <c r="GZ954" s="57"/>
      <c r="HA954" s="57"/>
      <c r="HB954" s="57"/>
      <c r="HC954" s="57"/>
      <c r="HD954" s="57"/>
      <c r="HE954" s="57"/>
      <c r="HF954" s="57"/>
      <c r="HG954" s="57"/>
      <c r="HH954" s="57"/>
      <c r="HI954" s="57"/>
      <c r="HJ954" s="57"/>
      <c r="HK954" s="57"/>
      <c r="HL954" s="57"/>
      <c r="HM954" s="57"/>
      <c r="HN954" s="57"/>
      <c r="HO954" s="57"/>
      <c r="HP954" s="57"/>
      <c r="HQ954" s="57"/>
      <c r="HR954" s="57"/>
      <c r="HS954" s="57"/>
      <c r="HT954" s="57"/>
      <c r="HU954" s="57"/>
      <c r="HV954" s="57"/>
      <c r="HW954" s="57"/>
      <c r="HX954" s="57"/>
      <c r="HY954" s="57"/>
      <c r="HZ954" s="57"/>
      <c r="IA954" s="57"/>
      <c r="IB954" s="57"/>
      <c r="IC954" s="57"/>
    </row>
    <row r="955" spans="4:237"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  <c r="AA955" s="57"/>
      <c r="AB955" s="57"/>
      <c r="AC955" s="57"/>
      <c r="AD955" s="57"/>
      <c r="AE955" s="57"/>
      <c r="AF955" s="57"/>
      <c r="AG955" s="57"/>
      <c r="AH955" s="57"/>
      <c r="AI955" s="57"/>
      <c r="AJ955" s="57"/>
      <c r="AK955" s="57"/>
      <c r="AL955" s="57"/>
      <c r="AM955" s="57"/>
      <c r="AN955" s="57"/>
      <c r="AO955" s="57"/>
      <c r="AP955" s="57"/>
      <c r="AQ955" s="57"/>
      <c r="AR955" s="57"/>
      <c r="AS955" s="57"/>
      <c r="AT955" s="57"/>
      <c r="AU955" s="57"/>
      <c r="AV955" s="57"/>
      <c r="AW955" s="57"/>
      <c r="AX955" s="57"/>
      <c r="AY955" s="57"/>
      <c r="AZ955" s="57"/>
      <c r="BA955" s="57"/>
      <c r="BB955" s="57"/>
      <c r="BC955" s="57"/>
      <c r="BD955" s="57"/>
      <c r="BE955" s="57"/>
      <c r="BF955" s="57"/>
      <c r="BG955" s="57"/>
      <c r="BH955" s="57"/>
      <c r="BI955" s="57"/>
      <c r="BJ955" s="57"/>
      <c r="BK955" s="57"/>
      <c r="BL955" s="57"/>
      <c r="BM955" s="57"/>
      <c r="BN955" s="57"/>
      <c r="BO955" s="57"/>
      <c r="BP955" s="57"/>
      <c r="BQ955" s="57"/>
      <c r="BR955" s="57"/>
      <c r="BS955" s="57"/>
      <c r="BT955" s="57"/>
      <c r="BU955" s="57"/>
      <c r="BV955" s="57"/>
      <c r="BW955" s="57"/>
      <c r="BX955" s="57"/>
      <c r="BY955" s="57"/>
      <c r="BZ955" s="57"/>
      <c r="CA955" s="57"/>
      <c r="CB955" s="57"/>
      <c r="CC955" s="57"/>
      <c r="CD955" s="57"/>
      <c r="CE955" s="57"/>
      <c r="CF955" s="57"/>
      <c r="CG955" s="57"/>
      <c r="CH955" s="57"/>
      <c r="CI955" s="57"/>
      <c r="CJ955" s="57"/>
      <c r="CK955" s="57"/>
      <c r="CL955" s="57"/>
      <c r="CM955" s="57"/>
      <c r="CN955" s="57"/>
      <c r="CO955" s="57"/>
      <c r="CP955" s="57"/>
      <c r="CQ955" s="57"/>
      <c r="CR955" s="57"/>
      <c r="CS955" s="57"/>
      <c r="CT955" s="57"/>
      <c r="CU955" s="57"/>
      <c r="CV955" s="57"/>
      <c r="CW955" s="57"/>
      <c r="CX955" s="57"/>
      <c r="CY955" s="57"/>
      <c r="CZ955" s="57"/>
      <c r="DA955" s="57"/>
      <c r="DB955" s="57"/>
      <c r="DC955" s="57"/>
      <c r="DD955" s="57"/>
      <c r="DE955" s="57"/>
      <c r="DF955" s="57"/>
      <c r="DG955" s="57"/>
      <c r="DH955" s="57"/>
      <c r="DI955" s="57"/>
      <c r="DJ955" s="57"/>
      <c r="DK955" s="57"/>
      <c r="DL955" s="57"/>
      <c r="DM955" s="57"/>
      <c r="DN955" s="57"/>
      <c r="DO955" s="57"/>
      <c r="DP955" s="57"/>
      <c r="DQ955" s="57"/>
      <c r="DR955" s="57"/>
      <c r="DS955" s="57"/>
      <c r="DT955" s="57"/>
      <c r="DU955" s="57"/>
      <c r="DV955" s="57"/>
      <c r="DW955" s="57"/>
      <c r="DX955" s="57"/>
      <c r="DY955" s="57"/>
      <c r="DZ955" s="57"/>
      <c r="EA955" s="57"/>
      <c r="EB955" s="57"/>
      <c r="EC955" s="57"/>
      <c r="ED955" s="57"/>
      <c r="EE955" s="57"/>
      <c r="EF955" s="57"/>
      <c r="EG955" s="57"/>
      <c r="EH955" s="57"/>
      <c r="EI955" s="57"/>
      <c r="EJ955" s="57"/>
      <c r="EK955" s="57"/>
      <c r="EL955" s="57"/>
      <c r="EM955" s="57"/>
      <c r="EN955" s="57"/>
      <c r="EO955" s="57"/>
      <c r="EP955" s="57"/>
      <c r="EQ955" s="57"/>
      <c r="ER955" s="57"/>
      <c r="ES955" s="57"/>
      <c r="ET955" s="57"/>
      <c r="EU955" s="57"/>
      <c r="EV955" s="57"/>
      <c r="EW955" s="57"/>
      <c r="EX955" s="57"/>
      <c r="EY955" s="57"/>
      <c r="EZ955" s="57"/>
      <c r="FA955" s="57"/>
      <c r="FB955" s="57"/>
      <c r="FC955" s="57"/>
      <c r="FD955" s="57"/>
      <c r="FE955" s="57"/>
      <c r="FF955" s="57"/>
      <c r="FG955" s="57"/>
      <c r="FH955" s="57"/>
      <c r="FI955" s="57"/>
      <c r="FJ955" s="57"/>
      <c r="FK955" s="57"/>
      <c r="FL955" s="57"/>
      <c r="FM955" s="57"/>
      <c r="FN955" s="57"/>
      <c r="FO955" s="57"/>
      <c r="FP955" s="57"/>
      <c r="FQ955" s="57"/>
      <c r="FR955" s="57"/>
      <c r="FS955" s="57"/>
      <c r="FT955" s="57"/>
      <c r="FU955" s="57"/>
      <c r="FV955" s="57"/>
      <c r="FW955" s="57"/>
      <c r="FX955" s="57"/>
      <c r="FY955" s="57"/>
      <c r="FZ955" s="57"/>
      <c r="GA955" s="57"/>
      <c r="GB955" s="57"/>
      <c r="GC955" s="57"/>
      <c r="GD955" s="57"/>
      <c r="GE955" s="57"/>
      <c r="GF955" s="57"/>
      <c r="GG955" s="57"/>
      <c r="GH955" s="57"/>
      <c r="GI955" s="57"/>
      <c r="GJ955" s="57"/>
      <c r="GK955" s="57"/>
      <c r="GL955" s="57"/>
      <c r="GM955" s="57"/>
      <c r="GN955" s="57"/>
      <c r="GO955" s="57"/>
      <c r="GP955" s="57"/>
      <c r="GQ955" s="57"/>
      <c r="GR955" s="57"/>
      <c r="GS955" s="57"/>
      <c r="GT955" s="57"/>
      <c r="GU955" s="57"/>
      <c r="GV955" s="57"/>
      <c r="GW955" s="57"/>
      <c r="GX955" s="57"/>
      <c r="GY955" s="57"/>
      <c r="GZ955" s="57"/>
      <c r="HA955" s="57"/>
      <c r="HB955" s="57"/>
      <c r="HC955" s="57"/>
      <c r="HD955" s="57"/>
      <c r="HE955" s="57"/>
      <c r="HF955" s="57"/>
      <c r="HG955" s="57"/>
      <c r="HH955" s="57"/>
      <c r="HI955" s="57"/>
      <c r="HJ955" s="57"/>
      <c r="HK955" s="57"/>
      <c r="HL955" s="57"/>
      <c r="HM955" s="57"/>
      <c r="HN955" s="57"/>
      <c r="HO955" s="57"/>
      <c r="HP955" s="57"/>
      <c r="HQ955" s="57"/>
      <c r="HR955" s="57"/>
      <c r="HS955" s="57"/>
      <c r="HT955" s="57"/>
      <c r="HU955" s="57"/>
      <c r="HV955" s="57"/>
      <c r="HW955" s="57"/>
      <c r="HX955" s="57"/>
      <c r="HY955" s="57"/>
      <c r="HZ955" s="57"/>
      <c r="IA955" s="57"/>
      <c r="IB955" s="57"/>
      <c r="IC955" s="57"/>
    </row>
    <row r="956" spans="4:237"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  <c r="AA956" s="57"/>
      <c r="AB956" s="57"/>
      <c r="AC956" s="57"/>
      <c r="AD956" s="57"/>
      <c r="AE956" s="57"/>
      <c r="AF956" s="57"/>
      <c r="AG956" s="57"/>
      <c r="AH956" s="57"/>
      <c r="AI956" s="57"/>
      <c r="AJ956" s="57"/>
      <c r="AK956" s="57"/>
      <c r="AL956" s="57"/>
      <c r="AM956" s="57"/>
      <c r="AN956" s="57"/>
      <c r="AO956" s="57"/>
      <c r="AP956" s="57"/>
      <c r="AQ956" s="57"/>
      <c r="AR956" s="57"/>
      <c r="AS956" s="57"/>
      <c r="AT956" s="57"/>
      <c r="AU956" s="57"/>
      <c r="AV956" s="57"/>
      <c r="AW956" s="57"/>
      <c r="AX956" s="57"/>
      <c r="AY956" s="57"/>
      <c r="AZ956" s="57"/>
      <c r="BA956" s="57"/>
      <c r="BB956" s="57"/>
      <c r="BC956" s="57"/>
      <c r="BD956" s="57"/>
      <c r="BE956" s="57"/>
      <c r="BF956" s="57"/>
      <c r="BG956" s="57"/>
      <c r="BH956" s="57"/>
      <c r="BI956" s="57"/>
      <c r="BJ956" s="57"/>
      <c r="BK956" s="57"/>
      <c r="BL956" s="57"/>
      <c r="BM956" s="57"/>
      <c r="BN956" s="57"/>
      <c r="BO956" s="57"/>
      <c r="BP956" s="57"/>
      <c r="BQ956" s="57"/>
      <c r="BR956" s="57"/>
      <c r="BS956" s="57"/>
      <c r="BT956" s="57"/>
      <c r="BU956" s="57"/>
      <c r="BV956" s="57"/>
      <c r="BW956" s="57"/>
      <c r="BX956" s="57"/>
      <c r="BY956" s="57"/>
      <c r="BZ956" s="57"/>
      <c r="CA956" s="57"/>
      <c r="CB956" s="57"/>
      <c r="CC956" s="57"/>
      <c r="CD956" s="57"/>
      <c r="CE956" s="57"/>
      <c r="CF956" s="57"/>
      <c r="CG956" s="57"/>
      <c r="CH956" s="57"/>
      <c r="CI956" s="57"/>
      <c r="CJ956" s="57"/>
      <c r="CK956" s="57"/>
      <c r="CL956" s="57"/>
      <c r="CM956" s="57"/>
      <c r="CN956" s="57"/>
      <c r="CO956" s="57"/>
      <c r="CP956" s="57"/>
      <c r="CQ956" s="57"/>
      <c r="CR956" s="57"/>
      <c r="CS956" s="57"/>
      <c r="CT956" s="57"/>
      <c r="CU956" s="57"/>
      <c r="CV956" s="57"/>
      <c r="CW956" s="57"/>
      <c r="CX956" s="57"/>
      <c r="CY956" s="57"/>
      <c r="CZ956" s="57"/>
      <c r="DA956" s="57"/>
      <c r="DB956" s="57"/>
      <c r="DC956" s="57"/>
      <c r="DD956" s="57"/>
      <c r="DE956" s="57"/>
      <c r="DF956" s="57"/>
      <c r="DG956" s="57"/>
      <c r="DH956" s="57"/>
      <c r="DI956" s="57"/>
      <c r="DJ956" s="57"/>
      <c r="DK956" s="57"/>
      <c r="DL956" s="57"/>
      <c r="DM956" s="57"/>
      <c r="DN956" s="57"/>
      <c r="DO956" s="57"/>
      <c r="DP956" s="57"/>
      <c r="DQ956" s="57"/>
      <c r="DR956" s="57"/>
      <c r="DS956" s="57"/>
      <c r="DT956" s="57"/>
      <c r="DU956" s="57"/>
      <c r="DV956" s="57"/>
      <c r="DW956" s="57"/>
      <c r="DX956" s="57"/>
      <c r="DY956" s="57"/>
      <c r="DZ956" s="57"/>
      <c r="EA956" s="57"/>
      <c r="EB956" s="57"/>
      <c r="EC956" s="57"/>
      <c r="ED956" s="57"/>
      <c r="EE956" s="57"/>
      <c r="EF956" s="57"/>
      <c r="EG956" s="57"/>
      <c r="EH956" s="57"/>
      <c r="EI956" s="57"/>
      <c r="EJ956" s="57"/>
      <c r="EK956" s="57"/>
      <c r="EL956" s="57"/>
      <c r="EM956" s="57"/>
      <c r="EN956" s="57"/>
      <c r="EO956" s="57"/>
      <c r="EP956" s="57"/>
      <c r="EQ956" s="57"/>
      <c r="ER956" s="57"/>
      <c r="ES956" s="57"/>
      <c r="ET956" s="57"/>
      <c r="EU956" s="57"/>
      <c r="EV956" s="57"/>
      <c r="EW956" s="57"/>
      <c r="EX956" s="57"/>
      <c r="EY956" s="57"/>
      <c r="EZ956" s="57"/>
      <c r="FA956" s="57"/>
      <c r="FB956" s="57"/>
      <c r="FC956" s="57"/>
      <c r="FD956" s="57"/>
      <c r="FE956" s="57"/>
      <c r="FF956" s="57"/>
      <c r="FG956" s="57"/>
      <c r="FH956" s="57"/>
      <c r="FI956" s="57"/>
      <c r="FJ956" s="57"/>
      <c r="FK956" s="57"/>
      <c r="FL956" s="57"/>
      <c r="FM956" s="57"/>
      <c r="FN956" s="57"/>
      <c r="FO956" s="57"/>
      <c r="FP956" s="57"/>
      <c r="FQ956" s="57"/>
      <c r="FR956" s="57"/>
      <c r="FS956" s="57"/>
      <c r="FT956" s="57"/>
      <c r="FU956" s="57"/>
      <c r="FV956" s="57"/>
      <c r="FW956" s="57"/>
      <c r="FX956" s="57"/>
      <c r="FY956" s="57"/>
      <c r="FZ956" s="57"/>
      <c r="GA956" s="57"/>
      <c r="GB956" s="57"/>
      <c r="GC956" s="57"/>
      <c r="GD956" s="57"/>
      <c r="GE956" s="57"/>
      <c r="GF956" s="57"/>
      <c r="GG956" s="57"/>
      <c r="GH956" s="57"/>
      <c r="GI956" s="57"/>
      <c r="GJ956" s="57"/>
      <c r="GK956" s="57"/>
      <c r="GL956" s="57"/>
      <c r="GM956" s="57"/>
      <c r="GN956" s="57"/>
      <c r="GO956" s="57"/>
      <c r="GP956" s="57"/>
      <c r="GQ956" s="57"/>
      <c r="GR956" s="57"/>
      <c r="GS956" s="57"/>
      <c r="GT956" s="57"/>
      <c r="GU956" s="57"/>
      <c r="GV956" s="57"/>
      <c r="GW956" s="57"/>
      <c r="GX956" s="57"/>
      <c r="GY956" s="57"/>
      <c r="GZ956" s="57"/>
      <c r="HA956" s="57"/>
      <c r="HB956" s="57"/>
      <c r="HC956" s="57"/>
      <c r="HD956" s="57"/>
      <c r="HE956" s="57"/>
      <c r="HF956" s="57"/>
      <c r="HG956" s="57"/>
      <c r="HH956" s="57"/>
      <c r="HI956" s="57"/>
      <c r="HJ956" s="57"/>
      <c r="HK956" s="57"/>
      <c r="HL956" s="57"/>
      <c r="HM956" s="57"/>
      <c r="HN956" s="57"/>
      <c r="HO956" s="57"/>
      <c r="HP956" s="57"/>
      <c r="HQ956" s="57"/>
      <c r="HR956" s="57"/>
      <c r="HS956" s="57"/>
      <c r="HT956" s="57"/>
      <c r="HU956" s="57"/>
      <c r="HV956" s="57"/>
      <c r="HW956" s="57"/>
      <c r="HX956" s="57"/>
      <c r="HY956" s="57"/>
      <c r="HZ956" s="57"/>
      <c r="IA956" s="57"/>
      <c r="IB956" s="57"/>
      <c r="IC956" s="57"/>
    </row>
    <row r="957" spans="4:237"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  <c r="AA957" s="57"/>
      <c r="AB957" s="57"/>
      <c r="AC957" s="57"/>
      <c r="AD957" s="57"/>
      <c r="AE957" s="57"/>
      <c r="AF957" s="57"/>
      <c r="AG957" s="57"/>
      <c r="AH957" s="57"/>
      <c r="AI957" s="57"/>
      <c r="AJ957" s="57"/>
      <c r="AK957" s="57"/>
      <c r="AL957" s="57"/>
      <c r="AM957" s="57"/>
      <c r="AN957" s="57"/>
      <c r="AO957" s="57"/>
      <c r="AP957" s="57"/>
      <c r="AQ957" s="57"/>
      <c r="AR957" s="57"/>
      <c r="AS957" s="57"/>
      <c r="AT957" s="57"/>
      <c r="AU957" s="57"/>
      <c r="AV957" s="57"/>
      <c r="AW957" s="57"/>
      <c r="AX957" s="57"/>
      <c r="AY957" s="57"/>
      <c r="AZ957" s="57"/>
      <c r="BA957" s="57"/>
      <c r="BB957" s="57"/>
      <c r="BC957" s="57"/>
      <c r="BD957" s="57"/>
      <c r="BE957" s="57"/>
      <c r="BF957" s="57"/>
      <c r="BG957" s="57"/>
      <c r="BH957" s="57"/>
      <c r="BI957" s="57"/>
      <c r="BJ957" s="57"/>
      <c r="BK957" s="57"/>
      <c r="BL957" s="57"/>
      <c r="BM957" s="57"/>
      <c r="BN957" s="57"/>
      <c r="BO957" s="57"/>
      <c r="BP957" s="57"/>
      <c r="BQ957" s="57"/>
      <c r="BR957" s="57"/>
      <c r="BS957" s="57"/>
      <c r="BT957" s="57"/>
      <c r="BU957" s="57"/>
      <c r="BV957" s="57"/>
      <c r="BW957" s="57"/>
      <c r="BX957" s="57"/>
      <c r="BY957" s="57"/>
      <c r="BZ957" s="57"/>
      <c r="CA957" s="57"/>
      <c r="CB957" s="57"/>
      <c r="CC957" s="57"/>
      <c r="CD957" s="57"/>
      <c r="CE957" s="57"/>
      <c r="CF957" s="57"/>
      <c r="CG957" s="57"/>
      <c r="CH957" s="57"/>
      <c r="CI957" s="57"/>
      <c r="CJ957" s="57"/>
      <c r="CK957" s="57"/>
      <c r="CL957" s="57"/>
      <c r="CM957" s="57"/>
      <c r="CN957" s="57"/>
      <c r="CO957" s="57"/>
      <c r="CP957" s="57"/>
      <c r="CQ957" s="57"/>
      <c r="CR957" s="57"/>
      <c r="CS957" s="57"/>
      <c r="CT957" s="57"/>
      <c r="CU957" s="57"/>
      <c r="CV957" s="57"/>
      <c r="CW957" s="57"/>
      <c r="CX957" s="57"/>
      <c r="CY957" s="57"/>
      <c r="CZ957" s="57"/>
      <c r="DA957" s="57"/>
      <c r="DB957" s="57"/>
      <c r="DC957" s="57"/>
      <c r="DD957" s="57"/>
      <c r="DE957" s="57"/>
      <c r="DF957" s="57"/>
      <c r="DG957" s="57"/>
      <c r="DH957" s="57"/>
      <c r="DI957" s="57"/>
      <c r="DJ957" s="57"/>
      <c r="DK957" s="57"/>
      <c r="DL957" s="57"/>
      <c r="DM957" s="57"/>
      <c r="DN957" s="57"/>
      <c r="DO957" s="57"/>
      <c r="DP957" s="57"/>
      <c r="DQ957" s="57"/>
      <c r="DR957" s="57"/>
      <c r="DS957" s="57"/>
      <c r="DT957" s="57"/>
      <c r="DU957" s="57"/>
      <c r="DV957" s="57"/>
      <c r="DW957" s="57"/>
      <c r="DX957" s="57"/>
      <c r="DY957" s="57"/>
      <c r="DZ957" s="57"/>
      <c r="EA957" s="57"/>
      <c r="EB957" s="57"/>
      <c r="EC957" s="57"/>
      <c r="ED957" s="57"/>
      <c r="EE957" s="57"/>
      <c r="EF957" s="57"/>
      <c r="EG957" s="57"/>
      <c r="EH957" s="57"/>
      <c r="EI957" s="57"/>
      <c r="EJ957" s="57"/>
      <c r="EK957" s="57"/>
      <c r="EL957" s="57"/>
      <c r="EM957" s="57"/>
      <c r="EN957" s="57"/>
      <c r="EO957" s="57"/>
      <c r="EP957" s="57"/>
      <c r="EQ957" s="57"/>
      <c r="ER957" s="57"/>
      <c r="ES957" s="57"/>
      <c r="ET957" s="57"/>
      <c r="EU957" s="57"/>
      <c r="EV957" s="57"/>
      <c r="EW957" s="57"/>
      <c r="EX957" s="57"/>
      <c r="EY957" s="57"/>
      <c r="EZ957" s="57"/>
      <c r="FA957" s="57"/>
      <c r="FB957" s="57"/>
      <c r="FC957" s="57"/>
      <c r="FD957" s="57"/>
      <c r="FE957" s="57"/>
      <c r="FF957" s="57"/>
      <c r="FG957" s="57"/>
      <c r="FH957" s="57"/>
      <c r="FI957" s="57"/>
      <c r="FJ957" s="57"/>
      <c r="FK957" s="57"/>
      <c r="FL957" s="57"/>
      <c r="FM957" s="57"/>
      <c r="FN957" s="57"/>
      <c r="FO957" s="57"/>
      <c r="FP957" s="57"/>
      <c r="FQ957" s="57"/>
      <c r="FR957" s="57"/>
      <c r="FS957" s="57"/>
      <c r="FT957" s="57"/>
      <c r="FU957" s="57"/>
      <c r="FV957" s="57"/>
      <c r="FW957" s="57"/>
      <c r="FX957" s="57"/>
      <c r="FY957" s="57"/>
      <c r="FZ957" s="57"/>
      <c r="GA957" s="57"/>
      <c r="GB957" s="57"/>
      <c r="GC957" s="57"/>
      <c r="GD957" s="57"/>
      <c r="GE957" s="57"/>
      <c r="GF957" s="57"/>
      <c r="GG957" s="57"/>
      <c r="GH957" s="57"/>
      <c r="GI957" s="57"/>
      <c r="GJ957" s="57"/>
      <c r="GK957" s="57"/>
      <c r="GL957" s="57"/>
      <c r="GM957" s="57"/>
      <c r="GN957" s="57"/>
      <c r="GO957" s="57"/>
      <c r="GP957" s="57"/>
      <c r="GQ957" s="57"/>
      <c r="GR957" s="57"/>
      <c r="GS957" s="57"/>
      <c r="GT957" s="57"/>
      <c r="GU957" s="57"/>
      <c r="GV957" s="57"/>
      <c r="GW957" s="57"/>
      <c r="GX957" s="57"/>
      <c r="GY957" s="57"/>
      <c r="GZ957" s="57"/>
      <c r="HA957" s="57"/>
      <c r="HB957" s="57"/>
      <c r="HC957" s="57"/>
      <c r="HD957" s="57"/>
      <c r="HE957" s="57"/>
      <c r="HF957" s="57"/>
      <c r="HG957" s="57"/>
      <c r="HH957" s="57"/>
      <c r="HI957" s="57"/>
      <c r="HJ957" s="57"/>
      <c r="HK957" s="57"/>
      <c r="HL957" s="57"/>
      <c r="HM957" s="57"/>
      <c r="HN957" s="57"/>
      <c r="HO957" s="57"/>
      <c r="HP957" s="57"/>
      <c r="HQ957" s="57"/>
      <c r="HR957" s="57"/>
      <c r="HS957" s="57"/>
      <c r="HT957" s="57"/>
      <c r="HU957" s="57"/>
      <c r="HV957" s="57"/>
      <c r="HW957" s="57"/>
      <c r="HX957" s="57"/>
      <c r="HY957" s="57"/>
      <c r="HZ957" s="57"/>
      <c r="IA957" s="57"/>
      <c r="IB957" s="57"/>
      <c r="IC957" s="57"/>
    </row>
    <row r="958" spans="4:237"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  <c r="AA958" s="57"/>
      <c r="AB958" s="57"/>
      <c r="AC958" s="57"/>
      <c r="AD958" s="57"/>
      <c r="AE958" s="57"/>
      <c r="AF958" s="57"/>
      <c r="AG958" s="57"/>
      <c r="AH958" s="57"/>
      <c r="AI958" s="57"/>
      <c r="AJ958" s="57"/>
      <c r="AK958" s="57"/>
      <c r="AL958" s="57"/>
      <c r="AM958" s="57"/>
      <c r="AN958" s="57"/>
      <c r="AO958" s="57"/>
      <c r="AP958" s="57"/>
      <c r="AQ958" s="57"/>
      <c r="AR958" s="57"/>
      <c r="AS958" s="57"/>
      <c r="AT958" s="57"/>
      <c r="AU958" s="57"/>
      <c r="AV958" s="57"/>
      <c r="AW958" s="57"/>
      <c r="AX958" s="57"/>
      <c r="AY958" s="57"/>
      <c r="AZ958" s="57"/>
      <c r="BA958" s="57"/>
      <c r="BB958" s="57"/>
      <c r="BC958" s="57"/>
      <c r="BD958" s="57"/>
      <c r="BE958" s="57"/>
      <c r="BF958" s="57"/>
      <c r="BG958" s="57"/>
      <c r="BH958" s="57"/>
      <c r="BI958" s="57"/>
      <c r="BJ958" s="57"/>
      <c r="BK958" s="57"/>
      <c r="BL958" s="57"/>
      <c r="BM958" s="57"/>
      <c r="BN958" s="57"/>
      <c r="BO958" s="57"/>
      <c r="BP958" s="57"/>
      <c r="BQ958" s="57"/>
      <c r="BR958" s="57"/>
      <c r="BS958" s="57"/>
      <c r="BT958" s="57"/>
      <c r="BU958" s="57"/>
      <c r="BV958" s="57"/>
      <c r="BW958" s="57"/>
      <c r="BX958" s="57"/>
      <c r="BY958" s="57"/>
      <c r="BZ958" s="57"/>
      <c r="CA958" s="57"/>
      <c r="CB958" s="57"/>
      <c r="CC958" s="57"/>
      <c r="CD958" s="57"/>
      <c r="CE958" s="57"/>
      <c r="CF958" s="57"/>
      <c r="CG958" s="57"/>
      <c r="CH958" s="57"/>
      <c r="CI958" s="57"/>
      <c r="CJ958" s="57"/>
      <c r="CK958" s="57"/>
      <c r="CL958" s="57"/>
      <c r="CM958" s="57"/>
      <c r="CN958" s="57"/>
      <c r="CO958" s="57"/>
      <c r="CP958" s="57"/>
      <c r="CQ958" s="57"/>
      <c r="CR958" s="57"/>
      <c r="CS958" s="57"/>
      <c r="CT958" s="57"/>
      <c r="CU958" s="57"/>
      <c r="CV958" s="57"/>
      <c r="CW958" s="57"/>
      <c r="CX958" s="57"/>
      <c r="CY958" s="57"/>
      <c r="CZ958" s="57"/>
      <c r="DA958" s="57"/>
      <c r="DB958" s="57"/>
      <c r="DC958" s="57"/>
      <c r="DD958" s="57"/>
      <c r="DE958" s="57"/>
      <c r="DF958" s="57"/>
      <c r="DG958" s="57"/>
      <c r="DH958" s="57"/>
      <c r="DI958" s="57"/>
      <c r="DJ958" s="57"/>
      <c r="DK958" s="57"/>
      <c r="DL958" s="57"/>
      <c r="DM958" s="57"/>
      <c r="DN958" s="57"/>
      <c r="DO958" s="57"/>
      <c r="DP958" s="57"/>
      <c r="DQ958" s="57"/>
      <c r="DR958" s="57"/>
      <c r="DS958" s="57"/>
      <c r="DT958" s="57"/>
      <c r="DU958" s="57"/>
      <c r="DV958" s="57"/>
      <c r="DW958" s="57"/>
      <c r="DX958" s="57"/>
      <c r="DY958" s="57"/>
      <c r="DZ958" s="57"/>
      <c r="EA958" s="57"/>
      <c r="EB958" s="57"/>
      <c r="EC958" s="57"/>
      <c r="ED958" s="57"/>
      <c r="EE958" s="57"/>
      <c r="EF958" s="57"/>
      <c r="EG958" s="57"/>
      <c r="EH958" s="57"/>
      <c r="EI958" s="57"/>
      <c r="EJ958" s="57"/>
      <c r="EK958" s="57"/>
      <c r="EL958" s="57"/>
      <c r="EM958" s="57"/>
      <c r="EN958" s="57"/>
      <c r="EO958" s="57"/>
      <c r="EP958" s="57"/>
      <c r="EQ958" s="57"/>
      <c r="ER958" s="57"/>
      <c r="ES958" s="57"/>
      <c r="ET958" s="57"/>
      <c r="EU958" s="57"/>
      <c r="EV958" s="57"/>
      <c r="EW958" s="57"/>
      <c r="EX958" s="57"/>
      <c r="EY958" s="57"/>
      <c r="EZ958" s="57"/>
      <c r="FA958" s="57"/>
      <c r="FB958" s="57"/>
      <c r="FC958" s="57"/>
      <c r="FD958" s="57"/>
      <c r="FE958" s="57"/>
      <c r="FF958" s="57"/>
      <c r="FG958" s="57"/>
      <c r="FH958" s="57"/>
      <c r="FI958" s="57"/>
      <c r="FJ958" s="57"/>
      <c r="FK958" s="57"/>
      <c r="FL958" s="57"/>
      <c r="FM958" s="57"/>
      <c r="FN958" s="57"/>
      <c r="FO958" s="57"/>
      <c r="FP958" s="57"/>
      <c r="FQ958" s="57"/>
      <c r="FR958" s="57"/>
      <c r="FS958" s="57"/>
      <c r="FT958" s="57"/>
      <c r="FU958" s="57"/>
      <c r="FV958" s="57"/>
      <c r="FW958" s="57"/>
      <c r="FX958" s="57"/>
      <c r="FY958" s="57"/>
      <c r="FZ958" s="57"/>
      <c r="GA958" s="57"/>
      <c r="GB958" s="57"/>
      <c r="GC958" s="57"/>
      <c r="GD958" s="57"/>
      <c r="GE958" s="57"/>
      <c r="GF958" s="57"/>
      <c r="GG958" s="57"/>
      <c r="GH958" s="57"/>
      <c r="GI958" s="57"/>
      <c r="GJ958" s="57"/>
      <c r="GK958" s="57"/>
      <c r="GL958" s="57"/>
      <c r="GM958" s="57"/>
      <c r="GN958" s="57"/>
      <c r="GO958" s="57"/>
      <c r="GP958" s="57"/>
      <c r="GQ958" s="57"/>
      <c r="GR958" s="57"/>
      <c r="GS958" s="57"/>
      <c r="GT958" s="57"/>
      <c r="GU958" s="57"/>
      <c r="GV958" s="57"/>
      <c r="GW958" s="57"/>
      <c r="GX958" s="57"/>
      <c r="GY958" s="57"/>
      <c r="GZ958" s="57"/>
      <c r="HA958" s="57"/>
      <c r="HB958" s="57"/>
      <c r="HC958" s="57"/>
      <c r="HD958" s="57"/>
      <c r="HE958" s="57"/>
      <c r="HF958" s="57"/>
      <c r="HG958" s="57"/>
      <c r="HH958" s="57"/>
      <c r="HI958" s="57"/>
      <c r="HJ958" s="57"/>
      <c r="HK958" s="57"/>
      <c r="HL958" s="57"/>
      <c r="HM958" s="57"/>
      <c r="HN958" s="57"/>
      <c r="HO958" s="57"/>
      <c r="HP958" s="57"/>
      <c r="HQ958" s="57"/>
      <c r="HR958" s="57"/>
      <c r="HS958" s="57"/>
      <c r="HT958" s="57"/>
      <c r="HU958" s="57"/>
      <c r="HV958" s="57"/>
      <c r="HW958" s="57"/>
      <c r="HX958" s="57"/>
      <c r="HY958" s="57"/>
      <c r="HZ958" s="57"/>
      <c r="IA958" s="57"/>
      <c r="IB958" s="57"/>
      <c r="IC958" s="57"/>
    </row>
    <row r="959" spans="4:237"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  <c r="AA959" s="57"/>
      <c r="AB959" s="57"/>
      <c r="AC959" s="57"/>
      <c r="AD959" s="57"/>
      <c r="AE959" s="57"/>
      <c r="AF959" s="57"/>
      <c r="AG959" s="57"/>
      <c r="AH959" s="57"/>
      <c r="AI959" s="57"/>
      <c r="AJ959" s="57"/>
      <c r="AK959" s="57"/>
      <c r="AL959" s="57"/>
      <c r="AM959" s="57"/>
      <c r="AN959" s="57"/>
      <c r="AO959" s="57"/>
      <c r="AP959" s="57"/>
      <c r="AQ959" s="57"/>
      <c r="AR959" s="57"/>
      <c r="AS959" s="57"/>
      <c r="AT959" s="57"/>
      <c r="AU959" s="57"/>
      <c r="AV959" s="57"/>
      <c r="AW959" s="57"/>
      <c r="AX959" s="57"/>
      <c r="AY959" s="57"/>
      <c r="AZ959" s="57"/>
      <c r="BA959" s="57"/>
      <c r="BB959" s="57"/>
      <c r="BC959" s="57"/>
      <c r="BD959" s="57"/>
      <c r="BE959" s="57"/>
      <c r="BF959" s="57"/>
      <c r="BG959" s="57"/>
      <c r="BH959" s="57"/>
      <c r="BI959" s="57"/>
      <c r="BJ959" s="57"/>
      <c r="BK959" s="57"/>
      <c r="BL959" s="57"/>
      <c r="BM959" s="57"/>
      <c r="BN959" s="57"/>
      <c r="BO959" s="57"/>
      <c r="BP959" s="57"/>
      <c r="BQ959" s="57"/>
      <c r="BR959" s="57"/>
      <c r="BS959" s="57"/>
      <c r="BT959" s="57"/>
      <c r="BU959" s="57"/>
      <c r="BV959" s="57"/>
      <c r="BW959" s="57"/>
      <c r="BX959" s="57"/>
      <c r="BY959" s="57"/>
      <c r="BZ959" s="57"/>
      <c r="CA959" s="57"/>
      <c r="CB959" s="57"/>
      <c r="CC959" s="57"/>
      <c r="CD959" s="57"/>
      <c r="CE959" s="57"/>
      <c r="CF959" s="57"/>
      <c r="CG959" s="57"/>
      <c r="CH959" s="57"/>
      <c r="CI959" s="57"/>
      <c r="CJ959" s="57"/>
      <c r="CK959" s="57"/>
      <c r="CL959" s="57"/>
      <c r="CM959" s="57"/>
      <c r="CN959" s="57"/>
      <c r="CO959" s="57"/>
      <c r="CP959" s="57"/>
      <c r="CQ959" s="57"/>
      <c r="CR959" s="57"/>
      <c r="CS959" s="57"/>
      <c r="CT959" s="57"/>
      <c r="CU959" s="57"/>
      <c r="CV959" s="57"/>
      <c r="CW959" s="57"/>
      <c r="CX959" s="57"/>
      <c r="CY959" s="57"/>
      <c r="CZ959" s="57"/>
      <c r="DA959" s="57"/>
      <c r="DB959" s="57"/>
      <c r="DC959" s="57"/>
      <c r="DD959" s="57"/>
      <c r="DE959" s="57"/>
      <c r="DF959" s="57"/>
      <c r="DG959" s="57"/>
      <c r="DH959" s="57"/>
      <c r="DI959" s="57"/>
      <c r="DJ959" s="57"/>
      <c r="DK959" s="57"/>
      <c r="DL959" s="57"/>
      <c r="DM959" s="57"/>
      <c r="DN959" s="57"/>
      <c r="DO959" s="57"/>
      <c r="DP959" s="57"/>
      <c r="DQ959" s="57"/>
      <c r="DR959" s="57"/>
      <c r="DS959" s="57"/>
      <c r="DT959" s="57"/>
      <c r="DU959" s="57"/>
      <c r="DV959" s="57"/>
      <c r="DW959" s="57"/>
      <c r="DX959" s="57"/>
      <c r="DY959" s="57"/>
      <c r="DZ959" s="57"/>
      <c r="EA959" s="57"/>
      <c r="EB959" s="57"/>
      <c r="EC959" s="57"/>
      <c r="ED959" s="57"/>
      <c r="EE959" s="57"/>
      <c r="EF959" s="57"/>
      <c r="EG959" s="57"/>
      <c r="EH959" s="57"/>
      <c r="EI959" s="57"/>
      <c r="EJ959" s="57"/>
      <c r="EK959" s="57"/>
      <c r="EL959" s="57"/>
      <c r="EM959" s="57"/>
      <c r="EN959" s="57"/>
      <c r="EO959" s="57"/>
      <c r="EP959" s="57"/>
      <c r="EQ959" s="57"/>
      <c r="ER959" s="57"/>
      <c r="ES959" s="57"/>
      <c r="ET959" s="57"/>
      <c r="EU959" s="57"/>
      <c r="EV959" s="57"/>
      <c r="EW959" s="57"/>
      <c r="EX959" s="57"/>
      <c r="EY959" s="57"/>
      <c r="EZ959" s="57"/>
      <c r="FA959" s="57"/>
      <c r="FB959" s="57"/>
      <c r="FC959" s="57"/>
      <c r="FD959" s="57"/>
      <c r="FE959" s="57"/>
      <c r="FF959" s="57"/>
      <c r="FG959" s="57"/>
      <c r="FH959" s="57"/>
      <c r="FI959" s="57"/>
      <c r="FJ959" s="57"/>
      <c r="FK959" s="57"/>
      <c r="FL959" s="57"/>
      <c r="FM959" s="57"/>
      <c r="FN959" s="57"/>
      <c r="FO959" s="57"/>
      <c r="FP959" s="57"/>
      <c r="FQ959" s="57"/>
      <c r="FR959" s="57"/>
      <c r="FS959" s="57"/>
      <c r="FT959" s="57"/>
      <c r="FU959" s="57"/>
      <c r="FV959" s="57"/>
      <c r="FW959" s="57"/>
      <c r="FX959" s="57"/>
      <c r="FY959" s="57"/>
      <c r="FZ959" s="57"/>
      <c r="GA959" s="57"/>
      <c r="GB959" s="57"/>
      <c r="GC959" s="57"/>
      <c r="GD959" s="57"/>
      <c r="GE959" s="57"/>
      <c r="GF959" s="57"/>
      <c r="GG959" s="57"/>
      <c r="GH959" s="57"/>
      <c r="GI959" s="57"/>
      <c r="GJ959" s="57"/>
      <c r="GK959" s="57"/>
      <c r="GL959" s="57"/>
      <c r="GM959" s="57"/>
      <c r="GN959" s="57"/>
      <c r="GO959" s="57"/>
      <c r="GP959" s="57"/>
      <c r="GQ959" s="57"/>
      <c r="GR959" s="57"/>
      <c r="GS959" s="57"/>
      <c r="GT959" s="57"/>
      <c r="GU959" s="57"/>
      <c r="GV959" s="57"/>
      <c r="GW959" s="57"/>
      <c r="GX959" s="57"/>
      <c r="GY959" s="57"/>
      <c r="GZ959" s="57"/>
      <c r="HA959" s="57"/>
      <c r="HB959" s="57"/>
      <c r="HC959" s="57"/>
      <c r="HD959" s="57"/>
      <c r="HE959" s="57"/>
      <c r="HF959" s="57"/>
      <c r="HG959" s="57"/>
      <c r="HH959" s="57"/>
      <c r="HI959" s="57"/>
      <c r="HJ959" s="57"/>
      <c r="HK959" s="57"/>
      <c r="HL959" s="57"/>
      <c r="HM959" s="57"/>
      <c r="HN959" s="57"/>
      <c r="HO959" s="57"/>
      <c r="HP959" s="57"/>
      <c r="HQ959" s="57"/>
      <c r="HR959" s="57"/>
      <c r="HS959" s="57"/>
      <c r="HT959" s="57"/>
      <c r="HU959" s="57"/>
      <c r="HV959" s="57"/>
      <c r="HW959" s="57"/>
      <c r="HX959" s="57"/>
      <c r="HY959" s="57"/>
      <c r="HZ959" s="57"/>
      <c r="IA959" s="57"/>
      <c r="IB959" s="57"/>
      <c r="IC959" s="57"/>
    </row>
    <row r="960" spans="4:237"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  <c r="AA960" s="57"/>
      <c r="AB960" s="57"/>
      <c r="AC960" s="57"/>
      <c r="AD960" s="57"/>
      <c r="AE960" s="57"/>
      <c r="AF960" s="57"/>
      <c r="AG960" s="57"/>
      <c r="AH960" s="57"/>
      <c r="AI960" s="57"/>
      <c r="AJ960" s="57"/>
      <c r="AK960" s="57"/>
      <c r="AL960" s="57"/>
      <c r="AM960" s="57"/>
      <c r="AN960" s="57"/>
      <c r="AO960" s="57"/>
      <c r="AP960" s="57"/>
      <c r="AQ960" s="57"/>
      <c r="AR960" s="57"/>
      <c r="AS960" s="57"/>
      <c r="AT960" s="57"/>
      <c r="AU960" s="57"/>
      <c r="AV960" s="57"/>
      <c r="AW960" s="57"/>
      <c r="AX960" s="57"/>
      <c r="AY960" s="57"/>
      <c r="AZ960" s="57"/>
      <c r="BA960" s="57"/>
      <c r="BB960" s="57"/>
      <c r="BC960" s="57"/>
      <c r="BD960" s="57"/>
      <c r="BE960" s="57"/>
      <c r="BF960" s="57"/>
      <c r="BG960" s="57"/>
      <c r="BH960" s="57"/>
      <c r="BI960" s="57"/>
      <c r="BJ960" s="57"/>
      <c r="BK960" s="57"/>
      <c r="BL960" s="57"/>
      <c r="BM960" s="57"/>
      <c r="BN960" s="57"/>
      <c r="BO960" s="57"/>
      <c r="BP960" s="57"/>
      <c r="BQ960" s="57"/>
      <c r="BR960" s="57"/>
      <c r="BS960" s="57"/>
      <c r="BT960" s="57"/>
      <c r="BU960" s="57"/>
      <c r="BV960" s="57"/>
      <c r="BW960" s="57"/>
      <c r="BX960" s="57"/>
      <c r="BY960" s="57"/>
      <c r="BZ960" s="57"/>
      <c r="CA960" s="57"/>
      <c r="CB960" s="57"/>
      <c r="CC960" s="57"/>
      <c r="CD960" s="57"/>
      <c r="CE960" s="57"/>
      <c r="CF960" s="57"/>
      <c r="CG960" s="57"/>
      <c r="CH960" s="57"/>
      <c r="CI960" s="57"/>
      <c r="CJ960" s="57"/>
      <c r="CK960" s="57"/>
      <c r="CL960" s="57"/>
      <c r="CM960" s="57"/>
      <c r="CN960" s="57"/>
      <c r="CO960" s="57"/>
      <c r="CP960" s="57"/>
      <c r="CQ960" s="57"/>
      <c r="CR960" s="57"/>
      <c r="CS960" s="57"/>
      <c r="CT960" s="57"/>
      <c r="CU960" s="57"/>
      <c r="CV960" s="57"/>
      <c r="CW960" s="57"/>
      <c r="CX960" s="57"/>
      <c r="CY960" s="57"/>
      <c r="CZ960" s="57"/>
      <c r="DA960" s="57"/>
      <c r="DB960" s="57"/>
      <c r="DC960" s="57"/>
      <c r="DD960" s="57"/>
      <c r="DE960" s="57"/>
      <c r="DF960" s="57"/>
      <c r="DG960" s="57"/>
      <c r="DH960" s="57"/>
      <c r="DI960" s="57"/>
      <c r="DJ960" s="57"/>
      <c r="DK960" s="57"/>
      <c r="DL960" s="57"/>
      <c r="DM960" s="57"/>
      <c r="DN960" s="57"/>
      <c r="DO960" s="57"/>
      <c r="DP960" s="57"/>
      <c r="DQ960" s="57"/>
      <c r="DR960" s="57"/>
      <c r="DS960" s="57"/>
      <c r="DT960" s="57"/>
      <c r="DU960" s="57"/>
      <c r="DV960" s="57"/>
      <c r="DW960" s="57"/>
      <c r="DX960" s="57"/>
      <c r="DY960" s="57"/>
      <c r="DZ960" s="57"/>
      <c r="EA960" s="57"/>
      <c r="EB960" s="57"/>
      <c r="EC960" s="57"/>
      <c r="ED960" s="57"/>
      <c r="EE960" s="57"/>
      <c r="EF960" s="57"/>
      <c r="EG960" s="57"/>
      <c r="EH960" s="57"/>
      <c r="EI960" s="57"/>
      <c r="EJ960" s="57"/>
      <c r="EK960" s="57"/>
      <c r="EL960" s="57"/>
      <c r="EM960" s="57"/>
      <c r="EN960" s="57"/>
      <c r="EO960" s="57"/>
      <c r="EP960" s="57"/>
      <c r="EQ960" s="57"/>
      <c r="ER960" s="57"/>
      <c r="ES960" s="57"/>
      <c r="ET960" s="57"/>
      <c r="EU960" s="57"/>
      <c r="EV960" s="57"/>
      <c r="EW960" s="57"/>
      <c r="EX960" s="57"/>
      <c r="EY960" s="57"/>
      <c r="EZ960" s="57"/>
      <c r="FA960" s="57"/>
      <c r="FB960" s="57"/>
      <c r="FC960" s="57"/>
      <c r="FD960" s="57"/>
      <c r="FE960" s="57"/>
      <c r="FF960" s="57"/>
      <c r="FG960" s="57"/>
      <c r="FH960" s="57"/>
      <c r="FI960" s="57"/>
      <c r="FJ960" s="57"/>
      <c r="FK960" s="57"/>
      <c r="FL960" s="57"/>
      <c r="FM960" s="57"/>
      <c r="FN960" s="57"/>
      <c r="FO960" s="57"/>
      <c r="FP960" s="57"/>
      <c r="FQ960" s="57"/>
      <c r="FR960" s="57"/>
      <c r="FS960" s="57"/>
      <c r="FT960" s="57"/>
      <c r="FU960" s="57"/>
      <c r="FV960" s="57"/>
      <c r="FW960" s="57"/>
      <c r="FX960" s="57"/>
      <c r="FY960" s="57"/>
      <c r="FZ960" s="57"/>
      <c r="GA960" s="57"/>
      <c r="GB960" s="57"/>
      <c r="GC960" s="57"/>
      <c r="GD960" s="57"/>
      <c r="GE960" s="57"/>
      <c r="GF960" s="57"/>
      <c r="GG960" s="57"/>
      <c r="GH960" s="57"/>
      <c r="GI960" s="57"/>
      <c r="GJ960" s="57"/>
      <c r="GK960" s="57"/>
      <c r="GL960" s="57"/>
      <c r="GM960" s="57"/>
      <c r="GN960" s="57"/>
      <c r="GO960" s="57"/>
      <c r="GP960" s="57"/>
      <c r="GQ960" s="57"/>
      <c r="GR960" s="57"/>
      <c r="GS960" s="57"/>
      <c r="GT960" s="57"/>
      <c r="GU960" s="57"/>
      <c r="GV960" s="57"/>
      <c r="GW960" s="57"/>
      <c r="GX960" s="57"/>
      <c r="GY960" s="57"/>
      <c r="GZ960" s="57"/>
      <c r="HA960" s="57"/>
      <c r="HB960" s="57"/>
      <c r="HC960" s="57"/>
      <c r="HD960" s="57"/>
      <c r="HE960" s="57"/>
      <c r="HF960" s="57"/>
      <c r="HG960" s="57"/>
      <c r="HH960" s="57"/>
      <c r="HI960" s="57"/>
      <c r="HJ960" s="57"/>
      <c r="HK960" s="57"/>
      <c r="HL960" s="57"/>
      <c r="HM960" s="57"/>
      <c r="HN960" s="57"/>
      <c r="HO960" s="57"/>
      <c r="HP960" s="57"/>
      <c r="HQ960" s="57"/>
      <c r="HR960" s="57"/>
      <c r="HS960" s="57"/>
      <c r="HT960" s="57"/>
      <c r="HU960" s="57"/>
      <c r="HV960" s="57"/>
      <c r="HW960" s="57"/>
      <c r="HX960" s="57"/>
      <c r="HY960" s="57"/>
      <c r="HZ960" s="57"/>
      <c r="IA960" s="57"/>
      <c r="IB960" s="57"/>
      <c r="IC960" s="57"/>
    </row>
    <row r="961" spans="4:237"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  <c r="AA961" s="57"/>
      <c r="AB961" s="57"/>
      <c r="AC961" s="57"/>
      <c r="AD961" s="57"/>
      <c r="AE961" s="57"/>
      <c r="AF961" s="57"/>
      <c r="AG961" s="57"/>
      <c r="AH961" s="57"/>
      <c r="AI961" s="57"/>
      <c r="AJ961" s="57"/>
      <c r="AK961" s="57"/>
      <c r="AL961" s="57"/>
      <c r="AM961" s="57"/>
      <c r="AN961" s="57"/>
      <c r="AO961" s="57"/>
      <c r="AP961" s="57"/>
      <c r="AQ961" s="57"/>
      <c r="AR961" s="57"/>
      <c r="AS961" s="57"/>
      <c r="AT961" s="57"/>
      <c r="AU961" s="57"/>
      <c r="AV961" s="57"/>
      <c r="AW961" s="57"/>
      <c r="AX961" s="57"/>
      <c r="AY961" s="57"/>
      <c r="AZ961" s="57"/>
      <c r="BA961" s="57"/>
      <c r="BB961" s="57"/>
      <c r="BC961" s="57"/>
      <c r="BD961" s="57"/>
      <c r="BE961" s="57"/>
      <c r="BF961" s="57"/>
      <c r="BG961" s="57"/>
      <c r="BH961" s="57"/>
      <c r="BI961" s="57"/>
      <c r="BJ961" s="57"/>
      <c r="BK961" s="57"/>
      <c r="BL961" s="57"/>
      <c r="BM961" s="57"/>
      <c r="BN961" s="57"/>
      <c r="BO961" s="57"/>
      <c r="BP961" s="57"/>
      <c r="BQ961" s="57"/>
      <c r="BR961" s="57"/>
      <c r="BS961" s="57"/>
      <c r="BT961" s="57"/>
      <c r="BU961" s="57"/>
      <c r="BV961" s="57"/>
      <c r="BW961" s="57"/>
      <c r="BX961" s="57"/>
      <c r="BY961" s="57"/>
      <c r="BZ961" s="57"/>
      <c r="CA961" s="57"/>
      <c r="CB961" s="57"/>
      <c r="CC961" s="57"/>
      <c r="CD961" s="57"/>
      <c r="CE961" s="57"/>
      <c r="CF961" s="57"/>
      <c r="CG961" s="57"/>
      <c r="CH961" s="57"/>
      <c r="CI961" s="57"/>
      <c r="CJ961" s="57"/>
      <c r="CK961" s="57"/>
      <c r="CL961" s="57"/>
      <c r="CM961" s="57"/>
      <c r="CN961" s="57"/>
      <c r="CO961" s="57"/>
      <c r="CP961" s="57"/>
      <c r="CQ961" s="57"/>
      <c r="CR961" s="57"/>
      <c r="CS961" s="57"/>
      <c r="CT961" s="57"/>
      <c r="CU961" s="57"/>
      <c r="CV961" s="57"/>
      <c r="CW961" s="57"/>
      <c r="CX961" s="57"/>
      <c r="CY961" s="57"/>
      <c r="CZ961" s="57"/>
      <c r="DA961" s="57"/>
      <c r="DB961" s="57"/>
      <c r="DC961" s="57"/>
      <c r="DD961" s="57"/>
      <c r="DE961" s="57"/>
      <c r="DF961" s="57"/>
      <c r="DG961" s="57"/>
      <c r="DH961" s="57"/>
      <c r="DI961" s="57"/>
      <c r="DJ961" s="57"/>
      <c r="DK961" s="57"/>
      <c r="DL961" s="57"/>
      <c r="DM961" s="57"/>
      <c r="DN961" s="57"/>
      <c r="DO961" s="57"/>
      <c r="DP961" s="57"/>
      <c r="DQ961" s="57"/>
      <c r="DR961" s="57"/>
      <c r="DS961" s="57"/>
      <c r="DT961" s="57"/>
      <c r="DU961" s="57"/>
      <c r="DV961" s="57"/>
      <c r="DW961" s="57"/>
      <c r="DX961" s="57"/>
      <c r="DY961" s="57"/>
      <c r="DZ961" s="57"/>
      <c r="EA961" s="57"/>
      <c r="EB961" s="57"/>
      <c r="EC961" s="57"/>
      <c r="ED961" s="57"/>
      <c r="EE961" s="57"/>
      <c r="EF961" s="57"/>
      <c r="EG961" s="57"/>
      <c r="EH961" s="57"/>
      <c r="EI961" s="57"/>
      <c r="EJ961" s="57"/>
      <c r="EK961" s="57"/>
      <c r="EL961" s="57"/>
      <c r="EM961" s="57"/>
      <c r="EN961" s="57"/>
      <c r="EO961" s="57"/>
      <c r="EP961" s="57"/>
      <c r="EQ961" s="57"/>
      <c r="ER961" s="57"/>
      <c r="ES961" s="57"/>
      <c r="ET961" s="57"/>
      <c r="EU961" s="57"/>
      <c r="EV961" s="57"/>
      <c r="EW961" s="57"/>
      <c r="EX961" s="57"/>
      <c r="EY961" s="57"/>
      <c r="EZ961" s="57"/>
      <c r="FA961" s="57"/>
      <c r="FB961" s="57"/>
      <c r="FC961" s="57"/>
      <c r="FD961" s="57"/>
      <c r="FE961" s="57"/>
      <c r="FF961" s="57"/>
      <c r="FG961" s="57"/>
      <c r="FH961" s="57"/>
      <c r="FI961" s="57"/>
      <c r="FJ961" s="57"/>
      <c r="FK961" s="57"/>
      <c r="FL961" s="57"/>
      <c r="FM961" s="57"/>
      <c r="FN961" s="57"/>
      <c r="FO961" s="57"/>
      <c r="FP961" s="57"/>
      <c r="FQ961" s="57"/>
      <c r="FR961" s="57"/>
      <c r="FS961" s="57"/>
      <c r="FT961" s="57"/>
      <c r="FU961" s="57"/>
      <c r="FV961" s="57"/>
      <c r="FW961" s="57"/>
      <c r="FX961" s="57"/>
      <c r="FY961" s="57"/>
      <c r="FZ961" s="57"/>
      <c r="GA961" s="57"/>
      <c r="GB961" s="57"/>
      <c r="GC961" s="57"/>
      <c r="GD961" s="57"/>
      <c r="GE961" s="57"/>
      <c r="GF961" s="57"/>
      <c r="GG961" s="57"/>
      <c r="GH961" s="57"/>
      <c r="GI961" s="57"/>
      <c r="GJ961" s="57"/>
      <c r="GK961" s="57"/>
      <c r="GL961" s="57"/>
      <c r="GM961" s="57"/>
      <c r="GN961" s="57"/>
      <c r="GO961" s="57"/>
      <c r="GP961" s="57"/>
      <c r="GQ961" s="57"/>
      <c r="GR961" s="57"/>
      <c r="GS961" s="57"/>
      <c r="GT961" s="57"/>
      <c r="GU961" s="57"/>
      <c r="GV961" s="57"/>
      <c r="GW961" s="57"/>
      <c r="GX961" s="57"/>
      <c r="GY961" s="57"/>
      <c r="GZ961" s="57"/>
      <c r="HA961" s="57"/>
      <c r="HB961" s="57"/>
      <c r="HC961" s="57"/>
      <c r="HD961" s="57"/>
      <c r="HE961" s="57"/>
      <c r="HF961" s="57"/>
      <c r="HG961" s="57"/>
      <c r="HH961" s="57"/>
      <c r="HI961" s="57"/>
      <c r="HJ961" s="57"/>
      <c r="HK961" s="57"/>
      <c r="HL961" s="57"/>
      <c r="HM961" s="57"/>
      <c r="HN961" s="57"/>
      <c r="HO961" s="57"/>
      <c r="HP961" s="57"/>
      <c r="HQ961" s="57"/>
      <c r="HR961" s="57"/>
      <c r="HS961" s="57"/>
      <c r="HT961" s="57"/>
      <c r="HU961" s="57"/>
      <c r="HV961" s="57"/>
      <c r="HW961" s="57"/>
      <c r="HX961" s="57"/>
      <c r="HY961" s="57"/>
      <c r="HZ961" s="57"/>
      <c r="IA961" s="57"/>
      <c r="IB961" s="57"/>
      <c r="IC961" s="57"/>
    </row>
    <row r="962" spans="4:237"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  <c r="AA962" s="57"/>
      <c r="AB962" s="57"/>
      <c r="AC962" s="57"/>
      <c r="AD962" s="57"/>
      <c r="AE962" s="57"/>
      <c r="AF962" s="57"/>
      <c r="AG962" s="57"/>
      <c r="AH962" s="57"/>
      <c r="AI962" s="57"/>
      <c r="AJ962" s="57"/>
      <c r="AK962" s="57"/>
      <c r="AL962" s="57"/>
      <c r="AM962" s="57"/>
      <c r="AN962" s="57"/>
      <c r="AO962" s="57"/>
      <c r="AP962" s="57"/>
      <c r="AQ962" s="57"/>
      <c r="AR962" s="57"/>
      <c r="AS962" s="57"/>
      <c r="AT962" s="57"/>
      <c r="AU962" s="57"/>
      <c r="AV962" s="57"/>
      <c r="AW962" s="57"/>
      <c r="AX962" s="57"/>
      <c r="AY962" s="57"/>
      <c r="AZ962" s="57"/>
      <c r="BA962" s="57"/>
      <c r="BB962" s="57"/>
      <c r="BC962" s="57"/>
      <c r="BD962" s="57"/>
      <c r="BE962" s="57"/>
      <c r="BF962" s="57"/>
      <c r="BG962" s="57"/>
      <c r="BH962" s="57"/>
      <c r="BI962" s="57"/>
      <c r="BJ962" s="57"/>
      <c r="BK962" s="57"/>
      <c r="BL962" s="57"/>
      <c r="BM962" s="57"/>
      <c r="BN962" s="57"/>
      <c r="BO962" s="57"/>
      <c r="BP962" s="57"/>
      <c r="BQ962" s="57"/>
      <c r="BR962" s="57"/>
      <c r="BS962" s="57"/>
      <c r="BT962" s="57"/>
      <c r="BU962" s="57"/>
      <c r="BV962" s="57"/>
      <c r="BW962" s="57"/>
      <c r="BX962" s="57"/>
      <c r="BY962" s="57"/>
      <c r="BZ962" s="57"/>
      <c r="CA962" s="57"/>
      <c r="CB962" s="57"/>
      <c r="CC962" s="57"/>
      <c r="CD962" s="57"/>
      <c r="CE962" s="57"/>
      <c r="CF962" s="57"/>
      <c r="CG962" s="57"/>
      <c r="CH962" s="57"/>
      <c r="CI962" s="57"/>
      <c r="CJ962" s="57"/>
      <c r="CK962" s="57"/>
      <c r="CL962" s="57"/>
      <c r="CM962" s="57"/>
      <c r="CN962" s="57"/>
      <c r="CO962" s="57"/>
      <c r="CP962" s="57"/>
      <c r="CQ962" s="57"/>
      <c r="CR962" s="57"/>
      <c r="CS962" s="57"/>
      <c r="CT962" s="57"/>
      <c r="CU962" s="57"/>
      <c r="CV962" s="57"/>
      <c r="CW962" s="57"/>
      <c r="CX962" s="57"/>
      <c r="CY962" s="57"/>
      <c r="CZ962" s="57"/>
      <c r="DA962" s="57"/>
      <c r="DB962" s="57"/>
      <c r="DC962" s="57"/>
      <c r="DD962" s="57"/>
      <c r="DE962" s="57"/>
      <c r="DF962" s="57"/>
      <c r="DG962" s="57"/>
      <c r="DH962" s="57"/>
      <c r="DI962" s="57"/>
      <c r="DJ962" s="57"/>
      <c r="DK962" s="57"/>
      <c r="DL962" s="57"/>
      <c r="DM962" s="57"/>
      <c r="DN962" s="57"/>
      <c r="DO962" s="57"/>
      <c r="DP962" s="57"/>
      <c r="DQ962" s="57"/>
      <c r="DR962" s="57"/>
      <c r="DS962" s="57"/>
      <c r="DT962" s="57"/>
      <c r="DU962" s="57"/>
      <c r="DV962" s="57"/>
      <c r="DW962" s="57"/>
      <c r="DX962" s="57"/>
      <c r="DY962" s="57"/>
      <c r="DZ962" s="57"/>
      <c r="EA962" s="57"/>
      <c r="EB962" s="57"/>
      <c r="EC962" s="57"/>
      <c r="ED962" s="57"/>
      <c r="EE962" s="57"/>
      <c r="EF962" s="57"/>
      <c r="EG962" s="57"/>
      <c r="EH962" s="57"/>
      <c r="EI962" s="57"/>
      <c r="EJ962" s="57"/>
      <c r="EK962" s="57"/>
      <c r="EL962" s="57"/>
      <c r="EM962" s="57"/>
      <c r="EN962" s="57"/>
      <c r="EO962" s="57"/>
      <c r="EP962" s="57"/>
      <c r="EQ962" s="57"/>
      <c r="ER962" s="57"/>
      <c r="ES962" s="57"/>
      <c r="ET962" s="57"/>
      <c r="EU962" s="57"/>
      <c r="EV962" s="57"/>
      <c r="EW962" s="57"/>
      <c r="EX962" s="57"/>
      <c r="EY962" s="57"/>
      <c r="EZ962" s="57"/>
      <c r="FA962" s="57"/>
      <c r="FB962" s="57"/>
      <c r="FC962" s="57"/>
      <c r="FD962" s="57"/>
      <c r="FE962" s="57"/>
      <c r="FF962" s="57"/>
      <c r="FG962" s="57"/>
      <c r="FH962" s="57"/>
      <c r="FI962" s="57"/>
      <c r="FJ962" s="57"/>
      <c r="FK962" s="57"/>
      <c r="FL962" s="57"/>
      <c r="FM962" s="57"/>
      <c r="FN962" s="57"/>
      <c r="FO962" s="57"/>
      <c r="FP962" s="57"/>
      <c r="FQ962" s="57"/>
      <c r="FR962" s="57"/>
      <c r="FS962" s="57"/>
      <c r="FT962" s="57"/>
      <c r="FU962" s="57"/>
      <c r="FV962" s="57"/>
      <c r="FW962" s="57"/>
      <c r="FX962" s="57"/>
      <c r="FY962" s="57"/>
      <c r="FZ962" s="57"/>
      <c r="GA962" s="57"/>
      <c r="GB962" s="57"/>
      <c r="GC962" s="57"/>
      <c r="GD962" s="57"/>
      <c r="GE962" s="57"/>
      <c r="GF962" s="57"/>
      <c r="GG962" s="57"/>
      <c r="GH962" s="57"/>
      <c r="GI962" s="57"/>
      <c r="GJ962" s="57"/>
      <c r="GK962" s="57"/>
      <c r="GL962" s="57"/>
      <c r="GM962" s="57"/>
      <c r="GN962" s="57"/>
      <c r="GO962" s="57"/>
      <c r="GP962" s="57"/>
      <c r="GQ962" s="57"/>
      <c r="GR962" s="57"/>
      <c r="GS962" s="57"/>
      <c r="GT962" s="57"/>
      <c r="GU962" s="57"/>
      <c r="GV962" s="57"/>
      <c r="GW962" s="57"/>
      <c r="GX962" s="57"/>
      <c r="GY962" s="57"/>
      <c r="GZ962" s="57"/>
      <c r="HA962" s="57"/>
      <c r="HB962" s="57"/>
      <c r="HC962" s="57"/>
      <c r="HD962" s="57"/>
      <c r="HE962" s="57"/>
      <c r="HF962" s="57"/>
      <c r="HG962" s="57"/>
      <c r="HH962" s="57"/>
      <c r="HI962" s="57"/>
      <c r="HJ962" s="57"/>
      <c r="HK962" s="57"/>
      <c r="HL962" s="57"/>
      <c r="HM962" s="57"/>
      <c r="HN962" s="57"/>
      <c r="HO962" s="57"/>
      <c r="HP962" s="57"/>
      <c r="HQ962" s="57"/>
      <c r="HR962" s="57"/>
      <c r="HS962" s="57"/>
      <c r="HT962" s="57"/>
      <c r="HU962" s="57"/>
      <c r="HV962" s="57"/>
      <c r="HW962" s="57"/>
      <c r="HX962" s="57"/>
      <c r="HY962" s="57"/>
      <c r="HZ962" s="57"/>
      <c r="IA962" s="57"/>
      <c r="IB962" s="57"/>
      <c r="IC962" s="57"/>
    </row>
    <row r="963" spans="4:237"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  <c r="AA963" s="57"/>
      <c r="AB963" s="57"/>
      <c r="AC963" s="57"/>
      <c r="AD963" s="57"/>
      <c r="AE963" s="57"/>
      <c r="AF963" s="57"/>
      <c r="AG963" s="57"/>
      <c r="AH963" s="57"/>
      <c r="AI963" s="57"/>
      <c r="AJ963" s="57"/>
      <c r="AK963" s="57"/>
      <c r="AL963" s="57"/>
      <c r="AM963" s="57"/>
      <c r="AN963" s="57"/>
      <c r="AO963" s="57"/>
      <c r="AP963" s="57"/>
      <c r="AQ963" s="57"/>
      <c r="AR963" s="57"/>
      <c r="AS963" s="57"/>
      <c r="AT963" s="57"/>
      <c r="AU963" s="57"/>
      <c r="AV963" s="57"/>
      <c r="AW963" s="57"/>
      <c r="AX963" s="57"/>
      <c r="AY963" s="57"/>
      <c r="AZ963" s="57"/>
      <c r="BA963" s="57"/>
      <c r="BB963" s="57"/>
      <c r="BC963" s="57"/>
      <c r="BD963" s="57"/>
      <c r="BE963" s="57"/>
      <c r="BF963" s="57"/>
      <c r="BG963" s="57"/>
      <c r="BH963" s="57"/>
      <c r="BI963" s="57"/>
      <c r="BJ963" s="57"/>
      <c r="BK963" s="57"/>
      <c r="BL963" s="57"/>
      <c r="BM963" s="57"/>
      <c r="BN963" s="57"/>
      <c r="BO963" s="57"/>
      <c r="BP963" s="57"/>
      <c r="BQ963" s="57"/>
      <c r="BR963" s="57"/>
      <c r="BS963" s="57"/>
      <c r="BT963" s="57"/>
      <c r="BU963" s="57"/>
      <c r="BV963" s="57"/>
      <c r="BW963" s="57"/>
      <c r="BX963" s="57"/>
      <c r="BY963" s="57"/>
      <c r="BZ963" s="57"/>
      <c r="CA963" s="57"/>
      <c r="CB963" s="57"/>
      <c r="CC963" s="57"/>
      <c r="CD963" s="57"/>
      <c r="CE963" s="57"/>
      <c r="CF963" s="57"/>
      <c r="CG963" s="57"/>
      <c r="CH963" s="57"/>
      <c r="CI963" s="57"/>
      <c r="CJ963" s="57"/>
      <c r="CK963" s="57"/>
      <c r="CL963" s="57"/>
      <c r="CM963" s="57"/>
      <c r="CN963" s="57"/>
      <c r="CO963" s="57"/>
      <c r="CP963" s="57"/>
      <c r="CQ963" s="57"/>
      <c r="CR963" s="57"/>
      <c r="CS963" s="57"/>
      <c r="CT963" s="57"/>
      <c r="CU963" s="57"/>
      <c r="CV963" s="57"/>
      <c r="CW963" s="57"/>
      <c r="CX963" s="57"/>
      <c r="CY963" s="57"/>
      <c r="CZ963" s="57"/>
      <c r="DA963" s="57"/>
      <c r="DB963" s="57"/>
      <c r="DC963" s="57"/>
      <c r="DD963" s="57"/>
      <c r="DE963" s="57"/>
      <c r="DF963" s="57"/>
      <c r="DG963" s="57"/>
      <c r="DH963" s="57"/>
      <c r="DI963" s="57"/>
      <c r="DJ963" s="57"/>
      <c r="DK963" s="57"/>
      <c r="DL963" s="57"/>
      <c r="DM963" s="57"/>
      <c r="DN963" s="57"/>
      <c r="DO963" s="57"/>
      <c r="DP963" s="57"/>
      <c r="DQ963" s="57"/>
      <c r="DR963" s="57"/>
      <c r="DS963" s="57"/>
      <c r="DT963" s="57"/>
      <c r="DU963" s="57"/>
      <c r="DV963" s="57"/>
      <c r="DW963" s="57"/>
      <c r="DX963" s="57"/>
      <c r="DY963" s="57"/>
      <c r="DZ963" s="57"/>
      <c r="EA963" s="57"/>
      <c r="EB963" s="57"/>
      <c r="EC963" s="57"/>
      <c r="ED963" s="57"/>
      <c r="EE963" s="57"/>
      <c r="EF963" s="57"/>
      <c r="EG963" s="57"/>
      <c r="EH963" s="57"/>
      <c r="EI963" s="57"/>
      <c r="EJ963" s="57"/>
      <c r="EK963" s="57"/>
      <c r="EL963" s="57"/>
      <c r="EM963" s="57"/>
      <c r="EN963" s="57"/>
      <c r="EO963" s="57"/>
      <c r="EP963" s="57"/>
      <c r="EQ963" s="57"/>
      <c r="ER963" s="57"/>
      <c r="ES963" s="57"/>
      <c r="ET963" s="57"/>
      <c r="EU963" s="57"/>
      <c r="EV963" s="57"/>
      <c r="EW963" s="57"/>
      <c r="EX963" s="57"/>
      <c r="EY963" s="57"/>
      <c r="EZ963" s="57"/>
      <c r="FA963" s="57"/>
      <c r="FB963" s="57"/>
      <c r="FC963" s="57"/>
      <c r="FD963" s="57"/>
      <c r="FE963" s="57"/>
      <c r="FF963" s="57"/>
      <c r="FG963" s="57"/>
      <c r="FH963" s="57"/>
      <c r="FI963" s="57"/>
      <c r="FJ963" s="57"/>
      <c r="FK963" s="57"/>
      <c r="FL963" s="57"/>
      <c r="FM963" s="57"/>
      <c r="FN963" s="57"/>
      <c r="FO963" s="57"/>
      <c r="FP963" s="57"/>
      <c r="FQ963" s="57"/>
      <c r="FR963" s="57"/>
      <c r="FS963" s="57"/>
      <c r="FT963" s="57"/>
      <c r="FU963" s="57"/>
      <c r="FV963" s="57"/>
      <c r="FW963" s="57"/>
      <c r="FX963" s="57"/>
      <c r="FY963" s="57"/>
      <c r="FZ963" s="57"/>
      <c r="GA963" s="57"/>
      <c r="GB963" s="57"/>
      <c r="GC963" s="57"/>
      <c r="GD963" s="57"/>
      <c r="GE963" s="57"/>
      <c r="GF963" s="57"/>
      <c r="GG963" s="57"/>
      <c r="GH963" s="57"/>
      <c r="GI963" s="57"/>
      <c r="GJ963" s="57"/>
      <c r="GK963" s="57"/>
      <c r="GL963" s="57"/>
      <c r="GM963" s="57"/>
      <c r="GN963" s="57"/>
      <c r="GO963" s="57"/>
      <c r="GP963" s="57"/>
      <c r="GQ963" s="57"/>
      <c r="GR963" s="57"/>
      <c r="GS963" s="57"/>
      <c r="GT963" s="57"/>
      <c r="GU963" s="57"/>
      <c r="GV963" s="57"/>
      <c r="GW963" s="57"/>
      <c r="GX963" s="57"/>
      <c r="GY963" s="57"/>
      <c r="GZ963" s="57"/>
      <c r="HA963" s="57"/>
      <c r="HB963" s="57"/>
      <c r="HC963" s="57"/>
      <c r="HD963" s="57"/>
      <c r="HE963" s="57"/>
      <c r="HF963" s="57"/>
      <c r="HG963" s="57"/>
      <c r="HH963" s="57"/>
      <c r="HI963" s="57"/>
      <c r="HJ963" s="57"/>
      <c r="HK963" s="57"/>
      <c r="HL963" s="57"/>
      <c r="HM963" s="57"/>
      <c r="HN963" s="57"/>
      <c r="HO963" s="57"/>
      <c r="HP963" s="57"/>
      <c r="HQ963" s="57"/>
      <c r="HR963" s="57"/>
      <c r="HS963" s="57"/>
      <c r="HT963" s="57"/>
      <c r="HU963" s="57"/>
      <c r="HV963" s="57"/>
      <c r="HW963" s="57"/>
      <c r="HX963" s="57"/>
      <c r="HY963" s="57"/>
      <c r="HZ963" s="57"/>
      <c r="IA963" s="57"/>
      <c r="IB963" s="57"/>
      <c r="IC963" s="57"/>
    </row>
    <row r="964" spans="4:237"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  <c r="AA964" s="57"/>
      <c r="AB964" s="57"/>
      <c r="AC964" s="57"/>
      <c r="AD964" s="57"/>
      <c r="AE964" s="57"/>
      <c r="AF964" s="57"/>
      <c r="AG964" s="57"/>
      <c r="AH964" s="57"/>
      <c r="AI964" s="57"/>
      <c r="AJ964" s="57"/>
      <c r="AK964" s="57"/>
      <c r="AL964" s="57"/>
      <c r="AM964" s="57"/>
      <c r="AN964" s="57"/>
      <c r="AO964" s="57"/>
      <c r="AP964" s="57"/>
      <c r="AQ964" s="57"/>
      <c r="AR964" s="57"/>
      <c r="AS964" s="57"/>
      <c r="AT964" s="57"/>
      <c r="AU964" s="57"/>
      <c r="AV964" s="57"/>
      <c r="AW964" s="57"/>
      <c r="AX964" s="57"/>
      <c r="AY964" s="57"/>
      <c r="AZ964" s="57"/>
      <c r="BA964" s="57"/>
      <c r="BB964" s="57"/>
      <c r="BC964" s="57"/>
      <c r="BD964" s="57"/>
      <c r="BE964" s="57"/>
      <c r="BF964" s="57"/>
      <c r="BG964" s="57"/>
      <c r="BH964" s="57"/>
      <c r="BI964" s="57"/>
      <c r="BJ964" s="57"/>
      <c r="BK964" s="57"/>
      <c r="BL964" s="57"/>
      <c r="BM964" s="57"/>
      <c r="BN964" s="57"/>
      <c r="BO964" s="57"/>
      <c r="BP964" s="57"/>
      <c r="BQ964" s="57"/>
      <c r="BR964" s="57"/>
      <c r="BS964" s="57"/>
      <c r="BT964" s="57"/>
      <c r="BU964" s="57"/>
      <c r="BV964" s="57"/>
      <c r="BW964" s="57"/>
      <c r="BX964" s="57"/>
      <c r="BY964" s="57"/>
      <c r="BZ964" s="57"/>
      <c r="CA964" s="57"/>
      <c r="CB964" s="57"/>
      <c r="CC964" s="57"/>
      <c r="CD964" s="57"/>
      <c r="CE964" s="57"/>
      <c r="CF964" s="57"/>
      <c r="CG964" s="57"/>
      <c r="CH964" s="57"/>
      <c r="CI964" s="57"/>
      <c r="CJ964" s="57"/>
      <c r="CK964" s="57"/>
      <c r="CL964" s="57"/>
      <c r="CM964" s="57"/>
      <c r="CN964" s="57"/>
      <c r="CO964" s="57"/>
      <c r="CP964" s="57"/>
      <c r="CQ964" s="57"/>
      <c r="CR964" s="57"/>
      <c r="CS964" s="57"/>
      <c r="CT964" s="57"/>
      <c r="CU964" s="57"/>
      <c r="CV964" s="57"/>
      <c r="CW964" s="57"/>
      <c r="CX964" s="57"/>
      <c r="CY964" s="57"/>
      <c r="CZ964" s="57"/>
      <c r="DA964" s="57"/>
      <c r="DB964" s="57"/>
      <c r="DC964" s="57"/>
      <c r="DD964" s="57"/>
      <c r="DE964" s="57"/>
      <c r="DF964" s="57"/>
      <c r="DG964" s="57"/>
      <c r="DH964" s="57"/>
      <c r="DI964" s="57"/>
      <c r="DJ964" s="57"/>
      <c r="DK964" s="57"/>
      <c r="DL964" s="57"/>
      <c r="DM964" s="57"/>
      <c r="DN964" s="57"/>
      <c r="DO964" s="57"/>
      <c r="DP964" s="57"/>
      <c r="DQ964" s="57"/>
      <c r="DR964" s="57"/>
      <c r="DS964" s="57"/>
      <c r="DT964" s="57"/>
      <c r="DU964" s="57"/>
      <c r="DV964" s="57"/>
      <c r="DW964" s="57"/>
      <c r="DX964" s="57"/>
      <c r="DY964" s="57"/>
      <c r="DZ964" s="57"/>
      <c r="EA964" s="57"/>
      <c r="EB964" s="57"/>
      <c r="EC964" s="57"/>
      <c r="ED964" s="57"/>
      <c r="EE964" s="57"/>
      <c r="EF964" s="57"/>
      <c r="EG964" s="57"/>
      <c r="EH964" s="57"/>
      <c r="EI964" s="57"/>
      <c r="EJ964" s="57"/>
      <c r="EK964" s="57"/>
      <c r="EL964" s="57"/>
      <c r="EM964" s="57"/>
      <c r="EN964" s="57"/>
      <c r="EO964" s="57"/>
      <c r="EP964" s="57"/>
      <c r="EQ964" s="57"/>
      <c r="ER964" s="57"/>
      <c r="ES964" s="57"/>
      <c r="ET964" s="57"/>
      <c r="EU964" s="57"/>
      <c r="EV964" s="57"/>
      <c r="EW964" s="57"/>
      <c r="EX964" s="57"/>
      <c r="EY964" s="57"/>
      <c r="EZ964" s="57"/>
      <c r="FA964" s="57"/>
      <c r="FB964" s="57"/>
      <c r="FC964" s="57"/>
      <c r="FD964" s="57"/>
      <c r="FE964" s="57"/>
      <c r="FF964" s="57"/>
      <c r="FG964" s="57"/>
      <c r="FH964" s="57"/>
      <c r="FI964" s="57"/>
      <c r="FJ964" s="57"/>
      <c r="FK964" s="57"/>
      <c r="FL964" s="57"/>
      <c r="FM964" s="57"/>
      <c r="FN964" s="57"/>
      <c r="FO964" s="57"/>
      <c r="FP964" s="57"/>
      <c r="FQ964" s="57"/>
      <c r="FR964" s="57"/>
      <c r="FS964" s="57"/>
      <c r="FT964" s="57"/>
      <c r="FU964" s="57"/>
      <c r="FV964" s="57"/>
      <c r="FW964" s="57"/>
      <c r="FX964" s="57"/>
      <c r="FY964" s="57"/>
      <c r="FZ964" s="57"/>
      <c r="GA964" s="57"/>
      <c r="GB964" s="57"/>
      <c r="GC964" s="57"/>
      <c r="GD964" s="57"/>
      <c r="GE964" s="57"/>
      <c r="GF964" s="57"/>
      <c r="GG964" s="57"/>
      <c r="GH964" s="57"/>
      <c r="GI964" s="57"/>
      <c r="GJ964" s="57"/>
      <c r="GK964" s="57"/>
      <c r="GL964" s="57"/>
      <c r="GM964" s="57"/>
      <c r="GN964" s="57"/>
      <c r="GO964" s="57"/>
      <c r="GP964" s="57"/>
      <c r="GQ964" s="57"/>
      <c r="GR964" s="57"/>
      <c r="GS964" s="57"/>
      <c r="GT964" s="57"/>
      <c r="GU964" s="57"/>
      <c r="GV964" s="57"/>
      <c r="GW964" s="57"/>
      <c r="GX964" s="57"/>
      <c r="GY964" s="57"/>
      <c r="GZ964" s="57"/>
      <c r="HA964" s="57"/>
      <c r="HB964" s="57"/>
      <c r="HC964" s="57"/>
      <c r="HD964" s="57"/>
      <c r="HE964" s="57"/>
      <c r="HF964" s="57"/>
      <c r="HG964" s="57"/>
      <c r="HH964" s="57"/>
      <c r="HI964" s="57"/>
      <c r="HJ964" s="57"/>
      <c r="HK964" s="57"/>
      <c r="HL964" s="57"/>
      <c r="HM964" s="57"/>
      <c r="HN964" s="57"/>
      <c r="HO964" s="57"/>
      <c r="HP964" s="57"/>
      <c r="HQ964" s="57"/>
      <c r="HR964" s="57"/>
      <c r="HS964" s="57"/>
      <c r="HT964" s="57"/>
      <c r="HU964" s="57"/>
      <c r="HV964" s="57"/>
      <c r="HW964" s="57"/>
      <c r="HX964" s="57"/>
      <c r="HY964" s="57"/>
      <c r="HZ964" s="57"/>
      <c r="IA964" s="57"/>
      <c r="IB964" s="57"/>
      <c r="IC964" s="57"/>
    </row>
    <row r="965" spans="4:237"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  <c r="AA965" s="57"/>
      <c r="AB965" s="57"/>
      <c r="AC965" s="57"/>
      <c r="AD965" s="57"/>
      <c r="AE965" s="57"/>
      <c r="AF965" s="57"/>
      <c r="AG965" s="57"/>
      <c r="AH965" s="57"/>
      <c r="AI965" s="57"/>
      <c r="AJ965" s="57"/>
      <c r="AK965" s="57"/>
      <c r="AL965" s="57"/>
      <c r="AM965" s="57"/>
      <c r="AN965" s="57"/>
      <c r="AO965" s="57"/>
      <c r="AP965" s="57"/>
      <c r="AQ965" s="57"/>
      <c r="AR965" s="57"/>
      <c r="AS965" s="57"/>
      <c r="AT965" s="57"/>
      <c r="AU965" s="57"/>
      <c r="AV965" s="57"/>
      <c r="AW965" s="57"/>
      <c r="AX965" s="57"/>
      <c r="AY965" s="57"/>
      <c r="AZ965" s="57"/>
      <c r="BA965" s="57"/>
      <c r="BB965" s="57"/>
      <c r="BC965" s="57"/>
      <c r="BD965" s="57"/>
      <c r="BE965" s="57"/>
      <c r="BF965" s="57"/>
      <c r="BG965" s="57"/>
      <c r="BH965" s="57"/>
      <c r="BI965" s="57"/>
      <c r="BJ965" s="57"/>
      <c r="BK965" s="57"/>
      <c r="BL965" s="57"/>
      <c r="BM965" s="57"/>
      <c r="BN965" s="57"/>
      <c r="BO965" s="57"/>
      <c r="BP965" s="57"/>
      <c r="BQ965" s="57"/>
      <c r="BR965" s="57"/>
      <c r="BS965" s="57"/>
      <c r="BT965" s="57"/>
      <c r="BU965" s="57"/>
      <c r="BV965" s="57"/>
      <c r="BW965" s="57"/>
      <c r="BX965" s="57"/>
      <c r="BY965" s="57"/>
      <c r="BZ965" s="57"/>
      <c r="CA965" s="57"/>
      <c r="CB965" s="57"/>
      <c r="CC965" s="57"/>
      <c r="CD965" s="57"/>
      <c r="CE965" s="57"/>
      <c r="CF965" s="57"/>
      <c r="CG965" s="57"/>
      <c r="CH965" s="57"/>
      <c r="CI965" s="57"/>
      <c r="CJ965" s="57"/>
      <c r="CK965" s="57"/>
      <c r="CL965" s="57"/>
      <c r="CM965" s="57"/>
      <c r="CN965" s="57"/>
      <c r="CO965" s="57"/>
      <c r="CP965" s="57"/>
      <c r="CQ965" s="57"/>
      <c r="CR965" s="57"/>
      <c r="CS965" s="57"/>
      <c r="CT965" s="57"/>
      <c r="CU965" s="57"/>
      <c r="CV965" s="57"/>
      <c r="CW965" s="57"/>
      <c r="CX965" s="57"/>
      <c r="CY965" s="57"/>
      <c r="CZ965" s="57"/>
      <c r="DA965" s="57"/>
      <c r="DB965" s="57"/>
      <c r="DC965" s="57"/>
      <c r="DD965" s="57"/>
      <c r="DE965" s="57"/>
      <c r="DF965" s="57"/>
      <c r="DG965" s="57"/>
      <c r="DH965" s="57"/>
      <c r="DI965" s="57"/>
      <c r="DJ965" s="57"/>
      <c r="DK965" s="57"/>
      <c r="DL965" s="57"/>
      <c r="DM965" s="57"/>
      <c r="DN965" s="57"/>
      <c r="DO965" s="57"/>
      <c r="DP965" s="57"/>
      <c r="DQ965" s="57"/>
      <c r="DR965" s="57"/>
      <c r="DS965" s="57"/>
      <c r="DT965" s="57"/>
      <c r="DU965" s="57"/>
      <c r="DV965" s="57"/>
      <c r="DW965" s="57"/>
      <c r="DX965" s="57"/>
      <c r="DY965" s="57"/>
      <c r="DZ965" s="57"/>
      <c r="EA965" s="57"/>
      <c r="EB965" s="57"/>
      <c r="EC965" s="57"/>
      <c r="ED965" s="57"/>
      <c r="EE965" s="57"/>
      <c r="EF965" s="57"/>
      <c r="EG965" s="57"/>
      <c r="EH965" s="57"/>
      <c r="EI965" s="57"/>
      <c r="EJ965" s="57"/>
      <c r="EK965" s="57"/>
      <c r="EL965" s="57"/>
      <c r="EM965" s="57"/>
      <c r="EN965" s="57"/>
      <c r="EO965" s="57"/>
      <c r="EP965" s="57"/>
      <c r="EQ965" s="57"/>
      <c r="ER965" s="57"/>
      <c r="ES965" s="57"/>
      <c r="ET965" s="57"/>
      <c r="EU965" s="57"/>
      <c r="EV965" s="57"/>
      <c r="EW965" s="57"/>
      <c r="EX965" s="57"/>
      <c r="EY965" s="57"/>
      <c r="EZ965" s="57"/>
      <c r="FA965" s="57"/>
      <c r="FB965" s="57"/>
      <c r="FC965" s="57"/>
      <c r="FD965" s="57"/>
      <c r="FE965" s="57"/>
      <c r="FF965" s="57"/>
      <c r="FG965" s="57"/>
      <c r="FH965" s="57"/>
      <c r="FI965" s="57"/>
      <c r="FJ965" s="57"/>
      <c r="FK965" s="57"/>
      <c r="FL965" s="57"/>
      <c r="FM965" s="57"/>
      <c r="FN965" s="57"/>
      <c r="FO965" s="57"/>
      <c r="FP965" s="57"/>
      <c r="FQ965" s="57"/>
      <c r="FR965" s="57"/>
      <c r="FS965" s="57"/>
      <c r="FT965" s="57"/>
      <c r="FU965" s="57"/>
      <c r="FV965" s="57"/>
      <c r="FW965" s="57"/>
      <c r="FX965" s="57"/>
      <c r="FY965" s="57"/>
      <c r="FZ965" s="57"/>
      <c r="GA965" s="57"/>
      <c r="GB965" s="57"/>
      <c r="GC965" s="57"/>
      <c r="GD965" s="57"/>
      <c r="GE965" s="57"/>
      <c r="GF965" s="57"/>
      <c r="GG965" s="57"/>
      <c r="GH965" s="57"/>
      <c r="GI965" s="57"/>
      <c r="GJ965" s="57"/>
      <c r="GK965" s="57"/>
      <c r="GL965" s="57"/>
      <c r="GM965" s="57"/>
      <c r="GN965" s="57"/>
      <c r="GO965" s="57"/>
      <c r="GP965" s="57"/>
      <c r="GQ965" s="57"/>
      <c r="GR965" s="57"/>
      <c r="GS965" s="57"/>
      <c r="GT965" s="57"/>
      <c r="GU965" s="57"/>
      <c r="GV965" s="57"/>
      <c r="GW965" s="57"/>
      <c r="GX965" s="57"/>
      <c r="GY965" s="57"/>
      <c r="GZ965" s="57"/>
      <c r="HA965" s="57"/>
      <c r="HB965" s="57"/>
      <c r="HC965" s="57"/>
      <c r="HD965" s="57"/>
      <c r="HE965" s="57"/>
      <c r="HF965" s="57"/>
      <c r="HG965" s="57"/>
      <c r="HH965" s="57"/>
      <c r="HI965" s="57"/>
      <c r="HJ965" s="57"/>
      <c r="HK965" s="57"/>
      <c r="HL965" s="57"/>
      <c r="HM965" s="57"/>
      <c r="HN965" s="57"/>
      <c r="HO965" s="57"/>
      <c r="HP965" s="57"/>
      <c r="HQ965" s="57"/>
      <c r="HR965" s="57"/>
      <c r="HS965" s="57"/>
      <c r="HT965" s="57"/>
      <c r="HU965" s="57"/>
      <c r="HV965" s="57"/>
      <c r="HW965" s="57"/>
      <c r="HX965" s="57"/>
      <c r="HY965" s="57"/>
      <c r="HZ965" s="57"/>
      <c r="IA965" s="57"/>
      <c r="IB965" s="57"/>
      <c r="IC965" s="57"/>
    </row>
    <row r="966" spans="4:237"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  <c r="AA966" s="57"/>
      <c r="AB966" s="57"/>
      <c r="AC966" s="57"/>
      <c r="AD966" s="57"/>
      <c r="AE966" s="57"/>
      <c r="AF966" s="57"/>
      <c r="AG966" s="57"/>
      <c r="AH966" s="57"/>
      <c r="AI966" s="57"/>
      <c r="AJ966" s="57"/>
      <c r="AK966" s="57"/>
      <c r="AL966" s="57"/>
      <c r="AM966" s="57"/>
      <c r="AN966" s="57"/>
      <c r="AO966" s="57"/>
      <c r="AP966" s="57"/>
      <c r="AQ966" s="57"/>
      <c r="AR966" s="57"/>
      <c r="AS966" s="57"/>
      <c r="AT966" s="57"/>
      <c r="AU966" s="57"/>
      <c r="AV966" s="57"/>
      <c r="AW966" s="57"/>
      <c r="AX966" s="57"/>
      <c r="AY966" s="57"/>
      <c r="AZ966" s="57"/>
      <c r="BA966" s="57"/>
      <c r="BB966" s="57"/>
      <c r="BC966" s="57"/>
      <c r="BD966" s="57"/>
      <c r="BE966" s="57"/>
      <c r="BF966" s="57"/>
      <c r="BG966" s="57"/>
      <c r="BH966" s="57"/>
      <c r="BI966" s="57"/>
      <c r="BJ966" s="57"/>
      <c r="BK966" s="57"/>
      <c r="BL966" s="57"/>
      <c r="BM966" s="57"/>
      <c r="BN966" s="57"/>
      <c r="BO966" s="57"/>
      <c r="BP966" s="57"/>
      <c r="BQ966" s="57"/>
      <c r="BR966" s="57"/>
      <c r="BS966" s="57"/>
      <c r="BT966" s="57"/>
      <c r="BU966" s="57"/>
      <c r="BV966" s="57"/>
      <c r="BW966" s="57"/>
      <c r="BX966" s="57"/>
      <c r="BY966" s="57"/>
      <c r="BZ966" s="57"/>
      <c r="CA966" s="57"/>
      <c r="CB966" s="57"/>
      <c r="CC966" s="57"/>
      <c r="CD966" s="57"/>
      <c r="CE966" s="57"/>
      <c r="CF966" s="57"/>
      <c r="CG966" s="57"/>
      <c r="CH966" s="57"/>
      <c r="CI966" s="57"/>
      <c r="CJ966" s="57"/>
      <c r="CK966" s="57"/>
      <c r="CL966" s="57"/>
      <c r="CM966" s="57"/>
      <c r="CN966" s="57"/>
      <c r="CO966" s="57"/>
      <c r="CP966" s="57"/>
      <c r="CQ966" s="57"/>
      <c r="CR966" s="57"/>
      <c r="CS966" s="57"/>
      <c r="CT966" s="57"/>
      <c r="CU966" s="57"/>
      <c r="CV966" s="57"/>
      <c r="CW966" s="57"/>
      <c r="CX966" s="57"/>
      <c r="CY966" s="57"/>
      <c r="CZ966" s="57"/>
      <c r="DA966" s="57"/>
      <c r="DB966" s="57"/>
      <c r="DC966" s="57"/>
      <c r="DD966" s="57"/>
      <c r="DE966" s="57"/>
      <c r="DF966" s="57"/>
      <c r="DG966" s="57"/>
      <c r="DH966" s="57"/>
      <c r="DI966" s="57"/>
      <c r="DJ966" s="57"/>
      <c r="DK966" s="57"/>
      <c r="DL966" s="57"/>
      <c r="DM966" s="57"/>
      <c r="DN966" s="57"/>
      <c r="DO966" s="57"/>
      <c r="DP966" s="57"/>
      <c r="DQ966" s="57"/>
      <c r="DR966" s="57"/>
      <c r="DS966" s="57"/>
      <c r="DT966" s="57"/>
      <c r="DU966" s="57"/>
      <c r="DV966" s="57"/>
      <c r="DW966" s="57"/>
      <c r="DX966" s="57"/>
      <c r="DY966" s="57"/>
      <c r="DZ966" s="57"/>
      <c r="EA966" s="57"/>
      <c r="EB966" s="57"/>
      <c r="EC966" s="57"/>
      <c r="ED966" s="57"/>
      <c r="EE966" s="57"/>
      <c r="EF966" s="57"/>
      <c r="EG966" s="57"/>
      <c r="EH966" s="57"/>
      <c r="EI966" s="57"/>
      <c r="EJ966" s="57"/>
      <c r="EK966" s="57"/>
      <c r="EL966" s="57"/>
      <c r="EM966" s="57"/>
      <c r="EN966" s="57"/>
      <c r="EO966" s="57"/>
      <c r="EP966" s="57"/>
      <c r="EQ966" s="57"/>
      <c r="ER966" s="57"/>
      <c r="ES966" s="57"/>
      <c r="ET966" s="57"/>
      <c r="EU966" s="57"/>
      <c r="EV966" s="57"/>
      <c r="EW966" s="57"/>
      <c r="EX966" s="57"/>
      <c r="EY966" s="57"/>
      <c r="EZ966" s="57"/>
      <c r="FA966" s="57"/>
      <c r="FB966" s="57"/>
      <c r="FC966" s="57"/>
      <c r="FD966" s="57"/>
      <c r="FE966" s="57"/>
      <c r="FF966" s="57"/>
      <c r="FG966" s="57"/>
      <c r="FH966" s="57"/>
      <c r="FI966" s="57"/>
      <c r="FJ966" s="57"/>
      <c r="FK966" s="57"/>
      <c r="FL966" s="57"/>
      <c r="FM966" s="57"/>
      <c r="FN966" s="57"/>
      <c r="FO966" s="57"/>
      <c r="FP966" s="57"/>
      <c r="FQ966" s="57"/>
      <c r="FR966" s="57"/>
      <c r="FS966" s="57"/>
      <c r="FT966" s="57"/>
      <c r="FU966" s="57"/>
      <c r="FV966" s="57"/>
      <c r="FW966" s="57"/>
      <c r="FX966" s="57"/>
      <c r="FY966" s="57"/>
      <c r="FZ966" s="57"/>
      <c r="GA966" s="57"/>
      <c r="GB966" s="57"/>
      <c r="GC966" s="57"/>
      <c r="GD966" s="57"/>
      <c r="GE966" s="57"/>
      <c r="GF966" s="57"/>
      <c r="GG966" s="57"/>
      <c r="GH966" s="57"/>
      <c r="GI966" s="57"/>
      <c r="GJ966" s="57"/>
      <c r="GK966" s="57"/>
      <c r="GL966" s="57"/>
      <c r="GM966" s="57"/>
      <c r="GN966" s="57"/>
      <c r="GO966" s="57"/>
      <c r="GP966" s="57"/>
      <c r="GQ966" s="57"/>
      <c r="GR966" s="57"/>
      <c r="GS966" s="57"/>
      <c r="GT966" s="57"/>
      <c r="GU966" s="57"/>
      <c r="GV966" s="57"/>
      <c r="GW966" s="57"/>
      <c r="GX966" s="57"/>
      <c r="GY966" s="57"/>
      <c r="GZ966" s="57"/>
      <c r="HA966" s="57"/>
      <c r="HB966" s="57"/>
      <c r="HC966" s="57"/>
      <c r="HD966" s="57"/>
      <c r="HE966" s="57"/>
      <c r="HF966" s="57"/>
      <c r="HG966" s="57"/>
      <c r="HH966" s="57"/>
      <c r="HI966" s="57"/>
      <c r="HJ966" s="57"/>
      <c r="HK966" s="57"/>
      <c r="HL966" s="57"/>
      <c r="HM966" s="57"/>
      <c r="HN966" s="57"/>
      <c r="HO966" s="57"/>
      <c r="HP966" s="57"/>
      <c r="HQ966" s="57"/>
      <c r="HR966" s="57"/>
      <c r="HS966" s="57"/>
      <c r="HT966" s="57"/>
      <c r="HU966" s="57"/>
      <c r="HV966" s="57"/>
      <c r="HW966" s="57"/>
      <c r="HX966" s="57"/>
      <c r="HY966" s="57"/>
      <c r="HZ966" s="57"/>
      <c r="IA966" s="57"/>
      <c r="IB966" s="57"/>
      <c r="IC966" s="57"/>
    </row>
    <row r="967" spans="4:237"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  <c r="AA967" s="57"/>
      <c r="AB967" s="57"/>
      <c r="AC967" s="57"/>
      <c r="AD967" s="57"/>
      <c r="AE967" s="57"/>
      <c r="AF967" s="57"/>
      <c r="AG967" s="57"/>
      <c r="AH967" s="57"/>
      <c r="AI967" s="57"/>
      <c r="AJ967" s="57"/>
      <c r="AK967" s="57"/>
      <c r="AL967" s="57"/>
      <c r="AM967" s="57"/>
      <c r="AN967" s="57"/>
      <c r="AO967" s="57"/>
      <c r="AP967" s="57"/>
      <c r="AQ967" s="57"/>
      <c r="AR967" s="57"/>
      <c r="AS967" s="57"/>
      <c r="AT967" s="57"/>
      <c r="AU967" s="57"/>
      <c r="AV967" s="57"/>
      <c r="AW967" s="57"/>
      <c r="AX967" s="57"/>
      <c r="AY967" s="57"/>
      <c r="AZ967" s="57"/>
      <c r="BA967" s="57"/>
      <c r="BB967" s="57"/>
      <c r="BC967" s="57"/>
      <c r="BD967" s="57"/>
      <c r="BE967" s="57"/>
      <c r="BF967" s="57"/>
      <c r="BG967" s="57"/>
      <c r="BH967" s="57"/>
      <c r="BI967" s="57"/>
      <c r="BJ967" s="57"/>
      <c r="BK967" s="57"/>
      <c r="BL967" s="57"/>
      <c r="BM967" s="57"/>
      <c r="BN967" s="57"/>
      <c r="BO967" s="57"/>
      <c r="BP967" s="57"/>
      <c r="BQ967" s="57"/>
      <c r="BR967" s="57"/>
      <c r="BS967" s="57"/>
      <c r="BT967" s="57"/>
      <c r="BU967" s="57"/>
      <c r="BV967" s="57"/>
      <c r="BW967" s="57"/>
      <c r="BX967" s="57"/>
      <c r="BY967" s="57"/>
      <c r="BZ967" s="57"/>
      <c r="CA967" s="57"/>
      <c r="CB967" s="57"/>
      <c r="CC967" s="57"/>
      <c r="CD967" s="57"/>
      <c r="CE967" s="57"/>
      <c r="CF967" s="57"/>
      <c r="CG967" s="57"/>
      <c r="CH967" s="57"/>
      <c r="CI967" s="57"/>
      <c r="CJ967" s="57"/>
      <c r="CK967" s="57"/>
      <c r="CL967" s="57"/>
      <c r="CM967" s="57"/>
      <c r="CN967" s="57"/>
      <c r="CO967" s="57"/>
      <c r="CP967" s="57"/>
      <c r="CQ967" s="57"/>
      <c r="CR967" s="57"/>
      <c r="CS967" s="57"/>
      <c r="CT967" s="57"/>
      <c r="CU967" s="57"/>
      <c r="CV967" s="57"/>
      <c r="CW967" s="57"/>
      <c r="CX967" s="57"/>
      <c r="CY967" s="57"/>
      <c r="CZ967" s="57"/>
      <c r="DA967" s="57"/>
      <c r="DB967" s="57"/>
      <c r="DC967" s="57"/>
      <c r="DD967" s="57"/>
      <c r="DE967" s="57"/>
      <c r="DF967" s="57"/>
      <c r="DG967" s="57"/>
      <c r="DH967" s="57"/>
      <c r="DI967" s="57"/>
      <c r="DJ967" s="57"/>
      <c r="DK967" s="57"/>
      <c r="DL967" s="57"/>
      <c r="DM967" s="57"/>
      <c r="DN967" s="57"/>
      <c r="DO967" s="57"/>
      <c r="DP967" s="57"/>
      <c r="DQ967" s="57"/>
      <c r="DR967" s="57"/>
      <c r="DS967" s="57"/>
      <c r="DT967" s="57"/>
      <c r="DU967" s="57"/>
      <c r="DV967" s="57"/>
      <c r="DW967" s="57"/>
      <c r="DX967" s="57"/>
      <c r="DY967" s="57"/>
      <c r="DZ967" s="57"/>
      <c r="EA967" s="57"/>
      <c r="EB967" s="57"/>
      <c r="EC967" s="57"/>
      <c r="ED967" s="57"/>
      <c r="EE967" s="57"/>
      <c r="EF967" s="57"/>
      <c r="EG967" s="57"/>
      <c r="EH967" s="57"/>
      <c r="EI967" s="57"/>
      <c r="EJ967" s="57"/>
      <c r="EK967" s="57"/>
      <c r="EL967" s="57"/>
      <c r="EM967" s="57"/>
      <c r="EN967" s="57"/>
      <c r="EO967" s="57"/>
      <c r="EP967" s="57"/>
      <c r="EQ967" s="57"/>
      <c r="ER967" s="57"/>
      <c r="ES967" s="57"/>
      <c r="ET967" s="57"/>
      <c r="EU967" s="57"/>
      <c r="EV967" s="57"/>
      <c r="EW967" s="57"/>
      <c r="EX967" s="57"/>
      <c r="EY967" s="57"/>
      <c r="EZ967" s="57"/>
      <c r="FA967" s="57"/>
      <c r="FB967" s="57"/>
      <c r="FC967" s="57"/>
      <c r="FD967" s="57"/>
      <c r="FE967" s="57"/>
      <c r="FF967" s="57"/>
      <c r="FG967" s="57"/>
      <c r="FH967" s="57"/>
      <c r="FI967" s="57"/>
      <c r="FJ967" s="57"/>
      <c r="FK967" s="57"/>
      <c r="FL967" s="57"/>
      <c r="FM967" s="57"/>
      <c r="FN967" s="57"/>
      <c r="FO967" s="57"/>
      <c r="FP967" s="57"/>
      <c r="FQ967" s="57"/>
      <c r="FR967" s="57"/>
      <c r="FS967" s="57"/>
      <c r="FT967" s="57"/>
      <c r="FU967" s="57"/>
      <c r="FV967" s="57"/>
      <c r="FW967" s="57"/>
      <c r="FX967" s="57"/>
      <c r="FY967" s="57"/>
      <c r="FZ967" s="57"/>
      <c r="GA967" s="57"/>
      <c r="GB967" s="57"/>
      <c r="GC967" s="57"/>
      <c r="GD967" s="57"/>
      <c r="GE967" s="57"/>
      <c r="GF967" s="57"/>
      <c r="GG967" s="57"/>
      <c r="GH967" s="57"/>
      <c r="GI967" s="57"/>
      <c r="GJ967" s="57"/>
      <c r="GK967" s="57"/>
      <c r="GL967" s="57"/>
      <c r="GM967" s="57"/>
      <c r="GN967" s="57"/>
      <c r="GO967" s="57"/>
      <c r="GP967" s="57"/>
      <c r="GQ967" s="57"/>
      <c r="GR967" s="57"/>
      <c r="GS967" s="57"/>
      <c r="GT967" s="57"/>
      <c r="GU967" s="57"/>
      <c r="GV967" s="57"/>
      <c r="GW967" s="57"/>
      <c r="GX967" s="57"/>
      <c r="GY967" s="57"/>
      <c r="GZ967" s="57"/>
      <c r="HA967" s="57"/>
      <c r="HB967" s="57"/>
      <c r="HC967" s="57"/>
      <c r="HD967" s="57"/>
      <c r="HE967" s="57"/>
      <c r="HF967" s="57"/>
      <c r="HG967" s="57"/>
      <c r="HH967" s="57"/>
      <c r="HI967" s="57"/>
      <c r="HJ967" s="57"/>
      <c r="HK967" s="57"/>
      <c r="HL967" s="57"/>
      <c r="HM967" s="57"/>
      <c r="HN967" s="57"/>
      <c r="HO967" s="57"/>
      <c r="HP967" s="57"/>
      <c r="HQ967" s="57"/>
      <c r="HR967" s="57"/>
      <c r="HS967" s="57"/>
      <c r="HT967" s="57"/>
      <c r="HU967" s="57"/>
      <c r="HV967" s="57"/>
      <c r="HW967" s="57"/>
      <c r="HX967" s="57"/>
      <c r="HY967" s="57"/>
      <c r="HZ967" s="57"/>
      <c r="IA967" s="57"/>
      <c r="IB967" s="57"/>
      <c r="IC967" s="57"/>
    </row>
    <row r="968" spans="4:237"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  <c r="AA968" s="57"/>
      <c r="AB968" s="57"/>
      <c r="AC968" s="57"/>
      <c r="AD968" s="57"/>
      <c r="AE968" s="57"/>
      <c r="AF968" s="57"/>
      <c r="AG968" s="57"/>
      <c r="AH968" s="57"/>
      <c r="AI968" s="57"/>
      <c r="AJ968" s="57"/>
      <c r="AK968" s="57"/>
      <c r="AL968" s="57"/>
      <c r="AM968" s="57"/>
      <c r="AN968" s="57"/>
      <c r="AO968" s="57"/>
      <c r="AP968" s="57"/>
      <c r="AQ968" s="57"/>
      <c r="AR968" s="57"/>
      <c r="AS968" s="57"/>
      <c r="AT968" s="57"/>
      <c r="AU968" s="57"/>
      <c r="AV968" s="57"/>
      <c r="AW968" s="57"/>
      <c r="AX968" s="57"/>
      <c r="AY968" s="57"/>
      <c r="AZ968" s="57"/>
      <c r="BA968" s="57"/>
      <c r="BB968" s="57"/>
      <c r="BC968" s="57"/>
      <c r="BD968" s="57"/>
      <c r="BE968" s="57"/>
      <c r="BF968" s="57"/>
      <c r="BG968" s="57"/>
      <c r="BH968" s="57"/>
      <c r="BI968" s="57"/>
      <c r="BJ968" s="57"/>
      <c r="BK968" s="57"/>
      <c r="BL968" s="57"/>
      <c r="BM968" s="57"/>
      <c r="BN968" s="57"/>
      <c r="BO968" s="57"/>
      <c r="BP968" s="57"/>
      <c r="BQ968" s="57"/>
      <c r="BR968" s="57"/>
      <c r="BS968" s="57"/>
      <c r="BT968" s="57"/>
      <c r="BU968" s="57"/>
      <c r="BV968" s="57"/>
      <c r="BW968" s="57"/>
      <c r="BX968" s="57"/>
      <c r="BY968" s="57"/>
      <c r="BZ968" s="57"/>
      <c r="CA968" s="57"/>
      <c r="CB968" s="57"/>
      <c r="CC968" s="57"/>
      <c r="CD968" s="57"/>
      <c r="CE968" s="57"/>
      <c r="CF968" s="57"/>
      <c r="CG968" s="57"/>
      <c r="CH968" s="57"/>
      <c r="CI968" s="57"/>
      <c r="CJ968" s="57"/>
      <c r="CK968" s="57"/>
      <c r="CL968" s="57"/>
      <c r="CM968" s="57"/>
      <c r="CN968" s="57"/>
      <c r="CO968" s="57"/>
      <c r="CP968" s="57"/>
      <c r="CQ968" s="57"/>
      <c r="CR968" s="57"/>
      <c r="CS968" s="57"/>
      <c r="CT968" s="57"/>
      <c r="CU968" s="57"/>
      <c r="CV968" s="57"/>
      <c r="CW968" s="57"/>
      <c r="CX968" s="57"/>
      <c r="CY968" s="57"/>
      <c r="CZ968" s="57"/>
      <c r="DA968" s="57"/>
      <c r="DB968" s="57"/>
      <c r="DC968" s="57"/>
      <c r="DD968" s="57"/>
      <c r="DE968" s="57"/>
      <c r="DF968" s="57"/>
      <c r="DG968" s="57"/>
      <c r="DH968" s="57"/>
      <c r="DI968" s="57"/>
      <c r="DJ968" s="57"/>
      <c r="DK968" s="57"/>
      <c r="DL968" s="57"/>
      <c r="DM968" s="57"/>
      <c r="DN968" s="57"/>
      <c r="DO968" s="57"/>
      <c r="DP968" s="57"/>
      <c r="DQ968" s="57"/>
      <c r="DR968" s="57"/>
      <c r="DS968" s="57"/>
      <c r="DT968" s="57"/>
      <c r="DU968" s="57"/>
      <c r="DV968" s="57"/>
      <c r="DW968" s="57"/>
      <c r="DX968" s="57"/>
      <c r="DY968" s="57"/>
      <c r="DZ968" s="57"/>
      <c r="EA968" s="57"/>
      <c r="EB968" s="57"/>
      <c r="EC968" s="57"/>
      <c r="ED968" s="57"/>
      <c r="EE968" s="57"/>
      <c r="EF968" s="57"/>
      <c r="EG968" s="57"/>
      <c r="EH968" s="57"/>
      <c r="EI968" s="57"/>
      <c r="EJ968" s="57"/>
      <c r="EK968" s="57"/>
      <c r="EL968" s="57"/>
      <c r="EM968" s="57"/>
      <c r="EN968" s="57"/>
      <c r="EO968" s="57"/>
      <c r="EP968" s="57"/>
      <c r="EQ968" s="57"/>
      <c r="ER968" s="57"/>
      <c r="ES968" s="57"/>
      <c r="ET968" s="57"/>
      <c r="EU968" s="57"/>
      <c r="EV968" s="57"/>
      <c r="EW968" s="57"/>
      <c r="EX968" s="57"/>
      <c r="EY968" s="57"/>
      <c r="EZ968" s="57"/>
      <c r="FA968" s="57"/>
      <c r="FB968" s="57"/>
      <c r="FC968" s="57"/>
      <c r="FD968" s="57"/>
      <c r="FE968" s="57"/>
      <c r="FF968" s="57"/>
      <c r="FG968" s="57"/>
      <c r="FH968" s="57"/>
      <c r="FI968" s="57"/>
      <c r="FJ968" s="57"/>
      <c r="FK968" s="57"/>
      <c r="FL968" s="57"/>
      <c r="FM968" s="57"/>
      <c r="FN968" s="57"/>
      <c r="FO968" s="57"/>
      <c r="FP968" s="57"/>
      <c r="FQ968" s="57"/>
      <c r="FR968" s="57"/>
      <c r="FS968" s="57"/>
      <c r="FT968" s="57"/>
      <c r="FU968" s="57"/>
      <c r="FV968" s="57"/>
      <c r="FW968" s="57"/>
      <c r="FX968" s="57"/>
      <c r="FY968" s="57"/>
      <c r="FZ968" s="57"/>
      <c r="GA968" s="57"/>
      <c r="GB968" s="57"/>
      <c r="GC968" s="57"/>
      <c r="GD968" s="57"/>
      <c r="GE968" s="57"/>
      <c r="GF968" s="57"/>
      <c r="GG968" s="57"/>
      <c r="GH968" s="57"/>
      <c r="GI968" s="57"/>
      <c r="GJ968" s="57"/>
      <c r="GK968" s="57"/>
      <c r="GL968" s="57"/>
      <c r="GM968" s="57"/>
      <c r="GN968" s="57"/>
      <c r="GO968" s="57"/>
      <c r="GP968" s="57"/>
      <c r="GQ968" s="57"/>
      <c r="GR968" s="57"/>
      <c r="GS968" s="57"/>
      <c r="GT968" s="57"/>
      <c r="GU968" s="57"/>
      <c r="GV968" s="57"/>
      <c r="GW968" s="57"/>
      <c r="GX968" s="57"/>
      <c r="GY968" s="57"/>
      <c r="GZ968" s="57"/>
      <c r="HA968" s="57"/>
      <c r="HB968" s="57"/>
      <c r="HC968" s="57"/>
      <c r="HD968" s="57"/>
      <c r="HE968" s="57"/>
      <c r="HF968" s="57"/>
      <c r="HG968" s="57"/>
      <c r="HH968" s="57"/>
      <c r="HI968" s="57"/>
      <c r="HJ968" s="57"/>
      <c r="HK968" s="57"/>
      <c r="HL968" s="57"/>
      <c r="HM968" s="57"/>
      <c r="HN968" s="57"/>
      <c r="HO968" s="57"/>
      <c r="HP968" s="57"/>
      <c r="HQ968" s="57"/>
      <c r="HR968" s="57"/>
      <c r="HS968" s="57"/>
      <c r="HT968" s="57"/>
      <c r="HU968" s="57"/>
      <c r="HV968" s="57"/>
      <c r="HW968" s="57"/>
      <c r="HX968" s="57"/>
      <c r="HY968" s="57"/>
      <c r="HZ968" s="57"/>
      <c r="IA968" s="57"/>
      <c r="IB968" s="57"/>
      <c r="IC968" s="57"/>
    </row>
    <row r="969" spans="4:237"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  <c r="AA969" s="57"/>
      <c r="AB969" s="57"/>
      <c r="AC969" s="57"/>
      <c r="AD969" s="57"/>
      <c r="AE969" s="57"/>
      <c r="AF969" s="57"/>
      <c r="AG969" s="57"/>
      <c r="AH969" s="57"/>
      <c r="AI969" s="57"/>
      <c r="AJ969" s="57"/>
      <c r="AK969" s="57"/>
      <c r="AL969" s="57"/>
      <c r="AM969" s="57"/>
      <c r="AN969" s="57"/>
      <c r="AO969" s="57"/>
      <c r="AP969" s="57"/>
      <c r="AQ969" s="57"/>
      <c r="AR969" s="57"/>
      <c r="AS969" s="57"/>
      <c r="AT969" s="57"/>
      <c r="AU969" s="57"/>
      <c r="AV969" s="57"/>
      <c r="AW969" s="57"/>
      <c r="AX969" s="57"/>
      <c r="AY969" s="57"/>
      <c r="AZ969" s="57"/>
      <c r="BA969" s="57"/>
      <c r="BB969" s="57"/>
      <c r="BC969" s="57"/>
      <c r="BD969" s="57"/>
      <c r="BE969" s="57"/>
      <c r="BF969" s="57"/>
      <c r="BG969" s="57"/>
      <c r="BH969" s="57"/>
      <c r="BI969" s="57"/>
      <c r="BJ969" s="57"/>
      <c r="BK969" s="57"/>
      <c r="BL969" s="57"/>
      <c r="BM969" s="57"/>
      <c r="BN969" s="57"/>
      <c r="BO969" s="57"/>
      <c r="BP969" s="57"/>
      <c r="BQ969" s="57"/>
      <c r="BR969" s="57"/>
      <c r="BS969" s="57"/>
      <c r="BT969" s="57"/>
      <c r="BU969" s="57"/>
      <c r="BV969" s="57"/>
      <c r="BW969" s="57"/>
      <c r="BX969" s="57"/>
      <c r="BY969" s="57"/>
      <c r="BZ969" s="57"/>
      <c r="CA969" s="57"/>
      <c r="CB969" s="57"/>
      <c r="CC969" s="57"/>
      <c r="CD969" s="57"/>
      <c r="CE969" s="57"/>
      <c r="CF969" s="57"/>
      <c r="CG969" s="57"/>
      <c r="CH969" s="57"/>
      <c r="CI969" s="57"/>
      <c r="CJ969" s="57"/>
      <c r="CK969" s="57"/>
      <c r="CL969" s="57"/>
      <c r="CM969" s="57"/>
      <c r="CN969" s="57"/>
      <c r="CO969" s="57"/>
      <c r="CP969" s="57"/>
      <c r="CQ969" s="57"/>
      <c r="CR969" s="57"/>
      <c r="CS969" s="57"/>
      <c r="CT969" s="57"/>
      <c r="CU969" s="57"/>
      <c r="CV969" s="57"/>
      <c r="CW969" s="57"/>
      <c r="CX969" s="57"/>
      <c r="CY969" s="57"/>
      <c r="CZ969" s="57"/>
      <c r="DA969" s="57"/>
      <c r="DB969" s="57"/>
      <c r="DC969" s="57"/>
      <c r="DD969" s="57"/>
      <c r="DE969" s="57"/>
      <c r="DF969" s="57"/>
      <c r="DG969" s="57"/>
      <c r="DH969" s="57"/>
      <c r="DI969" s="57"/>
      <c r="DJ969" s="57"/>
      <c r="DK969" s="57"/>
      <c r="DL969" s="57"/>
      <c r="DM969" s="57"/>
      <c r="DN969" s="57"/>
      <c r="DO969" s="57"/>
      <c r="DP969" s="57"/>
      <c r="DQ969" s="57"/>
      <c r="DR969" s="57"/>
      <c r="DS969" s="57"/>
      <c r="DT969" s="57"/>
      <c r="DU969" s="57"/>
      <c r="DV969" s="57"/>
      <c r="DW969" s="57"/>
      <c r="DX969" s="57"/>
      <c r="DY969" s="57"/>
      <c r="DZ969" s="57"/>
      <c r="EA969" s="57"/>
      <c r="EB969" s="57"/>
      <c r="EC969" s="57"/>
      <c r="ED969" s="57"/>
      <c r="EE969" s="57"/>
      <c r="EF969" s="57"/>
      <c r="EG969" s="57"/>
      <c r="EH969" s="57"/>
      <c r="EI969" s="57"/>
      <c r="EJ969" s="57"/>
      <c r="EK969" s="57"/>
      <c r="EL969" s="57"/>
      <c r="EM969" s="57"/>
      <c r="EN969" s="57"/>
      <c r="EO969" s="57"/>
      <c r="EP969" s="57"/>
      <c r="EQ969" s="57"/>
      <c r="ER969" s="57"/>
      <c r="ES969" s="57"/>
      <c r="ET969" s="57"/>
      <c r="EU969" s="57"/>
      <c r="EV969" s="57"/>
      <c r="EW969" s="57"/>
      <c r="EX969" s="57"/>
      <c r="EY969" s="57"/>
      <c r="EZ969" s="57"/>
      <c r="FA969" s="57"/>
      <c r="FB969" s="57"/>
      <c r="FC969" s="57"/>
      <c r="FD969" s="57"/>
      <c r="FE969" s="57"/>
      <c r="FF969" s="57"/>
      <c r="FG969" s="57"/>
      <c r="FH969" s="57"/>
      <c r="FI969" s="57"/>
      <c r="FJ969" s="57"/>
      <c r="FK969" s="57"/>
      <c r="FL969" s="57"/>
      <c r="FM969" s="57"/>
      <c r="FN969" s="57"/>
      <c r="FO969" s="57"/>
      <c r="FP969" s="57"/>
      <c r="FQ969" s="57"/>
      <c r="FR969" s="57"/>
      <c r="FS969" s="57"/>
      <c r="FT969" s="57"/>
      <c r="FU969" s="57"/>
      <c r="FV969" s="57"/>
      <c r="FW969" s="57"/>
      <c r="FX969" s="57"/>
      <c r="FY969" s="57"/>
      <c r="FZ969" s="57"/>
      <c r="GA969" s="57"/>
      <c r="GB969" s="57"/>
      <c r="GC969" s="57"/>
      <c r="GD969" s="57"/>
      <c r="GE969" s="57"/>
      <c r="GF969" s="57"/>
      <c r="GG969" s="57"/>
      <c r="GH969" s="57"/>
      <c r="GI969" s="57"/>
      <c r="GJ969" s="57"/>
      <c r="GK969" s="57"/>
      <c r="GL969" s="57"/>
      <c r="GM969" s="57"/>
      <c r="GN969" s="57"/>
      <c r="GO969" s="57"/>
      <c r="GP969" s="57"/>
      <c r="GQ969" s="57"/>
      <c r="GR969" s="57"/>
      <c r="GS969" s="57"/>
      <c r="GT969" s="57"/>
      <c r="GU969" s="57"/>
      <c r="GV969" s="57"/>
      <c r="GW969" s="57"/>
      <c r="GX969" s="57"/>
      <c r="GY969" s="57"/>
      <c r="GZ969" s="57"/>
      <c r="HA969" s="57"/>
      <c r="HB969" s="57"/>
      <c r="HC969" s="57"/>
      <c r="HD969" s="57"/>
      <c r="HE969" s="57"/>
      <c r="HF969" s="57"/>
      <c r="HG969" s="57"/>
      <c r="HH969" s="57"/>
      <c r="HI969" s="57"/>
      <c r="HJ969" s="57"/>
      <c r="HK969" s="57"/>
      <c r="HL969" s="57"/>
      <c r="HM969" s="57"/>
      <c r="HN969" s="57"/>
      <c r="HO969" s="57"/>
      <c r="HP969" s="57"/>
      <c r="HQ969" s="57"/>
      <c r="HR969" s="57"/>
      <c r="HS969" s="57"/>
      <c r="HT969" s="57"/>
      <c r="HU969" s="57"/>
      <c r="HV969" s="57"/>
      <c r="HW969" s="57"/>
      <c r="HX969" s="57"/>
      <c r="HY969" s="57"/>
      <c r="HZ969" s="57"/>
      <c r="IA969" s="57"/>
      <c r="IB969" s="57"/>
      <c r="IC969" s="57"/>
    </row>
    <row r="970" spans="4:237"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  <c r="AA970" s="57"/>
      <c r="AB970" s="57"/>
      <c r="AC970" s="57"/>
      <c r="AD970" s="57"/>
      <c r="AE970" s="57"/>
      <c r="AF970" s="57"/>
      <c r="AG970" s="57"/>
      <c r="AH970" s="57"/>
      <c r="AI970" s="57"/>
      <c r="AJ970" s="57"/>
      <c r="AK970" s="57"/>
      <c r="AL970" s="57"/>
      <c r="AM970" s="57"/>
      <c r="AN970" s="57"/>
      <c r="AO970" s="57"/>
      <c r="AP970" s="57"/>
      <c r="AQ970" s="57"/>
      <c r="AR970" s="57"/>
      <c r="AS970" s="57"/>
      <c r="AT970" s="57"/>
      <c r="AU970" s="57"/>
      <c r="AV970" s="57"/>
      <c r="AW970" s="57"/>
      <c r="AX970" s="57"/>
      <c r="AY970" s="57"/>
      <c r="AZ970" s="57"/>
      <c r="BA970" s="57"/>
      <c r="BB970" s="57"/>
      <c r="BC970" s="57"/>
      <c r="BD970" s="57"/>
      <c r="BE970" s="57"/>
      <c r="BF970" s="57"/>
      <c r="BG970" s="57"/>
      <c r="BH970" s="57"/>
      <c r="BI970" s="57"/>
      <c r="BJ970" s="57"/>
      <c r="BK970" s="57"/>
      <c r="BL970" s="57"/>
      <c r="BM970" s="57"/>
      <c r="BN970" s="57"/>
      <c r="BO970" s="57"/>
      <c r="BP970" s="57"/>
      <c r="BQ970" s="57"/>
      <c r="BR970" s="57"/>
      <c r="BS970" s="57"/>
      <c r="BT970" s="57"/>
      <c r="BU970" s="57"/>
      <c r="BV970" s="57"/>
      <c r="BW970" s="57"/>
      <c r="BX970" s="57"/>
      <c r="BY970" s="57"/>
      <c r="BZ970" s="57"/>
      <c r="CA970" s="57"/>
      <c r="CB970" s="57"/>
      <c r="CC970" s="57"/>
      <c r="CD970" s="57"/>
      <c r="CE970" s="57"/>
      <c r="CF970" s="57"/>
      <c r="CG970" s="57"/>
      <c r="CH970" s="57"/>
      <c r="CI970" s="57"/>
      <c r="CJ970" s="57"/>
      <c r="CK970" s="57"/>
      <c r="CL970" s="57"/>
      <c r="CM970" s="57"/>
      <c r="CN970" s="57"/>
      <c r="CO970" s="57"/>
      <c r="CP970" s="57"/>
      <c r="CQ970" s="57"/>
      <c r="CR970" s="57"/>
      <c r="CS970" s="57"/>
      <c r="CT970" s="57"/>
      <c r="CU970" s="57"/>
      <c r="CV970" s="57"/>
      <c r="CW970" s="57"/>
      <c r="CX970" s="57"/>
      <c r="CY970" s="57"/>
      <c r="CZ970" s="57"/>
      <c r="DA970" s="57"/>
      <c r="DB970" s="57"/>
      <c r="DC970" s="57"/>
      <c r="DD970" s="57"/>
      <c r="DE970" s="57"/>
      <c r="DF970" s="57"/>
      <c r="DG970" s="57"/>
      <c r="DH970" s="57"/>
      <c r="DI970" s="57"/>
      <c r="DJ970" s="57"/>
      <c r="DK970" s="57"/>
      <c r="DL970" s="57"/>
      <c r="DM970" s="57"/>
      <c r="DN970" s="57"/>
      <c r="DO970" s="57"/>
      <c r="DP970" s="57"/>
      <c r="DQ970" s="57"/>
      <c r="DR970" s="57"/>
      <c r="DS970" s="57"/>
      <c r="DT970" s="57"/>
      <c r="DU970" s="57"/>
      <c r="DV970" s="57"/>
      <c r="DW970" s="57"/>
      <c r="DX970" s="57"/>
      <c r="DY970" s="57"/>
      <c r="DZ970" s="57"/>
      <c r="EA970" s="57"/>
      <c r="EB970" s="57"/>
      <c r="EC970" s="57"/>
      <c r="ED970" s="57"/>
      <c r="EE970" s="57"/>
      <c r="EF970" s="57"/>
      <c r="EG970" s="57"/>
      <c r="EH970" s="57"/>
      <c r="EI970" s="57"/>
      <c r="EJ970" s="57"/>
      <c r="EK970" s="57"/>
      <c r="EL970" s="57"/>
      <c r="EM970" s="57"/>
      <c r="EN970" s="57"/>
      <c r="EO970" s="57"/>
      <c r="EP970" s="57"/>
      <c r="EQ970" s="57"/>
      <c r="ER970" s="57"/>
      <c r="ES970" s="57"/>
      <c r="ET970" s="57"/>
      <c r="EU970" s="57"/>
      <c r="EV970" s="57"/>
      <c r="EW970" s="57"/>
      <c r="EX970" s="57"/>
      <c r="EY970" s="57"/>
      <c r="EZ970" s="57"/>
      <c r="FA970" s="57"/>
      <c r="FB970" s="57"/>
      <c r="FC970" s="57"/>
      <c r="FD970" s="57"/>
      <c r="FE970" s="57"/>
      <c r="FF970" s="57"/>
      <c r="FG970" s="57"/>
      <c r="FH970" s="57"/>
      <c r="FI970" s="57"/>
      <c r="FJ970" s="57"/>
      <c r="FK970" s="57"/>
      <c r="FL970" s="57"/>
      <c r="FM970" s="57"/>
      <c r="FN970" s="57"/>
      <c r="FO970" s="57"/>
      <c r="FP970" s="57"/>
      <c r="FQ970" s="57"/>
      <c r="FR970" s="57"/>
      <c r="FS970" s="57"/>
      <c r="FT970" s="57"/>
      <c r="FU970" s="57"/>
      <c r="FV970" s="57"/>
      <c r="FW970" s="57"/>
      <c r="FX970" s="57"/>
      <c r="FY970" s="57"/>
      <c r="FZ970" s="57"/>
      <c r="GA970" s="57"/>
      <c r="GB970" s="57"/>
      <c r="GC970" s="57"/>
      <c r="GD970" s="57"/>
      <c r="GE970" s="57"/>
      <c r="GF970" s="57"/>
      <c r="GG970" s="57"/>
      <c r="GH970" s="57"/>
      <c r="GI970" s="57"/>
      <c r="GJ970" s="57"/>
      <c r="GK970" s="57"/>
      <c r="GL970" s="57"/>
      <c r="GM970" s="57"/>
      <c r="GN970" s="57"/>
      <c r="GO970" s="57"/>
      <c r="GP970" s="57"/>
      <c r="GQ970" s="57"/>
      <c r="GR970" s="57"/>
      <c r="GS970" s="57"/>
      <c r="GT970" s="57"/>
      <c r="GU970" s="57"/>
      <c r="GV970" s="57"/>
      <c r="GW970" s="57"/>
      <c r="GX970" s="57"/>
      <c r="GY970" s="57"/>
      <c r="GZ970" s="57"/>
      <c r="HA970" s="57"/>
      <c r="HB970" s="57"/>
      <c r="HC970" s="57"/>
      <c r="HD970" s="57"/>
      <c r="HE970" s="57"/>
      <c r="HF970" s="57"/>
      <c r="HG970" s="57"/>
      <c r="HH970" s="57"/>
      <c r="HI970" s="57"/>
      <c r="HJ970" s="57"/>
      <c r="HK970" s="57"/>
      <c r="HL970" s="57"/>
      <c r="HM970" s="57"/>
      <c r="HN970" s="57"/>
      <c r="HO970" s="57"/>
      <c r="HP970" s="57"/>
      <c r="HQ970" s="57"/>
      <c r="HR970" s="57"/>
      <c r="HS970" s="57"/>
      <c r="HT970" s="57"/>
      <c r="HU970" s="57"/>
      <c r="HV970" s="57"/>
      <c r="HW970" s="57"/>
      <c r="HX970" s="57"/>
      <c r="HY970" s="57"/>
      <c r="HZ970" s="57"/>
      <c r="IA970" s="57"/>
      <c r="IB970" s="57"/>
      <c r="IC970" s="57"/>
    </row>
    <row r="971" spans="4:237"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  <c r="AA971" s="57"/>
      <c r="AB971" s="57"/>
      <c r="AC971" s="57"/>
      <c r="AD971" s="57"/>
      <c r="AE971" s="57"/>
      <c r="AF971" s="57"/>
      <c r="AG971" s="57"/>
      <c r="AH971" s="57"/>
      <c r="AI971" s="57"/>
      <c r="AJ971" s="57"/>
      <c r="AK971" s="57"/>
      <c r="AL971" s="57"/>
      <c r="AM971" s="57"/>
      <c r="AN971" s="57"/>
      <c r="AO971" s="57"/>
      <c r="AP971" s="57"/>
      <c r="AQ971" s="57"/>
      <c r="AR971" s="57"/>
      <c r="AS971" s="57"/>
      <c r="AT971" s="57"/>
      <c r="AU971" s="57"/>
      <c r="AV971" s="57"/>
      <c r="AW971" s="57"/>
      <c r="AX971" s="57"/>
      <c r="AY971" s="57"/>
      <c r="AZ971" s="57"/>
      <c r="BA971" s="57"/>
      <c r="BB971" s="57"/>
      <c r="BC971" s="57"/>
      <c r="BD971" s="57"/>
      <c r="BE971" s="57"/>
      <c r="BF971" s="57"/>
      <c r="BG971" s="57"/>
      <c r="BH971" s="57"/>
      <c r="BI971" s="57"/>
      <c r="BJ971" s="57"/>
      <c r="BK971" s="57"/>
      <c r="BL971" s="57"/>
      <c r="BM971" s="57"/>
      <c r="BN971" s="57"/>
      <c r="BO971" s="57"/>
      <c r="BP971" s="57"/>
      <c r="BQ971" s="57"/>
      <c r="BR971" s="57"/>
      <c r="BS971" s="57"/>
      <c r="BT971" s="57"/>
      <c r="BU971" s="57"/>
      <c r="BV971" s="57"/>
      <c r="BW971" s="57"/>
      <c r="BX971" s="57"/>
      <c r="BY971" s="57"/>
      <c r="BZ971" s="57"/>
      <c r="CA971" s="57"/>
      <c r="CB971" s="57"/>
      <c r="CC971" s="57"/>
      <c r="CD971" s="57"/>
      <c r="CE971" s="57"/>
      <c r="CF971" s="57"/>
      <c r="CG971" s="57"/>
      <c r="CH971" s="57"/>
      <c r="CI971" s="57"/>
      <c r="CJ971" s="57"/>
      <c r="CK971" s="57"/>
      <c r="CL971" s="57"/>
      <c r="CM971" s="57"/>
      <c r="CN971" s="57"/>
      <c r="CO971" s="57"/>
      <c r="CP971" s="57"/>
      <c r="CQ971" s="57"/>
      <c r="CR971" s="57"/>
      <c r="CS971" s="57"/>
      <c r="CT971" s="57"/>
      <c r="CU971" s="57"/>
      <c r="CV971" s="57"/>
      <c r="CW971" s="57"/>
      <c r="CX971" s="57"/>
      <c r="CY971" s="57"/>
      <c r="CZ971" s="57"/>
      <c r="DA971" s="57"/>
      <c r="DB971" s="57"/>
      <c r="DC971" s="57"/>
      <c r="DD971" s="57"/>
      <c r="DE971" s="57"/>
      <c r="DF971" s="57"/>
      <c r="DG971" s="57"/>
      <c r="DH971" s="57"/>
      <c r="DI971" s="57"/>
      <c r="DJ971" s="57"/>
      <c r="DK971" s="57"/>
      <c r="DL971" s="57"/>
      <c r="DM971" s="57"/>
      <c r="DN971" s="57"/>
      <c r="DO971" s="57"/>
      <c r="DP971" s="57"/>
      <c r="DQ971" s="57"/>
      <c r="DR971" s="57"/>
      <c r="DS971" s="57"/>
      <c r="DT971" s="57"/>
      <c r="DU971" s="57"/>
      <c r="DV971" s="57"/>
      <c r="DW971" s="57"/>
      <c r="DX971" s="57"/>
      <c r="DY971" s="57"/>
      <c r="DZ971" s="57"/>
      <c r="EA971" s="57"/>
      <c r="EB971" s="57"/>
      <c r="EC971" s="57"/>
      <c r="ED971" s="57"/>
      <c r="EE971" s="57"/>
      <c r="EF971" s="57"/>
      <c r="EG971" s="57"/>
      <c r="EH971" s="57"/>
      <c r="EI971" s="57"/>
      <c r="EJ971" s="57"/>
      <c r="EK971" s="57"/>
      <c r="EL971" s="57"/>
      <c r="EM971" s="57"/>
      <c r="EN971" s="57"/>
      <c r="EO971" s="57"/>
      <c r="EP971" s="57"/>
      <c r="EQ971" s="57"/>
      <c r="ER971" s="57"/>
      <c r="ES971" s="57"/>
      <c r="ET971" s="57"/>
      <c r="EU971" s="57"/>
      <c r="EV971" s="57"/>
      <c r="EW971" s="57"/>
      <c r="EX971" s="57"/>
      <c r="EY971" s="57"/>
      <c r="EZ971" s="57"/>
      <c r="FA971" s="57"/>
      <c r="FB971" s="57"/>
      <c r="FC971" s="57"/>
      <c r="FD971" s="57"/>
      <c r="FE971" s="57"/>
      <c r="FF971" s="57"/>
      <c r="FG971" s="57"/>
      <c r="FH971" s="57"/>
      <c r="FI971" s="57"/>
      <c r="FJ971" s="57"/>
      <c r="FK971" s="57"/>
      <c r="FL971" s="57"/>
      <c r="FM971" s="57"/>
      <c r="FN971" s="57"/>
      <c r="FO971" s="57"/>
      <c r="FP971" s="57"/>
      <c r="FQ971" s="57"/>
      <c r="FR971" s="57"/>
      <c r="FS971" s="57"/>
      <c r="FT971" s="57"/>
      <c r="FU971" s="57"/>
      <c r="FV971" s="57"/>
      <c r="FW971" s="57"/>
      <c r="FX971" s="57"/>
      <c r="FY971" s="57"/>
      <c r="FZ971" s="57"/>
      <c r="GA971" s="57"/>
      <c r="GB971" s="57"/>
      <c r="GC971" s="57"/>
      <c r="GD971" s="57"/>
      <c r="GE971" s="57"/>
      <c r="GF971" s="57"/>
      <c r="GG971" s="57"/>
      <c r="GH971" s="57"/>
      <c r="GI971" s="57"/>
      <c r="GJ971" s="57"/>
      <c r="GK971" s="57"/>
      <c r="GL971" s="57"/>
      <c r="GM971" s="57"/>
      <c r="GN971" s="57"/>
      <c r="GO971" s="57"/>
      <c r="GP971" s="57"/>
      <c r="GQ971" s="57"/>
      <c r="GR971" s="57"/>
      <c r="GS971" s="57"/>
      <c r="GT971" s="57"/>
      <c r="GU971" s="57"/>
      <c r="GV971" s="57"/>
      <c r="GW971" s="57"/>
      <c r="GX971" s="57"/>
      <c r="GY971" s="57"/>
      <c r="GZ971" s="57"/>
      <c r="HA971" s="57"/>
      <c r="HB971" s="57"/>
      <c r="HC971" s="57"/>
      <c r="HD971" s="57"/>
      <c r="HE971" s="57"/>
      <c r="HF971" s="57"/>
      <c r="HG971" s="57"/>
      <c r="HH971" s="57"/>
      <c r="HI971" s="57"/>
      <c r="HJ971" s="57"/>
      <c r="HK971" s="57"/>
      <c r="HL971" s="57"/>
      <c r="HM971" s="57"/>
      <c r="HN971" s="57"/>
      <c r="HO971" s="57"/>
      <c r="HP971" s="57"/>
      <c r="HQ971" s="57"/>
      <c r="HR971" s="57"/>
      <c r="HS971" s="57"/>
      <c r="HT971" s="57"/>
      <c r="HU971" s="57"/>
      <c r="HV971" s="57"/>
      <c r="HW971" s="57"/>
      <c r="HX971" s="57"/>
      <c r="HY971" s="57"/>
      <c r="HZ971" s="57"/>
      <c r="IA971" s="57"/>
      <c r="IB971" s="57"/>
      <c r="IC971" s="57"/>
    </row>
    <row r="972" spans="4:237"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  <c r="AA972" s="57"/>
      <c r="AB972" s="57"/>
      <c r="AC972" s="57"/>
      <c r="AD972" s="57"/>
      <c r="AE972" s="57"/>
      <c r="AF972" s="57"/>
      <c r="AG972" s="57"/>
      <c r="AH972" s="57"/>
      <c r="AI972" s="57"/>
      <c r="AJ972" s="57"/>
      <c r="AK972" s="57"/>
      <c r="AL972" s="57"/>
      <c r="AM972" s="57"/>
      <c r="AN972" s="57"/>
      <c r="AO972" s="57"/>
      <c r="AP972" s="57"/>
      <c r="AQ972" s="57"/>
      <c r="AR972" s="57"/>
      <c r="AS972" s="57"/>
      <c r="AT972" s="57"/>
      <c r="AU972" s="57"/>
      <c r="AV972" s="57"/>
      <c r="AW972" s="57"/>
      <c r="AX972" s="57"/>
      <c r="AY972" s="57"/>
      <c r="AZ972" s="57"/>
      <c r="BA972" s="57"/>
      <c r="BB972" s="57"/>
      <c r="BC972" s="57"/>
      <c r="BD972" s="57"/>
      <c r="BE972" s="57"/>
      <c r="BF972" s="57"/>
      <c r="BG972" s="57"/>
      <c r="BH972" s="57"/>
      <c r="BI972" s="57"/>
      <c r="BJ972" s="57"/>
      <c r="BK972" s="57"/>
      <c r="BL972" s="57"/>
      <c r="BM972" s="57"/>
      <c r="BN972" s="57"/>
      <c r="BO972" s="57"/>
      <c r="BP972" s="57"/>
      <c r="BQ972" s="57"/>
      <c r="BR972" s="57"/>
      <c r="BS972" s="57"/>
      <c r="BT972" s="57"/>
      <c r="BU972" s="57"/>
      <c r="BV972" s="57"/>
      <c r="BW972" s="57"/>
      <c r="BX972" s="57"/>
      <c r="BY972" s="57"/>
      <c r="BZ972" s="57"/>
      <c r="CA972" s="57"/>
      <c r="CB972" s="57"/>
      <c r="CC972" s="57"/>
      <c r="CD972" s="57"/>
      <c r="CE972" s="57"/>
      <c r="CF972" s="57"/>
      <c r="CG972" s="57"/>
      <c r="CH972" s="57"/>
      <c r="CI972" s="57"/>
      <c r="CJ972" s="57"/>
      <c r="CK972" s="57"/>
      <c r="CL972" s="57"/>
      <c r="CM972" s="57"/>
      <c r="CN972" s="57"/>
      <c r="CO972" s="57"/>
      <c r="CP972" s="57"/>
      <c r="CQ972" s="57"/>
      <c r="CR972" s="57"/>
      <c r="CS972" s="57"/>
      <c r="CT972" s="57"/>
      <c r="CU972" s="57"/>
      <c r="CV972" s="57"/>
      <c r="CW972" s="57"/>
      <c r="CX972" s="57"/>
      <c r="CY972" s="57"/>
      <c r="CZ972" s="57"/>
      <c r="DA972" s="57"/>
      <c r="DB972" s="57"/>
      <c r="DC972" s="57"/>
      <c r="DD972" s="57"/>
      <c r="DE972" s="57"/>
      <c r="DF972" s="57"/>
      <c r="DG972" s="57"/>
      <c r="DH972" s="57"/>
      <c r="DI972" s="57"/>
      <c r="DJ972" s="57"/>
      <c r="DK972" s="57"/>
      <c r="DL972" s="57"/>
      <c r="DM972" s="57"/>
      <c r="DN972" s="57"/>
      <c r="DO972" s="57"/>
      <c r="DP972" s="57"/>
      <c r="DQ972" s="57"/>
      <c r="DR972" s="57"/>
      <c r="DS972" s="57"/>
      <c r="DT972" s="57"/>
      <c r="DU972" s="57"/>
      <c r="DV972" s="57"/>
      <c r="DW972" s="57"/>
      <c r="DX972" s="57"/>
      <c r="DY972" s="57"/>
      <c r="DZ972" s="57"/>
      <c r="EA972" s="57"/>
      <c r="EB972" s="57"/>
      <c r="EC972" s="57"/>
      <c r="ED972" s="57"/>
      <c r="EE972" s="57"/>
      <c r="EF972" s="57"/>
      <c r="EG972" s="57"/>
      <c r="EH972" s="57"/>
      <c r="EI972" s="57"/>
      <c r="EJ972" s="57"/>
      <c r="EK972" s="57"/>
      <c r="EL972" s="57"/>
      <c r="EM972" s="57"/>
      <c r="EN972" s="57"/>
      <c r="EO972" s="57"/>
      <c r="EP972" s="57"/>
      <c r="EQ972" s="57"/>
      <c r="ER972" s="57"/>
      <c r="ES972" s="57"/>
      <c r="ET972" s="57"/>
      <c r="EU972" s="57"/>
      <c r="EV972" s="57"/>
      <c r="EW972" s="57"/>
      <c r="EX972" s="57"/>
      <c r="EY972" s="57"/>
      <c r="EZ972" s="57"/>
      <c r="FA972" s="57"/>
      <c r="FB972" s="57"/>
      <c r="FC972" s="57"/>
      <c r="FD972" s="57"/>
      <c r="FE972" s="57"/>
      <c r="FF972" s="57"/>
      <c r="FG972" s="57"/>
      <c r="FH972" s="57"/>
      <c r="FI972" s="57"/>
      <c r="FJ972" s="57"/>
      <c r="FK972" s="57"/>
      <c r="FL972" s="57"/>
      <c r="FM972" s="57"/>
      <c r="FN972" s="57"/>
      <c r="FO972" s="57"/>
      <c r="FP972" s="57"/>
      <c r="FQ972" s="57"/>
      <c r="FR972" s="57"/>
      <c r="FS972" s="57"/>
      <c r="FT972" s="57"/>
      <c r="FU972" s="57"/>
      <c r="FV972" s="57"/>
      <c r="FW972" s="57"/>
      <c r="FX972" s="57"/>
      <c r="FY972" s="57"/>
      <c r="FZ972" s="57"/>
      <c r="GA972" s="57"/>
      <c r="GB972" s="57"/>
      <c r="GC972" s="57"/>
      <c r="GD972" s="57"/>
      <c r="GE972" s="57"/>
      <c r="GF972" s="57"/>
      <c r="GG972" s="57"/>
      <c r="GH972" s="57"/>
      <c r="GI972" s="57"/>
      <c r="GJ972" s="57"/>
      <c r="GK972" s="57"/>
      <c r="GL972" s="57"/>
      <c r="GM972" s="57"/>
      <c r="GN972" s="57"/>
      <c r="GO972" s="57"/>
      <c r="GP972" s="57"/>
      <c r="GQ972" s="57"/>
      <c r="GR972" s="57"/>
      <c r="GS972" s="57"/>
      <c r="GT972" s="57"/>
      <c r="GU972" s="57"/>
      <c r="GV972" s="57"/>
      <c r="GW972" s="57"/>
      <c r="GX972" s="57"/>
      <c r="GY972" s="57"/>
      <c r="GZ972" s="57"/>
      <c r="HA972" s="57"/>
      <c r="HB972" s="57"/>
      <c r="HC972" s="57"/>
      <c r="HD972" s="57"/>
      <c r="HE972" s="57"/>
      <c r="HF972" s="57"/>
      <c r="HG972" s="57"/>
      <c r="HH972" s="57"/>
      <c r="HI972" s="57"/>
      <c r="HJ972" s="57"/>
      <c r="HK972" s="57"/>
      <c r="HL972" s="57"/>
      <c r="HM972" s="57"/>
      <c r="HN972" s="57"/>
      <c r="HO972" s="57"/>
      <c r="HP972" s="57"/>
      <c r="HQ972" s="57"/>
      <c r="HR972" s="57"/>
      <c r="HS972" s="57"/>
      <c r="HT972" s="57"/>
      <c r="HU972" s="57"/>
      <c r="HV972" s="57"/>
      <c r="HW972" s="57"/>
      <c r="HX972" s="57"/>
      <c r="HY972" s="57"/>
      <c r="HZ972" s="57"/>
      <c r="IA972" s="57"/>
      <c r="IB972" s="57"/>
      <c r="IC972" s="57"/>
    </row>
    <row r="973" spans="4:237"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  <c r="AA973" s="57"/>
      <c r="AB973" s="57"/>
      <c r="AC973" s="57"/>
      <c r="AD973" s="57"/>
      <c r="AE973" s="57"/>
      <c r="AF973" s="57"/>
      <c r="AG973" s="57"/>
      <c r="AH973" s="57"/>
      <c r="AI973" s="57"/>
      <c r="AJ973" s="57"/>
      <c r="AK973" s="57"/>
      <c r="AL973" s="57"/>
      <c r="AM973" s="57"/>
      <c r="AN973" s="57"/>
      <c r="AO973" s="57"/>
      <c r="AP973" s="57"/>
      <c r="AQ973" s="57"/>
      <c r="AR973" s="57"/>
      <c r="AS973" s="57"/>
      <c r="AT973" s="57"/>
      <c r="AU973" s="57"/>
      <c r="AV973" s="57"/>
      <c r="AW973" s="57"/>
      <c r="AX973" s="57"/>
      <c r="AY973" s="57"/>
      <c r="AZ973" s="57"/>
      <c r="BA973" s="57"/>
      <c r="BB973" s="57"/>
      <c r="BC973" s="57"/>
      <c r="BD973" s="57"/>
      <c r="BE973" s="57"/>
      <c r="BF973" s="57"/>
      <c r="BG973" s="57"/>
      <c r="BH973" s="57"/>
      <c r="BI973" s="57"/>
      <c r="BJ973" s="57"/>
      <c r="BK973" s="57"/>
      <c r="BL973" s="57"/>
      <c r="BM973" s="57"/>
      <c r="BN973" s="57"/>
      <c r="BO973" s="57"/>
      <c r="BP973" s="57"/>
      <c r="BQ973" s="57"/>
      <c r="BR973" s="57"/>
      <c r="BS973" s="57"/>
      <c r="BT973" s="57"/>
      <c r="BU973" s="57"/>
      <c r="BV973" s="57"/>
      <c r="BW973" s="57"/>
      <c r="BX973" s="57"/>
      <c r="BY973" s="57"/>
      <c r="BZ973" s="57"/>
      <c r="CA973" s="57"/>
      <c r="CB973" s="57"/>
      <c r="CC973" s="57"/>
      <c r="CD973" s="57"/>
      <c r="CE973" s="57"/>
      <c r="CF973" s="57"/>
      <c r="CG973" s="57"/>
      <c r="CH973" s="57"/>
      <c r="CI973" s="57"/>
      <c r="CJ973" s="57"/>
      <c r="CK973" s="57"/>
      <c r="CL973" s="57"/>
      <c r="CM973" s="57"/>
      <c r="CN973" s="57"/>
      <c r="CO973" s="57"/>
      <c r="CP973" s="57"/>
      <c r="CQ973" s="57"/>
      <c r="CR973" s="57"/>
      <c r="CS973" s="57"/>
      <c r="CT973" s="57"/>
      <c r="CU973" s="57"/>
      <c r="CV973" s="57"/>
      <c r="CW973" s="57"/>
      <c r="CX973" s="57"/>
      <c r="CY973" s="57"/>
      <c r="CZ973" s="57"/>
      <c r="DA973" s="57"/>
      <c r="DB973" s="57"/>
      <c r="DC973" s="57"/>
      <c r="DD973" s="57"/>
      <c r="DE973" s="57"/>
      <c r="DF973" s="57"/>
      <c r="DG973" s="57"/>
      <c r="DH973" s="57"/>
      <c r="DI973" s="57"/>
      <c r="DJ973" s="57"/>
      <c r="DK973" s="57"/>
      <c r="DL973" s="57"/>
      <c r="DM973" s="57"/>
      <c r="DN973" s="57"/>
      <c r="DO973" s="57"/>
      <c r="DP973" s="57"/>
      <c r="DQ973" s="57"/>
      <c r="DR973" s="57"/>
      <c r="DS973" s="57"/>
      <c r="DT973" s="57"/>
      <c r="DU973" s="57"/>
      <c r="DV973" s="57"/>
      <c r="DW973" s="57"/>
      <c r="DX973" s="57"/>
      <c r="DY973" s="57"/>
      <c r="DZ973" s="57"/>
      <c r="EA973" s="57"/>
      <c r="EB973" s="57"/>
      <c r="EC973" s="57"/>
      <c r="ED973" s="57"/>
      <c r="EE973" s="57"/>
      <c r="EF973" s="57"/>
      <c r="EG973" s="57"/>
      <c r="EH973" s="57"/>
      <c r="EI973" s="57"/>
      <c r="EJ973" s="57"/>
      <c r="EK973" s="57"/>
      <c r="EL973" s="57"/>
      <c r="EM973" s="57"/>
      <c r="EN973" s="57"/>
      <c r="EO973" s="57"/>
      <c r="EP973" s="57"/>
      <c r="EQ973" s="57"/>
      <c r="ER973" s="57"/>
      <c r="ES973" s="57"/>
      <c r="ET973" s="57"/>
      <c r="EU973" s="57"/>
      <c r="EV973" s="57"/>
      <c r="EW973" s="57"/>
      <c r="EX973" s="57"/>
      <c r="EY973" s="57"/>
      <c r="EZ973" s="57"/>
      <c r="FA973" s="57"/>
      <c r="FB973" s="57"/>
      <c r="FC973" s="57"/>
      <c r="FD973" s="57"/>
      <c r="FE973" s="57"/>
      <c r="FF973" s="57"/>
      <c r="FG973" s="57"/>
      <c r="FH973" s="57"/>
      <c r="FI973" s="57"/>
      <c r="FJ973" s="57"/>
      <c r="FK973" s="57"/>
      <c r="FL973" s="57"/>
      <c r="FM973" s="57"/>
      <c r="FN973" s="57"/>
      <c r="FO973" s="57"/>
      <c r="FP973" s="57"/>
      <c r="FQ973" s="57"/>
      <c r="FR973" s="57"/>
      <c r="FS973" s="57"/>
      <c r="FT973" s="57"/>
      <c r="FU973" s="57"/>
      <c r="FV973" s="57"/>
      <c r="FW973" s="57"/>
      <c r="FX973" s="57"/>
      <c r="FY973" s="57"/>
      <c r="FZ973" s="57"/>
      <c r="GA973" s="57"/>
      <c r="GB973" s="57"/>
      <c r="GC973" s="57"/>
      <c r="GD973" s="57"/>
      <c r="GE973" s="57"/>
      <c r="GF973" s="57"/>
      <c r="GG973" s="57"/>
      <c r="GH973" s="57"/>
      <c r="GI973" s="57"/>
      <c r="GJ973" s="57"/>
      <c r="GK973" s="57"/>
      <c r="GL973" s="57"/>
      <c r="GM973" s="57"/>
      <c r="GN973" s="57"/>
      <c r="GO973" s="57"/>
      <c r="GP973" s="57"/>
      <c r="GQ973" s="57"/>
      <c r="GR973" s="57"/>
      <c r="GS973" s="57"/>
      <c r="GT973" s="57"/>
      <c r="GU973" s="57"/>
      <c r="GV973" s="57"/>
      <c r="GW973" s="57"/>
      <c r="GX973" s="57"/>
      <c r="GY973" s="57"/>
      <c r="GZ973" s="57"/>
      <c r="HA973" s="57"/>
      <c r="HB973" s="57"/>
      <c r="HC973" s="57"/>
      <c r="HD973" s="57"/>
      <c r="HE973" s="57"/>
      <c r="HF973" s="57"/>
      <c r="HG973" s="57"/>
      <c r="HH973" s="57"/>
      <c r="HI973" s="57"/>
      <c r="HJ973" s="57"/>
      <c r="HK973" s="57"/>
      <c r="HL973" s="57"/>
      <c r="HM973" s="57"/>
      <c r="HN973" s="57"/>
      <c r="HO973" s="57"/>
      <c r="HP973" s="57"/>
      <c r="HQ973" s="57"/>
      <c r="HR973" s="57"/>
      <c r="HS973" s="57"/>
      <c r="HT973" s="57"/>
      <c r="HU973" s="57"/>
      <c r="HV973" s="57"/>
      <c r="HW973" s="57"/>
      <c r="HX973" s="57"/>
      <c r="HY973" s="57"/>
      <c r="HZ973" s="57"/>
      <c r="IA973" s="57"/>
      <c r="IB973" s="57"/>
      <c r="IC973" s="57"/>
    </row>
    <row r="974" spans="4:237"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  <c r="AA974" s="57"/>
      <c r="AB974" s="57"/>
      <c r="AC974" s="57"/>
      <c r="AD974" s="57"/>
      <c r="AE974" s="57"/>
      <c r="AF974" s="57"/>
      <c r="AG974" s="57"/>
      <c r="AH974" s="57"/>
      <c r="AI974" s="57"/>
      <c r="AJ974" s="57"/>
      <c r="AK974" s="57"/>
      <c r="AL974" s="57"/>
      <c r="AM974" s="57"/>
      <c r="AN974" s="57"/>
      <c r="AO974" s="57"/>
      <c r="AP974" s="57"/>
      <c r="AQ974" s="57"/>
      <c r="AR974" s="57"/>
      <c r="AS974" s="57"/>
      <c r="AT974" s="57"/>
      <c r="AU974" s="57"/>
      <c r="AV974" s="57"/>
      <c r="AW974" s="57"/>
      <c r="AX974" s="57"/>
      <c r="AY974" s="57"/>
      <c r="AZ974" s="57"/>
      <c r="BA974" s="57"/>
      <c r="BB974" s="57"/>
      <c r="BC974" s="57"/>
      <c r="BD974" s="57"/>
      <c r="BE974" s="57"/>
      <c r="BF974" s="57"/>
      <c r="BG974" s="57"/>
      <c r="BH974" s="57"/>
      <c r="BI974" s="57"/>
      <c r="BJ974" s="57"/>
      <c r="BK974" s="57"/>
      <c r="BL974" s="57"/>
      <c r="BM974" s="57"/>
      <c r="BN974" s="57"/>
      <c r="BO974" s="57"/>
      <c r="BP974" s="57"/>
      <c r="BQ974" s="57"/>
      <c r="BR974" s="57"/>
      <c r="BS974" s="57"/>
      <c r="BT974" s="57"/>
      <c r="BU974" s="57"/>
      <c r="BV974" s="57"/>
      <c r="BW974" s="57"/>
      <c r="BX974" s="57"/>
      <c r="BY974" s="57"/>
      <c r="BZ974" s="57"/>
      <c r="CA974" s="57"/>
      <c r="CB974" s="57"/>
      <c r="CC974" s="57"/>
      <c r="CD974" s="57"/>
      <c r="CE974" s="57"/>
      <c r="CF974" s="57"/>
      <c r="CG974" s="57"/>
      <c r="CH974" s="57"/>
      <c r="CI974" s="57"/>
      <c r="CJ974" s="57"/>
      <c r="CK974" s="57"/>
      <c r="CL974" s="57"/>
      <c r="CM974" s="57"/>
      <c r="CN974" s="57"/>
      <c r="CO974" s="57"/>
      <c r="CP974" s="57"/>
      <c r="CQ974" s="57"/>
      <c r="CR974" s="57"/>
      <c r="CS974" s="57"/>
      <c r="CT974" s="57"/>
      <c r="CU974" s="57"/>
      <c r="CV974" s="57"/>
      <c r="CW974" s="57"/>
      <c r="CX974" s="57"/>
      <c r="CY974" s="57"/>
      <c r="CZ974" s="57"/>
      <c r="DA974" s="57"/>
      <c r="DB974" s="57"/>
      <c r="DC974" s="57"/>
      <c r="DD974" s="57"/>
      <c r="DE974" s="57"/>
      <c r="DF974" s="57"/>
      <c r="DG974" s="57"/>
      <c r="DH974" s="57"/>
      <c r="DI974" s="57"/>
      <c r="DJ974" s="57"/>
      <c r="DK974" s="57"/>
      <c r="DL974" s="57"/>
      <c r="DM974" s="57"/>
      <c r="DN974" s="57"/>
      <c r="DO974" s="57"/>
      <c r="DP974" s="57"/>
      <c r="DQ974" s="57"/>
      <c r="DR974" s="57"/>
      <c r="DS974" s="57"/>
      <c r="DT974" s="57"/>
      <c r="DU974" s="57"/>
      <c r="DV974" s="57"/>
      <c r="DW974" s="57"/>
      <c r="DX974" s="57"/>
      <c r="DY974" s="57"/>
      <c r="DZ974" s="57"/>
      <c r="EA974" s="57"/>
      <c r="EB974" s="57"/>
      <c r="EC974" s="57"/>
      <c r="ED974" s="57"/>
      <c r="EE974" s="57"/>
      <c r="EF974" s="57"/>
      <c r="EG974" s="57"/>
      <c r="EH974" s="57"/>
      <c r="EI974" s="57"/>
      <c r="EJ974" s="57"/>
      <c r="EK974" s="57"/>
      <c r="EL974" s="57"/>
      <c r="EM974" s="57"/>
      <c r="EN974" s="57"/>
      <c r="EO974" s="57"/>
      <c r="EP974" s="57"/>
      <c r="EQ974" s="57"/>
      <c r="ER974" s="57"/>
      <c r="ES974" s="57"/>
      <c r="ET974" s="57"/>
      <c r="EU974" s="57"/>
      <c r="EV974" s="57"/>
      <c r="EW974" s="57"/>
      <c r="EX974" s="57"/>
      <c r="EY974" s="57"/>
      <c r="EZ974" s="57"/>
      <c r="FA974" s="57"/>
      <c r="FB974" s="57"/>
      <c r="FC974" s="57"/>
      <c r="FD974" s="57"/>
      <c r="FE974" s="57"/>
      <c r="FF974" s="57"/>
      <c r="FG974" s="57"/>
      <c r="FH974" s="57"/>
      <c r="FI974" s="57"/>
      <c r="FJ974" s="57"/>
      <c r="FK974" s="57"/>
      <c r="FL974" s="57"/>
      <c r="FM974" s="57"/>
      <c r="FN974" s="57"/>
      <c r="FO974" s="57"/>
      <c r="FP974" s="57"/>
      <c r="FQ974" s="57"/>
      <c r="FR974" s="57"/>
      <c r="FS974" s="57"/>
      <c r="FT974" s="57"/>
      <c r="FU974" s="57"/>
      <c r="FV974" s="57"/>
      <c r="FW974" s="57"/>
      <c r="FX974" s="57"/>
      <c r="FY974" s="57"/>
      <c r="FZ974" s="57"/>
      <c r="GA974" s="57"/>
      <c r="GB974" s="57"/>
      <c r="GC974" s="57"/>
      <c r="GD974" s="57"/>
      <c r="GE974" s="57"/>
      <c r="GF974" s="57"/>
      <c r="GG974" s="57"/>
      <c r="GH974" s="57"/>
      <c r="GI974" s="57"/>
      <c r="GJ974" s="57"/>
      <c r="GK974" s="57"/>
      <c r="GL974" s="57"/>
      <c r="GM974" s="57"/>
      <c r="GN974" s="57"/>
      <c r="GO974" s="57"/>
      <c r="GP974" s="57"/>
      <c r="GQ974" s="57"/>
      <c r="GR974" s="57"/>
      <c r="GS974" s="57"/>
      <c r="GT974" s="57"/>
      <c r="GU974" s="57"/>
      <c r="GV974" s="57"/>
      <c r="GW974" s="57"/>
      <c r="GX974" s="57"/>
      <c r="GY974" s="57"/>
      <c r="GZ974" s="57"/>
      <c r="HA974" s="57"/>
      <c r="HB974" s="57"/>
      <c r="HC974" s="57"/>
      <c r="HD974" s="57"/>
      <c r="HE974" s="57"/>
      <c r="HF974" s="57"/>
      <c r="HG974" s="57"/>
      <c r="HH974" s="57"/>
      <c r="HI974" s="57"/>
      <c r="HJ974" s="57"/>
      <c r="HK974" s="57"/>
      <c r="HL974" s="57"/>
      <c r="HM974" s="57"/>
      <c r="HN974" s="57"/>
      <c r="HO974" s="57"/>
      <c r="HP974" s="57"/>
      <c r="HQ974" s="57"/>
      <c r="HR974" s="57"/>
      <c r="HS974" s="57"/>
      <c r="HT974" s="57"/>
      <c r="HU974" s="57"/>
      <c r="HV974" s="57"/>
      <c r="HW974" s="57"/>
      <c r="HX974" s="57"/>
      <c r="HY974" s="57"/>
      <c r="HZ974" s="57"/>
      <c r="IA974" s="57"/>
      <c r="IB974" s="57"/>
      <c r="IC974" s="57"/>
    </row>
    <row r="975" spans="4:237"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  <c r="AA975" s="57"/>
      <c r="AB975" s="57"/>
      <c r="AC975" s="57"/>
      <c r="AD975" s="57"/>
      <c r="AE975" s="57"/>
      <c r="AF975" s="57"/>
      <c r="AG975" s="57"/>
      <c r="AH975" s="57"/>
      <c r="AI975" s="57"/>
      <c r="AJ975" s="57"/>
      <c r="AK975" s="57"/>
      <c r="AL975" s="57"/>
      <c r="AM975" s="57"/>
      <c r="AN975" s="57"/>
      <c r="AO975" s="57"/>
      <c r="AP975" s="57"/>
      <c r="AQ975" s="57"/>
      <c r="AR975" s="57"/>
      <c r="AS975" s="57"/>
      <c r="AT975" s="57"/>
      <c r="AU975" s="57"/>
      <c r="AV975" s="57"/>
      <c r="AW975" s="57"/>
      <c r="AX975" s="57"/>
      <c r="AY975" s="57"/>
      <c r="AZ975" s="57"/>
      <c r="BA975" s="57"/>
      <c r="BB975" s="57"/>
      <c r="BC975" s="57"/>
      <c r="BD975" s="57"/>
      <c r="BE975" s="57"/>
      <c r="BF975" s="57"/>
      <c r="BG975" s="57"/>
      <c r="BH975" s="57"/>
      <c r="BI975" s="57"/>
      <c r="BJ975" s="57"/>
      <c r="BK975" s="57"/>
      <c r="BL975" s="57"/>
      <c r="BM975" s="57"/>
      <c r="BN975" s="57"/>
      <c r="BO975" s="57"/>
      <c r="BP975" s="57"/>
      <c r="BQ975" s="57"/>
      <c r="BR975" s="57"/>
      <c r="BS975" s="57"/>
      <c r="BT975" s="57"/>
      <c r="BU975" s="57"/>
      <c r="BV975" s="57"/>
      <c r="BW975" s="57"/>
      <c r="BX975" s="57"/>
      <c r="BY975" s="57"/>
      <c r="BZ975" s="57"/>
      <c r="CA975" s="57"/>
      <c r="CB975" s="57"/>
      <c r="CC975" s="57"/>
      <c r="CD975" s="57"/>
      <c r="CE975" s="57"/>
      <c r="CF975" s="57"/>
      <c r="CG975" s="57"/>
      <c r="CH975" s="57"/>
      <c r="CI975" s="57"/>
      <c r="CJ975" s="57"/>
      <c r="CK975" s="57"/>
      <c r="CL975" s="57"/>
      <c r="CM975" s="57"/>
      <c r="CN975" s="57"/>
      <c r="CO975" s="57"/>
      <c r="CP975" s="57"/>
      <c r="CQ975" s="57"/>
      <c r="CR975" s="57"/>
      <c r="CS975" s="57"/>
      <c r="CT975" s="57"/>
      <c r="CU975" s="57"/>
      <c r="CV975" s="57"/>
      <c r="CW975" s="57"/>
      <c r="CX975" s="57"/>
      <c r="CY975" s="57"/>
      <c r="CZ975" s="57"/>
      <c r="DA975" s="57"/>
      <c r="DB975" s="57"/>
      <c r="DC975" s="57"/>
      <c r="DD975" s="57"/>
      <c r="DE975" s="57"/>
      <c r="DF975" s="57"/>
      <c r="DG975" s="57"/>
      <c r="DH975" s="57"/>
      <c r="DI975" s="57"/>
      <c r="DJ975" s="57"/>
      <c r="DK975" s="57"/>
      <c r="DL975" s="57"/>
      <c r="DM975" s="57"/>
      <c r="DN975" s="57"/>
      <c r="DO975" s="57"/>
      <c r="DP975" s="57"/>
      <c r="DQ975" s="57"/>
      <c r="DR975" s="57"/>
      <c r="DS975" s="57"/>
      <c r="DT975" s="57"/>
      <c r="DU975" s="57"/>
      <c r="DV975" s="57"/>
      <c r="DW975" s="57"/>
      <c r="DX975" s="57"/>
      <c r="DY975" s="57"/>
      <c r="DZ975" s="57"/>
      <c r="EA975" s="57"/>
      <c r="EB975" s="57"/>
      <c r="EC975" s="57"/>
      <c r="ED975" s="57"/>
      <c r="EE975" s="57"/>
      <c r="EF975" s="57"/>
      <c r="EG975" s="57"/>
      <c r="EH975" s="57"/>
      <c r="EI975" s="57"/>
      <c r="EJ975" s="57"/>
      <c r="EK975" s="57"/>
      <c r="EL975" s="57"/>
      <c r="EM975" s="57"/>
      <c r="EN975" s="57"/>
      <c r="EO975" s="57"/>
      <c r="EP975" s="57"/>
      <c r="EQ975" s="57"/>
      <c r="ER975" s="57"/>
      <c r="ES975" s="57"/>
      <c r="ET975" s="57"/>
      <c r="EU975" s="57"/>
      <c r="EV975" s="57"/>
      <c r="EW975" s="57"/>
      <c r="EX975" s="57"/>
      <c r="EY975" s="57"/>
      <c r="EZ975" s="57"/>
      <c r="FA975" s="57"/>
      <c r="FB975" s="57"/>
      <c r="FC975" s="57"/>
      <c r="FD975" s="57"/>
      <c r="FE975" s="57"/>
      <c r="FF975" s="57"/>
      <c r="FG975" s="57"/>
      <c r="FH975" s="57"/>
      <c r="FI975" s="57"/>
      <c r="FJ975" s="57"/>
      <c r="FK975" s="57"/>
      <c r="FL975" s="57"/>
      <c r="FM975" s="57"/>
      <c r="FN975" s="57"/>
      <c r="FO975" s="57"/>
      <c r="FP975" s="57"/>
      <c r="FQ975" s="57"/>
      <c r="FR975" s="57"/>
      <c r="FS975" s="57"/>
      <c r="FT975" s="57"/>
      <c r="FU975" s="57"/>
      <c r="FV975" s="57"/>
      <c r="FW975" s="57"/>
      <c r="FX975" s="57"/>
      <c r="FY975" s="57"/>
      <c r="FZ975" s="57"/>
      <c r="GA975" s="57"/>
      <c r="GB975" s="57"/>
      <c r="GC975" s="57"/>
      <c r="GD975" s="57"/>
      <c r="GE975" s="57"/>
      <c r="GF975" s="57"/>
      <c r="GG975" s="57"/>
      <c r="GH975" s="57"/>
      <c r="GI975" s="57"/>
      <c r="GJ975" s="57"/>
      <c r="GK975" s="57"/>
      <c r="GL975" s="57"/>
      <c r="GM975" s="57"/>
      <c r="GN975" s="57"/>
      <c r="GO975" s="57"/>
      <c r="GP975" s="57"/>
      <c r="GQ975" s="57"/>
      <c r="GR975" s="57"/>
      <c r="GS975" s="57"/>
      <c r="GT975" s="57"/>
      <c r="GU975" s="57"/>
      <c r="GV975" s="57"/>
      <c r="GW975" s="57"/>
      <c r="GX975" s="57"/>
      <c r="GY975" s="57"/>
      <c r="GZ975" s="57"/>
      <c r="HA975" s="57"/>
      <c r="HB975" s="57"/>
      <c r="HC975" s="57"/>
      <c r="HD975" s="57"/>
      <c r="HE975" s="57"/>
      <c r="HF975" s="57"/>
      <c r="HG975" s="57"/>
      <c r="HH975" s="57"/>
      <c r="HI975" s="57"/>
      <c r="HJ975" s="57"/>
      <c r="HK975" s="57"/>
      <c r="HL975" s="57"/>
      <c r="HM975" s="57"/>
      <c r="HN975" s="57"/>
      <c r="HO975" s="57"/>
      <c r="HP975" s="57"/>
      <c r="HQ975" s="57"/>
      <c r="HR975" s="57"/>
      <c r="HS975" s="57"/>
      <c r="HT975" s="57"/>
      <c r="HU975" s="57"/>
      <c r="HV975" s="57"/>
      <c r="HW975" s="57"/>
      <c r="HX975" s="57"/>
      <c r="HY975" s="57"/>
      <c r="HZ975" s="57"/>
      <c r="IA975" s="57"/>
      <c r="IB975" s="57"/>
      <c r="IC975" s="57"/>
    </row>
    <row r="976" spans="4:237"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  <c r="AA976" s="57"/>
      <c r="AB976" s="57"/>
      <c r="AC976" s="57"/>
      <c r="AD976" s="57"/>
      <c r="AE976" s="57"/>
      <c r="AF976" s="57"/>
      <c r="AG976" s="57"/>
      <c r="AH976" s="57"/>
      <c r="AI976" s="57"/>
      <c r="AJ976" s="57"/>
      <c r="AK976" s="57"/>
      <c r="AL976" s="57"/>
      <c r="AM976" s="57"/>
      <c r="AN976" s="57"/>
      <c r="AO976" s="57"/>
      <c r="AP976" s="57"/>
      <c r="AQ976" s="57"/>
      <c r="AR976" s="57"/>
      <c r="AS976" s="57"/>
      <c r="AT976" s="57"/>
      <c r="AU976" s="57"/>
      <c r="AV976" s="57"/>
      <c r="AW976" s="57"/>
      <c r="AX976" s="57"/>
      <c r="AY976" s="57"/>
      <c r="AZ976" s="57"/>
      <c r="BA976" s="57"/>
      <c r="BB976" s="57"/>
      <c r="BC976" s="57"/>
      <c r="BD976" s="57"/>
      <c r="BE976" s="57"/>
      <c r="BF976" s="57"/>
      <c r="BG976" s="57"/>
      <c r="BH976" s="57"/>
      <c r="BI976" s="57"/>
      <c r="BJ976" s="57"/>
      <c r="BK976" s="57"/>
      <c r="BL976" s="57"/>
      <c r="BM976" s="57"/>
      <c r="BN976" s="57"/>
      <c r="BO976" s="57"/>
      <c r="BP976" s="57"/>
      <c r="BQ976" s="57"/>
      <c r="BR976" s="57"/>
      <c r="BS976" s="57"/>
      <c r="BT976" s="57"/>
      <c r="BU976" s="57"/>
      <c r="BV976" s="57"/>
      <c r="BW976" s="57"/>
      <c r="BX976" s="57"/>
      <c r="BY976" s="57"/>
      <c r="BZ976" s="57"/>
      <c r="CA976" s="57"/>
      <c r="CB976" s="57"/>
      <c r="CC976" s="57"/>
      <c r="CD976" s="57"/>
      <c r="CE976" s="57"/>
      <c r="CF976" s="57"/>
      <c r="CG976" s="57"/>
      <c r="CH976" s="57"/>
      <c r="CI976" s="57"/>
      <c r="CJ976" s="57"/>
      <c r="CK976" s="57"/>
      <c r="CL976" s="57"/>
      <c r="CM976" s="57"/>
      <c r="CN976" s="57"/>
      <c r="CO976" s="57"/>
      <c r="CP976" s="57"/>
      <c r="CQ976" s="57"/>
      <c r="CR976" s="57"/>
      <c r="CS976" s="57"/>
      <c r="CT976" s="57"/>
      <c r="CU976" s="57"/>
      <c r="CV976" s="57"/>
      <c r="CW976" s="57"/>
      <c r="CX976" s="57"/>
      <c r="CY976" s="57"/>
      <c r="CZ976" s="57"/>
      <c r="DA976" s="57"/>
      <c r="DB976" s="57"/>
      <c r="DC976" s="57"/>
      <c r="DD976" s="57"/>
      <c r="DE976" s="57"/>
      <c r="DF976" s="57"/>
      <c r="DG976" s="57"/>
      <c r="DH976" s="57"/>
      <c r="DI976" s="57"/>
      <c r="DJ976" s="57"/>
      <c r="DK976" s="57"/>
      <c r="DL976" s="57"/>
      <c r="DM976" s="57"/>
      <c r="DN976" s="57"/>
      <c r="DO976" s="57"/>
      <c r="DP976" s="57"/>
      <c r="DQ976" s="57"/>
      <c r="DR976" s="57"/>
      <c r="DS976" s="57"/>
      <c r="DT976" s="57"/>
      <c r="DU976" s="57"/>
      <c r="DV976" s="57"/>
      <c r="DW976" s="57"/>
      <c r="DX976" s="57"/>
      <c r="DY976" s="57"/>
      <c r="DZ976" s="57"/>
      <c r="EA976" s="57"/>
      <c r="EB976" s="57"/>
      <c r="EC976" s="57"/>
      <c r="ED976" s="57"/>
      <c r="EE976" s="57"/>
      <c r="EF976" s="57"/>
      <c r="EG976" s="57"/>
      <c r="EH976" s="57"/>
      <c r="EI976" s="57"/>
      <c r="EJ976" s="57"/>
      <c r="EK976" s="57"/>
      <c r="EL976" s="57"/>
      <c r="EM976" s="57"/>
      <c r="EN976" s="57"/>
      <c r="EO976" s="57"/>
      <c r="EP976" s="57"/>
      <c r="EQ976" s="57"/>
      <c r="ER976" s="57"/>
      <c r="ES976" s="57"/>
      <c r="ET976" s="57"/>
      <c r="EU976" s="57"/>
      <c r="EV976" s="57"/>
      <c r="EW976" s="57"/>
      <c r="EX976" s="57"/>
      <c r="EY976" s="57"/>
      <c r="EZ976" s="57"/>
      <c r="FA976" s="57"/>
      <c r="FB976" s="57"/>
      <c r="FC976" s="57"/>
      <c r="FD976" s="57"/>
      <c r="FE976" s="57"/>
      <c r="FF976" s="57"/>
      <c r="FG976" s="57"/>
      <c r="FH976" s="57"/>
      <c r="FI976" s="57"/>
      <c r="FJ976" s="57"/>
      <c r="FK976" s="57"/>
      <c r="FL976" s="57"/>
      <c r="FM976" s="57"/>
      <c r="FN976" s="57"/>
      <c r="FO976" s="57"/>
      <c r="FP976" s="57"/>
      <c r="FQ976" s="57"/>
      <c r="FR976" s="57"/>
      <c r="FS976" s="57"/>
      <c r="FT976" s="57"/>
      <c r="FU976" s="57"/>
      <c r="FV976" s="57"/>
      <c r="FW976" s="57"/>
      <c r="FX976" s="57"/>
      <c r="FY976" s="57"/>
      <c r="FZ976" s="57"/>
      <c r="GA976" s="57"/>
      <c r="GB976" s="57"/>
      <c r="GC976" s="57"/>
      <c r="GD976" s="57"/>
      <c r="GE976" s="57"/>
      <c r="GF976" s="57"/>
      <c r="GG976" s="57"/>
      <c r="GH976" s="57"/>
      <c r="GI976" s="57"/>
      <c r="GJ976" s="57"/>
      <c r="GK976" s="57"/>
      <c r="GL976" s="57"/>
      <c r="GM976" s="57"/>
      <c r="GN976" s="57"/>
      <c r="GO976" s="57"/>
      <c r="GP976" s="57"/>
      <c r="GQ976" s="57"/>
      <c r="GR976" s="57"/>
      <c r="GS976" s="57"/>
      <c r="GT976" s="57"/>
      <c r="GU976" s="57"/>
      <c r="GV976" s="57"/>
      <c r="GW976" s="57"/>
      <c r="GX976" s="57"/>
      <c r="GY976" s="57"/>
      <c r="GZ976" s="57"/>
      <c r="HA976" s="57"/>
      <c r="HB976" s="57"/>
      <c r="HC976" s="57"/>
      <c r="HD976" s="57"/>
      <c r="HE976" s="57"/>
      <c r="HF976" s="57"/>
      <c r="HG976" s="57"/>
      <c r="HH976" s="57"/>
      <c r="HI976" s="57"/>
      <c r="HJ976" s="57"/>
      <c r="HK976" s="57"/>
      <c r="HL976" s="57"/>
      <c r="HM976" s="57"/>
      <c r="HN976" s="57"/>
      <c r="HO976" s="57"/>
      <c r="HP976" s="57"/>
      <c r="HQ976" s="57"/>
      <c r="HR976" s="57"/>
      <c r="HS976" s="57"/>
      <c r="HT976" s="57"/>
      <c r="HU976" s="57"/>
      <c r="HV976" s="57"/>
      <c r="HW976" s="57"/>
      <c r="HX976" s="57"/>
      <c r="HY976" s="57"/>
      <c r="HZ976" s="57"/>
      <c r="IA976" s="57"/>
      <c r="IB976" s="57"/>
      <c r="IC976" s="57"/>
    </row>
    <row r="977" spans="4:237"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  <c r="AA977" s="57"/>
      <c r="AB977" s="57"/>
      <c r="AC977" s="57"/>
      <c r="AD977" s="57"/>
      <c r="AE977" s="57"/>
      <c r="AF977" s="57"/>
      <c r="AG977" s="57"/>
      <c r="AH977" s="57"/>
      <c r="AI977" s="57"/>
      <c r="AJ977" s="57"/>
      <c r="AK977" s="57"/>
      <c r="AL977" s="57"/>
      <c r="AM977" s="57"/>
      <c r="AN977" s="57"/>
      <c r="AO977" s="57"/>
      <c r="AP977" s="57"/>
      <c r="AQ977" s="57"/>
      <c r="AR977" s="57"/>
      <c r="AS977" s="57"/>
      <c r="AT977" s="57"/>
      <c r="AU977" s="57"/>
      <c r="AV977" s="57"/>
      <c r="AW977" s="57"/>
      <c r="AX977" s="57"/>
      <c r="AY977" s="57"/>
      <c r="AZ977" s="57"/>
      <c r="BA977" s="57"/>
      <c r="BB977" s="57"/>
      <c r="BC977" s="57"/>
      <c r="BD977" s="57"/>
      <c r="BE977" s="57"/>
      <c r="BF977" s="57"/>
      <c r="BG977" s="57"/>
      <c r="BH977" s="57"/>
      <c r="BI977" s="57"/>
      <c r="BJ977" s="57"/>
      <c r="BK977" s="57"/>
      <c r="BL977" s="57"/>
      <c r="BM977" s="57"/>
      <c r="BN977" s="57"/>
      <c r="BO977" s="57"/>
      <c r="BP977" s="57"/>
      <c r="BQ977" s="57"/>
      <c r="BR977" s="57"/>
      <c r="BS977" s="57"/>
      <c r="BT977" s="57"/>
      <c r="BU977" s="57"/>
      <c r="BV977" s="57"/>
      <c r="BW977" s="57"/>
      <c r="BX977" s="57"/>
      <c r="BY977" s="57"/>
      <c r="BZ977" s="57"/>
      <c r="CA977" s="57"/>
      <c r="CB977" s="57"/>
      <c r="CC977" s="57"/>
      <c r="CD977" s="57"/>
      <c r="CE977" s="57"/>
      <c r="CF977" s="57"/>
      <c r="CG977" s="57"/>
      <c r="CH977" s="57"/>
      <c r="CI977" s="57"/>
      <c r="CJ977" s="57"/>
      <c r="CK977" s="57"/>
      <c r="CL977" s="57"/>
      <c r="CM977" s="57"/>
      <c r="CN977" s="57"/>
      <c r="CO977" s="57"/>
      <c r="CP977" s="57"/>
      <c r="CQ977" s="57"/>
      <c r="CR977" s="57"/>
      <c r="CS977" s="57"/>
      <c r="CT977" s="57"/>
      <c r="CU977" s="57"/>
      <c r="CV977" s="57"/>
      <c r="CW977" s="57"/>
      <c r="CX977" s="57"/>
      <c r="CY977" s="57"/>
      <c r="CZ977" s="57"/>
      <c r="DA977" s="57"/>
      <c r="DB977" s="57"/>
      <c r="DC977" s="57"/>
      <c r="DD977" s="57"/>
      <c r="DE977" s="57"/>
      <c r="DF977" s="57"/>
      <c r="DG977" s="57"/>
      <c r="DH977" s="57"/>
      <c r="DI977" s="57"/>
      <c r="DJ977" s="57"/>
      <c r="DK977" s="57"/>
      <c r="DL977" s="57"/>
      <c r="DM977" s="57"/>
      <c r="DN977" s="57"/>
      <c r="DO977" s="57"/>
      <c r="DP977" s="57"/>
      <c r="DQ977" s="57"/>
      <c r="DR977" s="57"/>
      <c r="DS977" s="57"/>
      <c r="DT977" s="57"/>
      <c r="DU977" s="57"/>
      <c r="DV977" s="57"/>
      <c r="DW977" s="57"/>
      <c r="DX977" s="57"/>
      <c r="DY977" s="57"/>
      <c r="DZ977" s="57"/>
      <c r="EA977" s="57"/>
      <c r="EB977" s="57"/>
      <c r="EC977" s="57"/>
      <c r="ED977" s="57"/>
      <c r="EE977" s="57"/>
      <c r="EF977" s="57"/>
      <c r="EG977" s="57"/>
      <c r="EH977" s="57"/>
      <c r="EI977" s="57"/>
      <c r="EJ977" s="57"/>
      <c r="EK977" s="57"/>
      <c r="EL977" s="57"/>
      <c r="EM977" s="57"/>
      <c r="EN977" s="57"/>
      <c r="EO977" s="57"/>
      <c r="EP977" s="57"/>
      <c r="EQ977" s="57"/>
      <c r="ER977" s="57"/>
      <c r="ES977" s="57"/>
      <c r="ET977" s="57"/>
      <c r="EU977" s="57"/>
      <c r="EV977" s="57"/>
      <c r="EW977" s="57"/>
      <c r="EX977" s="57"/>
      <c r="EY977" s="57"/>
      <c r="EZ977" s="57"/>
      <c r="FA977" s="57"/>
      <c r="FB977" s="57"/>
      <c r="FC977" s="57"/>
      <c r="FD977" s="57"/>
      <c r="FE977" s="57"/>
      <c r="FF977" s="57"/>
      <c r="FG977" s="57"/>
      <c r="FH977" s="57"/>
      <c r="FI977" s="57"/>
      <c r="FJ977" s="57"/>
      <c r="FK977" s="57"/>
      <c r="FL977" s="57"/>
      <c r="FM977" s="57"/>
      <c r="FN977" s="57"/>
      <c r="FO977" s="57"/>
      <c r="FP977" s="57"/>
      <c r="FQ977" s="57"/>
      <c r="FR977" s="57"/>
      <c r="FS977" s="57"/>
      <c r="FT977" s="57"/>
      <c r="FU977" s="57"/>
      <c r="FV977" s="57"/>
      <c r="FW977" s="57"/>
      <c r="FX977" s="57"/>
      <c r="FY977" s="57"/>
      <c r="FZ977" s="57"/>
      <c r="GA977" s="57"/>
      <c r="GB977" s="57"/>
      <c r="GC977" s="57"/>
      <c r="GD977" s="57"/>
      <c r="GE977" s="57"/>
      <c r="GF977" s="57"/>
      <c r="GG977" s="57"/>
      <c r="GH977" s="57"/>
      <c r="GI977" s="57"/>
      <c r="GJ977" s="57"/>
      <c r="GK977" s="57"/>
      <c r="GL977" s="57"/>
      <c r="GM977" s="57"/>
      <c r="GN977" s="57"/>
      <c r="GO977" s="57"/>
      <c r="GP977" s="57"/>
      <c r="GQ977" s="57"/>
      <c r="GR977" s="57"/>
      <c r="GS977" s="57"/>
      <c r="GT977" s="57"/>
      <c r="GU977" s="57"/>
      <c r="GV977" s="57"/>
      <c r="GW977" s="57"/>
      <c r="GX977" s="57"/>
      <c r="GY977" s="57"/>
      <c r="GZ977" s="57"/>
      <c r="HA977" s="57"/>
      <c r="HB977" s="57"/>
      <c r="HC977" s="57"/>
      <c r="HD977" s="57"/>
      <c r="HE977" s="57"/>
      <c r="HF977" s="57"/>
      <c r="HG977" s="57"/>
      <c r="HH977" s="57"/>
      <c r="HI977" s="57"/>
      <c r="HJ977" s="57"/>
      <c r="HK977" s="57"/>
      <c r="HL977" s="57"/>
      <c r="HM977" s="57"/>
      <c r="HN977" s="57"/>
      <c r="HO977" s="57"/>
      <c r="HP977" s="57"/>
      <c r="HQ977" s="57"/>
      <c r="HR977" s="57"/>
      <c r="HS977" s="57"/>
      <c r="HT977" s="57"/>
      <c r="HU977" s="57"/>
      <c r="HV977" s="57"/>
      <c r="HW977" s="57"/>
      <c r="HX977" s="57"/>
      <c r="HY977" s="57"/>
      <c r="HZ977" s="57"/>
      <c r="IA977" s="57"/>
      <c r="IB977" s="57"/>
      <c r="IC977" s="57"/>
    </row>
    <row r="978" spans="4:237"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  <c r="AA978" s="57"/>
      <c r="AB978" s="57"/>
      <c r="AC978" s="57"/>
      <c r="AD978" s="57"/>
      <c r="AE978" s="57"/>
      <c r="AF978" s="57"/>
      <c r="AG978" s="57"/>
      <c r="AH978" s="57"/>
      <c r="AI978" s="57"/>
      <c r="AJ978" s="57"/>
      <c r="AK978" s="57"/>
      <c r="AL978" s="57"/>
      <c r="AM978" s="57"/>
      <c r="AN978" s="57"/>
      <c r="AO978" s="57"/>
      <c r="AP978" s="57"/>
      <c r="AQ978" s="57"/>
      <c r="AR978" s="57"/>
      <c r="AS978" s="57"/>
      <c r="AT978" s="57"/>
      <c r="AU978" s="57"/>
      <c r="AV978" s="57"/>
      <c r="AW978" s="57"/>
      <c r="AX978" s="57"/>
      <c r="AY978" s="57"/>
      <c r="AZ978" s="57"/>
      <c r="BA978" s="57"/>
      <c r="BB978" s="57"/>
      <c r="BC978" s="57"/>
      <c r="BD978" s="57"/>
      <c r="BE978" s="57"/>
      <c r="BF978" s="57"/>
      <c r="BG978" s="57"/>
      <c r="BH978" s="57"/>
      <c r="BI978" s="57"/>
      <c r="BJ978" s="57"/>
      <c r="BK978" s="57"/>
      <c r="BL978" s="57"/>
      <c r="BM978" s="57"/>
      <c r="BN978" s="57"/>
      <c r="BO978" s="57"/>
      <c r="BP978" s="57"/>
      <c r="BQ978" s="57"/>
      <c r="BR978" s="57"/>
      <c r="BS978" s="57"/>
      <c r="BT978" s="57"/>
      <c r="BU978" s="57"/>
      <c r="BV978" s="57"/>
      <c r="BW978" s="57"/>
      <c r="BX978" s="57"/>
      <c r="BY978" s="57"/>
      <c r="BZ978" s="57"/>
      <c r="CA978" s="57"/>
      <c r="CB978" s="57"/>
      <c r="CC978" s="57"/>
      <c r="CD978" s="57"/>
      <c r="CE978" s="57"/>
      <c r="CF978" s="57"/>
      <c r="CG978" s="57"/>
      <c r="CH978" s="57"/>
      <c r="CI978" s="57"/>
      <c r="CJ978" s="57"/>
      <c r="CK978" s="57"/>
      <c r="CL978" s="57"/>
      <c r="CM978" s="57"/>
      <c r="CN978" s="57"/>
      <c r="CO978" s="57"/>
      <c r="CP978" s="57"/>
      <c r="CQ978" s="57"/>
      <c r="CR978" s="57"/>
      <c r="CS978" s="57"/>
      <c r="CT978" s="57"/>
      <c r="CU978" s="57"/>
      <c r="CV978" s="57"/>
      <c r="CW978" s="57"/>
      <c r="CX978" s="57"/>
      <c r="CY978" s="57"/>
      <c r="CZ978" s="57"/>
      <c r="DA978" s="57"/>
      <c r="DB978" s="57"/>
      <c r="DC978" s="57"/>
      <c r="DD978" s="57"/>
      <c r="DE978" s="57"/>
      <c r="DF978" s="57"/>
      <c r="DG978" s="57"/>
      <c r="DH978" s="57"/>
      <c r="DI978" s="57"/>
      <c r="DJ978" s="57"/>
      <c r="DK978" s="57"/>
      <c r="DL978" s="57"/>
      <c r="DM978" s="57"/>
      <c r="DN978" s="57"/>
      <c r="DO978" s="57"/>
      <c r="DP978" s="57"/>
      <c r="DQ978" s="57"/>
      <c r="DR978" s="57"/>
      <c r="DS978" s="57"/>
      <c r="DT978" s="57"/>
      <c r="DU978" s="57"/>
      <c r="DV978" s="57"/>
      <c r="DW978" s="57"/>
      <c r="DX978" s="57"/>
      <c r="DY978" s="57"/>
      <c r="DZ978" s="57"/>
      <c r="EA978" s="57"/>
      <c r="EB978" s="57"/>
      <c r="EC978" s="57"/>
      <c r="ED978" s="57"/>
      <c r="EE978" s="57"/>
      <c r="EF978" s="57"/>
      <c r="EG978" s="57"/>
      <c r="EH978" s="57"/>
      <c r="EI978" s="57"/>
      <c r="EJ978" s="57"/>
      <c r="EK978" s="57"/>
      <c r="EL978" s="57"/>
      <c r="EM978" s="57"/>
      <c r="EN978" s="57"/>
      <c r="EO978" s="57"/>
      <c r="EP978" s="57"/>
      <c r="EQ978" s="57"/>
      <c r="ER978" s="57"/>
      <c r="ES978" s="57"/>
      <c r="ET978" s="57"/>
      <c r="EU978" s="57"/>
      <c r="EV978" s="57"/>
      <c r="EW978" s="57"/>
      <c r="EX978" s="57"/>
      <c r="EY978" s="57"/>
      <c r="EZ978" s="57"/>
      <c r="FA978" s="57"/>
      <c r="FB978" s="57"/>
      <c r="FC978" s="57"/>
      <c r="FD978" s="57"/>
      <c r="FE978" s="57"/>
      <c r="FF978" s="57"/>
      <c r="FG978" s="57"/>
      <c r="FH978" s="57"/>
      <c r="FI978" s="57"/>
      <c r="FJ978" s="57"/>
      <c r="FK978" s="57"/>
      <c r="FL978" s="57"/>
      <c r="FM978" s="57"/>
      <c r="FN978" s="57"/>
      <c r="FO978" s="57"/>
      <c r="FP978" s="57"/>
      <c r="FQ978" s="57"/>
      <c r="FR978" s="57"/>
      <c r="FS978" s="57"/>
      <c r="FT978" s="57"/>
      <c r="FU978" s="57"/>
      <c r="FV978" s="57"/>
      <c r="FW978" s="57"/>
      <c r="FX978" s="57"/>
      <c r="FY978" s="57"/>
      <c r="FZ978" s="57"/>
      <c r="GA978" s="57"/>
      <c r="GB978" s="57"/>
      <c r="GC978" s="57"/>
      <c r="GD978" s="57"/>
      <c r="GE978" s="57"/>
      <c r="GF978" s="57"/>
      <c r="GG978" s="57"/>
      <c r="GH978" s="57"/>
      <c r="GI978" s="57"/>
      <c r="GJ978" s="57"/>
      <c r="GK978" s="57"/>
      <c r="GL978" s="57"/>
      <c r="GM978" s="57"/>
      <c r="GN978" s="57"/>
      <c r="GO978" s="57"/>
      <c r="GP978" s="57"/>
      <c r="GQ978" s="57"/>
      <c r="GR978" s="57"/>
      <c r="GS978" s="57"/>
      <c r="GT978" s="57"/>
      <c r="GU978" s="57"/>
      <c r="GV978" s="57"/>
      <c r="GW978" s="57"/>
      <c r="GX978" s="57"/>
      <c r="GY978" s="57"/>
      <c r="GZ978" s="57"/>
      <c r="HA978" s="57"/>
      <c r="HB978" s="57"/>
      <c r="HC978" s="57"/>
      <c r="HD978" s="57"/>
      <c r="HE978" s="57"/>
      <c r="HF978" s="57"/>
      <c r="HG978" s="57"/>
      <c r="HH978" s="57"/>
      <c r="HI978" s="57"/>
      <c r="HJ978" s="57"/>
      <c r="HK978" s="57"/>
      <c r="HL978" s="57"/>
      <c r="HM978" s="57"/>
      <c r="HN978" s="57"/>
      <c r="HO978" s="57"/>
      <c r="HP978" s="57"/>
      <c r="HQ978" s="57"/>
      <c r="HR978" s="57"/>
      <c r="HS978" s="57"/>
      <c r="HT978" s="57"/>
      <c r="HU978" s="57"/>
      <c r="HV978" s="57"/>
      <c r="HW978" s="57"/>
      <c r="HX978" s="57"/>
      <c r="HY978" s="57"/>
      <c r="HZ978" s="57"/>
      <c r="IA978" s="57"/>
      <c r="IB978" s="57"/>
      <c r="IC978" s="57"/>
    </row>
    <row r="979" spans="4:237"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  <c r="AA979" s="57"/>
      <c r="AB979" s="57"/>
      <c r="AC979" s="57"/>
      <c r="AD979" s="57"/>
      <c r="AE979" s="57"/>
      <c r="AF979" s="57"/>
      <c r="AG979" s="57"/>
      <c r="AH979" s="57"/>
      <c r="AI979" s="57"/>
      <c r="AJ979" s="57"/>
      <c r="AK979" s="57"/>
      <c r="AL979" s="57"/>
      <c r="AM979" s="57"/>
      <c r="AN979" s="57"/>
      <c r="AO979" s="57"/>
      <c r="AP979" s="57"/>
      <c r="AQ979" s="57"/>
      <c r="AR979" s="57"/>
      <c r="AS979" s="57"/>
      <c r="AT979" s="57"/>
      <c r="AU979" s="57"/>
      <c r="AV979" s="57"/>
      <c r="AW979" s="57"/>
      <c r="AX979" s="57"/>
      <c r="AY979" s="57"/>
      <c r="AZ979" s="57"/>
      <c r="BA979" s="57"/>
      <c r="BB979" s="57"/>
      <c r="BC979" s="57"/>
      <c r="BD979" s="57"/>
      <c r="BE979" s="57"/>
      <c r="BF979" s="57"/>
      <c r="BG979" s="57"/>
      <c r="BH979" s="57"/>
      <c r="BI979" s="57"/>
      <c r="BJ979" s="57"/>
      <c r="BK979" s="57"/>
      <c r="BL979" s="57"/>
      <c r="BM979" s="57"/>
      <c r="BN979" s="57"/>
      <c r="BO979" s="57"/>
      <c r="BP979" s="57"/>
      <c r="BQ979" s="57"/>
      <c r="BR979" s="57"/>
      <c r="BS979" s="57"/>
      <c r="BT979" s="57"/>
      <c r="BU979" s="57"/>
      <c r="BV979" s="57"/>
      <c r="BW979" s="57"/>
      <c r="BX979" s="57"/>
      <c r="BY979" s="57"/>
      <c r="BZ979" s="57"/>
      <c r="CA979" s="57"/>
      <c r="CB979" s="57"/>
      <c r="CC979" s="57"/>
      <c r="CD979" s="57"/>
      <c r="CE979" s="57"/>
      <c r="CF979" s="57"/>
      <c r="CG979" s="57"/>
      <c r="CH979" s="57"/>
      <c r="CI979" s="57"/>
      <c r="CJ979" s="57"/>
      <c r="CK979" s="57"/>
      <c r="CL979" s="57"/>
      <c r="CM979" s="57"/>
      <c r="CN979" s="57"/>
      <c r="CO979" s="57"/>
      <c r="CP979" s="57"/>
      <c r="CQ979" s="57"/>
      <c r="CR979" s="57"/>
      <c r="CS979" s="57"/>
      <c r="CT979" s="57"/>
      <c r="CU979" s="57"/>
      <c r="CV979" s="57"/>
      <c r="CW979" s="57"/>
      <c r="CX979" s="57"/>
      <c r="CY979" s="57"/>
      <c r="CZ979" s="57"/>
      <c r="DA979" s="57"/>
      <c r="DB979" s="57"/>
      <c r="DC979" s="57"/>
      <c r="DD979" s="57"/>
      <c r="DE979" s="57"/>
      <c r="DF979" s="57"/>
      <c r="DG979" s="57"/>
      <c r="DH979" s="57"/>
      <c r="DI979" s="57"/>
      <c r="DJ979" s="57"/>
      <c r="DK979" s="57"/>
      <c r="DL979" s="57"/>
      <c r="DM979" s="57"/>
      <c r="DN979" s="57"/>
      <c r="DO979" s="57"/>
      <c r="DP979" s="57"/>
      <c r="DQ979" s="57"/>
      <c r="DR979" s="57"/>
      <c r="DS979" s="57"/>
      <c r="DT979" s="57"/>
      <c r="DU979" s="57"/>
      <c r="DV979" s="57"/>
      <c r="DW979" s="57"/>
      <c r="DX979" s="57"/>
      <c r="DY979" s="57"/>
      <c r="DZ979" s="57"/>
      <c r="EA979" s="57"/>
      <c r="EB979" s="57"/>
      <c r="EC979" s="57"/>
      <c r="ED979" s="57"/>
      <c r="EE979" s="57"/>
      <c r="EF979" s="57"/>
      <c r="EG979" s="57"/>
      <c r="EH979" s="57"/>
      <c r="EI979" s="57"/>
      <c r="EJ979" s="57"/>
      <c r="EK979" s="57"/>
      <c r="EL979" s="57"/>
      <c r="EM979" s="57"/>
      <c r="EN979" s="57"/>
      <c r="EO979" s="57"/>
      <c r="EP979" s="57"/>
      <c r="EQ979" s="57"/>
      <c r="ER979" s="57"/>
      <c r="ES979" s="57"/>
      <c r="ET979" s="57"/>
      <c r="EU979" s="57"/>
      <c r="EV979" s="57"/>
      <c r="EW979" s="57"/>
      <c r="EX979" s="57"/>
      <c r="EY979" s="57"/>
      <c r="EZ979" s="57"/>
      <c r="FA979" s="57"/>
      <c r="FB979" s="57"/>
      <c r="FC979" s="57"/>
      <c r="FD979" s="57"/>
      <c r="FE979" s="57"/>
      <c r="FF979" s="57"/>
      <c r="FG979" s="57"/>
      <c r="FH979" s="57"/>
      <c r="FI979" s="57"/>
      <c r="FJ979" s="57"/>
      <c r="FK979" s="57"/>
      <c r="FL979" s="57"/>
      <c r="FM979" s="57"/>
      <c r="FN979" s="57"/>
      <c r="FO979" s="57"/>
      <c r="FP979" s="57"/>
      <c r="FQ979" s="57"/>
      <c r="FR979" s="57"/>
      <c r="FS979" s="57"/>
      <c r="FT979" s="57"/>
      <c r="FU979" s="57"/>
      <c r="FV979" s="57"/>
      <c r="FW979" s="57"/>
      <c r="FX979" s="57"/>
      <c r="FY979" s="57"/>
      <c r="FZ979" s="57"/>
      <c r="GA979" s="57"/>
      <c r="GB979" s="57"/>
      <c r="GC979" s="57"/>
      <c r="GD979" s="57"/>
      <c r="GE979" s="57"/>
      <c r="GF979" s="57"/>
      <c r="GG979" s="57"/>
      <c r="GH979" s="57"/>
      <c r="GI979" s="57"/>
      <c r="GJ979" s="57"/>
      <c r="GK979" s="57"/>
      <c r="GL979" s="57"/>
      <c r="GM979" s="57"/>
      <c r="GN979" s="57"/>
      <c r="GO979" s="57"/>
      <c r="GP979" s="57"/>
      <c r="GQ979" s="57"/>
      <c r="GR979" s="57"/>
      <c r="GS979" s="57"/>
      <c r="GT979" s="57"/>
      <c r="GU979" s="57"/>
      <c r="GV979" s="57"/>
      <c r="GW979" s="57"/>
      <c r="GX979" s="57"/>
      <c r="GY979" s="57"/>
      <c r="GZ979" s="57"/>
      <c r="HA979" s="57"/>
      <c r="HB979" s="57"/>
      <c r="HC979" s="57"/>
      <c r="HD979" s="57"/>
      <c r="HE979" s="57"/>
      <c r="HF979" s="57"/>
      <c r="HG979" s="57"/>
      <c r="HH979" s="57"/>
      <c r="HI979" s="57"/>
      <c r="HJ979" s="57"/>
      <c r="HK979" s="57"/>
      <c r="HL979" s="57"/>
      <c r="HM979" s="57"/>
      <c r="HN979" s="57"/>
      <c r="HO979" s="57"/>
      <c r="HP979" s="57"/>
      <c r="HQ979" s="57"/>
      <c r="HR979" s="57"/>
      <c r="HS979" s="57"/>
      <c r="HT979" s="57"/>
      <c r="HU979" s="57"/>
      <c r="HV979" s="57"/>
      <c r="HW979" s="57"/>
      <c r="HX979" s="57"/>
      <c r="HY979" s="57"/>
      <c r="HZ979" s="57"/>
      <c r="IA979" s="57"/>
      <c r="IB979" s="57"/>
      <c r="IC979" s="57"/>
    </row>
    <row r="980" spans="4:237"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  <c r="AA980" s="57"/>
      <c r="AB980" s="57"/>
      <c r="AC980" s="57"/>
      <c r="AD980" s="57"/>
      <c r="AE980" s="57"/>
      <c r="AF980" s="57"/>
      <c r="AG980" s="57"/>
      <c r="AH980" s="57"/>
      <c r="AI980" s="57"/>
      <c r="AJ980" s="57"/>
      <c r="AK980" s="57"/>
      <c r="AL980" s="57"/>
      <c r="AM980" s="57"/>
      <c r="AN980" s="57"/>
      <c r="AO980" s="57"/>
      <c r="AP980" s="57"/>
      <c r="AQ980" s="57"/>
      <c r="AR980" s="57"/>
      <c r="AS980" s="57"/>
      <c r="AT980" s="57"/>
      <c r="AU980" s="57"/>
      <c r="AV980" s="57"/>
      <c r="AW980" s="57"/>
      <c r="AX980" s="57"/>
      <c r="AY980" s="57"/>
      <c r="AZ980" s="57"/>
      <c r="BA980" s="57"/>
      <c r="BB980" s="57"/>
      <c r="BC980" s="57"/>
      <c r="BD980" s="57"/>
      <c r="BE980" s="57"/>
      <c r="BF980" s="57"/>
      <c r="BG980" s="57"/>
      <c r="BH980" s="57"/>
      <c r="BI980" s="57"/>
      <c r="BJ980" s="57"/>
      <c r="BK980" s="57"/>
      <c r="BL980" s="57"/>
      <c r="BM980" s="57"/>
      <c r="BN980" s="57"/>
      <c r="BO980" s="57"/>
      <c r="BP980" s="57"/>
      <c r="BQ980" s="57"/>
      <c r="BR980" s="57"/>
      <c r="BS980" s="57"/>
      <c r="BT980" s="57"/>
      <c r="BU980" s="57"/>
      <c r="BV980" s="57"/>
      <c r="BW980" s="57"/>
      <c r="BX980" s="57"/>
      <c r="BY980" s="57"/>
      <c r="BZ980" s="57"/>
      <c r="CA980" s="57"/>
      <c r="CB980" s="57"/>
      <c r="CC980" s="57"/>
      <c r="CD980" s="57"/>
      <c r="CE980" s="57"/>
      <c r="CF980" s="57"/>
      <c r="CG980" s="57"/>
      <c r="CH980" s="57"/>
      <c r="CI980" s="57"/>
      <c r="CJ980" s="57"/>
      <c r="CK980" s="57"/>
      <c r="CL980" s="57"/>
      <c r="CM980" s="57"/>
      <c r="CN980" s="57"/>
      <c r="CO980" s="57"/>
      <c r="CP980" s="57"/>
      <c r="CQ980" s="57"/>
      <c r="CR980" s="57"/>
      <c r="CS980" s="57"/>
      <c r="CT980" s="57"/>
      <c r="CU980" s="57"/>
      <c r="CV980" s="57"/>
      <c r="CW980" s="57"/>
      <c r="CX980" s="57"/>
      <c r="CY980" s="57"/>
      <c r="CZ980" s="57"/>
      <c r="DA980" s="57"/>
      <c r="DB980" s="57"/>
      <c r="DC980" s="57"/>
      <c r="DD980" s="57"/>
      <c r="DE980" s="57"/>
      <c r="DF980" s="57"/>
      <c r="DG980" s="57"/>
      <c r="DH980" s="57"/>
      <c r="DI980" s="57"/>
      <c r="DJ980" s="57"/>
      <c r="DK980" s="57"/>
      <c r="DL980" s="57"/>
      <c r="DM980" s="57"/>
      <c r="DN980" s="57"/>
      <c r="DO980" s="57"/>
      <c r="DP980" s="57"/>
      <c r="DQ980" s="57"/>
      <c r="DR980" s="57"/>
      <c r="DS980" s="57"/>
      <c r="DT980" s="57"/>
      <c r="DU980" s="57"/>
      <c r="DV980" s="57"/>
      <c r="DW980" s="57"/>
      <c r="DX980" s="57"/>
      <c r="DY980" s="57"/>
      <c r="DZ980" s="57"/>
      <c r="EA980" s="57"/>
      <c r="EB980" s="57"/>
      <c r="EC980" s="57"/>
      <c r="ED980" s="57"/>
      <c r="EE980" s="57"/>
      <c r="EF980" s="57"/>
      <c r="EG980" s="57"/>
      <c r="EH980" s="57"/>
      <c r="EI980" s="57"/>
      <c r="EJ980" s="57"/>
      <c r="EK980" s="57"/>
      <c r="EL980" s="57"/>
      <c r="EM980" s="57"/>
      <c r="EN980" s="57"/>
      <c r="EO980" s="57"/>
      <c r="EP980" s="57"/>
      <c r="EQ980" s="57"/>
      <c r="ER980" s="57"/>
      <c r="ES980" s="57"/>
      <c r="ET980" s="57"/>
      <c r="EU980" s="57"/>
      <c r="EV980" s="57"/>
      <c r="EW980" s="57"/>
      <c r="EX980" s="57"/>
      <c r="EY980" s="57"/>
      <c r="EZ980" s="57"/>
      <c r="FA980" s="57"/>
      <c r="FB980" s="57"/>
      <c r="FC980" s="57"/>
      <c r="FD980" s="57"/>
      <c r="FE980" s="57"/>
      <c r="FF980" s="57"/>
      <c r="FG980" s="57"/>
      <c r="FH980" s="57"/>
      <c r="FI980" s="57"/>
      <c r="FJ980" s="57"/>
      <c r="FK980" s="57"/>
      <c r="FL980" s="57"/>
      <c r="FM980" s="57"/>
      <c r="FN980" s="57"/>
      <c r="FO980" s="57"/>
      <c r="FP980" s="57"/>
      <c r="FQ980" s="57"/>
      <c r="FR980" s="57"/>
      <c r="FS980" s="57"/>
      <c r="FT980" s="57"/>
      <c r="FU980" s="57"/>
      <c r="FV980" s="57"/>
      <c r="FW980" s="57"/>
      <c r="FX980" s="57"/>
      <c r="FY980" s="57"/>
      <c r="FZ980" s="57"/>
      <c r="GA980" s="57"/>
      <c r="GB980" s="57"/>
      <c r="GC980" s="57"/>
      <c r="GD980" s="57"/>
      <c r="GE980" s="57"/>
      <c r="GF980" s="57"/>
      <c r="GG980" s="57"/>
      <c r="GH980" s="57"/>
      <c r="GI980" s="57"/>
      <c r="GJ980" s="57"/>
      <c r="GK980" s="57"/>
      <c r="GL980" s="57"/>
      <c r="GM980" s="57"/>
      <c r="GN980" s="57"/>
      <c r="GO980" s="57"/>
      <c r="GP980" s="57"/>
      <c r="GQ980" s="57"/>
      <c r="GR980" s="57"/>
      <c r="GS980" s="57"/>
      <c r="GT980" s="57"/>
      <c r="GU980" s="57"/>
      <c r="GV980" s="57"/>
      <c r="GW980" s="57"/>
      <c r="GX980" s="57"/>
      <c r="GY980" s="57"/>
      <c r="GZ980" s="57"/>
      <c r="HA980" s="57"/>
      <c r="HB980" s="57"/>
      <c r="HC980" s="57"/>
      <c r="HD980" s="57"/>
      <c r="HE980" s="57"/>
      <c r="HF980" s="57"/>
      <c r="HG980" s="57"/>
      <c r="HH980" s="57"/>
      <c r="HI980" s="57"/>
      <c r="HJ980" s="57"/>
      <c r="HK980" s="57"/>
      <c r="HL980" s="57"/>
      <c r="HM980" s="57"/>
      <c r="HN980" s="57"/>
      <c r="HO980" s="57"/>
      <c r="HP980" s="57"/>
      <c r="HQ980" s="57"/>
      <c r="HR980" s="57"/>
      <c r="HS980" s="57"/>
      <c r="HT980" s="57"/>
      <c r="HU980" s="57"/>
      <c r="HV980" s="57"/>
      <c r="HW980" s="57"/>
      <c r="HX980" s="57"/>
      <c r="HY980" s="57"/>
      <c r="HZ980" s="57"/>
      <c r="IA980" s="57"/>
      <c r="IB980" s="57"/>
      <c r="IC980" s="57"/>
    </row>
    <row r="981" spans="4:237"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  <c r="AA981" s="57"/>
      <c r="AB981" s="57"/>
      <c r="AC981" s="57"/>
      <c r="AD981" s="57"/>
      <c r="AE981" s="57"/>
      <c r="AF981" s="57"/>
      <c r="AG981" s="57"/>
      <c r="AH981" s="57"/>
      <c r="AI981" s="57"/>
      <c r="AJ981" s="57"/>
      <c r="AK981" s="57"/>
      <c r="AL981" s="57"/>
      <c r="AM981" s="57"/>
      <c r="AN981" s="57"/>
      <c r="AO981" s="57"/>
      <c r="AP981" s="57"/>
      <c r="AQ981" s="57"/>
      <c r="AR981" s="57"/>
      <c r="AS981" s="57"/>
      <c r="AT981" s="57"/>
      <c r="AU981" s="57"/>
      <c r="AV981" s="57"/>
      <c r="AW981" s="57"/>
      <c r="AX981" s="57"/>
      <c r="AY981" s="57"/>
      <c r="AZ981" s="57"/>
      <c r="BA981" s="57"/>
      <c r="BB981" s="57"/>
      <c r="BC981" s="57"/>
      <c r="BD981" s="57"/>
      <c r="BE981" s="57"/>
      <c r="BF981" s="57"/>
      <c r="BG981" s="57"/>
      <c r="BH981" s="57"/>
      <c r="BI981" s="57"/>
      <c r="BJ981" s="57"/>
      <c r="BK981" s="57"/>
      <c r="BL981" s="57"/>
      <c r="BM981" s="57"/>
      <c r="BN981" s="57"/>
      <c r="BO981" s="57"/>
      <c r="BP981" s="57"/>
      <c r="BQ981" s="57"/>
      <c r="BR981" s="57"/>
      <c r="BS981" s="57"/>
      <c r="BT981" s="57"/>
      <c r="BU981" s="57"/>
      <c r="BV981" s="57"/>
      <c r="BW981" s="57"/>
      <c r="BX981" s="57"/>
      <c r="BY981" s="57"/>
      <c r="BZ981" s="57"/>
      <c r="CA981" s="57"/>
      <c r="CB981" s="57"/>
      <c r="CC981" s="57"/>
      <c r="CD981" s="57"/>
      <c r="CE981" s="57"/>
      <c r="CF981" s="57"/>
      <c r="CG981" s="57"/>
      <c r="CH981" s="57"/>
      <c r="CI981" s="57"/>
      <c r="CJ981" s="57"/>
      <c r="CK981" s="57"/>
      <c r="CL981" s="57"/>
      <c r="CM981" s="57"/>
      <c r="CN981" s="57"/>
      <c r="CO981" s="57"/>
      <c r="CP981" s="57"/>
      <c r="CQ981" s="57"/>
      <c r="CR981" s="57"/>
      <c r="CS981" s="57"/>
      <c r="CT981" s="57"/>
      <c r="CU981" s="57"/>
      <c r="CV981" s="57"/>
      <c r="CW981" s="57"/>
      <c r="CX981" s="57"/>
      <c r="CY981" s="57"/>
      <c r="CZ981" s="57"/>
      <c r="DA981" s="57"/>
      <c r="DB981" s="57"/>
      <c r="DC981" s="57"/>
      <c r="DD981" s="57"/>
      <c r="DE981" s="57"/>
      <c r="DF981" s="57"/>
      <c r="DG981" s="57"/>
      <c r="DH981" s="57"/>
      <c r="DI981" s="57"/>
      <c r="DJ981" s="57"/>
      <c r="DK981" s="57"/>
      <c r="DL981" s="57"/>
      <c r="DM981" s="57"/>
      <c r="DN981" s="57"/>
      <c r="DO981" s="57"/>
      <c r="DP981" s="57"/>
      <c r="DQ981" s="57"/>
      <c r="DR981" s="57"/>
      <c r="DS981" s="57"/>
      <c r="DT981" s="57"/>
      <c r="DU981" s="57"/>
      <c r="DV981" s="57"/>
      <c r="DW981" s="57"/>
      <c r="DX981" s="57"/>
      <c r="DY981" s="57"/>
      <c r="DZ981" s="57"/>
      <c r="EA981" s="57"/>
      <c r="EB981" s="57"/>
      <c r="EC981" s="57"/>
      <c r="ED981" s="57"/>
      <c r="EE981" s="57"/>
      <c r="EF981" s="57"/>
      <c r="EG981" s="57"/>
      <c r="EH981" s="57"/>
      <c r="EI981" s="57"/>
      <c r="EJ981" s="57"/>
      <c r="EK981" s="57"/>
      <c r="EL981" s="57"/>
      <c r="EM981" s="57"/>
      <c r="EN981" s="57"/>
      <c r="EO981" s="57"/>
      <c r="EP981" s="57"/>
      <c r="EQ981" s="57"/>
      <c r="ER981" s="57"/>
      <c r="ES981" s="57"/>
      <c r="ET981" s="57"/>
      <c r="EU981" s="57"/>
      <c r="EV981" s="57"/>
      <c r="EW981" s="57"/>
      <c r="EX981" s="57"/>
      <c r="EY981" s="57"/>
      <c r="EZ981" s="57"/>
      <c r="FA981" s="57"/>
      <c r="FB981" s="57"/>
      <c r="FC981" s="57"/>
      <c r="FD981" s="57"/>
      <c r="FE981" s="57"/>
      <c r="FF981" s="57"/>
      <c r="FG981" s="57"/>
      <c r="FH981" s="57"/>
      <c r="FI981" s="57"/>
      <c r="FJ981" s="57"/>
      <c r="FK981" s="57"/>
      <c r="FL981" s="57"/>
      <c r="FM981" s="57"/>
      <c r="FN981" s="57"/>
      <c r="FO981" s="57"/>
      <c r="FP981" s="57"/>
      <c r="FQ981" s="57"/>
      <c r="FR981" s="57"/>
      <c r="FS981" s="57"/>
      <c r="FT981" s="57"/>
      <c r="FU981" s="57"/>
      <c r="FV981" s="57"/>
      <c r="FW981" s="57"/>
      <c r="FX981" s="57"/>
      <c r="FY981" s="57"/>
      <c r="FZ981" s="57"/>
      <c r="GA981" s="57"/>
      <c r="GB981" s="57"/>
      <c r="GC981" s="57"/>
      <c r="GD981" s="57"/>
      <c r="GE981" s="57"/>
      <c r="GF981" s="57"/>
      <c r="GG981" s="57"/>
      <c r="GH981" s="57"/>
      <c r="GI981" s="57"/>
      <c r="GJ981" s="57"/>
      <c r="GK981" s="57"/>
      <c r="GL981" s="57"/>
      <c r="GM981" s="57"/>
      <c r="GN981" s="57"/>
      <c r="GO981" s="57"/>
      <c r="GP981" s="57"/>
      <c r="GQ981" s="57"/>
      <c r="GR981" s="57"/>
      <c r="GS981" s="57"/>
      <c r="GT981" s="57"/>
      <c r="GU981" s="57"/>
      <c r="GV981" s="57"/>
      <c r="GW981" s="57"/>
      <c r="GX981" s="57"/>
      <c r="GY981" s="57"/>
      <c r="GZ981" s="57"/>
      <c r="HA981" s="57"/>
      <c r="HB981" s="57"/>
      <c r="HC981" s="57"/>
      <c r="HD981" s="57"/>
      <c r="HE981" s="57"/>
      <c r="HF981" s="57"/>
      <c r="HG981" s="57"/>
      <c r="HH981" s="57"/>
      <c r="HI981" s="57"/>
      <c r="HJ981" s="57"/>
      <c r="HK981" s="57"/>
      <c r="HL981" s="57"/>
      <c r="HM981" s="57"/>
      <c r="HN981" s="57"/>
      <c r="HO981" s="57"/>
      <c r="HP981" s="57"/>
      <c r="HQ981" s="57"/>
      <c r="HR981" s="57"/>
      <c r="HS981" s="57"/>
      <c r="HT981" s="57"/>
      <c r="HU981" s="57"/>
      <c r="HV981" s="57"/>
      <c r="HW981" s="57"/>
      <c r="HX981" s="57"/>
      <c r="HY981" s="57"/>
      <c r="HZ981" s="57"/>
      <c r="IA981" s="57"/>
      <c r="IB981" s="57"/>
      <c r="IC981" s="57"/>
    </row>
    <row r="982" spans="4:237"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  <c r="AA982" s="57"/>
      <c r="AB982" s="57"/>
      <c r="AC982" s="57"/>
      <c r="AD982" s="57"/>
      <c r="AE982" s="57"/>
      <c r="AF982" s="57"/>
      <c r="AG982" s="57"/>
      <c r="AH982" s="57"/>
      <c r="AI982" s="57"/>
      <c r="AJ982" s="57"/>
      <c r="AK982" s="57"/>
      <c r="AL982" s="57"/>
      <c r="AM982" s="57"/>
      <c r="AN982" s="57"/>
      <c r="AO982" s="57"/>
      <c r="AP982" s="57"/>
      <c r="AQ982" s="57"/>
      <c r="AR982" s="57"/>
      <c r="AS982" s="57"/>
      <c r="AT982" s="57"/>
      <c r="AU982" s="57"/>
      <c r="AV982" s="57"/>
      <c r="AW982" s="57"/>
      <c r="AX982" s="57"/>
      <c r="AY982" s="57"/>
      <c r="AZ982" s="57"/>
      <c r="BA982" s="57"/>
      <c r="BB982" s="57"/>
      <c r="BC982" s="57"/>
      <c r="BD982" s="57"/>
      <c r="BE982" s="57"/>
      <c r="BF982" s="57"/>
      <c r="BG982" s="57"/>
      <c r="BH982" s="57"/>
      <c r="BI982" s="57"/>
      <c r="BJ982" s="57"/>
      <c r="BK982" s="57"/>
      <c r="BL982" s="57"/>
      <c r="BM982" s="57"/>
      <c r="BN982" s="57"/>
      <c r="BO982" s="57"/>
      <c r="BP982" s="57"/>
      <c r="BQ982" s="57"/>
      <c r="BR982" s="57"/>
      <c r="BS982" s="57"/>
      <c r="BT982" s="57"/>
      <c r="BU982" s="57"/>
      <c r="BV982" s="57"/>
      <c r="BW982" s="57"/>
      <c r="BX982" s="57"/>
      <c r="BY982" s="57"/>
      <c r="BZ982" s="57"/>
      <c r="CA982" s="57"/>
      <c r="CB982" s="57"/>
      <c r="CC982" s="57"/>
      <c r="CD982" s="57"/>
      <c r="CE982" s="57"/>
      <c r="CF982" s="57"/>
      <c r="CG982" s="57"/>
      <c r="CH982" s="57"/>
      <c r="CI982" s="57"/>
      <c r="CJ982" s="57"/>
      <c r="CK982" s="57"/>
      <c r="CL982" s="57"/>
      <c r="CM982" s="57"/>
      <c r="CN982" s="57"/>
      <c r="CO982" s="57"/>
      <c r="CP982" s="57"/>
      <c r="CQ982" s="57"/>
      <c r="CR982" s="57"/>
      <c r="CS982" s="57"/>
      <c r="CT982" s="57"/>
      <c r="CU982" s="57"/>
      <c r="CV982" s="57"/>
      <c r="CW982" s="57"/>
      <c r="CX982" s="57"/>
      <c r="CY982" s="57"/>
      <c r="CZ982" s="57"/>
      <c r="DA982" s="57"/>
      <c r="DB982" s="57"/>
      <c r="DC982" s="57"/>
      <c r="DD982" s="57"/>
      <c r="DE982" s="57"/>
      <c r="DF982" s="57"/>
      <c r="DG982" s="57"/>
      <c r="DH982" s="57"/>
      <c r="DI982" s="57"/>
      <c r="DJ982" s="57"/>
      <c r="DK982" s="57"/>
      <c r="DL982" s="57"/>
      <c r="DM982" s="57"/>
      <c r="DN982" s="57"/>
      <c r="DO982" s="57"/>
      <c r="DP982" s="57"/>
      <c r="DQ982" s="57"/>
      <c r="DR982" s="57"/>
      <c r="DS982" s="57"/>
      <c r="DT982" s="57"/>
      <c r="DU982" s="57"/>
      <c r="DV982" s="57"/>
      <c r="DW982" s="57"/>
      <c r="DX982" s="57"/>
      <c r="DY982" s="57"/>
      <c r="DZ982" s="57"/>
      <c r="EA982" s="57"/>
      <c r="EB982" s="57"/>
      <c r="EC982" s="57"/>
      <c r="ED982" s="57"/>
      <c r="EE982" s="57"/>
      <c r="EF982" s="57"/>
      <c r="EG982" s="57"/>
      <c r="EH982" s="57"/>
      <c r="EI982" s="57"/>
      <c r="EJ982" s="57"/>
      <c r="EK982" s="57"/>
      <c r="EL982" s="57"/>
      <c r="EM982" s="57"/>
      <c r="EN982" s="57"/>
      <c r="EO982" s="57"/>
      <c r="EP982" s="57"/>
      <c r="EQ982" s="57"/>
      <c r="ER982" s="57"/>
      <c r="ES982" s="57"/>
      <c r="ET982" s="57"/>
      <c r="EU982" s="57"/>
      <c r="EV982" s="57"/>
      <c r="EW982" s="57"/>
      <c r="EX982" s="57"/>
      <c r="EY982" s="57"/>
      <c r="EZ982" s="57"/>
      <c r="FA982" s="57"/>
      <c r="FB982" s="57"/>
      <c r="FC982" s="57"/>
      <c r="FD982" s="57"/>
      <c r="FE982" s="57"/>
      <c r="FF982" s="57"/>
      <c r="FG982" s="57"/>
      <c r="FH982" s="57"/>
      <c r="FI982" s="57"/>
      <c r="FJ982" s="57"/>
      <c r="FK982" s="57"/>
      <c r="FL982" s="57"/>
      <c r="FM982" s="57"/>
      <c r="FN982" s="57"/>
      <c r="FO982" s="57"/>
      <c r="FP982" s="57"/>
      <c r="FQ982" s="57"/>
      <c r="FR982" s="57"/>
      <c r="FS982" s="57"/>
      <c r="FT982" s="57"/>
      <c r="FU982" s="57"/>
      <c r="FV982" s="57"/>
      <c r="FW982" s="57"/>
      <c r="FX982" s="57"/>
      <c r="FY982" s="57"/>
      <c r="FZ982" s="57"/>
      <c r="GA982" s="57"/>
      <c r="GB982" s="57"/>
      <c r="GC982" s="57"/>
      <c r="GD982" s="57"/>
      <c r="GE982" s="57"/>
      <c r="GF982" s="57"/>
      <c r="GG982" s="57"/>
      <c r="GH982" s="57"/>
      <c r="GI982" s="57"/>
      <c r="GJ982" s="57"/>
      <c r="GK982" s="57"/>
      <c r="GL982" s="57"/>
      <c r="GM982" s="57"/>
      <c r="GN982" s="57"/>
      <c r="GO982" s="57"/>
      <c r="GP982" s="57"/>
      <c r="GQ982" s="57"/>
      <c r="GR982" s="57"/>
      <c r="GS982" s="57"/>
      <c r="GT982" s="57"/>
      <c r="GU982" s="57"/>
      <c r="GV982" s="57"/>
      <c r="GW982" s="57"/>
      <c r="GX982" s="57"/>
      <c r="GY982" s="57"/>
      <c r="GZ982" s="57"/>
      <c r="HA982" s="57"/>
      <c r="HB982" s="57"/>
      <c r="HC982" s="57"/>
      <c r="HD982" s="57"/>
      <c r="HE982" s="57"/>
      <c r="HF982" s="57"/>
      <c r="HG982" s="57"/>
      <c r="HH982" s="57"/>
      <c r="HI982" s="57"/>
      <c r="HJ982" s="57"/>
      <c r="HK982" s="57"/>
      <c r="HL982" s="57"/>
      <c r="HM982" s="57"/>
      <c r="HN982" s="57"/>
      <c r="HO982" s="57"/>
      <c r="HP982" s="57"/>
      <c r="HQ982" s="57"/>
      <c r="HR982" s="57"/>
      <c r="HS982" s="57"/>
      <c r="HT982" s="57"/>
      <c r="HU982" s="57"/>
      <c r="HV982" s="57"/>
      <c r="HW982" s="57"/>
      <c r="HX982" s="57"/>
      <c r="HY982" s="57"/>
      <c r="HZ982" s="57"/>
      <c r="IA982" s="57"/>
      <c r="IB982" s="57"/>
      <c r="IC982" s="57"/>
    </row>
    <row r="983" spans="4:237"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  <c r="AA983" s="57"/>
      <c r="AB983" s="57"/>
      <c r="AC983" s="57"/>
      <c r="AD983" s="57"/>
      <c r="AE983" s="57"/>
      <c r="AF983" s="57"/>
      <c r="AG983" s="57"/>
      <c r="AH983" s="57"/>
      <c r="AI983" s="57"/>
      <c r="AJ983" s="57"/>
      <c r="AK983" s="57"/>
      <c r="AL983" s="57"/>
      <c r="AM983" s="57"/>
      <c r="AN983" s="57"/>
      <c r="AO983" s="57"/>
      <c r="AP983" s="57"/>
      <c r="AQ983" s="57"/>
      <c r="AR983" s="57"/>
      <c r="AS983" s="57"/>
      <c r="AT983" s="57"/>
      <c r="AU983" s="57"/>
      <c r="AV983" s="57"/>
      <c r="AW983" s="57"/>
      <c r="AX983" s="57"/>
      <c r="AY983" s="57"/>
      <c r="AZ983" s="57"/>
      <c r="BA983" s="57"/>
      <c r="BB983" s="57"/>
      <c r="BC983" s="57"/>
      <c r="BD983" s="57"/>
      <c r="BE983" s="57"/>
      <c r="BF983" s="57"/>
      <c r="BG983" s="57"/>
      <c r="BH983" s="57"/>
      <c r="BI983" s="57"/>
      <c r="BJ983" s="57"/>
      <c r="BK983" s="57"/>
      <c r="BL983" s="57"/>
      <c r="BM983" s="57"/>
      <c r="BN983" s="57"/>
      <c r="BO983" s="57"/>
      <c r="BP983" s="57"/>
      <c r="BQ983" s="57"/>
      <c r="BR983" s="57"/>
      <c r="BS983" s="57"/>
      <c r="BT983" s="57"/>
      <c r="BU983" s="57"/>
      <c r="BV983" s="57"/>
      <c r="BW983" s="57"/>
      <c r="BX983" s="57"/>
      <c r="BY983" s="57"/>
      <c r="BZ983" s="57"/>
      <c r="CA983" s="57"/>
      <c r="CB983" s="57"/>
      <c r="CC983" s="57"/>
      <c r="CD983" s="57"/>
      <c r="CE983" s="57"/>
      <c r="CF983" s="57"/>
      <c r="CG983" s="57"/>
      <c r="CH983" s="57"/>
      <c r="CI983" s="57"/>
      <c r="CJ983" s="57"/>
      <c r="CK983" s="57"/>
      <c r="CL983" s="57"/>
      <c r="CM983" s="57"/>
      <c r="CN983" s="57"/>
      <c r="CO983" s="57"/>
      <c r="CP983" s="57"/>
      <c r="CQ983" s="57"/>
      <c r="CR983" s="57"/>
      <c r="CS983" s="57"/>
      <c r="CT983" s="57"/>
      <c r="CU983" s="57"/>
      <c r="CV983" s="57"/>
      <c r="CW983" s="57"/>
      <c r="CX983" s="57"/>
      <c r="CY983" s="57"/>
      <c r="CZ983" s="57"/>
      <c r="DA983" s="57"/>
      <c r="DB983" s="57"/>
      <c r="DC983" s="57"/>
      <c r="DD983" s="57"/>
      <c r="DE983" s="57"/>
      <c r="DF983" s="57"/>
      <c r="DG983" s="57"/>
      <c r="DH983" s="57"/>
      <c r="DI983" s="57"/>
      <c r="DJ983" s="57"/>
      <c r="DK983" s="57"/>
      <c r="DL983" s="57"/>
      <c r="DM983" s="57"/>
      <c r="DN983" s="57"/>
      <c r="DO983" s="57"/>
      <c r="DP983" s="57"/>
      <c r="DQ983" s="57"/>
      <c r="DR983" s="57"/>
      <c r="DS983" s="57"/>
      <c r="DT983" s="57"/>
      <c r="DU983" s="57"/>
      <c r="DV983" s="57"/>
      <c r="DW983" s="57"/>
      <c r="DX983" s="57"/>
      <c r="DY983" s="57"/>
      <c r="DZ983" s="57"/>
      <c r="EA983" s="57"/>
      <c r="EB983" s="57"/>
      <c r="EC983" s="57"/>
      <c r="ED983" s="57"/>
      <c r="EE983" s="57"/>
      <c r="EF983" s="57"/>
      <c r="EG983" s="57"/>
      <c r="EH983" s="57"/>
      <c r="EI983" s="57"/>
      <c r="EJ983" s="57"/>
      <c r="EK983" s="57"/>
      <c r="EL983" s="57"/>
      <c r="EM983" s="57"/>
      <c r="EN983" s="57"/>
      <c r="EO983" s="57"/>
      <c r="EP983" s="57"/>
      <c r="EQ983" s="57"/>
      <c r="ER983" s="57"/>
      <c r="ES983" s="57"/>
      <c r="ET983" s="57"/>
      <c r="EU983" s="57"/>
      <c r="EV983" s="57"/>
      <c r="EW983" s="57"/>
      <c r="EX983" s="57"/>
      <c r="EY983" s="57"/>
      <c r="EZ983" s="57"/>
      <c r="FA983" s="57"/>
      <c r="FB983" s="57"/>
      <c r="FC983" s="57"/>
      <c r="FD983" s="57"/>
      <c r="FE983" s="57"/>
      <c r="FF983" s="57"/>
      <c r="FG983" s="57"/>
      <c r="FH983" s="57"/>
      <c r="FI983" s="57"/>
      <c r="FJ983" s="57"/>
      <c r="FK983" s="57"/>
      <c r="FL983" s="57"/>
      <c r="FM983" s="57"/>
      <c r="FN983" s="57"/>
      <c r="FO983" s="57"/>
      <c r="FP983" s="57"/>
      <c r="FQ983" s="57"/>
      <c r="FR983" s="57"/>
      <c r="FS983" s="57"/>
      <c r="FT983" s="57"/>
      <c r="FU983" s="57"/>
      <c r="FV983" s="57"/>
      <c r="FW983" s="57"/>
      <c r="FX983" s="57"/>
      <c r="FY983" s="57"/>
      <c r="FZ983" s="57"/>
      <c r="GA983" s="57"/>
      <c r="GB983" s="57"/>
      <c r="GC983" s="57"/>
      <c r="GD983" s="57"/>
      <c r="GE983" s="57"/>
      <c r="GF983" s="57"/>
      <c r="GG983" s="57"/>
      <c r="GH983" s="57"/>
      <c r="GI983" s="57"/>
      <c r="GJ983" s="57"/>
      <c r="GK983" s="57"/>
      <c r="GL983" s="57"/>
      <c r="GM983" s="57"/>
      <c r="GN983" s="57"/>
      <c r="GO983" s="57"/>
      <c r="GP983" s="57"/>
      <c r="GQ983" s="57"/>
      <c r="GR983" s="57"/>
      <c r="GS983" s="57"/>
      <c r="GT983" s="57"/>
      <c r="GU983" s="57"/>
      <c r="GV983" s="57"/>
      <c r="GW983" s="57"/>
      <c r="GX983" s="57"/>
      <c r="GY983" s="57"/>
      <c r="GZ983" s="57"/>
      <c r="HA983" s="57"/>
      <c r="HB983" s="57"/>
      <c r="HC983" s="57"/>
      <c r="HD983" s="57"/>
      <c r="HE983" s="57"/>
      <c r="HF983" s="57"/>
      <c r="HG983" s="57"/>
      <c r="HH983" s="57"/>
      <c r="HI983" s="57"/>
      <c r="HJ983" s="57"/>
      <c r="HK983" s="57"/>
      <c r="HL983" s="57"/>
      <c r="HM983" s="57"/>
      <c r="HN983" s="57"/>
      <c r="HO983" s="57"/>
      <c r="HP983" s="57"/>
      <c r="HQ983" s="57"/>
      <c r="HR983" s="57"/>
      <c r="HS983" s="57"/>
      <c r="HT983" s="57"/>
      <c r="HU983" s="57"/>
      <c r="HV983" s="57"/>
      <c r="HW983" s="57"/>
      <c r="HX983" s="57"/>
      <c r="HY983" s="57"/>
      <c r="HZ983" s="57"/>
      <c r="IA983" s="57"/>
      <c r="IB983" s="57"/>
      <c r="IC983" s="57"/>
    </row>
    <row r="984" spans="4:237"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  <c r="AA984" s="57"/>
      <c r="AB984" s="57"/>
      <c r="AC984" s="57"/>
      <c r="AD984" s="57"/>
      <c r="AE984" s="57"/>
      <c r="AF984" s="57"/>
      <c r="AG984" s="57"/>
      <c r="AH984" s="57"/>
      <c r="AI984" s="57"/>
      <c r="AJ984" s="57"/>
      <c r="AK984" s="57"/>
      <c r="AL984" s="57"/>
      <c r="AM984" s="57"/>
      <c r="AN984" s="57"/>
      <c r="AO984" s="57"/>
      <c r="AP984" s="57"/>
      <c r="AQ984" s="57"/>
      <c r="AR984" s="57"/>
      <c r="AS984" s="57"/>
      <c r="AT984" s="57"/>
      <c r="AU984" s="57"/>
      <c r="AV984" s="57"/>
      <c r="AW984" s="57"/>
      <c r="AX984" s="57"/>
      <c r="AY984" s="57"/>
      <c r="AZ984" s="57"/>
      <c r="BA984" s="57"/>
      <c r="BB984" s="57"/>
      <c r="BC984" s="57"/>
      <c r="BD984" s="57"/>
      <c r="BE984" s="57"/>
      <c r="BF984" s="57"/>
      <c r="BG984" s="57"/>
      <c r="BH984" s="57"/>
      <c r="BI984" s="57"/>
      <c r="BJ984" s="57"/>
      <c r="BK984" s="57"/>
      <c r="BL984" s="57"/>
      <c r="BM984" s="57"/>
      <c r="BN984" s="57"/>
      <c r="BO984" s="57"/>
      <c r="BP984" s="57"/>
      <c r="BQ984" s="57"/>
      <c r="BR984" s="57"/>
      <c r="BS984" s="57"/>
      <c r="BT984" s="57"/>
      <c r="BU984" s="57"/>
      <c r="BV984" s="57"/>
      <c r="BW984" s="57"/>
      <c r="BX984" s="57"/>
      <c r="BY984" s="57"/>
      <c r="BZ984" s="57"/>
      <c r="CA984" s="57"/>
      <c r="CB984" s="57"/>
      <c r="CC984" s="57"/>
      <c r="CD984" s="57"/>
      <c r="CE984" s="57"/>
      <c r="CF984" s="57"/>
      <c r="CG984" s="57"/>
      <c r="CH984" s="57"/>
      <c r="CI984" s="57"/>
      <c r="CJ984" s="57"/>
      <c r="CK984" s="57"/>
      <c r="CL984" s="57"/>
      <c r="CM984" s="57"/>
      <c r="CN984" s="57"/>
      <c r="CO984" s="57"/>
      <c r="CP984" s="57"/>
      <c r="CQ984" s="57"/>
      <c r="CR984" s="57"/>
      <c r="CS984" s="57"/>
      <c r="CT984" s="57"/>
      <c r="CU984" s="57"/>
      <c r="CV984" s="57"/>
      <c r="CW984" s="57"/>
      <c r="CX984" s="57"/>
      <c r="CY984" s="57"/>
      <c r="CZ984" s="57"/>
      <c r="DA984" s="57"/>
      <c r="DB984" s="57"/>
      <c r="DC984" s="57"/>
      <c r="DD984" s="57"/>
      <c r="DE984" s="57"/>
      <c r="DF984" s="57"/>
      <c r="DG984" s="57"/>
      <c r="DH984" s="57"/>
      <c r="DI984" s="57"/>
      <c r="DJ984" s="57"/>
      <c r="DK984" s="57"/>
      <c r="DL984" s="57"/>
      <c r="DM984" s="57"/>
      <c r="DN984" s="57"/>
      <c r="DO984" s="57"/>
      <c r="DP984" s="57"/>
      <c r="DQ984" s="57"/>
      <c r="DR984" s="57"/>
      <c r="DS984" s="57"/>
      <c r="DT984" s="57"/>
      <c r="DU984" s="57"/>
      <c r="DV984" s="57"/>
      <c r="DW984" s="57"/>
      <c r="DX984" s="57"/>
      <c r="DY984" s="57"/>
      <c r="DZ984" s="57"/>
      <c r="EA984" s="57"/>
      <c r="EB984" s="57"/>
      <c r="EC984" s="57"/>
      <c r="ED984" s="57"/>
      <c r="EE984" s="57"/>
      <c r="EF984" s="57"/>
      <c r="EG984" s="57"/>
      <c r="EH984" s="57"/>
      <c r="EI984" s="57"/>
      <c r="EJ984" s="57"/>
      <c r="EK984" s="57"/>
      <c r="EL984" s="57"/>
      <c r="EM984" s="57"/>
      <c r="EN984" s="57"/>
      <c r="EO984" s="57"/>
      <c r="EP984" s="57"/>
      <c r="EQ984" s="57"/>
      <c r="ER984" s="57"/>
      <c r="ES984" s="57"/>
      <c r="ET984" s="57"/>
      <c r="EU984" s="57"/>
      <c r="EV984" s="57"/>
      <c r="EW984" s="57"/>
      <c r="EX984" s="57"/>
      <c r="EY984" s="57"/>
      <c r="EZ984" s="57"/>
      <c r="FA984" s="57"/>
      <c r="FB984" s="57"/>
      <c r="FC984" s="57"/>
      <c r="FD984" s="57"/>
      <c r="FE984" s="57"/>
      <c r="FF984" s="57"/>
      <c r="FG984" s="57"/>
      <c r="FH984" s="57"/>
      <c r="FI984" s="57"/>
      <c r="FJ984" s="57"/>
      <c r="FK984" s="57"/>
      <c r="FL984" s="57"/>
      <c r="FM984" s="57"/>
      <c r="FN984" s="57"/>
      <c r="FO984" s="57"/>
      <c r="FP984" s="57"/>
      <c r="FQ984" s="57"/>
      <c r="FR984" s="57"/>
      <c r="FS984" s="57"/>
      <c r="FT984" s="57"/>
      <c r="FU984" s="57"/>
      <c r="FV984" s="57"/>
      <c r="FW984" s="57"/>
      <c r="FX984" s="57"/>
      <c r="FY984" s="57"/>
      <c r="FZ984" s="57"/>
      <c r="GA984" s="57"/>
      <c r="GB984" s="57"/>
      <c r="GC984" s="57"/>
      <c r="GD984" s="57"/>
      <c r="GE984" s="57"/>
      <c r="GF984" s="57"/>
      <c r="GG984" s="57"/>
      <c r="GH984" s="57"/>
      <c r="GI984" s="57"/>
      <c r="GJ984" s="57"/>
      <c r="GK984" s="57"/>
      <c r="GL984" s="57"/>
      <c r="GM984" s="57"/>
      <c r="GN984" s="57"/>
      <c r="GO984" s="57"/>
      <c r="GP984" s="57"/>
      <c r="GQ984" s="57"/>
      <c r="GR984" s="57"/>
      <c r="GS984" s="57"/>
      <c r="GT984" s="57"/>
      <c r="GU984" s="57"/>
      <c r="GV984" s="57"/>
      <c r="GW984" s="57"/>
      <c r="GX984" s="57"/>
      <c r="GY984" s="57"/>
      <c r="GZ984" s="57"/>
      <c r="HA984" s="57"/>
      <c r="HB984" s="57"/>
      <c r="HC984" s="57"/>
      <c r="HD984" s="57"/>
      <c r="HE984" s="57"/>
      <c r="HF984" s="57"/>
      <c r="HG984" s="57"/>
      <c r="HH984" s="57"/>
      <c r="HI984" s="57"/>
      <c r="HJ984" s="57"/>
      <c r="HK984" s="57"/>
      <c r="HL984" s="57"/>
      <c r="HM984" s="57"/>
      <c r="HN984" s="57"/>
      <c r="HO984" s="57"/>
      <c r="HP984" s="57"/>
      <c r="HQ984" s="57"/>
      <c r="HR984" s="57"/>
      <c r="HS984" s="57"/>
      <c r="HT984" s="57"/>
      <c r="HU984" s="57"/>
      <c r="HV984" s="57"/>
      <c r="HW984" s="57"/>
      <c r="HX984" s="57"/>
      <c r="HY984" s="57"/>
      <c r="HZ984" s="57"/>
      <c r="IA984" s="57"/>
      <c r="IB984" s="57"/>
      <c r="IC984" s="57"/>
    </row>
    <row r="985" spans="4:237"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  <c r="AA985" s="57"/>
      <c r="AB985" s="57"/>
      <c r="AC985" s="57"/>
      <c r="AD985" s="57"/>
      <c r="AE985" s="57"/>
      <c r="AF985" s="57"/>
      <c r="AG985" s="57"/>
      <c r="AH985" s="57"/>
      <c r="AI985" s="57"/>
      <c r="AJ985" s="57"/>
      <c r="AK985" s="57"/>
      <c r="AL985" s="57"/>
      <c r="AM985" s="57"/>
      <c r="AN985" s="57"/>
      <c r="AO985" s="57"/>
      <c r="AP985" s="57"/>
      <c r="AQ985" s="57"/>
      <c r="AR985" s="57"/>
      <c r="AS985" s="57"/>
      <c r="AT985" s="57"/>
      <c r="AU985" s="57"/>
      <c r="AV985" s="57"/>
      <c r="AW985" s="57"/>
      <c r="AX985" s="57"/>
      <c r="AY985" s="57"/>
      <c r="AZ985" s="57"/>
      <c r="BA985" s="57"/>
      <c r="BB985" s="57"/>
      <c r="BC985" s="57"/>
      <c r="BD985" s="57"/>
      <c r="BE985" s="57"/>
      <c r="BF985" s="57"/>
      <c r="BG985" s="57"/>
      <c r="BH985" s="57"/>
      <c r="BI985" s="57"/>
      <c r="BJ985" s="57"/>
      <c r="BK985" s="57"/>
      <c r="BL985" s="57"/>
      <c r="BM985" s="57"/>
      <c r="BN985" s="57"/>
      <c r="BO985" s="57"/>
      <c r="BP985" s="57"/>
      <c r="BQ985" s="57"/>
      <c r="BR985" s="57"/>
      <c r="BS985" s="57"/>
      <c r="BT985" s="57"/>
      <c r="BU985" s="57"/>
      <c r="BV985" s="57"/>
      <c r="BW985" s="57"/>
      <c r="BX985" s="57"/>
      <c r="BY985" s="57"/>
      <c r="BZ985" s="57"/>
      <c r="CA985" s="57"/>
      <c r="CB985" s="57"/>
      <c r="CC985" s="57"/>
      <c r="CD985" s="57"/>
      <c r="CE985" s="57"/>
      <c r="CF985" s="57"/>
      <c r="CG985" s="57"/>
      <c r="CH985" s="57"/>
      <c r="CI985" s="57"/>
      <c r="CJ985" s="57"/>
      <c r="CK985" s="57"/>
      <c r="CL985" s="57"/>
      <c r="CM985" s="57"/>
      <c r="CN985" s="57"/>
      <c r="CO985" s="57"/>
      <c r="CP985" s="57"/>
      <c r="CQ985" s="57"/>
      <c r="CR985" s="57"/>
      <c r="CS985" s="57"/>
      <c r="CT985" s="57"/>
      <c r="CU985" s="57"/>
      <c r="CV985" s="57"/>
      <c r="CW985" s="57"/>
      <c r="CX985" s="57"/>
      <c r="CY985" s="57"/>
      <c r="CZ985" s="57"/>
      <c r="DA985" s="57"/>
      <c r="DB985" s="57"/>
      <c r="DC985" s="57"/>
      <c r="DD985" s="57"/>
      <c r="DE985" s="57"/>
      <c r="DF985" s="57"/>
      <c r="DG985" s="57"/>
      <c r="DH985" s="57"/>
      <c r="DI985" s="57"/>
      <c r="DJ985" s="57"/>
      <c r="DK985" s="57"/>
      <c r="DL985" s="57"/>
      <c r="DM985" s="57"/>
      <c r="DN985" s="57"/>
      <c r="DO985" s="57"/>
      <c r="DP985" s="57"/>
      <c r="DQ985" s="57"/>
      <c r="DR985" s="57"/>
      <c r="DS985" s="57"/>
      <c r="DT985" s="57"/>
      <c r="DU985" s="57"/>
      <c r="DV985" s="57"/>
      <c r="DW985" s="57"/>
      <c r="DX985" s="57"/>
      <c r="DY985" s="57"/>
      <c r="DZ985" s="57"/>
      <c r="EA985" s="57"/>
      <c r="EB985" s="57"/>
      <c r="EC985" s="57"/>
      <c r="ED985" s="57"/>
      <c r="EE985" s="57"/>
      <c r="EF985" s="57"/>
      <c r="EG985" s="57"/>
      <c r="EH985" s="57"/>
      <c r="EI985" s="57"/>
      <c r="EJ985" s="57"/>
      <c r="EK985" s="57"/>
      <c r="EL985" s="57"/>
      <c r="EM985" s="57"/>
      <c r="EN985" s="57"/>
      <c r="EO985" s="57"/>
      <c r="EP985" s="57"/>
      <c r="EQ985" s="57"/>
      <c r="ER985" s="57"/>
      <c r="ES985" s="57"/>
      <c r="ET985" s="57"/>
      <c r="EU985" s="57"/>
      <c r="EV985" s="57"/>
      <c r="EW985" s="57"/>
      <c r="EX985" s="57"/>
      <c r="EY985" s="57"/>
      <c r="EZ985" s="57"/>
      <c r="FA985" s="57"/>
      <c r="FB985" s="57"/>
      <c r="FC985" s="57"/>
      <c r="FD985" s="57"/>
      <c r="FE985" s="57"/>
      <c r="FF985" s="57"/>
      <c r="FG985" s="57"/>
      <c r="FH985" s="57"/>
      <c r="FI985" s="57"/>
      <c r="FJ985" s="57"/>
      <c r="FK985" s="57"/>
      <c r="FL985" s="57"/>
      <c r="FM985" s="57"/>
      <c r="FN985" s="57"/>
      <c r="FO985" s="57"/>
      <c r="FP985" s="57"/>
      <c r="FQ985" s="57"/>
      <c r="FR985" s="57"/>
      <c r="FS985" s="57"/>
      <c r="FT985" s="57"/>
      <c r="FU985" s="57"/>
      <c r="FV985" s="57"/>
      <c r="FW985" s="57"/>
      <c r="FX985" s="57"/>
      <c r="FY985" s="57"/>
      <c r="FZ985" s="57"/>
      <c r="GA985" s="57"/>
      <c r="GB985" s="57"/>
      <c r="GC985" s="57"/>
      <c r="GD985" s="57"/>
      <c r="GE985" s="57"/>
      <c r="GF985" s="57"/>
      <c r="GG985" s="57"/>
      <c r="GH985" s="57"/>
      <c r="GI985" s="57"/>
      <c r="GJ985" s="57"/>
      <c r="GK985" s="57"/>
      <c r="GL985" s="57"/>
      <c r="GM985" s="57"/>
      <c r="GN985" s="57"/>
      <c r="GO985" s="57"/>
      <c r="GP985" s="57"/>
      <c r="GQ985" s="57"/>
      <c r="GR985" s="57"/>
      <c r="GS985" s="57"/>
      <c r="GT985" s="57"/>
      <c r="GU985" s="57"/>
      <c r="GV985" s="57"/>
      <c r="GW985" s="57"/>
      <c r="GX985" s="57"/>
      <c r="GY985" s="57"/>
      <c r="GZ985" s="57"/>
      <c r="HA985" s="57"/>
      <c r="HB985" s="57"/>
      <c r="HC985" s="57"/>
      <c r="HD985" s="57"/>
      <c r="HE985" s="57"/>
      <c r="HF985" s="57"/>
      <c r="HG985" s="57"/>
      <c r="HH985" s="57"/>
      <c r="HI985" s="57"/>
      <c r="HJ985" s="57"/>
      <c r="HK985" s="57"/>
      <c r="HL985" s="57"/>
      <c r="HM985" s="57"/>
      <c r="HN985" s="57"/>
      <c r="HO985" s="57"/>
      <c r="HP985" s="57"/>
      <c r="HQ985" s="57"/>
      <c r="HR985" s="57"/>
      <c r="HS985" s="57"/>
      <c r="HT985" s="57"/>
      <c r="HU985" s="57"/>
      <c r="HV985" s="57"/>
      <c r="HW985" s="57"/>
      <c r="HX985" s="57"/>
      <c r="HY985" s="57"/>
      <c r="HZ985" s="57"/>
      <c r="IA985" s="57"/>
      <c r="IB985" s="57"/>
      <c r="IC985" s="57"/>
    </row>
    <row r="986" spans="4:237"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  <c r="AA986" s="57"/>
      <c r="AB986" s="57"/>
      <c r="AC986" s="57"/>
      <c r="AD986" s="57"/>
      <c r="AE986" s="57"/>
      <c r="AF986" s="57"/>
      <c r="AG986" s="57"/>
      <c r="AH986" s="57"/>
      <c r="AI986" s="57"/>
      <c r="AJ986" s="57"/>
      <c r="AK986" s="57"/>
      <c r="AL986" s="57"/>
      <c r="AM986" s="57"/>
      <c r="AN986" s="57"/>
      <c r="AO986" s="57"/>
      <c r="AP986" s="57"/>
      <c r="AQ986" s="57"/>
      <c r="AR986" s="57"/>
      <c r="AS986" s="57"/>
      <c r="AT986" s="57"/>
      <c r="AU986" s="57"/>
      <c r="AV986" s="57"/>
      <c r="AW986" s="57"/>
      <c r="AX986" s="57"/>
      <c r="AY986" s="57"/>
      <c r="AZ986" s="57"/>
      <c r="BA986" s="57"/>
      <c r="BB986" s="57"/>
      <c r="BC986" s="57"/>
      <c r="BD986" s="57"/>
      <c r="BE986" s="57"/>
      <c r="BF986" s="57"/>
      <c r="BG986" s="57"/>
      <c r="BH986" s="57"/>
      <c r="BI986" s="57"/>
      <c r="BJ986" s="57"/>
      <c r="BK986" s="57"/>
      <c r="BL986" s="57"/>
      <c r="BM986" s="57"/>
      <c r="BN986" s="57"/>
      <c r="BO986" s="57"/>
      <c r="BP986" s="57"/>
      <c r="BQ986" s="57"/>
      <c r="BR986" s="57"/>
      <c r="BS986" s="57"/>
      <c r="BT986" s="57"/>
      <c r="BU986" s="57"/>
      <c r="BV986" s="57"/>
      <c r="BW986" s="57"/>
      <c r="BX986" s="57"/>
      <c r="BY986" s="57"/>
      <c r="BZ986" s="57"/>
      <c r="CA986" s="57"/>
      <c r="CB986" s="57"/>
      <c r="CC986" s="57"/>
      <c r="CD986" s="57"/>
      <c r="CE986" s="57"/>
      <c r="CF986" s="57"/>
      <c r="CG986" s="57"/>
      <c r="CH986" s="57"/>
      <c r="CI986" s="57"/>
      <c r="CJ986" s="57"/>
      <c r="CK986" s="57"/>
      <c r="CL986" s="57"/>
      <c r="CM986" s="57"/>
      <c r="CN986" s="57"/>
      <c r="CO986" s="57"/>
      <c r="CP986" s="57"/>
      <c r="CQ986" s="57"/>
      <c r="CR986" s="57"/>
      <c r="CS986" s="57"/>
      <c r="CT986" s="57"/>
      <c r="CU986" s="57"/>
      <c r="CV986" s="57"/>
      <c r="CW986" s="57"/>
      <c r="CX986" s="57"/>
      <c r="CY986" s="57"/>
      <c r="CZ986" s="57"/>
      <c r="DA986" s="57"/>
      <c r="DB986" s="57"/>
      <c r="DC986" s="57"/>
      <c r="DD986" s="57"/>
      <c r="DE986" s="57"/>
      <c r="DF986" s="57"/>
      <c r="DG986" s="57"/>
      <c r="DH986" s="57"/>
      <c r="DI986" s="57"/>
      <c r="DJ986" s="57"/>
      <c r="DK986" s="57"/>
      <c r="DL986" s="57"/>
      <c r="DM986" s="57"/>
      <c r="DN986" s="57"/>
      <c r="DO986" s="57"/>
      <c r="DP986" s="57"/>
      <c r="DQ986" s="57"/>
      <c r="DR986" s="57"/>
      <c r="DS986" s="57"/>
      <c r="DT986" s="57"/>
      <c r="DU986" s="57"/>
      <c r="DV986" s="57"/>
      <c r="DW986" s="57"/>
      <c r="DX986" s="57"/>
      <c r="DY986" s="57"/>
      <c r="DZ986" s="57"/>
      <c r="EA986" s="57"/>
      <c r="EB986" s="57"/>
      <c r="EC986" s="57"/>
      <c r="ED986" s="57"/>
      <c r="EE986" s="57"/>
      <c r="EF986" s="57"/>
      <c r="EG986" s="57"/>
      <c r="EH986" s="57"/>
      <c r="EI986" s="57"/>
      <c r="EJ986" s="57"/>
      <c r="EK986" s="57"/>
      <c r="EL986" s="57"/>
      <c r="EM986" s="57"/>
      <c r="EN986" s="57"/>
      <c r="EO986" s="57"/>
      <c r="EP986" s="57"/>
      <c r="EQ986" s="57"/>
      <c r="ER986" s="57"/>
      <c r="ES986" s="57"/>
      <c r="ET986" s="57"/>
      <c r="EU986" s="57"/>
      <c r="EV986" s="57"/>
      <c r="EW986" s="57"/>
      <c r="EX986" s="57"/>
      <c r="EY986" s="57"/>
      <c r="EZ986" s="57"/>
      <c r="FA986" s="57"/>
      <c r="FB986" s="57"/>
      <c r="FC986" s="57"/>
      <c r="FD986" s="57"/>
      <c r="FE986" s="57"/>
      <c r="FF986" s="57"/>
      <c r="FG986" s="57"/>
      <c r="FH986" s="57"/>
      <c r="FI986" s="57"/>
      <c r="FJ986" s="57"/>
      <c r="FK986" s="57"/>
      <c r="FL986" s="57"/>
      <c r="FM986" s="57"/>
      <c r="FN986" s="57"/>
      <c r="FO986" s="57"/>
      <c r="FP986" s="57"/>
      <c r="FQ986" s="57"/>
      <c r="FR986" s="57"/>
      <c r="FS986" s="57"/>
      <c r="FT986" s="57"/>
      <c r="FU986" s="57"/>
      <c r="FV986" s="57"/>
      <c r="FW986" s="57"/>
      <c r="FX986" s="57"/>
      <c r="FY986" s="57"/>
      <c r="FZ986" s="57"/>
      <c r="GA986" s="57"/>
      <c r="GB986" s="57"/>
      <c r="GC986" s="57"/>
      <c r="GD986" s="57"/>
      <c r="GE986" s="57"/>
      <c r="GF986" s="57"/>
      <c r="GG986" s="57"/>
      <c r="GH986" s="57"/>
      <c r="GI986" s="57"/>
      <c r="GJ986" s="57"/>
      <c r="GK986" s="57"/>
      <c r="GL986" s="57"/>
      <c r="GM986" s="57"/>
      <c r="GN986" s="57"/>
      <c r="GO986" s="57"/>
      <c r="GP986" s="57"/>
      <c r="GQ986" s="57"/>
      <c r="GR986" s="57"/>
      <c r="GS986" s="57"/>
      <c r="GT986" s="57"/>
      <c r="GU986" s="57"/>
      <c r="GV986" s="57"/>
      <c r="GW986" s="57"/>
      <c r="GX986" s="57"/>
      <c r="GY986" s="57"/>
      <c r="GZ986" s="57"/>
      <c r="HA986" s="57"/>
      <c r="HB986" s="57"/>
      <c r="HC986" s="57"/>
      <c r="HD986" s="57"/>
      <c r="HE986" s="57"/>
      <c r="HF986" s="57"/>
      <c r="HG986" s="57"/>
      <c r="HH986" s="57"/>
      <c r="HI986" s="57"/>
      <c r="HJ986" s="57"/>
      <c r="HK986" s="57"/>
      <c r="HL986" s="57"/>
      <c r="HM986" s="57"/>
      <c r="HN986" s="57"/>
      <c r="HO986" s="57"/>
      <c r="HP986" s="57"/>
      <c r="HQ986" s="57"/>
      <c r="HR986" s="57"/>
      <c r="HS986" s="57"/>
      <c r="HT986" s="57"/>
      <c r="HU986" s="57"/>
      <c r="HV986" s="57"/>
      <c r="HW986" s="57"/>
      <c r="HX986" s="57"/>
      <c r="HY986" s="57"/>
      <c r="HZ986" s="57"/>
      <c r="IA986" s="57"/>
      <c r="IB986" s="57"/>
      <c r="IC986" s="57"/>
    </row>
    <row r="987" spans="4:237"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  <c r="AA987" s="57"/>
      <c r="AB987" s="57"/>
      <c r="AC987" s="57"/>
      <c r="AD987" s="57"/>
      <c r="AE987" s="57"/>
      <c r="AF987" s="57"/>
      <c r="AG987" s="57"/>
      <c r="AH987" s="57"/>
      <c r="AI987" s="57"/>
      <c r="AJ987" s="57"/>
      <c r="AK987" s="57"/>
      <c r="AL987" s="57"/>
      <c r="AM987" s="57"/>
      <c r="AN987" s="57"/>
      <c r="AO987" s="57"/>
      <c r="AP987" s="57"/>
      <c r="AQ987" s="57"/>
      <c r="AR987" s="57"/>
      <c r="AS987" s="57"/>
      <c r="AT987" s="57"/>
      <c r="AU987" s="57"/>
      <c r="AV987" s="57"/>
      <c r="AW987" s="57"/>
      <c r="AX987" s="57"/>
      <c r="AY987" s="57"/>
      <c r="AZ987" s="57"/>
      <c r="BA987" s="57"/>
      <c r="BB987" s="57"/>
      <c r="BC987" s="57"/>
      <c r="BD987" s="57"/>
      <c r="BE987" s="57"/>
      <c r="BF987" s="57"/>
      <c r="BG987" s="57"/>
      <c r="BH987" s="57"/>
      <c r="BI987" s="57"/>
      <c r="BJ987" s="57"/>
      <c r="BK987" s="57"/>
      <c r="BL987" s="57"/>
      <c r="BM987" s="57"/>
      <c r="BN987" s="57"/>
      <c r="BO987" s="57"/>
      <c r="BP987" s="57"/>
      <c r="BQ987" s="57"/>
      <c r="BR987" s="57"/>
      <c r="BS987" s="57"/>
      <c r="BT987" s="57"/>
      <c r="BU987" s="57"/>
      <c r="BV987" s="57"/>
      <c r="BW987" s="57"/>
      <c r="BX987" s="57"/>
      <c r="BY987" s="57"/>
      <c r="BZ987" s="57"/>
      <c r="CA987" s="57"/>
      <c r="CB987" s="57"/>
      <c r="CC987" s="57"/>
      <c r="CD987" s="57"/>
      <c r="CE987" s="57"/>
      <c r="CF987" s="57"/>
      <c r="CG987" s="57"/>
      <c r="CH987" s="57"/>
      <c r="CI987" s="57"/>
      <c r="CJ987" s="57"/>
      <c r="CK987" s="57"/>
      <c r="CL987" s="57"/>
      <c r="CM987" s="57"/>
      <c r="CN987" s="57"/>
      <c r="CO987" s="57"/>
      <c r="CP987" s="57"/>
      <c r="CQ987" s="57"/>
      <c r="CR987" s="57"/>
      <c r="CS987" s="57"/>
      <c r="CT987" s="57"/>
      <c r="CU987" s="57"/>
      <c r="CV987" s="57"/>
      <c r="CW987" s="57"/>
      <c r="CX987" s="57"/>
      <c r="CY987" s="57"/>
      <c r="CZ987" s="57"/>
      <c r="DA987" s="57"/>
      <c r="DB987" s="57"/>
      <c r="DC987" s="57"/>
      <c r="DD987" s="57"/>
      <c r="DE987" s="57"/>
      <c r="DF987" s="57"/>
      <c r="DG987" s="57"/>
      <c r="DH987" s="57"/>
      <c r="DI987" s="57"/>
      <c r="DJ987" s="57"/>
      <c r="DK987" s="57"/>
      <c r="DL987" s="57"/>
      <c r="DM987" s="57"/>
      <c r="DN987" s="57"/>
      <c r="DO987" s="57"/>
      <c r="DP987" s="57"/>
      <c r="DQ987" s="57"/>
      <c r="DR987" s="57"/>
      <c r="DS987" s="57"/>
      <c r="DT987" s="57"/>
      <c r="DU987" s="57"/>
      <c r="DV987" s="57"/>
      <c r="DW987" s="57"/>
      <c r="DX987" s="57"/>
      <c r="DY987" s="57"/>
      <c r="DZ987" s="57"/>
      <c r="EA987" s="57"/>
      <c r="EB987" s="57"/>
      <c r="EC987" s="57"/>
      <c r="ED987" s="57"/>
      <c r="EE987" s="57"/>
      <c r="EF987" s="57"/>
      <c r="EG987" s="57"/>
      <c r="EH987" s="57"/>
      <c r="EI987" s="57"/>
      <c r="EJ987" s="57"/>
      <c r="EK987" s="57"/>
      <c r="EL987" s="57"/>
      <c r="EM987" s="57"/>
      <c r="EN987" s="57"/>
      <c r="EO987" s="57"/>
      <c r="EP987" s="57"/>
      <c r="EQ987" s="57"/>
      <c r="ER987" s="57"/>
      <c r="ES987" s="57"/>
      <c r="ET987" s="57"/>
      <c r="EU987" s="57"/>
      <c r="EV987" s="57"/>
      <c r="EW987" s="57"/>
      <c r="EX987" s="57"/>
      <c r="EY987" s="57"/>
      <c r="EZ987" s="57"/>
      <c r="FA987" s="57"/>
      <c r="FB987" s="57"/>
      <c r="FC987" s="57"/>
      <c r="FD987" s="57"/>
      <c r="FE987" s="57"/>
      <c r="FF987" s="57"/>
      <c r="FG987" s="57"/>
      <c r="FH987" s="57"/>
      <c r="FI987" s="57"/>
      <c r="FJ987" s="57"/>
      <c r="FK987" s="57"/>
      <c r="FL987" s="57"/>
      <c r="FM987" s="57"/>
      <c r="FN987" s="57"/>
      <c r="FO987" s="57"/>
      <c r="FP987" s="57"/>
      <c r="FQ987" s="57"/>
      <c r="FR987" s="57"/>
      <c r="FS987" s="57"/>
      <c r="FT987" s="57"/>
      <c r="FU987" s="57"/>
      <c r="FV987" s="57"/>
      <c r="FW987" s="57"/>
      <c r="FX987" s="57"/>
      <c r="FY987" s="57"/>
      <c r="FZ987" s="57"/>
      <c r="GA987" s="57"/>
      <c r="GB987" s="57"/>
      <c r="GC987" s="57"/>
      <c r="GD987" s="57"/>
      <c r="GE987" s="57"/>
      <c r="GF987" s="57"/>
      <c r="GG987" s="57"/>
      <c r="GH987" s="57"/>
      <c r="GI987" s="57"/>
      <c r="GJ987" s="57"/>
      <c r="GK987" s="57"/>
      <c r="GL987" s="57"/>
      <c r="GM987" s="57"/>
      <c r="GN987" s="57"/>
      <c r="GO987" s="57"/>
      <c r="GP987" s="57"/>
      <c r="GQ987" s="57"/>
      <c r="GR987" s="57"/>
      <c r="GS987" s="57"/>
      <c r="GT987" s="57"/>
      <c r="GU987" s="57"/>
      <c r="GV987" s="57"/>
      <c r="GW987" s="57"/>
      <c r="GX987" s="57"/>
      <c r="GY987" s="57"/>
      <c r="GZ987" s="57"/>
      <c r="HA987" s="57"/>
      <c r="HB987" s="57"/>
      <c r="HC987" s="57"/>
      <c r="HD987" s="57"/>
      <c r="HE987" s="57"/>
      <c r="HF987" s="57"/>
      <c r="HG987" s="57"/>
      <c r="HH987" s="57"/>
      <c r="HI987" s="57"/>
      <c r="HJ987" s="57"/>
      <c r="HK987" s="57"/>
      <c r="HL987" s="57"/>
      <c r="HM987" s="57"/>
      <c r="HN987" s="57"/>
      <c r="HO987" s="57"/>
      <c r="HP987" s="57"/>
      <c r="HQ987" s="57"/>
      <c r="HR987" s="57"/>
      <c r="HS987" s="57"/>
      <c r="HT987" s="57"/>
      <c r="HU987" s="57"/>
      <c r="HV987" s="57"/>
      <c r="HW987" s="57"/>
      <c r="HX987" s="57"/>
      <c r="HY987" s="57"/>
      <c r="HZ987" s="57"/>
      <c r="IA987" s="57"/>
      <c r="IB987" s="57"/>
      <c r="IC987" s="57"/>
    </row>
    <row r="988" spans="4:237"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  <c r="AA988" s="57"/>
      <c r="AB988" s="57"/>
      <c r="AC988" s="57"/>
      <c r="AD988" s="57"/>
      <c r="AE988" s="57"/>
      <c r="AF988" s="57"/>
      <c r="AG988" s="57"/>
      <c r="AH988" s="57"/>
      <c r="AI988" s="57"/>
      <c r="AJ988" s="57"/>
      <c r="AK988" s="57"/>
      <c r="AL988" s="57"/>
      <c r="AM988" s="57"/>
      <c r="AN988" s="57"/>
      <c r="AO988" s="57"/>
      <c r="AP988" s="57"/>
      <c r="AQ988" s="57"/>
      <c r="AR988" s="57"/>
      <c r="AS988" s="57"/>
      <c r="AT988" s="57"/>
      <c r="AU988" s="57"/>
      <c r="AV988" s="57"/>
      <c r="AW988" s="57"/>
      <c r="AX988" s="57"/>
      <c r="AY988" s="57"/>
      <c r="AZ988" s="57"/>
      <c r="BA988" s="57"/>
      <c r="BB988" s="57"/>
      <c r="BC988" s="57"/>
      <c r="BD988" s="57"/>
      <c r="BE988" s="57"/>
      <c r="BF988" s="57"/>
      <c r="BG988" s="57"/>
      <c r="BH988" s="57"/>
      <c r="BI988" s="57"/>
      <c r="BJ988" s="57"/>
      <c r="BK988" s="57"/>
      <c r="BL988" s="57"/>
      <c r="BM988" s="57"/>
      <c r="BN988" s="57"/>
      <c r="BO988" s="57"/>
      <c r="BP988" s="57"/>
      <c r="BQ988" s="57"/>
      <c r="BR988" s="57"/>
      <c r="BS988" s="57"/>
      <c r="BT988" s="57"/>
      <c r="BU988" s="57"/>
      <c r="BV988" s="57"/>
      <c r="BW988" s="57"/>
      <c r="BX988" s="57"/>
      <c r="BY988" s="57"/>
      <c r="BZ988" s="57"/>
      <c r="CA988" s="57"/>
      <c r="CB988" s="57"/>
      <c r="CC988" s="57"/>
      <c r="CD988" s="57"/>
      <c r="CE988" s="57"/>
      <c r="CF988" s="57"/>
      <c r="CG988" s="57"/>
      <c r="CH988" s="57"/>
      <c r="CI988" s="57"/>
      <c r="CJ988" s="57"/>
      <c r="CK988" s="57"/>
      <c r="CL988" s="57"/>
      <c r="CM988" s="57"/>
      <c r="CN988" s="57"/>
      <c r="CO988" s="57"/>
      <c r="CP988" s="57"/>
      <c r="CQ988" s="57"/>
      <c r="CR988" s="57"/>
      <c r="CS988" s="57"/>
      <c r="CT988" s="57"/>
      <c r="CU988" s="57"/>
      <c r="CV988" s="57"/>
      <c r="CW988" s="57"/>
      <c r="CX988" s="57"/>
      <c r="CY988" s="57"/>
      <c r="CZ988" s="57"/>
      <c r="DA988" s="57"/>
      <c r="DB988" s="57"/>
      <c r="DC988" s="57"/>
      <c r="DD988" s="57"/>
      <c r="DE988" s="57"/>
      <c r="DF988" s="57"/>
      <c r="DG988" s="57"/>
      <c r="DH988" s="57"/>
      <c r="DI988" s="57"/>
      <c r="DJ988" s="57"/>
      <c r="DK988" s="57"/>
      <c r="DL988" s="57"/>
      <c r="DM988" s="57"/>
      <c r="DN988" s="57"/>
      <c r="DO988" s="57"/>
      <c r="DP988" s="57"/>
      <c r="DQ988" s="57"/>
      <c r="DR988" s="57"/>
      <c r="DS988" s="57"/>
      <c r="DT988" s="57"/>
      <c r="DU988" s="57"/>
      <c r="DV988" s="57"/>
      <c r="DW988" s="57"/>
      <c r="DX988" s="57"/>
      <c r="DY988" s="57"/>
      <c r="DZ988" s="57"/>
      <c r="EA988" s="57"/>
      <c r="EB988" s="57"/>
      <c r="EC988" s="57"/>
      <c r="ED988" s="57"/>
      <c r="EE988" s="57"/>
      <c r="EF988" s="57"/>
      <c r="EG988" s="57"/>
      <c r="EH988" s="57"/>
      <c r="EI988" s="57"/>
      <c r="EJ988" s="57"/>
      <c r="EK988" s="57"/>
      <c r="EL988" s="57"/>
      <c r="EM988" s="57"/>
      <c r="EN988" s="57"/>
      <c r="EO988" s="57"/>
      <c r="EP988" s="57"/>
      <c r="EQ988" s="57"/>
      <c r="ER988" s="57"/>
      <c r="ES988" s="57"/>
      <c r="ET988" s="57"/>
      <c r="EU988" s="57"/>
      <c r="EV988" s="57"/>
      <c r="EW988" s="57"/>
      <c r="EX988" s="57"/>
      <c r="EY988" s="57"/>
      <c r="EZ988" s="57"/>
      <c r="FA988" s="57"/>
      <c r="FB988" s="57"/>
      <c r="FC988" s="57"/>
      <c r="FD988" s="57"/>
      <c r="FE988" s="57"/>
      <c r="FF988" s="57"/>
      <c r="FG988" s="57"/>
      <c r="FH988" s="57"/>
      <c r="FI988" s="57"/>
      <c r="FJ988" s="57"/>
      <c r="FK988" s="57"/>
      <c r="FL988" s="57"/>
      <c r="FM988" s="57"/>
      <c r="FN988" s="57"/>
      <c r="FO988" s="57"/>
      <c r="FP988" s="57"/>
      <c r="FQ988" s="57"/>
      <c r="FR988" s="57"/>
      <c r="FS988" s="57"/>
      <c r="FT988" s="57"/>
      <c r="FU988" s="57"/>
      <c r="FV988" s="57"/>
      <c r="FW988" s="57"/>
      <c r="FX988" s="57"/>
      <c r="FY988" s="57"/>
      <c r="FZ988" s="57"/>
      <c r="GA988" s="57"/>
      <c r="GB988" s="57"/>
      <c r="GC988" s="57"/>
      <c r="GD988" s="57"/>
      <c r="GE988" s="57"/>
      <c r="GF988" s="57"/>
      <c r="GG988" s="57"/>
      <c r="GH988" s="57"/>
      <c r="GI988" s="57"/>
      <c r="GJ988" s="57"/>
      <c r="GK988" s="57"/>
      <c r="GL988" s="57"/>
      <c r="GM988" s="57"/>
      <c r="GN988" s="57"/>
      <c r="GO988" s="57"/>
      <c r="GP988" s="57"/>
      <c r="GQ988" s="57"/>
      <c r="GR988" s="57"/>
      <c r="GS988" s="57"/>
      <c r="GT988" s="57"/>
      <c r="GU988" s="57"/>
      <c r="GV988" s="57"/>
      <c r="GW988" s="57"/>
      <c r="GX988" s="57"/>
      <c r="GY988" s="57"/>
      <c r="GZ988" s="57"/>
      <c r="HA988" s="57"/>
      <c r="HB988" s="57"/>
      <c r="HC988" s="57"/>
      <c r="HD988" s="57"/>
      <c r="HE988" s="57"/>
      <c r="HF988" s="57"/>
      <c r="HG988" s="57"/>
      <c r="HH988" s="57"/>
      <c r="HI988" s="57"/>
      <c r="HJ988" s="57"/>
      <c r="HK988" s="57"/>
      <c r="HL988" s="57"/>
      <c r="HM988" s="57"/>
      <c r="HN988" s="57"/>
      <c r="HO988" s="57"/>
      <c r="HP988" s="57"/>
      <c r="HQ988" s="57"/>
      <c r="HR988" s="57"/>
      <c r="HS988" s="57"/>
      <c r="HT988" s="57"/>
      <c r="HU988" s="57"/>
      <c r="HV988" s="57"/>
      <c r="HW988" s="57"/>
      <c r="HX988" s="57"/>
      <c r="HY988" s="57"/>
      <c r="HZ988" s="57"/>
      <c r="IA988" s="57"/>
      <c r="IB988" s="57"/>
      <c r="IC988" s="57"/>
    </row>
    <row r="989" spans="4:237"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  <c r="AA989" s="57"/>
      <c r="AB989" s="57"/>
      <c r="AC989" s="57"/>
      <c r="AD989" s="57"/>
      <c r="AE989" s="57"/>
      <c r="AF989" s="57"/>
      <c r="AG989" s="57"/>
      <c r="AH989" s="57"/>
      <c r="AI989" s="57"/>
      <c r="AJ989" s="57"/>
      <c r="AK989" s="57"/>
      <c r="AL989" s="57"/>
      <c r="AM989" s="57"/>
      <c r="AN989" s="57"/>
      <c r="AO989" s="57"/>
      <c r="AP989" s="57"/>
      <c r="AQ989" s="57"/>
      <c r="AR989" s="57"/>
      <c r="AS989" s="57"/>
      <c r="AT989" s="57"/>
      <c r="AU989" s="57"/>
      <c r="AV989" s="57"/>
      <c r="AW989" s="57"/>
      <c r="AX989" s="57"/>
      <c r="AY989" s="57"/>
      <c r="AZ989" s="57"/>
      <c r="BA989" s="57"/>
      <c r="BB989" s="57"/>
      <c r="BC989" s="57"/>
      <c r="BD989" s="57"/>
      <c r="BE989" s="57"/>
      <c r="BF989" s="57"/>
      <c r="BG989" s="57"/>
      <c r="BH989" s="57"/>
      <c r="BI989" s="57"/>
      <c r="BJ989" s="57"/>
      <c r="BK989" s="57"/>
      <c r="BL989" s="57"/>
      <c r="BM989" s="57"/>
      <c r="BN989" s="57"/>
      <c r="BO989" s="57"/>
      <c r="BP989" s="57"/>
      <c r="BQ989" s="57"/>
      <c r="BR989" s="57"/>
      <c r="BS989" s="57"/>
      <c r="BT989" s="57"/>
      <c r="BU989" s="57"/>
      <c r="BV989" s="57"/>
      <c r="BW989" s="57"/>
      <c r="BX989" s="57"/>
      <c r="BY989" s="57"/>
      <c r="BZ989" s="57"/>
      <c r="CA989" s="57"/>
      <c r="CB989" s="57"/>
      <c r="CC989" s="57"/>
      <c r="CD989" s="57"/>
      <c r="CE989" s="57"/>
      <c r="CF989" s="57"/>
      <c r="CG989" s="57"/>
      <c r="CH989" s="57"/>
      <c r="CI989" s="57"/>
      <c r="CJ989" s="57"/>
      <c r="CK989" s="57"/>
      <c r="CL989" s="57"/>
      <c r="CM989" s="57"/>
      <c r="CN989" s="57"/>
      <c r="CO989" s="57"/>
      <c r="CP989" s="57"/>
      <c r="CQ989" s="57"/>
      <c r="CR989" s="57"/>
      <c r="CS989" s="57"/>
      <c r="CT989" s="57"/>
      <c r="CU989" s="57"/>
      <c r="CV989" s="57"/>
      <c r="CW989" s="57"/>
      <c r="CX989" s="57"/>
      <c r="CY989" s="57"/>
      <c r="CZ989" s="57"/>
      <c r="DA989" s="57"/>
      <c r="DB989" s="57"/>
      <c r="DC989" s="57"/>
      <c r="DD989" s="57"/>
      <c r="DE989" s="57"/>
      <c r="DF989" s="57"/>
      <c r="DG989" s="57"/>
      <c r="DH989" s="57"/>
      <c r="DI989" s="57"/>
      <c r="DJ989" s="57"/>
      <c r="DK989" s="57"/>
      <c r="DL989" s="57"/>
      <c r="DM989" s="57"/>
      <c r="DN989" s="57"/>
      <c r="DO989" s="57"/>
      <c r="DP989" s="57"/>
      <c r="DQ989" s="57"/>
      <c r="DR989" s="57"/>
      <c r="DS989" s="57"/>
      <c r="DT989" s="57"/>
      <c r="DU989" s="57"/>
      <c r="DV989" s="57"/>
      <c r="DW989" s="57"/>
      <c r="DX989" s="57"/>
      <c r="DY989" s="57"/>
      <c r="DZ989" s="57"/>
      <c r="EA989" s="57"/>
      <c r="EB989" s="57"/>
      <c r="EC989" s="57"/>
      <c r="ED989" s="57"/>
      <c r="EE989" s="57"/>
      <c r="EF989" s="57"/>
      <c r="EG989" s="57"/>
      <c r="EH989" s="57"/>
      <c r="EI989" s="57"/>
      <c r="EJ989" s="57"/>
      <c r="EK989" s="57"/>
      <c r="EL989" s="57"/>
      <c r="EM989" s="57"/>
      <c r="EN989" s="57"/>
      <c r="EO989" s="57"/>
      <c r="EP989" s="57"/>
      <c r="EQ989" s="57"/>
      <c r="ER989" s="57"/>
      <c r="ES989" s="57"/>
      <c r="ET989" s="57"/>
      <c r="EU989" s="57"/>
      <c r="EV989" s="57"/>
      <c r="EW989" s="57"/>
      <c r="EX989" s="57"/>
      <c r="EY989" s="57"/>
      <c r="EZ989" s="57"/>
      <c r="FA989" s="57"/>
      <c r="FB989" s="57"/>
      <c r="FC989" s="57"/>
      <c r="FD989" s="57"/>
      <c r="FE989" s="57"/>
      <c r="FF989" s="57"/>
      <c r="FG989" s="57"/>
      <c r="FH989" s="57"/>
      <c r="FI989" s="57"/>
      <c r="FJ989" s="57"/>
      <c r="FK989" s="57"/>
      <c r="FL989" s="57"/>
      <c r="FM989" s="57"/>
      <c r="FN989" s="57"/>
      <c r="FO989" s="57"/>
      <c r="FP989" s="57"/>
      <c r="FQ989" s="57"/>
      <c r="FR989" s="57"/>
      <c r="FS989" s="57"/>
      <c r="FT989" s="57"/>
      <c r="FU989" s="57"/>
      <c r="FV989" s="57"/>
      <c r="FW989" s="57"/>
      <c r="FX989" s="57"/>
      <c r="FY989" s="57"/>
      <c r="FZ989" s="57"/>
      <c r="GA989" s="57"/>
      <c r="GB989" s="57"/>
      <c r="GC989" s="57"/>
      <c r="GD989" s="57"/>
      <c r="GE989" s="57"/>
      <c r="GF989" s="57"/>
      <c r="GG989" s="57"/>
      <c r="GH989" s="57"/>
      <c r="GI989" s="57"/>
      <c r="GJ989" s="57"/>
      <c r="GK989" s="57"/>
      <c r="GL989" s="57"/>
      <c r="GM989" s="57"/>
      <c r="GN989" s="57"/>
      <c r="GO989" s="57"/>
      <c r="GP989" s="57"/>
      <c r="GQ989" s="57"/>
      <c r="GR989" s="57"/>
      <c r="GS989" s="57"/>
      <c r="GT989" s="57"/>
      <c r="GU989" s="57"/>
      <c r="GV989" s="57"/>
      <c r="GW989" s="57"/>
      <c r="GX989" s="57"/>
      <c r="GY989" s="57"/>
      <c r="GZ989" s="57"/>
      <c r="HA989" s="57"/>
      <c r="HB989" s="57"/>
      <c r="HC989" s="57"/>
      <c r="HD989" s="57"/>
      <c r="HE989" s="57"/>
      <c r="HF989" s="57"/>
      <c r="HG989" s="57"/>
      <c r="HH989" s="57"/>
      <c r="HI989" s="57"/>
      <c r="HJ989" s="57"/>
      <c r="HK989" s="57"/>
      <c r="HL989" s="57"/>
      <c r="HM989" s="57"/>
      <c r="HN989" s="57"/>
      <c r="HO989" s="57"/>
      <c r="HP989" s="57"/>
      <c r="HQ989" s="57"/>
      <c r="HR989" s="57"/>
      <c r="HS989" s="57"/>
      <c r="HT989" s="57"/>
      <c r="HU989" s="57"/>
      <c r="HV989" s="57"/>
      <c r="HW989" s="57"/>
      <c r="HX989" s="57"/>
      <c r="HY989" s="57"/>
      <c r="HZ989" s="57"/>
      <c r="IA989" s="57"/>
      <c r="IB989" s="57"/>
      <c r="IC989" s="57"/>
    </row>
    <row r="990" spans="4:237"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  <c r="AA990" s="57"/>
      <c r="AB990" s="57"/>
      <c r="AC990" s="57"/>
      <c r="AD990" s="57"/>
      <c r="AE990" s="57"/>
      <c r="AF990" s="57"/>
      <c r="AG990" s="57"/>
      <c r="AH990" s="57"/>
      <c r="AI990" s="57"/>
      <c r="AJ990" s="57"/>
      <c r="AK990" s="57"/>
      <c r="AL990" s="57"/>
      <c r="AM990" s="57"/>
      <c r="AN990" s="57"/>
      <c r="AO990" s="57"/>
      <c r="AP990" s="57"/>
      <c r="AQ990" s="57"/>
      <c r="AR990" s="57"/>
      <c r="AS990" s="57"/>
      <c r="AT990" s="57"/>
      <c r="AU990" s="57"/>
      <c r="AV990" s="57"/>
      <c r="AW990" s="57"/>
      <c r="AX990" s="57"/>
      <c r="AY990" s="57"/>
      <c r="AZ990" s="57"/>
      <c r="BA990" s="57"/>
      <c r="BB990" s="57"/>
      <c r="BC990" s="57"/>
      <c r="BD990" s="57"/>
      <c r="BE990" s="57"/>
      <c r="BF990" s="57"/>
      <c r="BG990" s="57"/>
      <c r="BH990" s="57"/>
      <c r="BI990" s="57"/>
      <c r="BJ990" s="57"/>
      <c r="BK990" s="57"/>
      <c r="BL990" s="57"/>
      <c r="BM990" s="57"/>
      <c r="BN990" s="57"/>
      <c r="BO990" s="57"/>
      <c r="BP990" s="57"/>
      <c r="BQ990" s="57"/>
      <c r="BR990" s="57"/>
      <c r="BS990" s="57"/>
      <c r="BT990" s="57"/>
      <c r="BU990" s="57"/>
      <c r="BV990" s="57"/>
      <c r="BW990" s="57"/>
      <c r="BX990" s="57"/>
      <c r="BY990" s="57"/>
      <c r="BZ990" s="57"/>
      <c r="CA990" s="57"/>
      <c r="CB990" s="57"/>
      <c r="CC990" s="57"/>
      <c r="CD990" s="57"/>
      <c r="CE990" s="57"/>
      <c r="CF990" s="57"/>
      <c r="CG990" s="57"/>
      <c r="CH990" s="57"/>
      <c r="CI990" s="57"/>
      <c r="CJ990" s="57"/>
      <c r="CK990" s="57"/>
      <c r="CL990" s="57"/>
      <c r="CM990" s="57"/>
      <c r="CN990" s="57"/>
      <c r="CO990" s="57"/>
      <c r="CP990" s="57"/>
      <c r="CQ990" s="57"/>
      <c r="CR990" s="57"/>
      <c r="CS990" s="57"/>
      <c r="CT990" s="57"/>
      <c r="CU990" s="57"/>
      <c r="CV990" s="57"/>
      <c r="CW990" s="57"/>
      <c r="CX990" s="57"/>
      <c r="CY990" s="57"/>
      <c r="CZ990" s="57"/>
      <c r="DA990" s="57"/>
      <c r="DB990" s="57"/>
      <c r="DC990" s="57"/>
      <c r="DD990" s="57"/>
      <c r="DE990" s="57"/>
      <c r="DF990" s="57"/>
      <c r="DG990" s="57"/>
      <c r="DH990" s="57"/>
      <c r="DI990" s="57"/>
      <c r="DJ990" s="57"/>
      <c r="DK990" s="57"/>
      <c r="DL990" s="57"/>
      <c r="DM990" s="57"/>
      <c r="DN990" s="57"/>
      <c r="DO990" s="57"/>
      <c r="DP990" s="57"/>
      <c r="DQ990" s="57"/>
      <c r="DR990" s="57"/>
      <c r="DS990" s="57"/>
      <c r="DT990" s="57"/>
      <c r="DU990" s="57"/>
      <c r="DV990" s="57"/>
      <c r="DW990" s="57"/>
      <c r="DX990" s="57"/>
      <c r="DY990" s="57"/>
      <c r="DZ990" s="57"/>
      <c r="EA990" s="57"/>
      <c r="EB990" s="57"/>
      <c r="EC990" s="57"/>
      <c r="ED990" s="57"/>
      <c r="EE990" s="57"/>
      <c r="EF990" s="57"/>
      <c r="EG990" s="57"/>
      <c r="EH990" s="57"/>
      <c r="EI990" s="57"/>
      <c r="EJ990" s="57"/>
      <c r="EK990" s="57"/>
      <c r="EL990" s="57"/>
      <c r="EM990" s="57"/>
      <c r="EN990" s="57"/>
      <c r="EO990" s="57"/>
      <c r="EP990" s="57"/>
      <c r="EQ990" s="57"/>
      <c r="ER990" s="57"/>
      <c r="ES990" s="57"/>
      <c r="ET990" s="57"/>
      <c r="EU990" s="57"/>
      <c r="EV990" s="57"/>
      <c r="EW990" s="57"/>
      <c r="EX990" s="57"/>
      <c r="EY990" s="57"/>
      <c r="EZ990" s="57"/>
      <c r="FA990" s="57"/>
      <c r="FB990" s="57"/>
      <c r="FC990" s="57"/>
      <c r="FD990" s="57"/>
      <c r="FE990" s="57"/>
      <c r="FF990" s="57"/>
      <c r="FG990" s="57"/>
      <c r="FH990" s="57"/>
      <c r="FI990" s="57"/>
      <c r="FJ990" s="57"/>
      <c r="FK990" s="57"/>
      <c r="FL990" s="57"/>
      <c r="FM990" s="57"/>
      <c r="FN990" s="57"/>
      <c r="FO990" s="57"/>
      <c r="FP990" s="57"/>
      <c r="FQ990" s="57"/>
      <c r="FR990" s="57"/>
      <c r="FS990" s="57"/>
      <c r="FT990" s="57"/>
      <c r="FU990" s="57"/>
      <c r="FV990" s="57"/>
      <c r="FW990" s="57"/>
      <c r="FX990" s="57"/>
      <c r="FY990" s="57"/>
      <c r="FZ990" s="57"/>
      <c r="GA990" s="57"/>
      <c r="GB990" s="57"/>
      <c r="GC990" s="57"/>
      <c r="GD990" s="57"/>
      <c r="GE990" s="57"/>
      <c r="GF990" s="57"/>
      <c r="GG990" s="57"/>
      <c r="GH990" s="57"/>
      <c r="GI990" s="57"/>
      <c r="GJ990" s="57"/>
      <c r="GK990" s="57"/>
      <c r="GL990" s="57"/>
      <c r="GM990" s="57"/>
      <c r="GN990" s="57"/>
      <c r="GO990" s="57"/>
      <c r="GP990" s="57"/>
      <c r="GQ990" s="57"/>
      <c r="GR990" s="57"/>
      <c r="GS990" s="57"/>
      <c r="GT990" s="57"/>
      <c r="GU990" s="57"/>
      <c r="GV990" s="57"/>
      <c r="GW990" s="57"/>
      <c r="GX990" s="57"/>
      <c r="GY990" s="57"/>
      <c r="GZ990" s="57"/>
      <c r="HA990" s="57"/>
      <c r="HB990" s="57"/>
      <c r="HC990" s="57"/>
      <c r="HD990" s="57"/>
      <c r="HE990" s="57"/>
      <c r="HF990" s="57"/>
      <c r="HG990" s="57"/>
      <c r="HH990" s="57"/>
      <c r="HI990" s="57"/>
      <c r="HJ990" s="57"/>
      <c r="HK990" s="57"/>
      <c r="HL990" s="57"/>
      <c r="HM990" s="57"/>
      <c r="HN990" s="57"/>
      <c r="HO990" s="57"/>
      <c r="HP990" s="57"/>
      <c r="HQ990" s="57"/>
      <c r="HR990" s="57"/>
      <c r="HS990" s="57"/>
      <c r="HT990" s="57"/>
      <c r="HU990" s="57"/>
      <c r="HV990" s="57"/>
      <c r="HW990" s="57"/>
      <c r="HX990" s="57"/>
      <c r="HY990" s="57"/>
      <c r="HZ990" s="57"/>
      <c r="IA990" s="57"/>
      <c r="IB990" s="57"/>
      <c r="IC990" s="57"/>
    </row>
    <row r="991" spans="4:237"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  <c r="AA991" s="57"/>
      <c r="AB991" s="57"/>
      <c r="AC991" s="57"/>
      <c r="AD991" s="57"/>
      <c r="AE991" s="57"/>
      <c r="AF991" s="57"/>
      <c r="AG991" s="57"/>
      <c r="AH991" s="57"/>
      <c r="AI991" s="57"/>
      <c r="AJ991" s="57"/>
      <c r="AK991" s="57"/>
      <c r="AL991" s="57"/>
      <c r="AM991" s="57"/>
      <c r="AN991" s="57"/>
      <c r="AO991" s="57"/>
      <c r="AP991" s="57"/>
      <c r="AQ991" s="57"/>
      <c r="AR991" s="57"/>
      <c r="AS991" s="57"/>
      <c r="AT991" s="57"/>
      <c r="AU991" s="57"/>
      <c r="AV991" s="57"/>
      <c r="AW991" s="57"/>
      <c r="AX991" s="57"/>
      <c r="AY991" s="57"/>
      <c r="AZ991" s="57"/>
      <c r="BA991" s="57"/>
      <c r="BB991" s="57"/>
      <c r="BC991" s="57"/>
      <c r="BD991" s="57"/>
      <c r="BE991" s="57"/>
      <c r="BF991" s="57"/>
      <c r="BG991" s="57"/>
      <c r="BH991" s="57"/>
      <c r="BI991" s="57"/>
      <c r="BJ991" s="57"/>
      <c r="BK991" s="57"/>
      <c r="BL991" s="57"/>
      <c r="BM991" s="57"/>
      <c r="BN991" s="57"/>
      <c r="BO991" s="57"/>
      <c r="BP991" s="57"/>
      <c r="BQ991" s="57"/>
      <c r="BR991" s="57"/>
      <c r="BS991" s="57"/>
      <c r="BT991" s="57"/>
      <c r="BU991" s="57"/>
      <c r="BV991" s="57"/>
      <c r="BW991" s="57"/>
      <c r="BX991" s="57"/>
      <c r="BY991" s="57"/>
      <c r="BZ991" s="57"/>
      <c r="CA991" s="57"/>
      <c r="CB991" s="57"/>
      <c r="CC991" s="57"/>
      <c r="CD991" s="57"/>
      <c r="CE991" s="57"/>
      <c r="CF991" s="57"/>
      <c r="CG991" s="57"/>
      <c r="CH991" s="57"/>
      <c r="CI991" s="57"/>
      <c r="CJ991" s="57"/>
      <c r="CK991" s="57"/>
      <c r="CL991" s="57"/>
      <c r="CM991" s="57"/>
      <c r="CN991" s="57"/>
      <c r="CO991" s="57"/>
      <c r="CP991" s="57"/>
      <c r="CQ991" s="57"/>
      <c r="CR991" s="57"/>
      <c r="CS991" s="57"/>
      <c r="CT991" s="57"/>
      <c r="CU991" s="57"/>
      <c r="CV991" s="57"/>
      <c r="CW991" s="57"/>
      <c r="CX991" s="57"/>
      <c r="CY991" s="57"/>
      <c r="CZ991" s="57"/>
      <c r="DA991" s="57"/>
      <c r="DB991" s="57"/>
      <c r="DC991" s="57"/>
      <c r="DD991" s="57"/>
      <c r="DE991" s="57"/>
      <c r="DF991" s="57"/>
      <c r="DG991" s="57"/>
      <c r="DH991" s="57"/>
      <c r="DI991" s="57"/>
      <c r="DJ991" s="57"/>
      <c r="DK991" s="57"/>
      <c r="DL991" s="57"/>
      <c r="DM991" s="57"/>
      <c r="DN991" s="57"/>
      <c r="DO991" s="57"/>
      <c r="DP991" s="57"/>
      <c r="DQ991" s="57"/>
      <c r="DR991" s="57"/>
      <c r="DS991" s="57"/>
      <c r="DT991" s="57"/>
      <c r="DU991" s="57"/>
      <c r="DV991" s="57"/>
      <c r="DW991" s="57"/>
      <c r="DX991" s="57"/>
      <c r="DY991" s="57"/>
      <c r="DZ991" s="57"/>
      <c r="EA991" s="57"/>
      <c r="EB991" s="57"/>
      <c r="EC991" s="57"/>
      <c r="ED991" s="57"/>
      <c r="EE991" s="57"/>
      <c r="EF991" s="57"/>
      <c r="EG991" s="57"/>
      <c r="EH991" s="57"/>
      <c r="EI991" s="57"/>
      <c r="EJ991" s="57"/>
      <c r="EK991" s="57"/>
      <c r="EL991" s="57"/>
      <c r="EM991" s="57"/>
      <c r="EN991" s="57"/>
      <c r="EO991" s="57"/>
      <c r="EP991" s="57"/>
      <c r="EQ991" s="57"/>
      <c r="ER991" s="57"/>
      <c r="ES991" s="57"/>
      <c r="ET991" s="57"/>
      <c r="EU991" s="57"/>
      <c r="EV991" s="57"/>
      <c r="EW991" s="57"/>
      <c r="EX991" s="57"/>
      <c r="EY991" s="57"/>
      <c r="EZ991" s="57"/>
      <c r="FA991" s="57"/>
      <c r="FB991" s="57"/>
      <c r="FC991" s="57"/>
      <c r="FD991" s="57"/>
      <c r="FE991" s="57"/>
      <c r="FF991" s="57"/>
      <c r="FG991" s="57"/>
      <c r="FH991" s="57"/>
      <c r="FI991" s="57"/>
      <c r="FJ991" s="57"/>
      <c r="FK991" s="57"/>
      <c r="FL991" s="57"/>
      <c r="FM991" s="57"/>
      <c r="FN991" s="57"/>
      <c r="FO991" s="57"/>
      <c r="FP991" s="57"/>
      <c r="FQ991" s="57"/>
      <c r="FR991" s="57"/>
      <c r="FS991" s="57"/>
      <c r="FT991" s="57"/>
      <c r="FU991" s="57"/>
      <c r="FV991" s="57"/>
      <c r="FW991" s="57"/>
      <c r="FX991" s="57"/>
      <c r="FY991" s="57"/>
      <c r="FZ991" s="57"/>
      <c r="GA991" s="57"/>
      <c r="GB991" s="57"/>
      <c r="GC991" s="57"/>
      <c r="GD991" s="57"/>
      <c r="GE991" s="57"/>
      <c r="GF991" s="57"/>
      <c r="GG991" s="57"/>
      <c r="GH991" s="57"/>
      <c r="GI991" s="57"/>
      <c r="GJ991" s="57"/>
      <c r="GK991" s="57"/>
      <c r="GL991" s="57"/>
      <c r="GM991" s="57"/>
      <c r="GN991" s="57"/>
      <c r="GO991" s="57"/>
      <c r="GP991" s="57"/>
      <c r="GQ991" s="57"/>
      <c r="GR991" s="57"/>
      <c r="GS991" s="57"/>
      <c r="GT991" s="57"/>
      <c r="GU991" s="57"/>
      <c r="GV991" s="57"/>
      <c r="GW991" s="57"/>
      <c r="GX991" s="57"/>
      <c r="GY991" s="57"/>
      <c r="GZ991" s="57"/>
      <c r="HA991" s="57"/>
      <c r="HB991" s="57"/>
      <c r="HC991" s="57"/>
      <c r="HD991" s="57"/>
      <c r="HE991" s="57"/>
      <c r="HF991" s="57"/>
      <c r="HG991" s="57"/>
      <c r="HH991" s="57"/>
      <c r="HI991" s="57"/>
      <c r="HJ991" s="57"/>
      <c r="HK991" s="57"/>
      <c r="HL991" s="57"/>
      <c r="HM991" s="57"/>
      <c r="HN991" s="57"/>
      <c r="HO991" s="57"/>
      <c r="HP991" s="57"/>
      <c r="HQ991" s="57"/>
      <c r="HR991" s="57"/>
      <c r="HS991" s="57"/>
      <c r="HT991" s="57"/>
      <c r="HU991" s="57"/>
      <c r="HV991" s="57"/>
      <c r="HW991" s="57"/>
      <c r="HX991" s="57"/>
      <c r="HY991" s="57"/>
      <c r="HZ991" s="57"/>
      <c r="IA991" s="57"/>
      <c r="IB991" s="57"/>
      <c r="IC991" s="57"/>
    </row>
    <row r="992" spans="4:237"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  <c r="AA992" s="57"/>
      <c r="AB992" s="57"/>
      <c r="AC992" s="57"/>
      <c r="AD992" s="57"/>
      <c r="AE992" s="57"/>
      <c r="AF992" s="57"/>
      <c r="AG992" s="57"/>
      <c r="AH992" s="57"/>
      <c r="AI992" s="57"/>
      <c r="AJ992" s="57"/>
      <c r="AK992" s="57"/>
      <c r="AL992" s="57"/>
      <c r="AM992" s="57"/>
      <c r="AN992" s="57"/>
      <c r="AO992" s="57"/>
      <c r="AP992" s="57"/>
      <c r="AQ992" s="57"/>
      <c r="AR992" s="57"/>
      <c r="AS992" s="57"/>
      <c r="AT992" s="57"/>
      <c r="AU992" s="57"/>
      <c r="AV992" s="57"/>
      <c r="AW992" s="57"/>
      <c r="AX992" s="57"/>
      <c r="AY992" s="57"/>
      <c r="AZ992" s="57"/>
      <c r="BA992" s="57"/>
      <c r="BB992" s="57"/>
      <c r="BC992" s="57"/>
      <c r="BD992" s="57"/>
      <c r="BE992" s="57"/>
      <c r="BF992" s="57"/>
      <c r="BG992" s="57"/>
      <c r="BH992" s="57"/>
      <c r="BI992" s="57"/>
      <c r="BJ992" s="57"/>
      <c r="BK992" s="57"/>
      <c r="BL992" s="57"/>
      <c r="BM992" s="57"/>
      <c r="BN992" s="57"/>
      <c r="BO992" s="57"/>
      <c r="BP992" s="57"/>
      <c r="BQ992" s="57"/>
      <c r="BR992" s="57"/>
      <c r="BS992" s="57"/>
      <c r="BT992" s="57"/>
      <c r="BU992" s="57"/>
      <c r="BV992" s="57"/>
      <c r="BW992" s="57"/>
      <c r="BX992" s="57"/>
      <c r="BY992" s="57"/>
      <c r="BZ992" s="57"/>
      <c r="CA992" s="57"/>
      <c r="CB992" s="57"/>
      <c r="CC992" s="57"/>
      <c r="CD992" s="57"/>
      <c r="CE992" s="57"/>
      <c r="CF992" s="57"/>
      <c r="CG992" s="57"/>
      <c r="CH992" s="57"/>
      <c r="CI992" s="57"/>
      <c r="CJ992" s="57"/>
      <c r="CK992" s="57"/>
      <c r="CL992" s="57"/>
      <c r="CM992" s="57"/>
      <c r="CN992" s="57"/>
      <c r="CO992" s="57"/>
      <c r="CP992" s="57"/>
      <c r="CQ992" s="57"/>
      <c r="CR992" s="57"/>
      <c r="CS992" s="57"/>
      <c r="CT992" s="57"/>
      <c r="CU992" s="57"/>
      <c r="CV992" s="57"/>
      <c r="CW992" s="57"/>
      <c r="CX992" s="57"/>
      <c r="CY992" s="57"/>
      <c r="CZ992" s="57"/>
      <c r="DA992" s="57"/>
      <c r="DB992" s="57"/>
      <c r="DC992" s="57"/>
      <c r="DD992" s="57"/>
      <c r="DE992" s="57"/>
      <c r="DF992" s="57"/>
      <c r="DG992" s="57"/>
      <c r="DH992" s="57"/>
      <c r="DI992" s="57"/>
      <c r="DJ992" s="57"/>
      <c r="DK992" s="57"/>
      <c r="DL992" s="57"/>
      <c r="DM992" s="57"/>
      <c r="DN992" s="57"/>
      <c r="DO992" s="57"/>
      <c r="DP992" s="57"/>
      <c r="DQ992" s="57"/>
      <c r="DR992" s="57"/>
      <c r="DS992" s="57"/>
      <c r="DT992" s="57"/>
      <c r="DU992" s="57"/>
      <c r="DV992" s="57"/>
      <c r="DW992" s="57"/>
      <c r="DX992" s="57"/>
      <c r="DY992" s="57"/>
      <c r="DZ992" s="57"/>
      <c r="EA992" s="57"/>
      <c r="EB992" s="57"/>
      <c r="EC992" s="57"/>
      <c r="ED992" s="57"/>
      <c r="EE992" s="57"/>
      <c r="EF992" s="57"/>
      <c r="EG992" s="57"/>
      <c r="EH992" s="57"/>
      <c r="EI992" s="57"/>
      <c r="EJ992" s="57"/>
      <c r="EK992" s="57"/>
      <c r="EL992" s="57"/>
      <c r="EM992" s="57"/>
      <c r="EN992" s="57"/>
      <c r="EO992" s="57"/>
      <c r="EP992" s="57"/>
      <c r="EQ992" s="57"/>
      <c r="ER992" s="57"/>
      <c r="ES992" s="57"/>
      <c r="ET992" s="57"/>
      <c r="EU992" s="57"/>
      <c r="EV992" s="57"/>
      <c r="EW992" s="57"/>
      <c r="EX992" s="57"/>
      <c r="EY992" s="57"/>
      <c r="EZ992" s="57"/>
      <c r="FA992" s="57"/>
      <c r="FB992" s="57"/>
      <c r="FC992" s="57"/>
      <c r="FD992" s="57"/>
      <c r="FE992" s="57"/>
      <c r="FF992" s="57"/>
      <c r="FG992" s="57"/>
      <c r="FH992" s="57"/>
      <c r="FI992" s="57"/>
      <c r="FJ992" s="57"/>
      <c r="FK992" s="57"/>
      <c r="FL992" s="57"/>
      <c r="FM992" s="57"/>
      <c r="FN992" s="57"/>
      <c r="FO992" s="57"/>
      <c r="FP992" s="57"/>
      <c r="FQ992" s="57"/>
      <c r="FR992" s="57"/>
      <c r="FS992" s="57"/>
      <c r="FT992" s="57"/>
      <c r="FU992" s="57"/>
      <c r="FV992" s="57"/>
      <c r="FW992" s="57"/>
      <c r="FX992" s="57"/>
      <c r="FY992" s="57"/>
      <c r="FZ992" s="57"/>
      <c r="GA992" s="57"/>
      <c r="GB992" s="57"/>
      <c r="GC992" s="57"/>
      <c r="GD992" s="57"/>
      <c r="GE992" s="57"/>
      <c r="GF992" s="57"/>
      <c r="GG992" s="57"/>
      <c r="GH992" s="57"/>
      <c r="GI992" s="57"/>
      <c r="GJ992" s="57"/>
      <c r="GK992" s="57"/>
      <c r="GL992" s="57"/>
      <c r="GM992" s="57"/>
      <c r="GN992" s="57"/>
      <c r="GO992" s="57"/>
      <c r="GP992" s="57"/>
      <c r="GQ992" s="57"/>
      <c r="GR992" s="57"/>
      <c r="GS992" s="57"/>
      <c r="GT992" s="57"/>
      <c r="GU992" s="57"/>
      <c r="GV992" s="57"/>
      <c r="GW992" s="57"/>
      <c r="GX992" s="57"/>
      <c r="GY992" s="57"/>
      <c r="GZ992" s="57"/>
      <c r="HA992" s="57"/>
      <c r="HB992" s="57"/>
      <c r="HC992" s="57"/>
      <c r="HD992" s="57"/>
      <c r="HE992" s="57"/>
      <c r="HF992" s="57"/>
      <c r="HG992" s="57"/>
      <c r="HH992" s="57"/>
      <c r="HI992" s="57"/>
      <c r="HJ992" s="57"/>
      <c r="HK992" s="57"/>
      <c r="HL992" s="57"/>
      <c r="HM992" s="57"/>
      <c r="HN992" s="57"/>
      <c r="HO992" s="57"/>
      <c r="HP992" s="57"/>
      <c r="HQ992" s="57"/>
      <c r="HR992" s="57"/>
      <c r="HS992" s="57"/>
      <c r="HT992" s="57"/>
      <c r="HU992" s="57"/>
      <c r="HV992" s="57"/>
      <c r="HW992" s="57"/>
      <c r="HX992" s="57"/>
      <c r="HY992" s="57"/>
      <c r="HZ992" s="57"/>
      <c r="IA992" s="57"/>
      <c r="IB992" s="57"/>
      <c r="IC992" s="57"/>
    </row>
    <row r="993" spans="4:237"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  <c r="AA993" s="57"/>
      <c r="AB993" s="57"/>
      <c r="AC993" s="57"/>
      <c r="AD993" s="57"/>
      <c r="AE993" s="57"/>
      <c r="AF993" s="57"/>
      <c r="AG993" s="57"/>
      <c r="AH993" s="57"/>
      <c r="AI993" s="57"/>
      <c r="AJ993" s="57"/>
      <c r="AK993" s="57"/>
      <c r="AL993" s="57"/>
      <c r="AM993" s="57"/>
      <c r="AN993" s="57"/>
      <c r="AO993" s="57"/>
      <c r="AP993" s="57"/>
      <c r="AQ993" s="57"/>
      <c r="AR993" s="57"/>
      <c r="AS993" s="57"/>
      <c r="AT993" s="57"/>
      <c r="AU993" s="57"/>
      <c r="AV993" s="57"/>
      <c r="AW993" s="57"/>
      <c r="AX993" s="57"/>
      <c r="AY993" s="57"/>
      <c r="AZ993" s="57"/>
      <c r="BA993" s="57"/>
      <c r="BB993" s="57"/>
      <c r="BC993" s="57"/>
      <c r="BD993" s="57"/>
      <c r="BE993" s="57"/>
      <c r="BF993" s="57"/>
      <c r="BG993" s="57"/>
      <c r="BH993" s="57"/>
      <c r="BI993" s="57"/>
      <c r="BJ993" s="57"/>
      <c r="BK993" s="57"/>
      <c r="BL993" s="57"/>
      <c r="BM993" s="57"/>
      <c r="BN993" s="57"/>
      <c r="BO993" s="57"/>
      <c r="BP993" s="57"/>
      <c r="BQ993" s="57"/>
      <c r="BR993" s="57"/>
      <c r="BS993" s="57"/>
      <c r="BT993" s="57"/>
      <c r="BU993" s="57"/>
      <c r="BV993" s="57"/>
      <c r="BW993" s="57"/>
      <c r="BX993" s="57"/>
      <c r="BY993" s="57"/>
      <c r="BZ993" s="57"/>
      <c r="CA993" s="57"/>
      <c r="CB993" s="57"/>
      <c r="CC993" s="57"/>
      <c r="CD993" s="57"/>
      <c r="CE993" s="57"/>
      <c r="CF993" s="57"/>
      <c r="CG993" s="57"/>
      <c r="CH993" s="57"/>
      <c r="CI993" s="57"/>
      <c r="CJ993" s="57"/>
      <c r="CK993" s="57"/>
      <c r="CL993" s="57"/>
      <c r="CM993" s="57"/>
      <c r="CN993" s="57"/>
      <c r="CO993" s="57"/>
      <c r="CP993" s="57"/>
      <c r="CQ993" s="57"/>
      <c r="CR993" s="57"/>
      <c r="CS993" s="57"/>
      <c r="CT993" s="57"/>
      <c r="CU993" s="57"/>
      <c r="CV993" s="57"/>
      <c r="CW993" s="57"/>
      <c r="CX993" s="57"/>
      <c r="CY993" s="57"/>
      <c r="CZ993" s="57"/>
      <c r="DA993" s="57"/>
      <c r="DB993" s="57"/>
      <c r="DC993" s="57"/>
      <c r="DD993" s="57"/>
      <c r="DE993" s="57"/>
      <c r="DF993" s="57"/>
      <c r="DG993" s="57"/>
      <c r="DH993" s="57"/>
      <c r="DI993" s="57"/>
      <c r="DJ993" s="57"/>
      <c r="DK993" s="57"/>
      <c r="DL993" s="57"/>
      <c r="DM993" s="57"/>
      <c r="DN993" s="57"/>
      <c r="DO993" s="57"/>
      <c r="DP993" s="57"/>
      <c r="DQ993" s="57"/>
      <c r="DR993" s="57"/>
      <c r="DS993" s="57"/>
      <c r="DT993" s="57"/>
      <c r="DU993" s="57"/>
      <c r="DV993" s="57"/>
      <c r="DW993" s="57"/>
      <c r="DX993" s="57"/>
      <c r="DY993" s="57"/>
      <c r="DZ993" s="57"/>
      <c r="EA993" s="57"/>
      <c r="EB993" s="57"/>
      <c r="EC993" s="57"/>
      <c r="ED993" s="57"/>
      <c r="EE993" s="57"/>
      <c r="EF993" s="57"/>
      <c r="EG993" s="57"/>
      <c r="EH993" s="57"/>
      <c r="EI993" s="57"/>
      <c r="EJ993" s="57"/>
      <c r="EK993" s="57"/>
      <c r="EL993" s="57"/>
      <c r="EM993" s="57"/>
      <c r="EN993" s="57"/>
      <c r="EO993" s="57"/>
      <c r="EP993" s="57"/>
      <c r="EQ993" s="57"/>
      <c r="ER993" s="57"/>
      <c r="ES993" s="57"/>
      <c r="ET993" s="57"/>
      <c r="EU993" s="57"/>
      <c r="EV993" s="57"/>
      <c r="EW993" s="57"/>
      <c r="EX993" s="57"/>
      <c r="EY993" s="57"/>
      <c r="EZ993" s="57"/>
      <c r="FA993" s="57"/>
      <c r="FB993" s="57"/>
      <c r="FC993" s="57"/>
      <c r="FD993" s="57"/>
      <c r="FE993" s="57"/>
      <c r="FF993" s="57"/>
      <c r="FG993" s="57"/>
      <c r="FH993" s="57"/>
      <c r="FI993" s="57"/>
      <c r="FJ993" s="57"/>
      <c r="FK993" s="57"/>
      <c r="FL993" s="57"/>
      <c r="FM993" s="57"/>
      <c r="FN993" s="57"/>
      <c r="FO993" s="57"/>
      <c r="FP993" s="57"/>
      <c r="FQ993" s="57"/>
      <c r="FR993" s="57"/>
      <c r="FS993" s="57"/>
      <c r="FT993" s="57"/>
      <c r="FU993" s="57"/>
      <c r="FV993" s="57"/>
      <c r="FW993" s="57"/>
      <c r="FX993" s="57"/>
      <c r="FY993" s="57"/>
      <c r="FZ993" s="57"/>
      <c r="GA993" s="57"/>
      <c r="GB993" s="57"/>
      <c r="GC993" s="57"/>
      <c r="GD993" s="57"/>
      <c r="GE993" s="57"/>
      <c r="GF993" s="57"/>
      <c r="GG993" s="57"/>
      <c r="GH993" s="57"/>
      <c r="GI993" s="57"/>
      <c r="GJ993" s="57"/>
      <c r="GK993" s="57"/>
      <c r="GL993" s="57"/>
      <c r="GM993" s="57"/>
      <c r="GN993" s="57"/>
      <c r="GO993" s="57"/>
      <c r="GP993" s="57"/>
      <c r="GQ993" s="57"/>
      <c r="GR993" s="57"/>
      <c r="GS993" s="57"/>
      <c r="GT993" s="57"/>
      <c r="GU993" s="57"/>
      <c r="GV993" s="57"/>
      <c r="GW993" s="57"/>
      <c r="GX993" s="57"/>
      <c r="GY993" s="57"/>
      <c r="GZ993" s="57"/>
      <c r="HA993" s="57"/>
      <c r="HB993" s="57"/>
      <c r="HC993" s="57"/>
      <c r="HD993" s="57"/>
      <c r="HE993" s="57"/>
      <c r="HF993" s="57"/>
      <c r="HG993" s="57"/>
      <c r="HH993" s="57"/>
      <c r="HI993" s="57"/>
      <c r="HJ993" s="57"/>
      <c r="HK993" s="57"/>
      <c r="HL993" s="57"/>
      <c r="HM993" s="57"/>
      <c r="HN993" s="57"/>
      <c r="HO993" s="57"/>
      <c r="HP993" s="57"/>
      <c r="HQ993" s="57"/>
      <c r="HR993" s="57"/>
      <c r="HS993" s="57"/>
      <c r="HT993" s="57"/>
      <c r="HU993" s="57"/>
      <c r="HV993" s="57"/>
      <c r="HW993" s="57"/>
      <c r="HX993" s="57"/>
      <c r="HY993" s="57"/>
      <c r="HZ993" s="57"/>
      <c r="IA993" s="57"/>
      <c r="IB993" s="57"/>
      <c r="IC993" s="57"/>
    </row>
    <row r="994" spans="4:237"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  <c r="AA994" s="57"/>
      <c r="AB994" s="57"/>
      <c r="AC994" s="57"/>
      <c r="AD994" s="57"/>
      <c r="AE994" s="57"/>
      <c r="AF994" s="57"/>
      <c r="AG994" s="57"/>
      <c r="AH994" s="57"/>
      <c r="AI994" s="57"/>
      <c r="AJ994" s="57"/>
      <c r="AK994" s="57"/>
      <c r="AL994" s="57"/>
      <c r="AM994" s="57"/>
      <c r="AN994" s="57"/>
      <c r="AO994" s="57"/>
      <c r="AP994" s="57"/>
      <c r="AQ994" s="57"/>
      <c r="AR994" s="57"/>
      <c r="AS994" s="57"/>
      <c r="AT994" s="57"/>
      <c r="AU994" s="57"/>
      <c r="AV994" s="57"/>
      <c r="AW994" s="57"/>
      <c r="AX994" s="57"/>
      <c r="AY994" s="57"/>
      <c r="AZ994" s="57"/>
      <c r="BA994" s="57"/>
      <c r="BB994" s="57"/>
      <c r="BC994" s="57"/>
      <c r="BD994" s="57"/>
      <c r="BE994" s="57"/>
      <c r="BF994" s="57"/>
      <c r="BG994" s="57"/>
      <c r="BH994" s="57"/>
      <c r="BI994" s="57"/>
      <c r="BJ994" s="57"/>
      <c r="BK994" s="57"/>
      <c r="BL994" s="57"/>
      <c r="BM994" s="57"/>
      <c r="BN994" s="57"/>
      <c r="BO994" s="57"/>
      <c r="BP994" s="57"/>
      <c r="BQ994" s="57"/>
      <c r="BR994" s="57"/>
      <c r="BS994" s="57"/>
      <c r="BT994" s="57"/>
      <c r="BU994" s="57"/>
      <c r="BV994" s="57"/>
      <c r="BW994" s="57"/>
      <c r="BX994" s="57"/>
      <c r="BY994" s="57"/>
      <c r="BZ994" s="57"/>
      <c r="CA994" s="57"/>
      <c r="CB994" s="57"/>
      <c r="CC994" s="57"/>
      <c r="CD994" s="57"/>
      <c r="CE994" s="57"/>
      <c r="CF994" s="57"/>
      <c r="CG994" s="57"/>
      <c r="CH994" s="57"/>
      <c r="CI994" s="57"/>
      <c r="CJ994" s="57"/>
      <c r="CK994" s="57"/>
      <c r="CL994" s="57"/>
      <c r="CM994" s="57"/>
      <c r="CN994" s="57"/>
      <c r="CO994" s="57"/>
      <c r="CP994" s="57"/>
      <c r="CQ994" s="57"/>
      <c r="CR994" s="57"/>
      <c r="CS994" s="57"/>
      <c r="CT994" s="57"/>
      <c r="CU994" s="57"/>
      <c r="CV994" s="57"/>
      <c r="CW994" s="57"/>
      <c r="CX994" s="57"/>
      <c r="CY994" s="57"/>
      <c r="CZ994" s="57"/>
      <c r="DA994" s="57"/>
      <c r="DB994" s="57"/>
      <c r="DC994" s="57"/>
      <c r="DD994" s="57"/>
      <c r="DE994" s="57"/>
      <c r="DF994" s="57"/>
      <c r="DG994" s="57"/>
      <c r="DH994" s="57"/>
      <c r="DI994" s="57"/>
      <c r="DJ994" s="57"/>
      <c r="DK994" s="57"/>
      <c r="DL994" s="57"/>
      <c r="DM994" s="57"/>
      <c r="DN994" s="57"/>
      <c r="DO994" s="57"/>
      <c r="DP994" s="57"/>
      <c r="DQ994" s="57"/>
      <c r="DR994" s="57"/>
      <c r="DS994" s="57"/>
      <c r="DT994" s="57"/>
      <c r="DU994" s="57"/>
      <c r="DV994" s="57"/>
      <c r="DW994" s="57"/>
      <c r="DX994" s="57"/>
      <c r="DY994" s="57"/>
      <c r="DZ994" s="57"/>
      <c r="EA994" s="57"/>
      <c r="EB994" s="57"/>
      <c r="EC994" s="57"/>
      <c r="ED994" s="57"/>
      <c r="EE994" s="57"/>
      <c r="EF994" s="57"/>
      <c r="EG994" s="57"/>
      <c r="EH994" s="57"/>
      <c r="EI994" s="57"/>
      <c r="EJ994" s="57"/>
      <c r="EK994" s="57"/>
      <c r="EL994" s="57"/>
      <c r="EM994" s="57"/>
      <c r="EN994" s="57"/>
      <c r="EO994" s="57"/>
      <c r="EP994" s="57"/>
      <c r="EQ994" s="57"/>
      <c r="ER994" s="57"/>
      <c r="ES994" s="57"/>
      <c r="ET994" s="57"/>
      <c r="EU994" s="57"/>
      <c r="EV994" s="57"/>
      <c r="EW994" s="57"/>
      <c r="EX994" s="57"/>
      <c r="EY994" s="57"/>
      <c r="EZ994" s="57"/>
      <c r="FA994" s="57"/>
      <c r="FB994" s="57"/>
      <c r="FC994" s="57"/>
      <c r="FD994" s="57"/>
      <c r="FE994" s="57"/>
      <c r="FF994" s="57"/>
      <c r="FG994" s="57"/>
      <c r="FH994" s="57"/>
      <c r="FI994" s="57"/>
      <c r="FJ994" s="57"/>
      <c r="FK994" s="57"/>
      <c r="FL994" s="57"/>
      <c r="FM994" s="57"/>
      <c r="FN994" s="57"/>
      <c r="FO994" s="57"/>
      <c r="FP994" s="57"/>
      <c r="FQ994" s="57"/>
      <c r="FR994" s="57"/>
      <c r="FS994" s="57"/>
      <c r="FT994" s="57"/>
      <c r="FU994" s="57"/>
      <c r="FV994" s="57"/>
      <c r="FW994" s="57"/>
      <c r="FX994" s="57"/>
      <c r="FY994" s="57"/>
      <c r="FZ994" s="57"/>
      <c r="GA994" s="57"/>
      <c r="GB994" s="57"/>
      <c r="GC994" s="57"/>
      <c r="GD994" s="57"/>
      <c r="GE994" s="57"/>
      <c r="GF994" s="57"/>
      <c r="GG994" s="57"/>
      <c r="GH994" s="57"/>
      <c r="GI994" s="57"/>
      <c r="GJ994" s="57"/>
      <c r="GK994" s="57"/>
      <c r="GL994" s="57"/>
      <c r="GM994" s="57"/>
      <c r="GN994" s="57"/>
      <c r="GO994" s="57"/>
      <c r="GP994" s="57"/>
      <c r="GQ994" s="57"/>
      <c r="GR994" s="57"/>
      <c r="GS994" s="57"/>
      <c r="GT994" s="57"/>
      <c r="GU994" s="57"/>
      <c r="GV994" s="57"/>
      <c r="GW994" s="57"/>
      <c r="GX994" s="57"/>
      <c r="GY994" s="57"/>
      <c r="GZ994" s="57"/>
      <c r="HA994" s="57"/>
      <c r="HB994" s="57"/>
      <c r="HC994" s="57"/>
      <c r="HD994" s="57"/>
      <c r="HE994" s="57"/>
      <c r="HF994" s="57"/>
      <c r="HG994" s="57"/>
      <c r="HH994" s="57"/>
      <c r="HI994" s="57"/>
      <c r="HJ994" s="57"/>
      <c r="HK994" s="57"/>
      <c r="HL994" s="57"/>
      <c r="HM994" s="57"/>
      <c r="HN994" s="57"/>
      <c r="HO994" s="57"/>
      <c r="HP994" s="57"/>
      <c r="HQ994" s="57"/>
      <c r="HR994" s="57"/>
      <c r="HS994" s="57"/>
      <c r="HT994" s="57"/>
      <c r="HU994" s="57"/>
      <c r="HV994" s="57"/>
      <c r="HW994" s="57"/>
      <c r="HX994" s="57"/>
      <c r="HY994" s="57"/>
      <c r="HZ994" s="57"/>
      <c r="IA994" s="57"/>
      <c r="IB994" s="57"/>
      <c r="IC994" s="57"/>
    </row>
    <row r="995" spans="4:237"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  <c r="AA995" s="57"/>
      <c r="AB995" s="57"/>
      <c r="AC995" s="57"/>
      <c r="AD995" s="57"/>
      <c r="AE995" s="57"/>
      <c r="AF995" s="57"/>
      <c r="AG995" s="57"/>
      <c r="AH995" s="57"/>
      <c r="AI995" s="57"/>
      <c r="AJ995" s="57"/>
      <c r="AK995" s="57"/>
      <c r="AL995" s="57"/>
      <c r="AM995" s="57"/>
      <c r="AN995" s="57"/>
      <c r="AO995" s="57"/>
      <c r="AP995" s="57"/>
      <c r="AQ995" s="57"/>
      <c r="AR995" s="57"/>
      <c r="AS995" s="57"/>
      <c r="AT995" s="57"/>
      <c r="AU995" s="57"/>
      <c r="AV995" s="57"/>
      <c r="AW995" s="57"/>
      <c r="AX995" s="57"/>
      <c r="AY995" s="57"/>
      <c r="AZ995" s="57"/>
      <c r="BA995" s="57"/>
      <c r="BB995" s="57"/>
      <c r="BC995" s="57"/>
      <c r="BD995" s="57"/>
      <c r="BE995" s="57"/>
      <c r="BF995" s="57"/>
      <c r="BG995" s="57"/>
      <c r="BH995" s="57"/>
      <c r="BI995" s="57"/>
      <c r="BJ995" s="57"/>
      <c r="BK995" s="57"/>
      <c r="BL995" s="57"/>
      <c r="BM995" s="57"/>
      <c r="BN995" s="57"/>
      <c r="BO995" s="57"/>
      <c r="BP995" s="57"/>
      <c r="BQ995" s="57"/>
      <c r="BR995" s="57"/>
      <c r="BS995" s="57"/>
      <c r="BT995" s="57"/>
      <c r="BU995" s="57"/>
      <c r="BV995" s="57"/>
      <c r="BW995" s="57"/>
      <c r="BX995" s="57"/>
      <c r="BY995" s="57"/>
      <c r="BZ995" s="57"/>
      <c r="CA995" s="57"/>
      <c r="CB995" s="57"/>
      <c r="CC995" s="57"/>
      <c r="CD995" s="57"/>
      <c r="CE995" s="57"/>
      <c r="CF995" s="57"/>
      <c r="CG995" s="57"/>
      <c r="CH995" s="57"/>
      <c r="CI995" s="57"/>
      <c r="CJ995" s="57"/>
      <c r="CK995" s="57"/>
      <c r="CL995" s="57"/>
      <c r="CM995" s="57"/>
      <c r="CN995" s="57"/>
      <c r="CO995" s="57"/>
      <c r="CP995" s="57"/>
      <c r="CQ995" s="57"/>
      <c r="CR995" s="57"/>
      <c r="CS995" s="57"/>
      <c r="CT995" s="57"/>
      <c r="CU995" s="57"/>
      <c r="CV995" s="57"/>
      <c r="CW995" s="57"/>
      <c r="CX995" s="57"/>
      <c r="CY995" s="57"/>
      <c r="CZ995" s="57"/>
      <c r="DA995" s="57"/>
      <c r="DB995" s="57"/>
      <c r="DC995" s="57"/>
      <c r="DD995" s="57"/>
      <c r="DE995" s="57"/>
      <c r="DF995" s="57"/>
      <c r="DG995" s="57"/>
      <c r="DH995" s="57"/>
      <c r="DI995" s="57"/>
      <c r="DJ995" s="57"/>
      <c r="DK995" s="57"/>
      <c r="DL995" s="57"/>
      <c r="DM995" s="57"/>
      <c r="DN995" s="57"/>
      <c r="DO995" s="57"/>
      <c r="DP995" s="57"/>
      <c r="DQ995" s="57"/>
      <c r="DR995" s="57"/>
      <c r="DS995" s="57"/>
      <c r="DT995" s="57"/>
      <c r="DU995" s="57"/>
      <c r="DV995" s="57"/>
      <c r="DW995" s="57"/>
      <c r="DX995" s="57"/>
      <c r="DY995" s="57"/>
      <c r="DZ995" s="57"/>
      <c r="EA995" s="57"/>
      <c r="EB995" s="57"/>
      <c r="EC995" s="57"/>
      <c r="ED995" s="57"/>
      <c r="EE995" s="57"/>
      <c r="EF995" s="57"/>
      <c r="EG995" s="57"/>
      <c r="EH995" s="57"/>
      <c r="EI995" s="57"/>
      <c r="EJ995" s="57"/>
      <c r="EK995" s="57"/>
      <c r="EL995" s="57"/>
      <c r="EM995" s="57"/>
      <c r="EN995" s="57"/>
      <c r="EO995" s="57"/>
      <c r="EP995" s="57"/>
      <c r="EQ995" s="57"/>
      <c r="ER995" s="57"/>
      <c r="ES995" s="57"/>
      <c r="ET995" s="57"/>
      <c r="EU995" s="57"/>
      <c r="EV995" s="57"/>
      <c r="EW995" s="57"/>
      <c r="EX995" s="57"/>
      <c r="EY995" s="57"/>
      <c r="EZ995" s="57"/>
      <c r="FA995" s="57"/>
      <c r="FB995" s="57"/>
      <c r="FC995" s="57"/>
      <c r="FD995" s="57"/>
      <c r="FE995" s="57"/>
      <c r="FF995" s="57"/>
      <c r="FG995" s="57"/>
      <c r="FH995" s="57"/>
      <c r="FI995" s="57"/>
      <c r="FJ995" s="57"/>
      <c r="FK995" s="57"/>
      <c r="FL995" s="57"/>
      <c r="FM995" s="57"/>
      <c r="FN995" s="57"/>
      <c r="FO995" s="57"/>
      <c r="FP995" s="57"/>
      <c r="FQ995" s="57"/>
      <c r="FR995" s="57"/>
      <c r="FS995" s="57"/>
      <c r="FT995" s="57"/>
      <c r="FU995" s="57"/>
      <c r="FV995" s="57"/>
      <c r="FW995" s="57"/>
      <c r="FX995" s="57"/>
      <c r="FY995" s="57"/>
      <c r="FZ995" s="57"/>
      <c r="GA995" s="57"/>
      <c r="GB995" s="57"/>
      <c r="GC995" s="57"/>
      <c r="GD995" s="57"/>
      <c r="GE995" s="57"/>
      <c r="GF995" s="57"/>
      <c r="GG995" s="57"/>
      <c r="GH995" s="57"/>
      <c r="GI995" s="57"/>
      <c r="GJ995" s="57"/>
      <c r="GK995" s="57"/>
      <c r="GL995" s="57"/>
      <c r="GM995" s="57"/>
      <c r="GN995" s="57"/>
      <c r="GO995" s="57"/>
      <c r="GP995" s="57"/>
      <c r="GQ995" s="57"/>
      <c r="GR995" s="57"/>
      <c r="GS995" s="57"/>
      <c r="GT995" s="57"/>
      <c r="GU995" s="57"/>
      <c r="GV995" s="57"/>
      <c r="GW995" s="57"/>
      <c r="GX995" s="57"/>
      <c r="GY995" s="57"/>
      <c r="GZ995" s="57"/>
      <c r="HA995" s="57"/>
      <c r="HB995" s="57"/>
      <c r="HC995" s="57"/>
      <c r="HD995" s="57"/>
      <c r="HE995" s="57"/>
      <c r="HF995" s="57"/>
      <c r="HG995" s="57"/>
      <c r="HH995" s="57"/>
      <c r="HI995" s="57"/>
      <c r="HJ995" s="57"/>
      <c r="HK995" s="57"/>
      <c r="HL995" s="57"/>
      <c r="HM995" s="57"/>
      <c r="HN995" s="57"/>
      <c r="HO995" s="57"/>
      <c r="HP995" s="57"/>
      <c r="HQ995" s="57"/>
      <c r="HR995" s="57"/>
      <c r="HS995" s="57"/>
      <c r="HT995" s="57"/>
      <c r="HU995" s="57"/>
      <c r="HV995" s="57"/>
      <c r="HW995" s="57"/>
      <c r="HX995" s="57"/>
      <c r="HY995" s="57"/>
      <c r="HZ995" s="57"/>
      <c r="IA995" s="57"/>
      <c r="IB995" s="57"/>
      <c r="IC995" s="57"/>
    </row>
    <row r="996" spans="4:237"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  <c r="AA996" s="57"/>
      <c r="AB996" s="57"/>
      <c r="AC996" s="57"/>
      <c r="AD996" s="57"/>
      <c r="AE996" s="57"/>
      <c r="AF996" s="57"/>
      <c r="AG996" s="57"/>
      <c r="AH996" s="57"/>
      <c r="AI996" s="57"/>
      <c r="AJ996" s="57"/>
      <c r="AK996" s="57"/>
      <c r="AL996" s="57"/>
      <c r="AM996" s="57"/>
      <c r="AN996" s="57"/>
      <c r="AO996" s="57"/>
      <c r="AP996" s="57"/>
      <c r="AQ996" s="57"/>
      <c r="AR996" s="57"/>
      <c r="AS996" s="57"/>
      <c r="AT996" s="57"/>
      <c r="AU996" s="57"/>
      <c r="AV996" s="57"/>
      <c r="AW996" s="57"/>
      <c r="AX996" s="57"/>
      <c r="AY996" s="57"/>
      <c r="AZ996" s="57"/>
      <c r="BA996" s="57"/>
      <c r="BB996" s="57"/>
      <c r="BC996" s="57"/>
      <c r="BD996" s="57"/>
      <c r="BE996" s="57"/>
      <c r="BF996" s="57"/>
      <c r="BG996" s="57"/>
      <c r="BH996" s="57"/>
      <c r="BI996" s="57"/>
      <c r="BJ996" s="57"/>
      <c r="BK996" s="57"/>
      <c r="BL996" s="57"/>
      <c r="BM996" s="57"/>
      <c r="BN996" s="57"/>
      <c r="BO996" s="57"/>
      <c r="BP996" s="57"/>
      <c r="BQ996" s="57"/>
      <c r="BR996" s="57"/>
      <c r="BS996" s="57"/>
      <c r="BT996" s="57"/>
      <c r="BU996" s="57"/>
      <c r="BV996" s="57"/>
      <c r="BW996" s="57"/>
      <c r="BX996" s="57"/>
      <c r="BY996" s="57"/>
      <c r="BZ996" s="57"/>
      <c r="CA996" s="57"/>
      <c r="CB996" s="57"/>
      <c r="CC996" s="57"/>
      <c r="CD996" s="57"/>
      <c r="CE996" s="57"/>
      <c r="CF996" s="57"/>
      <c r="CG996" s="57"/>
      <c r="CH996" s="57"/>
      <c r="CI996" s="57"/>
      <c r="CJ996" s="57"/>
      <c r="CK996" s="57"/>
      <c r="CL996" s="57"/>
      <c r="CM996" s="57"/>
      <c r="CN996" s="57"/>
      <c r="CO996" s="57"/>
      <c r="CP996" s="57"/>
      <c r="CQ996" s="57"/>
      <c r="CR996" s="57"/>
      <c r="CS996" s="57"/>
      <c r="CT996" s="57"/>
      <c r="CU996" s="57"/>
      <c r="CV996" s="57"/>
      <c r="CW996" s="57"/>
      <c r="CX996" s="57"/>
      <c r="CY996" s="57"/>
      <c r="CZ996" s="57"/>
      <c r="DA996" s="57"/>
      <c r="DB996" s="57"/>
      <c r="DC996" s="57"/>
      <c r="DD996" s="57"/>
      <c r="DE996" s="57"/>
      <c r="DF996" s="57"/>
      <c r="DG996" s="57"/>
      <c r="DH996" s="57"/>
      <c r="DI996" s="57"/>
      <c r="DJ996" s="57"/>
      <c r="DK996" s="57"/>
      <c r="DL996" s="57"/>
      <c r="DM996" s="57"/>
      <c r="DN996" s="57"/>
      <c r="DO996" s="57"/>
      <c r="DP996" s="57"/>
      <c r="DQ996" s="57"/>
      <c r="DR996" s="57"/>
      <c r="DS996" s="57"/>
      <c r="DT996" s="57"/>
      <c r="DU996" s="57"/>
      <c r="DV996" s="57"/>
      <c r="DW996" s="57"/>
      <c r="DX996" s="57"/>
      <c r="DY996" s="57"/>
      <c r="DZ996" s="57"/>
      <c r="EA996" s="57"/>
      <c r="EB996" s="57"/>
      <c r="EC996" s="57"/>
      <c r="ED996" s="57"/>
      <c r="EE996" s="57"/>
      <c r="EF996" s="57"/>
      <c r="EG996" s="57"/>
      <c r="EH996" s="57"/>
      <c r="EI996" s="57"/>
      <c r="EJ996" s="57"/>
      <c r="EK996" s="57"/>
      <c r="EL996" s="57"/>
      <c r="EM996" s="57"/>
      <c r="EN996" s="57"/>
      <c r="EO996" s="57"/>
      <c r="EP996" s="57"/>
      <c r="EQ996" s="57"/>
      <c r="ER996" s="57"/>
      <c r="ES996" s="57"/>
      <c r="ET996" s="57"/>
      <c r="EU996" s="57"/>
      <c r="EV996" s="57"/>
      <c r="EW996" s="57"/>
      <c r="EX996" s="57"/>
      <c r="EY996" s="57"/>
      <c r="EZ996" s="57"/>
      <c r="FA996" s="57"/>
      <c r="FB996" s="57"/>
      <c r="FC996" s="57"/>
      <c r="FD996" s="57"/>
      <c r="FE996" s="57"/>
      <c r="FF996" s="57"/>
      <c r="FG996" s="57"/>
      <c r="FH996" s="57"/>
      <c r="FI996" s="57"/>
      <c r="FJ996" s="57"/>
      <c r="FK996" s="57"/>
      <c r="FL996" s="57"/>
      <c r="FM996" s="57"/>
      <c r="FN996" s="57"/>
      <c r="FO996" s="57"/>
      <c r="FP996" s="57"/>
      <c r="FQ996" s="57"/>
      <c r="FR996" s="57"/>
      <c r="FS996" s="57"/>
      <c r="FT996" s="57"/>
      <c r="FU996" s="57"/>
      <c r="FV996" s="57"/>
      <c r="FW996" s="57"/>
      <c r="FX996" s="57"/>
      <c r="FY996" s="57"/>
      <c r="FZ996" s="57"/>
      <c r="GA996" s="57"/>
      <c r="GB996" s="57"/>
      <c r="GC996" s="57"/>
      <c r="GD996" s="57"/>
      <c r="GE996" s="57"/>
      <c r="GF996" s="57"/>
      <c r="GG996" s="57"/>
      <c r="GH996" s="57"/>
      <c r="GI996" s="57"/>
      <c r="GJ996" s="57"/>
      <c r="GK996" s="57"/>
      <c r="GL996" s="57"/>
      <c r="GM996" s="57"/>
      <c r="GN996" s="57"/>
      <c r="GO996" s="57"/>
      <c r="GP996" s="57"/>
      <c r="GQ996" s="57"/>
      <c r="GR996" s="57"/>
      <c r="GS996" s="57"/>
      <c r="GT996" s="57"/>
      <c r="GU996" s="57"/>
      <c r="GV996" s="57"/>
      <c r="GW996" s="57"/>
      <c r="GX996" s="57"/>
      <c r="GY996" s="57"/>
      <c r="GZ996" s="57"/>
      <c r="HA996" s="57"/>
      <c r="HB996" s="57"/>
      <c r="HC996" s="57"/>
      <c r="HD996" s="57"/>
      <c r="HE996" s="57"/>
      <c r="HF996" s="57"/>
      <c r="HG996" s="57"/>
      <c r="HH996" s="57"/>
      <c r="HI996" s="57"/>
      <c r="HJ996" s="57"/>
      <c r="HK996" s="57"/>
      <c r="HL996" s="57"/>
      <c r="HM996" s="57"/>
      <c r="HN996" s="57"/>
      <c r="HO996" s="57"/>
      <c r="HP996" s="57"/>
      <c r="HQ996" s="57"/>
      <c r="HR996" s="57"/>
      <c r="HS996" s="57"/>
      <c r="HT996" s="57"/>
      <c r="HU996" s="57"/>
      <c r="HV996" s="57"/>
      <c r="HW996" s="57"/>
      <c r="HX996" s="57"/>
      <c r="HY996" s="57"/>
      <c r="HZ996" s="57"/>
      <c r="IA996" s="57"/>
      <c r="IB996" s="57"/>
      <c r="IC996" s="57"/>
    </row>
    <row r="997" spans="4:237"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  <c r="AA997" s="57"/>
      <c r="AB997" s="57"/>
      <c r="AC997" s="57"/>
      <c r="AD997" s="57"/>
      <c r="AE997" s="57"/>
      <c r="AF997" s="57"/>
      <c r="AG997" s="57"/>
      <c r="AH997" s="57"/>
      <c r="AI997" s="57"/>
      <c r="AJ997" s="57"/>
      <c r="AK997" s="57"/>
      <c r="AL997" s="57"/>
      <c r="AM997" s="57"/>
      <c r="AN997" s="57"/>
      <c r="AO997" s="57"/>
      <c r="AP997" s="57"/>
      <c r="AQ997" s="57"/>
      <c r="AR997" s="57"/>
      <c r="AS997" s="57"/>
      <c r="AT997" s="57"/>
      <c r="AU997" s="57"/>
      <c r="AV997" s="57"/>
      <c r="AW997" s="57"/>
      <c r="AX997" s="57"/>
      <c r="AY997" s="57"/>
      <c r="AZ997" s="57"/>
      <c r="BA997" s="57"/>
      <c r="BB997" s="57"/>
      <c r="BC997" s="57"/>
      <c r="BD997" s="57"/>
      <c r="BE997" s="57"/>
      <c r="BF997" s="57"/>
      <c r="BG997" s="57"/>
      <c r="BH997" s="57"/>
      <c r="BI997" s="57"/>
      <c r="BJ997" s="57"/>
      <c r="BK997" s="57"/>
      <c r="BL997" s="57"/>
      <c r="BM997" s="57"/>
      <c r="BN997" s="57"/>
      <c r="BO997" s="57"/>
      <c r="BP997" s="57"/>
      <c r="BQ997" s="57"/>
      <c r="BR997" s="57"/>
      <c r="BS997" s="57"/>
      <c r="BT997" s="57"/>
      <c r="BU997" s="57"/>
      <c r="BV997" s="57"/>
      <c r="BW997" s="57"/>
      <c r="BX997" s="57"/>
      <c r="BY997" s="57"/>
      <c r="BZ997" s="57"/>
      <c r="CA997" s="57"/>
      <c r="CB997" s="57"/>
      <c r="CC997" s="57"/>
      <c r="CD997" s="57"/>
      <c r="CE997" s="57"/>
      <c r="CF997" s="57"/>
      <c r="CG997" s="57"/>
      <c r="CH997" s="57"/>
      <c r="CI997" s="57"/>
      <c r="CJ997" s="57"/>
      <c r="CK997" s="57"/>
      <c r="CL997" s="57"/>
      <c r="CM997" s="57"/>
      <c r="CN997" s="57"/>
      <c r="CO997" s="57"/>
      <c r="CP997" s="57"/>
      <c r="CQ997" s="57"/>
      <c r="CR997" s="57"/>
      <c r="CS997" s="57"/>
      <c r="CT997" s="57"/>
      <c r="CU997" s="57"/>
      <c r="CV997" s="57"/>
      <c r="CW997" s="57"/>
      <c r="CX997" s="57"/>
      <c r="CY997" s="57"/>
      <c r="CZ997" s="57"/>
      <c r="DA997" s="57"/>
      <c r="DB997" s="57"/>
      <c r="DC997" s="57"/>
      <c r="DD997" s="57"/>
      <c r="DE997" s="57"/>
      <c r="DF997" s="57"/>
      <c r="DG997" s="57"/>
      <c r="DH997" s="57"/>
      <c r="DI997" s="57"/>
      <c r="DJ997" s="57"/>
      <c r="DK997" s="57"/>
      <c r="DL997" s="57"/>
      <c r="DM997" s="57"/>
      <c r="DN997" s="57"/>
      <c r="DO997" s="57"/>
      <c r="DP997" s="57"/>
      <c r="DQ997" s="57"/>
      <c r="DR997" s="57"/>
      <c r="DS997" s="57"/>
      <c r="DT997" s="57"/>
      <c r="DU997" s="57"/>
      <c r="DV997" s="57"/>
      <c r="DW997" s="57"/>
      <c r="DX997" s="57"/>
      <c r="DY997" s="57"/>
      <c r="DZ997" s="57"/>
      <c r="EA997" s="57"/>
      <c r="EB997" s="57"/>
      <c r="EC997" s="57"/>
      <c r="ED997" s="57"/>
      <c r="EE997" s="57"/>
      <c r="EF997" s="57"/>
      <c r="EG997" s="57"/>
      <c r="EH997" s="57"/>
      <c r="EI997" s="57"/>
      <c r="EJ997" s="57"/>
      <c r="EK997" s="57"/>
      <c r="EL997" s="57"/>
      <c r="EM997" s="57"/>
      <c r="EN997" s="57"/>
      <c r="EO997" s="57"/>
      <c r="EP997" s="57"/>
      <c r="EQ997" s="57"/>
      <c r="ER997" s="57"/>
      <c r="ES997" s="57"/>
      <c r="ET997" s="57"/>
      <c r="EU997" s="57"/>
      <c r="EV997" s="57"/>
      <c r="EW997" s="57"/>
      <c r="EX997" s="57"/>
      <c r="EY997" s="57"/>
      <c r="EZ997" s="57"/>
      <c r="FA997" s="57"/>
      <c r="FB997" s="57"/>
      <c r="FC997" s="57"/>
      <c r="FD997" s="57"/>
      <c r="FE997" s="57"/>
      <c r="FF997" s="57"/>
      <c r="FG997" s="57"/>
      <c r="FH997" s="57"/>
      <c r="FI997" s="57"/>
      <c r="FJ997" s="57"/>
      <c r="FK997" s="57"/>
      <c r="FL997" s="57"/>
      <c r="FM997" s="57"/>
      <c r="FN997" s="57"/>
      <c r="FO997" s="57"/>
      <c r="FP997" s="57"/>
      <c r="FQ997" s="57"/>
      <c r="FR997" s="57"/>
      <c r="FS997" s="57"/>
      <c r="FT997" s="57"/>
      <c r="FU997" s="57"/>
      <c r="FV997" s="57"/>
      <c r="FW997" s="57"/>
      <c r="FX997" s="57"/>
      <c r="FY997" s="57"/>
      <c r="FZ997" s="57"/>
      <c r="GA997" s="57"/>
      <c r="GB997" s="57"/>
      <c r="GC997" s="57"/>
      <c r="GD997" s="57"/>
      <c r="GE997" s="57"/>
      <c r="GF997" s="57"/>
      <c r="GG997" s="57"/>
      <c r="GH997" s="57"/>
      <c r="GI997" s="57"/>
      <c r="GJ997" s="57"/>
      <c r="GK997" s="57"/>
      <c r="GL997" s="57"/>
      <c r="GM997" s="57"/>
      <c r="GN997" s="57"/>
      <c r="GO997" s="57"/>
      <c r="GP997" s="57"/>
      <c r="GQ997" s="57"/>
      <c r="GR997" s="57"/>
      <c r="GS997" s="57"/>
      <c r="GT997" s="57"/>
      <c r="GU997" s="57"/>
      <c r="GV997" s="57"/>
      <c r="GW997" s="57"/>
      <c r="GX997" s="57"/>
      <c r="GY997" s="57"/>
      <c r="GZ997" s="57"/>
      <c r="HA997" s="57"/>
      <c r="HB997" s="57"/>
      <c r="HC997" s="57"/>
      <c r="HD997" s="57"/>
      <c r="HE997" s="57"/>
      <c r="HF997" s="57"/>
      <c r="HG997" s="57"/>
      <c r="HH997" s="57"/>
      <c r="HI997" s="57"/>
      <c r="HJ997" s="57"/>
      <c r="HK997" s="57"/>
      <c r="HL997" s="57"/>
      <c r="HM997" s="57"/>
      <c r="HN997" s="57"/>
      <c r="HO997" s="57"/>
      <c r="HP997" s="57"/>
      <c r="HQ997" s="57"/>
      <c r="HR997" s="57"/>
      <c r="HS997" s="57"/>
      <c r="HT997" s="57"/>
      <c r="HU997" s="57"/>
      <c r="HV997" s="57"/>
      <c r="HW997" s="57"/>
      <c r="HX997" s="57"/>
      <c r="HY997" s="57"/>
      <c r="HZ997" s="57"/>
      <c r="IA997" s="57"/>
      <c r="IB997" s="57"/>
      <c r="IC997" s="57"/>
    </row>
    <row r="998" spans="4:237"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  <c r="AA998" s="57"/>
      <c r="AB998" s="57"/>
      <c r="AC998" s="57"/>
      <c r="AD998" s="57"/>
      <c r="AE998" s="57"/>
      <c r="AF998" s="57"/>
      <c r="AG998" s="57"/>
      <c r="AH998" s="57"/>
      <c r="AI998" s="57"/>
      <c r="AJ998" s="57"/>
      <c r="AK998" s="57"/>
      <c r="AL998" s="57"/>
      <c r="AM998" s="57"/>
      <c r="AN998" s="57"/>
      <c r="AO998" s="57"/>
      <c r="AP998" s="57"/>
      <c r="AQ998" s="57"/>
      <c r="AR998" s="57"/>
      <c r="AS998" s="57"/>
      <c r="AT998" s="57"/>
      <c r="AU998" s="57"/>
      <c r="AV998" s="57"/>
      <c r="AW998" s="57"/>
      <c r="AX998" s="57"/>
      <c r="AY998" s="57"/>
      <c r="AZ998" s="57"/>
      <c r="BA998" s="57"/>
      <c r="BB998" s="57"/>
      <c r="BC998" s="57"/>
      <c r="BD998" s="57"/>
      <c r="BE998" s="57"/>
      <c r="BF998" s="57"/>
      <c r="BG998" s="57"/>
      <c r="BH998" s="57"/>
      <c r="BI998" s="57"/>
      <c r="BJ998" s="57"/>
      <c r="BK998" s="57"/>
      <c r="BL998" s="57"/>
      <c r="BM998" s="57"/>
      <c r="BN998" s="57"/>
      <c r="BO998" s="57"/>
      <c r="BP998" s="57"/>
      <c r="BQ998" s="57"/>
      <c r="BR998" s="57"/>
      <c r="BS998" s="57"/>
      <c r="BT998" s="57"/>
      <c r="BU998" s="57"/>
      <c r="BV998" s="57"/>
      <c r="BW998" s="57"/>
      <c r="BX998" s="57"/>
      <c r="BY998" s="57"/>
      <c r="BZ998" s="57"/>
      <c r="CA998" s="57"/>
      <c r="CB998" s="57"/>
      <c r="CC998" s="57"/>
      <c r="CD998" s="57"/>
      <c r="CE998" s="57"/>
      <c r="CF998" s="57"/>
      <c r="CG998" s="57"/>
      <c r="CH998" s="57"/>
      <c r="CI998" s="57"/>
      <c r="CJ998" s="57"/>
      <c r="CK998" s="57"/>
      <c r="CL998" s="57"/>
      <c r="CM998" s="57"/>
      <c r="CN998" s="57"/>
      <c r="CO998" s="57"/>
      <c r="CP998" s="57"/>
      <c r="CQ998" s="57"/>
      <c r="CR998" s="57"/>
      <c r="CS998" s="57"/>
      <c r="CT998" s="57"/>
      <c r="CU998" s="57"/>
      <c r="CV998" s="57"/>
      <c r="CW998" s="57"/>
      <c r="CX998" s="57"/>
      <c r="CY998" s="57"/>
      <c r="CZ998" s="57"/>
      <c r="DA998" s="57"/>
      <c r="DB998" s="57"/>
      <c r="DC998" s="57"/>
      <c r="DD998" s="57"/>
      <c r="DE998" s="57"/>
      <c r="DF998" s="57"/>
      <c r="DG998" s="57"/>
      <c r="DH998" s="57"/>
      <c r="DI998" s="57"/>
      <c r="DJ998" s="57"/>
      <c r="DK998" s="57"/>
      <c r="DL998" s="57"/>
      <c r="DM998" s="57"/>
      <c r="DN998" s="57"/>
      <c r="DO998" s="57"/>
      <c r="DP998" s="57"/>
      <c r="DQ998" s="57"/>
      <c r="DR998" s="57"/>
      <c r="DS998" s="57"/>
      <c r="DT998" s="57"/>
      <c r="DU998" s="57"/>
      <c r="DV998" s="57"/>
      <c r="DW998" s="57"/>
      <c r="DX998" s="57"/>
      <c r="DY998" s="57"/>
      <c r="DZ998" s="57"/>
      <c r="EA998" s="57"/>
      <c r="EB998" s="57"/>
      <c r="EC998" s="57"/>
      <c r="ED998" s="57"/>
      <c r="EE998" s="57"/>
      <c r="EF998" s="57"/>
      <c r="EG998" s="57"/>
      <c r="EH998" s="57"/>
      <c r="EI998" s="57"/>
      <c r="EJ998" s="57"/>
      <c r="EK998" s="57"/>
      <c r="EL998" s="57"/>
      <c r="EM998" s="57"/>
      <c r="EN998" s="57"/>
      <c r="EO998" s="57"/>
      <c r="EP998" s="57"/>
      <c r="EQ998" s="57"/>
      <c r="ER998" s="57"/>
      <c r="ES998" s="57"/>
      <c r="ET998" s="57"/>
      <c r="EU998" s="57"/>
      <c r="EV998" s="57"/>
      <c r="EW998" s="57"/>
      <c r="EX998" s="57"/>
      <c r="EY998" s="57"/>
      <c r="EZ998" s="57"/>
      <c r="FA998" s="57"/>
      <c r="FB998" s="57"/>
      <c r="FC998" s="57"/>
      <c r="FD998" s="57"/>
      <c r="FE998" s="57"/>
      <c r="FF998" s="57"/>
      <c r="FG998" s="57"/>
      <c r="FH998" s="57"/>
      <c r="FI998" s="57"/>
      <c r="FJ998" s="57"/>
      <c r="FK998" s="57"/>
      <c r="FL998" s="57"/>
      <c r="FM998" s="57"/>
      <c r="FN998" s="57"/>
      <c r="FO998" s="57"/>
      <c r="FP998" s="57"/>
      <c r="FQ998" s="57"/>
      <c r="FR998" s="57"/>
      <c r="FS998" s="57"/>
      <c r="FT998" s="57"/>
      <c r="FU998" s="57"/>
      <c r="FV998" s="57"/>
      <c r="FW998" s="57"/>
      <c r="FX998" s="57"/>
      <c r="FY998" s="57"/>
      <c r="FZ998" s="57"/>
      <c r="GA998" s="57"/>
      <c r="GB998" s="57"/>
      <c r="GC998" s="57"/>
      <c r="GD998" s="57"/>
      <c r="GE998" s="57"/>
      <c r="GF998" s="57"/>
      <c r="GG998" s="57"/>
      <c r="GH998" s="57"/>
      <c r="GI998" s="57"/>
      <c r="GJ998" s="57"/>
      <c r="GK998" s="57"/>
      <c r="GL998" s="57"/>
      <c r="GM998" s="57"/>
      <c r="GN998" s="57"/>
      <c r="GO998" s="57"/>
      <c r="GP998" s="57"/>
      <c r="GQ998" s="57"/>
      <c r="GR998" s="57"/>
      <c r="GS998" s="57"/>
      <c r="GT998" s="57"/>
      <c r="GU998" s="57"/>
      <c r="GV998" s="57"/>
      <c r="GW998" s="57"/>
      <c r="GX998" s="57"/>
      <c r="GY998" s="57"/>
      <c r="GZ998" s="57"/>
      <c r="HA998" s="57"/>
      <c r="HB998" s="57"/>
      <c r="HC998" s="57"/>
      <c r="HD998" s="57"/>
      <c r="HE998" s="57"/>
      <c r="HF998" s="57"/>
      <c r="HG998" s="57"/>
      <c r="HH998" s="57"/>
      <c r="HI998" s="57"/>
      <c r="HJ998" s="57"/>
      <c r="HK998" s="57"/>
      <c r="HL998" s="57"/>
      <c r="HM998" s="57"/>
      <c r="HN998" s="57"/>
      <c r="HO998" s="57"/>
      <c r="HP998" s="57"/>
      <c r="HQ998" s="57"/>
      <c r="HR998" s="57"/>
      <c r="HS998" s="57"/>
      <c r="HT998" s="57"/>
      <c r="HU998" s="57"/>
      <c r="HV998" s="57"/>
      <c r="HW998" s="57"/>
      <c r="HX998" s="57"/>
      <c r="HY998" s="57"/>
      <c r="HZ998" s="57"/>
      <c r="IA998" s="57"/>
      <c r="IB998" s="57"/>
      <c r="IC998" s="57"/>
    </row>
    <row r="999" spans="4:237"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  <c r="AA999" s="57"/>
      <c r="AB999" s="57"/>
      <c r="AC999" s="57"/>
      <c r="AD999" s="57"/>
      <c r="AE999" s="57"/>
      <c r="AF999" s="57"/>
      <c r="AG999" s="57"/>
      <c r="AH999" s="57"/>
      <c r="AI999" s="57"/>
      <c r="AJ999" s="57"/>
      <c r="AK999" s="57"/>
      <c r="AL999" s="57"/>
      <c r="AM999" s="57"/>
      <c r="AN999" s="57"/>
      <c r="AO999" s="57"/>
      <c r="AP999" s="57"/>
      <c r="AQ999" s="57"/>
      <c r="AR999" s="57"/>
      <c r="AS999" s="57"/>
      <c r="AT999" s="57"/>
      <c r="AU999" s="57"/>
      <c r="AV999" s="57"/>
      <c r="AW999" s="57"/>
      <c r="AX999" s="57"/>
      <c r="AY999" s="57"/>
      <c r="AZ999" s="57"/>
      <c r="BA999" s="57"/>
      <c r="BB999" s="57"/>
      <c r="BC999" s="57"/>
      <c r="BD999" s="57"/>
      <c r="BE999" s="57"/>
      <c r="BF999" s="57"/>
      <c r="BG999" s="57"/>
      <c r="BH999" s="57"/>
      <c r="BI999" s="57"/>
      <c r="BJ999" s="57"/>
      <c r="BK999" s="57"/>
      <c r="BL999" s="57"/>
      <c r="BM999" s="57"/>
      <c r="BN999" s="57"/>
      <c r="BO999" s="57"/>
      <c r="BP999" s="57"/>
      <c r="BQ999" s="57"/>
      <c r="BR999" s="57"/>
      <c r="BS999" s="57"/>
      <c r="BT999" s="57"/>
      <c r="BU999" s="57"/>
      <c r="BV999" s="57"/>
      <c r="BW999" s="57"/>
      <c r="BX999" s="57"/>
      <c r="BY999" s="57"/>
      <c r="BZ999" s="57"/>
      <c r="CA999" s="57"/>
      <c r="CB999" s="57"/>
      <c r="CC999" s="57"/>
      <c r="CD999" s="57"/>
      <c r="CE999" s="57"/>
      <c r="CF999" s="57"/>
      <c r="CG999" s="57"/>
      <c r="CH999" s="57"/>
      <c r="CI999" s="57"/>
      <c r="CJ999" s="57"/>
      <c r="CK999" s="57"/>
      <c r="CL999" s="57"/>
      <c r="CM999" s="57"/>
      <c r="CN999" s="57"/>
      <c r="CO999" s="57"/>
      <c r="CP999" s="57"/>
      <c r="CQ999" s="57"/>
      <c r="CR999" s="57"/>
      <c r="CS999" s="57"/>
      <c r="CT999" s="57"/>
      <c r="CU999" s="57"/>
      <c r="CV999" s="57"/>
      <c r="CW999" s="57"/>
      <c r="CX999" s="57"/>
      <c r="CY999" s="57"/>
      <c r="CZ999" s="57"/>
      <c r="DA999" s="57"/>
      <c r="DB999" s="57"/>
      <c r="DC999" s="57"/>
      <c r="DD999" s="57"/>
      <c r="DE999" s="57"/>
      <c r="DF999" s="57"/>
      <c r="DG999" s="57"/>
      <c r="DH999" s="57"/>
      <c r="DI999" s="57"/>
      <c r="DJ999" s="57"/>
      <c r="DK999" s="57"/>
      <c r="DL999" s="57"/>
      <c r="DM999" s="57"/>
      <c r="DN999" s="57"/>
      <c r="DO999" s="57"/>
      <c r="DP999" s="57"/>
      <c r="DQ999" s="57"/>
      <c r="DR999" s="57"/>
      <c r="DS999" s="57"/>
      <c r="DT999" s="57"/>
      <c r="DU999" s="57"/>
      <c r="DV999" s="57"/>
      <c r="DW999" s="57"/>
      <c r="DX999" s="57"/>
      <c r="DY999" s="57"/>
      <c r="DZ999" s="57"/>
      <c r="EA999" s="57"/>
      <c r="EB999" s="57"/>
      <c r="EC999" s="57"/>
      <c r="ED999" s="57"/>
      <c r="EE999" s="57"/>
      <c r="EF999" s="57"/>
      <c r="EG999" s="57"/>
      <c r="EH999" s="57"/>
      <c r="EI999" s="57"/>
      <c r="EJ999" s="57"/>
      <c r="EK999" s="57"/>
      <c r="EL999" s="57"/>
      <c r="EM999" s="57"/>
      <c r="EN999" s="57"/>
      <c r="EO999" s="57"/>
      <c r="EP999" s="57"/>
      <c r="EQ999" s="57"/>
      <c r="ER999" s="57"/>
      <c r="ES999" s="57"/>
      <c r="ET999" s="57"/>
      <c r="EU999" s="57"/>
      <c r="EV999" s="57"/>
      <c r="EW999" s="57"/>
      <c r="EX999" s="57"/>
      <c r="EY999" s="57"/>
      <c r="EZ999" s="57"/>
      <c r="FA999" s="57"/>
      <c r="FB999" s="57"/>
      <c r="FC999" s="57"/>
      <c r="FD999" s="57"/>
      <c r="FE999" s="57"/>
      <c r="FF999" s="57"/>
      <c r="FG999" s="57"/>
      <c r="FH999" s="57"/>
      <c r="FI999" s="57"/>
      <c r="FJ999" s="57"/>
      <c r="FK999" s="57"/>
      <c r="FL999" s="57"/>
      <c r="FM999" s="57"/>
      <c r="FN999" s="57"/>
      <c r="FO999" s="57"/>
      <c r="FP999" s="57"/>
      <c r="FQ999" s="57"/>
      <c r="FR999" s="57"/>
      <c r="FS999" s="57"/>
      <c r="FT999" s="57"/>
      <c r="FU999" s="57"/>
      <c r="FV999" s="57"/>
      <c r="FW999" s="57"/>
      <c r="FX999" s="57"/>
      <c r="FY999" s="57"/>
      <c r="FZ999" s="57"/>
      <c r="GA999" s="57"/>
      <c r="GB999" s="57"/>
      <c r="GC999" s="57"/>
      <c r="GD999" s="57"/>
      <c r="GE999" s="57"/>
      <c r="GF999" s="57"/>
      <c r="GG999" s="57"/>
      <c r="GH999" s="57"/>
      <c r="GI999" s="57"/>
      <c r="GJ999" s="57"/>
      <c r="GK999" s="57"/>
      <c r="GL999" s="57"/>
      <c r="GM999" s="57"/>
      <c r="GN999" s="57"/>
      <c r="GO999" s="57"/>
      <c r="GP999" s="57"/>
      <c r="GQ999" s="57"/>
      <c r="GR999" s="57"/>
      <c r="GS999" s="57"/>
      <c r="GT999" s="57"/>
      <c r="GU999" s="57"/>
      <c r="GV999" s="57"/>
      <c r="GW999" s="57"/>
      <c r="GX999" s="57"/>
      <c r="GY999" s="57"/>
      <c r="GZ999" s="57"/>
      <c r="HA999" s="57"/>
      <c r="HB999" s="57"/>
      <c r="HC999" s="57"/>
      <c r="HD999" s="57"/>
      <c r="HE999" s="57"/>
      <c r="HF999" s="57"/>
      <c r="HG999" s="57"/>
      <c r="HH999" s="57"/>
      <c r="HI999" s="57"/>
      <c r="HJ999" s="57"/>
      <c r="HK999" s="57"/>
      <c r="HL999" s="57"/>
      <c r="HM999" s="57"/>
      <c r="HN999" s="57"/>
      <c r="HO999" s="57"/>
      <c r="HP999" s="57"/>
      <c r="HQ999" s="57"/>
      <c r="HR999" s="57"/>
      <c r="HS999" s="57"/>
      <c r="HT999" s="57"/>
      <c r="HU999" s="57"/>
      <c r="HV999" s="57"/>
      <c r="HW999" s="57"/>
      <c r="HX999" s="57"/>
      <c r="HY999" s="57"/>
      <c r="HZ999" s="57"/>
      <c r="IA999" s="57"/>
      <c r="IB999" s="57"/>
      <c r="IC999" s="57"/>
    </row>
    <row r="1000" spans="4:237">
      <c r="D1000" s="57"/>
      <c r="E1000" s="57"/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  <c r="AA1000" s="57"/>
      <c r="AB1000" s="57"/>
      <c r="AC1000" s="57"/>
      <c r="AD1000" s="57"/>
      <c r="AE1000" s="57"/>
      <c r="AF1000" s="57"/>
      <c r="AG1000" s="57"/>
      <c r="AH1000" s="57"/>
      <c r="AI1000" s="57"/>
      <c r="AJ1000" s="57"/>
      <c r="AK1000" s="57"/>
      <c r="AL1000" s="57"/>
      <c r="AM1000" s="57"/>
      <c r="AN1000" s="57"/>
      <c r="AO1000" s="57"/>
      <c r="AP1000" s="57"/>
      <c r="AQ1000" s="57"/>
      <c r="AR1000" s="57"/>
      <c r="AS1000" s="57"/>
      <c r="AT1000" s="57"/>
      <c r="AU1000" s="57"/>
      <c r="AV1000" s="57"/>
      <c r="AW1000" s="57"/>
      <c r="AX1000" s="57"/>
      <c r="AY1000" s="57"/>
      <c r="AZ1000" s="57"/>
      <c r="BA1000" s="57"/>
      <c r="BB1000" s="57"/>
      <c r="BC1000" s="57"/>
      <c r="BD1000" s="57"/>
      <c r="BE1000" s="57"/>
      <c r="BF1000" s="57"/>
      <c r="BG1000" s="57"/>
      <c r="BH1000" s="57"/>
      <c r="BI1000" s="57"/>
      <c r="BJ1000" s="57"/>
      <c r="BK1000" s="57"/>
      <c r="BL1000" s="57"/>
      <c r="BM1000" s="57"/>
      <c r="BN1000" s="57"/>
      <c r="BO1000" s="57"/>
      <c r="BP1000" s="57"/>
      <c r="BQ1000" s="57"/>
      <c r="BR1000" s="57"/>
      <c r="BS1000" s="57"/>
      <c r="BT1000" s="57"/>
      <c r="BU1000" s="57"/>
      <c r="BV1000" s="57"/>
      <c r="BW1000" s="57"/>
      <c r="BX1000" s="57"/>
      <c r="BY1000" s="57"/>
      <c r="BZ1000" s="57"/>
      <c r="CA1000" s="57"/>
      <c r="CB1000" s="57"/>
      <c r="CC1000" s="57"/>
      <c r="CD1000" s="57"/>
      <c r="CE1000" s="57"/>
      <c r="CF1000" s="57"/>
      <c r="CG1000" s="57"/>
      <c r="CH1000" s="57"/>
      <c r="CI1000" s="57"/>
      <c r="CJ1000" s="57"/>
      <c r="CK1000" s="57"/>
      <c r="CL1000" s="57"/>
      <c r="CM1000" s="57"/>
      <c r="CN1000" s="57"/>
      <c r="CO1000" s="57"/>
      <c r="CP1000" s="57"/>
      <c r="CQ1000" s="57"/>
      <c r="CR1000" s="57"/>
      <c r="CS1000" s="57"/>
      <c r="CT1000" s="57"/>
      <c r="CU1000" s="57"/>
      <c r="CV1000" s="57"/>
      <c r="CW1000" s="57"/>
      <c r="CX1000" s="57"/>
      <c r="CY1000" s="57"/>
      <c r="CZ1000" s="57"/>
      <c r="DA1000" s="57"/>
      <c r="DB1000" s="57"/>
      <c r="DC1000" s="57"/>
      <c r="DD1000" s="57"/>
      <c r="DE1000" s="57"/>
      <c r="DF1000" s="57"/>
      <c r="DG1000" s="57"/>
      <c r="DH1000" s="57"/>
      <c r="DI1000" s="57"/>
      <c r="DJ1000" s="57"/>
      <c r="DK1000" s="57"/>
      <c r="DL1000" s="57"/>
      <c r="DM1000" s="57"/>
      <c r="DN1000" s="57"/>
      <c r="DO1000" s="57"/>
      <c r="DP1000" s="57"/>
      <c r="DQ1000" s="57"/>
      <c r="DR1000" s="57"/>
      <c r="DS1000" s="57"/>
      <c r="DT1000" s="57"/>
      <c r="DU1000" s="57"/>
      <c r="DV1000" s="57"/>
      <c r="DW1000" s="57"/>
      <c r="DX1000" s="57"/>
      <c r="DY1000" s="57"/>
      <c r="DZ1000" s="57"/>
      <c r="EA1000" s="57"/>
      <c r="EB1000" s="57"/>
      <c r="EC1000" s="57"/>
      <c r="ED1000" s="57"/>
      <c r="EE1000" s="57"/>
      <c r="EF1000" s="57"/>
      <c r="EG1000" s="57"/>
      <c r="EH1000" s="57"/>
      <c r="EI1000" s="57"/>
      <c r="EJ1000" s="57"/>
      <c r="EK1000" s="57"/>
      <c r="EL1000" s="57"/>
      <c r="EM1000" s="57"/>
      <c r="EN1000" s="57"/>
      <c r="EO1000" s="57"/>
      <c r="EP1000" s="57"/>
      <c r="EQ1000" s="57"/>
      <c r="ER1000" s="57"/>
      <c r="ES1000" s="57"/>
      <c r="ET1000" s="57"/>
      <c r="EU1000" s="57"/>
      <c r="EV1000" s="57"/>
      <c r="EW1000" s="57"/>
      <c r="EX1000" s="57"/>
      <c r="EY1000" s="57"/>
      <c r="EZ1000" s="57"/>
      <c r="FA1000" s="57"/>
      <c r="FB1000" s="57"/>
      <c r="FC1000" s="57"/>
      <c r="FD1000" s="57"/>
      <c r="FE1000" s="57"/>
      <c r="FF1000" s="57"/>
      <c r="FG1000" s="57"/>
      <c r="FH1000" s="57"/>
      <c r="FI1000" s="57"/>
      <c r="FJ1000" s="57"/>
      <c r="FK1000" s="57"/>
      <c r="FL1000" s="57"/>
      <c r="FM1000" s="57"/>
      <c r="FN1000" s="57"/>
      <c r="FO1000" s="57"/>
      <c r="FP1000" s="57"/>
      <c r="FQ1000" s="57"/>
      <c r="FR1000" s="57"/>
      <c r="FS1000" s="57"/>
      <c r="FT1000" s="57"/>
      <c r="FU1000" s="57"/>
      <c r="FV1000" s="57"/>
      <c r="FW1000" s="57"/>
      <c r="FX1000" s="57"/>
      <c r="FY1000" s="57"/>
      <c r="FZ1000" s="57"/>
      <c r="GA1000" s="57"/>
      <c r="GB1000" s="57"/>
      <c r="GC1000" s="57"/>
      <c r="GD1000" s="57"/>
      <c r="GE1000" s="57"/>
      <c r="GF1000" s="57"/>
      <c r="GG1000" s="57"/>
      <c r="GH1000" s="57"/>
      <c r="GI1000" s="57"/>
      <c r="GJ1000" s="57"/>
      <c r="GK1000" s="57"/>
      <c r="GL1000" s="57"/>
      <c r="GM1000" s="57"/>
      <c r="GN1000" s="57"/>
      <c r="GO1000" s="57"/>
      <c r="GP1000" s="57"/>
      <c r="GQ1000" s="57"/>
      <c r="GR1000" s="57"/>
      <c r="GS1000" s="57"/>
      <c r="GT1000" s="57"/>
      <c r="GU1000" s="57"/>
      <c r="GV1000" s="57"/>
      <c r="GW1000" s="57"/>
      <c r="GX1000" s="57"/>
      <c r="GY1000" s="57"/>
      <c r="GZ1000" s="57"/>
      <c r="HA1000" s="57"/>
      <c r="HB1000" s="57"/>
      <c r="HC1000" s="57"/>
      <c r="HD1000" s="57"/>
      <c r="HE1000" s="57"/>
      <c r="HF1000" s="57"/>
      <c r="HG1000" s="57"/>
      <c r="HH1000" s="57"/>
      <c r="HI1000" s="57"/>
      <c r="HJ1000" s="57"/>
      <c r="HK1000" s="57"/>
      <c r="HL1000" s="57"/>
      <c r="HM1000" s="57"/>
      <c r="HN1000" s="57"/>
      <c r="HO1000" s="57"/>
      <c r="HP1000" s="57"/>
      <c r="HQ1000" s="57"/>
      <c r="HR1000" s="57"/>
      <c r="HS1000" s="57"/>
      <c r="HT1000" s="57"/>
      <c r="HU1000" s="57"/>
      <c r="HV1000" s="57"/>
      <c r="HW1000" s="57"/>
      <c r="HX1000" s="57"/>
      <c r="HY1000" s="57"/>
      <c r="HZ1000" s="57"/>
      <c r="IA1000" s="57"/>
      <c r="IB1000" s="57"/>
      <c r="IC1000" s="57"/>
    </row>
    <row r="1001" spans="4:237">
      <c r="D1001" s="57"/>
      <c r="E1001" s="57"/>
      <c r="F1001" s="57"/>
      <c r="G1001" s="57"/>
      <c r="H1001" s="57"/>
      <c r="I1001" s="57"/>
      <c r="J1001" s="57"/>
      <c r="K1001" s="57"/>
      <c r="L1001" s="57"/>
      <c r="M1001" s="57"/>
      <c r="N1001" s="57"/>
      <c r="O1001" s="57"/>
      <c r="P1001" s="57"/>
      <c r="Q1001" s="57"/>
      <c r="R1001" s="57"/>
      <c r="S1001" s="57"/>
      <c r="T1001" s="57"/>
      <c r="U1001" s="57"/>
      <c r="V1001" s="57"/>
      <c r="W1001" s="57"/>
      <c r="X1001" s="57"/>
      <c r="Y1001" s="57"/>
      <c r="Z1001" s="57"/>
      <c r="AA1001" s="57"/>
      <c r="AB1001" s="57"/>
      <c r="AC1001" s="57"/>
      <c r="AD1001" s="57"/>
      <c r="AE1001" s="57"/>
      <c r="AF1001" s="57"/>
      <c r="AG1001" s="57"/>
      <c r="AH1001" s="57"/>
      <c r="AI1001" s="57"/>
      <c r="AJ1001" s="57"/>
      <c r="AK1001" s="57"/>
      <c r="AL1001" s="57"/>
      <c r="AM1001" s="57"/>
      <c r="AN1001" s="57"/>
      <c r="AO1001" s="57"/>
      <c r="AP1001" s="57"/>
      <c r="AQ1001" s="57"/>
      <c r="AR1001" s="57"/>
      <c r="AS1001" s="57"/>
      <c r="AT1001" s="57"/>
      <c r="AU1001" s="57"/>
      <c r="AV1001" s="57"/>
      <c r="AW1001" s="57"/>
      <c r="AX1001" s="57"/>
      <c r="AY1001" s="57"/>
      <c r="AZ1001" s="57"/>
      <c r="BA1001" s="57"/>
      <c r="BB1001" s="57"/>
      <c r="BC1001" s="57"/>
      <c r="BD1001" s="57"/>
      <c r="BE1001" s="57"/>
      <c r="BF1001" s="57"/>
      <c r="BG1001" s="57"/>
      <c r="BH1001" s="57"/>
      <c r="BI1001" s="57"/>
      <c r="BJ1001" s="57"/>
      <c r="BK1001" s="57"/>
      <c r="BL1001" s="57"/>
      <c r="BM1001" s="57"/>
      <c r="BN1001" s="57"/>
      <c r="BO1001" s="57"/>
      <c r="BP1001" s="57"/>
      <c r="BQ1001" s="57"/>
      <c r="BR1001" s="57"/>
      <c r="BS1001" s="57"/>
      <c r="BT1001" s="57"/>
      <c r="BU1001" s="57"/>
      <c r="BV1001" s="57"/>
      <c r="BW1001" s="57"/>
      <c r="BX1001" s="57"/>
      <c r="BY1001" s="57"/>
      <c r="BZ1001" s="57"/>
      <c r="CA1001" s="57"/>
      <c r="CB1001" s="57"/>
      <c r="CC1001" s="57"/>
      <c r="CD1001" s="57"/>
      <c r="CE1001" s="57"/>
      <c r="CF1001" s="57"/>
      <c r="CG1001" s="57"/>
      <c r="CH1001" s="57"/>
      <c r="CI1001" s="57"/>
      <c r="CJ1001" s="57"/>
      <c r="CK1001" s="57"/>
      <c r="CL1001" s="57"/>
      <c r="CM1001" s="57"/>
      <c r="CN1001" s="57"/>
      <c r="CO1001" s="57"/>
      <c r="CP1001" s="57"/>
      <c r="CQ1001" s="57"/>
      <c r="CR1001" s="57"/>
      <c r="CS1001" s="57"/>
      <c r="CT1001" s="57"/>
      <c r="CU1001" s="57"/>
      <c r="CV1001" s="57"/>
      <c r="CW1001" s="57"/>
      <c r="CX1001" s="57"/>
      <c r="CY1001" s="57"/>
      <c r="CZ1001" s="57"/>
      <c r="DA1001" s="57"/>
      <c r="DB1001" s="57"/>
      <c r="DC1001" s="57"/>
      <c r="DD1001" s="57"/>
      <c r="DE1001" s="57"/>
      <c r="DF1001" s="57"/>
      <c r="DG1001" s="57"/>
      <c r="DH1001" s="57"/>
      <c r="DI1001" s="57"/>
      <c r="DJ1001" s="57"/>
      <c r="DK1001" s="57"/>
      <c r="DL1001" s="57"/>
      <c r="DM1001" s="57"/>
      <c r="DN1001" s="57"/>
      <c r="DO1001" s="57"/>
      <c r="DP1001" s="57"/>
      <c r="DQ1001" s="57"/>
      <c r="DR1001" s="57"/>
      <c r="DS1001" s="57"/>
      <c r="DT1001" s="57"/>
      <c r="DU1001" s="57"/>
      <c r="DV1001" s="57"/>
      <c r="DW1001" s="57"/>
      <c r="DX1001" s="57"/>
      <c r="DY1001" s="57"/>
      <c r="DZ1001" s="57"/>
      <c r="EA1001" s="57"/>
      <c r="EB1001" s="57"/>
      <c r="EC1001" s="57"/>
      <c r="ED1001" s="57"/>
      <c r="EE1001" s="57"/>
      <c r="EF1001" s="57"/>
      <c r="EG1001" s="57"/>
      <c r="EH1001" s="57"/>
      <c r="EI1001" s="57"/>
      <c r="EJ1001" s="57"/>
      <c r="EK1001" s="57"/>
      <c r="EL1001" s="57"/>
      <c r="EM1001" s="57"/>
      <c r="EN1001" s="57"/>
      <c r="EO1001" s="57"/>
      <c r="EP1001" s="57"/>
      <c r="EQ1001" s="57"/>
      <c r="ER1001" s="57"/>
      <c r="ES1001" s="57"/>
      <c r="ET1001" s="57"/>
      <c r="EU1001" s="57"/>
      <c r="EV1001" s="57"/>
      <c r="EW1001" s="57"/>
      <c r="EX1001" s="57"/>
      <c r="EY1001" s="57"/>
      <c r="EZ1001" s="57"/>
      <c r="FA1001" s="57"/>
      <c r="FB1001" s="57"/>
      <c r="FC1001" s="57"/>
      <c r="FD1001" s="57"/>
      <c r="FE1001" s="57"/>
      <c r="FF1001" s="57"/>
      <c r="FG1001" s="57"/>
      <c r="FH1001" s="57"/>
      <c r="FI1001" s="57"/>
      <c r="FJ1001" s="57"/>
      <c r="FK1001" s="57"/>
      <c r="FL1001" s="57"/>
      <c r="FM1001" s="57"/>
      <c r="FN1001" s="57"/>
      <c r="FO1001" s="57"/>
      <c r="FP1001" s="57"/>
      <c r="FQ1001" s="57"/>
      <c r="FR1001" s="57"/>
      <c r="FS1001" s="57"/>
      <c r="FT1001" s="57"/>
      <c r="FU1001" s="57"/>
      <c r="FV1001" s="57"/>
      <c r="FW1001" s="57"/>
      <c r="FX1001" s="57"/>
      <c r="FY1001" s="57"/>
      <c r="FZ1001" s="57"/>
      <c r="GA1001" s="57"/>
      <c r="GB1001" s="57"/>
      <c r="GC1001" s="57"/>
      <c r="GD1001" s="57"/>
      <c r="GE1001" s="57"/>
      <c r="GF1001" s="57"/>
      <c r="GG1001" s="57"/>
      <c r="GH1001" s="57"/>
      <c r="GI1001" s="57"/>
      <c r="GJ1001" s="57"/>
      <c r="GK1001" s="57"/>
      <c r="GL1001" s="57"/>
      <c r="GM1001" s="57"/>
      <c r="GN1001" s="57"/>
      <c r="GO1001" s="57"/>
      <c r="GP1001" s="57"/>
      <c r="GQ1001" s="57"/>
      <c r="GR1001" s="57"/>
      <c r="GS1001" s="57"/>
      <c r="GT1001" s="57"/>
      <c r="GU1001" s="57"/>
      <c r="GV1001" s="57"/>
      <c r="GW1001" s="57"/>
      <c r="GX1001" s="57"/>
      <c r="GY1001" s="57"/>
      <c r="GZ1001" s="57"/>
      <c r="HA1001" s="57"/>
      <c r="HB1001" s="57"/>
      <c r="HC1001" s="57"/>
      <c r="HD1001" s="57"/>
      <c r="HE1001" s="57"/>
      <c r="HF1001" s="57"/>
      <c r="HG1001" s="57"/>
      <c r="HH1001" s="57"/>
      <c r="HI1001" s="57"/>
      <c r="HJ1001" s="57"/>
      <c r="HK1001" s="57"/>
      <c r="HL1001" s="57"/>
      <c r="HM1001" s="57"/>
      <c r="HN1001" s="57"/>
      <c r="HO1001" s="57"/>
      <c r="HP1001" s="57"/>
      <c r="HQ1001" s="57"/>
      <c r="HR1001" s="57"/>
      <c r="HS1001" s="57"/>
      <c r="HT1001" s="57"/>
      <c r="HU1001" s="57"/>
      <c r="HV1001" s="57"/>
      <c r="HW1001" s="57"/>
      <c r="HX1001" s="57"/>
      <c r="HY1001" s="57"/>
      <c r="HZ1001" s="57"/>
      <c r="IA1001" s="57"/>
      <c r="IB1001" s="57"/>
      <c r="IC1001" s="57"/>
    </row>
    <row r="1002" spans="4:237">
      <c r="D1002" s="57"/>
      <c r="E1002" s="57"/>
      <c r="F1002" s="57"/>
      <c r="G1002" s="57"/>
      <c r="H1002" s="57"/>
      <c r="I1002" s="57"/>
      <c r="J1002" s="57"/>
      <c r="K1002" s="57"/>
      <c r="L1002" s="57"/>
      <c r="M1002" s="57"/>
      <c r="N1002" s="57"/>
      <c r="O1002" s="57"/>
      <c r="P1002" s="57"/>
      <c r="Q1002" s="57"/>
      <c r="R1002" s="57"/>
      <c r="S1002" s="57"/>
      <c r="T1002" s="57"/>
      <c r="U1002" s="57"/>
      <c r="V1002" s="57"/>
      <c r="W1002" s="57"/>
      <c r="X1002" s="57"/>
      <c r="Y1002" s="57"/>
      <c r="Z1002" s="57"/>
      <c r="AA1002" s="57"/>
      <c r="AB1002" s="57"/>
      <c r="AC1002" s="57"/>
      <c r="AD1002" s="57"/>
      <c r="AE1002" s="57"/>
      <c r="AF1002" s="57"/>
      <c r="AG1002" s="57"/>
      <c r="AH1002" s="57"/>
      <c r="AI1002" s="57"/>
      <c r="AJ1002" s="57"/>
      <c r="AK1002" s="57"/>
      <c r="AL1002" s="57"/>
      <c r="AM1002" s="57"/>
      <c r="AN1002" s="57"/>
      <c r="AO1002" s="57"/>
      <c r="AP1002" s="57"/>
      <c r="AQ1002" s="57"/>
      <c r="AR1002" s="57"/>
      <c r="AS1002" s="57"/>
      <c r="AT1002" s="57"/>
      <c r="AU1002" s="57"/>
      <c r="AV1002" s="57"/>
      <c r="AW1002" s="57"/>
      <c r="AX1002" s="57"/>
      <c r="AY1002" s="57"/>
      <c r="AZ1002" s="57"/>
      <c r="BA1002" s="57"/>
      <c r="BB1002" s="57"/>
      <c r="BC1002" s="57"/>
      <c r="BD1002" s="57"/>
      <c r="BE1002" s="57"/>
      <c r="BF1002" s="57"/>
      <c r="BG1002" s="57"/>
      <c r="BH1002" s="57"/>
      <c r="BI1002" s="57"/>
      <c r="BJ1002" s="57"/>
      <c r="BK1002" s="57"/>
      <c r="BL1002" s="57"/>
      <c r="BM1002" s="57"/>
      <c r="BN1002" s="57"/>
      <c r="BO1002" s="57"/>
      <c r="BP1002" s="57"/>
      <c r="BQ1002" s="57"/>
      <c r="BR1002" s="57"/>
      <c r="BS1002" s="57"/>
      <c r="BT1002" s="57"/>
      <c r="BU1002" s="57"/>
      <c r="BV1002" s="57"/>
      <c r="BW1002" s="57"/>
      <c r="BX1002" s="57"/>
      <c r="BY1002" s="57"/>
      <c r="BZ1002" s="57"/>
      <c r="CA1002" s="57"/>
      <c r="CB1002" s="57"/>
      <c r="CC1002" s="57"/>
      <c r="CD1002" s="57"/>
      <c r="CE1002" s="57"/>
      <c r="CF1002" s="57"/>
      <c r="CG1002" s="57"/>
      <c r="CH1002" s="57"/>
      <c r="CI1002" s="57"/>
      <c r="CJ1002" s="57"/>
      <c r="CK1002" s="57"/>
      <c r="CL1002" s="57"/>
      <c r="CM1002" s="57"/>
      <c r="CN1002" s="57"/>
      <c r="CO1002" s="57"/>
      <c r="CP1002" s="57"/>
      <c r="CQ1002" s="57"/>
      <c r="CR1002" s="57"/>
      <c r="CS1002" s="57"/>
      <c r="CT1002" s="57"/>
      <c r="CU1002" s="57"/>
      <c r="CV1002" s="57"/>
      <c r="CW1002" s="57"/>
      <c r="CX1002" s="57"/>
      <c r="CY1002" s="57"/>
      <c r="CZ1002" s="57"/>
      <c r="DA1002" s="57"/>
      <c r="DB1002" s="57"/>
      <c r="DC1002" s="57"/>
      <c r="DD1002" s="57"/>
      <c r="DE1002" s="57"/>
      <c r="DF1002" s="57"/>
      <c r="DG1002" s="57"/>
      <c r="DH1002" s="57"/>
      <c r="DI1002" s="57"/>
      <c r="DJ1002" s="57"/>
      <c r="DK1002" s="57"/>
      <c r="DL1002" s="57"/>
      <c r="DM1002" s="57"/>
      <c r="DN1002" s="57"/>
      <c r="DO1002" s="57"/>
      <c r="DP1002" s="57"/>
      <c r="DQ1002" s="57"/>
      <c r="DR1002" s="57"/>
      <c r="DS1002" s="57"/>
      <c r="DT1002" s="57"/>
      <c r="DU1002" s="57"/>
      <c r="DV1002" s="57"/>
      <c r="DW1002" s="57"/>
      <c r="DX1002" s="57"/>
      <c r="DY1002" s="57"/>
      <c r="DZ1002" s="57"/>
      <c r="EA1002" s="57"/>
      <c r="EB1002" s="57"/>
      <c r="EC1002" s="57"/>
      <c r="ED1002" s="57"/>
      <c r="EE1002" s="57"/>
      <c r="EF1002" s="57"/>
      <c r="EG1002" s="57"/>
      <c r="EH1002" s="57"/>
      <c r="EI1002" s="57"/>
      <c r="EJ1002" s="57"/>
      <c r="EK1002" s="57"/>
      <c r="EL1002" s="57"/>
      <c r="EM1002" s="57"/>
      <c r="EN1002" s="57"/>
      <c r="EO1002" s="57"/>
      <c r="EP1002" s="57"/>
      <c r="EQ1002" s="57"/>
      <c r="ER1002" s="57"/>
      <c r="ES1002" s="57"/>
      <c r="ET1002" s="57"/>
      <c r="EU1002" s="57"/>
      <c r="EV1002" s="57"/>
      <c r="EW1002" s="57"/>
      <c r="EX1002" s="57"/>
      <c r="EY1002" s="57"/>
      <c r="EZ1002" s="57"/>
      <c r="FA1002" s="57"/>
      <c r="FB1002" s="57"/>
      <c r="FC1002" s="57"/>
      <c r="FD1002" s="57"/>
      <c r="FE1002" s="57"/>
      <c r="FF1002" s="57"/>
      <c r="FG1002" s="57"/>
      <c r="FH1002" s="57"/>
      <c r="FI1002" s="57"/>
      <c r="FJ1002" s="57"/>
      <c r="FK1002" s="57"/>
      <c r="FL1002" s="57"/>
      <c r="FM1002" s="57"/>
      <c r="FN1002" s="57"/>
      <c r="FO1002" s="57"/>
      <c r="FP1002" s="57"/>
      <c r="FQ1002" s="57"/>
      <c r="FR1002" s="57"/>
      <c r="FS1002" s="57"/>
      <c r="FT1002" s="57"/>
      <c r="FU1002" s="57"/>
      <c r="FV1002" s="57"/>
      <c r="FW1002" s="57"/>
      <c r="FX1002" s="57"/>
      <c r="FY1002" s="57"/>
      <c r="FZ1002" s="57"/>
      <c r="GA1002" s="57"/>
      <c r="GB1002" s="57"/>
      <c r="GC1002" s="57"/>
      <c r="GD1002" s="57"/>
      <c r="GE1002" s="57"/>
      <c r="GF1002" s="57"/>
      <c r="GG1002" s="57"/>
      <c r="GH1002" s="57"/>
      <c r="GI1002" s="57"/>
      <c r="GJ1002" s="57"/>
      <c r="GK1002" s="57"/>
      <c r="GL1002" s="57"/>
      <c r="GM1002" s="57"/>
      <c r="GN1002" s="57"/>
      <c r="GO1002" s="57"/>
      <c r="GP1002" s="57"/>
      <c r="GQ1002" s="57"/>
      <c r="GR1002" s="57"/>
      <c r="GS1002" s="57"/>
      <c r="GT1002" s="57"/>
      <c r="GU1002" s="57"/>
      <c r="GV1002" s="57"/>
      <c r="GW1002" s="57"/>
      <c r="GX1002" s="57"/>
      <c r="GY1002" s="57"/>
      <c r="GZ1002" s="57"/>
      <c r="HA1002" s="57"/>
      <c r="HB1002" s="57"/>
      <c r="HC1002" s="57"/>
      <c r="HD1002" s="57"/>
      <c r="HE1002" s="57"/>
      <c r="HF1002" s="57"/>
      <c r="HG1002" s="57"/>
      <c r="HH1002" s="57"/>
      <c r="HI1002" s="57"/>
      <c r="HJ1002" s="57"/>
      <c r="HK1002" s="57"/>
      <c r="HL1002" s="57"/>
      <c r="HM1002" s="57"/>
      <c r="HN1002" s="57"/>
      <c r="HO1002" s="57"/>
      <c r="HP1002" s="57"/>
      <c r="HQ1002" s="57"/>
      <c r="HR1002" s="57"/>
      <c r="HS1002" s="57"/>
      <c r="HT1002" s="57"/>
      <c r="HU1002" s="57"/>
      <c r="HV1002" s="57"/>
      <c r="HW1002" s="57"/>
      <c r="HX1002" s="57"/>
      <c r="HY1002" s="57"/>
      <c r="HZ1002" s="57"/>
      <c r="IA1002" s="57"/>
      <c r="IB1002" s="57"/>
      <c r="IC1002" s="57"/>
    </row>
    <row r="1003" spans="4:237">
      <c r="D1003" s="57"/>
      <c r="E1003" s="57"/>
      <c r="F1003" s="57"/>
      <c r="G1003" s="57"/>
      <c r="H1003" s="57"/>
      <c r="I1003" s="57"/>
      <c r="J1003" s="57"/>
      <c r="K1003" s="57"/>
      <c r="L1003" s="57"/>
      <c r="M1003" s="57"/>
      <c r="N1003" s="57"/>
      <c r="O1003" s="57"/>
      <c r="P1003" s="57"/>
      <c r="Q1003" s="57"/>
      <c r="R1003" s="57"/>
      <c r="S1003" s="57"/>
      <c r="T1003" s="57"/>
      <c r="U1003" s="57"/>
      <c r="V1003" s="57"/>
      <c r="W1003" s="57"/>
      <c r="X1003" s="57"/>
      <c r="Y1003" s="57"/>
      <c r="Z1003" s="57"/>
      <c r="AA1003" s="57"/>
      <c r="AB1003" s="57"/>
      <c r="AC1003" s="57"/>
      <c r="AD1003" s="57"/>
      <c r="AE1003" s="57"/>
      <c r="AF1003" s="57"/>
      <c r="AG1003" s="57"/>
      <c r="AH1003" s="57"/>
      <c r="AI1003" s="57"/>
      <c r="AJ1003" s="57"/>
      <c r="AK1003" s="57"/>
      <c r="AL1003" s="57"/>
      <c r="AM1003" s="57"/>
      <c r="AN1003" s="57"/>
      <c r="AO1003" s="57"/>
      <c r="AP1003" s="57"/>
      <c r="AQ1003" s="57"/>
      <c r="AR1003" s="57"/>
      <c r="AS1003" s="57"/>
      <c r="AT1003" s="57"/>
      <c r="AU1003" s="57"/>
      <c r="AV1003" s="57"/>
      <c r="AW1003" s="57"/>
      <c r="AX1003" s="57"/>
      <c r="AY1003" s="57"/>
      <c r="AZ1003" s="57"/>
      <c r="BA1003" s="57"/>
      <c r="BB1003" s="57"/>
      <c r="BC1003" s="57"/>
      <c r="BD1003" s="57"/>
      <c r="BE1003" s="57"/>
      <c r="BF1003" s="57"/>
      <c r="BG1003" s="57"/>
      <c r="BH1003" s="57"/>
      <c r="BI1003" s="57"/>
      <c r="BJ1003" s="57"/>
      <c r="BK1003" s="57"/>
      <c r="BL1003" s="57"/>
      <c r="BM1003" s="57"/>
      <c r="BN1003" s="57"/>
      <c r="BO1003" s="57"/>
      <c r="BP1003" s="57"/>
      <c r="BQ1003" s="57"/>
      <c r="BR1003" s="57"/>
      <c r="BS1003" s="57"/>
      <c r="BT1003" s="57"/>
      <c r="BU1003" s="57"/>
      <c r="BV1003" s="57"/>
      <c r="BW1003" s="57"/>
      <c r="BX1003" s="57"/>
      <c r="BY1003" s="57"/>
      <c r="BZ1003" s="57"/>
      <c r="CA1003" s="57"/>
      <c r="CB1003" s="57"/>
      <c r="CC1003" s="57"/>
      <c r="CD1003" s="57"/>
      <c r="CE1003" s="57"/>
      <c r="CF1003" s="57"/>
      <c r="CG1003" s="57"/>
      <c r="CH1003" s="57"/>
      <c r="CI1003" s="57"/>
      <c r="CJ1003" s="57"/>
      <c r="CK1003" s="57"/>
      <c r="CL1003" s="57"/>
      <c r="CM1003" s="57"/>
      <c r="CN1003" s="57"/>
      <c r="CO1003" s="57"/>
      <c r="CP1003" s="57"/>
      <c r="CQ1003" s="57"/>
      <c r="CR1003" s="57"/>
      <c r="CS1003" s="57"/>
      <c r="CT1003" s="57"/>
      <c r="CU1003" s="57"/>
      <c r="CV1003" s="57"/>
      <c r="CW1003" s="57"/>
      <c r="CX1003" s="57"/>
      <c r="CY1003" s="57"/>
      <c r="CZ1003" s="57"/>
      <c r="DA1003" s="57"/>
      <c r="DB1003" s="57"/>
      <c r="DC1003" s="57"/>
      <c r="DD1003" s="57"/>
      <c r="DE1003" s="57"/>
      <c r="DF1003" s="57"/>
      <c r="DG1003" s="57"/>
      <c r="DH1003" s="57"/>
      <c r="DI1003" s="57"/>
      <c r="DJ1003" s="57"/>
      <c r="DK1003" s="57"/>
      <c r="DL1003" s="57"/>
      <c r="DM1003" s="57"/>
      <c r="DN1003" s="57"/>
      <c r="DO1003" s="57"/>
      <c r="DP1003" s="57"/>
      <c r="DQ1003" s="57"/>
      <c r="DR1003" s="57"/>
      <c r="DS1003" s="57"/>
      <c r="DT1003" s="57"/>
      <c r="DU1003" s="57"/>
      <c r="DV1003" s="57"/>
      <c r="DW1003" s="57"/>
      <c r="DX1003" s="57"/>
      <c r="DY1003" s="57"/>
      <c r="DZ1003" s="57"/>
      <c r="EA1003" s="57"/>
      <c r="EB1003" s="57"/>
      <c r="EC1003" s="57"/>
      <c r="ED1003" s="57"/>
      <c r="EE1003" s="57"/>
      <c r="EF1003" s="57"/>
      <c r="EG1003" s="57"/>
      <c r="EH1003" s="57"/>
      <c r="EI1003" s="57"/>
      <c r="EJ1003" s="57"/>
      <c r="EK1003" s="57"/>
      <c r="EL1003" s="57"/>
      <c r="EM1003" s="57"/>
      <c r="EN1003" s="57"/>
      <c r="EO1003" s="57"/>
      <c r="EP1003" s="57"/>
      <c r="EQ1003" s="57"/>
      <c r="ER1003" s="57"/>
      <c r="ES1003" s="57"/>
      <c r="ET1003" s="57"/>
      <c r="EU1003" s="57"/>
      <c r="EV1003" s="57"/>
      <c r="EW1003" s="57"/>
      <c r="EX1003" s="57"/>
      <c r="EY1003" s="57"/>
      <c r="EZ1003" s="57"/>
      <c r="FA1003" s="57"/>
      <c r="FB1003" s="57"/>
      <c r="FC1003" s="57"/>
      <c r="FD1003" s="57"/>
      <c r="FE1003" s="57"/>
      <c r="FF1003" s="57"/>
      <c r="FG1003" s="57"/>
      <c r="FH1003" s="57"/>
      <c r="FI1003" s="57"/>
      <c r="FJ1003" s="57"/>
      <c r="FK1003" s="57"/>
      <c r="FL1003" s="57"/>
      <c r="FM1003" s="57"/>
      <c r="FN1003" s="57"/>
      <c r="FO1003" s="57"/>
      <c r="FP1003" s="57"/>
      <c r="FQ1003" s="57"/>
      <c r="FR1003" s="57"/>
      <c r="FS1003" s="57"/>
      <c r="FT1003" s="57"/>
      <c r="FU1003" s="57"/>
      <c r="FV1003" s="57"/>
      <c r="FW1003" s="57"/>
      <c r="FX1003" s="57"/>
      <c r="FY1003" s="57"/>
      <c r="FZ1003" s="57"/>
      <c r="GA1003" s="57"/>
      <c r="GB1003" s="57"/>
      <c r="GC1003" s="57"/>
      <c r="GD1003" s="57"/>
      <c r="GE1003" s="57"/>
      <c r="GF1003" s="57"/>
      <c r="GG1003" s="57"/>
      <c r="GH1003" s="57"/>
      <c r="GI1003" s="57"/>
      <c r="GJ1003" s="57"/>
      <c r="GK1003" s="57"/>
      <c r="GL1003" s="57"/>
      <c r="GM1003" s="57"/>
      <c r="GN1003" s="57"/>
      <c r="GO1003" s="57"/>
      <c r="GP1003" s="57"/>
      <c r="GQ1003" s="57"/>
      <c r="GR1003" s="57"/>
      <c r="GS1003" s="57"/>
      <c r="GT1003" s="57"/>
      <c r="GU1003" s="57"/>
      <c r="GV1003" s="57"/>
      <c r="GW1003" s="57"/>
      <c r="GX1003" s="57"/>
      <c r="GY1003" s="57"/>
      <c r="GZ1003" s="57"/>
      <c r="HA1003" s="57"/>
      <c r="HB1003" s="57"/>
      <c r="HC1003" s="57"/>
      <c r="HD1003" s="57"/>
      <c r="HE1003" s="57"/>
      <c r="HF1003" s="57"/>
      <c r="HG1003" s="57"/>
      <c r="HH1003" s="57"/>
      <c r="HI1003" s="57"/>
      <c r="HJ1003" s="57"/>
      <c r="HK1003" s="57"/>
      <c r="HL1003" s="57"/>
      <c r="HM1003" s="57"/>
      <c r="HN1003" s="57"/>
      <c r="HO1003" s="57"/>
      <c r="HP1003" s="57"/>
      <c r="HQ1003" s="57"/>
      <c r="HR1003" s="57"/>
      <c r="HS1003" s="57"/>
      <c r="HT1003" s="57"/>
      <c r="HU1003" s="57"/>
      <c r="HV1003" s="57"/>
      <c r="HW1003" s="57"/>
      <c r="HX1003" s="57"/>
      <c r="HY1003" s="57"/>
      <c r="HZ1003" s="57"/>
      <c r="IA1003" s="57"/>
      <c r="IB1003" s="57"/>
      <c r="IC1003" s="57"/>
    </row>
    <row r="1004" spans="4:237">
      <c r="D1004" s="57"/>
      <c r="E1004" s="57"/>
      <c r="F1004" s="57"/>
      <c r="G1004" s="57"/>
      <c r="H1004" s="57"/>
      <c r="I1004" s="57"/>
      <c r="J1004" s="57"/>
      <c r="K1004" s="57"/>
      <c r="L1004" s="57"/>
      <c r="M1004" s="57"/>
      <c r="N1004" s="57"/>
      <c r="O1004" s="57"/>
      <c r="P1004" s="57"/>
      <c r="Q1004" s="57"/>
      <c r="R1004" s="57"/>
      <c r="S1004" s="57"/>
      <c r="T1004" s="57"/>
      <c r="U1004" s="57"/>
      <c r="V1004" s="57"/>
      <c r="W1004" s="57"/>
      <c r="X1004" s="57"/>
      <c r="Y1004" s="57"/>
      <c r="Z1004" s="57"/>
      <c r="AA1004" s="57"/>
      <c r="AB1004" s="57"/>
      <c r="AC1004" s="57"/>
      <c r="AD1004" s="57"/>
      <c r="AE1004" s="57"/>
      <c r="AF1004" s="57"/>
      <c r="AG1004" s="57"/>
      <c r="AH1004" s="57"/>
      <c r="AI1004" s="57"/>
      <c r="AJ1004" s="57"/>
      <c r="AK1004" s="57"/>
      <c r="AL1004" s="57"/>
      <c r="AM1004" s="57"/>
      <c r="AN1004" s="57"/>
      <c r="AO1004" s="57"/>
      <c r="AP1004" s="57"/>
      <c r="AQ1004" s="57"/>
      <c r="AR1004" s="57"/>
      <c r="AS1004" s="57"/>
      <c r="AT1004" s="57"/>
      <c r="AU1004" s="57"/>
      <c r="AV1004" s="57"/>
      <c r="AW1004" s="57"/>
      <c r="AX1004" s="57"/>
      <c r="AY1004" s="57"/>
      <c r="AZ1004" s="57"/>
      <c r="BA1004" s="57"/>
      <c r="BB1004" s="57"/>
      <c r="BC1004" s="57"/>
      <c r="BD1004" s="57"/>
      <c r="BE1004" s="57"/>
      <c r="BF1004" s="57"/>
      <c r="BG1004" s="57"/>
      <c r="BH1004" s="57"/>
      <c r="BI1004" s="57"/>
      <c r="BJ1004" s="57"/>
      <c r="BK1004" s="57"/>
      <c r="BL1004" s="57"/>
      <c r="BM1004" s="57"/>
      <c r="BN1004" s="57"/>
      <c r="BO1004" s="57"/>
      <c r="BP1004" s="57"/>
      <c r="BQ1004" s="57"/>
      <c r="BR1004" s="57"/>
      <c r="BS1004" s="57"/>
      <c r="BT1004" s="57"/>
      <c r="BU1004" s="57"/>
      <c r="BV1004" s="57"/>
      <c r="BW1004" s="57"/>
      <c r="BX1004" s="57"/>
      <c r="BY1004" s="57"/>
      <c r="BZ1004" s="57"/>
      <c r="CA1004" s="57"/>
      <c r="CB1004" s="57"/>
      <c r="CC1004" s="57"/>
      <c r="CD1004" s="57"/>
      <c r="CE1004" s="57"/>
      <c r="CF1004" s="57"/>
      <c r="CG1004" s="57"/>
      <c r="CH1004" s="57"/>
      <c r="CI1004" s="57"/>
      <c r="CJ1004" s="57"/>
      <c r="CK1004" s="57"/>
      <c r="CL1004" s="57"/>
      <c r="CM1004" s="57"/>
      <c r="CN1004" s="57"/>
      <c r="CO1004" s="57"/>
      <c r="CP1004" s="57"/>
      <c r="CQ1004" s="57"/>
      <c r="CR1004" s="57"/>
      <c r="CS1004" s="57"/>
      <c r="CT1004" s="57"/>
      <c r="CU1004" s="57"/>
      <c r="CV1004" s="57"/>
      <c r="CW1004" s="57"/>
      <c r="CX1004" s="57"/>
      <c r="CY1004" s="57"/>
      <c r="CZ1004" s="57"/>
      <c r="DA1004" s="57"/>
      <c r="DB1004" s="57"/>
      <c r="DC1004" s="57"/>
      <c r="DD1004" s="57"/>
      <c r="DE1004" s="57"/>
      <c r="DF1004" s="57"/>
      <c r="DG1004" s="57"/>
      <c r="DH1004" s="57"/>
      <c r="DI1004" s="57"/>
      <c r="DJ1004" s="57"/>
      <c r="DK1004" s="57"/>
      <c r="DL1004" s="57"/>
      <c r="DM1004" s="57"/>
      <c r="DN1004" s="57"/>
      <c r="DO1004" s="57"/>
      <c r="DP1004" s="57"/>
      <c r="DQ1004" s="57"/>
      <c r="DR1004" s="57"/>
      <c r="DS1004" s="57"/>
      <c r="DT1004" s="57"/>
      <c r="DU1004" s="57"/>
      <c r="DV1004" s="57"/>
      <c r="DW1004" s="57"/>
      <c r="DX1004" s="57"/>
      <c r="DY1004" s="57"/>
      <c r="DZ1004" s="57"/>
      <c r="EA1004" s="57"/>
      <c r="EB1004" s="57"/>
      <c r="EC1004" s="57"/>
      <c r="ED1004" s="57"/>
      <c r="EE1004" s="57"/>
      <c r="EF1004" s="57"/>
      <c r="EG1004" s="57"/>
      <c r="EH1004" s="57"/>
      <c r="EI1004" s="57"/>
      <c r="EJ1004" s="57"/>
      <c r="EK1004" s="57"/>
      <c r="EL1004" s="57"/>
      <c r="EM1004" s="57"/>
      <c r="EN1004" s="57"/>
      <c r="EO1004" s="57"/>
      <c r="EP1004" s="57"/>
      <c r="EQ1004" s="57"/>
      <c r="ER1004" s="57"/>
      <c r="ES1004" s="57"/>
      <c r="ET1004" s="57"/>
      <c r="EU1004" s="57"/>
      <c r="EV1004" s="57"/>
      <c r="EW1004" s="57"/>
      <c r="EX1004" s="57"/>
      <c r="EY1004" s="57"/>
      <c r="EZ1004" s="57"/>
      <c r="FA1004" s="57"/>
      <c r="FB1004" s="57"/>
      <c r="FC1004" s="57"/>
      <c r="FD1004" s="57"/>
      <c r="FE1004" s="57"/>
      <c r="FF1004" s="57"/>
      <c r="FG1004" s="57"/>
      <c r="FH1004" s="57"/>
      <c r="FI1004" s="57"/>
      <c r="FJ1004" s="57"/>
      <c r="FK1004" s="57"/>
      <c r="FL1004" s="57"/>
      <c r="FM1004" s="57"/>
      <c r="FN1004" s="57"/>
      <c r="FO1004" s="57"/>
      <c r="FP1004" s="57"/>
      <c r="FQ1004" s="57"/>
      <c r="FR1004" s="57"/>
      <c r="FS1004" s="57"/>
      <c r="FT1004" s="57"/>
      <c r="FU1004" s="57"/>
      <c r="FV1004" s="57"/>
      <c r="FW1004" s="57"/>
      <c r="FX1004" s="57"/>
      <c r="FY1004" s="57"/>
      <c r="FZ1004" s="57"/>
      <c r="GA1004" s="57"/>
      <c r="GB1004" s="57"/>
      <c r="GC1004" s="57"/>
      <c r="GD1004" s="57"/>
      <c r="GE1004" s="57"/>
      <c r="GF1004" s="57"/>
      <c r="GG1004" s="57"/>
      <c r="GH1004" s="57"/>
      <c r="GI1004" s="57"/>
      <c r="GJ1004" s="57"/>
      <c r="GK1004" s="57"/>
      <c r="GL1004" s="57"/>
      <c r="GM1004" s="57"/>
      <c r="GN1004" s="57"/>
      <c r="GO1004" s="57"/>
      <c r="GP1004" s="57"/>
      <c r="GQ1004" s="57"/>
      <c r="GR1004" s="57"/>
      <c r="GS1004" s="57"/>
      <c r="GT1004" s="57"/>
      <c r="GU1004" s="57"/>
      <c r="GV1004" s="57"/>
      <c r="GW1004" s="57"/>
      <c r="GX1004" s="57"/>
      <c r="GY1004" s="57"/>
      <c r="GZ1004" s="57"/>
      <c r="HA1004" s="57"/>
      <c r="HB1004" s="57"/>
      <c r="HC1004" s="57"/>
      <c r="HD1004" s="57"/>
      <c r="HE1004" s="57"/>
      <c r="HF1004" s="57"/>
      <c r="HG1004" s="57"/>
      <c r="HH1004" s="57"/>
      <c r="HI1004" s="57"/>
      <c r="HJ1004" s="57"/>
      <c r="HK1004" s="57"/>
      <c r="HL1004" s="57"/>
      <c r="HM1004" s="57"/>
      <c r="HN1004" s="57"/>
      <c r="HO1004" s="57"/>
      <c r="HP1004" s="57"/>
      <c r="HQ1004" s="57"/>
      <c r="HR1004" s="57"/>
      <c r="HS1004" s="57"/>
      <c r="HT1004" s="57"/>
      <c r="HU1004" s="57"/>
      <c r="HV1004" s="57"/>
      <c r="HW1004" s="57"/>
      <c r="HX1004" s="57"/>
      <c r="HY1004" s="57"/>
      <c r="HZ1004" s="57"/>
      <c r="IA1004" s="57"/>
      <c r="IB1004" s="57"/>
      <c r="IC1004" s="57"/>
    </row>
    <row r="1005" spans="4:237">
      <c r="D1005" s="57"/>
      <c r="E1005" s="57"/>
      <c r="F1005" s="57"/>
      <c r="G1005" s="57"/>
      <c r="H1005" s="57"/>
      <c r="I1005" s="57"/>
      <c r="J1005" s="57"/>
      <c r="K1005" s="57"/>
      <c r="L1005" s="57"/>
      <c r="M1005" s="57"/>
      <c r="N1005" s="57"/>
      <c r="O1005" s="57"/>
      <c r="P1005" s="57"/>
      <c r="Q1005" s="57"/>
      <c r="R1005" s="57"/>
      <c r="S1005" s="57"/>
      <c r="T1005" s="57"/>
      <c r="U1005" s="57"/>
      <c r="V1005" s="57"/>
      <c r="W1005" s="57"/>
      <c r="X1005" s="57"/>
      <c r="Y1005" s="57"/>
      <c r="Z1005" s="57"/>
      <c r="AA1005" s="57"/>
      <c r="AB1005" s="57"/>
      <c r="AC1005" s="57"/>
      <c r="AD1005" s="57"/>
      <c r="AE1005" s="57"/>
      <c r="AF1005" s="57"/>
      <c r="AG1005" s="57"/>
      <c r="AH1005" s="57"/>
      <c r="AI1005" s="57"/>
      <c r="AJ1005" s="57"/>
      <c r="AK1005" s="57"/>
      <c r="AL1005" s="57"/>
      <c r="AM1005" s="57"/>
      <c r="AN1005" s="57"/>
      <c r="AO1005" s="57"/>
      <c r="AP1005" s="57"/>
      <c r="AQ1005" s="57"/>
      <c r="AR1005" s="57"/>
      <c r="AS1005" s="57"/>
      <c r="AT1005" s="57"/>
      <c r="AU1005" s="57"/>
      <c r="AV1005" s="57"/>
      <c r="AW1005" s="57"/>
      <c r="AX1005" s="57"/>
      <c r="AY1005" s="57"/>
      <c r="AZ1005" s="57"/>
      <c r="BA1005" s="57"/>
      <c r="BB1005" s="57"/>
      <c r="BC1005" s="57"/>
      <c r="BD1005" s="57"/>
      <c r="BE1005" s="57"/>
      <c r="BF1005" s="57"/>
      <c r="BG1005" s="57"/>
      <c r="BH1005" s="57"/>
      <c r="BI1005" s="57"/>
      <c r="BJ1005" s="57"/>
      <c r="BK1005" s="57"/>
      <c r="BL1005" s="57"/>
      <c r="BM1005" s="57"/>
      <c r="BN1005" s="57"/>
      <c r="BO1005" s="57"/>
      <c r="BP1005" s="57"/>
      <c r="BQ1005" s="57"/>
      <c r="BR1005" s="57"/>
      <c r="BS1005" s="57"/>
      <c r="BT1005" s="57"/>
      <c r="BU1005" s="57"/>
      <c r="BV1005" s="57"/>
      <c r="BW1005" s="57"/>
      <c r="BX1005" s="57"/>
      <c r="BY1005" s="57"/>
      <c r="BZ1005" s="57"/>
      <c r="CA1005" s="57"/>
      <c r="CB1005" s="57"/>
      <c r="CC1005" s="57"/>
      <c r="CD1005" s="57"/>
      <c r="CE1005" s="57"/>
      <c r="CF1005" s="57"/>
      <c r="CG1005" s="57"/>
      <c r="CH1005" s="57"/>
      <c r="CI1005" s="57"/>
      <c r="CJ1005" s="57"/>
      <c r="CK1005" s="57"/>
      <c r="CL1005" s="57"/>
      <c r="CM1005" s="57"/>
      <c r="CN1005" s="57"/>
      <c r="CO1005" s="57"/>
      <c r="CP1005" s="57"/>
      <c r="CQ1005" s="57"/>
      <c r="CR1005" s="57"/>
      <c r="CS1005" s="57"/>
      <c r="CT1005" s="57"/>
      <c r="CU1005" s="57"/>
      <c r="CV1005" s="57"/>
      <c r="CW1005" s="57"/>
      <c r="CX1005" s="57"/>
      <c r="CY1005" s="57"/>
      <c r="CZ1005" s="57"/>
      <c r="DA1005" s="57"/>
      <c r="DB1005" s="57"/>
      <c r="DC1005" s="57"/>
      <c r="DD1005" s="57"/>
      <c r="DE1005" s="57"/>
      <c r="DF1005" s="57"/>
      <c r="DG1005" s="57"/>
      <c r="DH1005" s="57"/>
      <c r="DI1005" s="57"/>
      <c r="DJ1005" s="57"/>
      <c r="DK1005" s="57"/>
      <c r="DL1005" s="57"/>
      <c r="DM1005" s="57"/>
      <c r="DN1005" s="57"/>
      <c r="DO1005" s="57"/>
      <c r="DP1005" s="57"/>
      <c r="DQ1005" s="57"/>
      <c r="DR1005" s="57"/>
      <c r="DS1005" s="57"/>
      <c r="DT1005" s="57"/>
      <c r="DU1005" s="57"/>
      <c r="DV1005" s="57"/>
      <c r="DW1005" s="57"/>
      <c r="DX1005" s="57"/>
      <c r="DY1005" s="57"/>
      <c r="DZ1005" s="57"/>
      <c r="EA1005" s="57"/>
      <c r="EB1005" s="57"/>
      <c r="EC1005" s="57"/>
      <c r="ED1005" s="57"/>
      <c r="EE1005" s="57"/>
      <c r="EF1005" s="57"/>
      <c r="EG1005" s="57"/>
      <c r="EH1005" s="57"/>
      <c r="EI1005" s="57"/>
      <c r="EJ1005" s="57"/>
      <c r="EK1005" s="57"/>
      <c r="EL1005" s="57"/>
      <c r="EM1005" s="57"/>
      <c r="EN1005" s="57"/>
      <c r="EO1005" s="57"/>
      <c r="EP1005" s="57"/>
      <c r="EQ1005" s="57"/>
      <c r="ER1005" s="57"/>
      <c r="ES1005" s="57"/>
      <c r="ET1005" s="57"/>
      <c r="EU1005" s="57"/>
      <c r="EV1005" s="57"/>
      <c r="EW1005" s="57"/>
      <c r="EX1005" s="57"/>
      <c r="EY1005" s="57"/>
      <c r="EZ1005" s="57"/>
      <c r="FA1005" s="57"/>
      <c r="FB1005" s="57"/>
      <c r="FC1005" s="57"/>
      <c r="FD1005" s="57"/>
      <c r="FE1005" s="57"/>
      <c r="FF1005" s="57"/>
      <c r="FG1005" s="57"/>
      <c r="FH1005" s="57"/>
      <c r="FI1005" s="57"/>
      <c r="FJ1005" s="57"/>
      <c r="FK1005" s="57"/>
      <c r="FL1005" s="57"/>
      <c r="FM1005" s="57"/>
      <c r="FN1005" s="57"/>
      <c r="FO1005" s="57"/>
      <c r="FP1005" s="57"/>
      <c r="FQ1005" s="57"/>
      <c r="FR1005" s="57"/>
      <c r="FS1005" s="57"/>
      <c r="FT1005" s="57"/>
      <c r="FU1005" s="57"/>
      <c r="FV1005" s="57"/>
      <c r="FW1005" s="57"/>
      <c r="FX1005" s="57"/>
      <c r="FY1005" s="57"/>
      <c r="FZ1005" s="57"/>
      <c r="GA1005" s="57"/>
      <c r="GB1005" s="57"/>
      <c r="GC1005" s="57"/>
      <c r="GD1005" s="57"/>
      <c r="GE1005" s="57"/>
      <c r="GF1005" s="57"/>
      <c r="GG1005" s="57"/>
      <c r="GH1005" s="57"/>
      <c r="GI1005" s="57"/>
      <c r="GJ1005" s="57"/>
      <c r="GK1005" s="57"/>
      <c r="GL1005" s="57"/>
      <c r="GM1005" s="57"/>
      <c r="GN1005" s="57"/>
      <c r="GO1005" s="57"/>
      <c r="GP1005" s="57"/>
      <c r="GQ1005" s="57"/>
      <c r="GR1005" s="57"/>
      <c r="GS1005" s="57"/>
      <c r="GT1005" s="57"/>
      <c r="GU1005" s="57"/>
      <c r="GV1005" s="57"/>
      <c r="GW1005" s="57"/>
      <c r="GX1005" s="57"/>
      <c r="GY1005" s="57"/>
      <c r="GZ1005" s="57"/>
      <c r="HA1005" s="57"/>
      <c r="HB1005" s="57"/>
      <c r="HC1005" s="57"/>
      <c r="HD1005" s="57"/>
      <c r="HE1005" s="57"/>
      <c r="HF1005" s="57"/>
      <c r="HG1005" s="57"/>
      <c r="HH1005" s="57"/>
      <c r="HI1005" s="57"/>
      <c r="HJ1005" s="57"/>
      <c r="HK1005" s="57"/>
      <c r="HL1005" s="57"/>
      <c r="HM1005" s="57"/>
      <c r="HN1005" s="57"/>
      <c r="HO1005" s="57"/>
      <c r="HP1005" s="57"/>
      <c r="HQ1005" s="57"/>
      <c r="HR1005" s="57"/>
      <c r="HS1005" s="57"/>
      <c r="HT1005" s="57"/>
      <c r="HU1005" s="57"/>
      <c r="HV1005" s="57"/>
      <c r="HW1005" s="57"/>
      <c r="HX1005" s="57"/>
      <c r="HY1005" s="57"/>
      <c r="HZ1005" s="57"/>
      <c r="IA1005" s="57"/>
      <c r="IB1005" s="57"/>
      <c r="IC1005" s="57"/>
    </row>
    <row r="1006" spans="4:237">
      <c r="D1006" s="57"/>
      <c r="E1006" s="57"/>
      <c r="F1006" s="57"/>
      <c r="G1006" s="57"/>
      <c r="H1006" s="57"/>
      <c r="I1006" s="57"/>
      <c r="J1006" s="57"/>
      <c r="K1006" s="57"/>
      <c r="L1006" s="57"/>
      <c r="M1006" s="57"/>
      <c r="N1006" s="57"/>
      <c r="O1006" s="57"/>
      <c r="P1006" s="57"/>
      <c r="Q1006" s="57"/>
      <c r="R1006" s="57"/>
      <c r="S1006" s="57"/>
      <c r="T1006" s="57"/>
      <c r="U1006" s="57"/>
      <c r="V1006" s="57"/>
      <c r="W1006" s="57"/>
      <c r="X1006" s="57"/>
      <c r="Y1006" s="57"/>
      <c r="Z1006" s="57"/>
      <c r="AA1006" s="57"/>
      <c r="AB1006" s="57"/>
      <c r="AC1006" s="57"/>
      <c r="AD1006" s="57"/>
      <c r="AE1006" s="57"/>
      <c r="AF1006" s="57"/>
      <c r="AG1006" s="57"/>
      <c r="AH1006" s="57"/>
      <c r="AI1006" s="57"/>
      <c r="AJ1006" s="57"/>
      <c r="AK1006" s="57"/>
      <c r="AL1006" s="57"/>
      <c r="AM1006" s="57"/>
      <c r="AN1006" s="57"/>
      <c r="AO1006" s="57"/>
      <c r="AP1006" s="57"/>
      <c r="AQ1006" s="57"/>
      <c r="AR1006" s="57"/>
      <c r="AS1006" s="57"/>
      <c r="AT1006" s="57"/>
      <c r="AU1006" s="57"/>
      <c r="AV1006" s="57"/>
      <c r="AW1006" s="57"/>
      <c r="AX1006" s="57"/>
      <c r="AY1006" s="57"/>
      <c r="AZ1006" s="57"/>
      <c r="BA1006" s="57"/>
      <c r="BB1006" s="57"/>
      <c r="BC1006" s="57"/>
      <c r="BD1006" s="57"/>
      <c r="BE1006" s="57"/>
      <c r="BF1006" s="57"/>
      <c r="BG1006" s="57"/>
      <c r="BH1006" s="57"/>
      <c r="BI1006" s="57"/>
      <c r="BJ1006" s="57"/>
      <c r="BK1006" s="57"/>
      <c r="BL1006" s="57"/>
      <c r="BM1006" s="57"/>
      <c r="BN1006" s="57"/>
      <c r="BO1006" s="57"/>
      <c r="BP1006" s="57"/>
      <c r="BQ1006" s="57"/>
      <c r="BR1006" s="57"/>
      <c r="BS1006" s="57"/>
      <c r="BT1006" s="57"/>
      <c r="BU1006" s="57"/>
      <c r="BV1006" s="57"/>
      <c r="BW1006" s="57"/>
      <c r="BX1006" s="57"/>
      <c r="BY1006" s="57"/>
      <c r="BZ1006" s="57"/>
      <c r="CA1006" s="57"/>
      <c r="CB1006" s="57"/>
      <c r="CC1006" s="57"/>
      <c r="CD1006" s="57"/>
      <c r="CE1006" s="57"/>
      <c r="CF1006" s="57"/>
      <c r="CG1006" s="57"/>
      <c r="CH1006" s="57"/>
      <c r="CI1006" s="57"/>
      <c r="CJ1006" s="57"/>
      <c r="CK1006" s="57"/>
      <c r="CL1006" s="57"/>
      <c r="CM1006" s="57"/>
      <c r="CN1006" s="57"/>
      <c r="CO1006" s="57"/>
      <c r="CP1006" s="57"/>
      <c r="CQ1006" s="57"/>
      <c r="CR1006" s="57"/>
      <c r="CS1006" s="57"/>
      <c r="CT1006" s="57"/>
      <c r="CU1006" s="57"/>
      <c r="CV1006" s="57"/>
      <c r="CW1006" s="57"/>
      <c r="CX1006" s="57"/>
      <c r="CY1006" s="57"/>
      <c r="CZ1006" s="57"/>
      <c r="DA1006" s="57"/>
      <c r="DB1006" s="57"/>
      <c r="DC1006" s="57"/>
      <c r="DD1006" s="57"/>
      <c r="DE1006" s="57"/>
      <c r="DF1006" s="57"/>
      <c r="DG1006" s="57"/>
      <c r="DH1006" s="57"/>
      <c r="DI1006" s="57"/>
      <c r="DJ1006" s="57"/>
      <c r="DK1006" s="57"/>
      <c r="DL1006" s="57"/>
      <c r="DM1006" s="57"/>
      <c r="DN1006" s="57"/>
      <c r="DO1006" s="57"/>
      <c r="DP1006" s="57"/>
      <c r="DQ1006" s="57"/>
      <c r="DR1006" s="57"/>
      <c r="DS1006" s="57"/>
      <c r="DT1006" s="57"/>
      <c r="DU1006" s="57"/>
      <c r="DV1006" s="57"/>
      <c r="DW1006" s="57"/>
      <c r="DX1006" s="57"/>
      <c r="DY1006" s="57"/>
      <c r="DZ1006" s="57"/>
      <c r="EA1006" s="57"/>
      <c r="EB1006" s="57"/>
      <c r="EC1006" s="57"/>
      <c r="ED1006" s="57"/>
      <c r="EE1006" s="57"/>
      <c r="EF1006" s="57"/>
      <c r="EG1006" s="57"/>
      <c r="EH1006" s="57"/>
      <c r="EI1006" s="57"/>
      <c r="EJ1006" s="57"/>
      <c r="EK1006" s="57"/>
      <c r="EL1006" s="57"/>
      <c r="EM1006" s="57"/>
      <c r="EN1006" s="57"/>
      <c r="EO1006" s="57"/>
      <c r="EP1006" s="57"/>
      <c r="EQ1006" s="57"/>
      <c r="ER1006" s="57"/>
      <c r="ES1006" s="57"/>
      <c r="ET1006" s="57"/>
      <c r="EU1006" s="57"/>
      <c r="EV1006" s="57"/>
      <c r="EW1006" s="57"/>
      <c r="EX1006" s="57"/>
      <c r="EY1006" s="57"/>
      <c r="EZ1006" s="57"/>
      <c r="FA1006" s="57"/>
      <c r="FB1006" s="57"/>
      <c r="FC1006" s="57"/>
      <c r="FD1006" s="57"/>
      <c r="FE1006" s="57"/>
      <c r="FF1006" s="57"/>
      <c r="FG1006" s="57"/>
      <c r="FH1006" s="57"/>
      <c r="FI1006" s="57"/>
      <c r="FJ1006" s="57"/>
      <c r="FK1006" s="57"/>
      <c r="FL1006" s="57"/>
      <c r="FM1006" s="57"/>
      <c r="FN1006" s="57"/>
      <c r="FO1006" s="57"/>
      <c r="FP1006" s="57"/>
      <c r="FQ1006" s="57"/>
      <c r="FR1006" s="57"/>
      <c r="FS1006" s="57"/>
      <c r="FT1006" s="57"/>
      <c r="FU1006" s="57"/>
      <c r="FV1006" s="57"/>
      <c r="FW1006" s="57"/>
      <c r="FX1006" s="57"/>
      <c r="FY1006" s="57"/>
      <c r="FZ1006" s="57"/>
      <c r="GA1006" s="57"/>
      <c r="GB1006" s="57"/>
      <c r="GC1006" s="57"/>
      <c r="GD1006" s="57"/>
      <c r="GE1006" s="57"/>
      <c r="GF1006" s="57"/>
      <c r="GG1006" s="57"/>
      <c r="GH1006" s="57"/>
      <c r="GI1006" s="57"/>
      <c r="GJ1006" s="57"/>
      <c r="GK1006" s="57"/>
      <c r="GL1006" s="57"/>
      <c r="GM1006" s="57"/>
      <c r="GN1006" s="57"/>
      <c r="GO1006" s="57"/>
      <c r="GP1006" s="57"/>
      <c r="GQ1006" s="57"/>
      <c r="GR1006" s="57"/>
      <c r="GS1006" s="57"/>
      <c r="GT1006" s="57"/>
      <c r="GU1006" s="57"/>
      <c r="GV1006" s="57"/>
      <c r="GW1006" s="57"/>
      <c r="GX1006" s="57"/>
      <c r="GY1006" s="57"/>
      <c r="GZ1006" s="57"/>
      <c r="HA1006" s="57"/>
      <c r="HB1006" s="57"/>
      <c r="HC1006" s="57"/>
      <c r="HD1006" s="57"/>
      <c r="HE1006" s="57"/>
      <c r="HF1006" s="57"/>
      <c r="HG1006" s="57"/>
      <c r="HH1006" s="57"/>
      <c r="HI1006" s="57"/>
      <c r="HJ1006" s="57"/>
      <c r="HK1006" s="57"/>
      <c r="HL1006" s="57"/>
      <c r="HM1006" s="57"/>
      <c r="HN1006" s="57"/>
      <c r="HO1006" s="57"/>
      <c r="HP1006" s="57"/>
      <c r="HQ1006" s="57"/>
      <c r="HR1006" s="57"/>
      <c r="HS1006" s="57"/>
      <c r="HT1006" s="57"/>
      <c r="HU1006" s="57"/>
      <c r="HV1006" s="57"/>
      <c r="HW1006" s="57"/>
      <c r="HX1006" s="57"/>
      <c r="HY1006" s="57"/>
      <c r="HZ1006" s="57"/>
      <c r="IA1006" s="57"/>
      <c r="IB1006" s="57"/>
      <c r="IC1006" s="57"/>
    </row>
    <row r="1007" spans="4:237">
      <c r="D1007" s="57"/>
      <c r="E1007" s="57"/>
      <c r="F1007" s="57"/>
      <c r="G1007" s="57"/>
      <c r="H1007" s="57"/>
      <c r="I1007" s="57"/>
      <c r="J1007" s="57"/>
      <c r="K1007" s="57"/>
      <c r="L1007" s="57"/>
      <c r="M1007" s="57"/>
      <c r="N1007" s="57"/>
      <c r="O1007" s="57"/>
      <c r="P1007" s="57"/>
      <c r="Q1007" s="57"/>
      <c r="R1007" s="57"/>
      <c r="S1007" s="57"/>
      <c r="T1007" s="57"/>
      <c r="U1007" s="57"/>
      <c r="V1007" s="57"/>
      <c r="W1007" s="57"/>
      <c r="X1007" s="57"/>
      <c r="Y1007" s="57"/>
      <c r="Z1007" s="57"/>
      <c r="AA1007" s="57"/>
      <c r="AB1007" s="57"/>
      <c r="AC1007" s="57"/>
      <c r="AD1007" s="57"/>
      <c r="AE1007" s="57"/>
      <c r="AF1007" s="57"/>
      <c r="AG1007" s="57"/>
      <c r="AH1007" s="57"/>
      <c r="AI1007" s="57"/>
      <c r="AJ1007" s="57"/>
      <c r="AK1007" s="57"/>
      <c r="AL1007" s="57"/>
      <c r="AM1007" s="57"/>
      <c r="AN1007" s="57"/>
      <c r="AO1007" s="57"/>
      <c r="AP1007" s="57"/>
      <c r="AQ1007" s="57"/>
      <c r="AR1007" s="57"/>
      <c r="AS1007" s="57"/>
      <c r="AT1007" s="57"/>
      <c r="AU1007" s="57"/>
      <c r="AV1007" s="57"/>
      <c r="AW1007" s="57"/>
      <c r="AX1007" s="57"/>
      <c r="AY1007" s="57"/>
      <c r="AZ1007" s="57"/>
      <c r="BA1007" s="57"/>
      <c r="BB1007" s="57"/>
      <c r="BC1007" s="57"/>
      <c r="BD1007" s="57"/>
      <c r="BE1007" s="57"/>
      <c r="BF1007" s="57"/>
      <c r="BG1007" s="57"/>
      <c r="BH1007" s="57"/>
      <c r="BI1007" s="57"/>
      <c r="BJ1007" s="57"/>
      <c r="BK1007" s="57"/>
      <c r="BL1007" s="57"/>
      <c r="BM1007" s="57"/>
      <c r="BN1007" s="57"/>
      <c r="BO1007" s="57"/>
      <c r="BP1007" s="57"/>
      <c r="BQ1007" s="57"/>
      <c r="BR1007" s="57"/>
      <c r="BS1007" s="57"/>
      <c r="BT1007" s="57"/>
      <c r="BU1007" s="57"/>
      <c r="BV1007" s="57"/>
      <c r="BW1007" s="57"/>
      <c r="BX1007" s="57"/>
      <c r="BY1007" s="57"/>
      <c r="BZ1007" s="57"/>
      <c r="CA1007" s="57"/>
      <c r="CB1007" s="57"/>
      <c r="CC1007" s="57"/>
      <c r="CD1007" s="57"/>
      <c r="CE1007" s="57"/>
      <c r="CF1007" s="57"/>
      <c r="CG1007" s="57"/>
      <c r="CH1007" s="57"/>
      <c r="CI1007" s="57"/>
      <c r="CJ1007" s="57"/>
      <c r="CK1007" s="57"/>
      <c r="CL1007" s="57"/>
      <c r="CM1007" s="57"/>
      <c r="CN1007" s="57"/>
      <c r="CO1007" s="57"/>
      <c r="CP1007" s="57"/>
      <c r="CQ1007" s="57"/>
      <c r="CR1007" s="57"/>
      <c r="CS1007" s="57"/>
      <c r="CT1007" s="57"/>
      <c r="CU1007" s="57"/>
      <c r="CV1007" s="57"/>
      <c r="CW1007" s="57"/>
      <c r="CX1007" s="57"/>
      <c r="CY1007" s="57"/>
      <c r="CZ1007" s="57"/>
      <c r="DA1007" s="57"/>
      <c r="DB1007" s="57"/>
      <c r="DC1007" s="57"/>
      <c r="DD1007" s="57"/>
      <c r="DE1007" s="57"/>
      <c r="DF1007" s="57"/>
      <c r="DG1007" s="57"/>
      <c r="DH1007" s="57"/>
      <c r="DI1007" s="57"/>
      <c r="DJ1007" s="57"/>
      <c r="DK1007" s="57"/>
      <c r="DL1007" s="57"/>
      <c r="DM1007" s="57"/>
      <c r="DN1007" s="57"/>
      <c r="DO1007" s="57"/>
      <c r="DP1007" s="57"/>
      <c r="DQ1007" s="57"/>
      <c r="DR1007" s="57"/>
      <c r="DS1007" s="57"/>
      <c r="DT1007" s="57"/>
      <c r="DU1007" s="57"/>
      <c r="DV1007" s="57"/>
      <c r="DW1007" s="57"/>
      <c r="DX1007" s="57"/>
      <c r="DY1007" s="57"/>
      <c r="DZ1007" s="57"/>
      <c r="EA1007" s="57"/>
      <c r="EB1007" s="57"/>
      <c r="EC1007" s="57"/>
      <c r="ED1007" s="57"/>
      <c r="EE1007" s="57"/>
      <c r="EF1007" s="57"/>
      <c r="EG1007" s="57"/>
      <c r="EH1007" s="57"/>
      <c r="EI1007" s="57"/>
      <c r="EJ1007" s="57"/>
      <c r="EK1007" s="57"/>
      <c r="EL1007" s="57"/>
      <c r="EM1007" s="57"/>
      <c r="EN1007" s="57"/>
      <c r="EO1007" s="57"/>
      <c r="EP1007" s="57"/>
      <c r="EQ1007" s="57"/>
      <c r="ER1007" s="57"/>
      <c r="ES1007" s="57"/>
      <c r="ET1007" s="57"/>
      <c r="EU1007" s="57"/>
      <c r="EV1007" s="57"/>
      <c r="EW1007" s="57"/>
      <c r="EX1007" s="57"/>
      <c r="EY1007" s="57"/>
      <c r="EZ1007" s="57"/>
      <c r="FA1007" s="57"/>
      <c r="FB1007" s="57"/>
      <c r="FC1007" s="57"/>
      <c r="FD1007" s="57"/>
      <c r="FE1007" s="57"/>
      <c r="FF1007" s="57"/>
      <c r="FG1007" s="57"/>
      <c r="FH1007" s="57"/>
      <c r="FI1007" s="57"/>
      <c r="FJ1007" s="57"/>
      <c r="FK1007" s="57"/>
      <c r="FL1007" s="57"/>
      <c r="FM1007" s="57"/>
      <c r="FN1007" s="57"/>
      <c r="FO1007" s="57"/>
      <c r="FP1007" s="57"/>
      <c r="FQ1007" s="57"/>
      <c r="FR1007" s="57"/>
      <c r="FS1007" s="57"/>
      <c r="FT1007" s="57"/>
      <c r="FU1007" s="57"/>
      <c r="FV1007" s="57"/>
      <c r="FW1007" s="57"/>
      <c r="FX1007" s="57"/>
      <c r="FY1007" s="57"/>
      <c r="FZ1007" s="57"/>
      <c r="GA1007" s="57"/>
      <c r="GB1007" s="57"/>
      <c r="GC1007" s="57"/>
      <c r="GD1007" s="57"/>
      <c r="GE1007" s="57"/>
      <c r="GF1007" s="57"/>
      <c r="GG1007" s="57"/>
      <c r="GH1007" s="57"/>
      <c r="GI1007" s="57"/>
      <c r="GJ1007" s="57"/>
      <c r="GK1007" s="57"/>
      <c r="GL1007" s="57"/>
      <c r="GM1007" s="57"/>
      <c r="GN1007" s="57"/>
      <c r="GO1007" s="57"/>
      <c r="GP1007" s="57"/>
      <c r="GQ1007" s="57"/>
      <c r="GR1007" s="57"/>
      <c r="GS1007" s="57"/>
      <c r="GT1007" s="57"/>
      <c r="GU1007" s="57"/>
      <c r="GV1007" s="57"/>
      <c r="GW1007" s="57"/>
      <c r="GX1007" s="57"/>
      <c r="GY1007" s="57"/>
      <c r="GZ1007" s="57"/>
      <c r="HA1007" s="57"/>
      <c r="HB1007" s="57"/>
      <c r="HC1007" s="57"/>
      <c r="HD1007" s="57"/>
      <c r="HE1007" s="57"/>
      <c r="HF1007" s="57"/>
      <c r="HG1007" s="57"/>
      <c r="HH1007" s="57"/>
      <c r="HI1007" s="57"/>
      <c r="HJ1007" s="57"/>
      <c r="HK1007" s="57"/>
      <c r="HL1007" s="57"/>
      <c r="HM1007" s="57"/>
      <c r="HN1007" s="57"/>
      <c r="HO1007" s="57"/>
      <c r="HP1007" s="57"/>
      <c r="HQ1007" s="57"/>
      <c r="HR1007" s="57"/>
      <c r="HS1007" s="57"/>
      <c r="HT1007" s="57"/>
      <c r="HU1007" s="57"/>
      <c r="HV1007" s="57"/>
      <c r="HW1007" s="57"/>
      <c r="HX1007" s="57"/>
      <c r="HY1007" s="57"/>
      <c r="HZ1007" s="57"/>
      <c r="IA1007" s="57"/>
      <c r="IB1007" s="57"/>
      <c r="IC1007" s="57"/>
    </row>
    <row r="1008" spans="4:237">
      <c r="D1008" s="57"/>
      <c r="E1008" s="57"/>
      <c r="F1008" s="57"/>
      <c r="G1008" s="57"/>
      <c r="H1008" s="57"/>
      <c r="I1008" s="57"/>
      <c r="J1008" s="57"/>
      <c r="K1008" s="57"/>
      <c r="L1008" s="57"/>
      <c r="M1008" s="57"/>
      <c r="N1008" s="57"/>
      <c r="O1008" s="57"/>
      <c r="P1008" s="57"/>
      <c r="Q1008" s="57"/>
      <c r="R1008" s="57"/>
      <c r="S1008" s="57"/>
      <c r="T1008" s="57"/>
      <c r="U1008" s="57"/>
      <c r="V1008" s="57"/>
      <c r="W1008" s="57"/>
      <c r="X1008" s="57"/>
      <c r="Y1008" s="57"/>
      <c r="Z1008" s="57"/>
      <c r="AA1008" s="57"/>
      <c r="AB1008" s="57"/>
      <c r="AC1008" s="57"/>
      <c r="AD1008" s="57"/>
      <c r="AE1008" s="57"/>
      <c r="AF1008" s="57"/>
      <c r="AG1008" s="57"/>
      <c r="AH1008" s="57"/>
      <c r="AI1008" s="57"/>
      <c r="AJ1008" s="57"/>
      <c r="AK1008" s="57"/>
      <c r="AL1008" s="57"/>
      <c r="AM1008" s="57"/>
      <c r="AN1008" s="57"/>
      <c r="AO1008" s="57"/>
      <c r="AP1008" s="57"/>
      <c r="AQ1008" s="57"/>
      <c r="AR1008" s="57"/>
      <c r="AS1008" s="57"/>
      <c r="AT1008" s="57"/>
      <c r="AU1008" s="57"/>
      <c r="AV1008" s="57"/>
      <c r="AW1008" s="57"/>
      <c r="AX1008" s="57"/>
      <c r="AY1008" s="57"/>
      <c r="AZ1008" s="57"/>
      <c r="BA1008" s="57"/>
      <c r="BB1008" s="57"/>
      <c r="BC1008" s="57"/>
      <c r="BD1008" s="57"/>
      <c r="BE1008" s="57"/>
      <c r="BF1008" s="57"/>
      <c r="BG1008" s="57"/>
      <c r="BH1008" s="57"/>
      <c r="BI1008" s="57"/>
      <c r="BJ1008" s="57"/>
      <c r="BK1008" s="57"/>
      <c r="BL1008" s="57"/>
      <c r="BM1008" s="57"/>
      <c r="BN1008" s="57"/>
      <c r="BO1008" s="57"/>
      <c r="BP1008" s="57"/>
      <c r="BQ1008" s="57"/>
      <c r="BR1008" s="57"/>
      <c r="BS1008" s="57"/>
      <c r="BT1008" s="57"/>
      <c r="BU1008" s="57"/>
      <c r="BV1008" s="57"/>
      <c r="BW1008" s="57"/>
      <c r="BX1008" s="57"/>
      <c r="BY1008" s="57"/>
      <c r="BZ1008" s="57"/>
      <c r="CA1008" s="57"/>
      <c r="CB1008" s="57"/>
      <c r="CC1008" s="57"/>
      <c r="CD1008" s="57"/>
      <c r="CE1008" s="57"/>
      <c r="CF1008" s="57"/>
      <c r="CG1008" s="57"/>
      <c r="CH1008" s="57"/>
      <c r="CI1008" s="57"/>
      <c r="CJ1008" s="57"/>
      <c r="CK1008" s="57"/>
      <c r="CL1008" s="57"/>
      <c r="CM1008" s="57"/>
      <c r="CN1008" s="57"/>
      <c r="CO1008" s="57"/>
      <c r="CP1008" s="57"/>
      <c r="CQ1008" s="57"/>
      <c r="CR1008" s="57"/>
      <c r="CS1008" s="57"/>
      <c r="CT1008" s="57"/>
      <c r="CU1008" s="57"/>
      <c r="CV1008" s="57"/>
      <c r="CW1008" s="57"/>
      <c r="CX1008" s="57"/>
      <c r="CY1008" s="57"/>
      <c r="CZ1008" s="57"/>
      <c r="DA1008" s="57"/>
      <c r="DB1008" s="57"/>
      <c r="DC1008" s="57"/>
      <c r="DD1008" s="57"/>
      <c r="DE1008" s="57"/>
      <c r="DF1008" s="57"/>
      <c r="DG1008" s="57"/>
      <c r="DH1008" s="57"/>
      <c r="DI1008" s="57"/>
      <c r="DJ1008" s="57"/>
      <c r="DK1008" s="57"/>
      <c r="DL1008" s="57"/>
      <c r="DM1008" s="57"/>
      <c r="DN1008" s="57"/>
      <c r="DO1008" s="57"/>
      <c r="DP1008" s="57"/>
      <c r="DQ1008" s="57"/>
      <c r="DR1008" s="57"/>
      <c r="DS1008" s="57"/>
      <c r="DT1008" s="57"/>
      <c r="DU1008" s="57"/>
      <c r="DV1008" s="57"/>
      <c r="DW1008" s="57"/>
      <c r="DX1008" s="57"/>
      <c r="DY1008" s="57"/>
      <c r="DZ1008" s="57"/>
      <c r="EA1008" s="57"/>
      <c r="EB1008" s="57"/>
      <c r="EC1008" s="57"/>
      <c r="ED1008" s="57"/>
      <c r="EE1008" s="57"/>
      <c r="EF1008" s="57"/>
      <c r="EG1008" s="57"/>
      <c r="EH1008" s="57"/>
      <c r="EI1008" s="57"/>
      <c r="EJ1008" s="57"/>
      <c r="EK1008" s="57"/>
      <c r="EL1008" s="57"/>
      <c r="EM1008" s="57"/>
      <c r="EN1008" s="57"/>
      <c r="EO1008" s="57"/>
      <c r="EP1008" s="57"/>
      <c r="EQ1008" s="57"/>
      <c r="ER1008" s="57"/>
      <c r="ES1008" s="57"/>
      <c r="ET1008" s="57"/>
      <c r="EU1008" s="57"/>
      <c r="EV1008" s="57"/>
      <c r="EW1008" s="57"/>
      <c r="EX1008" s="57"/>
      <c r="EY1008" s="57"/>
      <c r="EZ1008" s="57"/>
      <c r="FA1008" s="57"/>
      <c r="FB1008" s="57"/>
      <c r="FC1008" s="57"/>
      <c r="FD1008" s="57"/>
      <c r="FE1008" s="57"/>
      <c r="FF1008" s="57"/>
      <c r="FG1008" s="57"/>
      <c r="FH1008" s="57"/>
      <c r="FI1008" s="57"/>
      <c r="FJ1008" s="57"/>
      <c r="FK1008" s="57"/>
      <c r="FL1008" s="57"/>
      <c r="FM1008" s="57"/>
      <c r="FN1008" s="57"/>
      <c r="FO1008" s="57"/>
      <c r="FP1008" s="57"/>
      <c r="FQ1008" s="57"/>
      <c r="FR1008" s="57"/>
      <c r="FS1008" s="57"/>
      <c r="FT1008" s="57"/>
      <c r="FU1008" s="57"/>
      <c r="FV1008" s="57"/>
      <c r="FW1008" s="57"/>
      <c r="FX1008" s="57"/>
      <c r="FY1008" s="57"/>
      <c r="FZ1008" s="57"/>
      <c r="GA1008" s="57"/>
      <c r="GB1008" s="57"/>
      <c r="GC1008" s="57"/>
      <c r="GD1008" s="57"/>
      <c r="GE1008" s="57"/>
      <c r="GF1008" s="57"/>
      <c r="GG1008" s="57"/>
      <c r="GH1008" s="57"/>
      <c r="GI1008" s="57"/>
      <c r="GJ1008" s="57"/>
      <c r="GK1008" s="57"/>
      <c r="GL1008" s="57"/>
      <c r="GM1008" s="57"/>
      <c r="GN1008" s="57"/>
      <c r="GO1008" s="57"/>
      <c r="GP1008" s="57"/>
      <c r="GQ1008" s="57"/>
      <c r="GR1008" s="57"/>
      <c r="GS1008" s="57"/>
      <c r="GT1008" s="57"/>
      <c r="GU1008" s="57"/>
      <c r="GV1008" s="57"/>
      <c r="GW1008" s="57"/>
      <c r="GX1008" s="57"/>
      <c r="GY1008" s="57"/>
      <c r="GZ1008" s="57"/>
      <c r="HA1008" s="57"/>
      <c r="HB1008" s="57"/>
      <c r="HC1008" s="57"/>
      <c r="HD1008" s="57"/>
      <c r="HE1008" s="57"/>
      <c r="HF1008" s="57"/>
      <c r="HG1008" s="57"/>
      <c r="HH1008" s="57"/>
      <c r="HI1008" s="57"/>
      <c r="HJ1008" s="57"/>
      <c r="HK1008" s="57"/>
      <c r="HL1008" s="57"/>
      <c r="HM1008" s="57"/>
      <c r="HN1008" s="57"/>
      <c r="HO1008" s="57"/>
      <c r="HP1008" s="57"/>
      <c r="HQ1008" s="57"/>
      <c r="HR1008" s="57"/>
      <c r="HS1008" s="57"/>
      <c r="HT1008" s="57"/>
      <c r="HU1008" s="57"/>
      <c r="HV1008" s="57"/>
      <c r="HW1008" s="57"/>
      <c r="HX1008" s="57"/>
      <c r="HY1008" s="57"/>
      <c r="HZ1008" s="57"/>
      <c r="IA1008" s="57"/>
      <c r="IB1008" s="57"/>
      <c r="IC1008" s="57"/>
    </row>
    <row r="1009" spans="4:237">
      <c r="D1009" s="57"/>
      <c r="E1009" s="57"/>
      <c r="F1009" s="57"/>
      <c r="G1009" s="57"/>
      <c r="H1009" s="57"/>
      <c r="I1009" s="57"/>
      <c r="J1009" s="57"/>
      <c r="K1009" s="57"/>
      <c r="L1009" s="57"/>
      <c r="M1009" s="57"/>
      <c r="N1009" s="57"/>
      <c r="O1009" s="57"/>
      <c r="P1009" s="57"/>
      <c r="Q1009" s="57"/>
      <c r="R1009" s="57"/>
      <c r="S1009" s="57"/>
      <c r="T1009" s="57"/>
      <c r="U1009" s="57"/>
      <c r="V1009" s="57"/>
      <c r="W1009" s="57"/>
      <c r="X1009" s="57"/>
      <c r="Y1009" s="57"/>
      <c r="Z1009" s="57"/>
      <c r="AA1009" s="57"/>
      <c r="AB1009" s="57"/>
      <c r="AC1009" s="57"/>
      <c r="AD1009" s="57"/>
      <c r="AE1009" s="57"/>
      <c r="AF1009" s="57"/>
      <c r="AG1009" s="57"/>
      <c r="AH1009" s="57"/>
      <c r="AI1009" s="57"/>
      <c r="AJ1009" s="57"/>
      <c r="AK1009" s="57"/>
      <c r="AL1009" s="57"/>
      <c r="AM1009" s="57"/>
      <c r="AN1009" s="57"/>
      <c r="AO1009" s="57"/>
      <c r="AP1009" s="57"/>
      <c r="AQ1009" s="57"/>
      <c r="AR1009" s="57"/>
      <c r="AS1009" s="57"/>
      <c r="AT1009" s="57"/>
      <c r="AU1009" s="57"/>
      <c r="AV1009" s="57"/>
      <c r="AW1009" s="57"/>
      <c r="AX1009" s="57"/>
      <c r="AY1009" s="57"/>
      <c r="AZ1009" s="57"/>
      <c r="BA1009" s="57"/>
      <c r="BB1009" s="57"/>
      <c r="BC1009" s="57"/>
      <c r="BD1009" s="57"/>
      <c r="BE1009" s="57"/>
      <c r="BF1009" s="57"/>
      <c r="BG1009" s="57"/>
      <c r="BH1009" s="57"/>
      <c r="BI1009" s="57"/>
      <c r="BJ1009" s="57"/>
      <c r="BK1009" s="57"/>
      <c r="BL1009" s="57"/>
      <c r="BM1009" s="57"/>
      <c r="BN1009" s="57"/>
      <c r="BO1009" s="57"/>
      <c r="BP1009" s="57"/>
      <c r="BQ1009" s="57"/>
      <c r="BR1009" s="57"/>
      <c r="BS1009" s="57"/>
      <c r="BT1009" s="57"/>
      <c r="BU1009" s="57"/>
      <c r="BV1009" s="57"/>
      <c r="BW1009" s="57"/>
      <c r="BX1009" s="57"/>
      <c r="BY1009" s="57"/>
      <c r="BZ1009" s="57"/>
      <c r="CA1009" s="57"/>
      <c r="CB1009" s="57"/>
      <c r="CC1009" s="57"/>
      <c r="CD1009" s="57"/>
      <c r="CE1009" s="57"/>
      <c r="CF1009" s="57"/>
      <c r="CG1009" s="57"/>
      <c r="CH1009" s="57"/>
      <c r="CI1009" s="57"/>
      <c r="CJ1009" s="57"/>
      <c r="CK1009" s="57"/>
      <c r="CL1009" s="57"/>
      <c r="CM1009" s="57"/>
      <c r="CN1009" s="57"/>
      <c r="CO1009" s="57"/>
      <c r="CP1009" s="57"/>
      <c r="CQ1009" s="57"/>
      <c r="CR1009" s="57"/>
      <c r="CS1009" s="57"/>
      <c r="CT1009" s="57"/>
      <c r="CU1009" s="57"/>
      <c r="CV1009" s="57"/>
      <c r="CW1009" s="57"/>
      <c r="CX1009" s="57"/>
      <c r="CY1009" s="57"/>
      <c r="CZ1009" s="57"/>
      <c r="DA1009" s="57"/>
      <c r="DB1009" s="57"/>
      <c r="DC1009" s="57"/>
      <c r="DD1009" s="57"/>
      <c r="DE1009" s="57"/>
      <c r="DF1009" s="57"/>
      <c r="DG1009" s="57"/>
      <c r="DH1009" s="57"/>
      <c r="DI1009" s="57"/>
      <c r="DJ1009" s="57"/>
      <c r="DK1009" s="57"/>
      <c r="DL1009" s="57"/>
      <c r="DM1009" s="57"/>
      <c r="DN1009" s="57"/>
      <c r="DO1009" s="57"/>
      <c r="DP1009" s="57"/>
      <c r="DQ1009" s="57"/>
      <c r="DR1009" s="57"/>
      <c r="DS1009" s="57"/>
      <c r="DT1009" s="57"/>
      <c r="DU1009" s="57"/>
      <c r="DV1009" s="57"/>
      <c r="DW1009" s="57"/>
      <c r="DX1009" s="57"/>
      <c r="DY1009" s="57"/>
      <c r="DZ1009" s="57"/>
      <c r="EA1009" s="57"/>
      <c r="EB1009" s="57"/>
      <c r="EC1009" s="57"/>
      <c r="ED1009" s="57"/>
      <c r="EE1009" s="57"/>
      <c r="EF1009" s="57"/>
      <c r="EG1009" s="57"/>
      <c r="EH1009" s="57"/>
      <c r="EI1009" s="57"/>
      <c r="EJ1009" s="57"/>
      <c r="EK1009" s="57"/>
      <c r="EL1009" s="57"/>
      <c r="EM1009" s="57"/>
      <c r="EN1009" s="57"/>
      <c r="EO1009" s="57"/>
      <c r="EP1009" s="57"/>
      <c r="EQ1009" s="57"/>
      <c r="ER1009" s="57"/>
      <c r="ES1009" s="57"/>
      <c r="ET1009" s="57"/>
      <c r="EU1009" s="57"/>
      <c r="EV1009" s="57"/>
      <c r="EW1009" s="57"/>
      <c r="EX1009" s="57"/>
      <c r="EY1009" s="57"/>
      <c r="EZ1009" s="57"/>
      <c r="FA1009" s="57"/>
      <c r="FB1009" s="57"/>
      <c r="FC1009" s="57"/>
      <c r="FD1009" s="57"/>
      <c r="FE1009" s="57"/>
      <c r="FF1009" s="57"/>
      <c r="FG1009" s="57"/>
      <c r="FH1009" s="57"/>
      <c r="FI1009" s="57"/>
      <c r="FJ1009" s="57"/>
      <c r="FK1009" s="57"/>
      <c r="FL1009" s="57"/>
      <c r="FM1009" s="57"/>
      <c r="FN1009" s="57"/>
      <c r="FO1009" s="57"/>
      <c r="FP1009" s="57"/>
      <c r="FQ1009" s="57"/>
      <c r="FR1009" s="57"/>
      <c r="FS1009" s="57"/>
      <c r="FT1009" s="57"/>
      <c r="FU1009" s="57"/>
      <c r="FV1009" s="57"/>
      <c r="FW1009" s="57"/>
      <c r="FX1009" s="57"/>
      <c r="FY1009" s="57"/>
      <c r="FZ1009" s="57"/>
      <c r="GA1009" s="57"/>
      <c r="GB1009" s="57"/>
      <c r="GC1009" s="57"/>
      <c r="GD1009" s="57"/>
      <c r="GE1009" s="57"/>
      <c r="GF1009" s="57"/>
      <c r="GG1009" s="57"/>
      <c r="GH1009" s="57"/>
      <c r="GI1009" s="57"/>
      <c r="GJ1009" s="57"/>
      <c r="GK1009" s="57"/>
      <c r="GL1009" s="57"/>
      <c r="GM1009" s="57"/>
      <c r="GN1009" s="57"/>
      <c r="GO1009" s="57"/>
      <c r="GP1009" s="57"/>
      <c r="GQ1009" s="57"/>
      <c r="GR1009" s="57"/>
      <c r="GS1009" s="57"/>
      <c r="GT1009" s="57"/>
      <c r="GU1009" s="57"/>
      <c r="GV1009" s="57"/>
      <c r="GW1009" s="57"/>
      <c r="GX1009" s="57"/>
      <c r="GY1009" s="57"/>
      <c r="GZ1009" s="57"/>
      <c r="HA1009" s="57"/>
      <c r="HB1009" s="57"/>
      <c r="HC1009" s="57"/>
      <c r="HD1009" s="57"/>
      <c r="HE1009" s="57"/>
      <c r="HF1009" s="57"/>
      <c r="HG1009" s="57"/>
      <c r="HH1009" s="57"/>
      <c r="HI1009" s="57"/>
      <c r="HJ1009" s="57"/>
      <c r="HK1009" s="57"/>
      <c r="HL1009" s="57"/>
      <c r="HM1009" s="57"/>
      <c r="HN1009" s="57"/>
      <c r="HO1009" s="57"/>
      <c r="HP1009" s="57"/>
      <c r="HQ1009" s="57"/>
      <c r="HR1009" s="57"/>
      <c r="HS1009" s="57"/>
      <c r="HT1009" s="57"/>
      <c r="HU1009" s="57"/>
      <c r="HV1009" s="57"/>
      <c r="HW1009" s="57"/>
      <c r="HX1009" s="57"/>
      <c r="HY1009" s="57"/>
      <c r="HZ1009" s="57"/>
      <c r="IA1009" s="57"/>
      <c r="IB1009" s="57"/>
      <c r="IC1009" s="57"/>
    </row>
    <row r="1010" spans="4:237">
      <c r="D1010" s="57"/>
      <c r="E1010" s="57"/>
      <c r="F1010" s="57"/>
      <c r="G1010" s="57"/>
      <c r="H1010" s="57"/>
      <c r="I1010" s="57"/>
      <c r="J1010" s="57"/>
      <c r="K1010" s="57"/>
      <c r="L1010" s="57"/>
      <c r="M1010" s="57"/>
      <c r="N1010" s="57"/>
      <c r="O1010" s="57"/>
      <c r="P1010" s="57"/>
      <c r="Q1010" s="57"/>
      <c r="R1010" s="57"/>
      <c r="S1010" s="57"/>
      <c r="T1010" s="57"/>
      <c r="U1010" s="57"/>
      <c r="V1010" s="57"/>
      <c r="W1010" s="57"/>
      <c r="X1010" s="57"/>
      <c r="Y1010" s="57"/>
      <c r="Z1010" s="57"/>
      <c r="AA1010" s="57"/>
      <c r="AB1010" s="57"/>
      <c r="AC1010" s="57"/>
      <c r="AD1010" s="57"/>
      <c r="AE1010" s="57"/>
      <c r="AF1010" s="57"/>
      <c r="AG1010" s="57"/>
      <c r="AH1010" s="57"/>
      <c r="AI1010" s="57"/>
      <c r="AJ1010" s="57"/>
      <c r="AK1010" s="57"/>
      <c r="AL1010" s="57"/>
      <c r="AM1010" s="57"/>
      <c r="AN1010" s="57"/>
      <c r="AO1010" s="57"/>
      <c r="AP1010" s="57"/>
      <c r="AQ1010" s="57"/>
      <c r="AR1010" s="57"/>
      <c r="AS1010" s="57"/>
      <c r="AT1010" s="57"/>
      <c r="AU1010" s="57"/>
      <c r="AV1010" s="57"/>
      <c r="AW1010" s="57"/>
      <c r="AX1010" s="57"/>
      <c r="AY1010" s="57"/>
      <c r="AZ1010" s="57"/>
      <c r="BA1010" s="57"/>
      <c r="BB1010" s="57"/>
      <c r="BC1010" s="57"/>
      <c r="BD1010" s="57"/>
      <c r="BE1010" s="57"/>
      <c r="BF1010" s="57"/>
      <c r="BG1010" s="57"/>
      <c r="BH1010" s="57"/>
      <c r="BI1010" s="57"/>
      <c r="BJ1010" s="57"/>
      <c r="BK1010" s="57"/>
      <c r="BL1010" s="57"/>
      <c r="BM1010" s="57"/>
      <c r="BN1010" s="57"/>
      <c r="BO1010" s="57"/>
      <c r="BP1010" s="57"/>
      <c r="BQ1010" s="57"/>
      <c r="BR1010" s="57"/>
      <c r="BS1010" s="57"/>
      <c r="BT1010" s="57"/>
      <c r="BU1010" s="57"/>
      <c r="BV1010" s="57"/>
      <c r="BW1010" s="57"/>
      <c r="BX1010" s="57"/>
      <c r="BY1010" s="57"/>
      <c r="BZ1010" s="57"/>
      <c r="CA1010" s="57"/>
      <c r="CB1010" s="57"/>
      <c r="CC1010" s="57"/>
      <c r="CD1010" s="57"/>
      <c r="CE1010" s="57"/>
      <c r="CF1010" s="57"/>
      <c r="CG1010" s="57"/>
      <c r="CH1010" s="57"/>
      <c r="CI1010" s="57"/>
      <c r="CJ1010" s="57"/>
      <c r="CK1010" s="57"/>
      <c r="CL1010" s="57"/>
      <c r="CM1010" s="57"/>
      <c r="CN1010" s="57"/>
      <c r="CO1010" s="57"/>
      <c r="CP1010" s="57"/>
      <c r="CQ1010" s="57"/>
      <c r="CR1010" s="57"/>
      <c r="CS1010" s="57"/>
      <c r="CT1010" s="57"/>
      <c r="CU1010" s="57"/>
      <c r="CV1010" s="57"/>
      <c r="CW1010" s="57"/>
      <c r="CX1010" s="57"/>
      <c r="CY1010" s="57"/>
      <c r="CZ1010" s="57"/>
      <c r="DA1010" s="57"/>
      <c r="DB1010" s="57"/>
      <c r="DC1010" s="57"/>
      <c r="DD1010" s="57"/>
      <c r="DE1010" s="57"/>
      <c r="DF1010" s="57"/>
      <c r="DG1010" s="57"/>
      <c r="DH1010" s="57"/>
      <c r="DI1010" s="57"/>
      <c r="DJ1010" s="57"/>
      <c r="DK1010" s="57"/>
      <c r="DL1010" s="57"/>
      <c r="DM1010" s="57"/>
      <c r="DN1010" s="57"/>
      <c r="DO1010" s="57"/>
      <c r="DP1010" s="57"/>
      <c r="DQ1010" s="57"/>
      <c r="DR1010" s="57"/>
      <c r="DS1010" s="57"/>
      <c r="DT1010" s="57"/>
      <c r="DU1010" s="57"/>
      <c r="DV1010" s="57"/>
      <c r="DW1010" s="57"/>
      <c r="DX1010" s="57"/>
      <c r="DY1010" s="57"/>
      <c r="DZ1010" s="57"/>
      <c r="EA1010" s="57"/>
      <c r="EB1010" s="57"/>
      <c r="EC1010" s="57"/>
      <c r="ED1010" s="57"/>
      <c r="EE1010" s="57"/>
      <c r="EF1010" s="57"/>
      <c r="EG1010" s="57"/>
      <c r="EH1010" s="57"/>
      <c r="EI1010" s="57"/>
      <c r="EJ1010" s="57"/>
      <c r="EK1010" s="57"/>
      <c r="EL1010" s="57"/>
      <c r="EM1010" s="57"/>
      <c r="EN1010" s="57"/>
      <c r="EO1010" s="57"/>
      <c r="EP1010" s="57"/>
      <c r="EQ1010" s="57"/>
      <c r="ER1010" s="57"/>
      <c r="ES1010" s="57"/>
      <c r="ET1010" s="57"/>
      <c r="EU1010" s="57"/>
      <c r="EV1010" s="57"/>
      <c r="EW1010" s="57"/>
      <c r="EX1010" s="57"/>
      <c r="EY1010" s="57"/>
      <c r="EZ1010" s="57"/>
      <c r="FA1010" s="57"/>
      <c r="FB1010" s="57"/>
      <c r="FC1010" s="57"/>
      <c r="FD1010" s="57"/>
      <c r="FE1010" s="57"/>
      <c r="FF1010" s="57"/>
      <c r="FG1010" s="57"/>
      <c r="FH1010" s="57"/>
      <c r="FI1010" s="57"/>
      <c r="FJ1010" s="57"/>
      <c r="FK1010" s="57"/>
      <c r="FL1010" s="57"/>
      <c r="FM1010" s="57"/>
      <c r="FN1010" s="57"/>
      <c r="FO1010" s="57"/>
      <c r="FP1010" s="57"/>
      <c r="FQ1010" s="57"/>
      <c r="FR1010" s="57"/>
      <c r="FS1010" s="57"/>
      <c r="FT1010" s="57"/>
      <c r="FU1010" s="57"/>
      <c r="FV1010" s="57"/>
      <c r="FW1010" s="57"/>
      <c r="FX1010" s="57"/>
      <c r="FY1010" s="57"/>
      <c r="FZ1010" s="57"/>
      <c r="GA1010" s="57"/>
      <c r="GB1010" s="57"/>
      <c r="GC1010" s="57"/>
      <c r="GD1010" s="57"/>
      <c r="GE1010" s="57"/>
      <c r="GF1010" s="57"/>
      <c r="GG1010" s="57"/>
      <c r="GH1010" s="57"/>
      <c r="GI1010" s="57"/>
      <c r="GJ1010" s="57"/>
      <c r="GK1010" s="57"/>
      <c r="GL1010" s="57"/>
      <c r="GM1010" s="57"/>
      <c r="GN1010" s="57"/>
      <c r="GO1010" s="57"/>
      <c r="GP1010" s="57"/>
      <c r="GQ1010" s="57"/>
      <c r="GR1010" s="57"/>
      <c r="GS1010" s="57"/>
      <c r="GT1010" s="57"/>
      <c r="GU1010" s="57"/>
      <c r="GV1010" s="57"/>
      <c r="GW1010" s="57"/>
      <c r="GX1010" s="57"/>
      <c r="GY1010" s="57"/>
      <c r="GZ1010" s="57"/>
      <c r="HA1010" s="57"/>
      <c r="HB1010" s="57"/>
      <c r="HC1010" s="57"/>
      <c r="HD1010" s="57"/>
      <c r="HE1010" s="57"/>
      <c r="HF1010" s="57"/>
      <c r="HG1010" s="57"/>
      <c r="HH1010" s="57"/>
      <c r="HI1010" s="57"/>
      <c r="HJ1010" s="57"/>
      <c r="HK1010" s="57"/>
      <c r="HL1010" s="57"/>
      <c r="HM1010" s="57"/>
      <c r="HN1010" s="57"/>
      <c r="HO1010" s="57"/>
      <c r="HP1010" s="57"/>
      <c r="HQ1010" s="57"/>
      <c r="HR1010" s="57"/>
      <c r="HS1010" s="57"/>
      <c r="HT1010" s="57"/>
      <c r="HU1010" s="57"/>
      <c r="HV1010" s="57"/>
      <c r="HW1010" s="57"/>
      <c r="HX1010" s="57"/>
      <c r="HY1010" s="57"/>
      <c r="HZ1010" s="57"/>
      <c r="IA1010" s="57"/>
      <c r="IB1010" s="57"/>
      <c r="IC1010" s="57"/>
    </row>
    <row r="1011" spans="4:237">
      <c r="D1011" s="57"/>
      <c r="E1011" s="57"/>
      <c r="F1011" s="57"/>
      <c r="G1011" s="57"/>
      <c r="H1011" s="57"/>
      <c r="I1011" s="57"/>
      <c r="J1011" s="57"/>
      <c r="K1011" s="57"/>
      <c r="L1011" s="57"/>
      <c r="M1011" s="57"/>
      <c r="N1011" s="57"/>
      <c r="O1011" s="57"/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57"/>
      <c r="AA1011" s="57"/>
      <c r="AB1011" s="57"/>
      <c r="AC1011" s="57"/>
      <c r="AD1011" s="57"/>
      <c r="AE1011" s="57"/>
      <c r="AF1011" s="57"/>
      <c r="AG1011" s="57"/>
      <c r="AH1011" s="57"/>
      <c r="AI1011" s="57"/>
      <c r="AJ1011" s="57"/>
      <c r="AK1011" s="57"/>
      <c r="AL1011" s="57"/>
      <c r="AM1011" s="57"/>
      <c r="AN1011" s="57"/>
      <c r="AO1011" s="57"/>
      <c r="AP1011" s="57"/>
      <c r="AQ1011" s="57"/>
      <c r="AR1011" s="57"/>
      <c r="AS1011" s="57"/>
      <c r="AT1011" s="57"/>
      <c r="AU1011" s="57"/>
      <c r="AV1011" s="57"/>
      <c r="AW1011" s="57"/>
      <c r="AX1011" s="57"/>
      <c r="AY1011" s="57"/>
      <c r="AZ1011" s="57"/>
      <c r="BA1011" s="57"/>
      <c r="BB1011" s="57"/>
      <c r="BC1011" s="57"/>
      <c r="BD1011" s="57"/>
      <c r="BE1011" s="57"/>
      <c r="BF1011" s="57"/>
      <c r="BG1011" s="57"/>
      <c r="BH1011" s="57"/>
      <c r="BI1011" s="57"/>
      <c r="BJ1011" s="57"/>
      <c r="BK1011" s="57"/>
      <c r="BL1011" s="57"/>
      <c r="BM1011" s="57"/>
      <c r="BN1011" s="57"/>
      <c r="BO1011" s="57"/>
      <c r="BP1011" s="57"/>
      <c r="BQ1011" s="57"/>
      <c r="BR1011" s="57"/>
      <c r="BS1011" s="57"/>
      <c r="BT1011" s="57"/>
      <c r="BU1011" s="57"/>
      <c r="BV1011" s="57"/>
      <c r="BW1011" s="57"/>
      <c r="BX1011" s="57"/>
      <c r="BY1011" s="57"/>
      <c r="BZ1011" s="57"/>
      <c r="CA1011" s="57"/>
      <c r="CB1011" s="57"/>
      <c r="CC1011" s="57"/>
      <c r="CD1011" s="57"/>
      <c r="CE1011" s="57"/>
      <c r="CF1011" s="57"/>
      <c r="CG1011" s="57"/>
      <c r="CH1011" s="57"/>
      <c r="CI1011" s="57"/>
      <c r="CJ1011" s="57"/>
      <c r="CK1011" s="57"/>
      <c r="CL1011" s="57"/>
      <c r="CM1011" s="57"/>
      <c r="CN1011" s="57"/>
      <c r="CO1011" s="57"/>
      <c r="CP1011" s="57"/>
      <c r="CQ1011" s="57"/>
      <c r="CR1011" s="57"/>
      <c r="CS1011" s="57"/>
      <c r="CT1011" s="57"/>
      <c r="CU1011" s="57"/>
      <c r="CV1011" s="57"/>
      <c r="CW1011" s="57"/>
      <c r="CX1011" s="57"/>
      <c r="CY1011" s="57"/>
      <c r="CZ1011" s="57"/>
      <c r="DA1011" s="57"/>
      <c r="DB1011" s="57"/>
      <c r="DC1011" s="57"/>
      <c r="DD1011" s="57"/>
      <c r="DE1011" s="57"/>
      <c r="DF1011" s="57"/>
      <c r="DG1011" s="57"/>
      <c r="DH1011" s="57"/>
      <c r="DI1011" s="57"/>
      <c r="DJ1011" s="57"/>
      <c r="DK1011" s="57"/>
      <c r="DL1011" s="57"/>
      <c r="DM1011" s="57"/>
      <c r="DN1011" s="57"/>
      <c r="DO1011" s="57"/>
      <c r="DP1011" s="57"/>
      <c r="DQ1011" s="57"/>
      <c r="DR1011" s="57"/>
      <c r="DS1011" s="57"/>
      <c r="DT1011" s="57"/>
      <c r="DU1011" s="57"/>
      <c r="DV1011" s="57"/>
      <c r="DW1011" s="57"/>
      <c r="DX1011" s="57"/>
      <c r="DY1011" s="57"/>
      <c r="DZ1011" s="57"/>
      <c r="EA1011" s="57"/>
      <c r="EB1011" s="57"/>
      <c r="EC1011" s="57"/>
      <c r="ED1011" s="57"/>
      <c r="EE1011" s="57"/>
      <c r="EF1011" s="57"/>
      <c r="EG1011" s="57"/>
      <c r="EH1011" s="57"/>
      <c r="EI1011" s="57"/>
      <c r="EJ1011" s="57"/>
      <c r="EK1011" s="57"/>
      <c r="EL1011" s="57"/>
      <c r="EM1011" s="57"/>
      <c r="EN1011" s="57"/>
      <c r="EO1011" s="57"/>
      <c r="EP1011" s="57"/>
      <c r="EQ1011" s="57"/>
      <c r="ER1011" s="57"/>
      <c r="ES1011" s="57"/>
      <c r="ET1011" s="57"/>
      <c r="EU1011" s="57"/>
      <c r="EV1011" s="57"/>
      <c r="EW1011" s="57"/>
      <c r="EX1011" s="57"/>
      <c r="EY1011" s="57"/>
      <c r="EZ1011" s="57"/>
      <c r="FA1011" s="57"/>
      <c r="FB1011" s="57"/>
      <c r="FC1011" s="57"/>
      <c r="FD1011" s="57"/>
      <c r="FE1011" s="57"/>
      <c r="FF1011" s="57"/>
      <c r="FG1011" s="57"/>
      <c r="FH1011" s="57"/>
      <c r="FI1011" s="57"/>
      <c r="FJ1011" s="57"/>
      <c r="FK1011" s="57"/>
      <c r="FL1011" s="57"/>
      <c r="FM1011" s="57"/>
      <c r="FN1011" s="57"/>
      <c r="FO1011" s="57"/>
      <c r="FP1011" s="57"/>
      <c r="FQ1011" s="57"/>
      <c r="FR1011" s="57"/>
      <c r="FS1011" s="57"/>
      <c r="FT1011" s="57"/>
      <c r="FU1011" s="57"/>
      <c r="FV1011" s="57"/>
      <c r="FW1011" s="57"/>
      <c r="FX1011" s="57"/>
      <c r="FY1011" s="57"/>
      <c r="FZ1011" s="57"/>
      <c r="GA1011" s="57"/>
      <c r="GB1011" s="57"/>
      <c r="GC1011" s="57"/>
      <c r="GD1011" s="57"/>
      <c r="GE1011" s="57"/>
      <c r="GF1011" s="57"/>
      <c r="GG1011" s="57"/>
      <c r="GH1011" s="57"/>
      <c r="GI1011" s="57"/>
      <c r="GJ1011" s="57"/>
      <c r="GK1011" s="57"/>
      <c r="GL1011" s="57"/>
      <c r="GM1011" s="57"/>
      <c r="GN1011" s="57"/>
      <c r="GO1011" s="57"/>
      <c r="GP1011" s="57"/>
      <c r="GQ1011" s="57"/>
      <c r="GR1011" s="57"/>
      <c r="GS1011" s="57"/>
      <c r="GT1011" s="57"/>
      <c r="GU1011" s="57"/>
      <c r="GV1011" s="57"/>
      <c r="GW1011" s="57"/>
      <c r="GX1011" s="57"/>
      <c r="GY1011" s="57"/>
      <c r="GZ1011" s="57"/>
      <c r="HA1011" s="57"/>
      <c r="HB1011" s="57"/>
      <c r="HC1011" s="57"/>
      <c r="HD1011" s="57"/>
      <c r="HE1011" s="57"/>
      <c r="HF1011" s="57"/>
      <c r="HG1011" s="57"/>
      <c r="HH1011" s="57"/>
      <c r="HI1011" s="57"/>
      <c r="HJ1011" s="57"/>
      <c r="HK1011" s="57"/>
      <c r="HL1011" s="57"/>
      <c r="HM1011" s="57"/>
      <c r="HN1011" s="57"/>
      <c r="HO1011" s="57"/>
      <c r="HP1011" s="57"/>
      <c r="HQ1011" s="57"/>
      <c r="HR1011" s="57"/>
      <c r="HS1011" s="57"/>
      <c r="HT1011" s="57"/>
      <c r="HU1011" s="57"/>
      <c r="HV1011" s="57"/>
      <c r="HW1011" s="57"/>
      <c r="HX1011" s="57"/>
      <c r="HY1011" s="57"/>
      <c r="HZ1011" s="57"/>
      <c r="IA1011" s="57"/>
      <c r="IB1011" s="57"/>
      <c r="IC1011" s="57"/>
    </row>
    <row r="1012" spans="4:237">
      <c r="D1012" s="57"/>
      <c r="E1012" s="57"/>
      <c r="F1012" s="57"/>
      <c r="G1012" s="57"/>
      <c r="H1012" s="57"/>
      <c r="I1012" s="57"/>
      <c r="J1012" s="57"/>
      <c r="K1012" s="57"/>
      <c r="L1012" s="57"/>
      <c r="M1012" s="57"/>
      <c r="N1012" s="57"/>
      <c r="O1012" s="57"/>
      <c r="P1012" s="57"/>
      <c r="Q1012" s="57"/>
      <c r="R1012" s="57"/>
      <c r="S1012" s="57"/>
      <c r="T1012" s="57"/>
      <c r="U1012" s="57"/>
      <c r="V1012" s="57"/>
      <c r="W1012" s="57"/>
      <c r="X1012" s="57"/>
      <c r="Y1012" s="57"/>
      <c r="Z1012" s="57"/>
      <c r="AA1012" s="57"/>
      <c r="AB1012" s="57"/>
      <c r="AC1012" s="57"/>
      <c r="AD1012" s="57"/>
      <c r="AE1012" s="57"/>
      <c r="AF1012" s="57"/>
      <c r="AG1012" s="57"/>
      <c r="AH1012" s="57"/>
      <c r="AI1012" s="57"/>
      <c r="AJ1012" s="57"/>
      <c r="AK1012" s="57"/>
      <c r="AL1012" s="57"/>
      <c r="AM1012" s="57"/>
      <c r="AN1012" s="57"/>
      <c r="AO1012" s="57"/>
      <c r="AP1012" s="57"/>
      <c r="AQ1012" s="57"/>
      <c r="AR1012" s="57"/>
      <c r="AS1012" s="57"/>
      <c r="AT1012" s="57"/>
      <c r="AU1012" s="57"/>
      <c r="AV1012" s="57"/>
      <c r="AW1012" s="57"/>
      <c r="AX1012" s="57"/>
      <c r="AY1012" s="57"/>
      <c r="AZ1012" s="57"/>
      <c r="BA1012" s="57"/>
      <c r="BB1012" s="57"/>
      <c r="BC1012" s="57"/>
      <c r="BD1012" s="57"/>
      <c r="BE1012" s="57"/>
      <c r="BF1012" s="57"/>
      <c r="BG1012" s="57"/>
      <c r="BH1012" s="57"/>
      <c r="BI1012" s="57"/>
      <c r="BJ1012" s="57"/>
      <c r="BK1012" s="57"/>
      <c r="BL1012" s="57"/>
      <c r="BM1012" s="57"/>
      <c r="BN1012" s="57"/>
      <c r="BO1012" s="57"/>
      <c r="BP1012" s="57"/>
      <c r="BQ1012" s="57"/>
      <c r="BR1012" s="57"/>
      <c r="BS1012" s="57"/>
      <c r="BT1012" s="57"/>
      <c r="BU1012" s="57"/>
      <c r="BV1012" s="57"/>
      <c r="BW1012" s="57"/>
      <c r="BX1012" s="57"/>
      <c r="BY1012" s="57"/>
      <c r="BZ1012" s="57"/>
      <c r="CA1012" s="57"/>
      <c r="CB1012" s="57"/>
      <c r="CC1012" s="57"/>
      <c r="CD1012" s="57"/>
      <c r="CE1012" s="57"/>
      <c r="CF1012" s="57"/>
      <c r="CG1012" s="57"/>
      <c r="CH1012" s="57"/>
      <c r="CI1012" s="57"/>
      <c r="CJ1012" s="57"/>
      <c r="CK1012" s="57"/>
      <c r="CL1012" s="57"/>
      <c r="CM1012" s="57"/>
      <c r="CN1012" s="57"/>
      <c r="CO1012" s="57"/>
      <c r="CP1012" s="57"/>
      <c r="CQ1012" s="57"/>
      <c r="CR1012" s="57"/>
      <c r="CS1012" s="57"/>
      <c r="CT1012" s="57"/>
      <c r="CU1012" s="57"/>
      <c r="CV1012" s="57"/>
      <c r="CW1012" s="57"/>
      <c r="CX1012" s="57"/>
      <c r="CY1012" s="57"/>
      <c r="CZ1012" s="57"/>
      <c r="DA1012" s="57"/>
      <c r="DB1012" s="57"/>
      <c r="DC1012" s="57"/>
      <c r="DD1012" s="57"/>
      <c r="DE1012" s="57"/>
      <c r="DF1012" s="57"/>
      <c r="DG1012" s="57"/>
      <c r="DH1012" s="57"/>
      <c r="DI1012" s="57"/>
      <c r="DJ1012" s="57"/>
      <c r="DK1012" s="57"/>
      <c r="DL1012" s="57"/>
      <c r="DM1012" s="57"/>
      <c r="DN1012" s="57"/>
      <c r="DO1012" s="57"/>
      <c r="DP1012" s="57"/>
      <c r="DQ1012" s="57"/>
      <c r="DR1012" s="57"/>
      <c r="DS1012" s="57"/>
      <c r="DT1012" s="57"/>
      <c r="DU1012" s="57"/>
      <c r="DV1012" s="57"/>
      <c r="DW1012" s="57"/>
      <c r="DX1012" s="57"/>
      <c r="DY1012" s="57"/>
      <c r="DZ1012" s="57"/>
      <c r="EA1012" s="57"/>
      <c r="EB1012" s="57"/>
      <c r="EC1012" s="57"/>
      <c r="ED1012" s="57"/>
      <c r="EE1012" s="57"/>
      <c r="EF1012" s="57"/>
      <c r="EG1012" s="57"/>
      <c r="EH1012" s="57"/>
      <c r="EI1012" s="57"/>
      <c r="EJ1012" s="57"/>
      <c r="EK1012" s="57"/>
      <c r="EL1012" s="57"/>
      <c r="EM1012" s="57"/>
      <c r="EN1012" s="57"/>
      <c r="EO1012" s="57"/>
      <c r="EP1012" s="57"/>
      <c r="EQ1012" s="57"/>
      <c r="ER1012" s="57"/>
      <c r="ES1012" s="57"/>
      <c r="ET1012" s="57"/>
      <c r="EU1012" s="57"/>
      <c r="EV1012" s="57"/>
      <c r="EW1012" s="57"/>
      <c r="EX1012" s="57"/>
      <c r="EY1012" s="57"/>
      <c r="EZ1012" s="57"/>
      <c r="FA1012" s="57"/>
      <c r="FB1012" s="57"/>
      <c r="FC1012" s="57"/>
      <c r="FD1012" s="57"/>
      <c r="FE1012" s="57"/>
      <c r="FF1012" s="57"/>
      <c r="FG1012" s="57"/>
      <c r="FH1012" s="57"/>
      <c r="FI1012" s="57"/>
      <c r="FJ1012" s="57"/>
      <c r="FK1012" s="57"/>
      <c r="FL1012" s="57"/>
      <c r="FM1012" s="57"/>
      <c r="FN1012" s="57"/>
      <c r="FO1012" s="57"/>
      <c r="FP1012" s="57"/>
      <c r="FQ1012" s="57"/>
      <c r="FR1012" s="57"/>
      <c r="FS1012" s="57"/>
      <c r="FT1012" s="57"/>
      <c r="FU1012" s="57"/>
      <c r="FV1012" s="57"/>
      <c r="FW1012" s="57"/>
      <c r="FX1012" s="57"/>
      <c r="FY1012" s="57"/>
      <c r="FZ1012" s="57"/>
      <c r="GA1012" s="57"/>
      <c r="GB1012" s="57"/>
      <c r="GC1012" s="57"/>
      <c r="GD1012" s="57"/>
      <c r="GE1012" s="57"/>
      <c r="GF1012" s="57"/>
      <c r="GG1012" s="57"/>
      <c r="GH1012" s="57"/>
      <c r="GI1012" s="57"/>
      <c r="GJ1012" s="57"/>
      <c r="GK1012" s="57"/>
      <c r="GL1012" s="57"/>
      <c r="GM1012" s="57"/>
      <c r="GN1012" s="57"/>
      <c r="GO1012" s="57"/>
      <c r="GP1012" s="57"/>
      <c r="GQ1012" s="57"/>
      <c r="GR1012" s="57"/>
      <c r="GS1012" s="57"/>
      <c r="GT1012" s="57"/>
      <c r="GU1012" s="57"/>
      <c r="GV1012" s="57"/>
      <c r="GW1012" s="57"/>
      <c r="GX1012" s="57"/>
      <c r="GY1012" s="57"/>
      <c r="GZ1012" s="57"/>
      <c r="HA1012" s="57"/>
      <c r="HB1012" s="57"/>
      <c r="HC1012" s="57"/>
      <c r="HD1012" s="57"/>
      <c r="HE1012" s="57"/>
      <c r="HF1012" s="57"/>
      <c r="HG1012" s="57"/>
      <c r="HH1012" s="57"/>
      <c r="HI1012" s="57"/>
      <c r="HJ1012" s="57"/>
      <c r="HK1012" s="57"/>
      <c r="HL1012" s="57"/>
      <c r="HM1012" s="57"/>
      <c r="HN1012" s="57"/>
      <c r="HO1012" s="57"/>
      <c r="HP1012" s="57"/>
      <c r="HQ1012" s="57"/>
      <c r="HR1012" s="57"/>
      <c r="HS1012" s="57"/>
      <c r="HT1012" s="57"/>
      <c r="HU1012" s="57"/>
      <c r="HV1012" s="57"/>
      <c r="HW1012" s="57"/>
      <c r="HX1012" s="57"/>
      <c r="HY1012" s="57"/>
      <c r="HZ1012" s="57"/>
      <c r="IA1012" s="57"/>
      <c r="IB1012" s="57"/>
      <c r="IC1012" s="57"/>
    </row>
    <row r="1013" spans="4:237">
      <c r="D1013" s="57"/>
      <c r="E1013" s="57"/>
      <c r="F1013" s="57"/>
      <c r="G1013" s="57"/>
      <c r="H1013" s="57"/>
      <c r="I1013" s="57"/>
      <c r="J1013" s="57"/>
      <c r="K1013" s="57"/>
      <c r="L1013" s="57"/>
      <c r="M1013" s="57"/>
      <c r="N1013" s="57"/>
      <c r="O1013" s="57"/>
      <c r="P1013" s="57"/>
      <c r="Q1013" s="57"/>
      <c r="R1013" s="57"/>
      <c r="S1013" s="57"/>
      <c r="T1013" s="57"/>
      <c r="U1013" s="57"/>
      <c r="V1013" s="57"/>
      <c r="W1013" s="57"/>
      <c r="X1013" s="57"/>
      <c r="Y1013" s="57"/>
      <c r="Z1013" s="57"/>
      <c r="AA1013" s="57"/>
      <c r="AB1013" s="57"/>
      <c r="AC1013" s="57"/>
      <c r="AD1013" s="57"/>
      <c r="AE1013" s="57"/>
      <c r="AF1013" s="57"/>
      <c r="AG1013" s="57"/>
      <c r="AH1013" s="57"/>
      <c r="AI1013" s="57"/>
      <c r="AJ1013" s="57"/>
      <c r="AK1013" s="57"/>
      <c r="AL1013" s="57"/>
      <c r="AM1013" s="57"/>
      <c r="AN1013" s="57"/>
      <c r="AO1013" s="57"/>
      <c r="AP1013" s="57"/>
      <c r="AQ1013" s="57"/>
      <c r="AR1013" s="57"/>
      <c r="AS1013" s="57"/>
      <c r="AT1013" s="57"/>
      <c r="AU1013" s="57"/>
      <c r="AV1013" s="57"/>
      <c r="AW1013" s="57"/>
      <c r="AX1013" s="57"/>
      <c r="AY1013" s="57"/>
      <c r="AZ1013" s="57"/>
      <c r="BA1013" s="57"/>
      <c r="BB1013" s="57"/>
      <c r="BC1013" s="57"/>
      <c r="BD1013" s="57"/>
      <c r="BE1013" s="57"/>
      <c r="BF1013" s="57"/>
      <c r="BG1013" s="57"/>
      <c r="BH1013" s="57"/>
      <c r="BI1013" s="57"/>
      <c r="BJ1013" s="57"/>
      <c r="BK1013" s="57"/>
      <c r="BL1013" s="57"/>
      <c r="BM1013" s="57"/>
      <c r="BN1013" s="57"/>
      <c r="BO1013" s="57"/>
      <c r="BP1013" s="57"/>
      <c r="BQ1013" s="57"/>
      <c r="BR1013" s="57"/>
      <c r="BS1013" s="57"/>
      <c r="BT1013" s="57"/>
      <c r="BU1013" s="57"/>
      <c r="BV1013" s="57"/>
      <c r="BW1013" s="57"/>
      <c r="BX1013" s="57"/>
      <c r="BY1013" s="57"/>
      <c r="BZ1013" s="57"/>
      <c r="CA1013" s="57"/>
      <c r="CB1013" s="57"/>
      <c r="CC1013" s="57"/>
      <c r="CD1013" s="57"/>
      <c r="CE1013" s="57"/>
      <c r="CF1013" s="57"/>
      <c r="CG1013" s="57"/>
      <c r="CH1013" s="57"/>
      <c r="CI1013" s="57"/>
      <c r="CJ1013" s="57"/>
      <c r="CK1013" s="57"/>
      <c r="CL1013" s="57"/>
      <c r="CM1013" s="57"/>
      <c r="CN1013" s="57"/>
      <c r="CO1013" s="57"/>
      <c r="CP1013" s="57"/>
      <c r="CQ1013" s="57"/>
      <c r="CR1013" s="57"/>
      <c r="CS1013" s="57"/>
      <c r="CT1013" s="57"/>
      <c r="CU1013" s="57"/>
      <c r="CV1013" s="57"/>
      <c r="CW1013" s="57"/>
      <c r="CX1013" s="57"/>
      <c r="CY1013" s="57"/>
      <c r="CZ1013" s="57"/>
      <c r="DA1013" s="57"/>
      <c r="DB1013" s="57"/>
      <c r="DC1013" s="57"/>
      <c r="DD1013" s="57"/>
      <c r="DE1013" s="57"/>
      <c r="DF1013" s="57"/>
      <c r="DG1013" s="57"/>
      <c r="DH1013" s="57"/>
      <c r="DI1013" s="57"/>
      <c r="DJ1013" s="57"/>
      <c r="DK1013" s="57"/>
      <c r="DL1013" s="57"/>
      <c r="DM1013" s="57"/>
      <c r="DN1013" s="57"/>
      <c r="DO1013" s="57"/>
      <c r="DP1013" s="57"/>
      <c r="DQ1013" s="57"/>
      <c r="DR1013" s="57"/>
      <c r="DS1013" s="57"/>
      <c r="DT1013" s="57"/>
      <c r="DU1013" s="57"/>
      <c r="DV1013" s="57"/>
      <c r="DW1013" s="57"/>
      <c r="DX1013" s="57"/>
      <c r="DY1013" s="57"/>
      <c r="DZ1013" s="57"/>
      <c r="EA1013" s="57"/>
      <c r="EB1013" s="57"/>
      <c r="EC1013" s="57"/>
      <c r="ED1013" s="57"/>
      <c r="EE1013" s="57"/>
      <c r="EF1013" s="57"/>
      <c r="EG1013" s="57"/>
      <c r="EH1013" s="57"/>
      <c r="EI1013" s="57"/>
      <c r="EJ1013" s="57"/>
      <c r="EK1013" s="57"/>
      <c r="EL1013" s="57"/>
      <c r="EM1013" s="57"/>
      <c r="EN1013" s="57"/>
      <c r="EO1013" s="57"/>
      <c r="EP1013" s="57"/>
      <c r="EQ1013" s="57"/>
      <c r="ER1013" s="57"/>
      <c r="ES1013" s="57"/>
      <c r="ET1013" s="57"/>
      <c r="EU1013" s="57"/>
      <c r="EV1013" s="57"/>
      <c r="EW1013" s="57"/>
      <c r="EX1013" s="57"/>
      <c r="EY1013" s="57"/>
      <c r="EZ1013" s="57"/>
      <c r="FA1013" s="57"/>
      <c r="FB1013" s="57"/>
      <c r="FC1013" s="57"/>
      <c r="FD1013" s="57"/>
      <c r="FE1013" s="57"/>
      <c r="FF1013" s="57"/>
      <c r="FG1013" s="57"/>
      <c r="FH1013" s="57"/>
      <c r="FI1013" s="57"/>
      <c r="FJ1013" s="57"/>
      <c r="FK1013" s="57"/>
      <c r="FL1013" s="57"/>
      <c r="FM1013" s="57"/>
      <c r="FN1013" s="57"/>
      <c r="FO1013" s="57"/>
      <c r="FP1013" s="57"/>
      <c r="FQ1013" s="57"/>
      <c r="FR1013" s="57"/>
      <c r="FS1013" s="57"/>
      <c r="FT1013" s="57"/>
      <c r="FU1013" s="57"/>
      <c r="FV1013" s="57"/>
      <c r="FW1013" s="57"/>
      <c r="FX1013" s="57"/>
      <c r="FY1013" s="57"/>
      <c r="FZ1013" s="57"/>
      <c r="GA1013" s="57"/>
      <c r="GB1013" s="57"/>
      <c r="GC1013" s="57"/>
      <c r="GD1013" s="57"/>
      <c r="GE1013" s="57"/>
      <c r="GF1013" s="57"/>
      <c r="GG1013" s="57"/>
      <c r="GH1013" s="57"/>
      <c r="GI1013" s="57"/>
      <c r="GJ1013" s="57"/>
      <c r="GK1013" s="57"/>
      <c r="GL1013" s="57"/>
      <c r="GM1013" s="57"/>
      <c r="GN1013" s="57"/>
      <c r="GO1013" s="57"/>
      <c r="GP1013" s="57"/>
      <c r="GQ1013" s="57"/>
      <c r="GR1013" s="57"/>
      <c r="GS1013" s="57"/>
      <c r="GT1013" s="57"/>
      <c r="GU1013" s="57"/>
      <c r="GV1013" s="57"/>
      <c r="GW1013" s="57"/>
      <c r="GX1013" s="57"/>
      <c r="GY1013" s="57"/>
      <c r="GZ1013" s="57"/>
      <c r="HA1013" s="57"/>
      <c r="HB1013" s="57"/>
      <c r="HC1013" s="57"/>
      <c r="HD1013" s="57"/>
      <c r="HE1013" s="57"/>
      <c r="HF1013" s="57"/>
      <c r="HG1013" s="57"/>
      <c r="HH1013" s="57"/>
      <c r="HI1013" s="57"/>
      <c r="HJ1013" s="57"/>
      <c r="HK1013" s="57"/>
      <c r="HL1013" s="57"/>
      <c r="HM1013" s="57"/>
      <c r="HN1013" s="57"/>
      <c r="HO1013" s="57"/>
      <c r="HP1013" s="57"/>
      <c r="HQ1013" s="57"/>
      <c r="HR1013" s="57"/>
      <c r="HS1013" s="57"/>
      <c r="HT1013" s="57"/>
      <c r="HU1013" s="57"/>
      <c r="HV1013" s="57"/>
      <c r="HW1013" s="57"/>
      <c r="HX1013" s="57"/>
      <c r="HY1013" s="57"/>
      <c r="HZ1013" s="57"/>
      <c r="IA1013" s="57"/>
      <c r="IB1013" s="57"/>
      <c r="IC1013" s="57"/>
    </row>
    <row r="1014" spans="4:237">
      <c r="D1014" s="57"/>
      <c r="E1014" s="57"/>
      <c r="F1014" s="57"/>
      <c r="G1014" s="57"/>
      <c r="H1014" s="57"/>
      <c r="I1014" s="57"/>
      <c r="J1014" s="57"/>
      <c r="K1014" s="57"/>
      <c r="L1014" s="57"/>
      <c r="M1014" s="57"/>
      <c r="N1014" s="57"/>
      <c r="O1014" s="57"/>
      <c r="P1014" s="57"/>
      <c r="Q1014" s="57"/>
      <c r="R1014" s="57"/>
      <c r="S1014" s="57"/>
      <c r="T1014" s="57"/>
      <c r="U1014" s="57"/>
      <c r="V1014" s="57"/>
      <c r="W1014" s="57"/>
      <c r="X1014" s="57"/>
      <c r="Y1014" s="57"/>
      <c r="Z1014" s="57"/>
      <c r="AA1014" s="57"/>
      <c r="AB1014" s="57"/>
      <c r="AC1014" s="57"/>
      <c r="AD1014" s="57"/>
      <c r="AE1014" s="57"/>
      <c r="AF1014" s="57"/>
      <c r="AG1014" s="57"/>
      <c r="AH1014" s="57"/>
      <c r="AI1014" s="57"/>
      <c r="AJ1014" s="57"/>
      <c r="AK1014" s="57"/>
      <c r="AL1014" s="57"/>
      <c r="AM1014" s="57"/>
      <c r="AN1014" s="57"/>
      <c r="AO1014" s="57"/>
      <c r="AP1014" s="57"/>
      <c r="AQ1014" s="57"/>
      <c r="AR1014" s="57"/>
      <c r="AS1014" s="57"/>
      <c r="AT1014" s="57"/>
      <c r="AU1014" s="57"/>
      <c r="AV1014" s="57"/>
      <c r="AW1014" s="57"/>
      <c r="AX1014" s="57"/>
      <c r="AY1014" s="57"/>
      <c r="AZ1014" s="57"/>
      <c r="BA1014" s="57"/>
      <c r="BB1014" s="57"/>
      <c r="BC1014" s="57"/>
      <c r="BD1014" s="57"/>
      <c r="BE1014" s="57"/>
      <c r="BF1014" s="57"/>
      <c r="BG1014" s="57"/>
      <c r="BH1014" s="57"/>
      <c r="BI1014" s="57"/>
      <c r="BJ1014" s="57"/>
      <c r="BK1014" s="57"/>
      <c r="BL1014" s="57"/>
      <c r="BM1014" s="57"/>
      <c r="BN1014" s="57"/>
      <c r="BO1014" s="57"/>
      <c r="BP1014" s="57"/>
      <c r="BQ1014" s="57"/>
      <c r="BR1014" s="57"/>
      <c r="BS1014" s="57"/>
      <c r="BT1014" s="57"/>
      <c r="BU1014" s="57"/>
      <c r="BV1014" s="57"/>
      <c r="BW1014" s="57"/>
      <c r="BX1014" s="57"/>
      <c r="BY1014" s="57"/>
      <c r="BZ1014" s="57"/>
      <c r="CA1014" s="57"/>
      <c r="CB1014" s="57"/>
      <c r="CC1014" s="57"/>
      <c r="CD1014" s="57"/>
      <c r="CE1014" s="57"/>
      <c r="CF1014" s="57"/>
      <c r="CG1014" s="57"/>
      <c r="CH1014" s="57"/>
      <c r="CI1014" s="57"/>
      <c r="CJ1014" s="57"/>
      <c r="CK1014" s="57"/>
      <c r="CL1014" s="57"/>
      <c r="CM1014" s="57"/>
      <c r="CN1014" s="57"/>
      <c r="CO1014" s="57"/>
      <c r="CP1014" s="57"/>
      <c r="CQ1014" s="57"/>
      <c r="CR1014" s="57"/>
      <c r="CS1014" s="57"/>
      <c r="CT1014" s="57"/>
      <c r="CU1014" s="57"/>
      <c r="CV1014" s="57"/>
      <c r="CW1014" s="57"/>
      <c r="CX1014" s="57"/>
      <c r="CY1014" s="57"/>
      <c r="CZ1014" s="57"/>
      <c r="DA1014" s="57"/>
      <c r="DB1014" s="57"/>
      <c r="DC1014" s="57"/>
      <c r="DD1014" s="57"/>
      <c r="DE1014" s="57"/>
      <c r="DF1014" s="57"/>
      <c r="DG1014" s="57"/>
      <c r="DH1014" s="57"/>
      <c r="DI1014" s="57"/>
      <c r="DJ1014" s="57"/>
      <c r="DK1014" s="57"/>
      <c r="DL1014" s="57"/>
      <c r="DM1014" s="57"/>
      <c r="DN1014" s="57"/>
      <c r="DO1014" s="57"/>
      <c r="DP1014" s="57"/>
      <c r="DQ1014" s="57"/>
      <c r="DR1014" s="57"/>
      <c r="DS1014" s="57"/>
      <c r="DT1014" s="57"/>
      <c r="DU1014" s="57"/>
      <c r="DV1014" s="57"/>
      <c r="DW1014" s="57"/>
      <c r="DX1014" s="57"/>
      <c r="DY1014" s="57"/>
      <c r="DZ1014" s="57"/>
      <c r="EA1014" s="57"/>
      <c r="EB1014" s="57"/>
      <c r="EC1014" s="57"/>
      <c r="ED1014" s="57"/>
      <c r="EE1014" s="57"/>
      <c r="EF1014" s="57"/>
      <c r="EG1014" s="57"/>
      <c r="EH1014" s="57"/>
      <c r="EI1014" s="57"/>
      <c r="EJ1014" s="57"/>
      <c r="EK1014" s="57"/>
      <c r="EL1014" s="57"/>
      <c r="EM1014" s="57"/>
      <c r="EN1014" s="57"/>
      <c r="EO1014" s="57"/>
      <c r="EP1014" s="57"/>
      <c r="EQ1014" s="57"/>
      <c r="ER1014" s="57"/>
      <c r="ES1014" s="57"/>
      <c r="ET1014" s="57"/>
      <c r="EU1014" s="57"/>
      <c r="EV1014" s="57"/>
      <c r="EW1014" s="57"/>
      <c r="EX1014" s="57"/>
      <c r="EY1014" s="57"/>
      <c r="EZ1014" s="57"/>
      <c r="FA1014" s="57"/>
      <c r="FB1014" s="57"/>
      <c r="FC1014" s="57"/>
      <c r="FD1014" s="57"/>
      <c r="FE1014" s="57"/>
      <c r="FF1014" s="57"/>
      <c r="FG1014" s="57"/>
      <c r="FH1014" s="57"/>
      <c r="FI1014" s="57"/>
      <c r="FJ1014" s="57"/>
      <c r="FK1014" s="57"/>
      <c r="FL1014" s="57"/>
      <c r="FM1014" s="57"/>
      <c r="FN1014" s="57"/>
      <c r="FO1014" s="57"/>
      <c r="FP1014" s="57"/>
      <c r="FQ1014" s="57"/>
      <c r="FR1014" s="57"/>
      <c r="FS1014" s="57"/>
      <c r="FT1014" s="57"/>
      <c r="FU1014" s="57"/>
      <c r="FV1014" s="57"/>
      <c r="FW1014" s="57"/>
      <c r="FX1014" s="57"/>
      <c r="FY1014" s="57"/>
      <c r="FZ1014" s="57"/>
      <c r="GA1014" s="57"/>
      <c r="GB1014" s="57"/>
      <c r="GC1014" s="57"/>
      <c r="GD1014" s="57"/>
      <c r="GE1014" s="57"/>
      <c r="GF1014" s="57"/>
      <c r="GG1014" s="57"/>
      <c r="GH1014" s="57"/>
      <c r="GI1014" s="57"/>
      <c r="GJ1014" s="57"/>
      <c r="GK1014" s="57"/>
      <c r="GL1014" s="57"/>
      <c r="GM1014" s="57"/>
      <c r="GN1014" s="57"/>
      <c r="GO1014" s="57"/>
      <c r="GP1014" s="57"/>
      <c r="GQ1014" s="57"/>
      <c r="GR1014" s="57"/>
      <c r="GS1014" s="57"/>
      <c r="GT1014" s="57"/>
      <c r="GU1014" s="57"/>
      <c r="GV1014" s="57"/>
      <c r="GW1014" s="57"/>
      <c r="GX1014" s="57"/>
      <c r="GY1014" s="57"/>
      <c r="GZ1014" s="57"/>
      <c r="HA1014" s="57"/>
      <c r="HB1014" s="57"/>
      <c r="HC1014" s="57"/>
      <c r="HD1014" s="57"/>
      <c r="HE1014" s="57"/>
      <c r="HF1014" s="57"/>
      <c r="HG1014" s="57"/>
      <c r="HH1014" s="57"/>
      <c r="HI1014" s="57"/>
      <c r="HJ1014" s="57"/>
      <c r="HK1014" s="57"/>
      <c r="HL1014" s="57"/>
      <c r="HM1014" s="57"/>
      <c r="HN1014" s="57"/>
      <c r="HO1014" s="57"/>
      <c r="HP1014" s="57"/>
      <c r="HQ1014" s="57"/>
      <c r="HR1014" s="57"/>
      <c r="HS1014" s="57"/>
      <c r="HT1014" s="57"/>
      <c r="HU1014" s="57"/>
      <c r="HV1014" s="57"/>
      <c r="HW1014" s="57"/>
      <c r="HX1014" s="57"/>
      <c r="HY1014" s="57"/>
      <c r="HZ1014" s="57"/>
      <c r="IA1014" s="57"/>
      <c r="IB1014" s="57"/>
      <c r="IC1014" s="57"/>
    </row>
    <row r="1015" spans="4:237">
      <c r="D1015" s="57"/>
      <c r="E1015" s="57"/>
      <c r="F1015" s="57"/>
      <c r="G1015" s="57"/>
      <c r="H1015" s="57"/>
      <c r="I1015" s="57"/>
      <c r="J1015" s="57"/>
      <c r="K1015" s="57"/>
      <c r="L1015" s="57"/>
      <c r="M1015" s="57"/>
      <c r="N1015" s="57"/>
      <c r="O1015" s="57"/>
      <c r="P1015" s="57"/>
      <c r="Q1015" s="57"/>
      <c r="R1015" s="57"/>
      <c r="S1015" s="57"/>
      <c r="T1015" s="57"/>
      <c r="U1015" s="57"/>
      <c r="V1015" s="57"/>
      <c r="W1015" s="57"/>
      <c r="X1015" s="57"/>
      <c r="Y1015" s="57"/>
      <c r="Z1015" s="57"/>
      <c r="AA1015" s="57"/>
      <c r="AB1015" s="57"/>
      <c r="AC1015" s="57"/>
      <c r="AD1015" s="57"/>
      <c r="AE1015" s="57"/>
      <c r="AF1015" s="57"/>
      <c r="AG1015" s="57"/>
      <c r="AH1015" s="57"/>
      <c r="AI1015" s="57"/>
      <c r="AJ1015" s="57"/>
      <c r="AK1015" s="57"/>
      <c r="AL1015" s="57"/>
      <c r="AM1015" s="57"/>
      <c r="AN1015" s="57"/>
      <c r="AO1015" s="57"/>
      <c r="AP1015" s="57"/>
      <c r="AQ1015" s="57"/>
      <c r="AR1015" s="57"/>
      <c r="AS1015" s="57"/>
      <c r="AT1015" s="57"/>
      <c r="AU1015" s="57"/>
      <c r="AV1015" s="57"/>
      <c r="AW1015" s="57"/>
      <c r="AX1015" s="57"/>
      <c r="AY1015" s="57"/>
      <c r="AZ1015" s="57"/>
      <c r="BA1015" s="57"/>
      <c r="BB1015" s="57"/>
      <c r="BC1015" s="57"/>
      <c r="BD1015" s="57"/>
      <c r="BE1015" s="57"/>
      <c r="BF1015" s="57"/>
      <c r="BG1015" s="57"/>
      <c r="BH1015" s="57"/>
      <c r="BI1015" s="57"/>
      <c r="BJ1015" s="57"/>
      <c r="BK1015" s="57"/>
      <c r="BL1015" s="57"/>
      <c r="BM1015" s="57"/>
      <c r="BN1015" s="57"/>
      <c r="BO1015" s="57"/>
      <c r="BP1015" s="57"/>
      <c r="BQ1015" s="57"/>
      <c r="BR1015" s="57"/>
      <c r="BS1015" s="57"/>
      <c r="BT1015" s="57"/>
      <c r="BU1015" s="57"/>
      <c r="BV1015" s="57"/>
      <c r="BW1015" s="57"/>
      <c r="BX1015" s="57"/>
      <c r="BY1015" s="57"/>
      <c r="BZ1015" s="57"/>
      <c r="CA1015" s="57"/>
      <c r="CB1015" s="57"/>
      <c r="CC1015" s="57"/>
      <c r="CD1015" s="57"/>
      <c r="CE1015" s="57"/>
      <c r="CF1015" s="57"/>
      <c r="CG1015" s="57"/>
      <c r="CH1015" s="57"/>
      <c r="CI1015" s="57"/>
      <c r="CJ1015" s="57"/>
      <c r="CK1015" s="57"/>
      <c r="CL1015" s="57"/>
      <c r="CM1015" s="57"/>
      <c r="CN1015" s="57"/>
      <c r="CO1015" s="57"/>
      <c r="CP1015" s="57"/>
      <c r="CQ1015" s="57"/>
      <c r="CR1015" s="57"/>
      <c r="CS1015" s="57"/>
      <c r="CT1015" s="57"/>
      <c r="CU1015" s="57"/>
      <c r="CV1015" s="57"/>
      <c r="CW1015" s="57"/>
      <c r="CX1015" s="57"/>
      <c r="CY1015" s="57"/>
      <c r="CZ1015" s="57"/>
      <c r="DA1015" s="57"/>
      <c r="DB1015" s="57"/>
      <c r="DC1015" s="57"/>
      <c r="DD1015" s="57"/>
      <c r="DE1015" s="57"/>
      <c r="DF1015" s="57"/>
      <c r="DG1015" s="57"/>
      <c r="DH1015" s="57"/>
      <c r="DI1015" s="57"/>
      <c r="DJ1015" s="57"/>
      <c r="DK1015" s="57"/>
      <c r="DL1015" s="57"/>
      <c r="DM1015" s="57"/>
      <c r="DN1015" s="57"/>
      <c r="DO1015" s="57"/>
      <c r="DP1015" s="57"/>
      <c r="DQ1015" s="57"/>
      <c r="DR1015" s="57"/>
      <c r="DS1015" s="57"/>
      <c r="DT1015" s="57"/>
      <c r="DU1015" s="57"/>
      <c r="DV1015" s="57"/>
      <c r="DW1015" s="57"/>
      <c r="DX1015" s="57"/>
      <c r="DY1015" s="57"/>
      <c r="DZ1015" s="57"/>
      <c r="EA1015" s="57"/>
      <c r="EB1015" s="57"/>
      <c r="EC1015" s="57"/>
      <c r="ED1015" s="57"/>
      <c r="EE1015" s="57"/>
      <c r="EF1015" s="57"/>
      <c r="EG1015" s="57"/>
      <c r="EH1015" s="57"/>
      <c r="EI1015" s="57"/>
      <c r="EJ1015" s="57"/>
      <c r="EK1015" s="57"/>
      <c r="EL1015" s="57"/>
      <c r="EM1015" s="57"/>
      <c r="EN1015" s="57"/>
      <c r="EO1015" s="57"/>
      <c r="EP1015" s="57"/>
      <c r="EQ1015" s="57"/>
      <c r="ER1015" s="57"/>
      <c r="ES1015" s="57"/>
      <c r="ET1015" s="57"/>
      <c r="EU1015" s="57"/>
      <c r="EV1015" s="57"/>
      <c r="EW1015" s="57"/>
      <c r="EX1015" s="57"/>
      <c r="EY1015" s="57"/>
      <c r="EZ1015" s="57"/>
      <c r="FA1015" s="57"/>
      <c r="FB1015" s="57"/>
      <c r="FC1015" s="57"/>
      <c r="FD1015" s="57"/>
      <c r="FE1015" s="57"/>
      <c r="FF1015" s="57"/>
      <c r="FG1015" s="57"/>
      <c r="FH1015" s="57"/>
      <c r="FI1015" s="57"/>
      <c r="FJ1015" s="57"/>
      <c r="FK1015" s="57"/>
      <c r="FL1015" s="57"/>
      <c r="FM1015" s="57"/>
      <c r="FN1015" s="57"/>
      <c r="FO1015" s="57"/>
      <c r="FP1015" s="57"/>
      <c r="FQ1015" s="57"/>
      <c r="FR1015" s="57"/>
      <c r="FS1015" s="57"/>
      <c r="FT1015" s="57"/>
      <c r="FU1015" s="57"/>
      <c r="FV1015" s="57"/>
      <c r="FW1015" s="57"/>
      <c r="FX1015" s="57"/>
      <c r="FY1015" s="57"/>
      <c r="FZ1015" s="57"/>
      <c r="GA1015" s="57"/>
      <c r="GB1015" s="57"/>
      <c r="GC1015" s="57"/>
      <c r="GD1015" s="57"/>
      <c r="GE1015" s="57"/>
      <c r="GF1015" s="57"/>
      <c r="GG1015" s="57"/>
      <c r="GH1015" s="57"/>
      <c r="GI1015" s="57"/>
      <c r="GJ1015" s="57"/>
      <c r="GK1015" s="57"/>
      <c r="GL1015" s="57"/>
      <c r="GM1015" s="57"/>
      <c r="GN1015" s="57"/>
      <c r="GO1015" s="57"/>
      <c r="GP1015" s="57"/>
      <c r="GQ1015" s="57"/>
      <c r="GR1015" s="57"/>
      <c r="GS1015" s="57"/>
      <c r="GT1015" s="57"/>
      <c r="GU1015" s="57"/>
      <c r="GV1015" s="57"/>
      <c r="GW1015" s="57"/>
      <c r="GX1015" s="57"/>
      <c r="GY1015" s="57"/>
      <c r="GZ1015" s="57"/>
      <c r="HA1015" s="57"/>
      <c r="HB1015" s="57"/>
      <c r="HC1015" s="57"/>
      <c r="HD1015" s="57"/>
      <c r="HE1015" s="57"/>
      <c r="HF1015" s="57"/>
      <c r="HG1015" s="57"/>
      <c r="HH1015" s="57"/>
      <c r="HI1015" s="57"/>
      <c r="HJ1015" s="57"/>
      <c r="HK1015" s="57"/>
      <c r="HL1015" s="57"/>
      <c r="HM1015" s="57"/>
      <c r="HN1015" s="57"/>
      <c r="HO1015" s="57"/>
      <c r="HP1015" s="57"/>
      <c r="HQ1015" s="57"/>
      <c r="HR1015" s="57"/>
      <c r="HS1015" s="57"/>
      <c r="HT1015" s="57"/>
      <c r="HU1015" s="57"/>
      <c r="HV1015" s="57"/>
      <c r="HW1015" s="57"/>
      <c r="HX1015" s="57"/>
      <c r="HY1015" s="57"/>
      <c r="HZ1015" s="57"/>
      <c r="IA1015" s="57"/>
      <c r="IB1015" s="57"/>
      <c r="IC1015" s="57"/>
    </row>
    <row r="1016" spans="4:237">
      <c r="D1016" s="57"/>
      <c r="E1016" s="57"/>
      <c r="F1016" s="57"/>
      <c r="G1016" s="57"/>
      <c r="H1016" s="57"/>
      <c r="I1016" s="57"/>
      <c r="J1016" s="57"/>
      <c r="K1016" s="57"/>
      <c r="L1016" s="57"/>
      <c r="M1016" s="57"/>
      <c r="N1016" s="57"/>
      <c r="O1016" s="57"/>
      <c r="P1016" s="57"/>
      <c r="Q1016" s="57"/>
      <c r="R1016" s="57"/>
      <c r="S1016" s="57"/>
      <c r="T1016" s="57"/>
      <c r="U1016" s="57"/>
      <c r="V1016" s="57"/>
      <c r="W1016" s="57"/>
      <c r="X1016" s="57"/>
      <c r="Y1016" s="57"/>
      <c r="Z1016" s="57"/>
      <c r="AA1016" s="57"/>
      <c r="AB1016" s="57"/>
      <c r="AC1016" s="57"/>
      <c r="AD1016" s="57"/>
      <c r="AE1016" s="57"/>
      <c r="AF1016" s="57"/>
      <c r="AG1016" s="57"/>
      <c r="AH1016" s="57"/>
      <c r="AI1016" s="57"/>
      <c r="AJ1016" s="57"/>
      <c r="AK1016" s="57"/>
      <c r="AL1016" s="57"/>
      <c r="AM1016" s="57"/>
      <c r="AN1016" s="57"/>
      <c r="AO1016" s="57"/>
      <c r="AP1016" s="57"/>
      <c r="AQ1016" s="57"/>
      <c r="AR1016" s="57"/>
      <c r="AS1016" s="57"/>
      <c r="AT1016" s="57"/>
      <c r="AU1016" s="57"/>
      <c r="AV1016" s="57"/>
      <c r="AW1016" s="57"/>
      <c r="AX1016" s="57"/>
      <c r="AY1016" s="57"/>
      <c r="AZ1016" s="57"/>
      <c r="BA1016" s="57"/>
      <c r="BB1016" s="57"/>
      <c r="BC1016" s="57"/>
      <c r="BD1016" s="57"/>
      <c r="BE1016" s="57"/>
      <c r="BF1016" s="57"/>
      <c r="BG1016" s="57"/>
      <c r="BH1016" s="57"/>
      <c r="BI1016" s="57"/>
      <c r="BJ1016" s="57"/>
      <c r="BK1016" s="57"/>
      <c r="BL1016" s="57"/>
      <c r="BM1016" s="57"/>
      <c r="BN1016" s="57"/>
      <c r="BO1016" s="57"/>
      <c r="BP1016" s="57"/>
      <c r="BQ1016" s="57"/>
      <c r="BR1016" s="57"/>
      <c r="BS1016" s="57"/>
      <c r="BT1016" s="57"/>
      <c r="BU1016" s="57"/>
      <c r="BV1016" s="57"/>
      <c r="BW1016" s="57"/>
      <c r="BX1016" s="57"/>
      <c r="BY1016" s="57"/>
      <c r="BZ1016" s="57"/>
      <c r="CA1016" s="57"/>
      <c r="CB1016" s="57"/>
      <c r="CC1016" s="57"/>
      <c r="CD1016" s="57"/>
      <c r="CE1016" s="57"/>
      <c r="CF1016" s="57"/>
      <c r="CG1016" s="57"/>
      <c r="CH1016" s="57"/>
      <c r="CI1016" s="57"/>
      <c r="CJ1016" s="57"/>
      <c r="CK1016" s="57"/>
      <c r="CL1016" s="57"/>
      <c r="CM1016" s="57"/>
      <c r="CN1016" s="57"/>
      <c r="CO1016" s="57"/>
      <c r="CP1016" s="57"/>
      <c r="CQ1016" s="57"/>
      <c r="CR1016" s="57"/>
      <c r="CS1016" s="57"/>
      <c r="CT1016" s="57"/>
      <c r="CU1016" s="57"/>
      <c r="CV1016" s="57"/>
      <c r="CW1016" s="57"/>
      <c r="CX1016" s="57"/>
      <c r="CY1016" s="57"/>
      <c r="CZ1016" s="57"/>
      <c r="DA1016" s="57"/>
      <c r="DB1016" s="57"/>
      <c r="DC1016" s="57"/>
      <c r="DD1016" s="57"/>
      <c r="DE1016" s="57"/>
      <c r="DF1016" s="57"/>
      <c r="DG1016" s="57"/>
      <c r="DH1016" s="57"/>
      <c r="DI1016" s="57"/>
      <c r="DJ1016" s="57"/>
      <c r="DK1016" s="57"/>
      <c r="DL1016" s="57"/>
      <c r="DM1016" s="57"/>
      <c r="DN1016" s="57"/>
      <c r="DO1016" s="57"/>
      <c r="DP1016" s="57"/>
      <c r="DQ1016" s="57"/>
      <c r="DR1016" s="57"/>
      <c r="DS1016" s="57"/>
      <c r="DT1016" s="57"/>
      <c r="DU1016" s="57"/>
      <c r="DV1016" s="57"/>
      <c r="DW1016" s="57"/>
      <c r="DX1016" s="57"/>
      <c r="DY1016" s="57"/>
      <c r="DZ1016" s="57"/>
      <c r="EA1016" s="57"/>
      <c r="EB1016" s="57"/>
      <c r="EC1016" s="57"/>
      <c r="ED1016" s="57"/>
      <c r="EE1016" s="57"/>
      <c r="EF1016" s="57"/>
      <c r="EG1016" s="57"/>
      <c r="EH1016" s="57"/>
      <c r="EI1016" s="57"/>
      <c r="EJ1016" s="57"/>
      <c r="EK1016" s="57"/>
      <c r="EL1016" s="57"/>
      <c r="EM1016" s="57"/>
      <c r="EN1016" s="57"/>
      <c r="EO1016" s="57"/>
      <c r="EP1016" s="57"/>
      <c r="EQ1016" s="57"/>
      <c r="ER1016" s="57"/>
      <c r="ES1016" s="57"/>
      <c r="ET1016" s="57"/>
      <c r="EU1016" s="57"/>
      <c r="EV1016" s="57"/>
      <c r="EW1016" s="57"/>
      <c r="EX1016" s="57"/>
      <c r="EY1016" s="57"/>
      <c r="EZ1016" s="57"/>
      <c r="FA1016" s="57"/>
      <c r="FB1016" s="57"/>
      <c r="FC1016" s="57"/>
      <c r="FD1016" s="57"/>
      <c r="FE1016" s="57"/>
      <c r="FF1016" s="57"/>
      <c r="FG1016" s="57"/>
      <c r="FH1016" s="57"/>
      <c r="FI1016" s="57"/>
      <c r="FJ1016" s="57"/>
      <c r="FK1016" s="57"/>
      <c r="FL1016" s="57"/>
      <c r="FM1016" s="57"/>
      <c r="FN1016" s="57"/>
      <c r="FO1016" s="57"/>
      <c r="FP1016" s="57"/>
      <c r="FQ1016" s="57"/>
      <c r="FR1016" s="57"/>
      <c r="FS1016" s="57"/>
      <c r="FT1016" s="57"/>
      <c r="FU1016" s="57"/>
      <c r="FV1016" s="57"/>
      <c r="FW1016" s="57"/>
      <c r="FX1016" s="57"/>
      <c r="FY1016" s="57"/>
      <c r="FZ1016" s="57"/>
      <c r="GA1016" s="57"/>
      <c r="GB1016" s="57"/>
      <c r="GC1016" s="57"/>
      <c r="GD1016" s="57"/>
      <c r="GE1016" s="57"/>
      <c r="GF1016" s="57"/>
      <c r="GG1016" s="57"/>
      <c r="GH1016" s="57"/>
      <c r="GI1016" s="57"/>
      <c r="GJ1016" s="57"/>
      <c r="GK1016" s="57"/>
      <c r="GL1016" s="57"/>
      <c r="GM1016" s="57"/>
      <c r="GN1016" s="57"/>
      <c r="GO1016" s="57"/>
      <c r="GP1016" s="57"/>
      <c r="GQ1016" s="57"/>
      <c r="GR1016" s="57"/>
      <c r="GS1016" s="57"/>
      <c r="GT1016" s="57"/>
      <c r="GU1016" s="57"/>
      <c r="GV1016" s="57"/>
      <c r="GW1016" s="57"/>
      <c r="GX1016" s="57"/>
      <c r="GY1016" s="57"/>
      <c r="GZ1016" s="57"/>
      <c r="HA1016" s="57"/>
      <c r="HB1016" s="57"/>
      <c r="HC1016" s="57"/>
      <c r="HD1016" s="57"/>
      <c r="HE1016" s="57"/>
      <c r="HF1016" s="57"/>
      <c r="HG1016" s="57"/>
      <c r="HH1016" s="57"/>
      <c r="HI1016" s="57"/>
      <c r="HJ1016" s="57"/>
      <c r="HK1016" s="57"/>
      <c r="HL1016" s="57"/>
      <c r="HM1016" s="57"/>
      <c r="HN1016" s="57"/>
      <c r="HO1016" s="57"/>
      <c r="HP1016" s="57"/>
      <c r="HQ1016" s="57"/>
      <c r="HR1016" s="57"/>
      <c r="HS1016" s="57"/>
      <c r="HT1016" s="57"/>
      <c r="HU1016" s="57"/>
      <c r="HV1016" s="57"/>
      <c r="HW1016" s="57"/>
      <c r="HX1016" s="57"/>
      <c r="HY1016" s="57"/>
      <c r="HZ1016" s="57"/>
      <c r="IA1016" s="57"/>
      <c r="IB1016" s="57"/>
      <c r="IC1016" s="57"/>
    </row>
    <row r="1017" spans="4:237">
      <c r="D1017" s="57"/>
      <c r="E1017" s="57"/>
      <c r="F1017" s="57"/>
      <c r="G1017" s="57"/>
      <c r="H1017" s="57"/>
      <c r="I1017" s="57"/>
      <c r="J1017" s="57"/>
      <c r="K1017" s="57"/>
      <c r="L1017" s="57"/>
      <c r="M1017" s="57"/>
      <c r="N1017" s="57"/>
      <c r="O1017" s="57"/>
      <c r="P1017" s="57"/>
      <c r="Q1017" s="57"/>
      <c r="R1017" s="57"/>
      <c r="S1017" s="57"/>
      <c r="T1017" s="57"/>
      <c r="U1017" s="57"/>
      <c r="V1017" s="57"/>
      <c r="W1017" s="57"/>
      <c r="X1017" s="57"/>
      <c r="Y1017" s="57"/>
      <c r="Z1017" s="57"/>
      <c r="AA1017" s="57"/>
      <c r="AB1017" s="57"/>
      <c r="AC1017" s="57"/>
      <c r="AD1017" s="57"/>
      <c r="AE1017" s="57"/>
      <c r="AF1017" s="57"/>
      <c r="AG1017" s="57"/>
      <c r="AH1017" s="57"/>
      <c r="AI1017" s="57"/>
      <c r="AJ1017" s="57"/>
      <c r="AK1017" s="57"/>
      <c r="AL1017" s="57"/>
      <c r="AM1017" s="57"/>
      <c r="AN1017" s="57"/>
      <c r="AO1017" s="57"/>
      <c r="AP1017" s="57"/>
      <c r="AQ1017" s="57"/>
      <c r="AR1017" s="57"/>
      <c r="AS1017" s="57"/>
      <c r="AT1017" s="57"/>
      <c r="AU1017" s="57"/>
      <c r="AV1017" s="57"/>
      <c r="AW1017" s="57"/>
      <c r="AX1017" s="57"/>
      <c r="AY1017" s="57"/>
      <c r="AZ1017" s="57"/>
      <c r="BA1017" s="57"/>
      <c r="BB1017" s="57"/>
      <c r="BC1017" s="57"/>
      <c r="BD1017" s="57"/>
      <c r="BE1017" s="57"/>
      <c r="BF1017" s="57"/>
      <c r="BG1017" s="57"/>
      <c r="BH1017" s="57"/>
      <c r="BI1017" s="57"/>
      <c r="BJ1017" s="57"/>
      <c r="BK1017" s="57"/>
      <c r="BL1017" s="57"/>
      <c r="BM1017" s="57"/>
      <c r="BN1017" s="57"/>
      <c r="BO1017" s="57"/>
      <c r="BP1017" s="57"/>
      <c r="BQ1017" s="57"/>
      <c r="BR1017" s="57"/>
      <c r="BS1017" s="57"/>
      <c r="BT1017" s="57"/>
      <c r="BU1017" s="57"/>
      <c r="BV1017" s="57"/>
      <c r="BW1017" s="57"/>
      <c r="BX1017" s="57"/>
      <c r="BY1017" s="57"/>
      <c r="BZ1017" s="57"/>
      <c r="CA1017" s="57"/>
      <c r="CB1017" s="57"/>
      <c r="CC1017" s="57"/>
      <c r="CD1017" s="57"/>
      <c r="CE1017" s="57"/>
      <c r="CF1017" s="57"/>
      <c r="CG1017" s="57"/>
      <c r="CH1017" s="57"/>
      <c r="CI1017" s="57"/>
      <c r="CJ1017" s="57"/>
      <c r="CK1017" s="57"/>
      <c r="CL1017" s="57"/>
      <c r="CM1017" s="57"/>
      <c r="CN1017" s="57"/>
      <c r="CO1017" s="57"/>
      <c r="CP1017" s="57"/>
      <c r="CQ1017" s="57"/>
      <c r="CR1017" s="57"/>
      <c r="CS1017" s="57"/>
      <c r="CT1017" s="57"/>
      <c r="CU1017" s="57"/>
      <c r="CV1017" s="57"/>
      <c r="CW1017" s="57"/>
      <c r="CX1017" s="57"/>
      <c r="CY1017" s="57"/>
      <c r="CZ1017" s="57"/>
      <c r="DA1017" s="57"/>
      <c r="DB1017" s="57"/>
      <c r="DC1017" s="57"/>
      <c r="DD1017" s="57"/>
      <c r="DE1017" s="57"/>
      <c r="DF1017" s="57"/>
      <c r="DG1017" s="57"/>
      <c r="DH1017" s="57"/>
      <c r="DI1017" s="57"/>
      <c r="DJ1017" s="57"/>
      <c r="DK1017" s="57"/>
      <c r="DL1017" s="57"/>
      <c r="DM1017" s="57"/>
      <c r="DN1017" s="57"/>
      <c r="DO1017" s="57"/>
      <c r="DP1017" s="57"/>
      <c r="DQ1017" s="57"/>
      <c r="DR1017" s="57"/>
      <c r="DS1017" s="57"/>
      <c r="DT1017" s="57"/>
      <c r="DU1017" s="57"/>
      <c r="DV1017" s="57"/>
      <c r="DW1017" s="57"/>
      <c r="DX1017" s="57"/>
      <c r="DY1017" s="57"/>
      <c r="DZ1017" s="57"/>
      <c r="EA1017" s="57"/>
      <c r="EB1017" s="57"/>
      <c r="EC1017" s="57"/>
      <c r="ED1017" s="57"/>
      <c r="EE1017" s="57"/>
      <c r="EF1017" s="57"/>
      <c r="EG1017" s="57"/>
      <c r="EH1017" s="57"/>
      <c r="EI1017" s="57"/>
      <c r="EJ1017" s="57"/>
      <c r="EK1017" s="57"/>
      <c r="EL1017" s="57"/>
      <c r="EM1017" s="57"/>
      <c r="EN1017" s="57"/>
      <c r="EO1017" s="57"/>
      <c r="EP1017" s="57"/>
      <c r="EQ1017" s="57"/>
      <c r="ER1017" s="57"/>
      <c r="ES1017" s="57"/>
      <c r="ET1017" s="57"/>
      <c r="EU1017" s="57"/>
      <c r="EV1017" s="57"/>
      <c r="EW1017" s="57"/>
      <c r="EX1017" s="57"/>
      <c r="EY1017" s="57"/>
      <c r="EZ1017" s="57"/>
      <c r="FA1017" s="57"/>
      <c r="FB1017" s="57"/>
      <c r="FC1017" s="57"/>
      <c r="FD1017" s="57"/>
      <c r="FE1017" s="57"/>
      <c r="FF1017" s="57"/>
      <c r="FG1017" s="57"/>
      <c r="FH1017" s="57"/>
      <c r="FI1017" s="57"/>
      <c r="FJ1017" s="57"/>
      <c r="FK1017" s="57"/>
      <c r="FL1017" s="57"/>
      <c r="FM1017" s="57"/>
      <c r="FN1017" s="57"/>
      <c r="FO1017" s="57"/>
      <c r="FP1017" s="57"/>
      <c r="FQ1017" s="57"/>
      <c r="FR1017" s="57"/>
      <c r="FS1017" s="57"/>
      <c r="FT1017" s="57"/>
      <c r="FU1017" s="57"/>
      <c r="FV1017" s="57"/>
      <c r="FW1017" s="57"/>
      <c r="FX1017" s="57"/>
      <c r="FY1017" s="57"/>
      <c r="FZ1017" s="57"/>
      <c r="GA1017" s="57"/>
      <c r="GB1017" s="57"/>
      <c r="GC1017" s="57"/>
      <c r="GD1017" s="57"/>
      <c r="GE1017" s="57"/>
      <c r="GF1017" s="57"/>
      <c r="GG1017" s="57"/>
      <c r="GH1017" s="57"/>
      <c r="GI1017" s="57"/>
      <c r="GJ1017" s="57"/>
      <c r="GK1017" s="57"/>
      <c r="GL1017" s="57"/>
      <c r="GM1017" s="57"/>
      <c r="GN1017" s="57"/>
      <c r="GO1017" s="57"/>
      <c r="GP1017" s="57"/>
      <c r="GQ1017" s="57"/>
      <c r="GR1017" s="57"/>
      <c r="GS1017" s="57"/>
      <c r="GT1017" s="57"/>
      <c r="GU1017" s="57"/>
      <c r="GV1017" s="57"/>
      <c r="GW1017" s="57"/>
      <c r="GX1017" s="57"/>
      <c r="GY1017" s="57"/>
      <c r="GZ1017" s="57"/>
      <c r="HA1017" s="57"/>
      <c r="HB1017" s="57"/>
      <c r="HC1017" s="57"/>
      <c r="HD1017" s="57"/>
      <c r="HE1017" s="57"/>
      <c r="HF1017" s="57"/>
      <c r="HG1017" s="57"/>
      <c r="HH1017" s="57"/>
      <c r="HI1017" s="57"/>
      <c r="HJ1017" s="57"/>
      <c r="HK1017" s="57"/>
      <c r="HL1017" s="57"/>
      <c r="HM1017" s="57"/>
      <c r="HN1017" s="57"/>
      <c r="HO1017" s="57"/>
      <c r="HP1017" s="57"/>
      <c r="HQ1017" s="57"/>
      <c r="HR1017" s="57"/>
      <c r="HS1017" s="57"/>
      <c r="HT1017" s="57"/>
      <c r="HU1017" s="57"/>
      <c r="HV1017" s="57"/>
      <c r="HW1017" s="57"/>
      <c r="HX1017" s="57"/>
      <c r="HY1017" s="57"/>
      <c r="HZ1017" s="57"/>
      <c r="IA1017" s="57"/>
      <c r="IB1017" s="57"/>
      <c r="IC1017" s="57"/>
    </row>
    <row r="1018" spans="4:237">
      <c r="D1018" s="57"/>
      <c r="E1018" s="57"/>
      <c r="F1018" s="57"/>
      <c r="G1018" s="57"/>
      <c r="H1018" s="57"/>
      <c r="I1018" s="57"/>
      <c r="J1018" s="57"/>
      <c r="K1018" s="57"/>
      <c r="L1018" s="57"/>
      <c r="M1018" s="57"/>
      <c r="N1018" s="57"/>
      <c r="O1018" s="57"/>
      <c r="P1018" s="57"/>
      <c r="Q1018" s="57"/>
      <c r="R1018" s="57"/>
      <c r="S1018" s="57"/>
      <c r="T1018" s="57"/>
      <c r="U1018" s="57"/>
      <c r="V1018" s="57"/>
      <c r="W1018" s="57"/>
      <c r="X1018" s="57"/>
      <c r="Y1018" s="57"/>
      <c r="Z1018" s="57"/>
      <c r="AA1018" s="57"/>
      <c r="AB1018" s="57"/>
      <c r="AC1018" s="57"/>
      <c r="AD1018" s="57"/>
      <c r="AE1018" s="57"/>
      <c r="AF1018" s="57"/>
      <c r="AG1018" s="57"/>
      <c r="AH1018" s="57"/>
      <c r="AI1018" s="57"/>
      <c r="AJ1018" s="57"/>
      <c r="AK1018" s="57"/>
      <c r="AL1018" s="57"/>
      <c r="AM1018" s="57"/>
      <c r="AN1018" s="57"/>
      <c r="AO1018" s="57"/>
      <c r="AP1018" s="57"/>
      <c r="AQ1018" s="57"/>
      <c r="AR1018" s="57"/>
      <c r="AS1018" s="57"/>
      <c r="AT1018" s="57"/>
      <c r="AU1018" s="57"/>
      <c r="AV1018" s="57"/>
      <c r="AW1018" s="57"/>
      <c r="AX1018" s="57"/>
      <c r="AY1018" s="57"/>
      <c r="AZ1018" s="57"/>
      <c r="BA1018" s="57"/>
      <c r="BB1018" s="57"/>
      <c r="BC1018" s="57"/>
      <c r="BD1018" s="57"/>
      <c r="BE1018" s="57"/>
      <c r="BF1018" s="57"/>
      <c r="BG1018" s="57"/>
      <c r="BH1018" s="57"/>
      <c r="BI1018" s="57"/>
      <c r="BJ1018" s="57"/>
      <c r="BK1018" s="57"/>
      <c r="BL1018" s="57"/>
      <c r="BM1018" s="57"/>
      <c r="BN1018" s="57"/>
      <c r="BO1018" s="57"/>
      <c r="BP1018" s="57"/>
      <c r="BQ1018" s="57"/>
      <c r="BR1018" s="57"/>
      <c r="BS1018" s="57"/>
      <c r="BT1018" s="57"/>
      <c r="BU1018" s="57"/>
      <c r="BV1018" s="57"/>
      <c r="BW1018" s="57"/>
      <c r="BX1018" s="57"/>
      <c r="BY1018" s="57"/>
      <c r="BZ1018" s="57"/>
      <c r="CA1018" s="57"/>
      <c r="CB1018" s="57"/>
      <c r="CC1018" s="57"/>
      <c r="CD1018" s="57"/>
      <c r="CE1018" s="57"/>
      <c r="CF1018" s="57"/>
      <c r="CG1018" s="57"/>
      <c r="CH1018" s="57"/>
      <c r="CI1018" s="57"/>
      <c r="CJ1018" s="57"/>
      <c r="CK1018" s="57"/>
      <c r="CL1018" s="57"/>
      <c r="CM1018" s="57"/>
      <c r="CN1018" s="57"/>
      <c r="CO1018" s="57"/>
      <c r="CP1018" s="57"/>
      <c r="CQ1018" s="57"/>
      <c r="CR1018" s="57"/>
      <c r="CS1018" s="57"/>
      <c r="CT1018" s="57"/>
      <c r="CU1018" s="57"/>
      <c r="CV1018" s="57"/>
      <c r="CW1018" s="57"/>
      <c r="CX1018" s="57"/>
      <c r="CY1018" s="57"/>
      <c r="CZ1018" s="57"/>
      <c r="DA1018" s="57"/>
      <c r="DB1018" s="57"/>
      <c r="DC1018" s="57"/>
      <c r="DD1018" s="57"/>
      <c r="DE1018" s="57"/>
      <c r="DF1018" s="57"/>
      <c r="DG1018" s="57"/>
      <c r="DH1018" s="57"/>
      <c r="DI1018" s="57"/>
      <c r="DJ1018" s="57"/>
      <c r="DK1018" s="57"/>
      <c r="DL1018" s="57"/>
      <c r="DM1018" s="57"/>
      <c r="DN1018" s="57"/>
      <c r="DO1018" s="57"/>
      <c r="DP1018" s="57"/>
      <c r="DQ1018" s="57"/>
      <c r="DR1018" s="57"/>
      <c r="DS1018" s="57"/>
      <c r="DT1018" s="57"/>
      <c r="DU1018" s="57"/>
      <c r="DV1018" s="57"/>
      <c r="DW1018" s="57"/>
      <c r="DX1018" s="57"/>
      <c r="DY1018" s="57"/>
      <c r="DZ1018" s="57"/>
      <c r="EA1018" s="57"/>
      <c r="EB1018" s="57"/>
      <c r="EC1018" s="57"/>
      <c r="ED1018" s="57"/>
      <c r="EE1018" s="57"/>
      <c r="EF1018" s="57"/>
      <c r="EG1018" s="57"/>
      <c r="EH1018" s="57"/>
      <c r="EI1018" s="57"/>
      <c r="EJ1018" s="57"/>
      <c r="EK1018" s="57"/>
      <c r="EL1018" s="57"/>
      <c r="EM1018" s="57"/>
      <c r="EN1018" s="57"/>
      <c r="EO1018" s="57"/>
      <c r="EP1018" s="57"/>
      <c r="EQ1018" s="57"/>
      <c r="ER1018" s="57"/>
      <c r="ES1018" s="57"/>
      <c r="ET1018" s="57"/>
      <c r="EU1018" s="57"/>
      <c r="EV1018" s="57"/>
      <c r="EW1018" s="57"/>
      <c r="EX1018" s="57"/>
      <c r="EY1018" s="57"/>
      <c r="EZ1018" s="57"/>
      <c r="FA1018" s="57"/>
      <c r="FB1018" s="57"/>
      <c r="FC1018" s="57"/>
      <c r="FD1018" s="57"/>
      <c r="FE1018" s="57"/>
      <c r="FF1018" s="57"/>
      <c r="FG1018" s="57"/>
      <c r="FH1018" s="57"/>
      <c r="FI1018" s="57"/>
      <c r="FJ1018" s="57"/>
      <c r="FK1018" s="57"/>
      <c r="FL1018" s="57"/>
      <c r="FM1018" s="57"/>
      <c r="FN1018" s="57"/>
      <c r="FO1018" s="57"/>
      <c r="FP1018" s="57"/>
      <c r="FQ1018" s="57"/>
      <c r="FR1018" s="57"/>
      <c r="FS1018" s="57"/>
      <c r="FT1018" s="57"/>
      <c r="FU1018" s="57"/>
      <c r="FV1018" s="57"/>
      <c r="FW1018" s="57"/>
      <c r="FX1018" s="57"/>
      <c r="FY1018" s="57"/>
      <c r="FZ1018" s="57"/>
      <c r="GA1018" s="57"/>
      <c r="GB1018" s="57"/>
      <c r="GC1018" s="57"/>
      <c r="GD1018" s="57"/>
      <c r="GE1018" s="57"/>
      <c r="GF1018" s="57"/>
      <c r="GG1018" s="57"/>
      <c r="GH1018" s="57"/>
      <c r="GI1018" s="57"/>
      <c r="GJ1018" s="57"/>
      <c r="GK1018" s="57"/>
      <c r="GL1018" s="57"/>
      <c r="GM1018" s="57"/>
      <c r="GN1018" s="57"/>
      <c r="GO1018" s="57"/>
      <c r="GP1018" s="57"/>
      <c r="GQ1018" s="57"/>
      <c r="GR1018" s="57"/>
      <c r="GS1018" s="57"/>
      <c r="GT1018" s="57"/>
      <c r="GU1018" s="57"/>
      <c r="GV1018" s="57"/>
      <c r="GW1018" s="57"/>
      <c r="GX1018" s="57"/>
      <c r="GY1018" s="57"/>
      <c r="GZ1018" s="57"/>
      <c r="HA1018" s="57"/>
      <c r="HB1018" s="57"/>
      <c r="HC1018" s="57"/>
      <c r="HD1018" s="57"/>
      <c r="HE1018" s="57"/>
      <c r="HF1018" s="57"/>
      <c r="HG1018" s="57"/>
      <c r="HH1018" s="57"/>
      <c r="HI1018" s="57"/>
      <c r="HJ1018" s="57"/>
      <c r="HK1018" s="57"/>
      <c r="HL1018" s="57"/>
      <c r="HM1018" s="57"/>
      <c r="HN1018" s="57"/>
      <c r="HO1018" s="57"/>
      <c r="HP1018" s="57"/>
      <c r="HQ1018" s="57"/>
      <c r="HR1018" s="57"/>
      <c r="HS1018" s="57"/>
      <c r="HT1018" s="57"/>
      <c r="HU1018" s="57"/>
      <c r="HV1018" s="57"/>
      <c r="HW1018" s="57"/>
      <c r="HX1018" s="57"/>
      <c r="HY1018" s="57"/>
      <c r="HZ1018" s="57"/>
      <c r="IA1018" s="57"/>
      <c r="IB1018" s="57"/>
      <c r="IC1018" s="57"/>
    </row>
    <row r="1019" spans="4:237">
      <c r="D1019" s="57"/>
      <c r="E1019" s="57"/>
      <c r="F1019" s="57"/>
      <c r="G1019" s="57"/>
      <c r="H1019" s="57"/>
      <c r="I1019" s="57"/>
      <c r="J1019" s="57"/>
      <c r="K1019" s="57"/>
      <c r="L1019" s="57"/>
      <c r="M1019" s="57"/>
      <c r="N1019" s="57"/>
      <c r="O1019" s="57"/>
      <c r="P1019" s="57"/>
      <c r="Q1019" s="57"/>
      <c r="R1019" s="57"/>
      <c r="S1019" s="57"/>
      <c r="T1019" s="57"/>
      <c r="U1019" s="57"/>
      <c r="V1019" s="57"/>
      <c r="W1019" s="57"/>
      <c r="X1019" s="57"/>
      <c r="Y1019" s="57"/>
      <c r="Z1019" s="57"/>
      <c r="AA1019" s="57"/>
      <c r="AB1019" s="57"/>
      <c r="AC1019" s="57"/>
      <c r="AD1019" s="57"/>
      <c r="AE1019" s="57"/>
      <c r="AF1019" s="57"/>
      <c r="AG1019" s="57"/>
      <c r="AH1019" s="57"/>
      <c r="AI1019" s="57"/>
      <c r="AJ1019" s="57"/>
      <c r="AK1019" s="57"/>
      <c r="AL1019" s="57"/>
      <c r="AM1019" s="57"/>
      <c r="AN1019" s="57"/>
      <c r="AO1019" s="57"/>
      <c r="AP1019" s="57"/>
      <c r="AQ1019" s="57"/>
      <c r="AR1019" s="57"/>
      <c r="AS1019" s="57"/>
      <c r="AT1019" s="57"/>
      <c r="AU1019" s="57"/>
      <c r="AV1019" s="57"/>
      <c r="AW1019" s="57"/>
      <c r="AX1019" s="57"/>
      <c r="AY1019" s="57"/>
      <c r="AZ1019" s="57"/>
      <c r="BA1019" s="57"/>
      <c r="BB1019" s="57"/>
      <c r="BC1019" s="57"/>
      <c r="BD1019" s="57"/>
      <c r="BE1019" s="57"/>
      <c r="BF1019" s="57"/>
      <c r="BG1019" s="57"/>
      <c r="BH1019" s="57"/>
      <c r="BI1019" s="57"/>
      <c r="BJ1019" s="57"/>
      <c r="BK1019" s="57"/>
      <c r="BL1019" s="57"/>
      <c r="BM1019" s="57"/>
      <c r="BN1019" s="57"/>
      <c r="BO1019" s="57"/>
      <c r="BP1019" s="57"/>
      <c r="BQ1019" s="57"/>
      <c r="BR1019" s="57"/>
      <c r="BS1019" s="57"/>
      <c r="BT1019" s="57"/>
      <c r="BU1019" s="57"/>
      <c r="BV1019" s="57"/>
      <c r="BW1019" s="57"/>
      <c r="BX1019" s="57"/>
      <c r="BY1019" s="57"/>
      <c r="BZ1019" s="57"/>
      <c r="CA1019" s="57"/>
      <c r="CB1019" s="57"/>
      <c r="CC1019" s="57"/>
      <c r="CD1019" s="57"/>
      <c r="CE1019" s="57"/>
      <c r="CF1019" s="57"/>
      <c r="CG1019" s="57"/>
      <c r="CH1019" s="57"/>
      <c r="CI1019" s="57"/>
      <c r="CJ1019" s="57"/>
      <c r="CK1019" s="57"/>
      <c r="CL1019" s="57"/>
      <c r="CM1019" s="57"/>
      <c r="CN1019" s="57"/>
      <c r="CO1019" s="57"/>
      <c r="CP1019" s="57"/>
      <c r="CQ1019" s="57"/>
      <c r="CR1019" s="57"/>
      <c r="CS1019" s="57"/>
      <c r="CT1019" s="57"/>
      <c r="CU1019" s="57"/>
      <c r="CV1019" s="57"/>
      <c r="CW1019" s="57"/>
      <c r="CX1019" s="57"/>
      <c r="CY1019" s="57"/>
      <c r="CZ1019" s="57"/>
      <c r="DA1019" s="57"/>
      <c r="DB1019" s="57"/>
      <c r="DC1019" s="57"/>
      <c r="DD1019" s="57"/>
      <c r="DE1019" s="57"/>
      <c r="DF1019" s="57"/>
      <c r="DG1019" s="57"/>
      <c r="DH1019" s="57"/>
      <c r="DI1019" s="57"/>
      <c r="DJ1019" s="57"/>
      <c r="DK1019" s="57"/>
      <c r="DL1019" s="57"/>
      <c r="DM1019" s="57"/>
      <c r="DN1019" s="57"/>
      <c r="DO1019" s="57"/>
      <c r="DP1019" s="57"/>
      <c r="DQ1019" s="57"/>
      <c r="DR1019" s="57"/>
      <c r="DS1019" s="57"/>
      <c r="DT1019" s="57"/>
      <c r="DU1019" s="57"/>
      <c r="DV1019" s="57"/>
      <c r="DW1019" s="57"/>
      <c r="DX1019" s="57"/>
      <c r="DY1019" s="57"/>
      <c r="DZ1019" s="57"/>
      <c r="EA1019" s="57"/>
      <c r="EB1019" s="57"/>
      <c r="EC1019" s="57"/>
      <c r="ED1019" s="57"/>
      <c r="EE1019" s="57"/>
      <c r="EF1019" s="57"/>
      <c r="EG1019" s="57"/>
      <c r="EH1019" s="57"/>
      <c r="EI1019" s="57"/>
      <c r="EJ1019" s="57"/>
      <c r="EK1019" s="57"/>
      <c r="EL1019" s="57"/>
      <c r="EM1019" s="57"/>
      <c r="EN1019" s="57"/>
      <c r="EO1019" s="57"/>
      <c r="EP1019" s="57"/>
      <c r="EQ1019" s="57"/>
      <c r="ER1019" s="57"/>
      <c r="ES1019" s="57"/>
      <c r="ET1019" s="57"/>
      <c r="EU1019" s="57"/>
      <c r="EV1019" s="57"/>
      <c r="EW1019" s="57"/>
      <c r="EX1019" s="57"/>
      <c r="EY1019" s="57"/>
      <c r="EZ1019" s="57"/>
      <c r="FA1019" s="57"/>
      <c r="FB1019" s="57"/>
      <c r="FC1019" s="57"/>
      <c r="FD1019" s="57"/>
      <c r="FE1019" s="57"/>
      <c r="FF1019" s="57"/>
      <c r="FG1019" s="57"/>
      <c r="FH1019" s="57"/>
      <c r="FI1019" s="57"/>
      <c r="FJ1019" s="57"/>
      <c r="FK1019" s="57"/>
      <c r="FL1019" s="57"/>
      <c r="FM1019" s="57"/>
      <c r="FN1019" s="57"/>
      <c r="FO1019" s="57"/>
      <c r="FP1019" s="57"/>
      <c r="FQ1019" s="57"/>
      <c r="FR1019" s="57"/>
      <c r="FS1019" s="57"/>
      <c r="FT1019" s="57"/>
      <c r="FU1019" s="57"/>
      <c r="FV1019" s="57"/>
      <c r="FW1019" s="57"/>
      <c r="FX1019" s="57"/>
      <c r="FY1019" s="57"/>
      <c r="FZ1019" s="57"/>
      <c r="GA1019" s="57"/>
      <c r="GB1019" s="57"/>
      <c r="GC1019" s="57"/>
      <c r="GD1019" s="57"/>
      <c r="GE1019" s="57"/>
      <c r="GF1019" s="57"/>
      <c r="GG1019" s="57"/>
      <c r="GH1019" s="57"/>
      <c r="GI1019" s="57"/>
      <c r="GJ1019" s="57"/>
      <c r="GK1019" s="57"/>
      <c r="GL1019" s="57"/>
      <c r="GM1019" s="57"/>
      <c r="GN1019" s="57"/>
      <c r="GO1019" s="57"/>
      <c r="GP1019" s="57"/>
      <c r="GQ1019" s="57"/>
      <c r="GR1019" s="57"/>
      <c r="GS1019" s="57"/>
      <c r="GT1019" s="57"/>
      <c r="GU1019" s="57"/>
      <c r="GV1019" s="57"/>
      <c r="GW1019" s="57"/>
      <c r="GX1019" s="57"/>
      <c r="GY1019" s="57"/>
      <c r="GZ1019" s="57"/>
      <c r="HA1019" s="57"/>
      <c r="HB1019" s="57"/>
      <c r="HC1019" s="57"/>
      <c r="HD1019" s="57"/>
      <c r="HE1019" s="57"/>
      <c r="HF1019" s="57"/>
      <c r="HG1019" s="57"/>
      <c r="HH1019" s="57"/>
      <c r="HI1019" s="57"/>
      <c r="HJ1019" s="57"/>
      <c r="HK1019" s="57"/>
      <c r="HL1019" s="57"/>
      <c r="HM1019" s="57"/>
      <c r="HN1019" s="57"/>
      <c r="HO1019" s="57"/>
      <c r="HP1019" s="57"/>
      <c r="HQ1019" s="57"/>
      <c r="HR1019" s="57"/>
      <c r="HS1019" s="57"/>
      <c r="HT1019" s="57"/>
      <c r="HU1019" s="57"/>
      <c r="HV1019" s="57"/>
      <c r="HW1019" s="57"/>
      <c r="HX1019" s="57"/>
      <c r="HY1019" s="57"/>
      <c r="HZ1019" s="57"/>
      <c r="IA1019" s="57"/>
      <c r="IB1019" s="57"/>
      <c r="IC1019" s="57"/>
    </row>
    <row r="1020" spans="4:237">
      <c r="D1020" s="57"/>
      <c r="E1020" s="57"/>
      <c r="F1020" s="57"/>
      <c r="G1020" s="57"/>
      <c r="H1020" s="57"/>
      <c r="I1020" s="57"/>
      <c r="J1020" s="57"/>
      <c r="K1020" s="57"/>
      <c r="L1020" s="57"/>
      <c r="M1020" s="57"/>
      <c r="N1020" s="57"/>
      <c r="O1020" s="57"/>
      <c r="P1020" s="57"/>
      <c r="Q1020" s="57"/>
      <c r="R1020" s="57"/>
      <c r="S1020" s="57"/>
      <c r="T1020" s="57"/>
      <c r="U1020" s="57"/>
      <c r="V1020" s="57"/>
      <c r="W1020" s="57"/>
      <c r="X1020" s="57"/>
      <c r="Y1020" s="57"/>
      <c r="Z1020" s="57"/>
      <c r="AA1020" s="57"/>
      <c r="AB1020" s="57"/>
      <c r="AC1020" s="57"/>
      <c r="AD1020" s="57"/>
      <c r="AE1020" s="57"/>
      <c r="AF1020" s="57"/>
      <c r="AG1020" s="57"/>
      <c r="AH1020" s="57"/>
      <c r="AI1020" s="57"/>
      <c r="AJ1020" s="57"/>
      <c r="AK1020" s="57"/>
      <c r="AL1020" s="57"/>
      <c r="AM1020" s="57"/>
      <c r="AN1020" s="57"/>
      <c r="AO1020" s="57"/>
      <c r="AP1020" s="57"/>
      <c r="AQ1020" s="57"/>
      <c r="AR1020" s="57"/>
      <c r="AS1020" s="57"/>
      <c r="AT1020" s="57"/>
      <c r="AU1020" s="57"/>
      <c r="AV1020" s="57"/>
      <c r="AW1020" s="57"/>
      <c r="AX1020" s="57"/>
      <c r="AY1020" s="57"/>
      <c r="AZ1020" s="57"/>
      <c r="BA1020" s="57"/>
      <c r="BB1020" s="57"/>
      <c r="BC1020" s="57"/>
      <c r="BD1020" s="57"/>
      <c r="BE1020" s="57"/>
      <c r="BF1020" s="57"/>
      <c r="BG1020" s="57"/>
      <c r="BH1020" s="57"/>
      <c r="BI1020" s="57"/>
      <c r="BJ1020" s="57"/>
      <c r="BK1020" s="57"/>
      <c r="BL1020" s="57"/>
      <c r="BM1020" s="57"/>
      <c r="BN1020" s="57"/>
      <c r="BO1020" s="57"/>
      <c r="BP1020" s="57"/>
      <c r="BQ1020" s="57"/>
      <c r="BR1020" s="57"/>
      <c r="BS1020" s="57"/>
      <c r="BT1020" s="57"/>
      <c r="BU1020" s="57"/>
      <c r="BV1020" s="57"/>
      <c r="BW1020" s="57"/>
      <c r="BX1020" s="57"/>
      <c r="BY1020" s="57"/>
      <c r="BZ1020" s="57"/>
      <c r="CA1020" s="57"/>
      <c r="CB1020" s="57"/>
      <c r="CC1020" s="57"/>
      <c r="CD1020" s="57"/>
      <c r="CE1020" s="57"/>
      <c r="CF1020" s="57"/>
      <c r="CG1020" s="57"/>
      <c r="CH1020" s="57"/>
      <c r="CI1020" s="57"/>
      <c r="CJ1020" s="57"/>
      <c r="CK1020" s="57"/>
      <c r="CL1020" s="57"/>
      <c r="CM1020" s="57"/>
      <c r="CN1020" s="57"/>
      <c r="CO1020" s="57"/>
      <c r="CP1020" s="57"/>
      <c r="CQ1020" s="57"/>
      <c r="CR1020" s="57"/>
      <c r="CS1020" s="57"/>
      <c r="CT1020" s="57"/>
      <c r="CU1020" s="57"/>
      <c r="CV1020" s="57"/>
      <c r="CW1020" s="57"/>
      <c r="CX1020" s="57"/>
      <c r="CY1020" s="57"/>
      <c r="CZ1020" s="57"/>
      <c r="DA1020" s="57"/>
      <c r="DB1020" s="57"/>
      <c r="DC1020" s="57"/>
      <c r="DD1020" s="57"/>
      <c r="DE1020" s="57"/>
      <c r="DF1020" s="57"/>
      <c r="DG1020" s="57"/>
      <c r="DH1020" s="57"/>
      <c r="DI1020" s="57"/>
      <c r="DJ1020" s="57"/>
      <c r="DK1020" s="57"/>
      <c r="DL1020" s="57"/>
      <c r="DM1020" s="57"/>
      <c r="DN1020" s="57"/>
      <c r="DO1020" s="57"/>
      <c r="DP1020" s="57"/>
      <c r="DQ1020" s="57"/>
      <c r="DR1020" s="57"/>
      <c r="DS1020" s="57"/>
      <c r="DT1020" s="57"/>
      <c r="DU1020" s="57"/>
      <c r="DV1020" s="57"/>
      <c r="DW1020" s="57"/>
      <c r="DX1020" s="57"/>
      <c r="DY1020" s="57"/>
      <c r="DZ1020" s="57"/>
      <c r="EA1020" s="57"/>
      <c r="EB1020" s="57"/>
      <c r="EC1020" s="57"/>
      <c r="ED1020" s="57"/>
      <c r="EE1020" s="57"/>
      <c r="EF1020" s="57"/>
      <c r="EG1020" s="57"/>
      <c r="EH1020" s="57"/>
      <c r="EI1020" s="57"/>
      <c r="EJ1020" s="57"/>
      <c r="EK1020" s="57"/>
      <c r="EL1020" s="57"/>
      <c r="EM1020" s="57"/>
      <c r="EN1020" s="57"/>
      <c r="EO1020" s="57"/>
      <c r="EP1020" s="57"/>
      <c r="EQ1020" s="57"/>
      <c r="ER1020" s="57"/>
      <c r="ES1020" s="57"/>
      <c r="ET1020" s="57"/>
      <c r="EU1020" s="57"/>
      <c r="EV1020" s="57"/>
      <c r="EW1020" s="57"/>
      <c r="EX1020" s="57"/>
      <c r="EY1020" s="57"/>
      <c r="EZ1020" s="57"/>
      <c r="FA1020" s="57"/>
      <c r="FB1020" s="57"/>
      <c r="FC1020" s="57"/>
      <c r="FD1020" s="57"/>
      <c r="FE1020" s="57"/>
      <c r="FF1020" s="57"/>
      <c r="FG1020" s="57"/>
      <c r="FH1020" s="57"/>
      <c r="FI1020" s="57"/>
      <c r="FJ1020" s="57"/>
      <c r="FK1020" s="57"/>
      <c r="FL1020" s="57"/>
      <c r="FM1020" s="57"/>
      <c r="FN1020" s="57"/>
      <c r="FO1020" s="57"/>
      <c r="FP1020" s="57"/>
      <c r="FQ1020" s="57"/>
      <c r="FR1020" s="57"/>
      <c r="FS1020" s="57"/>
      <c r="FT1020" s="57"/>
      <c r="FU1020" s="57"/>
      <c r="FV1020" s="57"/>
      <c r="FW1020" s="57"/>
      <c r="FX1020" s="57"/>
      <c r="FY1020" s="57"/>
      <c r="FZ1020" s="57"/>
      <c r="GA1020" s="57"/>
      <c r="GB1020" s="57"/>
      <c r="GC1020" s="57"/>
      <c r="GD1020" s="57"/>
      <c r="GE1020" s="57"/>
      <c r="GF1020" s="57"/>
      <c r="GG1020" s="57"/>
      <c r="GH1020" s="57"/>
      <c r="GI1020" s="57"/>
      <c r="GJ1020" s="57"/>
      <c r="GK1020" s="57"/>
      <c r="GL1020" s="57"/>
      <c r="GM1020" s="57"/>
      <c r="GN1020" s="57"/>
      <c r="GO1020" s="57"/>
      <c r="GP1020" s="57"/>
      <c r="GQ1020" s="57"/>
      <c r="GR1020" s="57"/>
      <c r="GS1020" s="57"/>
      <c r="GT1020" s="57"/>
      <c r="GU1020" s="57"/>
      <c r="GV1020" s="57"/>
      <c r="GW1020" s="57"/>
      <c r="GX1020" s="57"/>
      <c r="GY1020" s="57"/>
      <c r="GZ1020" s="57"/>
      <c r="HA1020" s="57"/>
      <c r="HB1020" s="57"/>
      <c r="HC1020" s="57"/>
      <c r="HD1020" s="57"/>
      <c r="HE1020" s="57"/>
      <c r="HF1020" s="57"/>
      <c r="HG1020" s="57"/>
      <c r="HH1020" s="57"/>
      <c r="HI1020" s="57"/>
      <c r="HJ1020" s="57"/>
      <c r="HK1020" s="57"/>
      <c r="HL1020" s="57"/>
      <c r="HM1020" s="57"/>
      <c r="HN1020" s="57"/>
      <c r="HO1020" s="57"/>
      <c r="HP1020" s="57"/>
      <c r="HQ1020" s="57"/>
      <c r="HR1020" s="57"/>
      <c r="HS1020" s="57"/>
      <c r="HT1020" s="57"/>
      <c r="HU1020" s="57"/>
      <c r="HV1020" s="57"/>
      <c r="HW1020" s="57"/>
      <c r="HX1020" s="57"/>
      <c r="HY1020" s="57"/>
      <c r="HZ1020" s="57"/>
      <c r="IA1020" s="57"/>
      <c r="IB1020" s="57"/>
      <c r="IC1020" s="57"/>
    </row>
    <row r="1021" spans="4:237">
      <c r="D1021" s="57"/>
      <c r="E1021" s="57"/>
      <c r="F1021" s="57"/>
      <c r="G1021" s="57"/>
      <c r="H1021" s="57"/>
      <c r="I1021" s="57"/>
      <c r="J1021" s="57"/>
      <c r="K1021" s="57"/>
      <c r="L1021" s="57"/>
      <c r="M1021" s="57"/>
      <c r="N1021" s="57"/>
      <c r="O1021" s="57"/>
      <c r="P1021" s="57"/>
      <c r="Q1021" s="57"/>
      <c r="R1021" s="57"/>
      <c r="S1021" s="57"/>
      <c r="T1021" s="57"/>
      <c r="U1021" s="57"/>
      <c r="V1021" s="57"/>
      <c r="W1021" s="57"/>
      <c r="X1021" s="57"/>
      <c r="Y1021" s="57"/>
      <c r="Z1021" s="57"/>
      <c r="AA1021" s="57"/>
      <c r="AB1021" s="57"/>
      <c r="AC1021" s="57"/>
      <c r="AD1021" s="57"/>
      <c r="AE1021" s="57"/>
      <c r="AF1021" s="57"/>
      <c r="AG1021" s="57"/>
      <c r="AH1021" s="57"/>
      <c r="AI1021" s="57"/>
      <c r="AJ1021" s="57"/>
      <c r="AK1021" s="57"/>
      <c r="AL1021" s="57"/>
      <c r="AM1021" s="57"/>
      <c r="AN1021" s="57"/>
      <c r="AO1021" s="57"/>
      <c r="AP1021" s="57"/>
      <c r="AQ1021" s="57"/>
      <c r="AR1021" s="57"/>
      <c r="AS1021" s="57"/>
      <c r="AT1021" s="57"/>
      <c r="AU1021" s="57"/>
      <c r="AV1021" s="57"/>
      <c r="AW1021" s="57"/>
      <c r="AX1021" s="57"/>
      <c r="AY1021" s="57"/>
      <c r="AZ1021" s="57"/>
      <c r="BA1021" s="57"/>
      <c r="BB1021" s="57"/>
      <c r="BC1021" s="57"/>
      <c r="BD1021" s="57"/>
      <c r="BE1021" s="57"/>
      <c r="BF1021" s="57"/>
      <c r="BG1021" s="57"/>
      <c r="BH1021" s="57"/>
      <c r="BI1021" s="57"/>
      <c r="BJ1021" s="57"/>
      <c r="BK1021" s="57"/>
      <c r="BL1021" s="57"/>
      <c r="BM1021" s="57"/>
      <c r="BN1021" s="57"/>
      <c r="BO1021" s="57"/>
      <c r="BP1021" s="57"/>
      <c r="BQ1021" s="57"/>
      <c r="BR1021" s="57"/>
      <c r="BS1021" s="57"/>
      <c r="BT1021" s="57"/>
      <c r="BU1021" s="57"/>
      <c r="BV1021" s="57"/>
      <c r="BW1021" s="57"/>
      <c r="BX1021" s="57"/>
      <c r="BY1021" s="57"/>
      <c r="BZ1021" s="57"/>
      <c r="CA1021" s="57"/>
      <c r="CB1021" s="57"/>
      <c r="CC1021" s="57"/>
      <c r="CD1021" s="57"/>
      <c r="CE1021" s="57"/>
      <c r="CF1021" s="57"/>
      <c r="CG1021" s="57"/>
      <c r="CH1021" s="57"/>
      <c r="CI1021" s="57"/>
      <c r="CJ1021" s="57"/>
      <c r="CK1021" s="57"/>
      <c r="CL1021" s="57"/>
      <c r="CM1021" s="57"/>
      <c r="CN1021" s="57"/>
      <c r="CO1021" s="57"/>
      <c r="CP1021" s="57"/>
      <c r="CQ1021" s="57"/>
      <c r="CR1021" s="57"/>
      <c r="CS1021" s="57"/>
      <c r="CT1021" s="57"/>
      <c r="CU1021" s="57"/>
      <c r="CV1021" s="57"/>
      <c r="CW1021" s="57"/>
      <c r="CX1021" s="57"/>
      <c r="CY1021" s="57"/>
      <c r="CZ1021" s="57"/>
      <c r="DA1021" s="57"/>
      <c r="DB1021" s="57"/>
      <c r="DC1021" s="57"/>
      <c r="DD1021" s="57"/>
      <c r="DE1021" s="57"/>
      <c r="DF1021" s="57"/>
      <c r="DG1021" s="57"/>
      <c r="DH1021" s="57"/>
      <c r="DI1021" s="57"/>
      <c r="DJ1021" s="57"/>
      <c r="DK1021" s="57"/>
      <c r="DL1021" s="57"/>
      <c r="DM1021" s="57"/>
      <c r="DN1021" s="57"/>
      <c r="DO1021" s="57"/>
      <c r="DP1021" s="57"/>
      <c r="DQ1021" s="57"/>
      <c r="DR1021" s="57"/>
      <c r="DS1021" s="57"/>
      <c r="DT1021" s="57"/>
      <c r="DU1021" s="57"/>
      <c r="DV1021" s="57"/>
      <c r="DW1021" s="57"/>
      <c r="DX1021" s="57"/>
      <c r="DY1021" s="57"/>
      <c r="DZ1021" s="57"/>
      <c r="EA1021" s="57"/>
      <c r="EB1021" s="57"/>
      <c r="EC1021" s="57"/>
      <c r="ED1021" s="57"/>
      <c r="EE1021" s="57"/>
      <c r="EF1021" s="57"/>
      <c r="EG1021" s="57"/>
      <c r="EH1021" s="57"/>
      <c r="EI1021" s="57"/>
      <c r="EJ1021" s="57"/>
      <c r="EK1021" s="57"/>
      <c r="EL1021" s="57"/>
      <c r="EM1021" s="57"/>
      <c r="EN1021" s="57"/>
      <c r="EO1021" s="57"/>
      <c r="EP1021" s="57"/>
      <c r="EQ1021" s="57"/>
      <c r="ER1021" s="57"/>
      <c r="ES1021" s="57"/>
      <c r="ET1021" s="57"/>
      <c r="EU1021" s="57"/>
      <c r="EV1021" s="57"/>
      <c r="EW1021" s="57"/>
      <c r="EX1021" s="57"/>
      <c r="EY1021" s="57"/>
      <c r="EZ1021" s="57"/>
      <c r="FA1021" s="57"/>
      <c r="FB1021" s="57"/>
      <c r="FC1021" s="57"/>
      <c r="FD1021" s="57"/>
      <c r="FE1021" s="57"/>
      <c r="FF1021" s="57"/>
      <c r="FG1021" s="57"/>
      <c r="FH1021" s="57"/>
      <c r="FI1021" s="57"/>
      <c r="FJ1021" s="57"/>
      <c r="FK1021" s="57"/>
      <c r="FL1021" s="57"/>
      <c r="FM1021" s="57"/>
      <c r="FN1021" s="57"/>
      <c r="FO1021" s="57"/>
      <c r="FP1021" s="57"/>
      <c r="FQ1021" s="57"/>
      <c r="FR1021" s="57"/>
      <c r="FS1021" s="57"/>
      <c r="FT1021" s="57"/>
      <c r="FU1021" s="57"/>
      <c r="FV1021" s="57"/>
      <c r="FW1021" s="57"/>
      <c r="FX1021" s="57"/>
      <c r="FY1021" s="57"/>
      <c r="FZ1021" s="57"/>
      <c r="GA1021" s="57"/>
      <c r="GB1021" s="57"/>
      <c r="GC1021" s="57"/>
      <c r="GD1021" s="57"/>
      <c r="GE1021" s="57"/>
      <c r="GF1021" s="57"/>
      <c r="GG1021" s="57"/>
      <c r="GH1021" s="57"/>
      <c r="GI1021" s="57"/>
      <c r="GJ1021" s="57"/>
      <c r="GK1021" s="57"/>
      <c r="GL1021" s="57"/>
      <c r="GM1021" s="57"/>
      <c r="GN1021" s="57"/>
      <c r="GO1021" s="57"/>
      <c r="GP1021" s="57"/>
      <c r="GQ1021" s="57"/>
      <c r="GR1021" s="57"/>
      <c r="GS1021" s="57"/>
      <c r="GT1021" s="57"/>
      <c r="GU1021" s="57"/>
      <c r="GV1021" s="57"/>
      <c r="GW1021" s="57"/>
      <c r="GX1021" s="57"/>
      <c r="GY1021" s="57"/>
      <c r="GZ1021" s="57"/>
      <c r="HA1021" s="57"/>
      <c r="HB1021" s="57"/>
      <c r="HC1021" s="57"/>
      <c r="HD1021" s="57"/>
      <c r="HE1021" s="57"/>
      <c r="HF1021" s="57"/>
      <c r="HG1021" s="57"/>
      <c r="HH1021" s="57"/>
      <c r="HI1021" s="57"/>
      <c r="HJ1021" s="57"/>
      <c r="HK1021" s="57"/>
      <c r="HL1021" s="57"/>
      <c r="HM1021" s="57"/>
      <c r="HN1021" s="57"/>
      <c r="HO1021" s="57"/>
      <c r="HP1021" s="57"/>
      <c r="HQ1021" s="57"/>
      <c r="HR1021" s="57"/>
      <c r="HS1021" s="57"/>
      <c r="HT1021" s="57"/>
      <c r="HU1021" s="57"/>
      <c r="HV1021" s="57"/>
      <c r="HW1021" s="57"/>
      <c r="HX1021" s="57"/>
      <c r="HY1021" s="57"/>
      <c r="HZ1021" s="57"/>
      <c r="IA1021" s="57"/>
      <c r="IB1021" s="57"/>
      <c r="IC1021" s="57"/>
    </row>
    <row r="1022" spans="4:237">
      <c r="D1022" s="57"/>
      <c r="E1022" s="57"/>
      <c r="F1022" s="57"/>
      <c r="G1022" s="57"/>
      <c r="H1022" s="57"/>
      <c r="I1022" s="57"/>
      <c r="J1022" s="57"/>
      <c r="K1022" s="57"/>
      <c r="L1022" s="57"/>
      <c r="M1022" s="57"/>
      <c r="N1022" s="57"/>
      <c r="O1022" s="57"/>
      <c r="P1022" s="57"/>
      <c r="Q1022" s="57"/>
      <c r="R1022" s="57"/>
      <c r="S1022" s="57"/>
      <c r="T1022" s="57"/>
      <c r="U1022" s="57"/>
      <c r="V1022" s="57"/>
      <c r="W1022" s="57"/>
      <c r="X1022" s="57"/>
      <c r="Y1022" s="57"/>
      <c r="Z1022" s="57"/>
      <c r="AA1022" s="57"/>
      <c r="AB1022" s="57"/>
      <c r="AC1022" s="57"/>
      <c r="AD1022" s="57"/>
      <c r="AE1022" s="57"/>
      <c r="AF1022" s="57"/>
      <c r="AG1022" s="57"/>
      <c r="AH1022" s="57"/>
      <c r="AI1022" s="57"/>
      <c r="AJ1022" s="57"/>
      <c r="AK1022" s="57"/>
      <c r="AL1022" s="57"/>
      <c r="AM1022" s="57"/>
      <c r="AN1022" s="57"/>
      <c r="AO1022" s="57"/>
      <c r="AP1022" s="57"/>
      <c r="AQ1022" s="57"/>
      <c r="AR1022" s="57"/>
      <c r="AS1022" s="57"/>
      <c r="AT1022" s="57"/>
      <c r="AU1022" s="57"/>
      <c r="AV1022" s="57"/>
      <c r="AW1022" s="57"/>
      <c r="AX1022" s="57"/>
      <c r="AY1022" s="57"/>
      <c r="AZ1022" s="57"/>
      <c r="BA1022" s="57"/>
      <c r="BB1022" s="57"/>
      <c r="BC1022" s="57"/>
      <c r="BD1022" s="57"/>
      <c r="BE1022" s="57"/>
      <c r="BF1022" s="57"/>
      <c r="BG1022" s="57"/>
      <c r="BH1022" s="57"/>
      <c r="BI1022" s="57"/>
      <c r="BJ1022" s="57"/>
      <c r="BK1022" s="57"/>
      <c r="BL1022" s="57"/>
      <c r="BM1022" s="57"/>
      <c r="BN1022" s="57"/>
      <c r="BO1022" s="57"/>
      <c r="BP1022" s="57"/>
      <c r="BQ1022" s="57"/>
      <c r="BR1022" s="57"/>
      <c r="BS1022" s="57"/>
      <c r="BT1022" s="57"/>
      <c r="BU1022" s="57"/>
      <c r="BV1022" s="57"/>
      <c r="BW1022" s="57"/>
      <c r="BX1022" s="57"/>
      <c r="BY1022" s="57"/>
      <c r="BZ1022" s="57"/>
      <c r="CA1022" s="57"/>
      <c r="CB1022" s="57"/>
      <c r="CC1022" s="57"/>
      <c r="CD1022" s="57"/>
      <c r="CE1022" s="57"/>
      <c r="CF1022" s="57"/>
      <c r="CG1022" s="57"/>
      <c r="CH1022" s="57"/>
      <c r="CI1022" s="57"/>
      <c r="CJ1022" s="57"/>
      <c r="CK1022" s="57"/>
      <c r="CL1022" s="57"/>
      <c r="CM1022" s="57"/>
      <c r="CN1022" s="57"/>
      <c r="CO1022" s="57"/>
      <c r="CP1022" s="57"/>
      <c r="CQ1022" s="57"/>
      <c r="CR1022" s="57"/>
      <c r="CS1022" s="57"/>
      <c r="CT1022" s="57"/>
      <c r="CU1022" s="57"/>
      <c r="CV1022" s="57"/>
      <c r="CW1022" s="57"/>
      <c r="CX1022" s="57"/>
      <c r="CY1022" s="57"/>
      <c r="CZ1022" s="57"/>
      <c r="DA1022" s="57"/>
      <c r="DB1022" s="57"/>
      <c r="DC1022" s="57"/>
      <c r="DD1022" s="57"/>
      <c r="DE1022" s="57"/>
      <c r="DF1022" s="57"/>
      <c r="DG1022" s="57"/>
      <c r="DH1022" s="57"/>
      <c r="DI1022" s="57"/>
      <c r="DJ1022" s="57"/>
      <c r="DK1022" s="57"/>
      <c r="DL1022" s="57"/>
      <c r="DM1022" s="57"/>
      <c r="DN1022" s="57"/>
      <c r="DO1022" s="57"/>
      <c r="DP1022" s="57"/>
      <c r="DQ1022" s="57"/>
      <c r="DR1022" s="57"/>
      <c r="DS1022" s="57"/>
      <c r="DT1022" s="57"/>
      <c r="DU1022" s="57"/>
      <c r="DV1022" s="57"/>
      <c r="DW1022" s="57"/>
      <c r="DX1022" s="57"/>
      <c r="DY1022" s="57"/>
      <c r="DZ1022" s="57"/>
      <c r="EA1022" s="57"/>
      <c r="EB1022" s="57"/>
      <c r="EC1022" s="57"/>
      <c r="ED1022" s="57"/>
      <c r="EE1022" s="57"/>
      <c r="EF1022" s="57"/>
      <c r="EG1022" s="57"/>
      <c r="EH1022" s="57"/>
      <c r="EI1022" s="57"/>
      <c r="EJ1022" s="57"/>
      <c r="EK1022" s="57"/>
      <c r="EL1022" s="57"/>
      <c r="EM1022" s="57"/>
      <c r="EN1022" s="57"/>
      <c r="EO1022" s="57"/>
      <c r="EP1022" s="57"/>
      <c r="EQ1022" s="57"/>
      <c r="ER1022" s="57"/>
      <c r="ES1022" s="57"/>
      <c r="ET1022" s="57"/>
      <c r="EU1022" s="57"/>
      <c r="EV1022" s="57"/>
      <c r="EW1022" s="57"/>
      <c r="EX1022" s="57"/>
      <c r="EY1022" s="57"/>
      <c r="EZ1022" s="57"/>
      <c r="FA1022" s="57"/>
      <c r="FB1022" s="57"/>
      <c r="FC1022" s="57"/>
      <c r="FD1022" s="57"/>
      <c r="FE1022" s="57"/>
      <c r="FF1022" s="57"/>
      <c r="FG1022" s="57"/>
      <c r="FH1022" s="57"/>
      <c r="FI1022" s="57"/>
      <c r="FJ1022" s="57"/>
      <c r="FK1022" s="57"/>
      <c r="FL1022" s="57"/>
      <c r="FM1022" s="57"/>
      <c r="FN1022" s="57"/>
      <c r="FO1022" s="57"/>
      <c r="FP1022" s="57"/>
      <c r="FQ1022" s="57"/>
      <c r="FR1022" s="57"/>
      <c r="FS1022" s="57"/>
      <c r="FT1022" s="57"/>
      <c r="FU1022" s="57"/>
      <c r="FV1022" s="57"/>
      <c r="FW1022" s="57"/>
      <c r="FX1022" s="57"/>
      <c r="FY1022" s="57"/>
      <c r="FZ1022" s="57"/>
      <c r="GA1022" s="57"/>
      <c r="GB1022" s="57"/>
      <c r="GC1022" s="57"/>
      <c r="GD1022" s="57"/>
      <c r="GE1022" s="57"/>
      <c r="GF1022" s="57"/>
      <c r="GG1022" s="57"/>
      <c r="GH1022" s="57"/>
      <c r="GI1022" s="57"/>
      <c r="GJ1022" s="57"/>
      <c r="GK1022" s="57"/>
      <c r="GL1022" s="57"/>
      <c r="GM1022" s="57"/>
      <c r="GN1022" s="57"/>
      <c r="GO1022" s="57"/>
      <c r="GP1022" s="57"/>
      <c r="GQ1022" s="57"/>
      <c r="GR1022" s="57"/>
      <c r="GS1022" s="57"/>
      <c r="GT1022" s="57"/>
      <c r="GU1022" s="57"/>
      <c r="GV1022" s="57"/>
      <c r="GW1022" s="57"/>
      <c r="GX1022" s="57"/>
      <c r="GY1022" s="57"/>
      <c r="GZ1022" s="57"/>
      <c r="HA1022" s="57"/>
      <c r="HB1022" s="57"/>
      <c r="HC1022" s="57"/>
      <c r="HD1022" s="57"/>
      <c r="HE1022" s="57"/>
      <c r="HF1022" s="57"/>
      <c r="HG1022" s="57"/>
      <c r="HH1022" s="57"/>
      <c r="HI1022" s="57"/>
      <c r="HJ1022" s="57"/>
      <c r="HK1022" s="57"/>
      <c r="HL1022" s="57"/>
      <c r="HM1022" s="57"/>
      <c r="HN1022" s="57"/>
      <c r="HO1022" s="57"/>
      <c r="HP1022" s="57"/>
      <c r="HQ1022" s="57"/>
      <c r="HR1022" s="57"/>
      <c r="HS1022" s="57"/>
      <c r="HT1022" s="57"/>
      <c r="HU1022" s="57"/>
      <c r="HV1022" s="57"/>
      <c r="HW1022" s="57"/>
      <c r="HX1022" s="57"/>
      <c r="HY1022" s="57"/>
      <c r="HZ1022" s="57"/>
      <c r="IA1022" s="57"/>
      <c r="IB1022" s="57"/>
      <c r="IC1022" s="57"/>
    </row>
    <row r="1023" spans="4:237">
      <c r="D1023" s="57"/>
      <c r="E1023" s="57"/>
      <c r="F1023" s="57"/>
      <c r="G1023" s="57"/>
      <c r="H1023" s="57"/>
      <c r="I1023" s="57"/>
      <c r="J1023" s="57"/>
      <c r="K1023" s="57"/>
      <c r="L1023" s="57"/>
      <c r="M1023" s="57"/>
      <c r="N1023" s="57"/>
      <c r="O1023" s="57"/>
      <c r="P1023" s="57"/>
      <c r="Q1023" s="57"/>
      <c r="R1023" s="57"/>
      <c r="S1023" s="57"/>
      <c r="T1023" s="57"/>
      <c r="U1023" s="57"/>
      <c r="V1023" s="57"/>
      <c r="W1023" s="57"/>
      <c r="X1023" s="57"/>
      <c r="Y1023" s="57"/>
      <c r="Z1023" s="57"/>
      <c r="AA1023" s="57"/>
      <c r="AB1023" s="57"/>
      <c r="AC1023" s="57"/>
      <c r="AD1023" s="57"/>
      <c r="AE1023" s="57"/>
      <c r="AF1023" s="57"/>
      <c r="AG1023" s="57"/>
      <c r="AH1023" s="57"/>
      <c r="AI1023" s="57"/>
      <c r="AJ1023" s="57"/>
      <c r="AK1023" s="57"/>
      <c r="AL1023" s="57"/>
      <c r="AM1023" s="57"/>
      <c r="AN1023" s="57"/>
      <c r="AO1023" s="57"/>
      <c r="AP1023" s="57"/>
      <c r="AQ1023" s="57"/>
      <c r="AR1023" s="57"/>
      <c r="AS1023" s="57"/>
      <c r="AT1023" s="57"/>
      <c r="AU1023" s="57"/>
      <c r="AV1023" s="57"/>
      <c r="AW1023" s="57"/>
      <c r="AX1023" s="57"/>
      <c r="AY1023" s="57"/>
      <c r="AZ1023" s="57"/>
      <c r="BA1023" s="57"/>
      <c r="BB1023" s="57"/>
      <c r="BC1023" s="57"/>
      <c r="BD1023" s="57"/>
      <c r="BE1023" s="57"/>
      <c r="BF1023" s="57"/>
      <c r="BG1023" s="57"/>
      <c r="BH1023" s="57"/>
      <c r="BI1023" s="57"/>
      <c r="BJ1023" s="57"/>
      <c r="BK1023" s="57"/>
      <c r="BL1023" s="57"/>
      <c r="BM1023" s="57"/>
      <c r="BN1023" s="57"/>
      <c r="BO1023" s="57"/>
      <c r="BP1023" s="57"/>
      <c r="BQ1023" s="57"/>
      <c r="BR1023" s="57"/>
      <c r="BS1023" s="57"/>
      <c r="BT1023" s="57"/>
      <c r="BU1023" s="57"/>
      <c r="BV1023" s="57"/>
      <c r="BW1023" s="57"/>
      <c r="BX1023" s="57"/>
      <c r="BY1023" s="57"/>
      <c r="BZ1023" s="57"/>
      <c r="CA1023" s="57"/>
      <c r="CB1023" s="57"/>
      <c r="CC1023" s="57"/>
      <c r="CD1023" s="57"/>
      <c r="CE1023" s="57"/>
      <c r="CF1023" s="57"/>
      <c r="CG1023" s="57"/>
      <c r="CH1023" s="57"/>
      <c r="CI1023" s="57"/>
      <c r="CJ1023" s="57"/>
      <c r="CK1023" s="57"/>
      <c r="CL1023" s="57"/>
      <c r="CM1023" s="57"/>
      <c r="CN1023" s="57"/>
      <c r="CO1023" s="57"/>
      <c r="CP1023" s="57"/>
      <c r="CQ1023" s="57"/>
      <c r="CR1023" s="57"/>
      <c r="CS1023" s="57"/>
      <c r="CT1023" s="57"/>
      <c r="CU1023" s="57"/>
      <c r="CV1023" s="57"/>
      <c r="CW1023" s="57"/>
      <c r="CX1023" s="57"/>
      <c r="CY1023" s="57"/>
      <c r="CZ1023" s="57"/>
      <c r="DA1023" s="57"/>
      <c r="DB1023" s="57"/>
      <c r="DC1023" s="57"/>
      <c r="DD1023" s="57"/>
      <c r="DE1023" s="57"/>
      <c r="DF1023" s="57"/>
      <c r="DG1023" s="57"/>
      <c r="DH1023" s="57"/>
      <c r="DI1023" s="57"/>
      <c r="DJ1023" s="57"/>
      <c r="DK1023" s="57"/>
      <c r="DL1023" s="57"/>
      <c r="DM1023" s="57"/>
      <c r="DN1023" s="57"/>
      <c r="DO1023" s="57"/>
      <c r="DP1023" s="57"/>
      <c r="DQ1023" s="57"/>
      <c r="DR1023" s="57"/>
      <c r="DS1023" s="57"/>
      <c r="DT1023" s="57"/>
      <c r="DU1023" s="57"/>
      <c r="DV1023" s="57"/>
      <c r="DW1023" s="57"/>
      <c r="DX1023" s="57"/>
      <c r="DY1023" s="57"/>
      <c r="DZ1023" s="57"/>
      <c r="EA1023" s="57"/>
      <c r="EB1023" s="57"/>
      <c r="EC1023" s="57"/>
      <c r="ED1023" s="57"/>
      <c r="EE1023" s="57"/>
      <c r="EF1023" s="57"/>
      <c r="EG1023" s="57"/>
      <c r="EH1023" s="57"/>
      <c r="EI1023" s="57"/>
      <c r="EJ1023" s="57"/>
      <c r="EK1023" s="57"/>
      <c r="EL1023" s="57"/>
      <c r="EM1023" s="57"/>
      <c r="EN1023" s="57"/>
      <c r="EO1023" s="57"/>
      <c r="EP1023" s="57"/>
      <c r="EQ1023" s="57"/>
      <c r="ER1023" s="57"/>
      <c r="ES1023" s="57"/>
      <c r="ET1023" s="57"/>
      <c r="EU1023" s="57"/>
      <c r="EV1023" s="57"/>
      <c r="EW1023" s="57"/>
      <c r="EX1023" s="57"/>
      <c r="EY1023" s="57"/>
      <c r="EZ1023" s="57"/>
      <c r="FA1023" s="57"/>
      <c r="FB1023" s="57"/>
      <c r="FC1023" s="57"/>
      <c r="FD1023" s="57"/>
      <c r="FE1023" s="57"/>
      <c r="FF1023" s="57"/>
      <c r="FG1023" s="57"/>
      <c r="FH1023" s="57"/>
      <c r="FI1023" s="57"/>
      <c r="FJ1023" s="57"/>
      <c r="FK1023" s="57"/>
      <c r="FL1023" s="57"/>
      <c r="FM1023" s="57"/>
      <c r="FN1023" s="57"/>
      <c r="FO1023" s="57"/>
      <c r="FP1023" s="57"/>
      <c r="FQ1023" s="57"/>
      <c r="FR1023" s="57"/>
      <c r="FS1023" s="57"/>
      <c r="FT1023" s="57"/>
      <c r="FU1023" s="57"/>
      <c r="FV1023" s="57"/>
      <c r="FW1023" s="57"/>
      <c r="FX1023" s="57"/>
      <c r="FY1023" s="57"/>
      <c r="FZ1023" s="57"/>
      <c r="GA1023" s="57"/>
      <c r="GB1023" s="57"/>
      <c r="GC1023" s="57"/>
      <c r="GD1023" s="57"/>
      <c r="GE1023" s="57"/>
      <c r="GF1023" s="57"/>
      <c r="GG1023" s="57"/>
      <c r="GH1023" s="57"/>
      <c r="GI1023" s="57"/>
      <c r="GJ1023" s="57"/>
      <c r="GK1023" s="57"/>
      <c r="GL1023" s="57"/>
      <c r="GM1023" s="57"/>
      <c r="GN1023" s="57"/>
      <c r="GO1023" s="57"/>
      <c r="GP1023" s="57"/>
      <c r="GQ1023" s="57"/>
      <c r="GR1023" s="57"/>
      <c r="GS1023" s="57"/>
      <c r="GT1023" s="57"/>
      <c r="GU1023" s="57"/>
      <c r="GV1023" s="57"/>
      <c r="GW1023" s="57"/>
      <c r="GX1023" s="57"/>
      <c r="GY1023" s="57"/>
      <c r="GZ1023" s="57"/>
      <c r="HA1023" s="57"/>
      <c r="HB1023" s="57"/>
      <c r="HC1023" s="57"/>
      <c r="HD1023" s="57"/>
      <c r="HE1023" s="57"/>
      <c r="HF1023" s="57"/>
      <c r="HG1023" s="57"/>
      <c r="HH1023" s="57"/>
      <c r="HI1023" s="57"/>
      <c r="HJ1023" s="57"/>
      <c r="HK1023" s="57"/>
      <c r="HL1023" s="57"/>
      <c r="HM1023" s="57"/>
      <c r="HN1023" s="57"/>
      <c r="HO1023" s="57"/>
      <c r="HP1023" s="57"/>
      <c r="HQ1023" s="57"/>
      <c r="HR1023" s="57"/>
      <c r="HS1023" s="57"/>
      <c r="HT1023" s="57"/>
      <c r="HU1023" s="57"/>
      <c r="HV1023" s="57"/>
      <c r="HW1023" s="57"/>
      <c r="HX1023" s="57"/>
      <c r="HY1023" s="57"/>
      <c r="HZ1023" s="57"/>
      <c r="IA1023" s="57"/>
      <c r="IB1023" s="57"/>
      <c r="IC1023" s="57"/>
    </row>
    <row r="1024" spans="4:237">
      <c r="D1024" s="57"/>
      <c r="E1024" s="57"/>
      <c r="F1024" s="57"/>
      <c r="G1024" s="57"/>
      <c r="H1024" s="57"/>
      <c r="I1024" s="57"/>
      <c r="J1024" s="57"/>
      <c r="K1024" s="57"/>
      <c r="L1024" s="57"/>
      <c r="M1024" s="57"/>
      <c r="N1024" s="57"/>
      <c r="O1024" s="57"/>
      <c r="P1024" s="57"/>
      <c r="Q1024" s="57"/>
      <c r="R1024" s="57"/>
      <c r="S1024" s="57"/>
      <c r="T1024" s="57"/>
      <c r="U1024" s="57"/>
      <c r="V1024" s="57"/>
      <c r="W1024" s="57"/>
      <c r="X1024" s="57"/>
      <c r="Y1024" s="57"/>
      <c r="Z1024" s="57"/>
      <c r="AA1024" s="57"/>
      <c r="AB1024" s="57"/>
      <c r="AC1024" s="57"/>
      <c r="AD1024" s="57"/>
      <c r="AE1024" s="57"/>
      <c r="AF1024" s="57"/>
      <c r="AG1024" s="57"/>
      <c r="AH1024" s="57"/>
      <c r="AI1024" s="57"/>
      <c r="AJ1024" s="57"/>
      <c r="AK1024" s="57"/>
      <c r="AL1024" s="57"/>
      <c r="AM1024" s="57"/>
      <c r="AN1024" s="57"/>
      <c r="AO1024" s="57"/>
      <c r="AP1024" s="57"/>
      <c r="AQ1024" s="57"/>
      <c r="AR1024" s="57"/>
      <c r="AS1024" s="57"/>
      <c r="AT1024" s="57"/>
      <c r="AU1024" s="57"/>
      <c r="AV1024" s="57"/>
      <c r="AW1024" s="57"/>
      <c r="AX1024" s="57"/>
      <c r="AY1024" s="57"/>
      <c r="AZ1024" s="57"/>
      <c r="BA1024" s="57"/>
      <c r="BB1024" s="57"/>
      <c r="BC1024" s="57"/>
      <c r="BD1024" s="57"/>
      <c r="BE1024" s="57"/>
      <c r="BF1024" s="57"/>
      <c r="BG1024" s="57"/>
      <c r="BH1024" s="57"/>
      <c r="BI1024" s="57"/>
      <c r="BJ1024" s="57"/>
      <c r="BK1024" s="57"/>
      <c r="BL1024" s="57"/>
      <c r="BM1024" s="57"/>
      <c r="BN1024" s="57"/>
      <c r="BO1024" s="57"/>
      <c r="BP1024" s="57"/>
      <c r="BQ1024" s="57"/>
      <c r="BR1024" s="57"/>
      <c r="BS1024" s="57"/>
      <c r="BT1024" s="57"/>
      <c r="BU1024" s="57"/>
      <c r="BV1024" s="57"/>
      <c r="BW1024" s="57"/>
      <c r="BX1024" s="57"/>
      <c r="BY1024" s="57"/>
      <c r="BZ1024" s="57"/>
      <c r="CA1024" s="57"/>
      <c r="CB1024" s="57"/>
      <c r="CC1024" s="57"/>
      <c r="CD1024" s="57"/>
      <c r="CE1024" s="57"/>
      <c r="CF1024" s="57"/>
      <c r="CG1024" s="57"/>
      <c r="CH1024" s="57"/>
      <c r="CI1024" s="57"/>
      <c r="CJ1024" s="57"/>
      <c r="CK1024" s="57"/>
      <c r="CL1024" s="57"/>
      <c r="CM1024" s="57"/>
      <c r="CN1024" s="57"/>
      <c r="CO1024" s="57"/>
      <c r="CP1024" s="57"/>
      <c r="CQ1024" s="57"/>
      <c r="CR1024" s="57"/>
      <c r="CS1024" s="57"/>
      <c r="CT1024" s="57"/>
      <c r="CU1024" s="57"/>
      <c r="CV1024" s="57"/>
      <c r="CW1024" s="57"/>
      <c r="CX1024" s="57"/>
      <c r="CY1024" s="57"/>
      <c r="CZ1024" s="57"/>
      <c r="DA1024" s="57"/>
      <c r="DB1024" s="57"/>
      <c r="DC1024" s="57"/>
      <c r="DD1024" s="57"/>
      <c r="DE1024" s="57"/>
      <c r="DF1024" s="57"/>
      <c r="DG1024" s="57"/>
      <c r="DH1024" s="57"/>
      <c r="DI1024" s="57"/>
      <c r="DJ1024" s="57"/>
      <c r="DK1024" s="57"/>
      <c r="DL1024" s="57"/>
      <c r="DM1024" s="57"/>
      <c r="DN1024" s="57"/>
      <c r="DO1024" s="57"/>
      <c r="DP1024" s="57"/>
      <c r="DQ1024" s="57"/>
      <c r="DR1024" s="57"/>
      <c r="DS1024" s="57"/>
      <c r="DT1024" s="57"/>
      <c r="DU1024" s="57"/>
      <c r="DV1024" s="57"/>
      <c r="DW1024" s="57"/>
      <c r="DX1024" s="57"/>
      <c r="DY1024" s="57"/>
      <c r="DZ1024" s="57"/>
      <c r="EA1024" s="57"/>
      <c r="EB1024" s="57"/>
      <c r="EC1024" s="57"/>
      <c r="ED1024" s="57"/>
      <c r="EE1024" s="57"/>
      <c r="EF1024" s="57"/>
      <c r="EG1024" s="57"/>
      <c r="EH1024" s="57"/>
      <c r="EI1024" s="57"/>
      <c r="EJ1024" s="57"/>
      <c r="EK1024" s="57"/>
      <c r="EL1024" s="57"/>
      <c r="EM1024" s="57"/>
      <c r="EN1024" s="57"/>
      <c r="EO1024" s="57"/>
      <c r="EP1024" s="57"/>
      <c r="EQ1024" s="57"/>
      <c r="ER1024" s="57"/>
      <c r="ES1024" s="57"/>
      <c r="ET1024" s="57"/>
      <c r="EU1024" s="57"/>
      <c r="EV1024" s="57"/>
      <c r="EW1024" s="57"/>
      <c r="EX1024" s="57"/>
      <c r="EY1024" s="57"/>
      <c r="EZ1024" s="57"/>
      <c r="FA1024" s="57"/>
      <c r="FB1024" s="57"/>
      <c r="FC1024" s="57"/>
      <c r="FD1024" s="57"/>
      <c r="FE1024" s="57"/>
      <c r="FF1024" s="57"/>
      <c r="FG1024" s="57"/>
      <c r="FH1024" s="57"/>
      <c r="FI1024" s="57"/>
      <c r="FJ1024" s="57"/>
      <c r="FK1024" s="57"/>
      <c r="FL1024" s="57"/>
      <c r="FM1024" s="57"/>
      <c r="FN1024" s="57"/>
      <c r="FO1024" s="57"/>
      <c r="FP1024" s="57"/>
      <c r="FQ1024" s="57"/>
      <c r="FR1024" s="57"/>
      <c r="FS1024" s="57"/>
      <c r="FT1024" s="57"/>
      <c r="FU1024" s="57"/>
      <c r="FV1024" s="57"/>
      <c r="FW1024" s="57"/>
      <c r="FX1024" s="57"/>
      <c r="FY1024" s="57"/>
      <c r="FZ1024" s="57"/>
      <c r="GA1024" s="57"/>
      <c r="GB1024" s="57"/>
      <c r="GC1024" s="57"/>
      <c r="GD1024" s="57"/>
      <c r="GE1024" s="57"/>
      <c r="GF1024" s="57"/>
      <c r="GG1024" s="57"/>
      <c r="GH1024" s="57"/>
      <c r="GI1024" s="57"/>
      <c r="GJ1024" s="57"/>
      <c r="GK1024" s="57"/>
      <c r="GL1024" s="57"/>
      <c r="GM1024" s="57"/>
      <c r="GN1024" s="57"/>
      <c r="GO1024" s="57"/>
      <c r="GP1024" s="57"/>
      <c r="GQ1024" s="57"/>
      <c r="GR1024" s="57"/>
      <c r="GS1024" s="57"/>
      <c r="GT1024" s="57"/>
      <c r="GU1024" s="57"/>
      <c r="GV1024" s="57"/>
      <c r="GW1024" s="57"/>
      <c r="GX1024" s="57"/>
      <c r="GY1024" s="57"/>
      <c r="GZ1024" s="57"/>
      <c r="HA1024" s="57"/>
      <c r="HB1024" s="57"/>
      <c r="HC1024" s="57"/>
      <c r="HD1024" s="57"/>
      <c r="HE1024" s="57"/>
      <c r="HF1024" s="57"/>
      <c r="HG1024" s="57"/>
      <c r="HH1024" s="57"/>
      <c r="HI1024" s="57"/>
      <c r="HJ1024" s="57"/>
      <c r="HK1024" s="57"/>
      <c r="HL1024" s="57"/>
      <c r="HM1024" s="57"/>
      <c r="HN1024" s="57"/>
      <c r="HO1024" s="57"/>
      <c r="HP1024" s="57"/>
      <c r="HQ1024" s="57"/>
      <c r="HR1024" s="57"/>
      <c r="HS1024" s="57"/>
      <c r="HT1024" s="57"/>
      <c r="HU1024" s="57"/>
      <c r="HV1024" s="57"/>
      <c r="HW1024" s="57"/>
      <c r="HX1024" s="57"/>
      <c r="HY1024" s="57"/>
      <c r="HZ1024" s="57"/>
      <c r="IA1024" s="57"/>
      <c r="IB1024" s="57"/>
      <c r="IC1024" s="57"/>
    </row>
    <row r="1025" spans="4:237">
      <c r="D1025" s="57"/>
      <c r="E1025" s="57"/>
      <c r="F1025" s="57"/>
      <c r="G1025" s="57"/>
      <c r="H1025" s="57"/>
      <c r="I1025" s="57"/>
      <c r="J1025" s="57"/>
      <c r="K1025" s="57"/>
      <c r="L1025" s="57"/>
      <c r="M1025" s="57"/>
      <c r="N1025" s="57"/>
      <c r="O1025" s="57"/>
      <c r="P1025" s="57"/>
      <c r="Q1025" s="57"/>
      <c r="R1025" s="57"/>
      <c r="S1025" s="57"/>
      <c r="T1025" s="57"/>
      <c r="U1025" s="57"/>
      <c r="V1025" s="57"/>
      <c r="W1025" s="57"/>
      <c r="X1025" s="57"/>
      <c r="Y1025" s="57"/>
      <c r="Z1025" s="57"/>
      <c r="AA1025" s="57"/>
      <c r="AB1025" s="57"/>
      <c r="AC1025" s="57"/>
      <c r="AD1025" s="57"/>
      <c r="AE1025" s="57"/>
      <c r="AF1025" s="57"/>
      <c r="AG1025" s="57"/>
      <c r="AH1025" s="57"/>
      <c r="AI1025" s="57"/>
      <c r="AJ1025" s="57"/>
      <c r="AK1025" s="57"/>
      <c r="AL1025" s="57"/>
      <c r="AM1025" s="57"/>
      <c r="AN1025" s="57"/>
      <c r="AO1025" s="57"/>
      <c r="AP1025" s="57"/>
      <c r="AQ1025" s="57"/>
      <c r="AR1025" s="57"/>
      <c r="AS1025" s="57"/>
      <c r="AT1025" s="57"/>
      <c r="AU1025" s="57"/>
      <c r="AV1025" s="57"/>
      <c r="AW1025" s="57"/>
      <c r="AX1025" s="57"/>
      <c r="AY1025" s="57"/>
      <c r="AZ1025" s="57"/>
      <c r="BA1025" s="57"/>
      <c r="BB1025" s="57"/>
      <c r="BC1025" s="57"/>
      <c r="BD1025" s="57"/>
      <c r="BE1025" s="57"/>
      <c r="BF1025" s="57"/>
      <c r="BG1025" s="57"/>
      <c r="BH1025" s="57"/>
      <c r="BI1025" s="57"/>
      <c r="BJ1025" s="57"/>
      <c r="BK1025" s="57"/>
      <c r="BL1025" s="57"/>
      <c r="BM1025" s="57"/>
      <c r="BN1025" s="57"/>
      <c r="BO1025" s="57"/>
      <c r="BP1025" s="57"/>
      <c r="BQ1025" s="57"/>
      <c r="BR1025" s="57"/>
      <c r="BS1025" s="57"/>
      <c r="BT1025" s="57"/>
      <c r="BU1025" s="57"/>
      <c r="BV1025" s="57"/>
      <c r="BW1025" s="57"/>
      <c r="BX1025" s="57"/>
      <c r="BY1025" s="57"/>
      <c r="BZ1025" s="57"/>
      <c r="CA1025" s="57"/>
      <c r="CB1025" s="57"/>
      <c r="CC1025" s="57"/>
      <c r="CD1025" s="57"/>
      <c r="CE1025" s="57"/>
      <c r="CF1025" s="57"/>
      <c r="CG1025" s="57"/>
      <c r="CH1025" s="57"/>
      <c r="CI1025" s="57"/>
      <c r="CJ1025" s="57"/>
      <c r="CK1025" s="57"/>
      <c r="CL1025" s="57"/>
      <c r="CM1025" s="57"/>
      <c r="CN1025" s="57"/>
      <c r="CO1025" s="57"/>
      <c r="CP1025" s="57"/>
      <c r="CQ1025" s="57"/>
      <c r="CR1025" s="57"/>
      <c r="CS1025" s="57"/>
      <c r="CT1025" s="57"/>
      <c r="CU1025" s="57"/>
      <c r="CV1025" s="57"/>
      <c r="CW1025" s="57"/>
      <c r="CX1025" s="57"/>
      <c r="CY1025" s="57"/>
      <c r="CZ1025" s="57"/>
      <c r="DA1025" s="57"/>
      <c r="DB1025" s="57"/>
      <c r="DC1025" s="57"/>
      <c r="DD1025" s="57"/>
      <c r="DE1025" s="57"/>
      <c r="DF1025" s="57"/>
      <c r="DG1025" s="57"/>
      <c r="DH1025" s="57"/>
      <c r="DI1025" s="57"/>
      <c r="DJ1025" s="57"/>
      <c r="DK1025" s="57"/>
      <c r="DL1025" s="57"/>
      <c r="DM1025" s="57"/>
      <c r="DN1025" s="57"/>
      <c r="DO1025" s="57"/>
      <c r="DP1025" s="57"/>
      <c r="DQ1025" s="57"/>
      <c r="DR1025" s="57"/>
      <c r="DS1025" s="57"/>
      <c r="DT1025" s="57"/>
      <c r="DU1025" s="57"/>
      <c r="DV1025" s="57"/>
      <c r="DW1025" s="57"/>
      <c r="DX1025" s="57"/>
      <c r="DY1025" s="57"/>
      <c r="DZ1025" s="57"/>
      <c r="EA1025" s="57"/>
      <c r="EB1025" s="57"/>
      <c r="EC1025" s="57"/>
      <c r="ED1025" s="57"/>
      <c r="EE1025" s="57"/>
      <c r="EF1025" s="57"/>
      <c r="EG1025" s="57"/>
      <c r="EH1025" s="57"/>
      <c r="EI1025" s="57"/>
      <c r="EJ1025" s="57"/>
      <c r="EK1025" s="57"/>
      <c r="EL1025" s="57"/>
      <c r="EM1025" s="57"/>
      <c r="EN1025" s="57"/>
      <c r="EO1025" s="57"/>
      <c r="EP1025" s="57"/>
      <c r="EQ1025" s="57"/>
      <c r="ER1025" s="57"/>
      <c r="ES1025" s="57"/>
      <c r="ET1025" s="57"/>
      <c r="EU1025" s="57"/>
      <c r="EV1025" s="57"/>
      <c r="EW1025" s="57"/>
      <c r="EX1025" s="57"/>
      <c r="EY1025" s="57"/>
      <c r="EZ1025" s="57"/>
      <c r="FA1025" s="57"/>
      <c r="FB1025" s="57"/>
      <c r="FC1025" s="57"/>
      <c r="FD1025" s="57"/>
      <c r="FE1025" s="57"/>
      <c r="FF1025" s="57"/>
      <c r="FG1025" s="57"/>
      <c r="FH1025" s="57"/>
      <c r="FI1025" s="57"/>
      <c r="FJ1025" s="57"/>
      <c r="FK1025" s="57"/>
      <c r="FL1025" s="57"/>
      <c r="FM1025" s="57"/>
      <c r="FN1025" s="57"/>
      <c r="FO1025" s="57"/>
      <c r="FP1025" s="57"/>
      <c r="FQ1025" s="57"/>
      <c r="FR1025" s="57"/>
      <c r="FS1025" s="57"/>
      <c r="FT1025" s="57"/>
      <c r="FU1025" s="57"/>
      <c r="FV1025" s="57"/>
      <c r="FW1025" s="57"/>
      <c r="FX1025" s="57"/>
      <c r="FY1025" s="57"/>
      <c r="FZ1025" s="57"/>
      <c r="GA1025" s="57"/>
      <c r="GB1025" s="57"/>
      <c r="GC1025" s="57"/>
      <c r="GD1025" s="57"/>
      <c r="GE1025" s="57"/>
      <c r="GF1025" s="57"/>
      <c r="GG1025" s="57"/>
      <c r="GH1025" s="57"/>
      <c r="GI1025" s="57"/>
      <c r="GJ1025" s="57"/>
      <c r="GK1025" s="57"/>
      <c r="GL1025" s="57"/>
      <c r="GM1025" s="57"/>
      <c r="GN1025" s="57"/>
      <c r="GO1025" s="57"/>
      <c r="GP1025" s="57"/>
      <c r="GQ1025" s="57"/>
      <c r="GR1025" s="57"/>
      <c r="GS1025" s="57"/>
      <c r="GT1025" s="57"/>
      <c r="GU1025" s="57"/>
      <c r="GV1025" s="57"/>
      <c r="GW1025" s="57"/>
      <c r="GX1025" s="57"/>
      <c r="GY1025" s="57"/>
      <c r="GZ1025" s="57"/>
      <c r="HA1025" s="57"/>
      <c r="HB1025" s="57"/>
      <c r="HC1025" s="57"/>
      <c r="HD1025" s="57"/>
      <c r="HE1025" s="57"/>
      <c r="HF1025" s="57"/>
      <c r="HG1025" s="57"/>
      <c r="HH1025" s="57"/>
      <c r="HI1025" s="57"/>
      <c r="HJ1025" s="57"/>
      <c r="HK1025" s="57"/>
      <c r="HL1025" s="57"/>
      <c r="HM1025" s="57"/>
      <c r="HN1025" s="57"/>
      <c r="HO1025" s="57"/>
      <c r="HP1025" s="57"/>
      <c r="HQ1025" s="57"/>
      <c r="HR1025" s="57"/>
      <c r="HS1025" s="57"/>
      <c r="HT1025" s="57"/>
      <c r="HU1025" s="57"/>
      <c r="HV1025" s="57"/>
      <c r="HW1025" s="57"/>
      <c r="HX1025" s="57"/>
      <c r="HY1025" s="57"/>
      <c r="HZ1025" s="57"/>
      <c r="IA1025" s="57"/>
      <c r="IB1025" s="57"/>
      <c r="IC1025" s="57"/>
    </row>
    <row r="1026" spans="4:237">
      <c r="D1026" s="57"/>
      <c r="E1026" s="57"/>
      <c r="F1026" s="57"/>
      <c r="G1026" s="57"/>
      <c r="H1026" s="57"/>
      <c r="I1026" s="57"/>
      <c r="J1026" s="57"/>
      <c r="K1026" s="57"/>
      <c r="L1026" s="57"/>
      <c r="M1026" s="57"/>
      <c r="N1026" s="57"/>
      <c r="O1026" s="57"/>
      <c r="P1026" s="57"/>
      <c r="Q1026" s="57"/>
      <c r="R1026" s="57"/>
      <c r="S1026" s="57"/>
      <c r="T1026" s="57"/>
      <c r="U1026" s="57"/>
      <c r="V1026" s="57"/>
      <c r="W1026" s="57"/>
      <c r="X1026" s="57"/>
      <c r="Y1026" s="57"/>
      <c r="Z1026" s="57"/>
      <c r="AA1026" s="57"/>
      <c r="AB1026" s="57"/>
      <c r="AC1026" s="57"/>
      <c r="AD1026" s="57"/>
      <c r="AE1026" s="57"/>
      <c r="AF1026" s="57"/>
      <c r="AG1026" s="57"/>
      <c r="AH1026" s="57"/>
      <c r="AI1026" s="57"/>
      <c r="AJ1026" s="57"/>
      <c r="AK1026" s="57"/>
      <c r="AL1026" s="57"/>
      <c r="AM1026" s="57"/>
      <c r="AN1026" s="57"/>
      <c r="AO1026" s="57"/>
      <c r="AP1026" s="57"/>
      <c r="AQ1026" s="57"/>
      <c r="AR1026" s="57"/>
      <c r="AS1026" s="57"/>
      <c r="AT1026" s="57"/>
      <c r="AU1026" s="57"/>
      <c r="AV1026" s="57"/>
      <c r="AW1026" s="57"/>
      <c r="AX1026" s="57"/>
      <c r="AY1026" s="57"/>
      <c r="AZ1026" s="57"/>
      <c r="BA1026" s="57"/>
      <c r="BB1026" s="57"/>
      <c r="BC1026" s="57"/>
      <c r="BD1026" s="57"/>
      <c r="BE1026" s="57"/>
      <c r="BF1026" s="57"/>
      <c r="BG1026" s="57"/>
      <c r="BH1026" s="57"/>
      <c r="BI1026" s="57"/>
      <c r="BJ1026" s="57"/>
      <c r="BK1026" s="57"/>
      <c r="BL1026" s="57"/>
      <c r="BM1026" s="57"/>
      <c r="BN1026" s="57"/>
      <c r="BO1026" s="57"/>
      <c r="BP1026" s="57"/>
      <c r="BQ1026" s="57"/>
      <c r="BR1026" s="57"/>
      <c r="BS1026" s="57"/>
      <c r="BT1026" s="57"/>
      <c r="BU1026" s="57"/>
      <c r="BV1026" s="57"/>
      <c r="BW1026" s="57"/>
      <c r="BX1026" s="57"/>
      <c r="BY1026" s="57"/>
      <c r="BZ1026" s="57"/>
      <c r="CA1026" s="57"/>
      <c r="CB1026" s="57"/>
      <c r="CC1026" s="57"/>
      <c r="CD1026" s="57"/>
      <c r="CE1026" s="57"/>
      <c r="CF1026" s="57"/>
      <c r="CG1026" s="57"/>
      <c r="CH1026" s="57"/>
      <c r="CI1026" s="57"/>
      <c r="CJ1026" s="57"/>
      <c r="CK1026" s="57"/>
      <c r="CL1026" s="57"/>
      <c r="CM1026" s="57"/>
      <c r="CN1026" s="57"/>
      <c r="CO1026" s="57"/>
      <c r="CP1026" s="57"/>
      <c r="CQ1026" s="57"/>
      <c r="CR1026" s="57"/>
      <c r="CS1026" s="57"/>
      <c r="CT1026" s="57"/>
      <c r="CU1026" s="57"/>
      <c r="CV1026" s="57"/>
      <c r="CW1026" s="57"/>
      <c r="CX1026" s="57"/>
      <c r="CY1026" s="57"/>
      <c r="CZ1026" s="57"/>
      <c r="DA1026" s="57"/>
      <c r="DB1026" s="57"/>
      <c r="DC1026" s="57"/>
      <c r="DD1026" s="57"/>
      <c r="DE1026" s="57"/>
      <c r="DF1026" s="57"/>
      <c r="DG1026" s="57"/>
      <c r="DH1026" s="57"/>
      <c r="DI1026" s="57"/>
      <c r="DJ1026" s="57"/>
      <c r="DK1026" s="57"/>
      <c r="DL1026" s="57"/>
      <c r="DM1026" s="57"/>
      <c r="DN1026" s="57"/>
      <c r="DO1026" s="57"/>
      <c r="DP1026" s="57"/>
      <c r="DQ1026" s="57"/>
      <c r="DR1026" s="57"/>
      <c r="DS1026" s="57"/>
      <c r="DT1026" s="57"/>
      <c r="DU1026" s="57"/>
      <c r="DV1026" s="57"/>
      <c r="DW1026" s="57"/>
      <c r="DX1026" s="57"/>
      <c r="DY1026" s="57"/>
      <c r="DZ1026" s="57"/>
      <c r="EA1026" s="57"/>
      <c r="EB1026" s="57"/>
      <c r="EC1026" s="57"/>
      <c r="ED1026" s="57"/>
      <c r="EE1026" s="57"/>
      <c r="EF1026" s="57"/>
      <c r="EG1026" s="57"/>
      <c r="EH1026" s="57"/>
      <c r="EI1026" s="57"/>
      <c r="EJ1026" s="57"/>
      <c r="EK1026" s="57"/>
      <c r="EL1026" s="57"/>
      <c r="EM1026" s="57"/>
      <c r="EN1026" s="57"/>
      <c r="EO1026" s="57"/>
      <c r="EP1026" s="57"/>
      <c r="EQ1026" s="57"/>
      <c r="ER1026" s="57"/>
      <c r="ES1026" s="57"/>
      <c r="ET1026" s="57"/>
      <c r="EU1026" s="57"/>
      <c r="EV1026" s="57"/>
      <c r="EW1026" s="57"/>
      <c r="EX1026" s="57"/>
      <c r="EY1026" s="57"/>
      <c r="EZ1026" s="57"/>
      <c r="FA1026" s="57"/>
      <c r="FB1026" s="57"/>
      <c r="FC1026" s="57"/>
      <c r="FD1026" s="57"/>
      <c r="FE1026" s="57"/>
      <c r="FF1026" s="57"/>
      <c r="FG1026" s="57"/>
      <c r="FH1026" s="57"/>
      <c r="FI1026" s="57"/>
      <c r="FJ1026" s="57"/>
      <c r="FK1026" s="57"/>
      <c r="FL1026" s="57"/>
      <c r="FM1026" s="57"/>
      <c r="FN1026" s="57"/>
      <c r="FO1026" s="57"/>
      <c r="FP1026" s="57"/>
      <c r="FQ1026" s="57"/>
      <c r="FR1026" s="57"/>
      <c r="FS1026" s="57"/>
      <c r="FT1026" s="57"/>
      <c r="FU1026" s="57"/>
      <c r="FV1026" s="57"/>
      <c r="FW1026" s="57"/>
      <c r="FX1026" s="57"/>
      <c r="FY1026" s="57"/>
      <c r="FZ1026" s="57"/>
      <c r="GA1026" s="57"/>
      <c r="GB1026" s="57"/>
      <c r="GC1026" s="57"/>
      <c r="GD1026" s="57"/>
      <c r="GE1026" s="57"/>
      <c r="GF1026" s="57"/>
      <c r="GG1026" s="57"/>
      <c r="GH1026" s="57"/>
      <c r="GI1026" s="57"/>
      <c r="GJ1026" s="57"/>
      <c r="GK1026" s="57"/>
      <c r="GL1026" s="57"/>
      <c r="GM1026" s="57"/>
      <c r="GN1026" s="57"/>
      <c r="GO1026" s="57"/>
      <c r="GP1026" s="57"/>
      <c r="GQ1026" s="57"/>
      <c r="GR1026" s="57"/>
      <c r="GS1026" s="57"/>
      <c r="GT1026" s="57"/>
      <c r="GU1026" s="57"/>
      <c r="GV1026" s="57"/>
      <c r="GW1026" s="57"/>
      <c r="GX1026" s="57"/>
      <c r="GY1026" s="57"/>
      <c r="GZ1026" s="57"/>
      <c r="HA1026" s="57"/>
      <c r="HB1026" s="57"/>
      <c r="HC1026" s="57"/>
      <c r="HD1026" s="57"/>
      <c r="HE1026" s="57"/>
      <c r="HF1026" s="57"/>
      <c r="HG1026" s="57"/>
      <c r="HH1026" s="57"/>
      <c r="HI1026" s="57"/>
      <c r="HJ1026" s="57"/>
      <c r="HK1026" s="57"/>
      <c r="HL1026" s="57"/>
      <c r="HM1026" s="57"/>
      <c r="HN1026" s="57"/>
      <c r="HO1026" s="57"/>
      <c r="HP1026" s="57"/>
      <c r="HQ1026" s="57"/>
      <c r="HR1026" s="57"/>
      <c r="HS1026" s="57"/>
      <c r="HT1026" s="57"/>
      <c r="HU1026" s="57"/>
      <c r="HV1026" s="57"/>
      <c r="HW1026" s="57"/>
      <c r="HX1026" s="57"/>
      <c r="HY1026" s="57"/>
      <c r="HZ1026" s="57"/>
      <c r="IA1026" s="57"/>
      <c r="IB1026" s="57"/>
      <c r="IC1026" s="57"/>
    </row>
    <row r="1027" spans="4:237">
      <c r="D1027" s="57"/>
      <c r="E1027" s="57"/>
      <c r="F1027" s="57"/>
      <c r="G1027" s="57"/>
      <c r="H1027" s="57"/>
      <c r="I1027" s="57"/>
      <c r="J1027" s="57"/>
      <c r="K1027" s="57"/>
      <c r="L1027" s="57"/>
      <c r="M1027" s="57"/>
      <c r="N1027" s="57"/>
      <c r="O1027" s="57"/>
      <c r="P1027" s="57"/>
      <c r="Q1027" s="57"/>
      <c r="R1027" s="57"/>
      <c r="S1027" s="57"/>
      <c r="T1027" s="57"/>
      <c r="U1027" s="57"/>
      <c r="V1027" s="57"/>
      <c r="W1027" s="57"/>
      <c r="X1027" s="57"/>
      <c r="Y1027" s="57"/>
      <c r="Z1027" s="57"/>
      <c r="AA1027" s="57"/>
      <c r="AB1027" s="57"/>
      <c r="AC1027" s="57"/>
      <c r="AD1027" s="57"/>
      <c r="AE1027" s="57"/>
      <c r="AF1027" s="57"/>
      <c r="AG1027" s="57"/>
      <c r="AH1027" s="57"/>
      <c r="AI1027" s="57"/>
      <c r="AJ1027" s="57"/>
      <c r="AK1027" s="57"/>
      <c r="AL1027" s="57"/>
      <c r="AM1027" s="57"/>
      <c r="AN1027" s="57"/>
      <c r="AO1027" s="57"/>
      <c r="AP1027" s="57"/>
      <c r="AQ1027" s="57"/>
      <c r="AR1027" s="57"/>
      <c r="AS1027" s="57"/>
      <c r="AT1027" s="57"/>
      <c r="AU1027" s="57"/>
      <c r="AV1027" s="57"/>
      <c r="AW1027" s="57"/>
      <c r="AX1027" s="57"/>
      <c r="AY1027" s="57"/>
      <c r="AZ1027" s="57"/>
      <c r="BA1027" s="57"/>
      <c r="BB1027" s="57"/>
      <c r="BC1027" s="57"/>
      <c r="BD1027" s="57"/>
      <c r="BE1027" s="57"/>
      <c r="BF1027" s="57"/>
      <c r="BG1027" s="57"/>
      <c r="BH1027" s="57"/>
      <c r="BI1027" s="57"/>
      <c r="BJ1027" s="57"/>
      <c r="BK1027" s="57"/>
      <c r="BL1027" s="57"/>
      <c r="BM1027" s="57"/>
      <c r="BN1027" s="57"/>
      <c r="BO1027" s="57"/>
      <c r="BP1027" s="57"/>
      <c r="BQ1027" s="57"/>
      <c r="BR1027" s="57"/>
      <c r="BS1027" s="57"/>
      <c r="BT1027" s="57"/>
      <c r="BU1027" s="57"/>
      <c r="BV1027" s="57"/>
      <c r="BW1027" s="57"/>
      <c r="BX1027" s="57"/>
      <c r="BY1027" s="57"/>
      <c r="BZ1027" s="57"/>
      <c r="CA1027" s="57"/>
      <c r="CB1027" s="57"/>
      <c r="CC1027" s="57"/>
      <c r="CD1027" s="57"/>
      <c r="CE1027" s="57"/>
      <c r="CF1027" s="57"/>
      <c r="CG1027" s="57"/>
      <c r="CH1027" s="57"/>
      <c r="CI1027" s="57"/>
      <c r="CJ1027" s="57"/>
      <c r="CK1027" s="57"/>
      <c r="CL1027" s="57"/>
      <c r="CM1027" s="57"/>
      <c r="CN1027" s="57"/>
      <c r="CO1027" s="57"/>
      <c r="CP1027" s="57"/>
      <c r="CQ1027" s="57"/>
      <c r="CR1027" s="57"/>
      <c r="CS1027" s="57"/>
      <c r="CT1027" s="57"/>
      <c r="CU1027" s="57"/>
      <c r="CV1027" s="57"/>
      <c r="CW1027" s="57"/>
      <c r="CX1027" s="57"/>
      <c r="CY1027" s="57"/>
      <c r="CZ1027" s="57"/>
      <c r="DA1027" s="57"/>
      <c r="DB1027" s="57"/>
      <c r="DC1027" s="57"/>
      <c r="DD1027" s="57"/>
      <c r="DE1027" s="57"/>
      <c r="DF1027" s="57"/>
      <c r="DG1027" s="57"/>
      <c r="DH1027" s="57"/>
      <c r="DI1027" s="57"/>
      <c r="DJ1027" s="57"/>
      <c r="DK1027" s="57"/>
      <c r="DL1027" s="57"/>
      <c r="DM1027" s="57"/>
      <c r="DN1027" s="57"/>
      <c r="DO1027" s="57"/>
      <c r="DP1027" s="57"/>
      <c r="DQ1027" s="57"/>
      <c r="DR1027" s="57"/>
      <c r="DS1027" s="57"/>
      <c r="DT1027" s="57"/>
      <c r="DU1027" s="57"/>
      <c r="DV1027" s="57"/>
      <c r="DW1027" s="57"/>
      <c r="DX1027" s="57"/>
      <c r="DY1027" s="57"/>
      <c r="DZ1027" s="57"/>
      <c r="EA1027" s="57"/>
      <c r="EB1027" s="57"/>
      <c r="EC1027" s="57"/>
      <c r="ED1027" s="57"/>
      <c r="EE1027" s="57"/>
      <c r="EF1027" s="57"/>
      <c r="EG1027" s="57"/>
      <c r="EH1027" s="57"/>
      <c r="EI1027" s="57"/>
      <c r="EJ1027" s="57"/>
      <c r="EK1027" s="57"/>
      <c r="EL1027" s="57"/>
      <c r="EM1027" s="57"/>
      <c r="EN1027" s="57"/>
      <c r="EO1027" s="57"/>
      <c r="EP1027" s="57"/>
      <c r="EQ1027" s="57"/>
      <c r="ER1027" s="57"/>
      <c r="ES1027" s="57"/>
      <c r="ET1027" s="57"/>
      <c r="EU1027" s="57"/>
      <c r="EV1027" s="57"/>
      <c r="EW1027" s="57"/>
      <c r="EX1027" s="57"/>
      <c r="EY1027" s="57"/>
      <c r="EZ1027" s="57"/>
      <c r="FA1027" s="57"/>
      <c r="FB1027" s="57"/>
      <c r="FC1027" s="57"/>
      <c r="FD1027" s="57"/>
      <c r="FE1027" s="57"/>
      <c r="FF1027" s="57"/>
      <c r="FG1027" s="57"/>
      <c r="FH1027" s="57"/>
      <c r="FI1027" s="57"/>
      <c r="FJ1027" s="57"/>
      <c r="FK1027" s="57"/>
      <c r="FL1027" s="57"/>
      <c r="FM1027" s="57"/>
      <c r="FN1027" s="57"/>
      <c r="FO1027" s="57"/>
      <c r="FP1027" s="57"/>
      <c r="FQ1027" s="57"/>
      <c r="FR1027" s="57"/>
      <c r="FS1027" s="57"/>
      <c r="FT1027" s="57"/>
      <c r="FU1027" s="57"/>
      <c r="FV1027" s="57"/>
      <c r="FW1027" s="57"/>
      <c r="FX1027" s="57"/>
      <c r="FY1027" s="57"/>
      <c r="FZ1027" s="57"/>
      <c r="GA1027" s="57"/>
      <c r="GB1027" s="57"/>
      <c r="GC1027" s="57"/>
      <c r="GD1027" s="57"/>
      <c r="GE1027" s="57"/>
      <c r="GF1027" s="57"/>
      <c r="GG1027" s="57"/>
      <c r="GH1027" s="57"/>
      <c r="GI1027" s="57"/>
      <c r="GJ1027" s="57"/>
      <c r="GK1027" s="57"/>
      <c r="GL1027" s="57"/>
      <c r="GM1027" s="57"/>
      <c r="GN1027" s="57"/>
      <c r="GO1027" s="57"/>
      <c r="GP1027" s="57"/>
      <c r="GQ1027" s="57"/>
      <c r="GR1027" s="57"/>
      <c r="GS1027" s="57"/>
      <c r="GT1027" s="57"/>
      <c r="GU1027" s="57"/>
      <c r="GV1027" s="57"/>
      <c r="GW1027" s="57"/>
      <c r="GX1027" s="57"/>
      <c r="GY1027" s="57"/>
      <c r="GZ1027" s="57"/>
      <c r="HA1027" s="57"/>
      <c r="HB1027" s="57"/>
      <c r="HC1027" s="57"/>
      <c r="HD1027" s="57"/>
      <c r="HE1027" s="57"/>
      <c r="HF1027" s="57"/>
      <c r="HG1027" s="57"/>
      <c r="HH1027" s="57"/>
      <c r="HI1027" s="57"/>
      <c r="HJ1027" s="57"/>
      <c r="HK1027" s="57"/>
      <c r="HL1027" s="57"/>
      <c r="HM1027" s="57"/>
      <c r="HN1027" s="57"/>
      <c r="HO1027" s="57"/>
      <c r="HP1027" s="57"/>
      <c r="HQ1027" s="57"/>
      <c r="HR1027" s="57"/>
      <c r="HS1027" s="57"/>
      <c r="HT1027" s="57"/>
      <c r="HU1027" s="57"/>
      <c r="HV1027" s="57"/>
      <c r="HW1027" s="57"/>
      <c r="HX1027" s="57"/>
      <c r="HY1027" s="57"/>
      <c r="HZ1027" s="57"/>
      <c r="IA1027" s="57"/>
      <c r="IB1027" s="57"/>
      <c r="IC1027" s="57"/>
    </row>
    <row r="1028" spans="4:237">
      <c r="D1028" s="57"/>
      <c r="E1028" s="57"/>
      <c r="F1028" s="57"/>
      <c r="G1028" s="57"/>
      <c r="H1028" s="57"/>
      <c r="I1028" s="57"/>
      <c r="J1028" s="57"/>
      <c r="K1028" s="57"/>
      <c r="L1028" s="57"/>
      <c r="M1028" s="57"/>
      <c r="N1028" s="57"/>
      <c r="O1028" s="57"/>
      <c r="P1028" s="57"/>
      <c r="Q1028" s="57"/>
      <c r="R1028" s="57"/>
      <c r="S1028" s="57"/>
      <c r="T1028" s="57"/>
      <c r="U1028" s="57"/>
      <c r="V1028" s="57"/>
      <c r="W1028" s="57"/>
      <c r="X1028" s="57"/>
      <c r="Y1028" s="57"/>
      <c r="Z1028" s="57"/>
      <c r="AA1028" s="57"/>
      <c r="AB1028" s="57"/>
      <c r="AC1028" s="57"/>
      <c r="AD1028" s="57"/>
      <c r="AE1028" s="57"/>
      <c r="AF1028" s="57"/>
      <c r="AG1028" s="57"/>
      <c r="AH1028" s="57"/>
      <c r="AI1028" s="57"/>
      <c r="AJ1028" s="57"/>
      <c r="AK1028" s="57"/>
      <c r="AL1028" s="57"/>
      <c r="AM1028" s="57"/>
      <c r="AN1028" s="57"/>
      <c r="AO1028" s="57"/>
      <c r="AP1028" s="57"/>
      <c r="AQ1028" s="57"/>
      <c r="AR1028" s="57"/>
      <c r="AS1028" s="57"/>
      <c r="AT1028" s="57"/>
      <c r="AU1028" s="57"/>
      <c r="AV1028" s="57"/>
      <c r="AW1028" s="57"/>
      <c r="AX1028" s="57"/>
      <c r="AY1028" s="57"/>
      <c r="AZ1028" s="57"/>
      <c r="BA1028" s="57"/>
      <c r="BB1028" s="57"/>
      <c r="BC1028" s="57"/>
      <c r="BD1028" s="57"/>
      <c r="BE1028" s="57"/>
      <c r="BF1028" s="57"/>
      <c r="BG1028" s="57"/>
      <c r="BH1028" s="57"/>
      <c r="BI1028" s="57"/>
      <c r="BJ1028" s="57"/>
      <c r="BK1028" s="57"/>
      <c r="BL1028" s="57"/>
      <c r="BM1028" s="57"/>
      <c r="BN1028" s="57"/>
      <c r="BO1028" s="57"/>
      <c r="BP1028" s="57"/>
      <c r="BQ1028" s="57"/>
      <c r="BR1028" s="57"/>
      <c r="BS1028" s="57"/>
      <c r="BT1028" s="57"/>
      <c r="BU1028" s="57"/>
      <c r="BV1028" s="57"/>
      <c r="BW1028" s="57"/>
      <c r="BX1028" s="57"/>
      <c r="BY1028" s="57"/>
      <c r="BZ1028" s="57"/>
      <c r="CA1028" s="57"/>
      <c r="CB1028" s="57"/>
      <c r="CC1028" s="57"/>
      <c r="CD1028" s="57"/>
      <c r="CE1028" s="57"/>
      <c r="CF1028" s="57"/>
      <c r="CG1028" s="57"/>
      <c r="CH1028" s="57"/>
      <c r="CI1028" s="57"/>
      <c r="CJ1028" s="57"/>
      <c r="CK1028" s="57"/>
      <c r="CL1028" s="57"/>
      <c r="CM1028" s="57"/>
      <c r="CN1028" s="57"/>
      <c r="CO1028" s="57"/>
      <c r="CP1028" s="57"/>
      <c r="CQ1028" s="57"/>
      <c r="CR1028" s="57"/>
      <c r="CS1028" s="57"/>
      <c r="CT1028" s="57"/>
      <c r="CU1028" s="57"/>
      <c r="CV1028" s="57"/>
      <c r="CW1028" s="57"/>
      <c r="CX1028" s="57"/>
      <c r="CY1028" s="57"/>
      <c r="CZ1028" s="57"/>
      <c r="DA1028" s="57"/>
      <c r="DB1028" s="57"/>
      <c r="DC1028" s="57"/>
      <c r="DD1028" s="57"/>
      <c r="DE1028" s="57"/>
      <c r="DF1028" s="57"/>
      <c r="DG1028" s="57"/>
      <c r="DH1028" s="57"/>
      <c r="DI1028" s="57"/>
      <c r="DJ1028" s="57"/>
      <c r="DK1028" s="57"/>
      <c r="DL1028" s="57"/>
      <c r="DM1028" s="57"/>
      <c r="DN1028" s="57"/>
      <c r="DO1028" s="57"/>
      <c r="DP1028" s="57"/>
      <c r="DQ1028" s="57"/>
      <c r="DR1028" s="57"/>
      <c r="DS1028" s="57"/>
      <c r="DT1028" s="57"/>
      <c r="DU1028" s="57"/>
      <c r="DV1028" s="57"/>
      <c r="DW1028" s="57"/>
      <c r="DX1028" s="57"/>
      <c r="DY1028" s="57"/>
      <c r="DZ1028" s="57"/>
      <c r="EA1028" s="57"/>
      <c r="EB1028" s="57"/>
      <c r="EC1028" s="57"/>
      <c r="ED1028" s="57"/>
      <c r="EE1028" s="57"/>
      <c r="EF1028" s="57"/>
      <c r="EG1028" s="57"/>
      <c r="EH1028" s="57"/>
      <c r="EI1028" s="57"/>
      <c r="EJ1028" s="57"/>
      <c r="EK1028" s="57"/>
      <c r="EL1028" s="57"/>
      <c r="EM1028" s="57"/>
      <c r="EN1028" s="57"/>
      <c r="EO1028" s="57"/>
      <c r="EP1028" s="57"/>
      <c r="EQ1028" s="57"/>
      <c r="ER1028" s="57"/>
      <c r="ES1028" s="57"/>
      <c r="ET1028" s="57"/>
      <c r="EU1028" s="57"/>
      <c r="EV1028" s="57"/>
      <c r="EW1028" s="57"/>
      <c r="EX1028" s="57"/>
      <c r="EY1028" s="57"/>
      <c r="EZ1028" s="57"/>
      <c r="FA1028" s="57"/>
      <c r="FB1028" s="57"/>
      <c r="FC1028" s="57"/>
      <c r="FD1028" s="57"/>
      <c r="FE1028" s="57"/>
      <c r="FF1028" s="57"/>
      <c r="FG1028" s="57"/>
      <c r="FH1028" s="57"/>
      <c r="FI1028" s="57"/>
      <c r="FJ1028" s="57"/>
      <c r="FK1028" s="57"/>
      <c r="FL1028" s="57"/>
      <c r="FM1028" s="57"/>
      <c r="FN1028" s="57"/>
      <c r="FO1028" s="57"/>
      <c r="FP1028" s="57"/>
      <c r="FQ1028" s="57"/>
      <c r="FR1028" s="57"/>
      <c r="FS1028" s="57"/>
      <c r="FT1028" s="57"/>
      <c r="FU1028" s="57"/>
      <c r="FV1028" s="57"/>
      <c r="FW1028" s="57"/>
      <c r="FX1028" s="57"/>
      <c r="FY1028" s="57"/>
      <c r="FZ1028" s="57"/>
      <c r="GA1028" s="57"/>
      <c r="GB1028" s="57"/>
      <c r="GC1028" s="57"/>
      <c r="GD1028" s="57"/>
      <c r="GE1028" s="57"/>
      <c r="GF1028" s="57"/>
      <c r="GG1028" s="57"/>
      <c r="GH1028" s="57"/>
      <c r="GI1028" s="57"/>
      <c r="GJ1028" s="57"/>
      <c r="GK1028" s="57"/>
      <c r="GL1028" s="57"/>
      <c r="GM1028" s="57"/>
      <c r="GN1028" s="57"/>
      <c r="GO1028" s="57"/>
      <c r="GP1028" s="57"/>
      <c r="GQ1028" s="57"/>
      <c r="GR1028" s="57"/>
      <c r="GS1028" s="57"/>
      <c r="GT1028" s="57"/>
      <c r="GU1028" s="57"/>
      <c r="GV1028" s="57"/>
      <c r="GW1028" s="57"/>
      <c r="GX1028" s="57"/>
      <c r="GY1028" s="57"/>
      <c r="GZ1028" s="57"/>
      <c r="HA1028" s="57"/>
      <c r="HB1028" s="57"/>
      <c r="HC1028" s="57"/>
      <c r="HD1028" s="57"/>
      <c r="HE1028" s="57"/>
      <c r="HF1028" s="57"/>
      <c r="HG1028" s="57"/>
      <c r="HH1028" s="57"/>
      <c r="HI1028" s="57"/>
      <c r="HJ1028" s="57"/>
      <c r="HK1028" s="57"/>
      <c r="HL1028" s="57"/>
      <c r="HM1028" s="57"/>
      <c r="HN1028" s="57"/>
      <c r="HO1028" s="57"/>
      <c r="HP1028" s="57"/>
      <c r="HQ1028" s="57"/>
      <c r="HR1028" s="57"/>
      <c r="HS1028" s="57"/>
      <c r="HT1028" s="57"/>
      <c r="HU1028" s="57"/>
      <c r="HV1028" s="57"/>
      <c r="HW1028" s="57"/>
      <c r="HX1028" s="57"/>
      <c r="HY1028" s="57"/>
      <c r="HZ1028" s="57"/>
      <c r="IA1028" s="57"/>
      <c r="IB1028" s="57"/>
      <c r="IC1028" s="57"/>
    </row>
    <row r="1029" spans="4:237">
      <c r="D1029" s="57"/>
      <c r="E1029" s="57"/>
      <c r="F1029" s="57"/>
      <c r="G1029" s="57"/>
      <c r="H1029" s="57"/>
      <c r="I1029" s="57"/>
      <c r="J1029" s="57"/>
      <c r="K1029" s="57"/>
      <c r="L1029" s="57"/>
      <c r="M1029" s="57"/>
      <c r="N1029" s="57"/>
      <c r="O1029" s="57"/>
      <c r="P1029" s="57"/>
      <c r="Q1029" s="57"/>
      <c r="R1029" s="57"/>
      <c r="S1029" s="57"/>
      <c r="T1029" s="57"/>
      <c r="U1029" s="57"/>
      <c r="V1029" s="57"/>
      <c r="W1029" s="57"/>
      <c r="X1029" s="57"/>
      <c r="Y1029" s="57"/>
      <c r="Z1029" s="57"/>
      <c r="AA1029" s="57"/>
      <c r="AB1029" s="57"/>
      <c r="AC1029" s="57"/>
      <c r="AD1029" s="57"/>
      <c r="AE1029" s="57"/>
      <c r="AF1029" s="57"/>
      <c r="AG1029" s="57"/>
      <c r="AH1029" s="57"/>
      <c r="AI1029" s="57"/>
      <c r="AJ1029" s="57"/>
      <c r="AK1029" s="57"/>
      <c r="AL1029" s="57"/>
      <c r="AM1029" s="57"/>
      <c r="AN1029" s="57"/>
      <c r="AO1029" s="57"/>
      <c r="AP1029" s="57"/>
      <c r="AQ1029" s="57"/>
      <c r="AR1029" s="57"/>
      <c r="AS1029" s="57"/>
      <c r="AT1029" s="57"/>
      <c r="AU1029" s="57"/>
      <c r="AV1029" s="57"/>
      <c r="AW1029" s="57"/>
      <c r="AX1029" s="57"/>
      <c r="AY1029" s="57"/>
      <c r="AZ1029" s="57"/>
      <c r="BA1029" s="57"/>
      <c r="BB1029" s="57"/>
      <c r="BC1029" s="57"/>
      <c r="BD1029" s="57"/>
      <c r="BE1029" s="57"/>
      <c r="BF1029" s="57"/>
      <c r="BG1029" s="57"/>
      <c r="BH1029" s="57"/>
      <c r="BI1029" s="57"/>
      <c r="BJ1029" s="57"/>
      <c r="BK1029" s="57"/>
      <c r="BL1029" s="57"/>
      <c r="BM1029" s="57"/>
      <c r="BN1029" s="57"/>
      <c r="BO1029" s="57"/>
      <c r="BP1029" s="57"/>
      <c r="BQ1029" s="57"/>
      <c r="BR1029" s="57"/>
      <c r="BS1029" s="57"/>
      <c r="BT1029" s="57"/>
      <c r="BU1029" s="57"/>
      <c r="BV1029" s="57"/>
      <c r="BW1029" s="57"/>
      <c r="BX1029" s="57"/>
      <c r="BY1029" s="57"/>
      <c r="BZ1029" s="57"/>
      <c r="CA1029" s="57"/>
      <c r="CB1029" s="57"/>
      <c r="CC1029" s="57"/>
      <c r="CD1029" s="57"/>
      <c r="CE1029" s="57"/>
      <c r="CF1029" s="57"/>
      <c r="CG1029" s="57"/>
      <c r="CH1029" s="57"/>
      <c r="CI1029" s="57"/>
      <c r="CJ1029" s="57"/>
      <c r="CK1029" s="57"/>
      <c r="CL1029" s="57"/>
      <c r="CM1029" s="57"/>
      <c r="CN1029" s="57"/>
      <c r="CO1029" s="57"/>
      <c r="CP1029" s="57"/>
      <c r="CQ1029" s="57"/>
      <c r="CR1029" s="57"/>
      <c r="CS1029" s="57"/>
      <c r="CT1029" s="57"/>
      <c r="CU1029" s="57"/>
      <c r="CV1029" s="57"/>
      <c r="CW1029" s="57"/>
      <c r="CX1029" s="57"/>
      <c r="CY1029" s="57"/>
      <c r="CZ1029" s="57"/>
      <c r="DA1029" s="57"/>
      <c r="DB1029" s="57"/>
      <c r="DC1029" s="57"/>
      <c r="DD1029" s="57"/>
      <c r="DE1029" s="57"/>
      <c r="DF1029" s="57"/>
      <c r="DG1029" s="57"/>
      <c r="DH1029" s="57"/>
      <c r="DI1029" s="57"/>
      <c r="DJ1029" s="57"/>
      <c r="DK1029" s="57"/>
      <c r="DL1029" s="57"/>
      <c r="DM1029" s="57"/>
      <c r="DN1029" s="57"/>
      <c r="DO1029" s="57"/>
      <c r="DP1029" s="57"/>
      <c r="DQ1029" s="57"/>
      <c r="DR1029" s="57"/>
      <c r="DS1029" s="57"/>
      <c r="DT1029" s="57"/>
      <c r="DU1029" s="57"/>
      <c r="DV1029" s="57"/>
      <c r="DW1029" s="57"/>
      <c r="DX1029" s="57"/>
      <c r="DY1029" s="57"/>
      <c r="DZ1029" s="57"/>
      <c r="EA1029" s="57"/>
      <c r="EB1029" s="57"/>
      <c r="EC1029" s="57"/>
      <c r="ED1029" s="57"/>
      <c r="EE1029" s="57"/>
      <c r="EF1029" s="57"/>
      <c r="EG1029" s="57"/>
      <c r="EH1029" s="57"/>
      <c r="EI1029" s="57"/>
      <c r="EJ1029" s="57"/>
      <c r="EK1029" s="57"/>
      <c r="EL1029" s="57"/>
      <c r="EM1029" s="57"/>
      <c r="EN1029" s="57"/>
      <c r="EO1029" s="57"/>
      <c r="EP1029" s="57"/>
      <c r="EQ1029" s="57"/>
      <c r="ER1029" s="57"/>
      <c r="ES1029" s="57"/>
      <c r="ET1029" s="57"/>
      <c r="EU1029" s="57"/>
      <c r="EV1029" s="57"/>
      <c r="EW1029" s="57"/>
      <c r="EX1029" s="57"/>
      <c r="EY1029" s="57"/>
      <c r="EZ1029" s="57"/>
      <c r="FA1029" s="57"/>
      <c r="FB1029" s="57"/>
      <c r="FC1029" s="57"/>
      <c r="FD1029" s="57"/>
      <c r="FE1029" s="57"/>
      <c r="FF1029" s="57"/>
      <c r="FG1029" s="57"/>
      <c r="FH1029" s="57"/>
      <c r="FI1029" s="57"/>
      <c r="FJ1029" s="57"/>
      <c r="FK1029" s="57"/>
      <c r="FL1029" s="57"/>
      <c r="FM1029" s="57"/>
      <c r="FN1029" s="57"/>
      <c r="FO1029" s="57"/>
      <c r="FP1029" s="57"/>
      <c r="FQ1029" s="57"/>
      <c r="FR1029" s="57"/>
      <c r="FS1029" s="57"/>
      <c r="FT1029" s="57"/>
      <c r="FU1029" s="57"/>
      <c r="FV1029" s="57"/>
      <c r="FW1029" s="57"/>
      <c r="FX1029" s="57"/>
      <c r="FY1029" s="57"/>
      <c r="FZ1029" s="57"/>
      <c r="GA1029" s="57"/>
      <c r="GB1029" s="57"/>
      <c r="GC1029" s="57"/>
      <c r="GD1029" s="57"/>
      <c r="GE1029" s="57"/>
      <c r="GF1029" s="57"/>
      <c r="GG1029" s="57"/>
      <c r="GH1029" s="57"/>
      <c r="GI1029" s="57"/>
      <c r="GJ1029" s="57"/>
      <c r="GK1029" s="57"/>
      <c r="GL1029" s="57"/>
      <c r="GM1029" s="57"/>
      <c r="GN1029" s="57"/>
      <c r="GO1029" s="57"/>
      <c r="GP1029" s="57"/>
      <c r="GQ1029" s="57"/>
      <c r="GR1029" s="57"/>
      <c r="GS1029" s="57"/>
      <c r="GT1029" s="57"/>
      <c r="GU1029" s="57"/>
      <c r="GV1029" s="57"/>
      <c r="GW1029" s="57"/>
      <c r="GX1029" s="57"/>
      <c r="GY1029" s="57"/>
      <c r="GZ1029" s="57"/>
      <c r="HA1029" s="57"/>
      <c r="HB1029" s="57"/>
      <c r="HC1029" s="57"/>
      <c r="HD1029" s="57"/>
      <c r="HE1029" s="57"/>
      <c r="HF1029" s="57"/>
      <c r="HG1029" s="57"/>
      <c r="HH1029" s="57"/>
      <c r="HI1029" s="57"/>
      <c r="HJ1029" s="57"/>
      <c r="HK1029" s="57"/>
      <c r="HL1029" s="57"/>
      <c r="HM1029" s="57"/>
      <c r="HN1029" s="57"/>
      <c r="HO1029" s="57"/>
      <c r="HP1029" s="57"/>
      <c r="HQ1029" s="57"/>
      <c r="HR1029" s="57"/>
      <c r="HS1029" s="57"/>
      <c r="HT1029" s="57"/>
      <c r="HU1029" s="57"/>
      <c r="HV1029" s="57"/>
      <c r="HW1029" s="57"/>
      <c r="HX1029" s="57"/>
      <c r="HY1029" s="57"/>
      <c r="HZ1029" s="57"/>
      <c r="IA1029" s="57"/>
      <c r="IB1029" s="57"/>
      <c r="IC1029" s="57"/>
    </row>
    <row r="1030" spans="4:237">
      <c r="D1030" s="57"/>
      <c r="E1030" s="57"/>
      <c r="F1030" s="57"/>
      <c r="G1030" s="57"/>
      <c r="H1030" s="57"/>
      <c r="I1030" s="57"/>
      <c r="J1030" s="57"/>
      <c r="K1030" s="57"/>
      <c r="L1030" s="57"/>
      <c r="M1030" s="57"/>
      <c r="N1030" s="57"/>
      <c r="O1030" s="57"/>
      <c r="P1030" s="57"/>
      <c r="Q1030" s="57"/>
      <c r="R1030" s="57"/>
      <c r="S1030" s="57"/>
      <c r="T1030" s="57"/>
      <c r="U1030" s="57"/>
      <c r="V1030" s="57"/>
      <c r="W1030" s="57"/>
      <c r="X1030" s="57"/>
      <c r="Y1030" s="57"/>
      <c r="Z1030" s="57"/>
      <c r="AA1030" s="57"/>
      <c r="AB1030" s="57"/>
      <c r="AC1030" s="57"/>
      <c r="AD1030" s="57"/>
      <c r="AE1030" s="57"/>
      <c r="AF1030" s="57"/>
      <c r="AG1030" s="57"/>
      <c r="AH1030" s="57"/>
      <c r="AI1030" s="57"/>
      <c r="AJ1030" s="57"/>
      <c r="AK1030" s="57"/>
      <c r="AL1030" s="57"/>
      <c r="AM1030" s="57"/>
      <c r="AN1030" s="57"/>
      <c r="AO1030" s="57"/>
      <c r="AP1030" s="57"/>
      <c r="AQ1030" s="57"/>
      <c r="AR1030" s="57"/>
      <c r="AS1030" s="57"/>
      <c r="AT1030" s="57"/>
      <c r="AU1030" s="57"/>
      <c r="AV1030" s="57"/>
      <c r="AW1030" s="57"/>
      <c r="AX1030" s="57"/>
      <c r="AY1030" s="57"/>
      <c r="AZ1030" s="57"/>
      <c r="BA1030" s="57"/>
      <c r="BB1030" s="57"/>
      <c r="BC1030" s="57"/>
      <c r="BD1030" s="57"/>
      <c r="BE1030" s="57"/>
      <c r="BF1030" s="57"/>
      <c r="BG1030" s="57"/>
      <c r="BH1030" s="57"/>
      <c r="BI1030" s="57"/>
      <c r="BJ1030" s="57"/>
      <c r="BK1030" s="57"/>
      <c r="BL1030" s="57"/>
      <c r="BM1030" s="57"/>
      <c r="BN1030" s="57"/>
      <c r="BO1030" s="57"/>
      <c r="BP1030" s="57"/>
      <c r="BQ1030" s="57"/>
      <c r="BR1030" s="57"/>
      <c r="BS1030" s="57"/>
      <c r="BT1030" s="57"/>
      <c r="BU1030" s="57"/>
      <c r="BV1030" s="57"/>
      <c r="BW1030" s="57"/>
      <c r="BX1030" s="57"/>
      <c r="BY1030" s="57"/>
      <c r="BZ1030" s="57"/>
      <c r="CA1030" s="57"/>
      <c r="CB1030" s="57"/>
      <c r="CC1030" s="57"/>
      <c r="CD1030" s="57"/>
      <c r="CE1030" s="57"/>
      <c r="CF1030" s="57"/>
      <c r="CG1030" s="57"/>
      <c r="CH1030" s="57"/>
      <c r="CI1030" s="57"/>
      <c r="CJ1030" s="57"/>
      <c r="CK1030" s="57"/>
      <c r="CL1030" s="57"/>
      <c r="CM1030" s="57"/>
      <c r="CN1030" s="57"/>
      <c r="CO1030" s="57"/>
      <c r="CP1030" s="57"/>
      <c r="CQ1030" s="57"/>
      <c r="CR1030" s="57"/>
      <c r="CS1030" s="57"/>
      <c r="CT1030" s="57"/>
      <c r="CU1030" s="57"/>
      <c r="CV1030" s="57"/>
      <c r="CW1030" s="57"/>
      <c r="CX1030" s="57"/>
      <c r="CY1030" s="57"/>
      <c r="CZ1030" s="57"/>
      <c r="DA1030" s="57"/>
      <c r="DB1030" s="57"/>
      <c r="DC1030" s="57"/>
      <c r="DD1030" s="57"/>
      <c r="DE1030" s="57"/>
      <c r="DF1030" s="57"/>
      <c r="DG1030" s="57"/>
      <c r="DH1030" s="57"/>
      <c r="DI1030" s="57"/>
      <c r="DJ1030" s="57"/>
      <c r="DK1030" s="57"/>
      <c r="DL1030" s="57"/>
      <c r="DM1030" s="57"/>
      <c r="DN1030" s="57"/>
      <c r="DO1030" s="57"/>
      <c r="DP1030" s="57"/>
      <c r="DQ1030" s="57"/>
      <c r="DR1030" s="57"/>
      <c r="DS1030" s="57"/>
      <c r="DT1030" s="57"/>
      <c r="DU1030" s="57"/>
      <c r="DV1030" s="57"/>
      <c r="DW1030" s="57"/>
      <c r="DX1030" s="57"/>
      <c r="DY1030" s="57"/>
      <c r="DZ1030" s="57"/>
      <c r="EA1030" s="57"/>
      <c r="EB1030" s="57"/>
      <c r="EC1030" s="57"/>
      <c r="ED1030" s="57"/>
      <c r="EE1030" s="57"/>
      <c r="EF1030" s="57"/>
      <c r="EG1030" s="57"/>
      <c r="EH1030" s="57"/>
      <c r="EI1030" s="57"/>
      <c r="EJ1030" s="57"/>
      <c r="EK1030" s="57"/>
      <c r="EL1030" s="57"/>
      <c r="EM1030" s="57"/>
      <c r="EN1030" s="57"/>
      <c r="EO1030" s="57"/>
      <c r="EP1030" s="57"/>
      <c r="EQ1030" s="57"/>
      <c r="ER1030" s="57"/>
      <c r="ES1030" s="57"/>
      <c r="ET1030" s="57"/>
      <c r="EU1030" s="57"/>
      <c r="EV1030" s="57"/>
      <c r="EW1030" s="57"/>
      <c r="EX1030" s="57"/>
      <c r="EY1030" s="57"/>
      <c r="EZ1030" s="57"/>
      <c r="FA1030" s="57"/>
      <c r="FB1030" s="57"/>
      <c r="FC1030" s="57"/>
      <c r="FD1030" s="57"/>
      <c r="FE1030" s="57"/>
      <c r="FF1030" s="57"/>
      <c r="FG1030" s="57"/>
      <c r="FH1030" s="57"/>
      <c r="FI1030" s="57"/>
      <c r="FJ1030" s="57"/>
      <c r="FK1030" s="57"/>
      <c r="FL1030" s="57"/>
      <c r="FM1030" s="57"/>
      <c r="FN1030" s="57"/>
      <c r="FO1030" s="57"/>
      <c r="FP1030" s="57"/>
      <c r="FQ1030" s="57"/>
      <c r="FR1030" s="57"/>
      <c r="FS1030" s="57"/>
      <c r="FT1030" s="57"/>
      <c r="FU1030" s="57"/>
      <c r="FV1030" s="57"/>
      <c r="FW1030" s="57"/>
      <c r="FX1030" s="57"/>
      <c r="FY1030" s="57"/>
      <c r="FZ1030" s="57"/>
      <c r="GA1030" s="57"/>
      <c r="GB1030" s="57"/>
      <c r="GC1030" s="57"/>
      <c r="GD1030" s="57"/>
      <c r="GE1030" s="57"/>
      <c r="GF1030" s="57"/>
      <c r="GG1030" s="57"/>
      <c r="GH1030" s="57"/>
      <c r="GI1030" s="57"/>
      <c r="GJ1030" s="57"/>
      <c r="GK1030" s="57"/>
      <c r="GL1030" s="57"/>
      <c r="GM1030" s="57"/>
      <c r="GN1030" s="57"/>
      <c r="GO1030" s="57"/>
      <c r="GP1030" s="57"/>
      <c r="GQ1030" s="57"/>
      <c r="GR1030" s="57"/>
      <c r="GS1030" s="57"/>
      <c r="GT1030" s="57"/>
      <c r="GU1030" s="57"/>
      <c r="GV1030" s="57"/>
      <c r="GW1030" s="57"/>
      <c r="GX1030" s="57"/>
      <c r="GY1030" s="57"/>
      <c r="GZ1030" s="57"/>
      <c r="HA1030" s="57"/>
      <c r="HB1030" s="57"/>
      <c r="HC1030" s="57"/>
      <c r="HD1030" s="57"/>
      <c r="HE1030" s="57"/>
      <c r="HF1030" s="57"/>
      <c r="HG1030" s="57"/>
      <c r="HH1030" s="57"/>
      <c r="HI1030" s="57"/>
      <c r="HJ1030" s="57"/>
      <c r="HK1030" s="57"/>
      <c r="HL1030" s="57"/>
      <c r="HM1030" s="57"/>
      <c r="HN1030" s="57"/>
      <c r="HO1030" s="57"/>
      <c r="HP1030" s="57"/>
      <c r="HQ1030" s="57"/>
      <c r="HR1030" s="57"/>
      <c r="HS1030" s="57"/>
      <c r="HT1030" s="57"/>
      <c r="HU1030" s="57"/>
      <c r="HV1030" s="57"/>
      <c r="HW1030" s="57"/>
      <c r="HX1030" s="57"/>
      <c r="HY1030" s="57"/>
      <c r="HZ1030" s="57"/>
      <c r="IA1030" s="57"/>
      <c r="IB1030" s="57"/>
      <c r="IC1030" s="57"/>
    </row>
    <row r="1031" spans="4:237">
      <c r="D1031" s="57"/>
      <c r="E1031" s="57"/>
      <c r="F1031" s="57"/>
      <c r="G1031" s="57"/>
      <c r="H1031" s="57"/>
      <c r="I1031" s="57"/>
      <c r="J1031" s="57"/>
      <c r="K1031" s="57"/>
      <c r="L1031" s="57"/>
      <c r="M1031" s="57"/>
      <c r="N1031" s="57"/>
      <c r="O1031" s="57"/>
      <c r="P1031" s="57"/>
      <c r="Q1031" s="57"/>
      <c r="R1031" s="57"/>
      <c r="S1031" s="57"/>
      <c r="T1031" s="57"/>
      <c r="U1031" s="57"/>
      <c r="V1031" s="57"/>
      <c r="W1031" s="57"/>
      <c r="X1031" s="57"/>
      <c r="Y1031" s="57"/>
      <c r="Z1031" s="57"/>
      <c r="AA1031" s="57"/>
      <c r="AB1031" s="57"/>
      <c r="AC1031" s="57"/>
      <c r="AD1031" s="57"/>
      <c r="AE1031" s="57"/>
      <c r="AF1031" s="57"/>
      <c r="AG1031" s="57"/>
      <c r="AH1031" s="57"/>
      <c r="AI1031" s="57"/>
      <c r="AJ1031" s="57"/>
      <c r="AK1031" s="57"/>
      <c r="AL1031" s="57"/>
      <c r="AM1031" s="57"/>
      <c r="AN1031" s="57"/>
      <c r="AO1031" s="57"/>
      <c r="AP1031" s="57"/>
      <c r="AQ1031" s="57"/>
      <c r="AR1031" s="57"/>
      <c r="AS1031" s="57"/>
      <c r="AT1031" s="57"/>
      <c r="AU1031" s="57"/>
      <c r="AV1031" s="57"/>
      <c r="AW1031" s="57"/>
      <c r="AX1031" s="57"/>
      <c r="AY1031" s="57"/>
      <c r="AZ1031" s="57"/>
      <c r="BA1031" s="57"/>
      <c r="BB1031" s="57"/>
      <c r="BC1031" s="57"/>
      <c r="BD1031" s="57"/>
      <c r="BE1031" s="57"/>
      <c r="BF1031" s="57"/>
      <c r="BG1031" s="57"/>
      <c r="BH1031" s="57"/>
      <c r="BI1031" s="57"/>
      <c r="BJ1031" s="57"/>
      <c r="BK1031" s="57"/>
      <c r="BL1031" s="57"/>
      <c r="BM1031" s="57"/>
      <c r="BN1031" s="57"/>
      <c r="BO1031" s="57"/>
      <c r="BP1031" s="57"/>
      <c r="BQ1031" s="57"/>
      <c r="BR1031" s="57"/>
      <c r="BS1031" s="57"/>
      <c r="BT1031" s="57"/>
      <c r="BU1031" s="57"/>
      <c r="BV1031" s="57"/>
      <c r="BW1031" s="57"/>
      <c r="BX1031" s="57"/>
      <c r="BY1031" s="57"/>
      <c r="BZ1031" s="57"/>
      <c r="CA1031" s="57"/>
      <c r="CB1031" s="57"/>
      <c r="CC1031" s="57"/>
      <c r="CD1031" s="57"/>
      <c r="CE1031" s="57"/>
      <c r="CF1031" s="57"/>
      <c r="CG1031" s="57"/>
      <c r="CH1031" s="57"/>
      <c r="CI1031" s="57"/>
      <c r="CJ1031" s="57"/>
      <c r="CK1031" s="57"/>
      <c r="CL1031" s="57"/>
      <c r="CM1031" s="57"/>
      <c r="CN1031" s="57"/>
      <c r="CO1031" s="57"/>
      <c r="CP1031" s="57"/>
      <c r="CQ1031" s="57"/>
      <c r="CR1031" s="57"/>
      <c r="CS1031" s="57"/>
      <c r="CT1031" s="57"/>
      <c r="CU1031" s="57"/>
      <c r="CV1031" s="57"/>
      <c r="CW1031" s="57"/>
      <c r="CX1031" s="57"/>
      <c r="CY1031" s="57"/>
      <c r="CZ1031" s="57"/>
      <c r="DA1031" s="57"/>
      <c r="DB1031" s="57"/>
      <c r="DC1031" s="57"/>
      <c r="DD1031" s="57"/>
      <c r="DE1031" s="57"/>
      <c r="DF1031" s="57"/>
      <c r="DG1031" s="57"/>
      <c r="DH1031" s="57"/>
      <c r="DI1031" s="57"/>
      <c r="DJ1031" s="57"/>
      <c r="DK1031" s="57"/>
      <c r="DL1031" s="57"/>
      <c r="DM1031" s="57"/>
      <c r="DN1031" s="57"/>
      <c r="DO1031" s="57"/>
      <c r="DP1031" s="57"/>
      <c r="DQ1031" s="57"/>
      <c r="DR1031" s="57"/>
      <c r="DS1031" s="57"/>
      <c r="DT1031" s="57"/>
      <c r="DU1031" s="57"/>
      <c r="DV1031" s="57"/>
      <c r="DW1031" s="57"/>
      <c r="DX1031" s="57"/>
      <c r="DY1031" s="57"/>
      <c r="DZ1031" s="57"/>
      <c r="EA1031" s="57"/>
      <c r="EB1031" s="57"/>
      <c r="EC1031" s="57"/>
      <c r="ED1031" s="57"/>
      <c r="EE1031" s="57"/>
      <c r="EF1031" s="57"/>
      <c r="EG1031" s="57"/>
      <c r="EH1031" s="57"/>
      <c r="EI1031" s="57"/>
      <c r="EJ1031" s="57"/>
      <c r="EK1031" s="57"/>
      <c r="EL1031" s="57"/>
      <c r="EM1031" s="57"/>
      <c r="EN1031" s="57"/>
      <c r="EO1031" s="57"/>
      <c r="EP1031" s="57"/>
      <c r="EQ1031" s="57"/>
      <c r="ER1031" s="57"/>
      <c r="ES1031" s="57"/>
      <c r="ET1031" s="57"/>
      <c r="EU1031" s="57"/>
      <c r="EV1031" s="57"/>
      <c r="EW1031" s="57"/>
      <c r="EX1031" s="57"/>
      <c r="EY1031" s="57"/>
      <c r="EZ1031" s="57"/>
      <c r="FA1031" s="57"/>
      <c r="FB1031" s="57"/>
      <c r="FC1031" s="57"/>
      <c r="FD1031" s="57"/>
      <c r="FE1031" s="57"/>
      <c r="FF1031" s="57"/>
      <c r="FG1031" s="57"/>
      <c r="FH1031" s="57"/>
      <c r="FI1031" s="57"/>
      <c r="FJ1031" s="57"/>
      <c r="FK1031" s="57"/>
      <c r="FL1031" s="57"/>
      <c r="FM1031" s="57"/>
      <c r="FN1031" s="57"/>
      <c r="FO1031" s="57"/>
      <c r="FP1031" s="57"/>
      <c r="FQ1031" s="57"/>
      <c r="FR1031" s="57"/>
      <c r="FS1031" s="57"/>
      <c r="FT1031" s="57"/>
      <c r="FU1031" s="57"/>
      <c r="FV1031" s="57"/>
      <c r="FW1031" s="57"/>
      <c r="FX1031" s="57"/>
      <c r="FY1031" s="57"/>
      <c r="FZ1031" s="57"/>
      <c r="GA1031" s="57"/>
      <c r="GB1031" s="57"/>
      <c r="GC1031" s="57"/>
      <c r="GD1031" s="57"/>
      <c r="GE1031" s="57"/>
      <c r="GF1031" s="57"/>
      <c r="GG1031" s="57"/>
      <c r="GH1031" s="57"/>
      <c r="GI1031" s="57"/>
      <c r="GJ1031" s="57"/>
      <c r="GK1031" s="57"/>
      <c r="GL1031" s="57"/>
      <c r="GM1031" s="57"/>
      <c r="GN1031" s="57"/>
      <c r="GO1031" s="57"/>
      <c r="GP1031" s="57"/>
      <c r="GQ1031" s="57"/>
      <c r="GR1031" s="57"/>
      <c r="GS1031" s="57"/>
      <c r="GT1031" s="57"/>
      <c r="GU1031" s="57"/>
      <c r="GV1031" s="57"/>
      <c r="GW1031" s="57"/>
      <c r="GX1031" s="57"/>
      <c r="GY1031" s="57"/>
      <c r="GZ1031" s="57"/>
      <c r="HA1031" s="57"/>
      <c r="HB1031" s="57"/>
      <c r="HC1031" s="57"/>
      <c r="HD1031" s="57"/>
      <c r="HE1031" s="57"/>
      <c r="HF1031" s="57"/>
      <c r="HG1031" s="57"/>
      <c r="HH1031" s="57"/>
      <c r="HI1031" s="57"/>
      <c r="HJ1031" s="57"/>
      <c r="HK1031" s="57"/>
      <c r="HL1031" s="57"/>
      <c r="HM1031" s="57"/>
      <c r="HN1031" s="57"/>
      <c r="HO1031" s="57"/>
      <c r="HP1031" s="57"/>
      <c r="HQ1031" s="57"/>
      <c r="HR1031" s="57"/>
      <c r="HS1031" s="57"/>
      <c r="HT1031" s="57"/>
      <c r="HU1031" s="57"/>
      <c r="HV1031" s="57"/>
      <c r="HW1031" s="57"/>
      <c r="HX1031" s="57"/>
      <c r="HY1031" s="57"/>
      <c r="HZ1031" s="57"/>
      <c r="IA1031" s="57"/>
      <c r="IB1031" s="57"/>
      <c r="IC1031" s="57"/>
    </row>
    <row r="1032" spans="4:237">
      <c r="D1032" s="57"/>
      <c r="E1032" s="57"/>
      <c r="F1032" s="57"/>
      <c r="G1032" s="57"/>
      <c r="H1032" s="57"/>
      <c r="I1032" s="57"/>
      <c r="J1032" s="57"/>
      <c r="K1032" s="57"/>
      <c r="L1032" s="57"/>
      <c r="M1032" s="57"/>
      <c r="N1032" s="57"/>
      <c r="O1032" s="57"/>
      <c r="P1032" s="57"/>
      <c r="Q1032" s="57"/>
      <c r="R1032" s="57"/>
      <c r="S1032" s="57"/>
      <c r="T1032" s="57"/>
      <c r="U1032" s="57"/>
      <c r="V1032" s="57"/>
      <c r="W1032" s="57"/>
      <c r="X1032" s="57"/>
      <c r="Y1032" s="57"/>
      <c r="Z1032" s="57"/>
      <c r="AA1032" s="57"/>
      <c r="AB1032" s="57"/>
      <c r="AC1032" s="57"/>
      <c r="AD1032" s="57"/>
      <c r="AE1032" s="57"/>
      <c r="AF1032" s="57"/>
      <c r="AG1032" s="57"/>
      <c r="AH1032" s="57"/>
      <c r="AI1032" s="57"/>
      <c r="AJ1032" s="57"/>
      <c r="AK1032" s="57"/>
      <c r="AL1032" s="57"/>
      <c r="AM1032" s="57"/>
      <c r="AN1032" s="57"/>
      <c r="AO1032" s="57"/>
      <c r="AP1032" s="57"/>
      <c r="AQ1032" s="57"/>
      <c r="AR1032" s="57"/>
      <c r="AS1032" s="57"/>
      <c r="AT1032" s="57"/>
      <c r="AU1032" s="57"/>
      <c r="AV1032" s="57"/>
      <c r="AW1032" s="57"/>
      <c r="AX1032" s="57"/>
      <c r="AY1032" s="57"/>
      <c r="AZ1032" s="57"/>
      <c r="BA1032" s="57"/>
      <c r="BB1032" s="57"/>
      <c r="BC1032" s="57"/>
      <c r="BD1032" s="57"/>
      <c r="BE1032" s="57"/>
      <c r="BF1032" s="57"/>
      <c r="BG1032" s="57"/>
      <c r="BH1032" s="57"/>
      <c r="BI1032" s="57"/>
      <c r="BJ1032" s="57"/>
      <c r="BK1032" s="57"/>
      <c r="BL1032" s="57"/>
      <c r="BM1032" s="57"/>
      <c r="BN1032" s="57"/>
      <c r="BO1032" s="57"/>
      <c r="BP1032" s="57"/>
      <c r="BQ1032" s="57"/>
      <c r="BR1032" s="57"/>
      <c r="BS1032" s="57"/>
      <c r="BT1032" s="57"/>
      <c r="BU1032" s="57"/>
      <c r="BV1032" s="57"/>
      <c r="BW1032" s="57"/>
      <c r="BX1032" s="57"/>
      <c r="BY1032" s="57"/>
      <c r="BZ1032" s="57"/>
      <c r="CA1032" s="57"/>
      <c r="CB1032" s="57"/>
      <c r="CC1032" s="57"/>
      <c r="CD1032" s="57"/>
      <c r="CE1032" s="57"/>
      <c r="CF1032" s="57"/>
      <c r="CG1032" s="57"/>
      <c r="CH1032" s="57"/>
      <c r="CI1032" s="57"/>
      <c r="CJ1032" s="57"/>
      <c r="CK1032" s="57"/>
      <c r="CL1032" s="57"/>
      <c r="CM1032" s="57"/>
      <c r="CN1032" s="57"/>
      <c r="CO1032" s="57"/>
      <c r="CP1032" s="57"/>
      <c r="CQ1032" s="57"/>
      <c r="CR1032" s="57"/>
      <c r="CS1032" s="57"/>
      <c r="CT1032" s="57"/>
      <c r="CU1032" s="57"/>
      <c r="CV1032" s="57"/>
      <c r="CW1032" s="57"/>
      <c r="CX1032" s="57"/>
      <c r="CY1032" s="57"/>
      <c r="CZ1032" s="57"/>
      <c r="DA1032" s="57"/>
      <c r="DB1032" s="57"/>
      <c r="DC1032" s="57"/>
      <c r="DD1032" s="57"/>
      <c r="DE1032" s="57"/>
      <c r="DF1032" s="57"/>
      <c r="DG1032" s="57"/>
      <c r="DH1032" s="57"/>
      <c r="DI1032" s="57"/>
      <c r="DJ1032" s="57"/>
      <c r="DK1032" s="57"/>
      <c r="DL1032" s="57"/>
      <c r="DM1032" s="57"/>
      <c r="DN1032" s="57"/>
      <c r="DO1032" s="57"/>
      <c r="DP1032" s="57"/>
      <c r="DQ1032" s="57"/>
      <c r="DR1032" s="57"/>
      <c r="DS1032" s="57"/>
      <c r="DT1032" s="57"/>
      <c r="DU1032" s="57"/>
      <c r="DV1032" s="57"/>
      <c r="DW1032" s="57"/>
      <c r="DX1032" s="57"/>
      <c r="DY1032" s="57"/>
      <c r="DZ1032" s="57"/>
      <c r="EA1032" s="57"/>
      <c r="EB1032" s="57"/>
      <c r="EC1032" s="57"/>
      <c r="ED1032" s="57"/>
      <c r="EE1032" s="57"/>
      <c r="EF1032" s="57"/>
      <c r="EG1032" s="57"/>
      <c r="EH1032" s="57"/>
      <c r="EI1032" s="57"/>
      <c r="EJ1032" s="57"/>
      <c r="EK1032" s="57"/>
      <c r="EL1032" s="57"/>
      <c r="EM1032" s="57"/>
      <c r="EN1032" s="57"/>
      <c r="EO1032" s="57"/>
      <c r="EP1032" s="57"/>
      <c r="EQ1032" s="57"/>
      <c r="ER1032" s="57"/>
      <c r="ES1032" s="57"/>
      <c r="ET1032" s="57"/>
      <c r="EU1032" s="57"/>
      <c r="EV1032" s="57"/>
      <c r="EW1032" s="57"/>
      <c r="EX1032" s="57"/>
      <c r="EY1032" s="57"/>
      <c r="EZ1032" s="57"/>
      <c r="FA1032" s="57"/>
      <c r="FB1032" s="57"/>
      <c r="FC1032" s="57"/>
      <c r="FD1032" s="57"/>
      <c r="FE1032" s="57"/>
      <c r="FF1032" s="57"/>
      <c r="FG1032" s="57"/>
      <c r="FH1032" s="57"/>
      <c r="FI1032" s="57"/>
      <c r="FJ1032" s="57"/>
      <c r="FK1032" s="57"/>
      <c r="FL1032" s="57"/>
      <c r="FM1032" s="57"/>
      <c r="FN1032" s="57"/>
      <c r="FO1032" s="57"/>
      <c r="FP1032" s="57"/>
      <c r="FQ1032" s="57"/>
      <c r="FR1032" s="57"/>
      <c r="FS1032" s="57"/>
      <c r="FT1032" s="57"/>
      <c r="FU1032" s="57"/>
      <c r="FV1032" s="57"/>
      <c r="FW1032" s="57"/>
      <c r="FX1032" s="57"/>
      <c r="FY1032" s="57"/>
      <c r="FZ1032" s="57"/>
      <c r="GA1032" s="57"/>
      <c r="GB1032" s="57"/>
      <c r="GC1032" s="57"/>
      <c r="GD1032" s="57"/>
      <c r="GE1032" s="57"/>
      <c r="GF1032" s="57"/>
      <c r="GG1032" s="57"/>
      <c r="GH1032" s="57"/>
      <c r="GI1032" s="57"/>
      <c r="GJ1032" s="57"/>
      <c r="GK1032" s="57"/>
      <c r="GL1032" s="57"/>
      <c r="GM1032" s="57"/>
      <c r="GN1032" s="57"/>
      <c r="GO1032" s="57"/>
      <c r="GP1032" s="57"/>
      <c r="GQ1032" s="57"/>
      <c r="GR1032" s="57"/>
      <c r="GS1032" s="57"/>
      <c r="GT1032" s="57"/>
      <c r="GU1032" s="57"/>
      <c r="GV1032" s="57"/>
      <c r="GW1032" s="57"/>
      <c r="GX1032" s="57"/>
      <c r="GY1032" s="57"/>
      <c r="GZ1032" s="57"/>
      <c r="HA1032" s="57"/>
      <c r="HB1032" s="57"/>
      <c r="HC1032" s="57"/>
      <c r="HD1032" s="57"/>
      <c r="HE1032" s="57"/>
      <c r="HF1032" s="57"/>
      <c r="HG1032" s="57"/>
      <c r="HH1032" s="57"/>
      <c r="HI1032" s="57"/>
      <c r="HJ1032" s="57"/>
      <c r="HK1032" s="57"/>
      <c r="HL1032" s="57"/>
      <c r="HM1032" s="57"/>
      <c r="HN1032" s="57"/>
      <c r="HO1032" s="57"/>
      <c r="HP1032" s="57"/>
      <c r="HQ1032" s="57"/>
      <c r="HR1032" s="57"/>
      <c r="HS1032" s="57"/>
      <c r="HT1032" s="57"/>
      <c r="HU1032" s="57"/>
      <c r="HV1032" s="57"/>
      <c r="HW1032" s="57"/>
      <c r="HX1032" s="57"/>
      <c r="HY1032" s="57"/>
      <c r="HZ1032" s="57"/>
      <c r="IA1032" s="57"/>
      <c r="IB1032" s="57"/>
      <c r="IC1032" s="57"/>
    </row>
    <row r="1033" spans="4:237">
      <c r="D1033" s="57"/>
      <c r="E1033" s="57"/>
      <c r="F1033" s="57"/>
      <c r="G1033" s="57"/>
      <c r="H1033" s="57"/>
      <c r="I1033" s="57"/>
      <c r="J1033" s="57"/>
      <c r="K1033" s="57"/>
      <c r="L1033" s="57"/>
      <c r="M1033" s="57"/>
      <c r="N1033" s="57"/>
      <c r="O1033" s="57"/>
      <c r="P1033" s="57"/>
      <c r="Q1033" s="57"/>
      <c r="R1033" s="57"/>
      <c r="S1033" s="57"/>
      <c r="T1033" s="57"/>
      <c r="U1033" s="57"/>
      <c r="V1033" s="57"/>
      <c r="W1033" s="57"/>
      <c r="X1033" s="57"/>
      <c r="Y1033" s="57"/>
      <c r="Z1033" s="57"/>
      <c r="AA1033" s="57"/>
      <c r="AB1033" s="57"/>
      <c r="AC1033" s="57"/>
      <c r="AD1033" s="57"/>
      <c r="AE1033" s="57"/>
      <c r="AF1033" s="57"/>
      <c r="AG1033" s="57"/>
      <c r="AH1033" s="57"/>
      <c r="AI1033" s="57"/>
      <c r="AJ1033" s="57"/>
      <c r="AK1033" s="57"/>
      <c r="AL1033" s="57"/>
      <c r="AM1033" s="57"/>
      <c r="AN1033" s="57"/>
      <c r="AO1033" s="57"/>
      <c r="AP1033" s="57"/>
      <c r="AQ1033" s="57"/>
      <c r="AR1033" s="57"/>
      <c r="AS1033" s="57"/>
      <c r="AT1033" s="57"/>
      <c r="AU1033" s="57"/>
      <c r="AV1033" s="57"/>
      <c r="AW1033" s="57"/>
      <c r="AX1033" s="57"/>
      <c r="AY1033" s="57"/>
      <c r="AZ1033" s="57"/>
      <c r="BA1033" s="57"/>
      <c r="BB1033" s="57"/>
      <c r="BC1033" s="57"/>
      <c r="BD1033" s="57"/>
      <c r="BE1033" s="57"/>
      <c r="BF1033" s="57"/>
      <c r="BG1033" s="57"/>
      <c r="BH1033" s="57"/>
      <c r="BI1033" s="57"/>
      <c r="BJ1033" s="57"/>
      <c r="BK1033" s="57"/>
      <c r="BL1033" s="57"/>
      <c r="BM1033" s="57"/>
      <c r="BN1033" s="57"/>
      <c r="BO1033" s="57"/>
      <c r="BP1033" s="57"/>
      <c r="BQ1033" s="57"/>
      <c r="BR1033" s="57"/>
      <c r="BS1033" s="57"/>
      <c r="BT1033" s="57"/>
      <c r="BU1033" s="57"/>
      <c r="BV1033" s="57"/>
      <c r="BW1033" s="57"/>
      <c r="BX1033" s="57"/>
      <c r="BY1033" s="57"/>
      <c r="BZ1033" s="57"/>
      <c r="CA1033" s="57"/>
      <c r="CB1033" s="57"/>
      <c r="CC1033" s="57"/>
      <c r="CD1033" s="57"/>
      <c r="CE1033" s="57"/>
      <c r="CF1033" s="57"/>
      <c r="CG1033" s="57"/>
      <c r="CH1033" s="57"/>
      <c r="CI1033" s="57"/>
      <c r="CJ1033" s="57"/>
      <c r="CK1033" s="57"/>
      <c r="CL1033" s="57"/>
      <c r="CM1033" s="57"/>
      <c r="CN1033" s="57"/>
      <c r="CO1033" s="57"/>
      <c r="CP1033" s="57"/>
      <c r="CQ1033" s="57"/>
      <c r="CR1033" s="57"/>
      <c r="CS1033" s="57"/>
      <c r="CT1033" s="57"/>
      <c r="CU1033" s="57"/>
      <c r="CV1033" s="57"/>
      <c r="CW1033" s="57"/>
      <c r="CX1033" s="57"/>
      <c r="CY1033" s="57"/>
      <c r="CZ1033" s="57"/>
      <c r="DA1033" s="57"/>
      <c r="DB1033" s="57"/>
      <c r="DC1033" s="57"/>
      <c r="DD1033" s="57"/>
      <c r="DE1033" s="57"/>
      <c r="DF1033" s="57"/>
      <c r="DG1033" s="57"/>
      <c r="DH1033" s="57"/>
      <c r="DI1033" s="57"/>
      <c r="DJ1033" s="57"/>
      <c r="DK1033" s="57"/>
      <c r="DL1033" s="57"/>
      <c r="DM1033" s="57"/>
      <c r="DN1033" s="57"/>
      <c r="DO1033" s="57"/>
      <c r="DP1033" s="57"/>
      <c r="DQ1033" s="57"/>
      <c r="DR1033" s="57"/>
      <c r="DS1033" s="57"/>
      <c r="DT1033" s="57"/>
      <c r="DU1033" s="57"/>
      <c r="DV1033" s="57"/>
      <c r="DW1033" s="57"/>
      <c r="DX1033" s="57"/>
      <c r="DY1033" s="57"/>
      <c r="DZ1033" s="57"/>
      <c r="EA1033" s="57"/>
      <c r="EB1033" s="57"/>
      <c r="EC1033" s="57"/>
      <c r="ED1033" s="57"/>
      <c r="EE1033" s="57"/>
      <c r="EF1033" s="57"/>
      <c r="EG1033" s="57"/>
      <c r="EH1033" s="57"/>
      <c r="EI1033" s="57"/>
      <c r="EJ1033" s="57"/>
      <c r="EK1033" s="57"/>
      <c r="EL1033" s="57"/>
      <c r="EM1033" s="57"/>
      <c r="EN1033" s="57"/>
      <c r="EO1033" s="57"/>
      <c r="EP1033" s="57"/>
      <c r="EQ1033" s="57"/>
      <c r="ER1033" s="57"/>
      <c r="ES1033" s="57"/>
      <c r="ET1033" s="57"/>
      <c r="EU1033" s="57"/>
      <c r="EV1033" s="57"/>
      <c r="EW1033" s="57"/>
      <c r="EX1033" s="57"/>
      <c r="EY1033" s="57"/>
      <c r="EZ1033" s="57"/>
      <c r="FA1033" s="57"/>
      <c r="FB1033" s="57"/>
      <c r="FC1033" s="57"/>
      <c r="FD1033" s="57"/>
      <c r="FE1033" s="57"/>
      <c r="FF1033" s="57"/>
      <c r="FG1033" s="57"/>
      <c r="FH1033" s="57"/>
      <c r="FI1033" s="57"/>
      <c r="FJ1033" s="57"/>
      <c r="FK1033" s="57"/>
      <c r="FL1033" s="57"/>
      <c r="FM1033" s="57"/>
      <c r="FN1033" s="57"/>
      <c r="FO1033" s="57"/>
      <c r="FP1033" s="57"/>
      <c r="FQ1033" s="57"/>
      <c r="FR1033" s="57"/>
      <c r="FS1033" s="57"/>
      <c r="FT1033" s="57"/>
      <c r="FU1033" s="57"/>
      <c r="FV1033" s="57"/>
      <c r="FW1033" s="57"/>
      <c r="FX1033" s="57"/>
      <c r="FY1033" s="57"/>
      <c r="FZ1033" s="57"/>
      <c r="GA1033" s="57"/>
      <c r="GB1033" s="57"/>
      <c r="GC1033" s="57"/>
      <c r="GD1033" s="57"/>
      <c r="GE1033" s="57"/>
      <c r="GF1033" s="57"/>
      <c r="GG1033" s="57"/>
      <c r="GH1033" s="57"/>
      <c r="GI1033" s="57"/>
      <c r="GJ1033" s="57"/>
      <c r="GK1033" s="57"/>
      <c r="GL1033" s="57"/>
      <c r="GM1033" s="57"/>
      <c r="GN1033" s="57"/>
      <c r="GO1033" s="57"/>
      <c r="GP1033" s="57"/>
      <c r="GQ1033" s="57"/>
      <c r="GR1033" s="57"/>
      <c r="GS1033" s="57"/>
      <c r="GT1033" s="57"/>
      <c r="GU1033" s="57"/>
      <c r="GV1033" s="57"/>
      <c r="GW1033" s="57"/>
      <c r="GX1033" s="57"/>
      <c r="GY1033" s="57"/>
      <c r="GZ1033" s="57"/>
      <c r="HA1033" s="57"/>
      <c r="HB1033" s="57"/>
      <c r="HC1033" s="57"/>
      <c r="HD1033" s="57"/>
      <c r="HE1033" s="57"/>
      <c r="HF1033" s="57"/>
      <c r="HG1033" s="57"/>
      <c r="HH1033" s="57"/>
      <c r="HI1033" s="57"/>
      <c r="HJ1033" s="57"/>
      <c r="HK1033" s="57"/>
      <c r="HL1033" s="57"/>
      <c r="HM1033" s="57"/>
      <c r="HN1033" s="57"/>
      <c r="HO1033" s="57"/>
      <c r="HP1033" s="57"/>
      <c r="HQ1033" s="57"/>
      <c r="HR1033" s="57"/>
      <c r="HS1033" s="57"/>
      <c r="HT1033" s="57"/>
      <c r="HU1033" s="57"/>
      <c r="HV1033" s="57"/>
      <c r="HW1033" s="57"/>
      <c r="HX1033" s="57"/>
      <c r="HY1033" s="57"/>
      <c r="HZ1033" s="57"/>
      <c r="IA1033" s="57"/>
      <c r="IB1033" s="57"/>
      <c r="IC1033" s="57"/>
    </row>
    <row r="1034" spans="4:237">
      <c r="D1034" s="57"/>
      <c r="E1034" s="57"/>
      <c r="F1034" s="57"/>
      <c r="G1034" s="57"/>
      <c r="H1034" s="57"/>
      <c r="I1034" s="57"/>
      <c r="J1034" s="57"/>
      <c r="K1034" s="57"/>
      <c r="L1034" s="57"/>
      <c r="M1034" s="57"/>
      <c r="N1034" s="57"/>
      <c r="O1034" s="57"/>
      <c r="P1034" s="57"/>
      <c r="Q1034" s="57"/>
      <c r="R1034" s="57"/>
      <c r="S1034" s="57"/>
      <c r="T1034" s="57"/>
      <c r="U1034" s="57"/>
      <c r="V1034" s="57"/>
      <c r="W1034" s="57"/>
      <c r="X1034" s="57"/>
      <c r="Y1034" s="57"/>
      <c r="Z1034" s="57"/>
      <c r="AA1034" s="57"/>
      <c r="AB1034" s="57"/>
      <c r="AC1034" s="57"/>
      <c r="AD1034" s="57"/>
      <c r="AE1034" s="57"/>
      <c r="AF1034" s="57"/>
      <c r="AG1034" s="57"/>
      <c r="AH1034" s="57"/>
      <c r="AI1034" s="57"/>
      <c r="AJ1034" s="57"/>
      <c r="AK1034" s="57"/>
      <c r="AL1034" s="57"/>
      <c r="AM1034" s="57"/>
      <c r="AN1034" s="57"/>
      <c r="AO1034" s="57"/>
      <c r="AP1034" s="57"/>
      <c r="AQ1034" s="57"/>
      <c r="AR1034" s="57"/>
      <c r="AS1034" s="57"/>
      <c r="AT1034" s="57"/>
      <c r="AU1034" s="57"/>
      <c r="AV1034" s="57"/>
      <c r="AW1034" s="57"/>
      <c r="AX1034" s="57"/>
      <c r="AY1034" s="57"/>
      <c r="AZ1034" s="57"/>
      <c r="BA1034" s="57"/>
      <c r="BB1034" s="57"/>
      <c r="BC1034" s="57"/>
      <c r="BD1034" s="57"/>
      <c r="BE1034" s="57"/>
      <c r="BF1034" s="57"/>
      <c r="BG1034" s="57"/>
      <c r="BH1034" s="57"/>
      <c r="BI1034" s="57"/>
      <c r="BJ1034" s="57"/>
      <c r="BK1034" s="57"/>
      <c r="BL1034" s="57"/>
      <c r="BM1034" s="57"/>
      <c r="BN1034" s="57"/>
      <c r="BO1034" s="57"/>
      <c r="BP1034" s="57"/>
      <c r="BQ1034" s="57"/>
      <c r="BR1034" s="57"/>
      <c r="BS1034" s="57"/>
      <c r="BT1034" s="57"/>
      <c r="BU1034" s="57"/>
      <c r="BV1034" s="57"/>
      <c r="BW1034" s="57"/>
      <c r="BX1034" s="57"/>
      <c r="BY1034" s="57"/>
      <c r="BZ1034" s="57"/>
      <c r="CA1034" s="57"/>
      <c r="CB1034" s="57"/>
      <c r="CC1034" s="57"/>
      <c r="CD1034" s="57"/>
      <c r="CE1034" s="57"/>
      <c r="CF1034" s="57"/>
      <c r="CG1034" s="57"/>
      <c r="CH1034" s="57"/>
      <c r="CI1034" s="57"/>
      <c r="CJ1034" s="57"/>
      <c r="CK1034" s="57"/>
      <c r="CL1034" s="57"/>
      <c r="CM1034" s="57"/>
      <c r="CN1034" s="57"/>
      <c r="CO1034" s="57"/>
      <c r="CP1034" s="57"/>
      <c r="CQ1034" s="57"/>
      <c r="CR1034" s="57"/>
      <c r="CS1034" s="57"/>
      <c r="CT1034" s="57"/>
      <c r="CU1034" s="57"/>
      <c r="CV1034" s="57"/>
      <c r="CW1034" s="57"/>
      <c r="CX1034" s="57"/>
      <c r="CY1034" s="57"/>
      <c r="CZ1034" s="57"/>
      <c r="DA1034" s="57"/>
      <c r="DB1034" s="57"/>
      <c r="DC1034" s="57"/>
      <c r="DD1034" s="57"/>
      <c r="DE1034" s="57"/>
      <c r="DF1034" s="57"/>
      <c r="DG1034" s="57"/>
      <c r="DH1034" s="57"/>
      <c r="DI1034" s="57"/>
      <c r="DJ1034" s="57"/>
      <c r="DK1034" s="57"/>
      <c r="DL1034" s="57"/>
      <c r="DM1034" s="57"/>
      <c r="DN1034" s="57"/>
      <c r="DO1034" s="57"/>
      <c r="DP1034" s="57"/>
      <c r="DQ1034" s="57"/>
      <c r="DR1034" s="57"/>
      <c r="DS1034" s="57"/>
      <c r="DT1034" s="57"/>
      <c r="DU1034" s="57"/>
      <c r="DV1034" s="57"/>
      <c r="DW1034" s="57"/>
      <c r="DX1034" s="57"/>
      <c r="DY1034" s="57"/>
      <c r="DZ1034" s="57"/>
      <c r="EA1034" s="57"/>
      <c r="EB1034" s="57"/>
      <c r="EC1034" s="57"/>
      <c r="ED1034" s="57"/>
      <c r="EE1034" s="57"/>
      <c r="EF1034" s="57"/>
      <c r="EG1034" s="57"/>
      <c r="EH1034" s="57"/>
      <c r="EI1034" s="57"/>
      <c r="EJ1034" s="57"/>
      <c r="EK1034" s="57"/>
      <c r="EL1034" s="57"/>
      <c r="EM1034" s="57"/>
      <c r="EN1034" s="57"/>
      <c r="EO1034" s="57"/>
      <c r="EP1034" s="57"/>
      <c r="EQ1034" s="57"/>
      <c r="ER1034" s="57"/>
      <c r="ES1034" s="57"/>
      <c r="ET1034" s="57"/>
      <c r="EU1034" s="57"/>
      <c r="EV1034" s="57"/>
      <c r="EW1034" s="57"/>
      <c r="EX1034" s="57"/>
      <c r="EY1034" s="57"/>
      <c r="EZ1034" s="57"/>
      <c r="FA1034" s="57"/>
      <c r="FB1034" s="57"/>
      <c r="FC1034" s="57"/>
      <c r="FD1034" s="57"/>
      <c r="FE1034" s="57"/>
      <c r="FF1034" s="57"/>
      <c r="FG1034" s="57"/>
      <c r="FH1034" s="57"/>
      <c r="FI1034" s="57"/>
      <c r="FJ1034" s="57"/>
      <c r="FK1034" s="57"/>
      <c r="FL1034" s="57"/>
      <c r="FM1034" s="57"/>
      <c r="FN1034" s="57"/>
      <c r="FO1034" s="57"/>
      <c r="FP1034" s="57"/>
      <c r="FQ1034" s="57"/>
      <c r="FR1034" s="57"/>
      <c r="FS1034" s="57"/>
      <c r="FT1034" s="57"/>
      <c r="FU1034" s="57"/>
      <c r="FV1034" s="57"/>
      <c r="FW1034" s="57"/>
      <c r="FX1034" s="57"/>
      <c r="FY1034" s="57"/>
      <c r="FZ1034" s="57"/>
      <c r="GA1034" s="57"/>
      <c r="GB1034" s="57"/>
      <c r="GC1034" s="57"/>
      <c r="GD1034" s="57"/>
      <c r="GE1034" s="57"/>
      <c r="GF1034" s="57"/>
      <c r="GG1034" s="57"/>
      <c r="GH1034" s="57"/>
      <c r="GI1034" s="57"/>
      <c r="GJ1034" s="57"/>
      <c r="GK1034" s="57"/>
      <c r="GL1034" s="57"/>
      <c r="GM1034" s="57"/>
      <c r="GN1034" s="57"/>
      <c r="GO1034" s="57"/>
      <c r="GP1034" s="57"/>
      <c r="GQ1034" s="57"/>
      <c r="GR1034" s="57"/>
      <c r="GS1034" s="57"/>
      <c r="GT1034" s="57"/>
      <c r="GU1034" s="57"/>
      <c r="GV1034" s="57"/>
      <c r="GW1034" s="57"/>
      <c r="GX1034" s="57"/>
      <c r="GY1034" s="57"/>
      <c r="GZ1034" s="57"/>
      <c r="HA1034" s="57"/>
      <c r="HB1034" s="57"/>
      <c r="HC1034" s="57"/>
      <c r="HD1034" s="57"/>
      <c r="HE1034" s="57"/>
      <c r="HF1034" s="57"/>
      <c r="HG1034" s="57"/>
      <c r="HH1034" s="57"/>
      <c r="HI1034" s="57"/>
      <c r="HJ1034" s="57"/>
      <c r="HK1034" s="57"/>
      <c r="HL1034" s="57"/>
      <c r="HM1034" s="57"/>
      <c r="HN1034" s="57"/>
      <c r="HO1034" s="57"/>
      <c r="HP1034" s="57"/>
      <c r="HQ1034" s="57"/>
      <c r="HR1034" s="57"/>
      <c r="HS1034" s="57"/>
      <c r="HT1034" s="57"/>
      <c r="HU1034" s="57"/>
      <c r="HV1034" s="57"/>
      <c r="HW1034" s="57"/>
      <c r="HX1034" s="57"/>
      <c r="HY1034" s="57"/>
      <c r="HZ1034" s="57"/>
      <c r="IA1034" s="57"/>
      <c r="IB1034" s="57"/>
      <c r="IC1034" s="57"/>
    </row>
    <row r="1035" spans="4:237">
      <c r="D1035" s="57"/>
      <c r="E1035" s="57"/>
      <c r="F1035" s="57"/>
      <c r="G1035" s="57"/>
      <c r="H1035" s="57"/>
      <c r="I1035" s="57"/>
      <c r="J1035" s="57"/>
      <c r="K1035" s="57"/>
      <c r="L1035" s="57"/>
      <c r="M1035" s="57"/>
      <c r="N1035" s="57"/>
      <c r="O1035" s="57"/>
      <c r="P1035" s="57"/>
      <c r="Q1035" s="57"/>
      <c r="R1035" s="57"/>
      <c r="S1035" s="57"/>
      <c r="T1035" s="57"/>
      <c r="U1035" s="57"/>
      <c r="V1035" s="57"/>
      <c r="W1035" s="57"/>
      <c r="X1035" s="57"/>
      <c r="Y1035" s="57"/>
      <c r="Z1035" s="57"/>
      <c r="AA1035" s="57"/>
      <c r="AB1035" s="57"/>
      <c r="AC1035" s="57"/>
      <c r="AD1035" s="57"/>
      <c r="AE1035" s="57"/>
      <c r="AF1035" s="57"/>
      <c r="AG1035" s="57"/>
      <c r="AH1035" s="57"/>
      <c r="AI1035" s="57"/>
      <c r="AJ1035" s="57"/>
      <c r="AK1035" s="57"/>
      <c r="AL1035" s="57"/>
      <c r="AM1035" s="57"/>
      <c r="AN1035" s="57"/>
      <c r="AO1035" s="57"/>
      <c r="AP1035" s="57"/>
      <c r="AQ1035" s="57"/>
      <c r="AR1035" s="57"/>
      <c r="AS1035" s="57"/>
      <c r="AT1035" s="57"/>
      <c r="AU1035" s="57"/>
      <c r="AV1035" s="57"/>
      <c r="AW1035" s="57"/>
      <c r="AX1035" s="57"/>
      <c r="AY1035" s="57"/>
      <c r="AZ1035" s="57"/>
      <c r="BA1035" s="57"/>
      <c r="BB1035" s="57"/>
      <c r="BC1035" s="57"/>
      <c r="BD1035" s="57"/>
      <c r="BE1035" s="57"/>
      <c r="BF1035" s="57"/>
      <c r="BG1035" s="57"/>
      <c r="BH1035" s="57"/>
      <c r="BI1035" s="57"/>
      <c r="BJ1035" s="57"/>
      <c r="BK1035" s="57"/>
      <c r="BL1035" s="57"/>
      <c r="BM1035" s="57"/>
      <c r="BN1035" s="57"/>
      <c r="BO1035" s="57"/>
      <c r="BP1035" s="57"/>
      <c r="BQ1035" s="57"/>
      <c r="BR1035" s="57"/>
      <c r="BS1035" s="57"/>
      <c r="BT1035" s="57"/>
      <c r="BU1035" s="57"/>
      <c r="BV1035" s="57"/>
      <c r="BW1035" s="57"/>
      <c r="BX1035" s="57"/>
      <c r="BY1035" s="57"/>
      <c r="BZ1035" s="57"/>
      <c r="CA1035" s="57"/>
      <c r="CB1035" s="57"/>
      <c r="CC1035" s="57"/>
      <c r="CD1035" s="57"/>
      <c r="CE1035" s="57"/>
      <c r="CF1035" s="57"/>
      <c r="CG1035" s="57"/>
      <c r="CH1035" s="57"/>
      <c r="CI1035" s="57"/>
      <c r="CJ1035" s="57"/>
      <c r="CK1035" s="57"/>
      <c r="CL1035" s="57"/>
      <c r="CM1035" s="57"/>
      <c r="CN1035" s="57"/>
      <c r="CO1035" s="57"/>
      <c r="CP1035" s="57"/>
      <c r="CQ1035" s="57"/>
      <c r="CR1035" s="57"/>
      <c r="CS1035" s="57"/>
      <c r="CT1035" s="57"/>
      <c r="CU1035" s="57"/>
      <c r="CV1035" s="57"/>
      <c r="CW1035" s="57"/>
      <c r="CX1035" s="57"/>
      <c r="CY1035" s="57"/>
      <c r="CZ1035" s="57"/>
      <c r="DA1035" s="57"/>
      <c r="DB1035" s="57"/>
      <c r="DC1035" s="57"/>
      <c r="DD1035" s="57"/>
      <c r="DE1035" s="57"/>
      <c r="DF1035" s="57"/>
      <c r="DG1035" s="57"/>
      <c r="DH1035" s="57"/>
      <c r="DI1035" s="57"/>
      <c r="DJ1035" s="57"/>
      <c r="DK1035" s="57"/>
      <c r="DL1035" s="57"/>
      <c r="DM1035" s="57"/>
      <c r="DN1035" s="57"/>
      <c r="DO1035" s="57"/>
      <c r="DP1035" s="57"/>
      <c r="DQ1035" s="57"/>
      <c r="DR1035" s="57"/>
      <c r="DS1035" s="57"/>
      <c r="DT1035" s="57"/>
      <c r="DU1035" s="57"/>
      <c r="DV1035" s="57"/>
      <c r="DW1035" s="57"/>
      <c r="DX1035" s="57"/>
      <c r="DY1035" s="57"/>
      <c r="DZ1035" s="57"/>
      <c r="EA1035" s="57"/>
      <c r="EB1035" s="57"/>
      <c r="EC1035" s="57"/>
      <c r="ED1035" s="57"/>
      <c r="EE1035" s="57"/>
      <c r="EF1035" s="57"/>
      <c r="EG1035" s="57"/>
      <c r="EH1035" s="57"/>
      <c r="EI1035" s="57"/>
      <c r="EJ1035" s="57"/>
      <c r="EK1035" s="57"/>
      <c r="EL1035" s="57"/>
      <c r="EM1035" s="57"/>
      <c r="EN1035" s="57"/>
      <c r="EO1035" s="57"/>
      <c r="EP1035" s="57"/>
      <c r="EQ1035" s="57"/>
      <c r="ER1035" s="57"/>
      <c r="ES1035" s="57"/>
      <c r="ET1035" s="57"/>
      <c r="EU1035" s="57"/>
      <c r="EV1035" s="57"/>
      <c r="EW1035" s="57"/>
      <c r="EX1035" s="57"/>
      <c r="EY1035" s="57"/>
      <c r="EZ1035" s="57"/>
      <c r="FA1035" s="57"/>
      <c r="FB1035" s="57"/>
      <c r="FC1035" s="57"/>
      <c r="FD1035" s="57"/>
      <c r="FE1035" s="57"/>
      <c r="FF1035" s="57"/>
      <c r="FG1035" s="57"/>
      <c r="FH1035" s="57"/>
      <c r="FI1035" s="57"/>
      <c r="FJ1035" s="57"/>
      <c r="FK1035" s="57"/>
      <c r="FL1035" s="57"/>
      <c r="FM1035" s="57"/>
      <c r="FN1035" s="57"/>
      <c r="FO1035" s="57"/>
      <c r="FP1035" s="57"/>
      <c r="FQ1035" s="57"/>
      <c r="FR1035" s="57"/>
      <c r="FS1035" s="57"/>
      <c r="FT1035" s="57"/>
      <c r="FU1035" s="57"/>
      <c r="FV1035" s="57"/>
      <c r="FW1035" s="57"/>
      <c r="FX1035" s="57"/>
      <c r="FY1035" s="57"/>
      <c r="FZ1035" s="57"/>
      <c r="GA1035" s="57"/>
      <c r="GB1035" s="57"/>
      <c r="GC1035" s="57"/>
      <c r="GD1035" s="57"/>
      <c r="GE1035" s="57"/>
      <c r="GF1035" s="57"/>
      <c r="GG1035" s="57"/>
      <c r="GH1035" s="57"/>
      <c r="GI1035" s="57"/>
      <c r="GJ1035" s="57"/>
      <c r="GK1035" s="57"/>
      <c r="GL1035" s="57"/>
      <c r="GM1035" s="57"/>
      <c r="GN1035" s="57"/>
      <c r="GO1035" s="57"/>
      <c r="GP1035" s="57"/>
      <c r="GQ1035" s="57"/>
      <c r="GR1035" s="57"/>
      <c r="GS1035" s="57"/>
      <c r="GT1035" s="57"/>
      <c r="GU1035" s="57"/>
      <c r="GV1035" s="57"/>
      <c r="GW1035" s="57"/>
      <c r="GX1035" s="57"/>
      <c r="GY1035" s="57"/>
      <c r="GZ1035" s="57"/>
      <c r="HA1035" s="57"/>
      <c r="HB1035" s="57"/>
      <c r="HC1035" s="57"/>
      <c r="HD1035" s="57"/>
      <c r="HE1035" s="57"/>
      <c r="HF1035" s="57"/>
      <c r="HG1035" s="57"/>
      <c r="HH1035" s="57"/>
      <c r="HI1035" s="57"/>
      <c r="HJ1035" s="57"/>
      <c r="HK1035" s="57"/>
      <c r="HL1035" s="57"/>
      <c r="HM1035" s="57"/>
      <c r="HN1035" s="57"/>
      <c r="HO1035" s="57"/>
      <c r="HP1035" s="57"/>
      <c r="HQ1035" s="57"/>
      <c r="HR1035" s="57"/>
      <c r="HS1035" s="57"/>
      <c r="HT1035" s="57"/>
      <c r="HU1035" s="57"/>
      <c r="HV1035" s="57"/>
      <c r="HW1035" s="57"/>
      <c r="HX1035" s="57"/>
      <c r="HY1035" s="57"/>
      <c r="HZ1035" s="57"/>
      <c r="IA1035" s="57"/>
      <c r="IB1035" s="57"/>
      <c r="IC1035" s="57"/>
    </row>
    <row r="1036" spans="4:237">
      <c r="D1036" s="57"/>
      <c r="E1036" s="57"/>
      <c r="F1036" s="57"/>
      <c r="G1036" s="57"/>
      <c r="H1036" s="57"/>
      <c r="I1036" s="57"/>
      <c r="J1036" s="57"/>
      <c r="K1036" s="57"/>
      <c r="L1036" s="57"/>
      <c r="M1036" s="57"/>
      <c r="N1036" s="57"/>
      <c r="O1036" s="57"/>
      <c r="P1036" s="57"/>
      <c r="Q1036" s="57"/>
      <c r="R1036" s="57"/>
      <c r="S1036" s="57"/>
      <c r="T1036" s="57"/>
      <c r="U1036" s="57"/>
      <c r="V1036" s="57"/>
      <c r="W1036" s="57"/>
      <c r="X1036" s="57"/>
      <c r="Y1036" s="57"/>
      <c r="Z1036" s="57"/>
      <c r="AA1036" s="57"/>
      <c r="AB1036" s="57"/>
      <c r="AC1036" s="57"/>
      <c r="AD1036" s="57"/>
      <c r="AE1036" s="57"/>
      <c r="AF1036" s="57"/>
      <c r="AG1036" s="57"/>
      <c r="AH1036" s="57"/>
      <c r="AI1036" s="57"/>
      <c r="AJ1036" s="57"/>
      <c r="AK1036" s="57"/>
      <c r="AL1036" s="57"/>
      <c r="AM1036" s="57"/>
      <c r="AN1036" s="57"/>
      <c r="AO1036" s="57"/>
      <c r="AP1036" s="57"/>
      <c r="AQ1036" s="57"/>
      <c r="AR1036" s="57"/>
      <c r="AS1036" s="57"/>
      <c r="AT1036" s="57"/>
      <c r="AU1036" s="57"/>
      <c r="AV1036" s="57"/>
      <c r="AW1036" s="57"/>
      <c r="AX1036" s="57"/>
      <c r="AY1036" s="57"/>
      <c r="AZ1036" s="57"/>
      <c r="BA1036" s="57"/>
      <c r="BB1036" s="57"/>
      <c r="BC1036" s="57"/>
      <c r="BD1036" s="57"/>
      <c r="BE1036" s="57"/>
      <c r="BF1036" s="57"/>
      <c r="BG1036" s="57"/>
      <c r="BH1036" s="57"/>
      <c r="BI1036" s="57"/>
      <c r="BJ1036" s="57"/>
      <c r="BK1036" s="57"/>
      <c r="BL1036" s="57"/>
      <c r="BM1036" s="57"/>
      <c r="BN1036" s="57"/>
      <c r="BO1036" s="57"/>
      <c r="BP1036" s="57"/>
      <c r="BQ1036" s="57"/>
      <c r="BR1036" s="57"/>
      <c r="BS1036" s="57"/>
      <c r="BT1036" s="57"/>
      <c r="BU1036" s="57"/>
      <c r="BV1036" s="57"/>
      <c r="BW1036" s="57"/>
      <c r="BX1036" s="57"/>
      <c r="BY1036" s="57"/>
      <c r="BZ1036" s="57"/>
      <c r="CA1036" s="57"/>
      <c r="CB1036" s="57"/>
      <c r="CC1036" s="57"/>
      <c r="CD1036" s="57"/>
      <c r="CE1036" s="57"/>
      <c r="CF1036" s="57"/>
      <c r="CG1036" s="57"/>
      <c r="CH1036" s="57"/>
      <c r="CI1036" s="57"/>
      <c r="CJ1036" s="57"/>
      <c r="CK1036" s="57"/>
      <c r="CL1036" s="57"/>
      <c r="CM1036" s="57"/>
      <c r="CN1036" s="57"/>
      <c r="CO1036" s="57"/>
      <c r="CP1036" s="57"/>
      <c r="CQ1036" s="57"/>
      <c r="CR1036" s="57"/>
      <c r="CS1036" s="57"/>
      <c r="CT1036" s="57"/>
      <c r="CU1036" s="57"/>
      <c r="CV1036" s="57"/>
      <c r="CW1036" s="57"/>
      <c r="CX1036" s="57"/>
      <c r="CY1036" s="57"/>
      <c r="CZ1036" s="57"/>
      <c r="DA1036" s="57"/>
      <c r="DB1036" s="57"/>
      <c r="DC1036" s="57"/>
      <c r="DD1036" s="57"/>
      <c r="DE1036" s="57"/>
      <c r="DF1036" s="57"/>
      <c r="DG1036" s="57"/>
      <c r="DH1036" s="57"/>
      <c r="DI1036" s="57"/>
      <c r="DJ1036" s="57"/>
      <c r="DK1036" s="57"/>
      <c r="DL1036" s="57"/>
      <c r="DM1036" s="57"/>
      <c r="DN1036" s="57"/>
      <c r="DO1036" s="57"/>
      <c r="DP1036" s="57"/>
      <c r="DQ1036" s="57"/>
      <c r="DR1036" s="57"/>
      <c r="DS1036" s="57"/>
      <c r="DT1036" s="57"/>
      <c r="DU1036" s="57"/>
      <c r="DV1036" s="57"/>
      <c r="DW1036" s="57"/>
      <c r="DX1036" s="57"/>
      <c r="DY1036" s="57"/>
      <c r="DZ1036" s="57"/>
      <c r="EA1036" s="57"/>
      <c r="EB1036" s="57"/>
      <c r="EC1036" s="57"/>
      <c r="ED1036" s="57"/>
      <c r="EE1036" s="57"/>
      <c r="EF1036" s="57"/>
      <c r="EG1036" s="57"/>
      <c r="EH1036" s="57"/>
      <c r="EI1036" s="57"/>
      <c r="EJ1036" s="57"/>
      <c r="EK1036" s="57"/>
      <c r="EL1036" s="57"/>
      <c r="EM1036" s="57"/>
      <c r="EN1036" s="57"/>
      <c r="EO1036" s="57"/>
      <c r="EP1036" s="57"/>
      <c r="EQ1036" s="57"/>
      <c r="ER1036" s="57"/>
      <c r="ES1036" s="57"/>
      <c r="ET1036" s="57"/>
      <c r="EU1036" s="57"/>
      <c r="EV1036" s="57"/>
      <c r="EW1036" s="57"/>
      <c r="EX1036" s="57"/>
      <c r="EY1036" s="57"/>
      <c r="EZ1036" s="57"/>
      <c r="FA1036" s="57"/>
      <c r="FB1036" s="57"/>
      <c r="FC1036" s="57"/>
      <c r="FD1036" s="57"/>
      <c r="FE1036" s="57"/>
      <c r="FF1036" s="57"/>
      <c r="FG1036" s="57"/>
      <c r="FH1036" s="57"/>
      <c r="FI1036" s="57"/>
      <c r="FJ1036" s="57"/>
      <c r="FK1036" s="57"/>
      <c r="FL1036" s="57"/>
      <c r="FM1036" s="57"/>
      <c r="FN1036" s="57"/>
      <c r="FO1036" s="57"/>
      <c r="FP1036" s="57"/>
      <c r="FQ1036" s="57"/>
      <c r="FR1036" s="57"/>
      <c r="FS1036" s="57"/>
      <c r="FT1036" s="57"/>
      <c r="FU1036" s="57"/>
      <c r="FV1036" s="57"/>
      <c r="FW1036" s="57"/>
      <c r="FX1036" s="57"/>
      <c r="FY1036" s="57"/>
      <c r="FZ1036" s="57"/>
      <c r="GA1036" s="57"/>
      <c r="GB1036" s="57"/>
      <c r="GC1036" s="57"/>
      <c r="GD1036" s="57"/>
      <c r="GE1036" s="57"/>
      <c r="GF1036" s="57"/>
      <c r="GG1036" s="57"/>
      <c r="GH1036" s="57"/>
      <c r="GI1036" s="57"/>
      <c r="GJ1036" s="57"/>
      <c r="GK1036" s="57"/>
      <c r="GL1036" s="57"/>
      <c r="GM1036" s="57"/>
      <c r="GN1036" s="57"/>
      <c r="GO1036" s="57"/>
      <c r="GP1036" s="57"/>
      <c r="GQ1036" s="57"/>
      <c r="GR1036" s="57"/>
      <c r="GS1036" s="57"/>
      <c r="GT1036" s="57"/>
      <c r="GU1036" s="57"/>
      <c r="GV1036" s="57"/>
      <c r="GW1036" s="57"/>
      <c r="GX1036" s="57"/>
      <c r="GY1036" s="57"/>
      <c r="GZ1036" s="57"/>
      <c r="HA1036" s="57"/>
      <c r="HB1036" s="57"/>
      <c r="HC1036" s="57"/>
      <c r="HD1036" s="57"/>
      <c r="HE1036" s="57"/>
      <c r="HF1036" s="57"/>
      <c r="HG1036" s="57"/>
      <c r="HH1036" s="57"/>
      <c r="HI1036" s="57"/>
      <c r="HJ1036" s="57"/>
      <c r="HK1036" s="57"/>
      <c r="HL1036" s="57"/>
      <c r="HM1036" s="57"/>
      <c r="HN1036" s="57"/>
      <c r="HO1036" s="57"/>
      <c r="HP1036" s="57"/>
      <c r="HQ1036" s="57"/>
      <c r="HR1036" s="57"/>
      <c r="HS1036" s="57"/>
      <c r="HT1036" s="57"/>
      <c r="HU1036" s="57"/>
      <c r="HV1036" s="57"/>
      <c r="HW1036" s="57"/>
      <c r="HX1036" s="57"/>
      <c r="HY1036" s="57"/>
      <c r="HZ1036" s="57"/>
      <c r="IA1036" s="57"/>
      <c r="IB1036" s="57"/>
      <c r="IC1036" s="57"/>
    </row>
    <row r="1037" spans="4:237">
      <c r="D1037" s="57"/>
      <c r="E1037" s="57"/>
      <c r="F1037" s="57"/>
      <c r="G1037" s="57"/>
      <c r="H1037" s="57"/>
      <c r="I1037" s="57"/>
      <c r="J1037" s="57"/>
      <c r="K1037" s="57"/>
      <c r="L1037" s="57"/>
      <c r="M1037" s="57"/>
      <c r="N1037" s="57"/>
      <c r="O1037" s="57"/>
      <c r="P1037" s="57"/>
      <c r="Q1037" s="57"/>
      <c r="R1037" s="57"/>
      <c r="S1037" s="57"/>
      <c r="T1037" s="57"/>
      <c r="U1037" s="57"/>
      <c r="V1037" s="57"/>
      <c r="W1037" s="57"/>
      <c r="X1037" s="57"/>
      <c r="Y1037" s="57"/>
      <c r="Z1037" s="57"/>
      <c r="AA1037" s="57"/>
      <c r="AB1037" s="57"/>
      <c r="AC1037" s="57"/>
      <c r="AD1037" s="57"/>
      <c r="AE1037" s="57"/>
      <c r="AF1037" s="57"/>
      <c r="AG1037" s="57"/>
      <c r="AH1037" s="57"/>
      <c r="AI1037" s="57"/>
      <c r="AJ1037" s="57"/>
      <c r="AK1037" s="57"/>
      <c r="AL1037" s="57"/>
      <c r="AM1037" s="57"/>
      <c r="AN1037" s="57"/>
      <c r="AO1037" s="57"/>
      <c r="AP1037" s="57"/>
      <c r="AQ1037" s="57"/>
      <c r="AR1037" s="57"/>
      <c r="AS1037" s="57"/>
      <c r="AT1037" s="57"/>
      <c r="AU1037" s="57"/>
      <c r="AV1037" s="57"/>
      <c r="AW1037" s="57"/>
      <c r="AX1037" s="57"/>
      <c r="AY1037" s="57"/>
      <c r="AZ1037" s="57"/>
      <c r="BA1037" s="57"/>
      <c r="BB1037" s="57"/>
      <c r="BC1037" s="57"/>
      <c r="BD1037" s="57"/>
      <c r="BE1037" s="57"/>
      <c r="BF1037" s="57"/>
      <c r="BG1037" s="57"/>
      <c r="BH1037" s="57"/>
      <c r="BI1037" s="57"/>
      <c r="BJ1037" s="57"/>
      <c r="BK1037" s="57"/>
      <c r="BL1037" s="57"/>
      <c r="BM1037" s="57"/>
      <c r="BN1037" s="57"/>
      <c r="BO1037" s="57"/>
      <c r="BP1037" s="57"/>
      <c r="BQ1037" s="57"/>
      <c r="BR1037" s="57"/>
      <c r="BS1037" s="57"/>
      <c r="BT1037" s="57"/>
      <c r="BU1037" s="57"/>
      <c r="BV1037" s="57"/>
      <c r="BW1037" s="57"/>
      <c r="BX1037" s="57"/>
      <c r="BY1037" s="57"/>
      <c r="BZ1037" s="57"/>
      <c r="CA1037" s="57"/>
      <c r="CB1037" s="57"/>
      <c r="CC1037" s="57"/>
      <c r="CD1037" s="57"/>
      <c r="CE1037" s="57"/>
      <c r="CF1037" s="57"/>
      <c r="CG1037" s="57"/>
      <c r="CH1037" s="57"/>
      <c r="CI1037" s="57"/>
      <c r="CJ1037" s="57"/>
      <c r="CK1037" s="57"/>
      <c r="CL1037" s="57"/>
      <c r="CM1037" s="57"/>
      <c r="CN1037" s="57"/>
      <c r="CO1037" s="57"/>
      <c r="CP1037" s="57"/>
      <c r="CQ1037" s="57"/>
      <c r="CR1037" s="57"/>
      <c r="CS1037" s="57"/>
      <c r="CT1037" s="57"/>
      <c r="CU1037" s="57"/>
      <c r="CV1037" s="57"/>
      <c r="CW1037" s="57"/>
      <c r="CX1037" s="57"/>
      <c r="CY1037" s="57"/>
      <c r="CZ1037" s="57"/>
      <c r="DA1037" s="57"/>
      <c r="DB1037" s="57"/>
      <c r="DC1037" s="57"/>
      <c r="DD1037" s="57"/>
      <c r="DE1037" s="57"/>
      <c r="DF1037" s="57"/>
      <c r="DG1037" s="57"/>
      <c r="DH1037" s="57"/>
      <c r="DI1037" s="57"/>
      <c r="DJ1037" s="57"/>
      <c r="DK1037" s="57"/>
      <c r="DL1037" s="57"/>
      <c r="DM1037" s="57"/>
      <c r="DN1037" s="57"/>
      <c r="DO1037" s="57"/>
      <c r="DP1037" s="57"/>
      <c r="DQ1037" s="57"/>
      <c r="DR1037" s="57"/>
      <c r="DS1037" s="57"/>
      <c r="DT1037" s="57"/>
      <c r="DU1037" s="57"/>
      <c r="DV1037" s="57"/>
      <c r="DW1037" s="57"/>
      <c r="DX1037" s="57"/>
      <c r="DY1037" s="57"/>
      <c r="DZ1037" s="57"/>
      <c r="EA1037" s="57"/>
      <c r="EB1037" s="57"/>
      <c r="EC1037" s="57"/>
      <c r="ED1037" s="57"/>
      <c r="EE1037" s="57"/>
      <c r="EF1037" s="57"/>
      <c r="EG1037" s="57"/>
      <c r="EH1037" s="57"/>
      <c r="EI1037" s="57"/>
      <c r="EJ1037" s="57"/>
      <c r="EK1037" s="57"/>
      <c r="EL1037" s="57"/>
      <c r="EM1037" s="57"/>
      <c r="EN1037" s="57"/>
      <c r="EO1037" s="57"/>
      <c r="EP1037" s="57"/>
      <c r="EQ1037" s="57"/>
      <c r="ER1037" s="57"/>
      <c r="ES1037" s="57"/>
      <c r="ET1037" s="57"/>
      <c r="EU1037" s="57"/>
      <c r="EV1037" s="57"/>
      <c r="EW1037" s="57"/>
      <c r="EX1037" s="57"/>
      <c r="EY1037" s="57"/>
      <c r="EZ1037" s="57"/>
      <c r="FA1037" s="57"/>
      <c r="FB1037" s="57"/>
      <c r="FC1037" s="57"/>
      <c r="FD1037" s="57"/>
      <c r="FE1037" s="57"/>
      <c r="FF1037" s="57"/>
      <c r="FG1037" s="57"/>
      <c r="FH1037" s="57"/>
      <c r="FI1037" s="57"/>
      <c r="FJ1037" s="57"/>
      <c r="FK1037" s="57"/>
      <c r="FL1037" s="57"/>
      <c r="FM1037" s="57"/>
      <c r="FN1037" s="57"/>
      <c r="FO1037" s="57"/>
      <c r="FP1037" s="57"/>
      <c r="FQ1037" s="57"/>
      <c r="FR1037" s="57"/>
      <c r="FS1037" s="57"/>
      <c r="FT1037" s="57"/>
      <c r="FU1037" s="57"/>
      <c r="FV1037" s="57"/>
      <c r="FW1037" s="57"/>
      <c r="FX1037" s="57"/>
      <c r="FY1037" s="57"/>
      <c r="FZ1037" s="57"/>
      <c r="GA1037" s="57"/>
      <c r="GB1037" s="57"/>
      <c r="GC1037" s="57"/>
      <c r="GD1037" s="57"/>
      <c r="GE1037" s="57"/>
      <c r="GF1037" s="57"/>
      <c r="GG1037" s="57"/>
      <c r="GH1037" s="57"/>
      <c r="GI1037" s="57"/>
      <c r="GJ1037" s="57"/>
      <c r="GK1037" s="57"/>
      <c r="GL1037" s="57"/>
      <c r="GM1037" s="57"/>
      <c r="GN1037" s="57"/>
      <c r="GO1037" s="57"/>
      <c r="GP1037" s="57"/>
      <c r="GQ1037" s="57"/>
      <c r="GR1037" s="57"/>
      <c r="GS1037" s="57"/>
      <c r="GT1037" s="57"/>
      <c r="GU1037" s="57"/>
      <c r="GV1037" s="57"/>
      <c r="GW1037" s="57"/>
      <c r="GX1037" s="57"/>
      <c r="GY1037" s="57"/>
      <c r="GZ1037" s="57"/>
      <c r="HA1037" s="57"/>
      <c r="HB1037" s="57"/>
      <c r="HC1037" s="57"/>
      <c r="HD1037" s="57"/>
      <c r="HE1037" s="57"/>
      <c r="HF1037" s="57"/>
      <c r="HG1037" s="57"/>
      <c r="HH1037" s="57"/>
      <c r="HI1037" s="57"/>
      <c r="HJ1037" s="57"/>
      <c r="HK1037" s="57"/>
      <c r="HL1037" s="57"/>
      <c r="HM1037" s="57"/>
      <c r="HN1037" s="57"/>
      <c r="HO1037" s="57"/>
      <c r="HP1037" s="57"/>
      <c r="HQ1037" s="57"/>
      <c r="HR1037" s="57"/>
      <c r="HS1037" s="57"/>
      <c r="HT1037" s="57"/>
      <c r="HU1037" s="57"/>
      <c r="HV1037" s="57"/>
      <c r="HW1037" s="57"/>
      <c r="HX1037" s="57"/>
      <c r="HY1037" s="57"/>
      <c r="HZ1037" s="57"/>
      <c r="IA1037" s="57"/>
      <c r="IB1037" s="57"/>
      <c r="IC1037" s="57"/>
    </row>
    <row r="1038" spans="4:237">
      <c r="D1038" s="57"/>
      <c r="E1038" s="57"/>
      <c r="F1038" s="57"/>
      <c r="G1038" s="57"/>
      <c r="H1038" s="57"/>
      <c r="I1038" s="57"/>
      <c r="J1038" s="57"/>
      <c r="K1038" s="57"/>
      <c r="L1038" s="57"/>
      <c r="M1038" s="57"/>
      <c r="N1038" s="57"/>
      <c r="O1038" s="57"/>
      <c r="P1038" s="57"/>
      <c r="Q1038" s="57"/>
      <c r="R1038" s="57"/>
      <c r="S1038" s="57"/>
      <c r="T1038" s="57"/>
      <c r="U1038" s="57"/>
      <c r="V1038" s="57"/>
      <c r="W1038" s="57"/>
      <c r="X1038" s="57"/>
      <c r="Y1038" s="57"/>
      <c r="Z1038" s="57"/>
      <c r="AA1038" s="57"/>
      <c r="AB1038" s="57"/>
      <c r="AC1038" s="57"/>
      <c r="AD1038" s="57"/>
      <c r="AE1038" s="57"/>
      <c r="AF1038" s="57"/>
      <c r="AG1038" s="57"/>
      <c r="AH1038" s="57"/>
      <c r="AI1038" s="57"/>
      <c r="AJ1038" s="57"/>
      <c r="AK1038" s="57"/>
      <c r="AL1038" s="57"/>
      <c r="AM1038" s="57"/>
      <c r="AN1038" s="57"/>
      <c r="AO1038" s="57"/>
      <c r="AP1038" s="57"/>
      <c r="AQ1038" s="57"/>
      <c r="AR1038" s="57"/>
      <c r="AS1038" s="57"/>
      <c r="AT1038" s="57"/>
      <c r="AU1038" s="57"/>
      <c r="AV1038" s="57"/>
      <c r="AW1038" s="57"/>
      <c r="AX1038" s="57"/>
      <c r="AY1038" s="57"/>
      <c r="AZ1038" s="57"/>
      <c r="BA1038" s="57"/>
      <c r="BB1038" s="57"/>
      <c r="BC1038" s="57"/>
      <c r="BD1038" s="57"/>
      <c r="BE1038" s="57"/>
      <c r="BF1038" s="57"/>
      <c r="BG1038" s="57"/>
      <c r="BH1038" s="57"/>
      <c r="BI1038" s="57"/>
      <c r="BJ1038" s="57"/>
      <c r="BK1038" s="57"/>
      <c r="BL1038" s="57"/>
      <c r="BM1038" s="57"/>
      <c r="BN1038" s="57"/>
      <c r="BO1038" s="57"/>
      <c r="BP1038" s="57"/>
      <c r="BQ1038" s="57"/>
      <c r="BR1038" s="57"/>
      <c r="BS1038" s="57"/>
      <c r="BT1038" s="57"/>
      <c r="BU1038" s="57"/>
      <c r="BV1038" s="57"/>
      <c r="BW1038" s="57"/>
      <c r="BX1038" s="57"/>
      <c r="BY1038" s="57"/>
      <c r="BZ1038" s="57"/>
      <c r="CA1038" s="57"/>
      <c r="CB1038" s="57"/>
      <c r="CC1038" s="57"/>
      <c r="CD1038" s="57"/>
      <c r="CE1038" s="57"/>
      <c r="CF1038" s="57"/>
      <c r="CG1038" s="57"/>
      <c r="CH1038" s="57"/>
      <c r="CI1038" s="57"/>
      <c r="CJ1038" s="57"/>
      <c r="CK1038" s="57"/>
      <c r="CL1038" s="57"/>
      <c r="CM1038" s="57"/>
      <c r="CN1038" s="57"/>
      <c r="CO1038" s="57"/>
      <c r="CP1038" s="57"/>
      <c r="CQ1038" s="57"/>
      <c r="CR1038" s="57"/>
      <c r="CS1038" s="57"/>
      <c r="CT1038" s="57"/>
      <c r="CU1038" s="57"/>
      <c r="CV1038" s="57"/>
      <c r="CW1038" s="57"/>
      <c r="CX1038" s="57"/>
      <c r="CY1038" s="57"/>
      <c r="CZ1038" s="57"/>
      <c r="DA1038" s="57"/>
      <c r="DB1038" s="57"/>
      <c r="DC1038" s="57"/>
      <c r="DD1038" s="57"/>
      <c r="DE1038" s="57"/>
      <c r="DF1038" s="57"/>
      <c r="DG1038" s="57"/>
      <c r="DH1038" s="57"/>
      <c r="DI1038" s="57"/>
      <c r="DJ1038" s="57"/>
      <c r="DK1038" s="57"/>
      <c r="DL1038" s="57"/>
      <c r="DM1038" s="57"/>
      <c r="DN1038" s="57"/>
      <c r="DO1038" s="57"/>
      <c r="DP1038" s="57"/>
      <c r="DQ1038" s="57"/>
      <c r="DR1038" s="57"/>
      <c r="DS1038" s="57"/>
      <c r="DT1038" s="57"/>
      <c r="DU1038" s="57"/>
      <c r="DV1038" s="57"/>
      <c r="DW1038" s="57"/>
      <c r="DX1038" s="57"/>
      <c r="DY1038" s="57"/>
      <c r="DZ1038" s="57"/>
      <c r="EA1038" s="57"/>
      <c r="EB1038" s="57"/>
      <c r="EC1038" s="57"/>
      <c r="ED1038" s="57"/>
      <c r="EE1038" s="57"/>
      <c r="EF1038" s="57"/>
      <c r="EG1038" s="57"/>
      <c r="EH1038" s="57"/>
      <c r="EI1038" s="57"/>
      <c r="EJ1038" s="57"/>
      <c r="EK1038" s="57"/>
      <c r="EL1038" s="57"/>
      <c r="EM1038" s="57"/>
      <c r="EN1038" s="57"/>
      <c r="EO1038" s="57"/>
      <c r="EP1038" s="57"/>
      <c r="EQ1038" s="57"/>
      <c r="ER1038" s="57"/>
      <c r="ES1038" s="57"/>
      <c r="ET1038" s="57"/>
      <c r="EU1038" s="57"/>
      <c r="EV1038" s="57"/>
      <c r="EW1038" s="57"/>
      <c r="EX1038" s="57"/>
      <c r="EY1038" s="57"/>
      <c r="EZ1038" s="57"/>
      <c r="FA1038" s="57"/>
      <c r="FB1038" s="57"/>
      <c r="FC1038" s="57"/>
      <c r="FD1038" s="57"/>
      <c r="FE1038" s="57"/>
      <c r="FF1038" s="57"/>
      <c r="FG1038" s="57"/>
      <c r="FH1038" s="57"/>
      <c r="FI1038" s="57"/>
      <c r="FJ1038" s="57"/>
      <c r="FK1038" s="57"/>
      <c r="FL1038" s="57"/>
      <c r="FM1038" s="57"/>
      <c r="FN1038" s="57"/>
      <c r="FO1038" s="57"/>
      <c r="FP1038" s="57"/>
      <c r="FQ1038" s="57"/>
      <c r="FR1038" s="57"/>
      <c r="FS1038" s="57"/>
      <c r="FT1038" s="57"/>
      <c r="FU1038" s="57"/>
      <c r="FV1038" s="57"/>
      <c r="FW1038" s="57"/>
      <c r="FX1038" s="57"/>
      <c r="FY1038" s="57"/>
      <c r="FZ1038" s="57"/>
      <c r="GA1038" s="57"/>
      <c r="GB1038" s="57"/>
      <c r="GC1038" s="57"/>
      <c r="GD1038" s="57"/>
      <c r="GE1038" s="57"/>
      <c r="GF1038" s="57"/>
      <c r="GG1038" s="57"/>
      <c r="GH1038" s="57"/>
      <c r="GI1038" s="57"/>
      <c r="GJ1038" s="57"/>
      <c r="GK1038" s="57"/>
      <c r="GL1038" s="57"/>
      <c r="GM1038" s="57"/>
      <c r="GN1038" s="57"/>
      <c r="GO1038" s="57"/>
      <c r="GP1038" s="57"/>
      <c r="GQ1038" s="57"/>
      <c r="GR1038" s="57"/>
      <c r="GS1038" s="57"/>
      <c r="GT1038" s="57"/>
      <c r="GU1038" s="57"/>
      <c r="GV1038" s="57"/>
      <c r="GW1038" s="57"/>
      <c r="GX1038" s="57"/>
      <c r="GY1038" s="57"/>
      <c r="GZ1038" s="57"/>
      <c r="HA1038" s="57"/>
      <c r="HB1038" s="57"/>
      <c r="HC1038" s="57"/>
      <c r="HD1038" s="57"/>
      <c r="HE1038" s="57"/>
      <c r="HF1038" s="57"/>
      <c r="HG1038" s="57"/>
      <c r="HH1038" s="57"/>
      <c r="HI1038" s="57"/>
      <c r="HJ1038" s="57"/>
      <c r="HK1038" s="57"/>
      <c r="HL1038" s="57"/>
      <c r="HM1038" s="57"/>
      <c r="HN1038" s="57"/>
      <c r="HO1038" s="57"/>
      <c r="HP1038" s="57"/>
      <c r="HQ1038" s="57"/>
      <c r="HR1038" s="57"/>
      <c r="HS1038" s="57"/>
      <c r="HT1038" s="57"/>
      <c r="HU1038" s="57"/>
      <c r="HV1038" s="57"/>
      <c r="HW1038" s="57"/>
      <c r="HX1038" s="57"/>
      <c r="HY1038" s="57"/>
      <c r="HZ1038" s="57"/>
      <c r="IA1038" s="57"/>
      <c r="IB1038" s="57"/>
      <c r="IC1038" s="57"/>
    </row>
    <row r="1039" spans="4:237">
      <c r="D1039" s="57"/>
      <c r="E1039" s="57"/>
      <c r="F1039" s="57"/>
      <c r="G1039" s="57"/>
      <c r="H1039" s="57"/>
      <c r="I1039" s="57"/>
      <c r="J1039" s="57"/>
      <c r="K1039" s="57"/>
      <c r="L1039" s="57"/>
      <c r="M1039" s="57"/>
      <c r="N1039" s="57"/>
      <c r="O1039" s="57"/>
      <c r="P1039" s="57"/>
      <c r="Q1039" s="57"/>
      <c r="R1039" s="57"/>
      <c r="S1039" s="57"/>
      <c r="T1039" s="57"/>
      <c r="U1039" s="57"/>
      <c r="V1039" s="57"/>
      <c r="W1039" s="57"/>
      <c r="X1039" s="57"/>
      <c r="Y1039" s="57"/>
      <c r="Z1039" s="57"/>
      <c r="AA1039" s="57"/>
      <c r="AB1039" s="57"/>
      <c r="AC1039" s="57"/>
      <c r="AD1039" s="57"/>
      <c r="AE1039" s="57"/>
      <c r="AF1039" s="57"/>
      <c r="AG1039" s="57"/>
      <c r="AH1039" s="57"/>
      <c r="AI1039" s="57"/>
      <c r="AJ1039" s="57"/>
      <c r="AK1039" s="57"/>
      <c r="AL1039" s="57"/>
      <c r="AM1039" s="57"/>
      <c r="AN1039" s="57"/>
      <c r="AO1039" s="57"/>
      <c r="AP1039" s="57"/>
      <c r="AQ1039" s="57"/>
      <c r="AR1039" s="57"/>
      <c r="AS1039" s="57"/>
      <c r="AT1039" s="57"/>
      <c r="AU1039" s="57"/>
      <c r="AV1039" s="57"/>
      <c r="AW1039" s="57"/>
      <c r="AX1039" s="57"/>
      <c r="AY1039" s="57"/>
      <c r="AZ1039" s="57"/>
      <c r="BA1039" s="57"/>
      <c r="BB1039" s="57"/>
      <c r="BC1039" s="57"/>
      <c r="BD1039" s="57"/>
      <c r="BE1039" s="57"/>
      <c r="BF1039" s="57"/>
      <c r="BG1039" s="57"/>
      <c r="BH1039" s="57"/>
      <c r="BI1039" s="57"/>
      <c r="BJ1039" s="57"/>
      <c r="BK1039" s="57"/>
      <c r="BL1039" s="57"/>
      <c r="BM1039" s="57"/>
      <c r="BN1039" s="57"/>
      <c r="BO1039" s="57"/>
      <c r="BP1039" s="57"/>
      <c r="BQ1039" s="57"/>
      <c r="BR1039" s="57"/>
      <c r="BS1039" s="57"/>
      <c r="BT1039" s="57"/>
      <c r="BU1039" s="57"/>
      <c r="BV1039" s="57"/>
      <c r="BW1039" s="57"/>
      <c r="BX1039" s="57"/>
      <c r="BY1039" s="57"/>
      <c r="BZ1039" s="57"/>
      <c r="CA1039" s="57"/>
      <c r="CB1039" s="57"/>
      <c r="CC1039" s="57"/>
      <c r="CD1039" s="57"/>
      <c r="CE1039" s="57"/>
      <c r="CF1039" s="57"/>
      <c r="CG1039" s="57"/>
      <c r="CH1039" s="57"/>
      <c r="CI1039" s="57"/>
      <c r="CJ1039" s="57"/>
      <c r="CK1039" s="57"/>
      <c r="CL1039" s="57"/>
      <c r="CM1039" s="57"/>
      <c r="CN1039" s="57"/>
      <c r="CO1039" s="57"/>
      <c r="CP1039" s="57"/>
      <c r="CQ1039" s="57"/>
      <c r="CR1039" s="57"/>
      <c r="CS1039" s="57"/>
      <c r="CT1039" s="57"/>
      <c r="CU1039" s="57"/>
      <c r="CV1039" s="57"/>
      <c r="CW1039" s="57"/>
      <c r="CX1039" s="57"/>
      <c r="CY1039" s="57"/>
      <c r="CZ1039" s="57"/>
      <c r="DA1039" s="57"/>
      <c r="DB1039" s="57"/>
      <c r="DC1039" s="57"/>
      <c r="DD1039" s="57"/>
      <c r="DE1039" s="57"/>
      <c r="DF1039" s="57"/>
      <c r="DG1039" s="57"/>
      <c r="DH1039" s="57"/>
      <c r="DI1039" s="57"/>
      <c r="DJ1039" s="57"/>
      <c r="DK1039" s="57"/>
      <c r="DL1039" s="57"/>
      <c r="DM1039" s="57"/>
      <c r="DN1039" s="57"/>
      <c r="DO1039" s="57"/>
      <c r="DP1039" s="57"/>
      <c r="DQ1039" s="57"/>
      <c r="DR1039" s="57"/>
      <c r="DS1039" s="57"/>
      <c r="DT1039" s="57"/>
      <c r="DU1039" s="57"/>
      <c r="DV1039" s="57"/>
      <c r="DW1039" s="57"/>
      <c r="DX1039" s="57"/>
      <c r="DY1039" s="57"/>
      <c r="DZ1039" s="57"/>
      <c r="EA1039" s="57"/>
      <c r="EB1039" s="57"/>
      <c r="EC1039" s="57"/>
      <c r="ED1039" s="57"/>
      <c r="EE1039" s="57"/>
      <c r="EF1039" s="57"/>
      <c r="EG1039" s="57"/>
      <c r="EH1039" s="57"/>
      <c r="EI1039" s="57"/>
      <c r="EJ1039" s="57"/>
      <c r="EK1039" s="57"/>
      <c r="EL1039" s="57"/>
      <c r="EM1039" s="57"/>
      <c r="EN1039" s="57"/>
      <c r="EO1039" s="57"/>
      <c r="EP1039" s="57"/>
      <c r="EQ1039" s="57"/>
      <c r="ER1039" s="57"/>
      <c r="ES1039" s="57"/>
      <c r="ET1039" s="57"/>
      <c r="EU1039" s="57"/>
      <c r="EV1039" s="57"/>
      <c r="EW1039" s="57"/>
      <c r="EX1039" s="57"/>
      <c r="EY1039" s="57"/>
      <c r="EZ1039" s="57"/>
      <c r="FA1039" s="57"/>
      <c r="FB1039" s="57"/>
      <c r="FC1039" s="57"/>
      <c r="FD1039" s="57"/>
      <c r="FE1039" s="57"/>
      <c r="FF1039" s="57"/>
      <c r="FG1039" s="57"/>
      <c r="FH1039" s="57"/>
      <c r="FI1039" s="57"/>
      <c r="FJ1039" s="57"/>
      <c r="FK1039" s="57"/>
      <c r="FL1039" s="57"/>
      <c r="FM1039" s="57"/>
      <c r="FN1039" s="57"/>
      <c r="FO1039" s="57"/>
      <c r="FP1039" s="57"/>
      <c r="FQ1039" s="57"/>
      <c r="FR1039" s="57"/>
      <c r="FS1039" s="57"/>
      <c r="FT1039" s="57"/>
      <c r="FU1039" s="57"/>
      <c r="FV1039" s="57"/>
      <c r="FW1039" s="57"/>
      <c r="FX1039" s="57"/>
      <c r="FY1039" s="57"/>
      <c r="FZ1039" s="57"/>
      <c r="GA1039" s="57"/>
      <c r="GB1039" s="57"/>
      <c r="GC1039" s="57"/>
      <c r="GD1039" s="57"/>
      <c r="GE1039" s="57"/>
      <c r="GF1039" s="57"/>
      <c r="GG1039" s="57"/>
      <c r="GH1039" s="57"/>
      <c r="GI1039" s="57"/>
      <c r="GJ1039" s="57"/>
      <c r="GK1039" s="57"/>
      <c r="GL1039" s="57"/>
      <c r="GM1039" s="57"/>
      <c r="GN1039" s="57"/>
      <c r="GO1039" s="57"/>
      <c r="GP1039" s="57"/>
      <c r="GQ1039" s="57"/>
      <c r="GR1039" s="57"/>
      <c r="GS1039" s="57"/>
      <c r="GT1039" s="57"/>
      <c r="GU1039" s="57"/>
      <c r="GV1039" s="57"/>
      <c r="GW1039" s="57"/>
      <c r="GX1039" s="57"/>
      <c r="GY1039" s="57"/>
      <c r="GZ1039" s="57"/>
      <c r="HA1039" s="57"/>
      <c r="HB1039" s="57"/>
      <c r="HC1039" s="57"/>
      <c r="HD1039" s="57"/>
      <c r="HE1039" s="57"/>
      <c r="HF1039" s="57"/>
      <c r="HG1039" s="57"/>
      <c r="HH1039" s="57"/>
      <c r="HI1039" s="57"/>
      <c r="HJ1039" s="57"/>
      <c r="HK1039" s="57"/>
      <c r="HL1039" s="57"/>
      <c r="HM1039" s="57"/>
      <c r="HN1039" s="57"/>
      <c r="HO1039" s="57"/>
      <c r="HP1039" s="57"/>
      <c r="HQ1039" s="57"/>
      <c r="HR1039" s="57"/>
      <c r="HS1039" s="57"/>
      <c r="HT1039" s="57"/>
      <c r="HU1039" s="57"/>
      <c r="HV1039" s="57"/>
      <c r="HW1039" s="57"/>
      <c r="HX1039" s="57"/>
      <c r="HY1039" s="57"/>
      <c r="HZ1039" s="57"/>
      <c r="IA1039" s="57"/>
      <c r="IB1039" s="57"/>
      <c r="IC1039" s="57"/>
    </row>
    <row r="1040" spans="4:237">
      <c r="D1040" s="57"/>
      <c r="E1040" s="57"/>
      <c r="F1040" s="57"/>
      <c r="G1040" s="57"/>
      <c r="H1040" s="57"/>
      <c r="I1040" s="57"/>
      <c r="J1040" s="57"/>
      <c r="K1040" s="57"/>
      <c r="L1040" s="57"/>
      <c r="M1040" s="57"/>
      <c r="N1040" s="57"/>
      <c r="O1040" s="57"/>
      <c r="P1040" s="57"/>
      <c r="Q1040" s="57"/>
      <c r="R1040" s="57"/>
      <c r="S1040" s="57"/>
      <c r="T1040" s="57"/>
      <c r="U1040" s="57"/>
      <c r="V1040" s="57"/>
      <c r="W1040" s="57"/>
      <c r="X1040" s="57"/>
      <c r="Y1040" s="57"/>
      <c r="Z1040" s="57"/>
      <c r="AA1040" s="57"/>
      <c r="AB1040" s="57"/>
      <c r="AC1040" s="57"/>
      <c r="AD1040" s="57"/>
      <c r="AE1040" s="57"/>
      <c r="AF1040" s="57"/>
      <c r="AG1040" s="57"/>
      <c r="AH1040" s="57"/>
      <c r="AI1040" s="57"/>
      <c r="AJ1040" s="57"/>
      <c r="AK1040" s="57"/>
      <c r="AL1040" s="57"/>
      <c r="AM1040" s="57"/>
      <c r="AN1040" s="57"/>
      <c r="AO1040" s="57"/>
      <c r="AP1040" s="57"/>
      <c r="AQ1040" s="57"/>
      <c r="AR1040" s="57"/>
      <c r="AS1040" s="57"/>
      <c r="AT1040" s="57"/>
      <c r="AU1040" s="57"/>
      <c r="AV1040" s="57"/>
      <c r="AW1040" s="57"/>
      <c r="AX1040" s="57"/>
      <c r="AY1040" s="57"/>
      <c r="AZ1040" s="57"/>
      <c r="BA1040" s="57"/>
      <c r="BB1040" s="57"/>
      <c r="BC1040" s="57"/>
      <c r="BD1040" s="57"/>
      <c r="BE1040" s="57"/>
      <c r="BF1040" s="57"/>
      <c r="BG1040" s="57"/>
      <c r="BH1040" s="57"/>
      <c r="BI1040" s="57"/>
      <c r="BJ1040" s="57"/>
      <c r="BK1040" s="57"/>
      <c r="BL1040" s="57"/>
      <c r="BM1040" s="57"/>
      <c r="BN1040" s="57"/>
      <c r="BO1040" s="57"/>
      <c r="BP1040" s="57"/>
      <c r="BQ1040" s="57"/>
      <c r="BR1040" s="57"/>
      <c r="BS1040" s="57"/>
      <c r="BT1040" s="57"/>
      <c r="BU1040" s="57"/>
      <c r="BV1040" s="57"/>
      <c r="BW1040" s="57"/>
      <c r="BX1040" s="57"/>
      <c r="BY1040" s="57"/>
      <c r="BZ1040" s="57"/>
      <c r="CA1040" s="57"/>
      <c r="CB1040" s="57"/>
      <c r="CC1040" s="57"/>
      <c r="CD1040" s="57"/>
      <c r="CE1040" s="57"/>
      <c r="CF1040" s="57"/>
      <c r="CG1040" s="57"/>
      <c r="CH1040" s="57"/>
      <c r="CI1040" s="57"/>
      <c r="CJ1040" s="57"/>
      <c r="CK1040" s="57"/>
      <c r="CL1040" s="57"/>
      <c r="CM1040" s="57"/>
      <c r="CN1040" s="57"/>
      <c r="CO1040" s="57"/>
      <c r="CP1040" s="57"/>
      <c r="CQ1040" s="57"/>
      <c r="CR1040" s="57"/>
      <c r="CS1040" s="57"/>
      <c r="CT1040" s="57"/>
      <c r="CU1040" s="57"/>
      <c r="CV1040" s="57"/>
      <c r="CW1040" s="57"/>
      <c r="CX1040" s="57"/>
      <c r="CY1040" s="57"/>
      <c r="CZ1040" s="57"/>
      <c r="DA1040" s="57"/>
      <c r="DB1040" s="57"/>
      <c r="DC1040" s="57"/>
      <c r="DD1040" s="57"/>
      <c r="DE1040" s="57"/>
      <c r="DF1040" s="57"/>
      <c r="DG1040" s="57"/>
      <c r="DH1040" s="57"/>
      <c r="DI1040" s="57"/>
      <c r="DJ1040" s="57"/>
      <c r="DK1040" s="57"/>
      <c r="DL1040" s="57"/>
      <c r="DM1040" s="57"/>
      <c r="DN1040" s="57"/>
      <c r="DO1040" s="57"/>
      <c r="DP1040" s="57"/>
      <c r="DQ1040" s="57"/>
      <c r="DR1040" s="57"/>
      <c r="DS1040" s="57"/>
      <c r="DT1040" s="57"/>
      <c r="DU1040" s="57"/>
      <c r="DV1040" s="57"/>
      <c r="DW1040" s="57"/>
      <c r="DX1040" s="57"/>
      <c r="DY1040" s="57"/>
      <c r="DZ1040" s="57"/>
      <c r="EA1040" s="57"/>
      <c r="EB1040" s="57"/>
      <c r="EC1040" s="57"/>
      <c r="ED1040" s="57"/>
      <c r="EE1040" s="57"/>
      <c r="EF1040" s="57"/>
      <c r="EG1040" s="57"/>
      <c r="EH1040" s="57"/>
      <c r="EI1040" s="57"/>
      <c r="EJ1040" s="57"/>
      <c r="EK1040" s="57"/>
      <c r="EL1040" s="57"/>
      <c r="EM1040" s="57"/>
      <c r="EN1040" s="57"/>
      <c r="EO1040" s="57"/>
      <c r="EP1040" s="57"/>
      <c r="EQ1040" s="57"/>
      <c r="ER1040" s="57"/>
      <c r="ES1040" s="57"/>
      <c r="ET1040" s="57"/>
      <c r="EU1040" s="57"/>
      <c r="EV1040" s="57"/>
      <c r="EW1040" s="57"/>
      <c r="EX1040" s="57"/>
      <c r="EY1040" s="57"/>
      <c r="EZ1040" s="57"/>
      <c r="FA1040" s="57"/>
      <c r="FB1040" s="57"/>
      <c r="FC1040" s="57"/>
      <c r="FD1040" s="57"/>
      <c r="FE1040" s="57"/>
      <c r="FF1040" s="57"/>
      <c r="FG1040" s="57"/>
      <c r="FH1040" s="57"/>
      <c r="FI1040" s="57"/>
      <c r="FJ1040" s="57"/>
      <c r="FK1040" s="57"/>
      <c r="FL1040" s="57"/>
      <c r="FM1040" s="57"/>
      <c r="FN1040" s="57"/>
      <c r="FO1040" s="57"/>
      <c r="FP1040" s="57"/>
      <c r="FQ1040" s="57"/>
      <c r="FR1040" s="57"/>
      <c r="FS1040" s="57"/>
      <c r="FT1040" s="57"/>
      <c r="FU1040" s="57"/>
      <c r="FV1040" s="57"/>
      <c r="FW1040" s="57"/>
      <c r="FX1040" s="57"/>
      <c r="FY1040" s="57"/>
      <c r="FZ1040" s="57"/>
      <c r="GA1040" s="57"/>
      <c r="GB1040" s="57"/>
      <c r="GC1040" s="57"/>
      <c r="GD1040" s="57"/>
      <c r="GE1040" s="57"/>
      <c r="GF1040" s="57"/>
      <c r="GG1040" s="57"/>
      <c r="GH1040" s="57"/>
      <c r="GI1040" s="57"/>
      <c r="GJ1040" s="57"/>
      <c r="GK1040" s="57"/>
      <c r="GL1040" s="57"/>
      <c r="GM1040" s="57"/>
      <c r="GN1040" s="57"/>
      <c r="GO1040" s="57"/>
      <c r="GP1040" s="57"/>
      <c r="GQ1040" s="57"/>
      <c r="GR1040" s="57"/>
      <c r="GS1040" s="57"/>
      <c r="GT1040" s="57"/>
      <c r="GU1040" s="57"/>
      <c r="GV1040" s="57"/>
      <c r="GW1040" s="57"/>
      <c r="GX1040" s="57"/>
      <c r="GY1040" s="57"/>
      <c r="GZ1040" s="57"/>
      <c r="HA1040" s="57"/>
      <c r="HB1040" s="57"/>
      <c r="HC1040" s="57"/>
      <c r="HD1040" s="57"/>
      <c r="HE1040" s="57"/>
      <c r="HF1040" s="57"/>
      <c r="HG1040" s="57"/>
      <c r="HH1040" s="57"/>
      <c r="HI1040" s="57"/>
      <c r="HJ1040" s="57"/>
      <c r="HK1040" s="57"/>
      <c r="HL1040" s="57"/>
      <c r="HM1040" s="57"/>
      <c r="HN1040" s="57"/>
      <c r="HO1040" s="57"/>
      <c r="HP1040" s="57"/>
      <c r="HQ1040" s="57"/>
      <c r="HR1040" s="57"/>
      <c r="HS1040" s="57"/>
      <c r="HT1040" s="57"/>
      <c r="HU1040" s="57"/>
      <c r="HV1040" s="57"/>
      <c r="HW1040" s="57"/>
      <c r="HX1040" s="57"/>
      <c r="HY1040" s="57"/>
      <c r="HZ1040" s="57"/>
      <c r="IA1040" s="57"/>
      <c r="IB1040" s="57"/>
      <c r="IC1040" s="57"/>
    </row>
    <row r="1041" spans="4:237">
      <c r="D1041" s="57"/>
      <c r="E1041" s="57"/>
      <c r="F1041" s="57"/>
      <c r="G1041" s="57"/>
      <c r="H1041" s="57"/>
      <c r="I1041" s="57"/>
      <c r="J1041" s="57"/>
      <c r="K1041" s="57"/>
      <c r="L1041" s="57"/>
      <c r="M1041" s="57"/>
      <c r="N1041" s="57"/>
      <c r="O1041" s="57"/>
      <c r="P1041" s="57"/>
      <c r="Q1041" s="57"/>
      <c r="R1041" s="57"/>
      <c r="S1041" s="57"/>
      <c r="T1041" s="57"/>
      <c r="U1041" s="57"/>
      <c r="V1041" s="57"/>
      <c r="W1041" s="57"/>
      <c r="X1041" s="57"/>
      <c r="Y1041" s="57"/>
      <c r="Z1041" s="57"/>
      <c r="AA1041" s="57"/>
      <c r="AB1041" s="57"/>
      <c r="AC1041" s="57"/>
      <c r="AD1041" s="57"/>
      <c r="AE1041" s="57"/>
      <c r="AF1041" s="57"/>
      <c r="AG1041" s="57"/>
      <c r="AH1041" s="57"/>
      <c r="AI1041" s="57"/>
      <c r="AJ1041" s="57"/>
      <c r="AK1041" s="57"/>
      <c r="AL1041" s="57"/>
      <c r="AM1041" s="57"/>
      <c r="AN1041" s="57"/>
      <c r="AO1041" s="57"/>
      <c r="AP1041" s="57"/>
      <c r="AQ1041" s="57"/>
      <c r="AR1041" s="57"/>
      <c r="AS1041" s="57"/>
      <c r="AT1041" s="57"/>
      <c r="AU1041" s="57"/>
      <c r="AV1041" s="57"/>
      <c r="AW1041" s="57"/>
      <c r="AX1041" s="57"/>
      <c r="AY1041" s="57"/>
      <c r="AZ1041" s="57"/>
      <c r="BA1041" s="57"/>
      <c r="BB1041" s="57"/>
      <c r="BC1041" s="57"/>
      <c r="BD1041" s="57"/>
      <c r="BE1041" s="57"/>
      <c r="BF1041" s="57"/>
      <c r="BG1041" s="57"/>
      <c r="BH1041" s="57"/>
      <c r="BI1041" s="57"/>
      <c r="BJ1041" s="57"/>
      <c r="BK1041" s="57"/>
      <c r="BL1041" s="57"/>
      <c r="BM1041" s="57"/>
      <c r="BN1041" s="57"/>
      <c r="BO1041" s="57"/>
      <c r="BP1041" s="57"/>
      <c r="BQ1041" s="57"/>
      <c r="BR1041" s="57"/>
      <c r="BS1041" s="57"/>
      <c r="BT1041" s="57"/>
      <c r="BU1041" s="57"/>
      <c r="BV1041" s="57"/>
      <c r="BW1041" s="57"/>
      <c r="BX1041" s="57"/>
      <c r="BY1041" s="57"/>
      <c r="BZ1041" s="57"/>
      <c r="CA1041" s="57"/>
      <c r="CB1041" s="57"/>
      <c r="CC1041" s="57"/>
      <c r="CD1041" s="57"/>
      <c r="CE1041" s="57"/>
      <c r="CF1041" s="57"/>
      <c r="CG1041" s="57"/>
      <c r="CH1041" s="57"/>
      <c r="CI1041" s="57"/>
      <c r="CJ1041" s="57"/>
      <c r="CK1041" s="57"/>
      <c r="CL1041" s="57"/>
      <c r="CM1041" s="57"/>
      <c r="CN1041" s="57"/>
      <c r="CO1041" s="57"/>
      <c r="CP1041" s="57"/>
      <c r="CQ1041" s="57"/>
      <c r="CR1041" s="57"/>
      <c r="CS1041" s="57"/>
      <c r="CT1041" s="57"/>
      <c r="CU1041" s="57"/>
      <c r="CV1041" s="57"/>
      <c r="CW1041" s="57"/>
      <c r="CX1041" s="57"/>
      <c r="CY1041" s="57"/>
      <c r="CZ1041" s="57"/>
      <c r="DA1041" s="57"/>
      <c r="DB1041" s="57"/>
      <c r="DC1041" s="57"/>
      <c r="DD1041" s="57"/>
      <c r="DE1041" s="57"/>
      <c r="DF1041" s="57"/>
      <c r="DG1041" s="57"/>
      <c r="DH1041" s="57"/>
      <c r="DI1041" s="57"/>
      <c r="DJ1041" s="57"/>
      <c r="DK1041" s="57"/>
      <c r="DL1041" s="57"/>
      <c r="DM1041" s="57"/>
      <c r="DN1041" s="57"/>
      <c r="DO1041" s="57"/>
      <c r="DP1041" s="57"/>
      <c r="DQ1041" s="57"/>
      <c r="DR1041" s="57"/>
      <c r="DS1041" s="57"/>
      <c r="DT1041" s="57"/>
      <c r="DU1041" s="57"/>
      <c r="DV1041" s="57"/>
      <c r="DW1041" s="57"/>
      <c r="DX1041" s="57"/>
      <c r="DY1041" s="57"/>
      <c r="DZ1041" s="57"/>
      <c r="EA1041" s="57"/>
      <c r="EB1041" s="57"/>
      <c r="EC1041" s="57"/>
      <c r="ED1041" s="57"/>
      <c r="EE1041" s="57"/>
      <c r="EF1041" s="57"/>
      <c r="EG1041" s="57"/>
      <c r="EH1041" s="57"/>
      <c r="EI1041" s="57"/>
      <c r="EJ1041" s="57"/>
      <c r="EK1041" s="57"/>
      <c r="EL1041" s="57"/>
      <c r="EM1041" s="57"/>
      <c r="EN1041" s="57"/>
      <c r="EO1041" s="57"/>
      <c r="EP1041" s="57"/>
      <c r="EQ1041" s="57"/>
      <c r="ER1041" s="57"/>
      <c r="ES1041" s="57"/>
      <c r="ET1041" s="57"/>
      <c r="EU1041" s="57"/>
      <c r="EV1041" s="57"/>
      <c r="EW1041" s="57"/>
      <c r="EX1041" s="57"/>
      <c r="EY1041" s="57"/>
      <c r="EZ1041" s="57"/>
      <c r="FA1041" s="57"/>
      <c r="FB1041" s="57"/>
      <c r="FC1041" s="57"/>
      <c r="FD1041" s="57"/>
      <c r="FE1041" s="57"/>
      <c r="FF1041" s="57"/>
      <c r="FG1041" s="57"/>
      <c r="FH1041" s="57"/>
      <c r="FI1041" s="57"/>
      <c r="FJ1041" s="57"/>
      <c r="FK1041" s="57"/>
      <c r="FL1041" s="57"/>
      <c r="FM1041" s="57"/>
      <c r="FN1041" s="57"/>
      <c r="FO1041" s="57"/>
      <c r="FP1041" s="57"/>
      <c r="FQ1041" s="57"/>
      <c r="FR1041" s="57"/>
      <c r="FS1041" s="57"/>
      <c r="FT1041" s="57"/>
      <c r="FU1041" s="57"/>
      <c r="FV1041" s="57"/>
      <c r="FW1041" s="57"/>
      <c r="FX1041" s="57"/>
      <c r="FY1041" s="57"/>
      <c r="FZ1041" s="57"/>
      <c r="GA1041" s="57"/>
      <c r="GB1041" s="57"/>
      <c r="GC1041" s="57"/>
      <c r="GD1041" s="57"/>
      <c r="GE1041" s="57"/>
      <c r="GF1041" s="57"/>
      <c r="GG1041" s="57"/>
      <c r="GH1041" s="57"/>
      <c r="GI1041" s="57"/>
      <c r="GJ1041" s="57"/>
      <c r="GK1041" s="57"/>
      <c r="GL1041" s="57"/>
      <c r="GM1041" s="57"/>
      <c r="GN1041" s="57"/>
      <c r="GO1041" s="57"/>
      <c r="GP1041" s="57"/>
      <c r="GQ1041" s="57"/>
      <c r="GR1041" s="57"/>
      <c r="GS1041" s="57"/>
      <c r="GT1041" s="57"/>
      <c r="GU1041" s="57"/>
      <c r="GV1041" s="57"/>
      <c r="GW1041" s="57"/>
      <c r="GX1041" s="57"/>
      <c r="GY1041" s="57"/>
      <c r="GZ1041" s="57"/>
      <c r="HA1041" s="57"/>
      <c r="HB1041" s="57"/>
      <c r="HC1041" s="57"/>
      <c r="HD1041" s="57"/>
      <c r="HE1041" s="57"/>
      <c r="HF1041" s="57"/>
      <c r="HG1041" s="57"/>
      <c r="HH1041" s="57"/>
      <c r="HI1041" s="57"/>
      <c r="HJ1041" s="57"/>
      <c r="HK1041" s="57"/>
      <c r="HL1041" s="57"/>
      <c r="HM1041" s="57"/>
      <c r="HN1041" s="57"/>
      <c r="HO1041" s="57"/>
      <c r="HP1041" s="57"/>
      <c r="HQ1041" s="57"/>
      <c r="HR1041" s="57"/>
      <c r="HS1041" s="57"/>
      <c r="HT1041" s="57"/>
      <c r="HU1041" s="57"/>
      <c r="HV1041" s="57"/>
      <c r="HW1041" s="57"/>
      <c r="HX1041" s="57"/>
      <c r="HY1041" s="57"/>
      <c r="HZ1041" s="57"/>
      <c r="IA1041" s="57"/>
      <c r="IB1041" s="57"/>
      <c r="IC1041" s="57"/>
    </row>
    <row r="1042" spans="4:237">
      <c r="D1042" s="57"/>
      <c r="E1042" s="57"/>
      <c r="F1042" s="57"/>
      <c r="G1042" s="57"/>
      <c r="H1042" s="57"/>
      <c r="I1042" s="57"/>
      <c r="J1042" s="57"/>
      <c r="K1042" s="57"/>
      <c r="L1042" s="57"/>
      <c r="M1042" s="57"/>
      <c r="N1042" s="57"/>
      <c r="O1042" s="57"/>
      <c r="P1042" s="57"/>
      <c r="Q1042" s="57"/>
      <c r="R1042" s="57"/>
      <c r="S1042" s="57"/>
      <c r="T1042" s="57"/>
      <c r="U1042" s="57"/>
      <c r="V1042" s="57"/>
      <c r="W1042" s="57"/>
      <c r="X1042" s="57"/>
      <c r="Y1042" s="57"/>
      <c r="Z1042" s="57"/>
      <c r="AA1042" s="57"/>
      <c r="AB1042" s="57"/>
      <c r="AC1042" s="57"/>
      <c r="AD1042" s="57"/>
      <c r="AE1042" s="57"/>
      <c r="AF1042" s="57"/>
      <c r="AG1042" s="57"/>
      <c r="AH1042" s="57"/>
      <c r="AI1042" s="57"/>
      <c r="AJ1042" s="57"/>
      <c r="AK1042" s="57"/>
      <c r="AL1042" s="57"/>
      <c r="AM1042" s="57"/>
      <c r="AN1042" s="57"/>
      <c r="AO1042" s="57"/>
      <c r="AP1042" s="57"/>
      <c r="AQ1042" s="57"/>
      <c r="AR1042" s="57"/>
      <c r="AS1042" s="57"/>
      <c r="AT1042" s="57"/>
      <c r="AU1042" s="57"/>
      <c r="AV1042" s="57"/>
      <c r="AW1042" s="57"/>
      <c r="AX1042" s="57"/>
      <c r="AY1042" s="57"/>
      <c r="AZ1042" s="57"/>
      <c r="BA1042" s="57"/>
      <c r="BB1042" s="57"/>
      <c r="BC1042" s="57"/>
      <c r="BD1042" s="57"/>
      <c r="BE1042" s="57"/>
      <c r="BF1042" s="57"/>
      <c r="BG1042" s="57"/>
      <c r="BH1042" s="57"/>
      <c r="BI1042" s="57"/>
      <c r="BJ1042" s="57"/>
      <c r="BK1042" s="57"/>
      <c r="BL1042" s="57"/>
      <c r="BM1042" s="57"/>
      <c r="BN1042" s="57"/>
      <c r="BO1042" s="57"/>
      <c r="BP1042" s="57"/>
      <c r="BQ1042" s="57"/>
      <c r="BR1042" s="57"/>
      <c r="BS1042" s="57"/>
      <c r="BT1042" s="57"/>
      <c r="BU1042" s="57"/>
      <c r="BV1042" s="57"/>
      <c r="BW1042" s="57"/>
      <c r="BX1042" s="57"/>
      <c r="BY1042" s="57"/>
      <c r="BZ1042" s="57"/>
      <c r="CA1042" s="57"/>
      <c r="CB1042" s="57"/>
      <c r="CC1042" s="57"/>
      <c r="CD1042" s="57"/>
      <c r="CE1042" s="57"/>
      <c r="CF1042" s="57"/>
      <c r="CG1042" s="57"/>
      <c r="CH1042" s="57"/>
      <c r="CI1042" s="57"/>
      <c r="CJ1042" s="57"/>
      <c r="CK1042" s="57"/>
      <c r="CL1042" s="57"/>
      <c r="CM1042" s="57"/>
      <c r="CN1042" s="57"/>
      <c r="CO1042" s="57"/>
      <c r="CP1042" s="57"/>
      <c r="CQ1042" s="57"/>
      <c r="CR1042" s="57"/>
      <c r="CS1042" s="57"/>
      <c r="CT1042" s="57"/>
      <c r="CU1042" s="57"/>
      <c r="CV1042" s="57"/>
      <c r="CW1042" s="57"/>
      <c r="CX1042" s="57"/>
      <c r="CY1042" s="57"/>
      <c r="CZ1042" s="57"/>
      <c r="DA1042" s="57"/>
      <c r="DB1042" s="57"/>
      <c r="DC1042" s="57"/>
      <c r="DD1042" s="57"/>
      <c r="DE1042" s="57"/>
      <c r="DF1042" s="57"/>
      <c r="DG1042" s="57"/>
      <c r="DH1042" s="57"/>
      <c r="DI1042" s="57"/>
      <c r="DJ1042" s="57"/>
      <c r="DK1042" s="57"/>
      <c r="DL1042" s="57"/>
      <c r="DM1042" s="57"/>
      <c r="DN1042" s="57"/>
      <c r="DO1042" s="57"/>
      <c r="DP1042" s="57"/>
      <c r="DQ1042" s="57"/>
      <c r="DR1042" s="57"/>
      <c r="DS1042" s="57"/>
      <c r="DT1042" s="57"/>
      <c r="DU1042" s="57"/>
      <c r="DV1042" s="57"/>
      <c r="DW1042" s="57"/>
      <c r="DX1042" s="57"/>
      <c r="DY1042" s="57"/>
      <c r="DZ1042" s="57"/>
      <c r="EA1042" s="57"/>
      <c r="EB1042" s="57"/>
      <c r="EC1042" s="57"/>
      <c r="ED1042" s="57"/>
      <c r="EE1042" s="57"/>
      <c r="EF1042" s="57"/>
      <c r="EG1042" s="57"/>
      <c r="EH1042" s="57"/>
      <c r="EI1042" s="57"/>
      <c r="EJ1042" s="57"/>
      <c r="EK1042" s="57"/>
      <c r="EL1042" s="57"/>
      <c r="EM1042" s="57"/>
      <c r="EN1042" s="57"/>
      <c r="EO1042" s="57"/>
      <c r="EP1042" s="57"/>
      <c r="EQ1042" s="57"/>
      <c r="ER1042" s="57"/>
      <c r="ES1042" s="57"/>
      <c r="ET1042" s="57"/>
      <c r="EU1042" s="57"/>
      <c r="EV1042" s="57"/>
      <c r="EW1042" s="57"/>
      <c r="EX1042" s="57"/>
      <c r="EY1042" s="57"/>
      <c r="EZ1042" s="57"/>
      <c r="FA1042" s="57"/>
      <c r="FB1042" s="57"/>
      <c r="FC1042" s="57"/>
      <c r="FD1042" s="57"/>
      <c r="FE1042" s="57"/>
      <c r="FF1042" s="57"/>
      <c r="FG1042" s="57"/>
      <c r="FH1042" s="57"/>
      <c r="FI1042" s="57"/>
      <c r="FJ1042" s="57"/>
      <c r="FK1042" s="57"/>
      <c r="FL1042" s="57"/>
      <c r="FM1042" s="57"/>
      <c r="FN1042" s="57"/>
      <c r="FO1042" s="57"/>
      <c r="FP1042" s="57"/>
      <c r="FQ1042" s="57"/>
      <c r="FR1042" s="57"/>
      <c r="FS1042" s="57"/>
      <c r="FT1042" s="57"/>
      <c r="FU1042" s="57"/>
      <c r="FV1042" s="57"/>
      <c r="FW1042" s="57"/>
      <c r="FX1042" s="57"/>
      <c r="FY1042" s="57"/>
      <c r="FZ1042" s="57"/>
      <c r="GA1042" s="57"/>
      <c r="GB1042" s="57"/>
      <c r="GC1042" s="57"/>
      <c r="GD1042" s="57"/>
      <c r="GE1042" s="57"/>
      <c r="GF1042" s="57"/>
      <c r="GG1042" s="57"/>
      <c r="GH1042" s="57"/>
      <c r="GI1042" s="57"/>
      <c r="GJ1042" s="57"/>
      <c r="GK1042" s="57"/>
      <c r="GL1042" s="57"/>
      <c r="GM1042" s="57"/>
      <c r="GN1042" s="57"/>
      <c r="GO1042" s="57"/>
      <c r="GP1042" s="57"/>
      <c r="GQ1042" s="57"/>
      <c r="GR1042" s="57"/>
      <c r="GS1042" s="57"/>
      <c r="GT1042" s="57"/>
      <c r="GU1042" s="57"/>
      <c r="GV1042" s="57"/>
      <c r="GW1042" s="57"/>
      <c r="GX1042" s="57"/>
      <c r="GY1042" s="57"/>
      <c r="GZ1042" s="57"/>
      <c r="HA1042" s="57"/>
      <c r="HB1042" s="57"/>
      <c r="HC1042" s="57"/>
      <c r="HD1042" s="57"/>
      <c r="HE1042" s="57"/>
      <c r="HF1042" s="57"/>
      <c r="HG1042" s="57"/>
      <c r="HH1042" s="57"/>
      <c r="HI1042" s="57"/>
      <c r="HJ1042" s="57"/>
      <c r="HK1042" s="57"/>
      <c r="HL1042" s="57"/>
      <c r="HM1042" s="57"/>
      <c r="HN1042" s="57"/>
      <c r="HO1042" s="57"/>
      <c r="HP1042" s="57"/>
      <c r="HQ1042" s="57"/>
      <c r="HR1042" s="57"/>
      <c r="HS1042" s="57"/>
      <c r="HT1042" s="57"/>
      <c r="HU1042" s="57"/>
      <c r="HV1042" s="57"/>
      <c r="HW1042" s="57"/>
      <c r="HX1042" s="57"/>
      <c r="HY1042" s="57"/>
      <c r="HZ1042" s="57"/>
      <c r="IA1042" s="57"/>
      <c r="IB1042" s="57"/>
      <c r="IC1042" s="57"/>
    </row>
    <row r="1043" spans="4:237">
      <c r="D1043" s="57"/>
      <c r="E1043" s="57"/>
      <c r="F1043" s="57"/>
      <c r="G1043" s="57"/>
      <c r="H1043" s="57"/>
      <c r="I1043" s="57"/>
      <c r="J1043" s="57"/>
      <c r="K1043" s="57"/>
      <c r="L1043" s="57"/>
      <c r="M1043" s="57"/>
      <c r="N1043" s="57"/>
      <c r="O1043" s="57"/>
      <c r="P1043" s="57"/>
      <c r="Q1043" s="57"/>
      <c r="R1043" s="57"/>
      <c r="S1043" s="57"/>
      <c r="T1043" s="57"/>
      <c r="U1043" s="57"/>
      <c r="V1043" s="57"/>
      <c r="W1043" s="57"/>
      <c r="X1043" s="57"/>
      <c r="Y1043" s="57"/>
      <c r="Z1043" s="57"/>
      <c r="AA1043" s="57"/>
      <c r="AB1043" s="57"/>
      <c r="AC1043" s="57"/>
      <c r="AD1043" s="57"/>
      <c r="AE1043" s="57"/>
      <c r="AF1043" s="57"/>
      <c r="AG1043" s="57"/>
      <c r="AH1043" s="57"/>
      <c r="AI1043" s="57"/>
      <c r="AJ1043" s="57"/>
      <c r="AK1043" s="57"/>
      <c r="AL1043" s="57"/>
      <c r="AM1043" s="57"/>
      <c r="AN1043" s="57"/>
      <c r="AO1043" s="57"/>
      <c r="AP1043" s="57"/>
      <c r="AQ1043" s="57"/>
      <c r="AR1043" s="57"/>
      <c r="AS1043" s="57"/>
      <c r="AT1043" s="57"/>
      <c r="AU1043" s="57"/>
      <c r="AV1043" s="57"/>
      <c r="AW1043" s="57"/>
      <c r="AX1043" s="57"/>
      <c r="AY1043" s="57"/>
      <c r="AZ1043" s="57"/>
      <c r="BA1043" s="57"/>
      <c r="BB1043" s="57"/>
      <c r="BC1043" s="57"/>
      <c r="BD1043" s="57"/>
      <c r="BE1043" s="57"/>
      <c r="BF1043" s="57"/>
      <c r="BG1043" s="57"/>
      <c r="BH1043" s="57"/>
      <c r="BI1043" s="57"/>
      <c r="BJ1043" s="57"/>
      <c r="BK1043" s="57"/>
      <c r="BL1043" s="57"/>
      <c r="BM1043" s="57"/>
      <c r="BN1043" s="57"/>
      <c r="BO1043" s="57"/>
      <c r="BP1043" s="57"/>
      <c r="BQ1043" s="57"/>
      <c r="BR1043" s="57"/>
      <c r="BS1043" s="57"/>
      <c r="BT1043" s="57"/>
      <c r="BU1043" s="57"/>
      <c r="BV1043" s="57"/>
      <c r="BW1043" s="57"/>
      <c r="BX1043" s="57"/>
      <c r="BY1043" s="57"/>
      <c r="BZ1043" s="57"/>
      <c r="CA1043" s="57"/>
      <c r="CB1043" s="57"/>
      <c r="CC1043" s="57"/>
      <c r="CD1043" s="57"/>
      <c r="CE1043" s="57"/>
      <c r="CF1043" s="57"/>
      <c r="CG1043" s="57"/>
      <c r="CH1043" s="57"/>
      <c r="CI1043" s="57"/>
      <c r="CJ1043" s="57"/>
      <c r="CK1043" s="57"/>
      <c r="CL1043" s="57"/>
      <c r="CM1043" s="57"/>
      <c r="CN1043" s="57"/>
      <c r="CO1043" s="57"/>
      <c r="CP1043" s="57"/>
      <c r="CQ1043" s="57"/>
      <c r="CR1043" s="57"/>
      <c r="CS1043" s="57"/>
      <c r="CT1043" s="57"/>
      <c r="CU1043" s="57"/>
      <c r="CV1043" s="57"/>
      <c r="CW1043" s="57"/>
      <c r="CX1043" s="57"/>
      <c r="CY1043" s="57"/>
      <c r="CZ1043" s="57"/>
      <c r="DA1043" s="57"/>
      <c r="DB1043" s="57"/>
      <c r="DC1043" s="57"/>
      <c r="DD1043" s="57"/>
      <c r="DE1043" s="57"/>
      <c r="DF1043" s="57"/>
      <c r="DG1043" s="57"/>
      <c r="DH1043" s="57"/>
      <c r="DI1043" s="57"/>
      <c r="DJ1043" s="57"/>
      <c r="DK1043" s="57"/>
      <c r="DL1043" s="57"/>
      <c r="DM1043" s="57"/>
      <c r="DN1043" s="57"/>
      <c r="DO1043" s="57"/>
      <c r="DP1043" s="57"/>
      <c r="DQ1043" s="57"/>
      <c r="DR1043" s="57"/>
      <c r="DS1043" s="57"/>
      <c r="DT1043" s="57"/>
      <c r="DU1043" s="57"/>
      <c r="DV1043" s="57"/>
      <c r="DW1043" s="57"/>
      <c r="DX1043" s="57"/>
      <c r="DY1043" s="57"/>
      <c r="DZ1043" s="57"/>
      <c r="EA1043" s="57"/>
      <c r="EB1043" s="57"/>
      <c r="EC1043" s="57"/>
      <c r="ED1043" s="57"/>
      <c r="EE1043" s="57"/>
      <c r="EF1043" s="57"/>
      <c r="EG1043" s="57"/>
      <c r="EH1043" s="57"/>
      <c r="EI1043" s="57"/>
      <c r="EJ1043" s="57"/>
      <c r="EK1043" s="57"/>
      <c r="EL1043" s="57"/>
      <c r="EM1043" s="57"/>
      <c r="EN1043" s="57"/>
      <c r="EO1043" s="57"/>
      <c r="EP1043" s="57"/>
      <c r="EQ1043" s="57"/>
      <c r="ER1043" s="57"/>
      <c r="ES1043" s="57"/>
      <c r="ET1043" s="57"/>
      <c r="EU1043" s="57"/>
      <c r="EV1043" s="57"/>
      <c r="EW1043" s="57"/>
      <c r="EX1043" s="57"/>
      <c r="EY1043" s="57"/>
      <c r="EZ1043" s="57"/>
      <c r="FA1043" s="57"/>
      <c r="FB1043" s="57"/>
      <c r="FC1043" s="57"/>
      <c r="FD1043" s="57"/>
      <c r="FE1043" s="57"/>
      <c r="FF1043" s="57"/>
      <c r="FG1043" s="57"/>
      <c r="FH1043" s="57"/>
      <c r="FI1043" s="57"/>
      <c r="FJ1043" s="57"/>
      <c r="FK1043" s="57"/>
      <c r="FL1043" s="57"/>
      <c r="FM1043" s="57"/>
      <c r="FN1043" s="57"/>
      <c r="FO1043" s="57"/>
      <c r="FP1043" s="57"/>
      <c r="FQ1043" s="57"/>
      <c r="FR1043" s="57"/>
      <c r="FS1043" s="57"/>
      <c r="FT1043" s="57"/>
      <c r="FU1043" s="57"/>
      <c r="FV1043" s="57"/>
      <c r="FW1043" s="57"/>
      <c r="FX1043" s="57"/>
      <c r="FY1043" s="57"/>
      <c r="FZ1043" s="57"/>
      <c r="GA1043" s="57"/>
      <c r="GB1043" s="57"/>
      <c r="GC1043" s="57"/>
      <c r="GD1043" s="57"/>
      <c r="GE1043" s="57"/>
      <c r="GF1043" s="57"/>
      <c r="GG1043" s="57"/>
      <c r="GH1043" s="57"/>
      <c r="GI1043" s="57"/>
      <c r="GJ1043" s="57"/>
      <c r="GK1043" s="57"/>
      <c r="GL1043" s="57"/>
      <c r="GM1043" s="57"/>
      <c r="GN1043" s="57"/>
      <c r="GO1043" s="57"/>
      <c r="GP1043" s="57"/>
      <c r="GQ1043" s="57"/>
      <c r="GR1043" s="57"/>
      <c r="GS1043" s="57"/>
      <c r="GT1043" s="57"/>
      <c r="GU1043" s="57"/>
      <c r="GV1043" s="57"/>
      <c r="GW1043" s="57"/>
      <c r="GX1043" s="57"/>
      <c r="GY1043" s="57"/>
      <c r="GZ1043" s="57"/>
      <c r="HA1043" s="57"/>
      <c r="HB1043" s="57"/>
      <c r="HC1043" s="57"/>
      <c r="HD1043" s="57"/>
      <c r="HE1043" s="57"/>
      <c r="HF1043" s="57"/>
      <c r="HG1043" s="57"/>
      <c r="HH1043" s="57"/>
      <c r="HI1043" s="57"/>
      <c r="HJ1043" s="57"/>
      <c r="HK1043" s="57"/>
      <c r="HL1043" s="57"/>
      <c r="HM1043" s="57"/>
      <c r="HN1043" s="57"/>
      <c r="HO1043" s="57"/>
      <c r="HP1043" s="57"/>
      <c r="HQ1043" s="57"/>
      <c r="HR1043" s="57"/>
      <c r="HS1043" s="57"/>
      <c r="HT1043" s="57"/>
      <c r="HU1043" s="57"/>
      <c r="HV1043" s="57"/>
      <c r="HW1043" s="57"/>
      <c r="HX1043" s="57"/>
      <c r="HY1043" s="57"/>
      <c r="HZ1043" s="57"/>
      <c r="IA1043" s="57"/>
      <c r="IB1043" s="57"/>
      <c r="IC1043" s="57"/>
    </row>
    <row r="1044" spans="4:237">
      <c r="D1044" s="57"/>
      <c r="E1044" s="57"/>
      <c r="F1044" s="57"/>
      <c r="G1044" s="57"/>
      <c r="H1044" s="57"/>
      <c r="I1044" s="57"/>
      <c r="J1044" s="57"/>
      <c r="K1044" s="57"/>
      <c r="L1044" s="57"/>
      <c r="M1044" s="57"/>
      <c r="N1044" s="57"/>
      <c r="O1044" s="57"/>
      <c r="P1044" s="57"/>
      <c r="Q1044" s="57"/>
      <c r="R1044" s="57"/>
      <c r="S1044" s="57"/>
      <c r="T1044" s="57"/>
      <c r="U1044" s="57"/>
      <c r="V1044" s="57"/>
      <c r="W1044" s="57"/>
      <c r="X1044" s="57"/>
      <c r="Y1044" s="57"/>
      <c r="Z1044" s="57"/>
      <c r="AA1044" s="57"/>
      <c r="AB1044" s="57"/>
      <c r="AC1044" s="57"/>
      <c r="AD1044" s="57"/>
      <c r="AE1044" s="57"/>
      <c r="AF1044" s="57"/>
      <c r="AG1044" s="57"/>
      <c r="AH1044" s="57"/>
      <c r="AI1044" s="57"/>
      <c r="AJ1044" s="57"/>
      <c r="AK1044" s="57"/>
      <c r="AL1044" s="57"/>
      <c r="AM1044" s="57"/>
      <c r="AN1044" s="57"/>
      <c r="AO1044" s="57"/>
      <c r="AP1044" s="57"/>
      <c r="AQ1044" s="57"/>
      <c r="AR1044" s="57"/>
      <c r="AS1044" s="57"/>
      <c r="AT1044" s="57"/>
      <c r="AU1044" s="57"/>
      <c r="AV1044" s="57"/>
      <c r="AW1044" s="57"/>
      <c r="AX1044" s="57"/>
      <c r="AY1044" s="57"/>
      <c r="AZ1044" s="57"/>
      <c r="BA1044" s="57"/>
      <c r="BB1044" s="57"/>
      <c r="BC1044" s="57"/>
      <c r="BD1044" s="57"/>
      <c r="BE1044" s="57"/>
      <c r="BF1044" s="57"/>
      <c r="BG1044" s="57"/>
      <c r="BH1044" s="57"/>
      <c r="BI1044" s="57"/>
      <c r="BJ1044" s="57"/>
      <c r="BK1044" s="57"/>
      <c r="BL1044" s="57"/>
      <c r="BM1044" s="57"/>
      <c r="BN1044" s="57"/>
      <c r="BO1044" s="57"/>
      <c r="BP1044" s="57"/>
      <c r="BQ1044" s="57"/>
      <c r="BR1044" s="57"/>
      <c r="BS1044" s="57"/>
      <c r="BT1044" s="57"/>
      <c r="BU1044" s="57"/>
      <c r="BV1044" s="57"/>
      <c r="BW1044" s="57"/>
      <c r="BX1044" s="57"/>
      <c r="BY1044" s="57"/>
      <c r="BZ1044" s="57"/>
      <c r="CA1044" s="57"/>
      <c r="CB1044" s="57"/>
      <c r="CC1044" s="57"/>
      <c r="CD1044" s="57"/>
      <c r="CE1044" s="57"/>
      <c r="CF1044" s="57"/>
      <c r="CG1044" s="57"/>
      <c r="CH1044" s="57"/>
      <c r="CI1044" s="57"/>
      <c r="CJ1044" s="57"/>
      <c r="CK1044" s="57"/>
      <c r="CL1044" s="57"/>
      <c r="CM1044" s="57"/>
      <c r="CN1044" s="57"/>
      <c r="CO1044" s="57"/>
      <c r="CP1044" s="57"/>
      <c r="CQ1044" s="57"/>
      <c r="CR1044" s="57"/>
      <c r="CS1044" s="57"/>
      <c r="CT1044" s="57"/>
      <c r="CU1044" s="57"/>
      <c r="CV1044" s="57"/>
      <c r="CW1044" s="57"/>
      <c r="CX1044" s="57"/>
      <c r="CY1044" s="57"/>
      <c r="CZ1044" s="57"/>
      <c r="DA1044" s="57"/>
      <c r="DB1044" s="57"/>
      <c r="DC1044" s="57"/>
      <c r="DD1044" s="57"/>
      <c r="DE1044" s="57"/>
      <c r="DF1044" s="57"/>
      <c r="DG1044" s="57"/>
      <c r="DH1044" s="57"/>
      <c r="DI1044" s="57"/>
      <c r="DJ1044" s="57"/>
      <c r="DK1044" s="57"/>
      <c r="DL1044" s="57"/>
      <c r="DM1044" s="57"/>
      <c r="DN1044" s="57"/>
      <c r="DO1044" s="57"/>
      <c r="DP1044" s="57"/>
      <c r="DQ1044" s="57"/>
      <c r="DR1044" s="57"/>
      <c r="DS1044" s="57"/>
      <c r="DT1044" s="57"/>
      <c r="DU1044" s="57"/>
      <c r="DV1044" s="57"/>
      <c r="DW1044" s="57"/>
      <c r="DX1044" s="57"/>
      <c r="DY1044" s="57"/>
      <c r="DZ1044" s="57"/>
      <c r="EA1044" s="57"/>
      <c r="EB1044" s="57"/>
      <c r="EC1044" s="57"/>
      <c r="ED1044" s="57"/>
      <c r="EE1044" s="57"/>
      <c r="EF1044" s="57"/>
      <c r="EG1044" s="57"/>
      <c r="EH1044" s="57"/>
      <c r="EI1044" s="57"/>
      <c r="EJ1044" s="57"/>
      <c r="EK1044" s="57"/>
      <c r="EL1044" s="57"/>
      <c r="EM1044" s="57"/>
      <c r="EN1044" s="57"/>
      <c r="EO1044" s="57"/>
      <c r="EP1044" s="57"/>
      <c r="EQ1044" s="57"/>
      <c r="ER1044" s="57"/>
      <c r="ES1044" s="57"/>
      <c r="ET1044" s="57"/>
      <c r="EU1044" s="57"/>
      <c r="EV1044" s="57"/>
      <c r="EW1044" s="57"/>
      <c r="EX1044" s="57"/>
      <c r="EY1044" s="57"/>
      <c r="EZ1044" s="57"/>
      <c r="FA1044" s="57"/>
      <c r="FB1044" s="57"/>
      <c r="FC1044" s="57"/>
      <c r="FD1044" s="57"/>
      <c r="FE1044" s="57"/>
      <c r="FF1044" s="57"/>
      <c r="FG1044" s="57"/>
      <c r="FH1044" s="57"/>
      <c r="FI1044" s="57"/>
      <c r="FJ1044" s="57"/>
      <c r="FK1044" s="57"/>
      <c r="FL1044" s="57"/>
      <c r="FM1044" s="57"/>
      <c r="FN1044" s="57"/>
      <c r="FO1044" s="57"/>
      <c r="FP1044" s="57"/>
      <c r="FQ1044" s="57"/>
      <c r="FR1044" s="57"/>
      <c r="FS1044" s="57"/>
      <c r="FT1044" s="57"/>
      <c r="FU1044" s="57"/>
      <c r="FV1044" s="57"/>
      <c r="FW1044" s="57"/>
      <c r="FX1044" s="57"/>
      <c r="FY1044" s="57"/>
      <c r="FZ1044" s="57"/>
      <c r="GA1044" s="57"/>
      <c r="GB1044" s="57"/>
      <c r="GC1044" s="57"/>
      <c r="GD1044" s="57"/>
      <c r="GE1044" s="57"/>
      <c r="GF1044" s="57"/>
      <c r="GG1044" s="57"/>
      <c r="GH1044" s="57"/>
      <c r="GI1044" s="57"/>
      <c r="GJ1044" s="57"/>
      <c r="GK1044" s="57"/>
      <c r="GL1044" s="57"/>
      <c r="GM1044" s="57"/>
      <c r="GN1044" s="57"/>
      <c r="GO1044" s="57"/>
      <c r="GP1044" s="57"/>
      <c r="GQ1044" s="57"/>
      <c r="GR1044" s="57"/>
      <c r="GS1044" s="57"/>
      <c r="GT1044" s="57"/>
      <c r="GU1044" s="57"/>
      <c r="GV1044" s="57"/>
      <c r="GW1044" s="57"/>
      <c r="GX1044" s="57"/>
      <c r="GY1044" s="57"/>
      <c r="GZ1044" s="57"/>
      <c r="HA1044" s="57"/>
      <c r="HB1044" s="57"/>
      <c r="HC1044" s="57"/>
      <c r="HD1044" s="57"/>
      <c r="HE1044" s="57"/>
      <c r="HF1044" s="57"/>
      <c r="HG1044" s="57"/>
      <c r="HH1044" s="57"/>
      <c r="HI1044" s="57"/>
      <c r="HJ1044" s="57"/>
      <c r="HK1044" s="57"/>
      <c r="HL1044" s="57"/>
      <c r="HM1044" s="57"/>
      <c r="HN1044" s="57"/>
      <c r="HO1044" s="57"/>
      <c r="HP1044" s="57"/>
      <c r="HQ1044" s="57"/>
      <c r="HR1044" s="57"/>
      <c r="HS1044" s="57"/>
      <c r="HT1044" s="57"/>
      <c r="HU1044" s="57"/>
      <c r="HV1044" s="57"/>
      <c r="HW1044" s="57"/>
      <c r="HX1044" s="57"/>
      <c r="HY1044" s="57"/>
      <c r="HZ1044" s="57"/>
      <c r="IA1044" s="57"/>
      <c r="IB1044" s="57"/>
      <c r="IC1044" s="57"/>
    </row>
    <row r="1045" spans="4:237">
      <c r="D1045" s="57"/>
      <c r="E1045" s="57"/>
      <c r="F1045" s="57"/>
      <c r="G1045" s="57"/>
      <c r="H1045" s="57"/>
      <c r="I1045" s="57"/>
      <c r="J1045" s="57"/>
      <c r="K1045" s="57"/>
      <c r="L1045" s="57"/>
      <c r="M1045" s="57"/>
      <c r="N1045" s="57"/>
      <c r="O1045" s="57"/>
      <c r="P1045" s="57"/>
      <c r="Q1045" s="57"/>
      <c r="R1045" s="57"/>
      <c r="S1045" s="57"/>
      <c r="T1045" s="57"/>
      <c r="U1045" s="57"/>
      <c r="V1045" s="57"/>
      <c r="W1045" s="57"/>
      <c r="X1045" s="57"/>
      <c r="Y1045" s="57"/>
      <c r="Z1045" s="57"/>
      <c r="AA1045" s="57"/>
      <c r="AB1045" s="57"/>
      <c r="AC1045" s="57"/>
      <c r="AD1045" s="57"/>
      <c r="AE1045" s="57"/>
      <c r="AF1045" s="57"/>
      <c r="AG1045" s="57"/>
      <c r="AH1045" s="57"/>
      <c r="AI1045" s="57"/>
      <c r="AJ1045" s="57"/>
      <c r="AK1045" s="57"/>
      <c r="AL1045" s="57"/>
      <c r="AM1045" s="57"/>
      <c r="AN1045" s="57"/>
      <c r="AO1045" s="57"/>
      <c r="AP1045" s="57"/>
      <c r="AQ1045" s="57"/>
      <c r="AR1045" s="57"/>
      <c r="AS1045" s="57"/>
      <c r="AT1045" s="57"/>
      <c r="AU1045" s="57"/>
      <c r="AV1045" s="57"/>
      <c r="AW1045" s="57"/>
      <c r="AX1045" s="57"/>
      <c r="AY1045" s="57"/>
      <c r="AZ1045" s="57"/>
      <c r="BA1045" s="57"/>
      <c r="BB1045" s="57"/>
      <c r="BC1045" s="57"/>
      <c r="BD1045" s="57"/>
      <c r="BE1045" s="57"/>
      <c r="BF1045" s="57"/>
      <c r="BG1045" s="57"/>
      <c r="BH1045" s="57"/>
      <c r="BI1045" s="57"/>
      <c r="BJ1045" s="57"/>
      <c r="BK1045" s="57"/>
      <c r="BL1045" s="57"/>
      <c r="BM1045" s="57"/>
      <c r="BN1045" s="57"/>
      <c r="BO1045" s="57"/>
      <c r="BP1045" s="57"/>
      <c r="BQ1045" s="57"/>
      <c r="BR1045" s="57"/>
      <c r="BS1045" s="57"/>
      <c r="BT1045" s="57"/>
      <c r="BU1045" s="57"/>
      <c r="BV1045" s="57"/>
      <c r="BW1045" s="57"/>
      <c r="BX1045" s="57"/>
      <c r="BY1045" s="57"/>
      <c r="BZ1045" s="57"/>
      <c r="CA1045" s="57"/>
      <c r="CB1045" s="57"/>
      <c r="CC1045" s="57"/>
      <c r="CD1045" s="57"/>
      <c r="CE1045" s="57"/>
      <c r="CF1045" s="57"/>
      <c r="CG1045" s="57"/>
      <c r="CH1045" s="57"/>
      <c r="CI1045" s="57"/>
      <c r="CJ1045" s="57"/>
      <c r="CK1045" s="57"/>
      <c r="CL1045" s="57"/>
      <c r="CM1045" s="57"/>
      <c r="CN1045" s="57"/>
      <c r="CO1045" s="57"/>
      <c r="CP1045" s="57"/>
      <c r="CQ1045" s="57"/>
      <c r="CR1045" s="57"/>
      <c r="CS1045" s="57"/>
      <c r="CT1045" s="57"/>
      <c r="CU1045" s="57"/>
      <c r="CV1045" s="57"/>
      <c r="CW1045" s="57"/>
      <c r="CX1045" s="57"/>
      <c r="CY1045" s="57"/>
      <c r="CZ1045" s="57"/>
      <c r="DA1045" s="57"/>
      <c r="DB1045" s="57"/>
      <c r="DC1045" s="57"/>
      <c r="DD1045" s="57"/>
      <c r="DE1045" s="57"/>
      <c r="DF1045" s="57"/>
      <c r="DG1045" s="57"/>
      <c r="DH1045" s="57"/>
      <c r="DI1045" s="57"/>
      <c r="DJ1045" s="57"/>
      <c r="DK1045" s="57"/>
      <c r="DL1045" s="57"/>
      <c r="DM1045" s="57"/>
      <c r="DN1045" s="57"/>
      <c r="DO1045" s="57"/>
      <c r="DP1045" s="57"/>
      <c r="DQ1045" s="57"/>
      <c r="DR1045" s="57"/>
      <c r="DS1045" s="57"/>
      <c r="DT1045" s="57"/>
      <c r="DU1045" s="57"/>
      <c r="DV1045" s="57"/>
      <c r="DW1045" s="57"/>
      <c r="DX1045" s="57"/>
      <c r="DY1045" s="57"/>
      <c r="DZ1045" s="57"/>
      <c r="EA1045" s="57"/>
      <c r="EB1045" s="57"/>
      <c r="EC1045" s="57"/>
      <c r="ED1045" s="57"/>
      <c r="EE1045" s="57"/>
      <c r="EF1045" s="57"/>
      <c r="EG1045" s="57"/>
      <c r="EH1045" s="57"/>
      <c r="EI1045" s="57"/>
      <c r="EJ1045" s="57"/>
      <c r="EK1045" s="57"/>
      <c r="EL1045" s="57"/>
      <c r="EM1045" s="57"/>
      <c r="EN1045" s="57"/>
      <c r="EO1045" s="57"/>
      <c r="EP1045" s="57"/>
      <c r="EQ1045" s="57"/>
      <c r="ER1045" s="57"/>
      <c r="ES1045" s="57"/>
      <c r="ET1045" s="57"/>
      <c r="EU1045" s="57"/>
      <c r="EV1045" s="57"/>
      <c r="EW1045" s="57"/>
      <c r="EX1045" s="57"/>
      <c r="EY1045" s="57"/>
      <c r="EZ1045" s="57"/>
      <c r="FA1045" s="57"/>
      <c r="FB1045" s="57"/>
      <c r="FC1045" s="57"/>
      <c r="FD1045" s="57"/>
      <c r="FE1045" s="57"/>
      <c r="FF1045" s="57"/>
      <c r="FG1045" s="57"/>
      <c r="FH1045" s="57"/>
      <c r="FI1045" s="57"/>
      <c r="FJ1045" s="57"/>
      <c r="FK1045" s="57"/>
      <c r="FL1045" s="57"/>
      <c r="FM1045" s="57"/>
      <c r="FN1045" s="57"/>
      <c r="FO1045" s="57"/>
      <c r="FP1045" s="57"/>
      <c r="FQ1045" s="57"/>
      <c r="FR1045" s="57"/>
      <c r="FS1045" s="57"/>
      <c r="FT1045" s="57"/>
      <c r="FU1045" s="57"/>
      <c r="FV1045" s="57"/>
      <c r="FW1045" s="57"/>
      <c r="FX1045" s="57"/>
      <c r="FY1045" s="57"/>
      <c r="FZ1045" s="57"/>
      <c r="GA1045" s="57"/>
      <c r="GB1045" s="57"/>
      <c r="GC1045" s="57"/>
      <c r="GD1045" s="57"/>
      <c r="GE1045" s="57"/>
      <c r="GF1045" s="57"/>
      <c r="GG1045" s="57"/>
      <c r="GH1045" s="57"/>
      <c r="GI1045" s="57"/>
      <c r="GJ1045" s="57"/>
      <c r="GK1045" s="57"/>
      <c r="GL1045" s="57"/>
      <c r="GM1045" s="57"/>
      <c r="GN1045" s="57"/>
      <c r="GO1045" s="57"/>
      <c r="GP1045" s="57"/>
      <c r="GQ1045" s="57"/>
      <c r="GR1045" s="57"/>
      <c r="GS1045" s="57"/>
      <c r="GT1045" s="57"/>
      <c r="GU1045" s="57"/>
      <c r="GV1045" s="57"/>
      <c r="GW1045" s="57"/>
      <c r="GX1045" s="57"/>
      <c r="GY1045" s="57"/>
      <c r="GZ1045" s="57"/>
      <c r="HA1045" s="57"/>
      <c r="HB1045" s="57"/>
      <c r="HC1045" s="57"/>
      <c r="HD1045" s="57"/>
      <c r="HE1045" s="57"/>
      <c r="HF1045" s="57"/>
      <c r="HG1045" s="57"/>
      <c r="HH1045" s="57"/>
      <c r="HI1045" s="57"/>
      <c r="HJ1045" s="57"/>
      <c r="HK1045" s="57"/>
      <c r="HL1045" s="57"/>
      <c r="HM1045" s="57"/>
      <c r="HN1045" s="57"/>
      <c r="HO1045" s="57"/>
      <c r="HP1045" s="57"/>
      <c r="HQ1045" s="57"/>
      <c r="HR1045" s="57"/>
      <c r="HS1045" s="57"/>
      <c r="HT1045" s="57"/>
      <c r="HU1045" s="57"/>
      <c r="HV1045" s="57"/>
      <c r="HW1045" s="57"/>
      <c r="HX1045" s="57"/>
      <c r="HY1045" s="57"/>
      <c r="HZ1045" s="57"/>
      <c r="IA1045" s="57"/>
      <c r="IB1045" s="57"/>
      <c r="IC1045" s="57"/>
    </row>
    <row r="1046" spans="4:237">
      <c r="D1046" s="57"/>
      <c r="E1046" s="57"/>
      <c r="F1046" s="57"/>
      <c r="G1046" s="57"/>
      <c r="H1046" s="57"/>
      <c r="I1046" s="57"/>
      <c r="J1046" s="57"/>
      <c r="K1046" s="57"/>
      <c r="L1046" s="57"/>
      <c r="M1046" s="57"/>
      <c r="N1046" s="57"/>
      <c r="O1046" s="57"/>
      <c r="P1046" s="57"/>
      <c r="Q1046" s="57"/>
      <c r="R1046" s="57"/>
      <c r="S1046" s="57"/>
      <c r="T1046" s="57"/>
      <c r="U1046" s="57"/>
      <c r="V1046" s="57"/>
      <c r="W1046" s="57"/>
      <c r="X1046" s="57"/>
      <c r="Y1046" s="57"/>
      <c r="Z1046" s="57"/>
      <c r="AA1046" s="57"/>
      <c r="AB1046" s="57"/>
      <c r="AC1046" s="57"/>
      <c r="AD1046" s="57"/>
      <c r="AE1046" s="57"/>
      <c r="AF1046" s="57"/>
      <c r="AG1046" s="57"/>
      <c r="AH1046" s="57"/>
      <c r="AI1046" s="57"/>
      <c r="AJ1046" s="57"/>
      <c r="AK1046" s="57"/>
      <c r="AL1046" s="57"/>
      <c r="AM1046" s="57"/>
      <c r="AN1046" s="57"/>
      <c r="AO1046" s="57"/>
      <c r="AP1046" s="57"/>
      <c r="AQ1046" s="57"/>
      <c r="AR1046" s="57"/>
      <c r="AS1046" s="57"/>
      <c r="AT1046" s="57"/>
      <c r="AU1046" s="57"/>
      <c r="AV1046" s="57"/>
      <c r="AW1046" s="57"/>
      <c r="AX1046" s="57"/>
      <c r="AY1046" s="57"/>
      <c r="AZ1046" s="57"/>
      <c r="BA1046" s="57"/>
      <c r="BB1046" s="57"/>
      <c r="BC1046" s="57"/>
      <c r="BD1046" s="57"/>
      <c r="BE1046" s="57"/>
      <c r="BF1046" s="57"/>
      <c r="BG1046" s="57"/>
      <c r="BH1046" s="57"/>
      <c r="BI1046" s="57"/>
      <c r="BJ1046" s="57"/>
      <c r="BK1046" s="57"/>
      <c r="BL1046" s="57"/>
      <c r="BM1046" s="57"/>
      <c r="BN1046" s="57"/>
      <c r="BO1046" s="57"/>
      <c r="BP1046" s="57"/>
      <c r="BQ1046" s="57"/>
      <c r="BR1046" s="57"/>
      <c r="BS1046" s="57"/>
      <c r="BT1046" s="57"/>
      <c r="BU1046" s="57"/>
      <c r="BV1046" s="57"/>
      <c r="BW1046" s="57"/>
      <c r="BX1046" s="57"/>
      <c r="BY1046" s="57"/>
      <c r="BZ1046" s="57"/>
      <c r="CA1046" s="57"/>
      <c r="CB1046" s="57"/>
      <c r="CC1046" s="57"/>
      <c r="CD1046" s="57"/>
      <c r="CE1046" s="57"/>
      <c r="CF1046" s="57"/>
      <c r="CG1046" s="57"/>
      <c r="CH1046" s="57"/>
      <c r="CI1046" s="57"/>
      <c r="CJ1046" s="57"/>
      <c r="CK1046" s="57"/>
      <c r="CL1046" s="57"/>
      <c r="CM1046" s="57"/>
      <c r="CN1046" s="57"/>
      <c r="CO1046" s="57"/>
      <c r="CP1046" s="57"/>
      <c r="CQ1046" s="57"/>
      <c r="CR1046" s="57"/>
      <c r="CS1046" s="57"/>
      <c r="CT1046" s="57"/>
      <c r="CU1046" s="57"/>
      <c r="CV1046" s="57"/>
      <c r="CW1046" s="57"/>
      <c r="CX1046" s="57"/>
      <c r="CY1046" s="57"/>
      <c r="CZ1046" s="57"/>
      <c r="DA1046" s="57"/>
      <c r="DB1046" s="57"/>
      <c r="DC1046" s="57"/>
      <c r="DD1046" s="57"/>
      <c r="DE1046" s="57"/>
      <c r="DF1046" s="57"/>
      <c r="DG1046" s="57"/>
      <c r="DH1046" s="57"/>
      <c r="DI1046" s="57"/>
      <c r="DJ1046" s="57"/>
      <c r="DK1046" s="57"/>
      <c r="DL1046" s="57"/>
      <c r="DM1046" s="57"/>
      <c r="DN1046" s="57"/>
      <c r="DO1046" s="57"/>
      <c r="DP1046" s="57"/>
      <c r="DQ1046" s="57"/>
      <c r="DR1046" s="57"/>
      <c r="DS1046" s="57"/>
      <c r="DT1046" s="57"/>
      <c r="DU1046" s="57"/>
      <c r="DV1046" s="57"/>
      <c r="DW1046" s="57"/>
      <c r="DX1046" s="57"/>
      <c r="DY1046" s="57"/>
      <c r="DZ1046" s="57"/>
      <c r="EA1046" s="57"/>
      <c r="EB1046" s="57"/>
      <c r="EC1046" s="57"/>
      <c r="ED1046" s="57"/>
      <c r="EE1046" s="57"/>
      <c r="EF1046" s="57"/>
      <c r="EG1046" s="57"/>
      <c r="EH1046" s="57"/>
      <c r="EI1046" s="57"/>
      <c r="EJ1046" s="57"/>
      <c r="EK1046" s="57"/>
      <c r="EL1046" s="57"/>
      <c r="EM1046" s="57"/>
      <c r="EN1046" s="57"/>
      <c r="EO1046" s="57"/>
      <c r="EP1046" s="57"/>
      <c r="EQ1046" s="57"/>
      <c r="ER1046" s="57"/>
      <c r="ES1046" s="57"/>
      <c r="ET1046" s="57"/>
      <c r="EU1046" s="57"/>
      <c r="EV1046" s="57"/>
      <c r="EW1046" s="57"/>
      <c r="EX1046" s="57"/>
      <c r="EY1046" s="57"/>
      <c r="EZ1046" s="57"/>
      <c r="FA1046" s="57"/>
      <c r="FB1046" s="57"/>
      <c r="FC1046" s="57"/>
      <c r="FD1046" s="57"/>
      <c r="FE1046" s="57"/>
      <c r="FF1046" s="57"/>
      <c r="FG1046" s="57"/>
      <c r="FH1046" s="57"/>
      <c r="FI1046" s="57"/>
      <c r="FJ1046" s="57"/>
      <c r="FK1046" s="57"/>
      <c r="FL1046" s="57"/>
      <c r="FM1046" s="57"/>
      <c r="FN1046" s="57"/>
      <c r="FO1046" s="57"/>
      <c r="FP1046" s="57"/>
      <c r="FQ1046" s="57"/>
      <c r="FR1046" s="57"/>
      <c r="FS1046" s="57"/>
      <c r="FT1046" s="57"/>
      <c r="FU1046" s="57"/>
      <c r="FV1046" s="57"/>
      <c r="FW1046" s="57"/>
      <c r="FX1046" s="57"/>
      <c r="FY1046" s="57"/>
      <c r="FZ1046" s="57"/>
      <c r="GA1046" s="57"/>
      <c r="GB1046" s="57"/>
      <c r="GC1046" s="57"/>
      <c r="GD1046" s="57"/>
      <c r="GE1046" s="57"/>
      <c r="GF1046" s="57"/>
      <c r="GG1046" s="57"/>
      <c r="GH1046" s="57"/>
      <c r="GI1046" s="57"/>
      <c r="GJ1046" s="57"/>
      <c r="GK1046" s="57"/>
      <c r="GL1046" s="57"/>
      <c r="GM1046" s="57"/>
      <c r="GN1046" s="57"/>
      <c r="GO1046" s="57"/>
      <c r="GP1046" s="57"/>
      <c r="GQ1046" s="57"/>
      <c r="GR1046" s="57"/>
      <c r="GS1046" s="57"/>
      <c r="GT1046" s="57"/>
      <c r="GU1046" s="57"/>
      <c r="GV1046" s="57"/>
      <c r="GW1046" s="57"/>
      <c r="GX1046" s="57"/>
      <c r="GY1046" s="57"/>
      <c r="GZ1046" s="57"/>
      <c r="HA1046" s="57"/>
      <c r="HB1046" s="57"/>
      <c r="HC1046" s="57"/>
      <c r="HD1046" s="57"/>
      <c r="HE1046" s="57"/>
      <c r="HF1046" s="57"/>
      <c r="HG1046" s="57"/>
      <c r="HH1046" s="57"/>
      <c r="HI1046" s="57"/>
      <c r="HJ1046" s="57"/>
      <c r="HK1046" s="57"/>
      <c r="HL1046" s="57"/>
      <c r="HM1046" s="57"/>
      <c r="HN1046" s="57"/>
      <c r="HO1046" s="57"/>
      <c r="HP1046" s="57"/>
      <c r="HQ1046" s="57"/>
      <c r="HR1046" s="57"/>
      <c r="HS1046" s="57"/>
      <c r="HT1046" s="57"/>
      <c r="HU1046" s="57"/>
      <c r="HV1046" s="57"/>
      <c r="HW1046" s="57"/>
      <c r="HX1046" s="57"/>
      <c r="HY1046" s="57"/>
      <c r="HZ1046" s="57"/>
      <c r="IA1046" s="57"/>
      <c r="IB1046" s="57"/>
      <c r="IC1046" s="57"/>
    </row>
    <row r="1047" spans="4:237">
      <c r="D1047" s="57"/>
      <c r="E1047" s="57"/>
      <c r="F1047" s="57"/>
      <c r="G1047" s="57"/>
      <c r="H1047" s="57"/>
      <c r="I1047" s="57"/>
      <c r="J1047" s="57"/>
      <c r="K1047" s="57"/>
      <c r="L1047" s="57"/>
      <c r="M1047" s="57"/>
      <c r="N1047" s="57"/>
      <c r="O1047" s="57"/>
      <c r="P1047" s="57"/>
      <c r="Q1047" s="57"/>
      <c r="R1047" s="57"/>
      <c r="S1047" s="57"/>
      <c r="T1047" s="57"/>
      <c r="U1047" s="57"/>
      <c r="V1047" s="57"/>
      <c r="W1047" s="57"/>
      <c r="X1047" s="57"/>
      <c r="Y1047" s="57"/>
      <c r="Z1047" s="57"/>
      <c r="AA1047" s="57"/>
      <c r="AB1047" s="57"/>
      <c r="AC1047" s="57"/>
      <c r="AD1047" s="57"/>
      <c r="AE1047" s="57"/>
      <c r="AF1047" s="57"/>
      <c r="AG1047" s="57"/>
      <c r="AH1047" s="57"/>
      <c r="AI1047" s="57"/>
      <c r="AJ1047" s="57"/>
      <c r="AK1047" s="57"/>
      <c r="AL1047" s="57"/>
      <c r="AM1047" s="57"/>
      <c r="AN1047" s="57"/>
      <c r="AO1047" s="57"/>
      <c r="AP1047" s="57"/>
      <c r="AQ1047" s="57"/>
      <c r="AR1047" s="57"/>
      <c r="AS1047" s="57"/>
      <c r="AT1047" s="57"/>
      <c r="AU1047" s="57"/>
      <c r="AV1047" s="57"/>
      <c r="AW1047" s="57"/>
      <c r="AX1047" s="57"/>
      <c r="AY1047" s="57"/>
      <c r="AZ1047" s="57"/>
      <c r="BA1047" s="57"/>
      <c r="BB1047" s="57"/>
      <c r="BC1047" s="57"/>
      <c r="BD1047" s="57"/>
      <c r="BE1047" s="57"/>
      <c r="BF1047" s="57"/>
      <c r="BG1047" s="57"/>
      <c r="BH1047" s="57"/>
      <c r="BI1047" s="57"/>
      <c r="BJ1047" s="57"/>
      <c r="BK1047" s="57"/>
      <c r="BL1047" s="57"/>
      <c r="BM1047" s="57"/>
      <c r="BN1047" s="57"/>
      <c r="BO1047" s="57"/>
      <c r="BP1047" s="57"/>
      <c r="BQ1047" s="57"/>
      <c r="BR1047" s="57"/>
      <c r="BS1047" s="57"/>
      <c r="BT1047" s="57"/>
      <c r="BU1047" s="57"/>
      <c r="BV1047" s="57"/>
      <c r="BW1047" s="57"/>
      <c r="BX1047" s="57"/>
      <c r="BY1047" s="57"/>
      <c r="BZ1047" s="57"/>
      <c r="CA1047" s="57"/>
      <c r="CB1047" s="57"/>
      <c r="CC1047" s="57"/>
      <c r="CD1047" s="57"/>
      <c r="CE1047" s="57"/>
      <c r="CF1047" s="57"/>
      <c r="CG1047" s="57"/>
      <c r="CH1047" s="57"/>
      <c r="CI1047" s="57"/>
      <c r="CJ1047" s="57"/>
      <c r="CK1047" s="57"/>
      <c r="CL1047" s="57"/>
      <c r="CM1047" s="57"/>
      <c r="CN1047" s="57"/>
      <c r="CO1047" s="57"/>
      <c r="CP1047" s="57"/>
      <c r="CQ1047" s="57"/>
      <c r="CR1047" s="57"/>
      <c r="CS1047" s="57"/>
      <c r="CT1047" s="57"/>
      <c r="CU1047" s="57"/>
      <c r="CV1047" s="57"/>
      <c r="CW1047" s="57"/>
      <c r="CX1047" s="57"/>
      <c r="CY1047" s="57"/>
      <c r="CZ1047" s="57"/>
      <c r="DA1047" s="57"/>
      <c r="DB1047" s="57"/>
      <c r="DC1047" s="57"/>
      <c r="DD1047" s="57"/>
      <c r="DE1047" s="57"/>
      <c r="DF1047" s="57"/>
      <c r="DG1047" s="57"/>
      <c r="DH1047" s="57"/>
      <c r="DI1047" s="57"/>
      <c r="DJ1047" s="57"/>
      <c r="DK1047" s="57"/>
      <c r="DL1047" s="57"/>
      <c r="DM1047" s="57"/>
      <c r="DN1047" s="57"/>
      <c r="DO1047" s="57"/>
      <c r="DP1047" s="57"/>
      <c r="DQ1047" s="57"/>
      <c r="DR1047" s="57"/>
      <c r="DS1047" s="57"/>
      <c r="DT1047" s="57"/>
      <c r="DU1047" s="57"/>
      <c r="DV1047" s="57"/>
      <c r="DW1047" s="57"/>
      <c r="DX1047" s="57"/>
      <c r="DY1047" s="57"/>
      <c r="DZ1047" s="57"/>
      <c r="EA1047" s="57"/>
      <c r="EB1047" s="57"/>
      <c r="EC1047" s="57"/>
      <c r="ED1047" s="57"/>
      <c r="EE1047" s="57"/>
      <c r="EF1047" s="57"/>
      <c r="EG1047" s="57"/>
      <c r="EH1047" s="57"/>
      <c r="EI1047" s="57"/>
      <c r="EJ1047" s="57"/>
      <c r="EK1047" s="57"/>
      <c r="EL1047" s="57"/>
      <c r="EM1047" s="57"/>
      <c r="EN1047" s="57"/>
      <c r="EO1047" s="57"/>
      <c r="EP1047" s="57"/>
      <c r="EQ1047" s="57"/>
      <c r="ER1047" s="57"/>
      <c r="ES1047" s="57"/>
      <c r="ET1047" s="57"/>
      <c r="EU1047" s="57"/>
      <c r="EV1047" s="57"/>
      <c r="EW1047" s="57"/>
      <c r="EX1047" s="57"/>
      <c r="EY1047" s="57"/>
      <c r="EZ1047" s="57"/>
      <c r="FA1047" s="57"/>
      <c r="FB1047" s="57"/>
      <c r="FC1047" s="57"/>
      <c r="FD1047" s="57"/>
      <c r="FE1047" s="57"/>
      <c r="FF1047" s="57"/>
      <c r="FG1047" s="57"/>
      <c r="FH1047" s="57"/>
      <c r="FI1047" s="57"/>
      <c r="FJ1047" s="57"/>
      <c r="FK1047" s="57"/>
      <c r="FL1047" s="57"/>
      <c r="FM1047" s="57"/>
      <c r="FN1047" s="57"/>
      <c r="FO1047" s="57"/>
      <c r="FP1047" s="57"/>
      <c r="FQ1047" s="57"/>
      <c r="FR1047" s="57"/>
      <c r="FS1047" s="57"/>
      <c r="FT1047" s="57"/>
      <c r="FU1047" s="57"/>
      <c r="FV1047" s="57"/>
      <c r="FW1047" s="57"/>
      <c r="FX1047" s="57"/>
      <c r="FY1047" s="57"/>
      <c r="FZ1047" s="57"/>
      <c r="GA1047" s="57"/>
      <c r="GB1047" s="57"/>
      <c r="GC1047" s="57"/>
      <c r="GD1047" s="57"/>
      <c r="GE1047" s="57"/>
      <c r="GF1047" s="57"/>
      <c r="GG1047" s="57"/>
      <c r="GH1047" s="57"/>
      <c r="GI1047" s="57"/>
      <c r="GJ1047" s="57"/>
      <c r="GK1047" s="57"/>
      <c r="GL1047" s="57"/>
      <c r="GM1047" s="57"/>
      <c r="GN1047" s="57"/>
      <c r="GO1047" s="57"/>
      <c r="GP1047" s="57"/>
      <c r="GQ1047" s="57"/>
      <c r="GR1047" s="57"/>
      <c r="GS1047" s="57"/>
      <c r="GT1047" s="57"/>
      <c r="GU1047" s="57"/>
      <c r="GV1047" s="57"/>
      <c r="GW1047" s="57"/>
      <c r="GX1047" s="57"/>
      <c r="GY1047" s="57"/>
      <c r="GZ1047" s="57"/>
      <c r="HA1047" s="57"/>
      <c r="HB1047" s="57"/>
      <c r="HC1047" s="57"/>
      <c r="HD1047" s="57"/>
      <c r="HE1047" s="57"/>
      <c r="HF1047" s="57"/>
      <c r="HG1047" s="57"/>
      <c r="HH1047" s="57"/>
      <c r="HI1047" s="57"/>
      <c r="HJ1047" s="57"/>
      <c r="HK1047" s="57"/>
      <c r="HL1047" s="57"/>
      <c r="HM1047" s="57"/>
      <c r="HN1047" s="57"/>
      <c r="HO1047" s="57"/>
      <c r="HP1047" s="57"/>
      <c r="HQ1047" s="57"/>
      <c r="HR1047" s="57"/>
      <c r="HS1047" s="57"/>
      <c r="HT1047" s="57"/>
      <c r="HU1047" s="57"/>
      <c r="HV1047" s="57"/>
      <c r="HW1047" s="57"/>
      <c r="HX1047" s="57"/>
      <c r="HY1047" s="57"/>
      <c r="HZ1047" s="57"/>
      <c r="IA1047" s="57"/>
      <c r="IB1047" s="57"/>
      <c r="IC1047" s="57"/>
    </row>
    <row r="1048" spans="4:237">
      <c r="D1048" s="57"/>
      <c r="E1048" s="57"/>
      <c r="F1048" s="57"/>
      <c r="G1048" s="57"/>
      <c r="H1048" s="57"/>
      <c r="I1048" s="57"/>
      <c r="J1048" s="57"/>
      <c r="K1048" s="57"/>
      <c r="L1048" s="57"/>
      <c r="M1048" s="57"/>
      <c r="N1048" s="57"/>
      <c r="O1048" s="57"/>
      <c r="P1048" s="57"/>
      <c r="Q1048" s="57"/>
      <c r="R1048" s="57"/>
      <c r="S1048" s="57"/>
      <c r="T1048" s="57"/>
      <c r="U1048" s="57"/>
      <c r="V1048" s="57"/>
      <c r="W1048" s="57"/>
      <c r="X1048" s="57"/>
      <c r="Y1048" s="57"/>
      <c r="Z1048" s="57"/>
      <c r="AA1048" s="57"/>
      <c r="AB1048" s="57"/>
      <c r="AC1048" s="57"/>
      <c r="AD1048" s="57"/>
      <c r="AE1048" s="57"/>
      <c r="AF1048" s="57"/>
      <c r="AG1048" s="57"/>
      <c r="AH1048" s="57"/>
      <c r="AI1048" s="57"/>
      <c r="AJ1048" s="57"/>
      <c r="AK1048" s="57"/>
      <c r="AL1048" s="57"/>
      <c r="AM1048" s="57"/>
      <c r="AN1048" s="57"/>
      <c r="AO1048" s="57"/>
      <c r="AP1048" s="57"/>
      <c r="AQ1048" s="57"/>
      <c r="AR1048" s="57"/>
      <c r="AS1048" s="57"/>
      <c r="AT1048" s="57"/>
      <c r="AU1048" s="57"/>
      <c r="AV1048" s="57"/>
      <c r="AW1048" s="57"/>
      <c r="AX1048" s="57"/>
      <c r="AY1048" s="57"/>
      <c r="AZ1048" s="57"/>
      <c r="BA1048" s="57"/>
      <c r="BB1048" s="57"/>
      <c r="BC1048" s="57"/>
      <c r="BD1048" s="57"/>
      <c r="BE1048" s="57"/>
      <c r="BF1048" s="57"/>
      <c r="BG1048" s="57"/>
      <c r="BH1048" s="57"/>
      <c r="BI1048" s="57"/>
      <c r="BJ1048" s="57"/>
      <c r="BK1048" s="57"/>
      <c r="BL1048" s="57"/>
      <c r="BM1048" s="57"/>
      <c r="BN1048" s="57"/>
      <c r="BO1048" s="57"/>
      <c r="BP1048" s="57"/>
      <c r="BQ1048" s="57"/>
      <c r="BR1048" s="57"/>
      <c r="BS1048" s="57"/>
      <c r="BT1048" s="57"/>
      <c r="BU1048" s="57"/>
      <c r="BV1048" s="57"/>
      <c r="BW1048" s="57"/>
      <c r="BX1048" s="57"/>
      <c r="BY1048" s="57"/>
      <c r="BZ1048" s="57"/>
      <c r="CA1048" s="57"/>
      <c r="CB1048" s="57"/>
      <c r="CC1048" s="57"/>
      <c r="CD1048" s="57"/>
      <c r="CE1048" s="57"/>
      <c r="CF1048" s="57"/>
      <c r="CG1048" s="57"/>
      <c r="CH1048" s="57"/>
      <c r="CI1048" s="57"/>
      <c r="CJ1048" s="57"/>
      <c r="CK1048" s="57"/>
      <c r="CL1048" s="57"/>
      <c r="CM1048" s="57"/>
      <c r="CN1048" s="57"/>
      <c r="CO1048" s="57"/>
      <c r="CP1048" s="57"/>
      <c r="CQ1048" s="57"/>
      <c r="CR1048" s="57"/>
      <c r="CS1048" s="57"/>
      <c r="CT1048" s="57"/>
      <c r="CU1048" s="57"/>
      <c r="CV1048" s="57"/>
      <c r="CW1048" s="57"/>
      <c r="CX1048" s="57"/>
      <c r="CY1048" s="57"/>
      <c r="CZ1048" s="57"/>
      <c r="DA1048" s="57"/>
      <c r="DB1048" s="57"/>
      <c r="DC1048" s="57"/>
      <c r="DD1048" s="57"/>
      <c r="DE1048" s="57"/>
      <c r="DF1048" s="57"/>
      <c r="DG1048" s="57"/>
      <c r="DH1048" s="57"/>
      <c r="DI1048" s="57"/>
      <c r="DJ1048" s="57"/>
      <c r="DK1048" s="57"/>
      <c r="DL1048" s="57"/>
      <c r="DM1048" s="57"/>
      <c r="DN1048" s="57"/>
      <c r="DO1048" s="57"/>
      <c r="DP1048" s="57"/>
      <c r="DQ1048" s="57"/>
      <c r="DR1048" s="57"/>
      <c r="DS1048" s="57"/>
      <c r="DT1048" s="57"/>
      <c r="DU1048" s="57"/>
      <c r="DV1048" s="57"/>
      <c r="DW1048" s="57"/>
      <c r="DX1048" s="57"/>
      <c r="DY1048" s="57"/>
      <c r="DZ1048" s="57"/>
      <c r="EA1048" s="57"/>
      <c r="EB1048" s="57"/>
      <c r="EC1048" s="57"/>
      <c r="ED1048" s="57"/>
      <c r="EE1048" s="57"/>
      <c r="EF1048" s="57"/>
      <c r="EG1048" s="57"/>
      <c r="EH1048" s="57"/>
      <c r="EI1048" s="57"/>
      <c r="EJ1048" s="57"/>
      <c r="EK1048" s="57"/>
      <c r="EL1048" s="57"/>
      <c r="EM1048" s="57"/>
      <c r="EN1048" s="57"/>
      <c r="EO1048" s="57"/>
      <c r="EP1048" s="57"/>
      <c r="EQ1048" s="57"/>
      <c r="ER1048" s="57"/>
      <c r="ES1048" s="57"/>
      <c r="ET1048" s="57"/>
      <c r="EU1048" s="57"/>
      <c r="EV1048" s="57"/>
      <c r="EW1048" s="57"/>
      <c r="EX1048" s="57"/>
      <c r="EY1048" s="57"/>
      <c r="EZ1048" s="57"/>
      <c r="FA1048" s="57"/>
      <c r="FB1048" s="57"/>
      <c r="FC1048" s="57"/>
      <c r="FD1048" s="57"/>
      <c r="FE1048" s="57"/>
      <c r="FF1048" s="57"/>
      <c r="FG1048" s="57"/>
      <c r="FH1048" s="57"/>
      <c r="FI1048" s="57"/>
      <c r="FJ1048" s="57"/>
      <c r="FK1048" s="57"/>
      <c r="FL1048" s="57"/>
      <c r="FM1048" s="57"/>
      <c r="FN1048" s="57"/>
      <c r="FO1048" s="57"/>
      <c r="FP1048" s="57"/>
      <c r="FQ1048" s="57"/>
      <c r="FR1048" s="57"/>
      <c r="FS1048" s="57"/>
      <c r="FT1048" s="57"/>
      <c r="FU1048" s="57"/>
      <c r="FV1048" s="57"/>
      <c r="FW1048" s="57"/>
      <c r="FX1048" s="57"/>
      <c r="FY1048" s="57"/>
      <c r="FZ1048" s="57"/>
      <c r="GA1048" s="57"/>
      <c r="GB1048" s="57"/>
      <c r="GC1048" s="57"/>
      <c r="GD1048" s="57"/>
      <c r="GE1048" s="57"/>
      <c r="GF1048" s="57"/>
      <c r="GG1048" s="57"/>
      <c r="GH1048" s="57"/>
      <c r="GI1048" s="57"/>
      <c r="GJ1048" s="57"/>
      <c r="GK1048" s="57"/>
      <c r="GL1048" s="57"/>
      <c r="GM1048" s="57"/>
      <c r="GN1048" s="57"/>
      <c r="GO1048" s="57"/>
      <c r="GP1048" s="57"/>
      <c r="GQ1048" s="57"/>
      <c r="GR1048" s="57"/>
      <c r="GS1048" s="57"/>
      <c r="GT1048" s="57"/>
      <c r="GU1048" s="57"/>
      <c r="GV1048" s="57"/>
      <c r="GW1048" s="57"/>
      <c r="GX1048" s="57"/>
      <c r="GY1048" s="57"/>
      <c r="GZ1048" s="57"/>
      <c r="HA1048" s="57"/>
      <c r="HB1048" s="57"/>
      <c r="HC1048" s="57"/>
      <c r="HD1048" s="57"/>
      <c r="HE1048" s="57"/>
      <c r="HF1048" s="57"/>
      <c r="HG1048" s="57"/>
      <c r="HH1048" s="57"/>
      <c r="HI1048" s="57"/>
      <c r="HJ1048" s="57"/>
      <c r="HK1048" s="57"/>
      <c r="HL1048" s="57"/>
      <c r="HM1048" s="57"/>
      <c r="HN1048" s="57"/>
      <c r="HO1048" s="57"/>
      <c r="HP1048" s="57"/>
      <c r="HQ1048" s="57"/>
      <c r="HR1048" s="57"/>
      <c r="HS1048" s="57"/>
      <c r="HT1048" s="57"/>
      <c r="HU1048" s="57"/>
      <c r="HV1048" s="57"/>
      <c r="HW1048" s="57"/>
      <c r="HX1048" s="57"/>
      <c r="HY1048" s="57"/>
      <c r="HZ1048" s="57"/>
      <c r="IA1048" s="57"/>
      <c r="IB1048" s="57"/>
      <c r="IC1048" s="57"/>
    </row>
    <row r="1049" spans="4:237">
      <c r="D1049" s="57"/>
      <c r="E1049" s="57"/>
      <c r="F1049" s="57"/>
      <c r="G1049" s="57"/>
      <c r="H1049" s="57"/>
      <c r="I1049" s="57"/>
      <c r="J1049" s="57"/>
      <c r="K1049" s="57"/>
      <c r="L1049" s="57"/>
      <c r="M1049" s="57"/>
      <c r="N1049" s="57"/>
      <c r="O1049" s="57"/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57"/>
      <c r="AA1049" s="57"/>
      <c r="AB1049" s="57"/>
      <c r="AC1049" s="57"/>
      <c r="AD1049" s="57"/>
      <c r="AE1049" s="57"/>
      <c r="AF1049" s="57"/>
      <c r="AG1049" s="57"/>
      <c r="AH1049" s="57"/>
      <c r="AI1049" s="57"/>
      <c r="AJ1049" s="57"/>
      <c r="AK1049" s="57"/>
      <c r="AL1049" s="57"/>
      <c r="AM1049" s="57"/>
      <c r="AN1049" s="57"/>
      <c r="AO1049" s="57"/>
      <c r="AP1049" s="57"/>
      <c r="AQ1049" s="57"/>
      <c r="AR1049" s="57"/>
      <c r="AS1049" s="57"/>
      <c r="AT1049" s="57"/>
      <c r="AU1049" s="57"/>
      <c r="AV1049" s="57"/>
      <c r="AW1049" s="57"/>
      <c r="AX1049" s="57"/>
      <c r="AY1049" s="57"/>
      <c r="AZ1049" s="57"/>
      <c r="BA1049" s="57"/>
      <c r="BB1049" s="57"/>
      <c r="BC1049" s="57"/>
      <c r="BD1049" s="57"/>
      <c r="BE1049" s="57"/>
      <c r="BF1049" s="57"/>
      <c r="BG1049" s="57"/>
      <c r="BH1049" s="57"/>
      <c r="BI1049" s="57"/>
      <c r="BJ1049" s="57"/>
      <c r="BK1049" s="57"/>
      <c r="BL1049" s="57"/>
      <c r="BM1049" s="57"/>
      <c r="BN1049" s="57"/>
      <c r="BO1049" s="57"/>
      <c r="BP1049" s="57"/>
      <c r="BQ1049" s="57"/>
      <c r="BR1049" s="57"/>
      <c r="BS1049" s="57"/>
      <c r="BT1049" s="57"/>
      <c r="BU1049" s="57"/>
      <c r="BV1049" s="57"/>
      <c r="BW1049" s="57"/>
      <c r="BX1049" s="57"/>
      <c r="BY1049" s="57"/>
      <c r="BZ1049" s="57"/>
      <c r="CA1049" s="57"/>
      <c r="CB1049" s="57"/>
      <c r="CC1049" s="57"/>
      <c r="CD1049" s="57"/>
      <c r="CE1049" s="57"/>
      <c r="CF1049" s="57"/>
      <c r="CG1049" s="57"/>
      <c r="CH1049" s="57"/>
      <c r="CI1049" s="57"/>
      <c r="CJ1049" s="57"/>
      <c r="CK1049" s="57"/>
      <c r="CL1049" s="57"/>
      <c r="CM1049" s="57"/>
      <c r="CN1049" s="57"/>
      <c r="CO1049" s="57"/>
      <c r="CP1049" s="57"/>
      <c r="CQ1049" s="57"/>
      <c r="CR1049" s="57"/>
      <c r="CS1049" s="57"/>
      <c r="CT1049" s="57"/>
      <c r="CU1049" s="57"/>
      <c r="CV1049" s="57"/>
      <c r="CW1049" s="57"/>
      <c r="CX1049" s="57"/>
      <c r="CY1049" s="57"/>
      <c r="CZ1049" s="57"/>
      <c r="DA1049" s="57"/>
      <c r="DB1049" s="57"/>
      <c r="DC1049" s="57"/>
      <c r="DD1049" s="57"/>
      <c r="DE1049" s="57"/>
      <c r="DF1049" s="57"/>
      <c r="DG1049" s="57"/>
      <c r="DH1049" s="57"/>
      <c r="DI1049" s="57"/>
      <c r="DJ1049" s="57"/>
      <c r="DK1049" s="57"/>
      <c r="DL1049" s="57"/>
      <c r="DM1049" s="57"/>
      <c r="DN1049" s="57"/>
      <c r="DO1049" s="57"/>
      <c r="DP1049" s="57"/>
      <c r="DQ1049" s="57"/>
      <c r="DR1049" s="57"/>
      <c r="DS1049" s="57"/>
      <c r="DT1049" s="57"/>
      <c r="DU1049" s="57"/>
      <c r="DV1049" s="57"/>
      <c r="DW1049" s="57"/>
      <c r="DX1049" s="57"/>
      <c r="DY1049" s="57"/>
      <c r="DZ1049" s="57"/>
      <c r="EA1049" s="57"/>
      <c r="EB1049" s="57"/>
      <c r="EC1049" s="57"/>
      <c r="ED1049" s="57"/>
      <c r="EE1049" s="57"/>
      <c r="EF1049" s="57"/>
      <c r="EG1049" s="57"/>
      <c r="EH1049" s="57"/>
      <c r="EI1049" s="57"/>
      <c r="EJ1049" s="57"/>
      <c r="EK1049" s="57"/>
      <c r="EL1049" s="57"/>
      <c r="EM1049" s="57"/>
      <c r="EN1049" s="57"/>
      <c r="EO1049" s="57"/>
      <c r="EP1049" s="57"/>
      <c r="EQ1049" s="57"/>
      <c r="ER1049" s="57"/>
      <c r="ES1049" s="57"/>
      <c r="ET1049" s="57"/>
      <c r="EU1049" s="57"/>
      <c r="EV1049" s="57"/>
      <c r="EW1049" s="57"/>
      <c r="EX1049" s="57"/>
      <c r="EY1049" s="57"/>
      <c r="EZ1049" s="57"/>
      <c r="FA1049" s="57"/>
      <c r="FB1049" s="57"/>
      <c r="FC1049" s="57"/>
      <c r="FD1049" s="57"/>
      <c r="FE1049" s="57"/>
      <c r="FF1049" s="57"/>
      <c r="FG1049" s="57"/>
      <c r="FH1049" s="57"/>
      <c r="FI1049" s="57"/>
      <c r="FJ1049" s="57"/>
      <c r="FK1049" s="57"/>
      <c r="FL1049" s="57"/>
      <c r="FM1049" s="57"/>
      <c r="FN1049" s="57"/>
      <c r="FO1049" s="57"/>
      <c r="FP1049" s="57"/>
      <c r="FQ1049" s="57"/>
      <c r="FR1049" s="57"/>
      <c r="FS1049" s="57"/>
      <c r="FT1049" s="57"/>
      <c r="FU1049" s="57"/>
      <c r="FV1049" s="57"/>
      <c r="FW1049" s="57"/>
      <c r="FX1049" s="57"/>
      <c r="FY1049" s="57"/>
      <c r="FZ1049" s="57"/>
      <c r="GA1049" s="57"/>
      <c r="GB1049" s="57"/>
      <c r="GC1049" s="57"/>
      <c r="GD1049" s="57"/>
      <c r="GE1049" s="57"/>
      <c r="GF1049" s="57"/>
      <c r="GG1049" s="57"/>
      <c r="GH1049" s="57"/>
      <c r="GI1049" s="57"/>
      <c r="GJ1049" s="57"/>
      <c r="GK1049" s="57"/>
      <c r="GL1049" s="57"/>
      <c r="GM1049" s="57"/>
      <c r="GN1049" s="57"/>
      <c r="GO1049" s="57"/>
      <c r="GP1049" s="57"/>
      <c r="GQ1049" s="57"/>
      <c r="GR1049" s="57"/>
      <c r="GS1049" s="57"/>
      <c r="GT1049" s="57"/>
      <c r="GU1049" s="57"/>
      <c r="GV1049" s="57"/>
      <c r="GW1049" s="57"/>
      <c r="GX1049" s="57"/>
      <c r="GY1049" s="57"/>
      <c r="GZ1049" s="57"/>
      <c r="HA1049" s="57"/>
      <c r="HB1049" s="57"/>
      <c r="HC1049" s="57"/>
      <c r="HD1049" s="57"/>
      <c r="HE1049" s="57"/>
      <c r="HF1049" s="57"/>
      <c r="HG1049" s="57"/>
      <c r="HH1049" s="57"/>
      <c r="HI1049" s="57"/>
      <c r="HJ1049" s="57"/>
      <c r="HK1049" s="57"/>
      <c r="HL1049" s="57"/>
      <c r="HM1049" s="57"/>
      <c r="HN1049" s="57"/>
      <c r="HO1049" s="57"/>
      <c r="HP1049" s="57"/>
      <c r="HQ1049" s="57"/>
      <c r="HR1049" s="57"/>
      <c r="HS1049" s="57"/>
      <c r="HT1049" s="57"/>
      <c r="HU1049" s="57"/>
      <c r="HV1049" s="57"/>
      <c r="HW1049" s="57"/>
      <c r="HX1049" s="57"/>
      <c r="HY1049" s="57"/>
      <c r="HZ1049" s="57"/>
      <c r="IA1049" s="57"/>
      <c r="IB1049" s="57"/>
      <c r="IC1049" s="57"/>
    </row>
    <row r="1050" spans="4:237">
      <c r="D1050" s="57"/>
      <c r="E1050" s="57"/>
      <c r="F1050" s="57"/>
      <c r="G1050" s="57"/>
      <c r="H1050" s="57"/>
      <c r="I1050" s="57"/>
      <c r="J1050" s="57"/>
      <c r="K1050" s="57"/>
      <c r="L1050" s="57"/>
      <c r="M1050" s="57"/>
      <c r="N1050" s="57"/>
      <c r="O1050" s="57"/>
      <c r="P1050" s="57"/>
      <c r="Q1050" s="57"/>
      <c r="R1050" s="57"/>
      <c r="S1050" s="57"/>
      <c r="T1050" s="57"/>
      <c r="U1050" s="57"/>
      <c r="V1050" s="57"/>
      <c r="W1050" s="57"/>
      <c r="X1050" s="57"/>
      <c r="Y1050" s="57"/>
      <c r="Z1050" s="57"/>
      <c r="AA1050" s="57"/>
      <c r="AB1050" s="57"/>
      <c r="AC1050" s="57"/>
      <c r="AD1050" s="57"/>
      <c r="AE1050" s="57"/>
      <c r="AF1050" s="57"/>
      <c r="AG1050" s="57"/>
      <c r="AH1050" s="57"/>
      <c r="AI1050" s="57"/>
      <c r="AJ1050" s="57"/>
      <c r="AK1050" s="57"/>
      <c r="AL1050" s="57"/>
      <c r="AM1050" s="57"/>
      <c r="AN1050" s="57"/>
      <c r="AO1050" s="57"/>
      <c r="AP1050" s="57"/>
      <c r="AQ1050" s="57"/>
      <c r="AR1050" s="57"/>
      <c r="AS1050" s="57"/>
      <c r="AT1050" s="57"/>
      <c r="AU1050" s="57"/>
      <c r="AV1050" s="57"/>
      <c r="AW1050" s="57"/>
      <c r="AX1050" s="57"/>
      <c r="AY1050" s="57"/>
      <c r="AZ1050" s="57"/>
      <c r="BA1050" s="57"/>
      <c r="BB1050" s="57"/>
      <c r="BC1050" s="57"/>
      <c r="BD1050" s="57"/>
      <c r="BE1050" s="57"/>
      <c r="BF1050" s="57"/>
      <c r="BG1050" s="57"/>
      <c r="BH1050" s="57"/>
      <c r="BI1050" s="57"/>
      <c r="BJ1050" s="57"/>
      <c r="BK1050" s="57"/>
      <c r="BL1050" s="57"/>
      <c r="BM1050" s="57"/>
      <c r="BN1050" s="57"/>
      <c r="BO1050" s="57"/>
      <c r="BP1050" s="57"/>
      <c r="BQ1050" s="57"/>
      <c r="BR1050" s="57"/>
      <c r="BS1050" s="57"/>
      <c r="BT1050" s="57"/>
      <c r="BU1050" s="57"/>
      <c r="BV1050" s="57"/>
      <c r="BW1050" s="57"/>
      <c r="BX1050" s="57"/>
      <c r="BY1050" s="57"/>
      <c r="BZ1050" s="57"/>
      <c r="CA1050" s="57"/>
      <c r="CB1050" s="57"/>
      <c r="CC1050" s="57"/>
      <c r="CD1050" s="57"/>
      <c r="CE1050" s="57"/>
      <c r="CF1050" s="57"/>
      <c r="CG1050" s="57"/>
      <c r="CH1050" s="57"/>
      <c r="CI1050" s="57"/>
      <c r="CJ1050" s="57"/>
      <c r="CK1050" s="57"/>
      <c r="CL1050" s="57"/>
      <c r="CM1050" s="57"/>
      <c r="CN1050" s="57"/>
      <c r="CO1050" s="57"/>
      <c r="CP1050" s="57"/>
      <c r="CQ1050" s="57"/>
      <c r="CR1050" s="57"/>
      <c r="CS1050" s="57"/>
      <c r="CT1050" s="57"/>
      <c r="CU1050" s="57"/>
      <c r="CV1050" s="57"/>
      <c r="CW1050" s="57"/>
      <c r="CX1050" s="57"/>
      <c r="CY1050" s="57"/>
      <c r="CZ1050" s="57"/>
      <c r="DA1050" s="57"/>
      <c r="DB1050" s="57"/>
      <c r="DC1050" s="57"/>
      <c r="DD1050" s="57"/>
      <c r="DE1050" s="57"/>
      <c r="DF1050" s="57"/>
      <c r="DG1050" s="57"/>
      <c r="DH1050" s="57"/>
      <c r="DI1050" s="57"/>
      <c r="DJ1050" s="57"/>
      <c r="DK1050" s="57"/>
      <c r="DL1050" s="57"/>
      <c r="DM1050" s="57"/>
      <c r="DN1050" s="57"/>
      <c r="DO1050" s="57"/>
      <c r="DP1050" s="57"/>
      <c r="DQ1050" s="57"/>
      <c r="DR1050" s="57"/>
      <c r="DS1050" s="57"/>
      <c r="DT1050" s="57"/>
      <c r="DU1050" s="57"/>
      <c r="DV1050" s="57"/>
      <c r="DW1050" s="57"/>
      <c r="DX1050" s="57"/>
      <c r="DY1050" s="57"/>
      <c r="DZ1050" s="57"/>
      <c r="EA1050" s="57"/>
      <c r="EB1050" s="57"/>
      <c r="EC1050" s="57"/>
      <c r="ED1050" s="57"/>
      <c r="EE1050" s="57"/>
      <c r="EF1050" s="57"/>
      <c r="EG1050" s="57"/>
      <c r="EH1050" s="57"/>
      <c r="EI1050" s="57"/>
      <c r="EJ1050" s="57"/>
      <c r="EK1050" s="57"/>
      <c r="EL1050" s="57"/>
      <c r="EM1050" s="57"/>
      <c r="EN1050" s="57"/>
      <c r="EO1050" s="57"/>
      <c r="EP1050" s="57"/>
      <c r="EQ1050" s="57"/>
      <c r="ER1050" s="57"/>
      <c r="ES1050" s="57"/>
      <c r="ET1050" s="57"/>
      <c r="EU1050" s="57"/>
      <c r="EV1050" s="57"/>
      <c r="EW1050" s="57"/>
      <c r="EX1050" s="57"/>
      <c r="EY1050" s="57"/>
      <c r="EZ1050" s="57"/>
      <c r="FA1050" s="57"/>
      <c r="FB1050" s="57"/>
      <c r="FC1050" s="57"/>
      <c r="FD1050" s="57"/>
      <c r="FE1050" s="57"/>
      <c r="FF1050" s="57"/>
      <c r="FG1050" s="57"/>
      <c r="FH1050" s="57"/>
      <c r="FI1050" s="57"/>
      <c r="FJ1050" s="57"/>
      <c r="FK1050" s="57"/>
      <c r="FL1050" s="57"/>
      <c r="FM1050" s="57"/>
      <c r="FN1050" s="57"/>
      <c r="FO1050" s="57"/>
      <c r="FP1050" s="57"/>
      <c r="FQ1050" s="57"/>
      <c r="FR1050" s="57"/>
      <c r="FS1050" s="57"/>
      <c r="FT1050" s="57"/>
      <c r="FU1050" s="57"/>
      <c r="FV1050" s="57"/>
      <c r="FW1050" s="57"/>
      <c r="FX1050" s="57"/>
      <c r="FY1050" s="57"/>
      <c r="FZ1050" s="57"/>
      <c r="GA1050" s="57"/>
      <c r="GB1050" s="57"/>
      <c r="GC1050" s="57"/>
      <c r="GD1050" s="57"/>
      <c r="GE1050" s="57"/>
      <c r="GF1050" s="57"/>
      <c r="GG1050" s="57"/>
      <c r="GH1050" s="57"/>
      <c r="GI1050" s="57"/>
      <c r="GJ1050" s="57"/>
      <c r="GK1050" s="57"/>
      <c r="GL1050" s="57"/>
      <c r="GM1050" s="57"/>
      <c r="GN1050" s="57"/>
      <c r="GO1050" s="57"/>
      <c r="GP1050" s="57"/>
      <c r="GQ1050" s="57"/>
      <c r="GR1050" s="57"/>
      <c r="GS1050" s="57"/>
      <c r="GT1050" s="57"/>
      <c r="GU1050" s="57"/>
      <c r="GV1050" s="57"/>
      <c r="GW1050" s="57"/>
      <c r="GX1050" s="57"/>
      <c r="GY1050" s="57"/>
      <c r="GZ1050" s="57"/>
      <c r="HA1050" s="57"/>
      <c r="HB1050" s="57"/>
      <c r="HC1050" s="57"/>
      <c r="HD1050" s="57"/>
      <c r="HE1050" s="57"/>
      <c r="HF1050" s="57"/>
      <c r="HG1050" s="57"/>
      <c r="HH1050" s="57"/>
      <c r="HI1050" s="57"/>
      <c r="HJ1050" s="57"/>
      <c r="HK1050" s="57"/>
      <c r="HL1050" s="57"/>
      <c r="HM1050" s="57"/>
      <c r="HN1050" s="57"/>
      <c r="HO1050" s="57"/>
      <c r="HP1050" s="57"/>
      <c r="HQ1050" s="57"/>
      <c r="HR1050" s="57"/>
      <c r="HS1050" s="57"/>
      <c r="HT1050" s="57"/>
      <c r="HU1050" s="57"/>
      <c r="HV1050" s="57"/>
      <c r="HW1050" s="57"/>
      <c r="HX1050" s="57"/>
      <c r="HY1050" s="57"/>
      <c r="HZ1050" s="57"/>
      <c r="IA1050" s="57"/>
      <c r="IB1050" s="57"/>
      <c r="IC1050" s="57"/>
    </row>
    <row r="1051" spans="4:237">
      <c r="D1051" s="57"/>
      <c r="E1051" s="57"/>
      <c r="F1051" s="57"/>
      <c r="G1051" s="57"/>
      <c r="H1051" s="57"/>
      <c r="I1051" s="57"/>
      <c r="J1051" s="57"/>
      <c r="K1051" s="57"/>
      <c r="L1051" s="57"/>
      <c r="M1051" s="57"/>
      <c r="N1051" s="57"/>
      <c r="O1051" s="57"/>
      <c r="P1051" s="57"/>
      <c r="Q1051" s="57"/>
      <c r="R1051" s="57"/>
      <c r="S1051" s="57"/>
      <c r="T1051" s="57"/>
      <c r="U1051" s="57"/>
      <c r="V1051" s="57"/>
      <c r="W1051" s="57"/>
      <c r="X1051" s="57"/>
      <c r="Y1051" s="57"/>
      <c r="Z1051" s="57"/>
      <c r="AA1051" s="57"/>
      <c r="AB1051" s="57"/>
      <c r="AC1051" s="57"/>
      <c r="AD1051" s="57"/>
      <c r="AE1051" s="57"/>
      <c r="AF1051" s="57"/>
      <c r="AG1051" s="57"/>
      <c r="AH1051" s="57"/>
      <c r="AI1051" s="57"/>
      <c r="AJ1051" s="57"/>
      <c r="AK1051" s="57"/>
      <c r="AL1051" s="57"/>
      <c r="AM1051" s="57"/>
      <c r="AN1051" s="57"/>
      <c r="AO1051" s="57"/>
      <c r="AP1051" s="57"/>
      <c r="AQ1051" s="57"/>
      <c r="AR1051" s="57"/>
      <c r="AS1051" s="57"/>
      <c r="AT1051" s="57"/>
      <c r="AU1051" s="57"/>
      <c r="AV1051" s="57"/>
      <c r="AW1051" s="57"/>
      <c r="AX1051" s="57"/>
      <c r="AY1051" s="57"/>
      <c r="AZ1051" s="57"/>
      <c r="BA1051" s="57"/>
      <c r="BB1051" s="57"/>
      <c r="BC1051" s="57"/>
      <c r="BD1051" s="57"/>
      <c r="BE1051" s="57"/>
      <c r="BF1051" s="57"/>
      <c r="BG1051" s="57"/>
      <c r="BH1051" s="57"/>
      <c r="BI1051" s="57"/>
      <c r="BJ1051" s="57"/>
      <c r="BK1051" s="57"/>
      <c r="BL1051" s="57"/>
      <c r="BM1051" s="57"/>
      <c r="BN1051" s="57"/>
      <c r="BO1051" s="57"/>
      <c r="BP1051" s="57"/>
      <c r="BQ1051" s="57"/>
      <c r="BR1051" s="57"/>
      <c r="BS1051" s="57"/>
      <c r="BT1051" s="57"/>
      <c r="BU1051" s="57"/>
      <c r="BV1051" s="57"/>
      <c r="BW1051" s="57"/>
      <c r="BX1051" s="57"/>
      <c r="BY1051" s="57"/>
      <c r="BZ1051" s="57"/>
      <c r="CA1051" s="57"/>
      <c r="CB1051" s="57"/>
      <c r="CC1051" s="57"/>
      <c r="CD1051" s="57"/>
      <c r="CE1051" s="57"/>
      <c r="CF1051" s="57"/>
      <c r="CG1051" s="57"/>
      <c r="CH1051" s="57"/>
      <c r="CI1051" s="57"/>
      <c r="CJ1051" s="57"/>
      <c r="CK1051" s="57"/>
      <c r="CL1051" s="57"/>
      <c r="CM1051" s="57"/>
      <c r="CN1051" s="57"/>
      <c r="CO1051" s="57"/>
      <c r="CP1051" s="57"/>
      <c r="CQ1051" s="57"/>
      <c r="CR1051" s="57"/>
      <c r="CS1051" s="57"/>
      <c r="CT1051" s="57"/>
      <c r="CU1051" s="57"/>
      <c r="CV1051" s="57"/>
      <c r="CW1051" s="57"/>
      <c r="CX1051" s="57"/>
      <c r="CY1051" s="57"/>
      <c r="CZ1051" s="57"/>
      <c r="DA1051" s="57"/>
      <c r="DB1051" s="57"/>
      <c r="DC1051" s="57"/>
      <c r="DD1051" s="57"/>
      <c r="DE1051" s="57"/>
      <c r="DF1051" s="57"/>
      <c r="DG1051" s="57"/>
      <c r="DH1051" s="57"/>
      <c r="DI1051" s="57"/>
      <c r="DJ1051" s="57"/>
      <c r="DK1051" s="57"/>
      <c r="DL1051" s="57"/>
      <c r="DM1051" s="57"/>
      <c r="DN1051" s="57"/>
      <c r="DO1051" s="57"/>
      <c r="DP1051" s="57"/>
      <c r="DQ1051" s="57"/>
      <c r="DR1051" s="57"/>
      <c r="DS1051" s="57"/>
      <c r="DT1051" s="57"/>
      <c r="DU1051" s="57"/>
      <c r="DV1051" s="57"/>
      <c r="DW1051" s="57"/>
      <c r="DX1051" s="57"/>
      <c r="DY1051" s="57"/>
      <c r="DZ1051" s="57"/>
      <c r="EA1051" s="57"/>
      <c r="EB1051" s="57"/>
      <c r="EC1051" s="57"/>
      <c r="ED1051" s="57"/>
      <c r="EE1051" s="57"/>
      <c r="EF1051" s="57"/>
      <c r="EG1051" s="57"/>
      <c r="EH1051" s="57"/>
      <c r="EI1051" s="57"/>
      <c r="EJ1051" s="57"/>
      <c r="EK1051" s="57"/>
      <c r="EL1051" s="57"/>
      <c r="EM1051" s="57"/>
      <c r="EN1051" s="57"/>
      <c r="EO1051" s="57"/>
      <c r="EP1051" s="57"/>
      <c r="EQ1051" s="57"/>
      <c r="ER1051" s="57"/>
      <c r="ES1051" s="57"/>
      <c r="ET1051" s="57"/>
      <c r="EU1051" s="57"/>
      <c r="EV1051" s="57"/>
      <c r="EW1051" s="57"/>
      <c r="EX1051" s="57"/>
      <c r="EY1051" s="57"/>
      <c r="EZ1051" s="57"/>
      <c r="FA1051" s="57"/>
      <c r="FB1051" s="57"/>
      <c r="FC1051" s="57"/>
      <c r="FD1051" s="57"/>
      <c r="FE1051" s="57"/>
      <c r="FF1051" s="57"/>
      <c r="FG1051" s="57"/>
      <c r="FH1051" s="57"/>
      <c r="FI1051" s="57"/>
      <c r="FJ1051" s="57"/>
      <c r="FK1051" s="57"/>
      <c r="FL1051" s="57"/>
      <c r="FM1051" s="57"/>
      <c r="FN1051" s="57"/>
      <c r="FO1051" s="57"/>
      <c r="FP1051" s="57"/>
      <c r="FQ1051" s="57"/>
      <c r="FR1051" s="57"/>
      <c r="FS1051" s="57"/>
      <c r="FT1051" s="57"/>
      <c r="FU1051" s="57"/>
      <c r="FV1051" s="57"/>
      <c r="FW1051" s="57"/>
      <c r="FX1051" s="57"/>
      <c r="FY1051" s="57"/>
      <c r="FZ1051" s="57"/>
      <c r="GA1051" s="57"/>
      <c r="GB1051" s="57"/>
      <c r="GC1051" s="57"/>
      <c r="GD1051" s="57"/>
      <c r="GE1051" s="57"/>
      <c r="GF1051" s="57"/>
      <c r="GG1051" s="57"/>
      <c r="GH1051" s="57"/>
      <c r="GI1051" s="57"/>
      <c r="GJ1051" s="57"/>
      <c r="GK1051" s="57"/>
      <c r="GL1051" s="57"/>
      <c r="GM1051" s="57"/>
      <c r="GN1051" s="57"/>
      <c r="GO1051" s="57"/>
      <c r="GP1051" s="57"/>
      <c r="GQ1051" s="57"/>
      <c r="GR1051" s="57"/>
      <c r="GS1051" s="57"/>
      <c r="GT1051" s="57"/>
      <c r="GU1051" s="57"/>
      <c r="GV1051" s="57"/>
      <c r="GW1051" s="57"/>
      <c r="GX1051" s="57"/>
      <c r="GY1051" s="57"/>
      <c r="GZ1051" s="57"/>
      <c r="HA1051" s="57"/>
      <c r="HB1051" s="57"/>
      <c r="HC1051" s="57"/>
      <c r="HD1051" s="57"/>
      <c r="HE1051" s="57"/>
      <c r="HF1051" s="57"/>
      <c r="HG1051" s="57"/>
      <c r="HH1051" s="57"/>
      <c r="HI1051" s="57"/>
      <c r="HJ1051" s="57"/>
      <c r="HK1051" s="57"/>
      <c r="HL1051" s="57"/>
      <c r="HM1051" s="57"/>
      <c r="HN1051" s="57"/>
      <c r="HO1051" s="57"/>
      <c r="HP1051" s="57"/>
      <c r="HQ1051" s="57"/>
      <c r="HR1051" s="57"/>
      <c r="HS1051" s="57"/>
      <c r="HT1051" s="57"/>
      <c r="HU1051" s="57"/>
      <c r="HV1051" s="57"/>
      <c r="HW1051" s="57"/>
      <c r="HX1051" s="57"/>
      <c r="HY1051" s="57"/>
      <c r="HZ1051" s="57"/>
      <c r="IA1051" s="57"/>
      <c r="IB1051" s="57"/>
      <c r="IC1051" s="57"/>
    </row>
    <row r="1052" spans="4:237">
      <c r="D1052" s="57"/>
      <c r="E1052" s="57"/>
      <c r="F1052" s="57"/>
      <c r="G1052" s="57"/>
      <c r="H1052" s="57"/>
      <c r="I1052" s="57"/>
      <c r="J1052" s="57"/>
      <c r="K1052" s="57"/>
      <c r="L1052" s="57"/>
      <c r="M1052" s="57"/>
      <c r="N1052" s="57"/>
      <c r="O1052" s="57"/>
      <c r="P1052" s="57"/>
      <c r="Q1052" s="57"/>
      <c r="R1052" s="57"/>
      <c r="S1052" s="57"/>
      <c r="T1052" s="57"/>
      <c r="U1052" s="57"/>
      <c r="V1052" s="57"/>
      <c r="W1052" s="57"/>
      <c r="X1052" s="57"/>
      <c r="Y1052" s="57"/>
      <c r="Z1052" s="57"/>
      <c r="AA1052" s="57"/>
      <c r="AB1052" s="57"/>
      <c r="AC1052" s="57"/>
      <c r="AD1052" s="57"/>
      <c r="AE1052" s="57"/>
      <c r="AF1052" s="57"/>
      <c r="AG1052" s="57"/>
      <c r="AH1052" s="57"/>
      <c r="AI1052" s="57"/>
      <c r="AJ1052" s="57"/>
      <c r="AK1052" s="57"/>
      <c r="AL1052" s="57"/>
      <c r="AM1052" s="57"/>
      <c r="AN1052" s="57"/>
      <c r="AO1052" s="57"/>
      <c r="AP1052" s="57"/>
      <c r="AQ1052" s="57"/>
      <c r="AR1052" s="57"/>
      <c r="AS1052" s="57"/>
      <c r="AT1052" s="57"/>
      <c r="AU1052" s="57"/>
      <c r="AV1052" s="57"/>
      <c r="AW1052" s="57"/>
      <c r="AX1052" s="57"/>
      <c r="AY1052" s="57"/>
      <c r="AZ1052" s="57"/>
      <c r="BA1052" s="57"/>
      <c r="BB1052" s="57"/>
      <c r="BC1052" s="57"/>
      <c r="BD1052" s="57"/>
      <c r="BE1052" s="57"/>
      <c r="BF1052" s="57"/>
      <c r="BG1052" s="57"/>
      <c r="BH1052" s="57"/>
      <c r="BI1052" s="57"/>
      <c r="BJ1052" s="57"/>
      <c r="BK1052" s="57"/>
      <c r="BL1052" s="57"/>
      <c r="BM1052" s="57"/>
      <c r="BN1052" s="57"/>
      <c r="BO1052" s="57"/>
      <c r="BP1052" s="57"/>
      <c r="BQ1052" s="57"/>
      <c r="BR1052" s="57"/>
      <c r="BS1052" s="57"/>
      <c r="BT1052" s="57"/>
      <c r="BU1052" s="57"/>
      <c r="BV1052" s="57"/>
      <c r="BW1052" s="57"/>
      <c r="BX1052" s="57"/>
      <c r="BY1052" s="57"/>
      <c r="BZ1052" s="57"/>
      <c r="CA1052" s="57"/>
      <c r="CB1052" s="57"/>
      <c r="CC1052" s="57"/>
      <c r="CD1052" s="57"/>
      <c r="CE1052" s="57"/>
      <c r="CF1052" s="57"/>
      <c r="CG1052" s="57"/>
      <c r="CH1052" s="57"/>
      <c r="CI1052" s="57"/>
      <c r="CJ1052" s="57"/>
      <c r="CK1052" s="57"/>
      <c r="CL1052" s="57"/>
      <c r="CM1052" s="57"/>
      <c r="CN1052" s="57"/>
      <c r="CO1052" s="57"/>
      <c r="CP1052" s="57"/>
      <c r="CQ1052" s="57"/>
      <c r="CR1052" s="57"/>
      <c r="CS1052" s="57"/>
      <c r="CT1052" s="57"/>
      <c r="CU1052" s="57"/>
      <c r="CV1052" s="57"/>
      <c r="CW1052" s="57"/>
      <c r="CX1052" s="57"/>
      <c r="CY1052" s="57"/>
      <c r="CZ1052" s="57"/>
      <c r="DA1052" s="57"/>
      <c r="DB1052" s="57"/>
      <c r="DC1052" s="57"/>
      <c r="DD1052" s="57"/>
      <c r="DE1052" s="57"/>
      <c r="DF1052" s="57"/>
      <c r="DG1052" s="57"/>
      <c r="DH1052" s="57"/>
      <c r="DI1052" s="57"/>
      <c r="DJ1052" s="57"/>
      <c r="DK1052" s="57"/>
      <c r="DL1052" s="57"/>
      <c r="DM1052" s="57"/>
      <c r="DN1052" s="57"/>
      <c r="DO1052" s="57"/>
      <c r="DP1052" s="57"/>
      <c r="DQ1052" s="57"/>
      <c r="DR1052" s="57"/>
      <c r="DS1052" s="57"/>
      <c r="DT1052" s="57"/>
      <c r="DU1052" s="57"/>
      <c r="DV1052" s="57"/>
      <c r="DW1052" s="57"/>
      <c r="DX1052" s="57"/>
      <c r="DY1052" s="57"/>
      <c r="DZ1052" s="57"/>
      <c r="EA1052" s="57"/>
      <c r="EB1052" s="57"/>
      <c r="EC1052" s="57"/>
      <c r="ED1052" s="57"/>
      <c r="EE1052" s="57"/>
      <c r="EF1052" s="57"/>
      <c r="EG1052" s="57"/>
      <c r="EH1052" s="57"/>
      <c r="EI1052" s="57"/>
      <c r="EJ1052" s="57"/>
      <c r="EK1052" s="57"/>
      <c r="EL1052" s="57"/>
      <c r="EM1052" s="57"/>
      <c r="EN1052" s="57"/>
      <c r="EO1052" s="57"/>
      <c r="EP1052" s="57"/>
      <c r="EQ1052" s="57"/>
      <c r="ER1052" s="57"/>
      <c r="ES1052" s="57"/>
      <c r="ET1052" s="57"/>
      <c r="EU1052" s="57"/>
      <c r="EV1052" s="57"/>
      <c r="EW1052" s="57"/>
      <c r="EX1052" s="57"/>
      <c r="EY1052" s="57"/>
      <c r="EZ1052" s="57"/>
      <c r="FA1052" s="57"/>
      <c r="FB1052" s="57"/>
      <c r="FC1052" s="57"/>
      <c r="FD1052" s="57"/>
      <c r="FE1052" s="57"/>
      <c r="FF1052" s="57"/>
      <c r="FG1052" s="57"/>
      <c r="FH1052" s="57"/>
      <c r="FI1052" s="57"/>
      <c r="FJ1052" s="57"/>
      <c r="FK1052" s="57"/>
      <c r="FL1052" s="57"/>
      <c r="FM1052" s="57"/>
      <c r="FN1052" s="57"/>
      <c r="FO1052" s="57"/>
      <c r="FP1052" s="57"/>
      <c r="FQ1052" s="57"/>
      <c r="FR1052" s="57"/>
      <c r="FS1052" s="57"/>
      <c r="FT1052" s="57"/>
      <c r="FU1052" s="57"/>
      <c r="FV1052" s="57"/>
      <c r="FW1052" s="57"/>
      <c r="FX1052" s="57"/>
      <c r="FY1052" s="57"/>
      <c r="FZ1052" s="57"/>
      <c r="GA1052" s="57"/>
      <c r="GB1052" s="57"/>
      <c r="GC1052" s="57"/>
      <c r="GD1052" s="57"/>
      <c r="GE1052" s="57"/>
      <c r="GF1052" s="57"/>
      <c r="GG1052" s="57"/>
      <c r="GH1052" s="57"/>
      <c r="GI1052" s="57"/>
      <c r="GJ1052" s="57"/>
      <c r="GK1052" s="57"/>
      <c r="GL1052" s="57"/>
      <c r="GM1052" s="57"/>
      <c r="GN1052" s="57"/>
      <c r="GO1052" s="57"/>
      <c r="GP1052" s="57"/>
      <c r="GQ1052" s="57"/>
      <c r="GR1052" s="57"/>
      <c r="GS1052" s="57"/>
      <c r="GT1052" s="57"/>
      <c r="GU1052" s="57"/>
      <c r="GV1052" s="57"/>
      <c r="GW1052" s="57"/>
      <c r="GX1052" s="57"/>
      <c r="GY1052" s="57"/>
      <c r="GZ1052" s="57"/>
      <c r="HA1052" s="57"/>
      <c r="HB1052" s="57"/>
      <c r="HC1052" s="57"/>
      <c r="HD1052" s="57"/>
      <c r="HE1052" s="57"/>
      <c r="HF1052" s="57"/>
      <c r="HG1052" s="57"/>
      <c r="HH1052" s="57"/>
      <c r="HI1052" s="57"/>
      <c r="HJ1052" s="57"/>
      <c r="HK1052" s="57"/>
      <c r="HL1052" s="57"/>
      <c r="HM1052" s="57"/>
      <c r="HN1052" s="57"/>
      <c r="HO1052" s="57"/>
      <c r="HP1052" s="57"/>
      <c r="HQ1052" s="57"/>
      <c r="HR1052" s="57"/>
      <c r="HS1052" s="57"/>
      <c r="HT1052" s="57"/>
      <c r="HU1052" s="57"/>
      <c r="HV1052" s="57"/>
      <c r="HW1052" s="57"/>
      <c r="HX1052" s="57"/>
      <c r="HY1052" s="57"/>
      <c r="HZ1052" s="57"/>
      <c r="IA1052" s="57"/>
      <c r="IB1052" s="57"/>
      <c r="IC1052" s="57"/>
    </row>
    <row r="1053" spans="4:237">
      <c r="D1053" s="57"/>
      <c r="E1053" s="57"/>
      <c r="F1053" s="57"/>
      <c r="G1053" s="57"/>
      <c r="H1053" s="57"/>
      <c r="I1053" s="57"/>
      <c r="J1053" s="57"/>
      <c r="K1053" s="57"/>
      <c r="L1053" s="57"/>
      <c r="M1053" s="57"/>
      <c r="N1053" s="57"/>
      <c r="O1053" s="57"/>
      <c r="P1053" s="57"/>
      <c r="Q1053" s="57"/>
      <c r="R1053" s="57"/>
      <c r="S1053" s="57"/>
      <c r="T1053" s="57"/>
      <c r="U1053" s="57"/>
      <c r="V1053" s="57"/>
      <c r="W1053" s="57"/>
      <c r="X1053" s="57"/>
      <c r="Y1053" s="57"/>
      <c r="Z1053" s="57"/>
      <c r="AA1053" s="57"/>
      <c r="AB1053" s="57"/>
      <c r="AC1053" s="57"/>
      <c r="AD1053" s="57"/>
      <c r="AE1053" s="57"/>
      <c r="AF1053" s="57"/>
      <c r="AG1053" s="57"/>
      <c r="AH1053" s="57"/>
      <c r="AI1053" s="57"/>
      <c r="AJ1053" s="57"/>
      <c r="AK1053" s="57"/>
      <c r="AL1053" s="57"/>
      <c r="AM1053" s="57"/>
      <c r="AN1053" s="57"/>
      <c r="AO1053" s="57"/>
      <c r="AP1053" s="57"/>
      <c r="AQ1053" s="57"/>
      <c r="AR1053" s="57"/>
      <c r="AS1053" s="57"/>
      <c r="AT1053" s="57"/>
      <c r="AU1053" s="57"/>
      <c r="AV1053" s="57"/>
      <c r="AW1053" s="57"/>
      <c r="AX1053" s="57"/>
      <c r="AY1053" s="57"/>
      <c r="AZ1053" s="57"/>
      <c r="BA1053" s="57"/>
      <c r="BB1053" s="57"/>
      <c r="BC1053" s="57"/>
      <c r="BD1053" s="57"/>
      <c r="BE1053" s="57"/>
      <c r="BF1053" s="57"/>
      <c r="BG1053" s="57"/>
      <c r="BH1053" s="57"/>
      <c r="BI1053" s="57"/>
      <c r="BJ1053" s="57"/>
      <c r="BK1053" s="57"/>
      <c r="BL1053" s="57"/>
      <c r="BM1053" s="57"/>
      <c r="BN1053" s="57"/>
      <c r="BO1053" s="57"/>
      <c r="BP1053" s="57"/>
      <c r="BQ1053" s="57"/>
      <c r="BR1053" s="57"/>
      <c r="BS1053" s="57"/>
      <c r="BT1053" s="57"/>
      <c r="BU1053" s="57"/>
      <c r="BV1053" s="57"/>
      <c r="BW1053" s="57"/>
      <c r="BX1053" s="57"/>
      <c r="BY1053" s="57"/>
      <c r="BZ1053" s="57"/>
      <c r="CA1053" s="57"/>
      <c r="CB1053" s="57"/>
      <c r="CC1053" s="57"/>
      <c r="CD1053" s="57"/>
      <c r="CE1053" s="57"/>
      <c r="CF1053" s="57"/>
      <c r="CG1053" s="57"/>
      <c r="CH1053" s="57"/>
      <c r="CI1053" s="57"/>
      <c r="CJ1053" s="57"/>
      <c r="CK1053" s="57"/>
      <c r="CL1053" s="57"/>
      <c r="CM1053" s="57"/>
      <c r="CN1053" s="57"/>
      <c r="CO1053" s="57"/>
      <c r="CP1053" s="57"/>
      <c r="CQ1053" s="57"/>
      <c r="CR1053" s="57"/>
      <c r="CS1053" s="57"/>
      <c r="CT1053" s="57"/>
      <c r="CU1053" s="57"/>
      <c r="CV1053" s="57"/>
      <c r="CW1053" s="57"/>
      <c r="CX1053" s="57"/>
      <c r="CY1053" s="57"/>
      <c r="CZ1053" s="57"/>
      <c r="DA1053" s="57"/>
      <c r="DB1053" s="57"/>
      <c r="DC1053" s="57"/>
      <c r="DD1053" s="57"/>
      <c r="DE1053" s="57"/>
      <c r="DF1053" s="57"/>
      <c r="DG1053" s="57"/>
      <c r="DH1053" s="57"/>
      <c r="DI1053" s="57"/>
      <c r="DJ1053" s="57"/>
      <c r="DK1053" s="57"/>
      <c r="DL1053" s="57"/>
      <c r="DM1053" s="57"/>
      <c r="DN1053" s="57"/>
      <c r="DO1053" s="57"/>
      <c r="DP1053" s="57"/>
      <c r="DQ1053" s="57"/>
      <c r="DR1053" s="57"/>
      <c r="DS1053" s="57"/>
      <c r="DT1053" s="57"/>
      <c r="DU1053" s="57"/>
      <c r="DV1053" s="57"/>
      <c r="DW1053" s="57"/>
      <c r="DX1053" s="57"/>
      <c r="DY1053" s="57"/>
      <c r="DZ1053" s="57"/>
      <c r="EA1053" s="57"/>
      <c r="EB1053" s="57"/>
      <c r="EC1053" s="57"/>
      <c r="ED1053" s="57"/>
      <c r="EE1053" s="57"/>
      <c r="EF1053" s="57"/>
      <c r="EG1053" s="57"/>
      <c r="EH1053" s="57"/>
      <c r="EI1053" s="57"/>
      <c r="EJ1053" s="57"/>
      <c r="EK1053" s="57"/>
      <c r="EL1053" s="57"/>
      <c r="EM1053" s="57"/>
      <c r="EN1053" s="57"/>
      <c r="EO1053" s="57"/>
      <c r="EP1053" s="57"/>
      <c r="EQ1053" s="57"/>
      <c r="ER1053" s="57"/>
      <c r="ES1053" s="57"/>
      <c r="ET1053" s="57"/>
      <c r="EU1053" s="57"/>
      <c r="EV1053" s="57"/>
      <c r="EW1053" s="57"/>
      <c r="EX1053" s="57"/>
      <c r="EY1053" s="57"/>
      <c r="EZ1053" s="57"/>
      <c r="FA1053" s="57"/>
      <c r="FB1053" s="57"/>
      <c r="FC1053" s="57"/>
      <c r="FD1053" s="57"/>
      <c r="FE1053" s="57"/>
      <c r="FF1053" s="57"/>
      <c r="FG1053" s="57"/>
      <c r="FH1053" s="57"/>
      <c r="FI1053" s="57"/>
      <c r="FJ1053" s="57"/>
      <c r="FK1053" s="57"/>
      <c r="FL1053" s="57"/>
      <c r="FM1053" s="57"/>
      <c r="FN1053" s="57"/>
      <c r="FO1053" s="57"/>
      <c r="FP1053" s="57"/>
      <c r="FQ1053" s="57"/>
      <c r="FR1053" s="57"/>
      <c r="FS1053" s="57"/>
      <c r="FT1053" s="57"/>
      <c r="FU1053" s="57"/>
      <c r="FV1053" s="57"/>
      <c r="FW1053" s="57"/>
      <c r="FX1053" s="57"/>
      <c r="FY1053" s="57"/>
      <c r="FZ1053" s="57"/>
      <c r="GA1053" s="57"/>
      <c r="GB1053" s="57"/>
      <c r="GC1053" s="57"/>
      <c r="GD1053" s="57"/>
      <c r="GE1053" s="57"/>
      <c r="GF1053" s="57"/>
      <c r="GG1053" s="57"/>
      <c r="GH1053" s="57"/>
      <c r="GI1053" s="57"/>
      <c r="GJ1053" s="57"/>
      <c r="GK1053" s="57"/>
      <c r="GL1053" s="57"/>
      <c r="GM1053" s="57"/>
      <c r="GN1053" s="57"/>
      <c r="GO1053" s="57"/>
      <c r="GP1053" s="57"/>
      <c r="GQ1053" s="57"/>
      <c r="GR1053" s="57"/>
      <c r="GS1053" s="57"/>
      <c r="GT1053" s="57"/>
      <c r="GU1053" s="57"/>
      <c r="GV1053" s="57"/>
      <c r="GW1053" s="57"/>
      <c r="GX1053" s="57"/>
      <c r="GY1053" s="57"/>
      <c r="GZ1053" s="57"/>
      <c r="HA1053" s="57"/>
      <c r="HB1053" s="57"/>
      <c r="HC1053" s="57"/>
      <c r="HD1053" s="57"/>
      <c r="HE1053" s="57"/>
      <c r="HF1053" s="57"/>
      <c r="HG1053" s="57"/>
      <c r="HH1053" s="57"/>
      <c r="HI1053" s="57"/>
      <c r="HJ1053" s="57"/>
      <c r="HK1053" s="57"/>
      <c r="HL1053" s="57"/>
      <c r="HM1053" s="57"/>
      <c r="HN1053" s="57"/>
      <c r="HO1053" s="57"/>
      <c r="HP1053" s="57"/>
      <c r="HQ1053" s="57"/>
      <c r="HR1053" s="57"/>
      <c r="HS1053" s="57"/>
      <c r="HT1053" s="57"/>
      <c r="HU1053" s="57"/>
      <c r="HV1053" s="57"/>
      <c r="HW1053" s="57"/>
      <c r="HX1053" s="57"/>
      <c r="HY1053" s="57"/>
      <c r="HZ1053" s="57"/>
      <c r="IA1053" s="57"/>
      <c r="IB1053" s="57"/>
      <c r="IC1053" s="57"/>
    </row>
    <row r="1054" spans="4:237">
      <c r="D1054" s="57"/>
      <c r="E1054" s="57"/>
      <c r="F1054" s="57"/>
      <c r="G1054" s="57"/>
      <c r="H1054" s="57"/>
      <c r="I1054" s="57"/>
      <c r="J1054" s="57"/>
      <c r="K1054" s="57"/>
      <c r="L1054" s="57"/>
      <c r="M1054" s="57"/>
      <c r="N1054" s="57"/>
      <c r="O1054" s="57"/>
      <c r="P1054" s="57"/>
      <c r="Q1054" s="57"/>
      <c r="R1054" s="57"/>
      <c r="S1054" s="57"/>
      <c r="T1054" s="57"/>
      <c r="U1054" s="57"/>
      <c r="V1054" s="57"/>
      <c r="W1054" s="57"/>
      <c r="X1054" s="57"/>
      <c r="Y1054" s="57"/>
      <c r="Z1054" s="57"/>
      <c r="AA1054" s="57"/>
      <c r="AB1054" s="57"/>
      <c r="AC1054" s="57"/>
      <c r="AD1054" s="57"/>
      <c r="AE1054" s="57"/>
      <c r="AF1054" s="57"/>
      <c r="AG1054" s="57"/>
      <c r="AH1054" s="57"/>
      <c r="AI1054" s="57"/>
      <c r="AJ1054" s="57"/>
      <c r="AK1054" s="57"/>
      <c r="AL1054" s="57"/>
      <c r="AM1054" s="57"/>
      <c r="AN1054" s="57"/>
      <c r="AO1054" s="57"/>
      <c r="AP1054" s="57"/>
      <c r="AQ1054" s="57"/>
      <c r="AR1054" s="57"/>
      <c r="AS1054" s="57"/>
      <c r="AT1054" s="57"/>
      <c r="AU1054" s="57"/>
      <c r="AV1054" s="57"/>
      <c r="AW1054" s="57"/>
      <c r="AX1054" s="57"/>
      <c r="AY1054" s="57"/>
      <c r="AZ1054" s="57"/>
      <c r="BA1054" s="57"/>
      <c r="BB1054" s="57"/>
      <c r="BC1054" s="57"/>
      <c r="BD1054" s="57"/>
      <c r="BE1054" s="57"/>
      <c r="BF1054" s="57"/>
      <c r="BG1054" s="57"/>
      <c r="BH1054" s="57"/>
      <c r="BI1054" s="57"/>
      <c r="BJ1054" s="57"/>
      <c r="BK1054" s="57"/>
      <c r="BL1054" s="57"/>
      <c r="BM1054" s="57"/>
      <c r="BN1054" s="57"/>
      <c r="BO1054" s="57"/>
      <c r="BP1054" s="57"/>
      <c r="BQ1054" s="57"/>
      <c r="BR1054" s="57"/>
      <c r="BS1054" s="57"/>
      <c r="BT1054" s="57"/>
      <c r="BU1054" s="57"/>
      <c r="BV1054" s="57"/>
      <c r="BW1054" s="57"/>
      <c r="BX1054" s="57"/>
      <c r="BY1054" s="57"/>
      <c r="BZ1054" s="57"/>
      <c r="CA1054" s="57"/>
      <c r="CB1054" s="57"/>
      <c r="CC1054" s="57"/>
      <c r="CD1054" s="57"/>
      <c r="CE1054" s="57"/>
      <c r="CF1054" s="57"/>
      <c r="CG1054" s="57"/>
      <c r="CH1054" s="57"/>
      <c r="CI1054" s="57"/>
      <c r="CJ1054" s="57"/>
      <c r="CK1054" s="57"/>
      <c r="CL1054" s="57"/>
      <c r="CM1054" s="57"/>
      <c r="CN1054" s="57"/>
      <c r="CO1054" s="57"/>
      <c r="CP1054" s="57"/>
      <c r="CQ1054" s="57"/>
      <c r="CR1054" s="57"/>
      <c r="CS1054" s="57"/>
      <c r="CT1054" s="57"/>
      <c r="CU1054" s="57"/>
      <c r="CV1054" s="57"/>
      <c r="CW1054" s="57"/>
      <c r="CX1054" s="57"/>
      <c r="CY1054" s="57"/>
      <c r="CZ1054" s="57"/>
      <c r="DA1054" s="57"/>
      <c r="DB1054" s="57"/>
      <c r="DC1054" s="57"/>
      <c r="DD1054" s="57"/>
      <c r="DE1054" s="57"/>
      <c r="DF1054" s="57"/>
      <c r="DG1054" s="57"/>
      <c r="DH1054" s="57"/>
      <c r="DI1054" s="57"/>
      <c r="DJ1054" s="57"/>
      <c r="DK1054" s="57"/>
      <c r="DL1054" s="57"/>
      <c r="DM1054" s="57"/>
      <c r="DN1054" s="57"/>
      <c r="DO1054" s="57"/>
      <c r="DP1054" s="57"/>
      <c r="DQ1054" s="57"/>
      <c r="DR1054" s="57"/>
      <c r="DS1054" s="57"/>
      <c r="DT1054" s="57"/>
      <c r="DU1054" s="57"/>
      <c r="DV1054" s="57"/>
      <c r="DW1054" s="57"/>
      <c r="DX1054" s="57"/>
      <c r="DY1054" s="57"/>
      <c r="DZ1054" s="57"/>
      <c r="EA1054" s="57"/>
      <c r="EB1054" s="57"/>
      <c r="EC1054" s="57"/>
      <c r="ED1054" s="57"/>
      <c r="EE1054" s="57"/>
      <c r="EF1054" s="57"/>
      <c r="EG1054" s="57"/>
      <c r="EH1054" s="57"/>
      <c r="EI1054" s="57"/>
      <c r="EJ1054" s="57"/>
      <c r="EK1054" s="57"/>
      <c r="EL1054" s="57"/>
      <c r="EM1054" s="57"/>
      <c r="EN1054" s="57"/>
      <c r="EO1054" s="57"/>
      <c r="EP1054" s="57"/>
      <c r="EQ1054" s="57"/>
      <c r="ER1054" s="57"/>
      <c r="ES1054" s="57"/>
      <c r="ET1054" s="57"/>
      <c r="EU1054" s="57"/>
      <c r="EV1054" s="57"/>
      <c r="EW1054" s="57"/>
      <c r="EX1054" s="57"/>
      <c r="EY1054" s="57"/>
      <c r="EZ1054" s="57"/>
      <c r="FA1054" s="57"/>
      <c r="FB1054" s="57"/>
      <c r="FC1054" s="57"/>
      <c r="FD1054" s="57"/>
      <c r="FE1054" s="57"/>
      <c r="FF1054" s="57"/>
      <c r="FG1054" s="57"/>
      <c r="FH1054" s="57"/>
      <c r="FI1054" s="57"/>
      <c r="FJ1054" s="57"/>
      <c r="FK1054" s="57"/>
      <c r="FL1054" s="57"/>
      <c r="FM1054" s="57"/>
      <c r="FN1054" s="57"/>
      <c r="FO1054" s="57"/>
      <c r="FP1054" s="57"/>
      <c r="FQ1054" s="57"/>
      <c r="FR1054" s="57"/>
      <c r="FS1054" s="57"/>
      <c r="FT1054" s="57"/>
      <c r="FU1054" s="57"/>
      <c r="FV1054" s="57"/>
      <c r="FW1054" s="57"/>
      <c r="FX1054" s="57"/>
      <c r="FY1054" s="57"/>
      <c r="FZ1054" s="57"/>
      <c r="GA1054" s="57"/>
      <c r="GB1054" s="57"/>
      <c r="GC1054" s="57"/>
      <c r="GD1054" s="57"/>
      <c r="GE1054" s="57"/>
      <c r="GF1054" s="57"/>
      <c r="GG1054" s="57"/>
      <c r="GH1054" s="57"/>
      <c r="GI1054" s="57"/>
      <c r="GJ1054" s="57"/>
      <c r="GK1054" s="57"/>
      <c r="GL1054" s="57"/>
      <c r="GM1054" s="57"/>
      <c r="GN1054" s="57"/>
      <c r="GO1054" s="57"/>
      <c r="GP1054" s="57"/>
      <c r="GQ1054" s="57"/>
      <c r="GR1054" s="57"/>
      <c r="GS1054" s="57"/>
      <c r="GT1054" s="57"/>
      <c r="GU1054" s="57"/>
      <c r="GV1054" s="57"/>
      <c r="GW1054" s="57"/>
      <c r="GX1054" s="57"/>
      <c r="GY1054" s="57"/>
      <c r="GZ1054" s="57"/>
      <c r="HA1054" s="57"/>
      <c r="HB1054" s="57"/>
      <c r="HC1054" s="57"/>
      <c r="HD1054" s="57"/>
      <c r="HE1054" s="57"/>
      <c r="HF1054" s="57"/>
      <c r="HG1054" s="57"/>
      <c r="HH1054" s="57"/>
      <c r="HI1054" s="57"/>
      <c r="HJ1054" s="57"/>
      <c r="HK1054" s="57"/>
      <c r="HL1054" s="57"/>
      <c r="HM1054" s="57"/>
      <c r="HN1054" s="57"/>
      <c r="HO1054" s="57"/>
      <c r="HP1054" s="57"/>
      <c r="HQ1054" s="57"/>
      <c r="HR1054" s="57"/>
      <c r="HS1054" s="57"/>
      <c r="HT1054" s="57"/>
      <c r="HU1054" s="57"/>
      <c r="HV1054" s="57"/>
      <c r="HW1054" s="57"/>
      <c r="HX1054" s="57"/>
      <c r="HY1054" s="57"/>
      <c r="HZ1054" s="57"/>
      <c r="IA1054" s="57"/>
      <c r="IB1054" s="57"/>
      <c r="IC1054" s="57"/>
    </row>
    <row r="1055" spans="4:237">
      <c r="D1055" s="57"/>
      <c r="E1055" s="57"/>
      <c r="F1055" s="57"/>
      <c r="G1055" s="57"/>
      <c r="H1055" s="57"/>
      <c r="I1055" s="57"/>
      <c r="J1055" s="57"/>
      <c r="K1055" s="57"/>
      <c r="L1055" s="57"/>
      <c r="M1055" s="57"/>
      <c r="N1055" s="57"/>
      <c r="O1055" s="57"/>
      <c r="P1055" s="57"/>
      <c r="Q1055" s="57"/>
      <c r="R1055" s="57"/>
      <c r="S1055" s="57"/>
      <c r="T1055" s="57"/>
      <c r="U1055" s="57"/>
      <c r="V1055" s="57"/>
      <c r="W1055" s="57"/>
      <c r="X1055" s="57"/>
      <c r="Y1055" s="57"/>
      <c r="Z1055" s="57"/>
      <c r="AA1055" s="57"/>
      <c r="AB1055" s="57"/>
      <c r="AC1055" s="57"/>
      <c r="AD1055" s="57"/>
      <c r="AE1055" s="57"/>
      <c r="AF1055" s="57"/>
      <c r="AG1055" s="57"/>
      <c r="AH1055" s="57"/>
      <c r="AI1055" s="57"/>
      <c r="AJ1055" s="57"/>
      <c r="AK1055" s="57"/>
      <c r="AL1055" s="57"/>
      <c r="AM1055" s="57"/>
      <c r="AN1055" s="57"/>
      <c r="AO1055" s="57"/>
      <c r="AP1055" s="57"/>
      <c r="AQ1055" s="57"/>
      <c r="AR1055" s="57"/>
      <c r="AS1055" s="57"/>
      <c r="AT1055" s="57"/>
      <c r="AU1055" s="57"/>
      <c r="AV1055" s="57"/>
      <c r="AW1055" s="57"/>
      <c r="AX1055" s="57"/>
      <c r="AY1055" s="57"/>
      <c r="AZ1055" s="57"/>
      <c r="BA1055" s="57"/>
      <c r="BB1055" s="57"/>
      <c r="BC1055" s="57"/>
      <c r="BD1055" s="57"/>
      <c r="BE1055" s="57"/>
      <c r="BF1055" s="57"/>
      <c r="BG1055" s="57"/>
      <c r="BH1055" s="57"/>
      <c r="BI1055" s="57"/>
      <c r="BJ1055" s="57"/>
      <c r="BK1055" s="57"/>
      <c r="BL1055" s="57"/>
      <c r="BM1055" s="57"/>
      <c r="BN1055" s="57"/>
      <c r="BO1055" s="57"/>
      <c r="BP1055" s="57"/>
      <c r="BQ1055" s="57"/>
      <c r="BR1055" s="57"/>
      <c r="BS1055" s="57"/>
      <c r="BT1055" s="57"/>
      <c r="BU1055" s="57"/>
      <c r="BV1055" s="57"/>
      <c r="BW1055" s="57"/>
      <c r="BX1055" s="57"/>
      <c r="BY1055" s="57"/>
      <c r="BZ1055" s="57"/>
      <c r="CA1055" s="57"/>
      <c r="CB1055" s="57"/>
      <c r="CC1055" s="57"/>
      <c r="CD1055" s="57"/>
      <c r="CE1055" s="57"/>
      <c r="CF1055" s="57"/>
      <c r="CG1055" s="57"/>
      <c r="CH1055" s="57"/>
      <c r="CI1055" s="57"/>
      <c r="CJ1055" s="57"/>
      <c r="CK1055" s="57"/>
      <c r="CL1055" s="57"/>
      <c r="CM1055" s="57"/>
      <c r="CN1055" s="57"/>
      <c r="CO1055" s="57"/>
      <c r="CP1055" s="57"/>
      <c r="CQ1055" s="57"/>
      <c r="CR1055" s="57"/>
      <c r="CS1055" s="57"/>
      <c r="CT1055" s="57"/>
      <c r="CU1055" s="57"/>
      <c r="CV1055" s="57"/>
      <c r="CW1055" s="57"/>
      <c r="CX1055" s="57"/>
      <c r="CY1055" s="57"/>
      <c r="CZ1055" s="57"/>
      <c r="DA1055" s="57"/>
      <c r="DB1055" s="57"/>
      <c r="DC1055" s="57"/>
      <c r="DD1055" s="57"/>
      <c r="DE1055" s="57"/>
      <c r="DF1055" s="57"/>
      <c r="DG1055" s="57"/>
      <c r="DH1055" s="57"/>
      <c r="DI1055" s="57"/>
      <c r="DJ1055" s="57"/>
      <c r="DK1055" s="57"/>
      <c r="DL1055" s="57"/>
      <c r="DM1055" s="57"/>
      <c r="DN1055" s="57"/>
      <c r="DO1055" s="57"/>
      <c r="DP1055" s="57"/>
      <c r="DQ1055" s="57"/>
      <c r="DR1055" s="57"/>
      <c r="DS1055" s="57"/>
      <c r="DT1055" s="57"/>
      <c r="DU1055" s="57"/>
      <c r="DV1055" s="57"/>
      <c r="DW1055" s="57"/>
      <c r="DX1055" s="57"/>
      <c r="DY1055" s="57"/>
      <c r="DZ1055" s="57"/>
      <c r="EA1055" s="57"/>
      <c r="EB1055" s="57"/>
      <c r="EC1055" s="57"/>
      <c r="ED1055" s="57"/>
      <c r="EE1055" s="57"/>
      <c r="EF1055" s="57"/>
      <c r="EG1055" s="57"/>
      <c r="EH1055" s="57"/>
      <c r="EI1055" s="57"/>
      <c r="EJ1055" s="57"/>
      <c r="EK1055" s="57"/>
      <c r="EL1055" s="57"/>
      <c r="EM1055" s="57"/>
      <c r="EN1055" s="57"/>
      <c r="EO1055" s="57"/>
      <c r="EP1055" s="57"/>
      <c r="EQ1055" s="57"/>
      <c r="ER1055" s="57"/>
      <c r="ES1055" s="57"/>
      <c r="ET1055" s="57"/>
      <c r="EU1055" s="57"/>
      <c r="EV1055" s="57"/>
      <c r="EW1055" s="57"/>
      <c r="EX1055" s="57"/>
      <c r="EY1055" s="57"/>
      <c r="EZ1055" s="57"/>
      <c r="FA1055" s="57"/>
      <c r="FB1055" s="57"/>
      <c r="FC1055" s="57"/>
      <c r="FD1055" s="57"/>
      <c r="FE1055" s="57"/>
      <c r="FF1055" s="57"/>
      <c r="FG1055" s="57"/>
      <c r="FH1055" s="57"/>
      <c r="FI1055" s="57"/>
      <c r="FJ1055" s="57"/>
      <c r="FK1055" s="57"/>
      <c r="FL1055" s="57"/>
      <c r="FM1055" s="57"/>
      <c r="FN1055" s="57"/>
      <c r="FO1055" s="57"/>
      <c r="FP1055" s="57"/>
      <c r="FQ1055" s="57"/>
      <c r="FR1055" s="57"/>
      <c r="FS1055" s="57"/>
      <c r="FT1055" s="57"/>
      <c r="FU1055" s="57"/>
      <c r="FV1055" s="57"/>
      <c r="FW1055" s="57"/>
      <c r="FX1055" s="57"/>
      <c r="FY1055" s="57"/>
      <c r="FZ1055" s="57"/>
      <c r="GA1055" s="57"/>
      <c r="GB1055" s="57"/>
      <c r="GC1055" s="57"/>
      <c r="GD1055" s="57"/>
      <c r="GE1055" s="57"/>
      <c r="GF1055" s="57"/>
      <c r="GG1055" s="57"/>
      <c r="GH1055" s="57"/>
      <c r="GI1055" s="57"/>
      <c r="GJ1055" s="57"/>
      <c r="GK1055" s="57"/>
      <c r="GL1055" s="57"/>
      <c r="GM1055" s="57"/>
      <c r="GN1055" s="57"/>
      <c r="GO1055" s="57"/>
      <c r="GP1055" s="57"/>
      <c r="GQ1055" s="57"/>
      <c r="GR1055" s="57"/>
      <c r="GS1055" s="57"/>
      <c r="GT1055" s="57"/>
      <c r="GU1055" s="57"/>
      <c r="GV1055" s="57"/>
      <c r="GW1055" s="57"/>
      <c r="GX1055" s="57"/>
      <c r="GY1055" s="57"/>
      <c r="GZ1055" s="57"/>
      <c r="HA1055" s="57"/>
      <c r="HB1055" s="57"/>
      <c r="HC1055" s="57"/>
      <c r="HD1055" s="57"/>
      <c r="HE1055" s="57"/>
      <c r="HF1055" s="57"/>
      <c r="HG1055" s="57"/>
      <c r="HH1055" s="57"/>
      <c r="HI1055" s="57"/>
      <c r="HJ1055" s="57"/>
      <c r="HK1055" s="57"/>
      <c r="HL1055" s="57"/>
      <c r="HM1055" s="57"/>
      <c r="HN1055" s="57"/>
      <c r="HO1055" s="57"/>
      <c r="HP1055" s="57"/>
      <c r="HQ1055" s="57"/>
      <c r="HR1055" s="57"/>
      <c r="HS1055" s="57"/>
      <c r="HT1055" s="57"/>
      <c r="HU1055" s="57"/>
      <c r="HV1055" s="57"/>
      <c r="HW1055" s="57"/>
      <c r="HX1055" s="57"/>
      <c r="HY1055" s="57"/>
      <c r="HZ1055" s="57"/>
      <c r="IA1055" s="57"/>
      <c r="IB1055" s="57"/>
      <c r="IC1055" s="57"/>
    </row>
    <row r="1056" spans="4:237">
      <c r="D1056" s="57"/>
      <c r="E1056" s="57"/>
      <c r="F1056" s="57"/>
      <c r="G1056" s="57"/>
      <c r="H1056" s="57"/>
      <c r="I1056" s="57"/>
      <c r="J1056" s="57"/>
      <c r="K1056" s="57"/>
      <c r="L1056" s="57"/>
      <c r="M1056" s="57"/>
      <c r="N1056" s="57"/>
      <c r="O1056" s="57"/>
      <c r="P1056" s="57"/>
      <c r="Q1056" s="57"/>
      <c r="R1056" s="57"/>
      <c r="S1056" s="57"/>
      <c r="T1056" s="57"/>
      <c r="U1056" s="57"/>
      <c r="V1056" s="57"/>
      <c r="W1056" s="57"/>
      <c r="X1056" s="57"/>
      <c r="Y1056" s="57"/>
      <c r="Z1056" s="57"/>
      <c r="AA1056" s="57"/>
      <c r="AB1056" s="57"/>
      <c r="AC1056" s="57"/>
      <c r="AD1056" s="57"/>
      <c r="AE1056" s="57"/>
      <c r="AF1056" s="57"/>
      <c r="AG1056" s="57"/>
      <c r="AH1056" s="57"/>
      <c r="AI1056" s="57"/>
      <c r="AJ1056" s="57"/>
      <c r="AK1056" s="57"/>
      <c r="AL1056" s="57"/>
      <c r="AM1056" s="57"/>
      <c r="AN1056" s="57"/>
      <c r="AO1056" s="57"/>
      <c r="AP1056" s="57"/>
      <c r="AQ1056" s="57"/>
      <c r="AR1056" s="57"/>
      <c r="AS1056" s="57"/>
      <c r="AT1056" s="57"/>
      <c r="AU1056" s="57"/>
      <c r="AV1056" s="57"/>
      <c r="AW1056" s="57"/>
      <c r="AX1056" s="57"/>
      <c r="AY1056" s="57"/>
      <c r="AZ1056" s="57"/>
      <c r="BA1056" s="57"/>
      <c r="BB1056" s="57"/>
      <c r="BC1056" s="57"/>
      <c r="BD1056" s="57"/>
      <c r="BE1056" s="57"/>
      <c r="BF1056" s="57"/>
      <c r="BG1056" s="57"/>
      <c r="BH1056" s="57"/>
      <c r="BI1056" s="57"/>
      <c r="BJ1056" s="57"/>
      <c r="BK1056" s="57"/>
      <c r="BL1056" s="57"/>
      <c r="BM1056" s="57"/>
      <c r="BN1056" s="57"/>
      <c r="BO1056" s="57"/>
      <c r="BP1056" s="57"/>
      <c r="BQ1056" s="57"/>
      <c r="BR1056" s="57"/>
      <c r="BS1056" s="57"/>
      <c r="BT1056" s="57"/>
      <c r="BU1056" s="57"/>
      <c r="BV1056" s="57"/>
      <c r="BW1056" s="57"/>
      <c r="BX1056" s="57"/>
      <c r="BY1056" s="57"/>
      <c r="BZ1056" s="57"/>
      <c r="CA1056" s="57"/>
      <c r="CB1056" s="57"/>
      <c r="CC1056" s="57"/>
      <c r="CD1056" s="57"/>
      <c r="CE1056" s="57"/>
      <c r="CF1056" s="57"/>
      <c r="CG1056" s="57"/>
      <c r="CH1056" s="57"/>
      <c r="CI1056" s="57"/>
      <c r="CJ1056" s="57"/>
      <c r="CK1056" s="57"/>
      <c r="CL1056" s="57"/>
      <c r="CM1056" s="57"/>
      <c r="CN1056" s="57"/>
      <c r="CO1056" s="57"/>
      <c r="CP1056" s="57"/>
      <c r="CQ1056" s="57"/>
      <c r="CR1056" s="57"/>
      <c r="CS1056" s="57"/>
      <c r="CT1056" s="57"/>
      <c r="CU1056" s="57"/>
      <c r="CV1056" s="57"/>
      <c r="CW1056" s="57"/>
      <c r="CX1056" s="57"/>
      <c r="CY1056" s="57"/>
      <c r="CZ1056" s="57"/>
      <c r="DA1056" s="57"/>
      <c r="DB1056" s="57"/>
      <c r="DC1056" s="57"/>
      <c r="DD1056" s="57"/>
      <c r="DE1056" s="57"/>
      <c r="DF1056" s="57"/>
      <c r="DG1056" s="57"/>
      <c r="DH1056" s="57"/>
      <c r="DI1056" s="57"/>
      <c r="DJ1056" s="57"/>
      <c r="DK1056" s="57"/>
      <c r="DL1056" s="57"/>
      <c r="DM1056" s="57"/>
      <c r="DN1056" s="57"/>
      <c r="DO1056" s="57"/>
      <c r="DP1056" s="57"/>
      <c r="DQ1056" s="57"/>
      <c r="DR1056" s="57"/>
      <c r="DS1056" s="57"/>
      <c r="DT1056" s="57"/>
      <c r="DU1056" s="57"/>
      <c r="DV1056" s="57"/>
      <c r="DW1056" s="57"/>
      <c r="DX1056" s="57"/>
      <c r="DY1056" s="57"/>
      <c r="DZ1056" s="57"/>
      <c r="EA1056" s="57"/>
      <c r="EB1056" s="57"/>
      <c r="EC1056" s="57"/>
      <c r="ED1056" s="57"/>
      <c r="EE1056" s="57"/>
      <c r="EF1056" s="57"/>
      <c r="EG1056" s="57"/>
      <c r="EH1056" s="57"/>
      <c r="EI1056" s="57"/>
      <c r="EJ1056" s="57"/>
      <c r="EK1056" s="57"/>
      <c r="EL1056" s="57"/>
      <c r="EM1056" s="57"/>
      <c r="EN1056" s="57"/>
      <c r="EO1056" s="57"/>
      <c r="EP1056" s="57"/>
      <c r="EQ1056" s="57"/>
      <c r="ER1056" s="57"/>
      <c r="ES1056" s="57"/>
      <c r="ET1056" s="57"/>
      <c r="EU1056" s="57"/>
      <c r="EV1056" s="57"/>
      <c r="EW1056" s="57"/>
      <c r="EX1056" s="57"/>
      <c r="EY1056" s="57"/>
      <c r="EZ1056" s="57"/>
      <c r="FA1056" s="57"/>
      <c r="FB1056" s="57"/>
      <c r="FC1056" s="57"/>
      <c r="FD1056" s="57"/>
      <c r="FE1056" s="57"/>
      <c r="FF1056" s="57"/>
      <c r="FG1056" s="57"/>
      <c r="FH1056" s="57"/>
      <c r="FI1056" s="57"/>
      <c r="FJ1056" s="57"/>
      <c r="FK1056" s="57"/>
      <c r="FL1056" s="57"/>
      <c r="FM1056" s="57"/>
      <c r="FN1056" s="57"/>
      <c r="FO1056" s="57"/>
      <c r="FP1056" s="57"/>
      <c r="FQ1056" s="57"/>
      <c r="FR1056" s="57"/>
      <c r="FS1056" s="57"/>
      <c r="FT1056" s="57"/>
      <c r="FU1056" s="57"/>
      <c r="FV1056" s="57"/>
      <c r="FW1056" s="57"/>
      <c r="FX1056" s="57"/>
      <c r="FY1056" s="57"/>
      <c r="FZ1056" s="57"/>
      <c r="GA1056" s="57"/>
      <c r="GB1056" s="57"/>
      <c r="GC1056" s="57"/>
      <c r="GD1056" s="57"/>
      <c r="GE1056" s="57"/>
      <c r="GF1056" s="57"/>
      <c r="GG1056" s="57"/>
      <c r="GH1056" s="57"/>
      <c r="GI1056" s="57"/>
      <c r="GJ1056" s="57"/>
      <c r="GK1056" s="57"/>
      <c r="GL1056" s="57"/>
      <c r="GM1056" s="57"/>
      <c r="GN1056" s="57"/>
      <c r="GO1056" s="57"/>
      <c r="GP1056" s="57"/>
      <c r="GQ1056" s="57"/>
      <c r="GR1056" s="57"/>
      <c r="GS1056" s="57"/>
      <c r="GT1056" s="57"/>
      <c r="GU1056" s="57"/>
      <c r="GV1056" s="57"/>
      <c r="GW1056" s="57"/>
      <c r="GX1056" s="57"/>
      <c r="GY1056" s="57"/>
      <c r="GZ1056" s="57"/>
      <c r="HA1056" s="57"/>
      <c r="HB1056" s="57"/>
      <c r="HC1056" s="57"/>
      <c r="HD1056" s="57"/>
      <c r="HE1056" s="57"/>
      <c r="HF1056" s="57"/>
      <c r="HG1056" s="57"/>
      <c r="HH1056" s="57"/>
      <c r="HI1056" s="57"/>
      <c r="HJ1056" s="57"/>
      <c r="HK1056" s="57"/>
      <c r="HL1056" s="57"/>
      <c r="HM1056" s="57"/>
      <c r="HN1056" s="57"/>
      <c r="HO1056" s="57"/>
      <c r="HP1056" s="57"/>
      <c r="HQ1056" s="57"/>
      <c r="HR1056" s="57"/>
      <c r="HS1056" s="57"/>
      <c r="HT1056" s="57"/>
      <c r="HU1056" s="57"/>
      <c r="HV1056" s="57"/>
      <c r="HW1056" s="57"/>
      <c r="HX1056" s="57"/>
      <c r="HY1056" s="57"/>
      <c r="HZ1056" s="57"/>
      <c r="IA1056" s="57"/>
      <c r="IB1056" s="57"/>
      <c r="IC1056" s="57"/>
    </row>
    <row r="1057" spans="4:237">
      <c r="D1057" s="57"/>
      <c r="E1057" s="57"/>
      <c r="F1057" s="57"/>
      <c r="G1057" s="57"/>
      <c r="H1057" s="57"/>
      <c r="I1057" s="57"/>
      <c r="J1057" s="57"/>
      <c r="K1057" s="57"/>
      <c r="L1057" s="57"/>
      <c r="M1057" s="57"/>
      <c r="N1057" s="57"/>
      <c r="O1057" s="57"/>
      <c r="P1057" s="57"/>
      <c r="Q1057" s="57"/>
      <c r="R1057" s="57"/>
      <c r="S1057" s="57"/>
      <c r="T1057" s="57"/>
      <c r="U1057" s="57"/>
      <c r="V1057" s="57"/>
      <c r="W1057" s="57"/>
      <c r="X1057" s="57"/>
      <c r="Y1057" s="57"/>
      <c r="Z1057" s="57"/>
      <c r="AA1057" s="57"/>
      <c r="AB1057" s="57"/>
      <c r="AC1057" s="57"/>
      <c r="AD1057" s="57"/>
      <c r="AE1057" s="57"/>
      <c r="AF1057" s="57"/>
      <c r="AG1057" s="57"/>
      <c r="AH1057" s="57"/>
      <c r="AI1057" s="57"/>
      <c r="AJ1057" s="57"/>
      <c r="AK1057" s="57"/>
      <c r="AL1057" s="57"/>
      <c r="AM1057" s="57"/>
      <c r="AN1057" s="57"/>
      <c r="AO1057" s="57"/>
      <c r="AP1057" s="57"/>
      <c r="AQ1057" s="57"/>
      <c r="AR1057" s="57"/>
      <c r="AS1057" s="57"/>
      <c r="AT1057" s="57"/>
      <c r="AU1057" s="57"/>
      <c r="AV1057" s="57"/>
      <c r="AW1057" s="57"/>
      <c r="AX1057" s="57"/>
      <c r="AY1057" s="57"/>
      <c r="AZ1057" s="57"/>
      <c r="BA1057" s="57"/>
      <c r="BB1057" s="57"/>
      <c r="BC1057" s="57"/>
      <c r="BD1057" s="57"/>
      <c r="BE1057" s="57"/>
      <c r="BF1057" s="57"/>
      <c r="BG1057" s="57"/>
      <c r="BH1057" s="57"/>
      <c r="BI1057" s="57"/>
      <c r="BJ1057" s="57"/>
      <c r="BK1057" s="57"/>
      <c r="BL1057" s="57"/>
      <c r="BM1057" s="57"/>
      <c r="BN1057" s="57"/>
      <c r="BO1057" s="57"/>
      <c r="BP1057" s="57"/>
      <c r="BQ1057" s="57"/>
      <c r="BR1057" s="57"/>
      <c r="BS1057" s="57"/>
      <c r="BT1057" s="57"/>
      <c r="BU1057" s="57"/>
      <c r="BV1057" s="57"/>
      <c r="BW1057" s="57"/>
      <c r="BX1057" s="57"/>
      <c r="BY1057" s="57"/>
      <c r="BZ1057" s="57"/>
      <c r="CA1057" s="57"/>
      <c r="CB1057" s="57"/>
      <c r="CC1057" s="57"/>
      <c r="CD1057" s="57"/>
      <c r="CE1057" s="57"/>
      <c r="CF1057" s="57"/>
      <c r="CG1057" s="57"/>
      <c r="CH1057" s="57"/>
      <c r="CI1057" s="57"/>
      <c r="CJ1057" s="57"/>
      <c r="CK1057" s="57"/>
      <c r="CL1057" s="57"/>
      <c r="CM1057" s="57"/>
      <c r="CN1057" s="57"/>
      <c r="CO1057" s="57"/>
      <c r="CP1057" s="57"/>
      <c r="CQ1057" s="57"/>
      <c r="CR1057" s="57"/>
      <c r="CS1057" s="57"/>
      <c r="CT1057" s="57"/>
      <c r="CU1057" s="57"/>
      <c r="CV1057" s="57"/>
      <c r="CW1057" s="57"/>
      <c r="CX1057" s="57"/>
      <c r="CY1057" s="57"/>
      <c r="CZ1057" s="57"/>
      <c r="DA1057" s="57"/>
      <c r="DB1057" s="57"/>
      <c r="DC1057" s="57"/>
      <c r="DD1057" s="57"/>
      <c r="DE1057" s="57"/>
      <c r="DF1057" s="57"/>
      <c r="DG1057" s="57"/>
      <c r="DH1057" s="57"/>
      <c r="DI1057" s="57"/>
      <c r="DJ1057" s="57"/>
      <c r="DK1057" s="57"/>
      <c r="DL1057" s="57"/>
      <c r="DM1057" s="57"/>
      <c r="DN1057" s="57"/>
      <c r="DO1057" s="57"/>
      <c r="DP1057" s="57"/>
      <c r="DQ1057" s="57"/>
      <c r="DR1057" s="57"/>
      <c r="DS1057" s="57"/>
      <c r="DT1057" s="57"/>
      <c r="DU1057" s="57"/>
      <c r="DV1057" s="57"/>
      <c r="DW1057" s="57"/>
      <c r="DX1057" s="57"/>
      <c r="DY1057" s="57"/>
      <c r="DZ1057" s="57"/>
      <c r="EA1057" s="57"/>
      <c r="EB1057" s="57"/>
      <c r="EC1057" s="57"/>
      <c r="ED1057" s="57"/>
      <c r="EE1057" s="57"/>
      <c r="EF1057" s="57"/>
      <c r="EG1057" s="57"/>
      <c r="EH1057" s="57"/>
      <c r="EI1057" s="57"/>
      <c r="EJ1057" s="57"/>
      <c r="EK1057" s="57"/>
      <c r="EL1057" s="57"/>
      <c r="EM1057" s="57"/>
      <c r="EN1057" s="57"/>
      <c r="EO1057" s="57"/>
      <c r="EP1057" s="57"/>
      <c r="EQ1057" s="57"/>
      <c r="ER1057" s="57"/>
      <c r="ES1057" s="57"/>
      <c r="ET1057" s="57"/>
      <c r="EU1057" s="57"/>
      <c r="EV1057" s="57"/>
      <c r="EW1057" s="57"/>
      <c r="EX1057" s="57"/>
      <c r="EY1057" s="57"/>
      <c r="EZ1057" s="57"/>
      <c r="FA1057" s="57"/>
      <c r="FB1057" s="57"/>
      <c r="FC1057" s="57"/>
      <c r="FD1057" s="57"/>
      <c r="FE1057" s="57"/>
      <c r="FF1057" s="57"/>
      <c r="FG1057" s="57"/>
      <c r="FH1057" s="57"/>
      <c r="FI1057" s="57"/>
      <c r="FJ1057" s="57"/>
      <c r="FK1057" s="57"/>
      <c r="FL1057" s="57"/>
      <c r="FM1057" s="57"/>
      <c r="FN1057" s="57"/>
      <c r="FO1057" s="57"/>
      <c r="FP1057" s="57"/>
      <c r="FQ1057" s="57"/>
      <c r="FR1057" s="57"/>
      <c r="FS1057" s="57"/>
      <c r="FT1057" s="57"/>
      <c r="FU1057" s="57"/>
      <c r="FV1057" s="57"/>
      <c r="FW1057" s="57"/>
      <c r="FX1057" s="57"/>
      <c r="FY1057" s="57"/>
      <c r="FZ1057" s="57"/>
      <c r="GA1057" s="57"/>
      <c r="GB1057" s="57"/>
      <c r="GC1057" s="57"/>
      <c r="GD1057" s="57"/>
      <c r="GE1057" s="57"/>
      <c r="GF1057" s="57"/>
      <c r="GG1057" s="57"/>
      <c r="GH1057" s="57"/>
      <c r="GI1057" s="57"/>
      <c r="GJ1057" s="57"/>
      <c r="GK1057" s="57"/>
      <c r="GL1057" s="57"/>
      <c r="GM1057" s="57"/>
      <c r="GN1057" s="57"/>
      <c r="GO1057" s="57"/>
      <c r="GP1057" s="57"/>
      <c r="GQ1057" s="57"/>
      <c r="GR1057" s="57"/>
      <c r="GS1057" s="57"/>
      <c r="GT1057" s="57"/>
      <c r="GU1057" s="57"/>
      <c r="GV1057" s="57"/>
      <c r="GW1057" s="57"/>
      <c r="GX1057" s="57"/>
      <c r="GY1057" s="57"/>
      <c r="GZ1057" s="57"/>
      <c r="HA1057" s="57"/>
      <c r="HB1057" s="57"/>
      <c r="HC1057" s="57"/>
      <c r="HD1057" s="57"/>
      <c r="HE1057" s="57"/>
      <c r="HF1057" s="57"/>
      <c r="HG1057" s="57"/>
      <c r="HH1057" s="57"/>
      <c r="HI1057" s="57"/>
      <c r="HJ1057" s="57"/>
      <c r="HK1057" s="57"/>
      <c r="HL1057" s="57"/>
      <c r="HM1057" s="57"/>
      <c r="HN1057" s="57"/>
      <c r="HO1057" s="57"/>
      <c r="HP1057" s="57"/>
      <c r="HQ1057" s="57"/>
      <c r="HR1057" s="57"/>
      <c r="HS1057" s="57"/>
      <c r="HT1057" s="57"/>
      <c r="HU1057" s="57"/>
      <c r="HV1057" s="57"/>
      <c r="HW1057" s="57"/>
      <c r="HX1057" s="57"/>
      <c r="HY1057" s="57"/>
      <c r="HZ1057" s="57"/>
      <c r="IA1057" s="57"/>
      <c r="IB1057" s="57"/>
      <c r="IC1057" s="57"/>
    </row>
    <row r="1058" spans="4:237">
      <c r="D1058" s="57"/>
      <c r="E1058" s="57"/>
      <c r="F1058" s="57"/>
      <c r="G1058" s="57"/>
      <c r="H1058" s="57"/>
      <c r="I1058" s="57"/>
      <c r="J1058" s="57"/>
      <c r="K1058" s="57"/>
      <c r="L1058" s="57"/>
      <c r="M1058" s="57"/>
      <c r="N1058" s="57"/>
      <c r="O1058" s="57"/>
      <c r="P1058" s="57"/>
      <c r="Q1058" s="57"/>
      <c r="R1058" s="57"/>
      <c r="S1058" s="57"/>
      <c r="T1058" s="57"/>
      <c r="U1058" s="57"/>
      <c r="V1058" s="57"/>
      <c r="W1058" s="57"/>
      <c r="X1058" s="57"/>
      <c r="Y1058" s="57"/>
      <c r="Z1058" s="57"/>
      <c r="AA1058" s="57"/>
      <c r="AB1058" s="57"/>
      <c r="AC1058" s="57"/>
      <c r="AD1058" s="57"/>
      <c r="AE1058" s="57"/>
      <c r="AF1058" s="57"/>
      <c r="AG1058" s="57"/>
      <c r="AH1058" s="57"/>
      <c r="AI1058" s="57"/>
      <c r="AJ1058" s="57"/>
      <c r="AK1058" s="57"/>
      <c r="AL1058" s="57"/>
      <c r="AM1058" s="57"/>
      <c r="AN1058" s="57"/>
      <c r="AO1058" s="57"/>
      <c r="AP1058" s="57"/>
      <c r="AQ1058" s="57"/>
      <c r="AR1058" s="57"/>
      <c r="AS1058" s="57"/>
      <c r="AT1058" s="57"/>
      <c r="AU1058" s="57"/>
      <c r="AV1058" s="57"/>
      <c r="AW1058" s="57"/>
      <c r="AX1058" s="57"/>
      <c r="AY1058" s="57"/>
      <c r="AZ1058" s="57"/>
      <c r="BA1058" s="57"/>
      <c r="BB1058" s="57"/>
      <c r="BC1058" s="57"/>
      <c r="BD1058" s="57"/>
      <c r="BE1058" s="57"/>
      <c r="BF1058" s="57"/>
      <c r="BG1058" s="57"/>
      <c r="BH1058" s="57"/>
      <c r="BI1058" s="57"/>
      <c r="BJ1058" s="57"/>
      <c r="BK1058" s="57"/>
      <c r="BL1058" s="57"/>
      <c r="BM1058" s="57"/>
      <c r="BN1058" s="57"/>
      <c r="BO1058" s="57"/>
      <c r="BP1058" s="57"/>
      <c r="BQ1058" s="57"/>
      <c r="BR1058" s="57"/>
      <c r="BS1058" s="57"/>
      <c r="BT1058" s="57"/>
      <c r="BU1058" s="57"/>
      <c r="BV1058" s="57"/>
      <c r="BW1058" s="57"/>
      <c r="BX1058" s="57"/>
      <c r="BY1058" s="57"/>
      <c r="BZ1058" s="57"/>
      <c r="CA1058" s="57"/>
      <c r="CB1058" s="57"/>
      <c r="CC1058" s="57"/>
      <c r="CD1058" s="57"/>
      <c r="CE1058" s="57"/>
      <c r="CF1058" s="57"/>
      <c r="CG1058" s="57"/>
      <c r="CH1058" s="57"/>
      <c r="CI1058" s="57"/>
      <c r="CJ1058" s="57"/>
      <c r="CK1058" s="57"/>
      <c r="CL1058" s="57"/>
      <c r="CM1058" s="57"/>
      <c r="CN1058" s="57"/>
      <c r="CO1058" s="57"/>
      <c r="CP1058" s="57"/>
      <c r="CQ1058" s="57"/>
      <c r="CR1058" s="57"/>
      <c r="CS1058" s="57"/>
      <c r="CT1058" s="57"/>
      <c r="CU1058" s="57"/>
      <c r="CV1058" s="57"/>
      <c r="CW1058" s="57"/>
      <c r="CX1058" s="57"/>
      <c r="CY1058" s="57"/>
      <c r="CZ1058" s="57"/>
      <c r="DA1058" s="57"/>
      <c r="DB1058" s="57"/>
      <c r="DC1058" s="57"/>
      <c r="DD1058" s="57"/>
      <c r="DE1058" s="57"/>
      <c r="DF1058" s="57"/>
      <c r="DG1058" s="57"/>
      <c r="DH1058" s="57"/>
      <c r="DI1058" s="57"/>
      <c r="DJ1058" s="57"/>
      <c r="DK1058" s="57"/>
      <c r="DL1058" s="57"/>
      <c r="DM1058" s="57"/>
      <c r="DN1058" s="57"/>
      <c r="DO1058" s="57"/>
      <c r="DP1058" s="57"/>
      <c r="DQ1058" s="57"/>
      <c r="DR1058" s="57"/>
      <c r="DS1058" s="57"/>
      <c r="DT1058" s="57"/>
      <c r="DU1058" s="57"/>
      <c r="DV1058" s="57"/>
      <c r="DW1058" s="57"/>
      <c r="DX1058" s="57"/>
      <c r="DY1058" s="57"/>
      <c r="DZ1058" s="57"/>
      <c r="EA1058" s="57"/>
      <c r="EB1058" s="57"/>
      <c r="EC1058" s="57"/>
      <c r="ED1058" s="57"/>
      <c r="EE1058" s="57"/>
      <c r="EF1058" s="57"/>
      <c r="EG1058" s="57"/>
      <c r="EH1058" s="57"/>
      <c r="EI1058" s="57"/>
      <c r="EJ1058" s="57"/>
      <c r="EK1058" s="57"/>
      <c r="EL1058" s="57"/>
      <c r="EM1058" s="57"/>
      <c r="EN1058" s="57"/>
      <c r="EO1058" s="57"/>
      <c r="EP1058" s="57"/>
      <c r="EQ1058" s="57"/>
      <c r="ER1058" s="57"/>
      <c r="ES1058" s="57"/>
      <c r="ET1058" s="57"/>
      <c r="EU1058" s="57"/>
      <c r="EV1058" s="57"/>
      <c r="EW1058" s="57"/>
      <c r="EX1058" s="57"/>
      <c r="EY1058" s="57"/>
      <c r="EZ1058" s="57"/>
      <c r="FA1058" s="57"/>
      <c r="FB1058" s="57"/>
      <c r="FC1058" s="57"/>
      <c r="FD1058" s="57"/>
      <c r="FE1058" s="57"/>
      <c r="FF1058" s="57"/>
      <c r="FG1058" s="57"/>
      <c r="FH1058" s="57"/>
      <c r="FI1058" s="57"/>
      <c r="FJ1058" s="57"/>
      <c r="FK1058" s="57"/>
      <c r="FL1058" s="57"/>
      <c r="FM1058" s="57"/>
      <c r="FN1058" s="57"/>
      <c r="FO1058" s="57"/>
      <c r="FP1058" s="57"/>
      <c r="FQ1058" s="57"/>
      <c r="FR1058" s="57"/>
      <c r="FS1058" s="57"/>
      <c r="FT1058" s="57"/>
      <c r="FU1058" s="57"/>
      <c r="FV1058" s="57"/>
      <c r="FW1058" s="57"/>
      <c r="FX1058" s="57"/>
      <c r="FY1058" s="57"/>
      <c r="FZ1058" s="57"/>
      <c r="GA1058" s="57"/>
      <c r="GB1058" s="57"/>
      <c r="GC1058" s="57"/>
      <c r="GD1058" s="57"/>
      <c r="GE1058" s="57"/>
      <c r="GF1058" s="57"/>
      <c r="GG1058" s="57"/>
      <c r="GH1058" s="57"/>
      <c r="GI1058" s="57"/>
      <c r="GJ1058" s="57"/>
      <c r="GK1058" s="57"/>
      <c r="GL1058" s="57"/>
      <c r="GM1058" s="57"/>
      <c r="GN1058" s="57"/>
      <c r="GO1058" s="57"/>
      <c r="GP1058" s="57"/>
      <c r="GQ1058" s="57"/>
      <c r="GR1058" s="57"/>
      <c r="GS1058" s="57"/>
      <c r="GT1058" s="57"/>
      <c r="GU1058" s="57"/>
      <c r="GV1058" s="57"/>
      <c r="GW1058" s="57"/>
      <c r="GX1058" s="57"/>
      <c r="GY1058" s="57"/>
      <c r="GZ1058" s="57"/>
      <c r="HA1058" s="57"/>
      <c r="HB1058" s="57"/>
      <c r="HC1058" s="57"/>
      <c r="HD1058" s="57"/>
      <c r="HE1058" s="57"/>
      <c r="HF1058" s="57"/>
      <c r="HG1058" s="57"/>
      <c r="HH1058" s="57"/>
      <c r="HI1058" s="57"/>
      <c r="HJ1058" s="57"/>
      <c r="HK1058" s="57"/>
      <c r="HL1058" s="57"/>
      <c r="HM1058" s="57"/>
      <c r="HN1058" s="57"/>
      <c r="HO1058" s="57"/>
      <c r="HP1058" s="57"/>
      <c r="HQ1058" s="57"/>
      <c r="HR1058" s="57"/>
      <c r="HS1058" s="57"/>
      <c r="HT1058" s="57"/>
      <c r="HU1058" s="57"/>
      <c r="HV1058" s="57"/>
      <c r="HW1058" s="57"/>
      <c r="HX1058" s="57"/>
      <c r="HY1058" s="57"/>
      <c r="HZ1058" s="57"/>
      <c r="IA1058" s="57"/>
      <c r="IB1058" s="57"/>
      <c r="IC1058" s="57"/>
    </row>
    <row r="1059" spans="4:237">
      <c r="D1059" s="57"/>
      <c r="E1059" s="57"/>
      <c r="F1059" s="57"/>
      <c r="G1059" s="57"/>
      <c r="H1059" s="57"/>
      <c r="I1059" s="57"/>
      <c r="J1059" s="57"/>
      <c r="K1059" s="57"/>
      <c r="L1059" s="57"/>
      <c r="M1059" s="57"/>
      <c r="N1059" s="57"/>
      <c r="O1059" s="57"/>
      <c r="P1059" s="57"/>
      <c r="Q1059" s="57"/>
      <c r="R1059" s="57"/>
      <c r="S1059" s="57"/>
      <c r="T1059" s="57"/>
      <c r="U1059" s="57"/>
      <c r="V1059" s="57"/>
      <c r="W1059" s="57"/>
      <c r="X1059" s="57"/>
      <c r="Y1059" s="57"/>
      <c r="Z1059" s="57"/>
      <c r="AA1059" s="57"/>
      <c r="AB1059" s="57"/>
      <c r="AC1059" s="57"/>
      <c r="AD1059" s="57"/>
      <c r="AE1059" s="57"/>
      <c r="AF1059" s="57"/>
      <c r="AG1059" s="57"/>
      <c r="AH1059" s="57"/>
      <c r="AI1059" s="57"/>
      <c r="AJ1059" s="57"/>
      <c r="AK1059" s="57"/>
      <c r="AL1059" s="57"/>
      <c r="AM1059" s="57"/>
      <c r="AN1059" s="57"/>
      <c r="AO1059" s="57"/>
      <c r="AP1059" s="57"/>
      <c r="AQ1059" s="57"/>
      <c r="AR1059" s="57"/>
      <c r="AS1059" s="57"/>
      <c r="AT1059" s="57"/>
      <c r="AU1059" s="57"/>
      <c r="AV1059" s="57"/>
      <c r="AW1059" s="57"/>
      <c r="AX1059" s="57"/>
      <c r="AY1059" s="57"/>
      <c r="AZ1059" s="57"/>
      <c r="BA1059" s="57"/>
      <c r="BB1059" s="57"/>
      <c r="BC1059" s="57"/>
      <c r="BD1059" s="57"/>
      <c r="BE1059" s="57"/>
      <c r="BF1059" s="57"/>
      <c r="BG1059" s="57"/>
      <c r="BH1059" s="57"/>
      <c r="BI1059" s="57"/>
      <c r="BJ1059" s="57"/>
      <c r="BK1059" s="57"/>
      <c r="BL1059" s="57"/>
      <c r="BM1059" s="57"/>
      <c r="BN1059" s="57"/>
      <c r="BO1059" s="57"/>
      <c r="BP1059" s="57"/>
      <c r="BQ1059" s="57"/>
      <c r="BR1059" s="57"/>
      <c r="BS1059" s="57"/>
      <c r="BT1059" s="57"/>
      <c r="BU1059" s="57"/>
      <c r="BV1059" s="57"/>
      <c r="BW1059" s="57"/>
      <c r="BX1059" s="57"/>
      <c r="BY1059" s="57"/>
      <c r="BZ1059" s="57"/>
      <c r="CA1059" s="57"/>
      <c r="CB1059" s="57"/>
      <c r="CC1059" s="57"/>
      <c r="CD1059" s="57"/>
      <c r="CE1059" s="57"/>
      <c r="CF1059" s="57"/>
      <c r="CG1059" s="57"/>
      <c r="CH1059" s="57"/>
      <c r="CI1059" s="57"/>
      <c r="CJ1059" s="57"/>
      <c r="CK1059" s="57"/>
      <c r="CL1059" s="57"/>
      <c r="CM1059" s="57"/>
      <c r="CN1059" s="57"/>
      <c r="CO1059" s="57"/>
      <c r="CP1059" s="57"/>
      <c r="CQ1059" s="57"/>
      <c r="CR1059" s="57"/>
      <c r="CS1059" s="57"/>
      <c r="CT1059" s="57"/>
      <c r="CU1059" s="57"/>
      <c r="CV1059" s="57"/>
      <c r="CW1059" s="57"/>
      <c r="CX1059" s="57"/>
      <c r="CY1059" s="57"/>
      <c r="CZ1059" s="57"/>
      <c r="DA1059" s="57"/>
      <c r="DB1059" s="57"/>
      <c r="DC1059" s="57"/>
      <c r="DD1059" s="57"/>
      <c r="DE1059" s="57"/>
      <c r="DF1059" s="57"/>
      <c r="DG1059" s="57"/>
      <c r="DH1059" s="57"/>
      <c r="DI1059" s="57"/>
      <c r="DJ1059" s="57"/>
      <c r="DK1059" s="57"/>
      <c r="DL1059" s="57"/>
      <c r="DM1059" s="57"/>
      <c r="DN1059" s="57"/>
      <c r="DO1059" s="57"/>
      <c r="DP1059" s="57"/>
      <c r="DQ1059" s="57"/>
      <c r="DR1059" s="57"/>
      <c r="DS1059" s="57"/>
      <c r="DT1059" s="57"/>
      <c r="DU1059" s="57"/>
      <c r="DV1059" s="57"/>
      <c r="DW1059" s="57"/>
      <c r="DX1059" s="57"/>
      <c r="DY1059" s="57"/>
      <c r="DZ1059" s="57"/>
      <c r="EA1059" s="57"/>
      <c r="EB1059" s="57"/>
      <c r="EC1059" s="57"/>
      <c r="ED1059" s="57"/>
      <c r="EE1059" s="57"/>
      <c r="EF1059" s="57"/>
      <c r="EG1059" s="57"/>
      <c r="EH1059" s="57"/>
      <c r="EI1059" s="57"/>
      <c r="EJ1059" s="57"/>
      <c r="EK1059" s="57"/>
      <c r="EL1059" s="57"/>
      <c r="EM1059" s="57"/>
      <c r="EN1059" s="57"/>
      <c r="EO1059" s="57"/>
      <c r="EP1059" s="57"/>
      <c r="EQ1059" s="57"/>
      <c r="ER1059" s="57"/>
      <c r="ES1059" s="57"/>
      <c r="ET1059" s="57"/>
      <c r="EU1059" s="57"/>
      <c r="EV1059" s="57"/>
      <c r="EW1059" s="57"/>
      <c r="EX1059" s="57"/>
      <c r="EY1059" s="57"/>
      <c r="EZ1059" s="57"/>
      <c r="FA1059" s="57"/>
      <c r="FB1059" s="57"/>
      <c r="FC1059" s="57"/>
      <c r="FD1059" s="57"/>
      <c r="FE1059" s="57"/>
      <c r="FF1059" s="57"/>
      <c r="FG1059" s="57"/>
      <c r="FH1059" s="57"/>
      <c r="FI1059" s="57"/>
      <c r="FJ1059" s="57"/>
      <c r="FK1059" s="57"/>
      <c r="FL1059" s="57"/>
      <c r="FM1059" s="57"/>
      <c r="FN1059" s="57"/>
      <c r="FO1059" s="57"/>
      <c r="FP1059" s="57"/>
      <c r="FQ1059" s="57"/>
      <c r="FR1059" s="57"/>
      <c r="FS1059" s="57"/>
      <c r="FT1059" s="57"/>
      <c r="FU1059" s="57"/>
      <c r="FV1059" s="57"/>
      <c r="FW1059" s="57"/>
      <c r="FX1059" s="57"/>
      <c r="FY1059" s="57"/>
      <c r="FZ1059" s="57"/>
      <c r="GA1059" s="57"/>
      <c r="GB1059" s="57"/>
      <c r="GC1059" s="57"/>
      <c r="GD1059" s="57"/>
      <c r="GE1059" s="57"/>
      <c r="GF1059" s="57"/>
      <c r="GG1059" s="57"/>
      <c r="GH1059" s="57"/>
      <c r="GI1059" s="57"/>
      <c r="GJ1059" s="57"/>
      <c r="GK1059" s="57"/>
      <c r="GL1059" s="57"/>
      <c r="GM1059" s="57"/>
      <c r="GN1059" s="57"/>
      <c r="GO1059" s="57"/>
      <c r="GP1059" s="57"/>
      <c r="GQ1059" s="57"/>
      <c r="GR1059" s="57"/>
      <c r="GS1059" s="57"/>
      <c r="GT1059" s="57"/>
      <c r="GU1059" s="57"/>
      <c r="GV1059" s="57"/>
      <c r="GW1059" s="57"/>
      <c r="GX1059" s="57"/>
      <c r="GY1059" s="57"/>
      <c r="GZ1059" s="57"/>
      <c r="HA1059" s="57"/>
      <c r="HB1059" s="57"/>
      <c r="HC1059" s="57"/>
      <c r="HD1059" s="57"/>
      <c r="HE1059" s="57"/>
      <c r="HF1059" s="57"/>
      <c r="HG1059" s="57"/>
      <c r="HH1059" s="57"/>
      <c r="HI1059" s="57"/>
      <c r="HJ1059" s="57"/>
      <c r="HK1059" s="57"/>
      <c r="HL1059" s="57"/>
      <c r="HM1059" s="57"/>
      <c r="HN1059" s="57"/>
      <c r="HO1059" s="57"/>
      <c r="HP1059" s="57"/>
      <c r="HQ1059" s="57"/>
      <c r="HR1059" s="57"/>
      <c r="HS1059" s="57"/>
      <c r="HT1059" s="57"/>
      <c r="HU1059" s="57"/>
      <c r="HV1059" s="57"/>
      <c r="HW1059" s="57"/>
      <c r="HX1059" s="57"/>
      <c r="HY1059" s="57"/>
      <c r="HZ1059" s="57"/>
      <c r="IA1059" s="57"/>
      <c r="IB1059" s="57"/>
      <c r="IC1059" s="57"/>
    </row>
    <row r="1060" spans="4:237">
      <c r="D1060" s="57"/>
      <c r="E1060" s="57"/>
      <c r="F1060" s="57"/>
      <c r="G1060" s="57"/>
      <c r="H1060" s="57"/>
      <c r="I1060" s="57"/>
      <c r="J1060" s="57"/>
      <c r="K1060" s="57"/>
      <c r="L1060" s="57"/>
      <c r="M1060" s="57"/>
      <c r="N1060" s="57"/>
      <c r="O1060" s="57"/>
      <c r="P1060" s="57"/>
      <c r="Q1060" s="57"/>
      <c r="R1060" s="57"/>
      <c r="S1060" s="57"/>
      <c r="T1060" s="57"/>
      <c r="U1060" s="57"/>
      <c r="V1060" s="57"/>
      <c r="W1060" s="57"/>
      <c r="X1060" s="57"/>
      <c r="Y1060" s="57"/>
      <c r="Z1060" s="57"/>
      <c r="AA1060" s="57"/>
      <c r="AB1060" s="57"/>
      <c r="AC1060" s="57"/>
      <c r="AD1060" s="57"/>
      <c r="AE1060" s="57"/>
      <c r="AF1060" s="57"/>
      <c r="AG1060" s="57"/>
      <c r="AH1060" s="57"/>
      <c r="AI1060" s="57"/>
      <c r="AJ1060" s="57"/>
      <c r="AK1060" s="57"/>
      <c r="AL1060" s="57"/>
      <c r="AM1060" s="57"/>
      <c r="AN1060" s="57"/>
      <c r="AO1060" s="57"/>
      <c r="AP1060" s="57"/>
      <c r="AQ1060" s="57"/>
      <c r="AR1060" s="57"/>
      <c r="AS1060" s="57"/>
      <c r="AT1060" s="57"/>
      <c r="AU1060" s="57"/>
      <c r="AV1060" s="57"/>
      <c r="AW1060" s="57"/>
      <c r="AX1060" s="57"/>
      <c r="AY1060" s="57"/>
      <c r="AZ1060" s="57"/>
      <c r="BA1060" s="57"/>
      <c r="BB1060" s="57"/>
      <c r="BC1060" s="57"/>
      <c r="BD1060" s="57"/>
      <c r="BE1060" s="57"/>
      <c r="BF1060" s="57"/>
      <c r="BG1060" s="57"/>
      <c r="BH1060" s="57"/>
      <c r="BI1060" s="57"/>
      <c r="BJ1060" s="57"/>
      <c r="BK1060" s="57"/>
      <c r="BL1060" s="57"/>
      <c r="BM1060" s="57"/>
      <c r="BN1060" s="57"/>
      <c r="BO1060" s="57"/>
      <c r="BP1060" s="57"/>
      <c r="BQ1060" s="57"/>
      <c r="BR1060" s="57"/>
      <c r="BS1060" s="57"/>
      <c r="BT1060" s="57"/>
      <c r="BU1060" s="57"/>
      <c r="BV1060" s="57"/>
      <c r="BW1060" s="57"/>
      <c r="BX1060" s="57"/>
      <c r="BY1060" s="57"/>
      <c r="BZ1060" s="57"/>
      <c r="CA1060" s="57"/>
      <c r="CB1060" s="57"/>
      <c r="CC1060" s="57"/>
      <c r="CD1060" s="57"/>
      <c r="CE1060" s="57"/>
      <c r="CF1060" s="57"/>
      <c r="CG1060" s="57"/>
      <c r="CH1060" s="57"/>
      <c r="CI1060" s="57"/>
      <c r="CJ1060" s="57"/>
      <c r="CK1060" s="57"/>
      <c r="CL1060" s="57"/>
      <c r="CM1060" s="57"/>
      <c r="CN1060" s="57"/>
      <c r="CO1060" s="57"/>
      <c r="CP1060" s="57"/>
      <c r="CQ1060" s="57"/>
      <c r="CR1060" s="57"/>
      <c r="CS1060" s="57"/>
      <c r="CT1060" s="57"/>
      <c r="CU1060" s="57"/>
      <c r="CV1060" s="57"/>
      <c r="CW1060" s="57"/>
      <c r="CX1060" s="57"/>
      <c r="CY1060" s="57"/>
      <c r="CZ1060" s="57"/>
      <c r="DA1060" s="57"/>
      <c r="DB1060" s="57"/>
      <c r="DC1060" s="57"/>
      <c r="DD1060" s="57"/>
      <c r="DE1060" s="57"/>
      <c r="DF1060" s="57"/>
      <c r="DG1060" s="57"/>
      <c r="DH1060" s="57"/>
      <c r="DI1060" s="57"/>
      <c r="DJ1060" s="57"/>
      <c r="DK1060" s="57"/>
      <c r="DL1060" s="57"/>
      <c r="DM1060" s="57"/>
      <c r="DN1060" s="57"/>
      <c r="DO1060" s="57"/>
      <c r="DP1060" s="57"/>
      <c r="DQ1060" s="57"/>
      <c r="DR1060" s="57"/>
      <c r="DS1060" s="57"/>
      <c r="DT1060" s="57"/>
      <c r="DU1060" s="57"/>
      <c r="DV1060" s="57"/>
      <c r="DW1060" s="57"/>
      <c r="DX1060" s="57"/>
      <c r="DY1060" s="57"/>
      <c r="DZ1060" s="57"/>
      <c r="EA1060" s="57"/>
      <c r="EB1060" s="57"/>
      <c r="EC1060" s="57"/>
      <c r="ED1060" s="57"/>
      <c r="EE1060" s="57"/>
      <c r="EF1060" s="57"/>
      <c r="EG1060" s="57"/>
      <c r="EH1060" s="57"/>
      <c r="EI1060" s="57"/>
      <c r="EJ1060" s="57"/>
      <c r="EK1060" s="57"/>
      <c r="EL1060" s="57"/>
      <c r="EM1060" s="57"/>
      <c r="EN1060" s="57"/>
      <c r="EO1060" s="57"/>
      <c r="EP1060" s="57"/>
      <c r="EQ1060" s="57"/>
      <c r="ER1060" s="57"/>
      <c r="ES1060" s="57"/>
      <c r="ET1060" s="57"/>
      <c r="EU1060" s="57"/>
      <c r="EV1060" s="57"/>
      <c r="EW1060" s="57"/>
      <c r="EX1060" s="57"/>
      <c r="EY1060" s="57"/>
      <c r="EZ1060" s="57"/>
      <c r="FA1060" s="57"/>
      <c r="FB1060" s="57"/>
      <c r="FC1060" s="57"/>
      <c r="FD1060" s="57"/>
      <c r="FE1060" s="57"/>
      <c r="FF1060" s="57"/>
      <c r="FG1060" s="57"/>
      <c r="FH1060" s="57"/>
      <c r="FI1060" s="57"/>
      <c r="FJ1060" s="57"/>
      <c r="FK1060" s="57"/>
      <c r="FL1060" s="57"/>
      <c r="FM1060" s="57"/>
      <c r="FN1060" s="57"/>
      <c r="FO1060" s="57"/>
      <c r="FP1060" s="57"/>
      <c r="FQ1060" s="57"/>
      <c r="FR1060" s="57"/>
      <c r="FS1060" s="57"/>
      <c r="FT1060" s="57"/>
      <c r="FU1060" s="57"/>
      <c r="FV1060" s="57"/>
      <c r="FW1060" s="57"/>
      <c r="FX1060" s="57"/>
      <c r="FY1060" s="57"/>
      <c r="FZ1060" s="57"/>
      <c r="GA1060" s="57"/>
      <c r="GB1060" s="57"/>
      <c r="GC1060" s="57"/>
      <c r="GD1060" s="57"/>
      <c r="GE1060" s="57"/>
      <c r="GF1060" s="57"/>
      <c r="GG1060" s="57"/>
      <c r="GH1060" s="57"/>
      <c r="GI1060" s="57"/>
      <c r="GJ1060" s="57"/>
      <c r="GK1060" s="57"/>
      <c r="GL1060" s="57"/>
      <c r="GM1060" s="57"/>
      <c r="GN1060" s="57"/>
      <c r="GO1060" s="57"/>
      <c r="GP1060" s="57"/>
      <c r="GQ1060" s="57"/>
      <c r="GR1060" s="57"/>
      <c r="GS1060" s="57"/>
      <c r="GT1060" s="57"/>
      <c r="GU1060" s="57"/>
      <c r="GV1060" s="57"/>
      <c r="GW1060" s="57"/>
      <c r="GX1060" s="57"/>
      <c r="GY1060" s="57"/>
      <c r="GZ1060" s="57"/>
      <c r="HA1060" s="57"/>
      <c r="HB1060" s="57"/>
      <c r="HC1060" s="57"/>
      <c r="HD1060" s="57"/>
      <c r="HE1060" s="57"/>
      <c r="HF1060" s="57"/>
      <c r="HG1060" s="57"/>
      <c r="HH1060" s="57"/>
      <c r="HI1060" s="57"/>
      <c r="HJ1060" s="57"/>
      <c r="HK1060" s="57"/>
      <c r="HL1060" s="57"/>
      <c r="HM1060" s="57"/>
      <c r="HN1060" s="57"/>
      <c r="HO1060" s="57"/>
      <c r="HP1060" s="57"/>
      <c r="HQ1060" s="57"/>
      <c r="HR1060" s="57"/>
      <c r="HS1060" s="57"/>
      <c r="HT1060" s="57"/>
      <c r="HU1060" s="57"/>
      <c r="HV1060" s="57"/>
      <c r="HW1060" s="57"/>
      <c r="HX1060" s="57"/>
      <c r="HY1060" s="57"/>
      <c r="HZ1060" s="57"/>
      <c r="IA1060" s="57"/>
      <c r="IB1060" s="57"/>
      <c r="IC1060" s="57"/>
    </row>
    <row r="1061" spans="4:237">
      <c r="D1061" s="57"/>
      <c r="E1061" s="57"/>
      <c r="F1061" s="57"/>
      <c r="G1061" s="57"/>
      <c r="H1061" s="57"/>
      <c r="I1061" s="57"/>
      <c r="J1061" s="57"/>
      <c r="K1061" s="57"/>
      <c r="L1061" s="57"/>
      <c r="M1061" s="57"/>
      <c r="N1061" s="57"/>
      <c r="O1061" s="57"/>
      <c r="P1061" s="57"/>
      <c r="Q1061" s="57"/>
      <c r="R1061" s="57"/>
      <c r="S1061" s="57"/>
      <c r="T1061" s="57"/>
      <c r="U1061" s="57"/>
      <c r="V1061" s="57"/>
      <c r="W1061" s="57"/>
      <c r="X1061" s="57"/>
      <c r="Y1061" s="57"/>
      <c r="Z1061" s="57"/>
      <c r="AA1061" s="57"/>
      <c r="AB1061" s="57"/>
      <c r="AC1061" s="57"/>
      <c r="AD1061" s="57"/>
      <c r="AE1061" s="57"/>
      <c r="AF1061" s="57"/>
      <c r="AG1061" s="57"/>
      <c r="AH1061" s="57"/>
      <c r="AI1061" s="57"/>
      <c r="AJ1061" s="57"/>
      <c r="AK1061" s="57"/>
      <c r="AL1061" s="57"/>
      <c r="AM1061" s="57"/>
      <c r="AN1061" s="57"/>
      <c r="AO1061" s="57"/>
      <c r="AP1061" s="57"/>
      <c r="AQ1061" s="57"/>
      <c r="AR1061" s="57"/>
      <c r="AS1061" s="57"/>
      <c r="AT1061" s="57"/>
      <c r="AU1061" s="57"/>
      <c r="AV1061" s="57"/>
      <c r="AW1061" s="57"/>
      <c r="AX1061" s="57"/>
      <c r="AY1061" s="57"/>
      <c r="AZ1061" s="57"/>
      <c r="BA1061" s="57"/>
      <c r="BB1061" s="57"/>
      <c r="BC1061" s="57"/>
      <c r="BD1061" s="57"/>
      <c r="BE1061" s="57"/>
      <c r="BF1061" s="57"/>
      <c r="BG1061" s="57"/>
      <c r="BH1061" s="57"/>
      <c r="BI1061" s="57"/>
      <c r="BJ1061" s="57"/>
      <c r="BK1061" s="57"/>
      <c r="BL1061" s="57"/>
      <c r="BM1061" s="57"/>
      <c r="BN1061" s="57"/>
      <c r="BO1061" s="57"/>
      <c r="BP1061" s="57"/>
      <c r="BQ1061" s="57"/>
      <c r="BR1061" s="57"/>
      <c r="BS1061" s="57"/>
      <c r="BT1061" s="57"/>
      <c r="BU1061" s="57"/>
      <c r="BV1061" s="57"/>
      <c r="BW1061" s="57"/>
      <c r="BX1061" s="57"/>
      <c r="BY1061" s="57"/>
      <c r="BZ1061" s="57"/>
      <c r="CA1061" s="57"/>
      <c r="CB1061" s="57"/>
      <c r="CC1061" s="57"/>
      <c r="CD1061" s="57"/>
      <c r="CE1061" s="57"/>
      <c r="CF1061" s="57"/>
      <c r="CG1061" s="57"/>
      <c r="CH1061" s="57"/>
      <c r="CI1061" s="57"/>
      <c r="CJ1061" s="57"/>
      <c r="CK1061" s="57"/>
      <c r="CL1061" s="57"/>
      <c r="CM1061" s="57"/>
      <c r="CN1061" s="57"/>
      <c r="CO1061" s="57"/>
      <c r="CP1061" s="57"/>
      <c r="CQ1061" s="57"/>
      <c r="CR1061" s="57"/>
      <c r="CS1061" s="57"/>
      <c r="CT1061" s="57"/>
      <c r="CU1061" s="57"/>
      <c r="CV1061" s="57"/>
      <c r="CW1061" s="57"/>
      <c r="CX1061" s="57"/>
      <c r="CY1061" s="57"/>
      <c r="CZ1061" s="57"/>
      <c r="DA1061" s="57"/>
      <c r="DB1061" s="57"/>
      <c r="DC1061" s="57"/>
      <c r="DD1061" s="57"/>
      <c r="DE1061" s="57"/>
      <c r="DF1061" s="57"/>
      <c r="DG1061" s="57"/>
      <c r="DH1061" s="57"/>
      <c r="DI1061" s="57"/>
      <c r="DJ1061" s="57"/>
      <c r="DK1061" s="57"/>
      <c r="DL1061" s="57"/>
      <c r="DM1061" s="57"/>
      <c r="DN1061" s="57"/>
      <c r="DO1061" s="57"/>
      <c r="DP1061" s="57"/>
      <c r="DQ1061" s="57"/>
      <c r="DR1061" s="57"/>
      <c r="DS1061" s="57"/>
      <c r="DT1061" s="57"/>
      <c r="DU1061" s="57"/>
      <c r="DV1061" s="57"/>
      <c r="DW1061" s="57"/>
      <c r="DX1061" s="57"/>
      <c r="DY1061" s="57"/>
      <c r="DZ1061" s="57"/>
      <c r="EA1061" s="57"/>
      <c r="EB1061" s="57"/>
      <c r="EC1061" s="57"/>
      <c r="ED1061" s="57"/>
      <c r="EE1061" s="57"/>
      <c r="EF1061" s="57"/>
      <c r="EG1061" s="57"/>
      <c r="EH1061" s="57"/>
      <c r="EI1061" s="57"/>
      <c r="EJ1061" s="57"/>
      <c r="EK1061" s="57"/>
      <c r="EL1061" s="57"/>
      <c r="EM1061" s="57"/>
      <c r="EN1061" s="57"/>
      <c r="EO1061" s="57"/>
      <c r="EP1061" s="57"/>
      <c r="EQ1061" s="57"/>
      <c r="ER1061" s="57"/>
      <c r="ES1061" s="57"/>
      <c r="ET1061" s="57"/>
      <c r="EU1061" s="57"/>
      <c r="EV1061" s="57"/>
      <c r="EW1061" s="57"/>
      <c r="EX1061" s="57"/>
      <c r="EY1061" s="57"/>
      <c r="EZ1061" s="57"/>
      <c r="FA1061" s="57"/>
      <c r="FB1061" s="57"/>
      <c r="FC1061" s="57"/>
      <c r="FD1061" s="57"/>
      <c r="FE1061" s="57"/>
      <c r="FF1061" s="57"/>
      <c r="FG1061" s="57"/>
      <c r="FH1061" s="57"/>
      <c r="FI1061" s="57"/>
      <c r="FJ1061" s="57"/>
      <c r="FK1061" s="57"/>
      <c r="FL1061" s="57"/>
      <c r="FM1061" s="57"/>
      <c r="FN1061" s="57"/>
      <c r="FO1061" s="57"/>
      <c r="FP1061" s="57"/>
      <c r="FQ1061" s="57"/>
      <c r="FR1061" s="57"/>
      <c r="FS1061" s="57"/>
      <c r="FT1061" s="57"/>
      <c r="FU1061" s="57"/>
      <c r="FV1061" s="57"/>
      <c r="FW1061" s="57"/>
      <c r="FX1061" s="57"/>
      <c r="FY1061" s="57"/>
      <c r="FZ1061" s="57"/>
      <c r="GA1061" s="57"/>
      <c r="GB1061" s="57"/>
      <c r="GC1061" s="57"/>
      <c r="GD1061" s="57"/>
      <c r="GE1061" s="57"/>
      <c r="GF1061" s="57"/>
      <c r="GG1061" s="57"/>
      <c r="GH1061" s="57"/>
      <c r="GI1061" s="57"/>
      <c r="GJ1061" s="57"/>
      <c r="GK1061" s="57"/>
      <c r="GL1061" s="57"/>
      <c r="GM1061" s="57"/>
      <c r="GN1061" s="57"/>
      <c r="GO1061" s="57"/>
      <c r="GP1061" s="57"/>
      <c r="GQ1061" s="57"/>
      <c r="GR1061" s="57"/>
      <c r="GS1061" s="57"/>
      <c r="GT1061" s="57"/>
      <c r="GU1061" s="57"/>
      <c r="GV1061" s="57"/>
      <c r="GW1061" s="57"/>
      <c r="GX1061" s="57"/>
      <c r="GY1061" s="57"/>
      <c r="GZ1061" s="57"/>
      <c r="HA1061" s="57"/>
      <c r="HB1061" s="57"/>
      <c r="HC1061" s="57"/>
      <c r="HD1061" s="57"/>
      <c r="HE1061" s="57"/>
      <c r="HF1061" s="57"/>
      <c r="HG1061" s="57"/>
      <c r="HH1061" s="57"/>
      <c r="HI1061" s="57"/>
      <c r="HJ1061" s="57"/>
      <c r="HK1061" s="57"/>
      <c r="HL1061" s="57"/>
      <c r="HM1061" s="57"/>
      <c r="HN1061" s="57"/>
      <c r="HO1061" s="57"/>
      <c r="HP1061" s="57"/>
      <c r="HQ1061" s="57"/>
      <c r="HR1061" s="57"/>
      <c r="HS1061" s="57"/>
      <c r="HT1061" s="57"/>
      <c r="HU1061" s="57"/>
      <c r="HV1061" s="57"/>
      <c r="HW1061" s="57"/>
      <c r="HX1061" s="57"/>
      <c r="HY1061" s="57"/>
      <c r="HZ1061" s="57"/>
      <c r="IA1061" s="57"/>
      <c r="IB1061" s="57"/>
      <c r="IC1061" s="57"/>
    </row>
    <row r="1062" spans="4:237">
      <c r="D1062" s="57"/>
      <c r="E1062" s="57"/>
      <c r="F1062" s="57"/>
      <c r="G1062" s="57"/>
      <c r="H1062" s="57"/>
      <c r="I1062" s="57"/>
      <c r="J1062" s="57"/>
      <c r="K1062" s="57"/>
      <c r="L1062" s="57"/>
      <c r="M1062" s="57"/>
      <c r="N1062" s="57"/>
      <c r="O1062" s="57"/>
      <c r="P1062" s="57"/>
      <c r="Q1062" s="57"/>
      <c r="R1062" s="57"/>
      <c r="S1062" s="57"/>
      <c r="T1062" s="57"/>
      <c r="U1062" s="57"/>
      <c r="V1062" s="57"/>
      <c r="W1062" s="57"/>
      <c r="X1062" s="57"/>
      <c r="Y1062" s="57"/>
      <c r="Z1062" s="57"/>
      <c r="AA1062" s="57"/>
      <c r="AB1062" s="57"/>
      <c r="AC1062" s="57"/>
      <c r="AD1062" s="57"/>
      <c r="AE1062" s="57"/>
      <c r="AF1062" s="57"/>
      <c r="AG1062" s="57"/>
      <c r="AH1062" s="57"/>
      <c r="AI1062" s="57"/>
      <c r="AJ1062" s="57"/>
      <c r="AK1062" s="57"/>
      <c r="AL1062" s="57"/>
      <c r="AM1062" s="57"/>
      <c r="AN1062" s="57"/>
      <c r="AO1062" s="57"/>
      <c r="AP1062" s="57"/>
      <c r="AQ1062" s="57"/>
      <c r="AR1062" s="57"/>
      <c r="AS1062" s="57"/>
      <c r="AT1062" s="57"/>
      <c r="AU1062" s="57"/>
      <c r="AV1062" s="57"/>
      <c r="AW1062" s="57"/>
      <c r="AX1062" s="57"/>
      <c r="AY1062" s="57"/>
      <c r="AZ1062" s="57"/>
      <c r="BA1062" s="57"/>
      <c r="BB1062" s="57"/>
      <c r="BC1062" s="57"/>
      <c r="BD1062" s="57"/>
      <c r="BE1062" s="57"/>
      <c r="BF1062" s="57"/>
      <c r="BG1062" s="57"/>
      <c r="BH1062" s="57"/>
      <c r="BI1062" s="57"/>
      <c r="BJ1062" s="57"/>
      <c r="BK1062" s="57"/>
      <c r="BL1062" s="57"/>
      <c r="BM1062" s="57"/>
      <c r="BN1062" s="57"/>
      <c r="BO1062" s="57"/>
      <c r="BP1062" s="57"/>
      <c r="BQ1062" s="57"/>
      <c r="BR1062" s="57"/>
      <c r="BS1062" s="57"/>
      <c r="BT1062" s="57"/>
      <c r="BU1062" s="57"/>
      <c r="BV1062" s="57"/>
      <c r="BW1062" s="57"/>
      <c r="BX1062" s="57"/>
      <c r="BY1062" s="57"/>
      <c r="BZ1062" s="57"/>
      <c r="CA1062" s="57"/>
      <c r="CB1062" s="57"/>
      <c r="CC1062" s="57"/>
      <c r="CD1062" s="57"/>
      <c r="CE1062" s="57"/>
      <c r="CF1062" s="57"/>
      <c r="CG1062" s="57"/>
      <c r="CH1062" s="57"/>
      <c r="CI1062" s="57"/>
      <c r="CJ1062" s="57"/>
      <c r="CK1062" s="57"/>
      <c r="CL1062" s="57"/>
      <c r="CM1062" s="57"/>
      <c r="CN1062" s="57"/>
      <c r="CO1062" s="57"/>
      <c r="CP1062" s="57"/>
      <c r="CQ1062" s="57"/>
      <c r="CR1062" s="57"/>
      <c r="CS1062" s="57"/>
      <c r="CT1062" s="57"/>
      <c r="CU1062" s="57"/>
      <c r="CV1062" s="57"/>
      <c r="CW1062" s="57"/>
      <c r="CX1062" s="57"/>
      <c r="CY1062" s="57"/>
      <c r="CZ1062" s="57"/>
      <c r="DA1062" s="57"/>
      <c r="DB1062" s="57"/>
      <c r="DC1062" s="57"/>
      <c r="DD1062" s="57"/>
      <c r="DE1062" s="57"/>
      <c r="DF1062" s="57"/>
      <c r="DG1062" s="57"/>
      <c r="DH1062" s="57"/>
      <c r="DI1062" s="57"/>
      <c r="DJ1062" s="57"/>
      <c r="DK1062" s="57"/>
      <c r="DL1062" s="57"/>
      <c r="DM1062" s="57"/>
      <c r="DN1062" s="57"/>
      <c r="DO1062" s="57"/>
      <c r="DP1062" s="57"/>
      <c r="DQ1062" s="57"/>
      <c r="DR1062" s="57"/>
      <c r="DS1062" s="57"/>
      <c r="DT1062" s="57"/>
      <c r="DU1062" s="57"/>
      <c r="DV1062" s="57"/>
      <c r="DW1062" s="57"/>
      <c r="DX1062" s="57"/>
      <c r="DY1062" s="57"/>
      <c r="DZ1062" s="57"/>
      <c r="EA1062" s="57"/>
      <c r="EB1062" s="57"/>
      <c r="EC1062" s="57"/>
      <c r="ED1062" s="57"/>
      <c r="EE1062" s="57"/>
      <c r="EF1062" s="57"/>
      <c r="EG1062" s="57"/>
      <c r="EH1062" s="57"/>
      <c r="EI1062" s="57"/>
      <c r="EJ1062" s="57"/>
      <c r="EK1062" s="57"/>
      <c r="EL1062" s="57"/>
      <c r="EM1062" s="57"/>
      <c r="EN1062" s="57"/>
      <c r="EO1062" s="57"/>
      <c r="EP1062" s="57"/>
      <c r="EQ1062" s="57"/>
      <c r="ER1062" s="57"/>
      <c r="ES1062" s="57"/>
      <c r="ET1062" s="57"/>
      <c r="EU1062" s="57"/>
      <c r="EV1062" s="57"/>
      <c r="EW1062" s="57"/>
      <c r="EX1062" s="57"/>
      <c r="EY1062" s="57"/>
      <c r="EZ1062" s="57"/>
      <c r="FA1062" s="57"/>
      <c r="FB1062" s="57"/>
      <c r="FC1062" s="57"/>
      <c r="FD1062" s="57"/>
      <c r="FE1062" s="57"/>
      <c r="FF1062" s="57"/>
      <c r="FG1062" s="57"/>
      <c r="FH1062" s="57"/>
      <c r="FI1062" s="57"/>
      <c r="FJ1062" s="57"/>
      <c r="FK1062" s="57"/>
      <c r="FL1062" s="57"/>
      <c r="FM1062" s="57"/>
      <c r="FN1062" s="57"/>
      <c r="FO1062" s="57"/>
      <c r="FP1062" s="57"/>
      <c r="FQ1062" s="57"/>
      <c r="FR1062" s="57"/>
      <c r="FS1062" s="57"/>
      <c r="FT1062" s="57"/>
      <c r="FU1062" s="57"/>
      <c r="FV1062" s="57"/>
      <c r="FW1062" s="57"/>
      <c r="FX1062" s="57"/>
      <c r="FY1062" s="57"/>
      <c r="FZ1062" s="57"/>
      <c r="GA1062" s="57"/>
      <c r="GB1062" s="57"/>
      <c r="GC1062" s="57"/>
      <c r="GD1062" s="57"/>
      <c r="GE1062" s="57"/>
      <c r="GF1062" s="57"/>
      <c r="GG1062" s="57"/>
      <c r="GH1062" s="57"/>
      <c r="GI1062" s="57"/>
      <c r="GJ1062" s="57"/>
      <c r="GK1062" s="57"/>
      <c r="GL1062" s="57"/>
      <c r="GM1062" s="57"/>
      <c r="GN1062" s="57"/>
      <c r="GO1062" s="57"/>
      <c r="GP1062" s="57"/>
      <c r="GQ1062" s="57"/>
      <c r="GR1062" s="57"/>
      <c r="GS1062" s="57"/>
      <c r="GT1062" s="57"/>
      <c r="GU1062" s="57"/>
      <c r="GV1062" s="57"/>
      <c r="GW1062" s="57"/>
      <c r="GX1062" s="57"/>
      <c r="GY1062" s="57"/>
      <c r="GZ1062" s="57"/>
      <c r="HA1062" s="57"/>
      <c r="HB1062" s="57"/>
      <c r="HC1062" s="57"/>
      <c r="HD1062" s="57"/>
      <c r="HE1062" s="57"/>
      <c r="HF1062" s="57"/>
      <c r="HG1062" s="57"/>
      <c r="HH1062" s="57"/>
      <c r="HI1062" s="57"/>
      <c r="HJ1062" s="57"/>
      <c r="HK1062" s="57"/>
      <c r="HL1062" s="57"/>
      <c r="HM1062" s="57"/>
      <c r="HN1062" s="57"/>
      <c r="HO1062" s="57"/>
      <c r="HP1062" s="57"/>
      <c r="HQ1062" s="57"/>
      <c r="HR1062" s="57"/>
      <c r="HS1062" s="57"/>
      <c r="HT1062" s="57"/>
      <c r="HU1062" s="57"/>
      <c r="HV1062" s="57"/>
      <c r="HW1062" s="57"/>
      <c r="HX1062" s="57"/>
      <c r="HY1062" s="57"/>
      <c r="HZ1062" s="57"/>
      <c r="IA1062" s="57"/>
      <c r="IB1062" s="57"/>
      <c r="IC1062" s="57"/>
    </row>
    <row r="1063" spans="4:237">
      <c r="D1063" s="57"/>
      <c r="E1063" s="57"/>
      <c r="F1063" s="57"/>
      <c r="G1063" s="57"/>
      <c r="H1063" s="57"/>
      <c r="I1063" s="57"/>
      <c r="J1063" s="57"/>
      <c r="K1063" s="57"/>
      <c r="L1063" s="57"/>
      <c r="M1063" s="57"/>
      <c r="N1063" s="57"/>
      <c r="O1063" s="57"/>
      <c r="P1063" s="57"/>
      <c r="Q1063" s="57"/>
      <c r="R1063" s="57"/>
      <c r="S1063" s="57"/>
      <c r="T1063" s="57"/>
      <c r="U1063" s="57"/>
      <c r="V1063" s="57"/>
      <c r="W1063" s="57"/>
      <c r="X1063" s="57"/>
      <c r="Y1063" s="57"/>
      <c r="Z1063" s="57"/>
      <c r="AA1063" s="57"/>
      <c r="AB1063" s="57"/>
      <c r="AC1063" s="57"/>
      <c r="AD1063" s="57"/>
      <c r="AE1063" s="57"/>
      <c r="AF1063" s="57"/>
      <c r="AG1063" s="57"/>
      <c r="AH1063" s="57"/>
      <c r="AI1063" s="57"/>
      <c r="AJ1063" s="57"/>
      <c r="AK1063" s="57"/>
      <c r="AL1063" s="57"/>
      <c r="AM1063" s="57"/>
      <c r="AN1063" s="57"/>
      <c r="AO1063" s="57"/>
      <c r="AP1063" s="57"/>
      <c r="AQ1063" s="57"/>
      <c r="AR1063" s="57"/>
      <c r="AS1063" s="57"/>
      <c r="AT1063" s="57"/>
      <c r="AU1063" s="57"/>
      <c r="AV1063" s="57"/>
      <c r="AW1063" s="57"/>
      <c r="AX1063" s="57"/>
      <c r="AY1063" s="57"/>
      <c r="AZ1063" s="57"/>
      <c r="BA1063" s="57"/>
      <c r="BB1063" s="57"/>
      <c r="BC1063" s="57"/>
      <c r="BD1063" s="57"/>
      <c r="BE1063" s="57"/>
      <c r="BF1063" s="57"/>
      <c r="BG1063" s="57"/>
      <c r="BH1063" s="57"/>
      <c r="BI1063" s="57"/>
      <c r="BJ1063" s="57"/>
      <c r="BK1063" s="57"/>
      <c r="BL1063" s="57"/>
      <c r="BM1063" s="57"/>
      <c r="BN1063" s="57"/>
      <c r="BO1063" s="57"/>
      <c r="BP1063" s="57"/>
      <c r="BQ1063" s="57"/>
      <c r="BR1063" s="57"/>
      <c r="BS1063" s="57"/>
      <c r="BT1063" s="57"/>
      <c r="BU1063" s="57"/>
      <c r="BV1063" s="57"/>
      <c r="BW1063" s="57"/>
      <c r="BX1063" s="57"/>
      <c r="BY1063" s="57"/>
      <c r="BZ1063" s="57"/>
      <c r="CA1063" s="57"/>
      <c r="CB1063" s="57"/>
      <c r="CC1063" s="57"/>
      <c r="CD1063" s="57"/>
      <c r="CE1063" s="57"/>
      <c r="CF1063" s="57"/>
      <c r="CG1063" s="57"/>
      <c r="CH1063" s="57"/>
      <c r="CI1063" s="57"/>
      <c r="CJ1063" s="57"/>
      <c r="CK1063" s="57"/>
      <c r="CL1063" s="57"/>
      <c r="CM1063" s="57"/>
      <c r="CN1063" s="57"/>
      <c r="CO1063" s="57"/>
      <c r="CP1063" s="57"/>
      <c r="CQ1063" s="57"/>
      <c r="CR1063" s="57"/>
      <c r="CS1063" s="57"/>
      <c r="CT1063" s="57"/>
      <c r="CU1063" s="57"/>
      <c r="CV1063" s="57"/>
      <c r="CW1063" s="57"/>
      <c r="CX1063" s="57"/>
      <c r="CY1063" s="57"/>
      <c r="CZ1063" s="57"/>
      <c r="DA1063" s="57"/>
      <c r="DB1063" s="57"/>
      <c r="DC1063" s="57"/>
      <c r="DD1063" s="57"/>
      <c r="DE1063" s="57"/>
      <c r="DF1063" s="57"/>
      <c r="DG1063" s="57"/>
      <c r="DH1063" s="57"/>
      <c r="DI1063" s="57"/>
      <c r="DJ1063" s="57"/>
      <c r="DK1063" s="57"/>
      <c r="DL1063" s="57"/>
      <c r="DM1063" s="57"/>
      <c r="DN1063" s="57"/>
      <c r="DO1063" s="57"/>
      <c r="DP1063" s="57"/>
      <c r="DQ1063" s="57"/>
      <c r="DR1063" s="57"/>
      <c r="DS1063" s="57"/>
      <c r="DT1063" s="57"/>
      <c r="DU1063" s="57"/>
      <c r="DV1063" s="57"/>
      <c r="DW1063" s="57"/>
      <c r="DX1063" s="57"/>
      <c r="DY1063" s="57"/>
      <c r="DZ1063" s="57"/>
      <c r="EA1063" s="57"/>
      <c r="EB1063" s="57"/>
      <c r="EC1063" s="57"/>
      <c r="ED1063" s="57"/>
      <c r="EE1063" s="57"/>
      <c r="EF1063" s="57"/>
      <c r="EG1063" s="57"/>
      <c r="EH1063" s="57"/>
      <c r="EI1063" s="57"/>
      <c r="EJ1063" s="57"/>
      <c r="EK1063" s="57"/>
      <c r="EL1063" s="57"/>
      <c r="EM1063" s="57"/>
      <c r="EN1063" s="57"/>
      <c r="EO1063" s="57"/>
      <c r="EP1063" s="57"/>
      <c r="EQ1063" s="57"/>
      <c r="ER1063" s="57"/>
      <c r="ES1063" s="57"/>
      <c r="ET1063" s="57"/>
      <c r="EU1063" s="57"/>
      <c r="EV1063" s="57"/>
      <c r="EW1063" s="57"/>
      <c r="EX1063" s="57"/>
      <c r="EY1063" s="57"/>
      <c r="EZ1063" s="57"/>
      <c r="FA1063" s="57"/>
      <c r="FB1063" s="57"/>
      <c r="FC1063" s="57"/>
      <c r="FD1063" s="57"/>
      <c r="FE1063" s="57"/>
      <c r="FF1063" s="57"/>
      <c r="FG1063" s="57"/>
      <c r="FH1063" s="57"/>
      <c r="FI1063" s="57"/>
      <c r="FJ1063" s="57"/>
      <c r="FK1063" s="57"/>
      <c r="FL1063" s="57"/>
      <c r="FM1063" s="57"/>
      <c r="FN1063" s="57"/>
      <c r="FO1063" s="57"/>
      <c r="FP1063" s="57"/>
      <c r="FQ1063" s="57"/>
      <c r="FR1063" s="57"/>
      <c r="FS1063" s="57"/>
      <c r="FT1063" s="57"/>
      <c r="FU1063" s="57"/>
      <c r="FV1063" s="57"/>
      <c r="FW1063" s="57"/>
      <c r="FX1063" s="57"/>
      <c r="FY1063" s="57"/>
      <c r="FZ1063" s="57"/>
      <c r="GA1063" s="57"/>
      <c r="GB1063" s="57"/>
      <c r="GC1063" s="57"/>
      <c r="GD1063" s="57"/>
      <c r="GE1063" s="57"/>
      <c r="GF1063" s="57"/>
      <c r="GG1063" s="57"/>
      <c r="GH1063" s="57"/>
      <c r="GI1063" s="57"/>
      <c r="GJ1063" s="57"/>
      <c r="GK1063" s="57"/>
      <c r="GL1063" s="57"/>
      <c r="GM1063" s="57"/>
      <c r="GN1063" s="57"/>
      <c r="GO1063" s="57"/>
      <c r="GP1063" s="57"/>
      <c r="GQ1063" s="57"/>
      <c r="GR1063" s="57"/>
      <c r="GS1063" s="57"/>
      <c r="GT1063" s="57"/>
      <c r="GU1063" s="57"/>
      <c r="GV1063" s="57"/>
      <c r="GW1063" s="57"/>
      <c r="GX1063" s="57"/>
      <c r="GY1063" s="57"/>
      <c r="GZ1063" s="57"/>
      <c r="HA1063" s="57"/>
      <c r="HB1063" s="57"/>
      <c r="HC1063" s="57"/>
      <c r="HD1063" s="57"/>
      <c r="HE1063" s="57"/>
      <c r="HF1063" s="57"/>
      <c r="HG1063" s="57"/>
      <c r="HH1063" s="57"/>
      <c r="HI1063" s="57"/>
      <c r="HJ1063" s="57"/>
      <c r="HK1063" s="57"/>
      <c r="HL1063" s="57"/>
      <c r="HM1063" s="57"/>
      <c r="HN1063" s="57"/>
      <c r="HO1063" s="57"/>
      <c r="HP1063" s="57"/>
      <c r="HQ1063" s="57"/>
      <c r="HR1063" s="57"/>
      <c r="HS1063" s="57"/>
      <c r="HT1063" s="57"/>
      <c r="HU1063" s="57"/>
      <c r="HV1063" s="57"/>
      <c r="HW1063" s="57"/>
      <c r="HX1063" s="57"/>
      <c r="HY1063" s="57"/>
      <c r="HZ1063" s="57"/>
      <c r="IA1063" s="57"/>
      <c r="IB1063" s="57"/>
      <c r="IC1063" s="57"/>
    </row>
    <row r="1064" spans="4:237">
      <c r="D1064" s="57"/>
      <c r="E1064" s="57"/>
      <c r="F1064" s="57"/>
      <c r="G1064" s="57"/>
      <c r="H1064" s="57"/>
      <c r="I1064" s="57"/>
      <c r="J1064" s="57"/>
      <c r="K1064" s="57"/>
      <c r="L1064" s="57"/>
      <c r="M1064" s="57"/>
      <c r="N1064" s="57"/>
      <c r="O1064" s="57"/>
      <c r="P1064" s="57"/>
      <c r="Q1064" s="57"/>
      <c r="R1064" s="57"/>
      <c r="S1064" s="57"/>
      <c r="T1064" s="57"/>
      <c r="U1064" s="57"/>
      <c r="V1064" s="57"/>
      <c r="W1064" s="57"/>
      <c r="X1064" s="57"/>
      <c r="Y1064" s="57"/>
      <c r="Z1064" s="57"/>
      <c r="AA1064" s="57"/>
      <c r="AB1064" s="57"/>
      <c r="AC1064" s="57"/>
      <c r="AD1064" s="57"/>
      <c r="AE1064" s="57"/>
      <c r="AF1064" s="57"/>
      <c r="AG1064" s="57"/>
      <c r="AH1064" s="57"/>
      <c r="AI1064" s="57"/>
      <c r="AJ1064" s="57"/>
      <c r="AK1064" s="57"/>
      <c r="AL1064" s="57"/>
      <c r="AM1064" s="57"/>
      <c r="AN1064" s="57"/>
      <c r="AO1064" s="57"/>
      <c r="AP1064" s="57"/>
      <c r="AQ1064" s="57"/>
      <c r="AR1064" s="57"/>
      <c r="AS1064" s="57"/>
      <c r="AT1064" s="57"/>
      <c r="AU1064" s="57"/>
      <c r="AV1064" s="57"/>
      <c r="AW1064" s="57"/>
      <c r="AX1064" s="57"/>
      <c r="AY1064" s="57"/>
      <c r="AZ1064" s="57"/>
      <c r="BA1064" s="57"/>
      <c r="BB1064" s="57"/>
      <c r="BC1064" s="57"/>
      <c r="BD1064" s="57"/>
      <c r="BE1064" s="57"/>
      <c r="BF1064" s="57"/>
      <c r="BG1064" s="57"/>
      <c r="BH1064" s="57"/>
      <c r="BI1064" s="57"/>
      <c r="BJ1064" s="57"/>
      <c r="BK1064" s="57"/>
      <c r="BL1064" s="57"/>
      <c r="BM1064" s="57"/>
      <c r="BN1064" s="57"/>
      <c r="BO1064" s="57"/>
      <c r="BP1064" s="57"/>
      <c r="BQ1064" s="57"/>
      <c r="BR1064" s="57"/>
      <c r="BS1064" s="57"/>
      <c r="BT1064" s="57"/>
      <c r="BU1064" s="57"/>
      <c r="BV1064" s="57"/>
      <c r="BW1064" s="57"/>
      <c r="BX1064" s="57"/>
      <c r="BY1064" s="57"/>
      <c r="BZ1064" s="57"/>
      <c r="CA1064" s="57"/>
      <c r="CB1064" s="57"/>
      <c r="CC1064" s="57"/>
      <c r="CD1064" s="57"/>
      <c r="CE1064" s="57"/>
      <c r="CF1064" s="57"/>
      <c r="CG1064" s="57"/>
      <c r="CH1064" s="57"/>
      <c r="CI1064" s="57"/>
      <c r="CJ1064" s="57"/>
      <c r="CK1064" s="57"/>
      <c r="CL1064" s="57"/>
      <c r="CM1064" s="57"/>
      <c r="CN1064" s="57"/>
      <c r="CO1064" s="57"/>
      <c r="CP1064" s="57"/>
      <c r="CQ1064" s="57"/>
      <c r="CR1064" s="57"/>
      <c r="CS1064" s="57"/>
      <c r="CT1064" s="57"/>
      <c r="CU1064" s="57"/>
      <c r="CV1064" s="57"/>
      <c r="CW1064" s="57"/>
      <c r="CX1064" s="57"/>
      <c r="CY1064" s="57"/>
      <c r="CZ1064" s="57"/>
      <c r="DA1064" s="57"/>
      <c r="DB1064" s="57"/>
      <c r="DC1064" s="57"/>
      <c r="DD1064" s="57"/>
      <c r="DE1064" s="57"/>
      <c r="DF1064" s="57"/>
      <c r="DG1064" s="57"/>
      <c r="DH1064" s="57"/>
      <c r="DI1064" s="57"/>
      <c r="DJ1064" s="57"/>
      <c r="DK1064" s="57"/>
      <c r="DL1064" s="57"/>
      <c r="DM1064" s="57"/>
      <c r="DN1064" s="57"/>
      <c r="DO1064" s="57"/>
      <c r="DP1064" s="57"/>
      <c r="DQ1064" s="57"/>
      <c r="DR1064" s="57"/>
      <c r="DS1064" s="57"/>
      <c r="DT1064" s="57"/>
      <c r="DU1064" s="57"/>
      <c r="DV1064" s="57"/>
      <c r="DW1064" s="57"/>
      <c r="DX1064" s="57"/>
      <c r="DY1064" s="57"/>
      <c r="DZ1064" s="57"/>
      <c r="EA1064" s="57"/>
      <c r="EB1064" s="57"/>
      <c r="EC1064" s="57"/>
      <c r="ED1064" s="57"/>
      <c r="EE1064" s="57"/>
      <c r="EF1064" s="57"/>
      <c r="EG1064" s="57"/>
      <c r="EH1064" s="57"/>
      <c r="EI1064" s="57"/>
      <c r="EJ1064" s="57"/>
      <c r="EK1064" s="57"/>
      <c r="EL1064" s="57"/>
      <c r="EM1064" s="57"/>
      <c r="EN1064" s="57"/>
      <c r="EO1064" s="57"/>
      <c r="EP1064" s="57"/>
      <c r="EQ1064" s="57"/>
      <c r="ER1064" s="57"/>
      <c r="ES1064" s="57"/>
      <c r="ET1064" s="57"/>
      <c r="EU1064" s="57"/>
      <c r="EV1064" s="57"/>
      <c r="EW1064" s="57"/>
      <c r="EX1064" s="57"/>
      <c r="EY1064" s="57"/>
      <c r="EZ1064" s="57"/>
      <c r="FA1064" s="57"/>
      <c r="FB1064" s="57"/>
      <c r="FC1064" s="57"/>
      <c r="FD1064" s="57"/>
      <c r="FE1064" s="57"/>
      <c r="FF1064" s="57"/>
      <c r="FG1064" s="57"/>
      <c r="FH1064" s="57"/>
      <c r="FI1064" s="57"/>
      <c r="FJ1064" s="57"/>
      <c r="FK1064" s="57"/>
      <c r="FL1064" s="57"/>
      <c r="FM1064" s="57"/>
      <c r="FN1064" s="57"/>
      <c r="FO1064" s="57"/>
      <c r="FP1064" s="57"/>
      <c r="FQ1064" s="57"/>
      <c r="FR1064" s="57"/>
      <c r="FS1064" s="57"/>
      <c r="FT1064" s="57"/>
      <c r="FU1064" s="57"/>
      <c r="FV1064" s="57"/>
      <c r="FW1064" s="57"/>
      <c r="FX1064" s="57"/>
      <c r="FY1064" s="57"/>
      <c r="FZ1064" s="57"/>
      <c r="GA1064" s="57"/>
      <c r="GB1064" s="57"/>
      <c r="GC1064" s="57"/>
      <c r="GD1064" s="57"/>
      <c r="GE1064" s="57"/>
      <c r="GF1064" s="57"/>
      <c r="GG1064" s="57"/>
      <c r="GH1064" s="57"/>
      <c r="GI1064" s="57"/>
      <c r="GJ1064" s="57"/>
      <c r="GK1064" s="57"/>
      <c r="GL1064" s="57"/>
      <c r="GM1064" s="57"/>
      <c r="GN1064" s="57"/>
      <c r="GO1064" s="57"/>
      <c r="GP1064" s="57"/>
      <c r="GQ1064" s="57"/>
      <c r="GR1064" s="57"/>
      <c r="GS1064" s="57"/>
      <c r="GT1064" s="57"/>
      <c r="GU1064" s="57"/>
      <c r="GV1064" s="57"/>
      <c r="GW1064" s="57"/>
      <c r="GX1064" s="57"/>
      <c r="GY1064" s="57"/>
      <c r="GZ1064" s="57"/>
      <c r="HA1064" s="57"/>
      <c r="HB1064" s="57"/>
      <c r="HC1064" s="57"/>
      <c r="HD1064" s="57"/>
      <c r="HE1064" s="57"/>
      <c r="HF1064" s="57"/>
      <c r="HG1064" s="57"/>
      <c r="HH1064" s="57"/>
      <c r="HI1064" s="57"/>
      <c r="HJ1064" s="57"/>
      <c r="HK1064" s="57"/>
      <c r="HL1064" s="57"/>
      <c r="HM1064" s="57"/>
      <c r="HN1064" s="57"/>
      <c r="HO1064" s="57"/>
      <c r="HP1064" s="57"/>
      <c r="HQ1064" s="57"/>
      <c r="HR1064" s="57"/>
      <c r="HS1064" s="57"/>
      <c r="HT1064" s="57"/>
      <c r="HU1064" s="57"/>
      <c r="HV1064" s="57"/>
      <c r="HW1064" s="57"/>
      <c r="HX1064" s="57"/>
      <c r="HY1064" s="57"/>
      <c r="HZ1064" s="57"/>
      <c r="IA1064" s="57"/>
      <c r="IB1064" s="57"/>
      <c r="IC1064" s="57"/>
    </row>
    <row r="1065" spans="4:237">
      <c r="D1065" s="57"/>
      <c r="E1065" s="57"/>
      <c r="F1065" s="57"/>
      <c r="G1065" s="57"/>
      <c r="H1065" s="57"/>
      <c r="I1065" s="57"/>
      <c r="J1065" s="57"/>
      <c r="K1065" s="57"/>
      <c r="L1065" s="57"/>
      <c r="M1065" s="57"/>
      <c r="N1065" s="57"/>
      <c r="O1065" s="57"/>
      <c r="P1065" s="57"/>
      <c r="Q1065" s="57"/>
      <c r="R1065" s="57"/>
      <c r="S1065" s="57"/>
      <c r="T1065" s="57"/>
      <c r="U1065" s="57"/>
      <c r="V1065" s="57"/>
      <c r="W1065" s="57"/>
      <c r="X1065" s="57"/>
      <c r="Y1065" s="57"/>
      <c r="Z1065" s="57"/>
      <c r="AA1065" s="57"/>
      <c r="AB1065" s="57"/>
      <c r="AC1065" s="57"/>
      <c r="AD1065" s="57"/>
      <c r="AE1065" s="57"/>
      <c r="AF1065" s="57"/>
      <c r="AG1065" s="57"/>
      <c r="AH1065" s="57"/>
      <c r="AI1065" s="57"/>
      <c r="AJ1065" s="57"/>
      <c r="AK1065" s="57"/>
      <c r="AL1065" s="57"/>
      <c r="AM1065" s="57"/>
      <c r="AN1065" s="57"/>
      <c r="AO1065" s="57"/>
      <c r="AP1065" s="57"/>
      <c r="AQ1065" s="57"/>
      <c r="AR1065" s="57"/>
      <c r="AS1065" s="57"/>
      <c r="AT1065" s="57"/>
      <c r="AU1065" s="57"/>
      <c r="AV1065" s="57"/>
      <c r="AW1065" s="57"/>
      <c r="AX1065" s="57"/>
      <c r="AY1065" s="57"/>
      <c r="AZ1065" s="57"/>
      <c r="BA1065" s="57"/>
      <c r="BB1065" s="57"/>
      <c r="BC1065" s="57"/>
      <c r="BD1065" s="57"/>
      <c r="BE1065" s="57"/>
      <c r="BF1065" s="57"/>
      <c r="BG1065" s="57"/>
      <c r="BH1065" s="57"/>
      <c r="BI1065" s="57"/>
      <c r="BJ1065" s="57"/>
      <c r="BK1065" s="57"/>
      <c r="BL1065" s="57"/>
      <c r="BM1065" s="57"/>
      <c r="BN1065" s="57"/>
      <c r="BO1065" s="57"/>
      <c r="BP1065" s="57"/>
      <c r="BQ1065" s="57"/>
      <c r="BR1065" s="57"/>
      <c r="BS1065" s="57"/>
      <c r="BT1065" s="57"/>
      <c r="BU1065" s="57"/>
      <c r="BV1065" s="57"/>
      <c r="BW1065" s="57"/>
      <c r="BX1065" s="57"/>
      <c r="BY1065" s="57"/>
      <c r="BZ1065" s="57"/>
      <c r="CA1065" s="57"/>
      <c r="CB1065" s="57"/>
      <c r="CC1065" s="57"/>
      <c r="CD1065" s="57"/>
      <c r="CE1065" s="57"/>
      <c r="CF1065" s="57"/>
      <c r="CG1065" s="57"/>
      <c r="CH1065" s="57"/>
      <c r="CI1065" s="57"/>
      <c r="CJ1065" s="57"/>
      <c r="CK1065" s="57"/>
      <c r="CL1065" s="57"/>
      <c r="CM1065" s="57"/>
      <c r="CN1065" s="57"/>
      <c r="CO1065" s="57"/>
      <c r="CP1065" s="57"/>
      <c r="CQ1065" s="57"/>
      <c r="CR1065" s="57"/>
      <c r="CS1065" s="57"/>
      <c r="CT1065" s="57"/>
      <c r="CU1065" s="57"/>
      <c r="CV1065" s="57"/>
      <c r="CW1065" s="57"/>
      <c r="CX1065" s="57"/>
      <c r="CY1065" s="57"/>
      <c r="CZ1065" s="57"/>
      <c r="DA1065" s="57"/>
      <c r="DB1065" s="57"/>
      <c r="DC1065" s="57"/>
      <c r="DD1065" s="57"/>
      <c r="DE1065" s="57"/>
      <c r="DF1065" s="57"/>
      <c r="DG1065" s="57"/>
      <c r="DH1065" s="57"/>
      <c r="DI1065" s="57"/>
      <c r="DJ1065" s="57"/>
      <c r="DK1065" s="57"/>
      <c r="DL1065" s="57"/>
      <c r="DM1065" s="57"/>
      <c r="DN1065" s="57"/>
      <c r="DO1065" s="57"/>
      <c r="DP1065" s="57"/>
      <c r="DQ1065" s="57"/>
      <c r="DR1065" s="57"/>
      <c r="DS1065" s="57"/>
      <c r="DT1065" s="57"/>
      <c r="DU1065" s="57"/>
      <c r="DV1065" s="57"/>
      <c r="DW1065" s="57"/>
      <c r="DX1065" s="57"/>
      <c r="DY1065" s="57"/>
      <c r="DZ1065" s="57"/>
      <c r="EA1065" s="57"/>
      <c r="EB1065" s="57"/>
      <c r="EC1065" s="57"/>
      <c r="ED1065" s="57"/>
      <c r="EE1065" s="57"/>
      <c r="EF1065" s="57"/>
      <c r="EG1065" s="57"/>
      <c r="EH1065" s="57"/>
      <c r="EI1065" s="57"/>
      <c r="EJ1065" s="57"/>
      <c r="EK1065" s="57"/>
      <c r="EL1065" s="57"/>
      <c r="EM1065" s="57"/>
      <c r="EN1065" s="57"/>
      <c r="EO1065" s="57"/>
      <c r="EP1065" s="57"/>
      <c r="EQ1065" s="57"/>
      <c r="ER1065" s="57"/>
      <c r="ES1065" s="57"/>
      <c r="ET1065" s="57"/>
      <c r="EU1065" s="57"/>
      <c r="EV1065" s="57"/>
      <c r="EW1065" s="57"/>
      <c r="EX1065" s="57"/>
      <c r="EY1065" s="57"/>
      <c r="EZ1065" s="57"/>
      <c r="FA1065" s="57"/>
      <c r="FB1065" s="57"/>
      <c r="FC1065" s="57"/>
      <c r="FD1065" s="57"/>
      <c r="FE1065" s="57"/>
      <c r="FF1065" s="57"/>
      <c r="FG1065" s="57"/>
      <c r="FH1065" s="57"/>
      <c r="FI1065" s="57"/>
      <c r="FJ1065" s="57"/>
      <c r="FK1065" s="57"/>
      <c r="FL1065" s="57"/>
      <c r="FM1065" s="57"/>
      <c r="FN1065" s="57"/>
      <c r="FO1065" s="57"/>
      <c r="FP1065" s="57"/>
      <c r="FQ1065" s="57"/>
      <c r="FR1065" s="57"/>
      <c r="FS1065" s="57"/>
      <c r="FT1065" s="57"/>
      <c r="FU1065" s="57"/>
      <c r="FV1065" s="57"/>
      <c r="FW1065" s="57"/>
      <c r="FX1065" s="57"/>
      <c r="FY1065" s="57"/>
      <c r="FZ1065" s="57"/>
      <c r="GA1065" s="57"/>
      <c r="GB1065" s="57"/>
      <c r="GC1065" s="57"/>
      <c r="GD1065" s="57"/>
      <c r="GE1065" s="57"/>
      <c r="GF1065" s="57"/>
      <c r="GG1065" s="57"/>
      <c r="GH1065" s="57"/>
      <c r="GI1065" s="57"/>
      <c r="GJ1065" s="57"/>
      <c r="GK1065" s="57"/>
      <c r="GL1065" s="57"/>
      <c r="GM1065" s="57"/>
      <c r="GN1065" s="57"/>
      <c r="GO1065" s="57"/>
      <c r="GP1065" s="57"/>
      <c r="GQ1065" s="57"/>
      <c r="GR1065" s="57"/>
      <c r="GS1065" s="57"/>
      <c r="GT1065" s="57"/>
      <c r="GU1065" s="57"/>
      <c r="GV1065" s="57"/>
      <c r="GW1065" s="57"/>
      <c r="GX1065" s="57"/>
      <c r="GY1065" s="57"/>
      <c r="GZ1065" s="57"/>
      <c r="HA1065" s="57"/>
      <c r="HB1065" s="57"/>
      <c r="HC1065" s="57"/>
      <c r="HD1065" s="57"/>
      <c r="HE1065" s="57"/>
      <c r="HF1065" s="57"/>
      <c r="HG1065" s="57"/>
      <c r="HH1065" s="57"/>
      <c r="HI1065" s="57"/>
      <c r="HJ1065" s="57"/>
      <c r="HK1065" s="57"/>
      <c r="HL1065" s="57"/>
      <c r="HM1065" s="57"/>
      <c r="HN1065" s="57"/>
      <c r="HO1065" s="57"/>
      <c r="HP1065" s="57"/>
      <c r="HQ1065" s="57"/>
      <c r="HR1065" s="57"/>
      <c r="HS1065" s="57"/>
      <c r="HT1065" s="57"/>
      <c r="HU1065" s="57"/>
      <c r="HV1065" s="57"/>
      <c r="HW1065" s="57"/>
      <c r="HX1065" s="57"/>
      <c r="HY1065" s="57"/>
      <c r="HZ1065" s="57"/>
      <c r="IA1065" s="57"/>
      <c r="IB1065" s="57"/>
      <c r="IC1065" s="57"/>
    </row>
    <row r="1066" spans="4:237">
      <c r="D1066" s="57"/>
      <c r="E1066" s="57"/>
      <c r="F1066" s="57"/>
      <c r="G1066" s="57"/>
      <c r="H1066" s="57"/>
      <c r="I1066" s="57"/>
      <c r="J1066" s="57"/>
      <c r="K1066" s="57"/>
      <c r="L1066" s="57"/>
      <c r="M1066" s="57"/>
      <c r="N1066" s="57"/>
      <c r="O1066" s="57"/>
      <c r="P1066" s="57"/>
      <c r="Q1066" s="57"/>
      <c r="R1066" s="57"/>
      <c r="S1066" s="57"/>
      <c r="T1066" s="57"/>
      <c r="U1066" s="57"/>
      <c r="V1066" s="57"/>
      <c r="W1066" s="57"/>
      <c r="X1066" s="57"/>
      <c r="Y1066" s="57"/>
      <c r="Z1066" s="57"/>
      <c r="AA1066" s="57"/>
      <c r="AB1066" s="57"/>
      <c r="AC1066" s="57"/>
      <c r="AD1066" s="57"/>
      <c r="AE1066" s="57"/>
      <c r="AF1066" s="57"/>
      <c r="AG1066" s="57"/>
      <c r="AH1066" s="57"/>
      <c r="AI1066" s="57"/>
      <c r="AJ1066" s="57"/>
      <c r="AK1066" s="57"/>
      <c r="AL1066" s="57"/>
      <c r="AM1066" s="57"/>
      <c r="AN1066" s="57"/>
      <c r="AO1066" s="57"/>
      <c r="AP1066" s="57"/>
      <c r="AQ1066" s="57"/>
      <c r="AR1066" s="57"/>
      <c r="AS1066" s="57"/>
      <c r="AT1066" s="57"/>
      <c r="AU1066" s="57"/>
      <c r="AV1066" s="57"/>
      <c r="AW1066" s="57"/>
      <c r="AX1066" s="57"/>
      <c r="AY1066" s="57"/>
      <c r="AZ1066" s="57"/>
      <c r="BA1066" s="57"/>
      <c r="BB1066" s="57"/>
      <c r="BC1066" s="57"/>
      <c r="BD1066" s="57"/>
      <c r="BE1066" s="57"/>
      <c r="BF1066" s="57"/>
      <c r="BG1066" s="57"/>
      <c r="BH1066" s="57"/>
      <c r="BI1066" s="57"/>
      <c r="BJ1066" s="57"/>
      <c r="BK1066" s="57"/>
      <c r="BL1066" s="57"/>
      <c r="BM1066" s="57"/>
      <c r="BN1066" s="57"/>
      <c r="BO1066" s="57"/>
      <c r="BP1066" s="57"/>
      <c r="BQ1066" s="57"/>
      <c r="BR1066" s="57"/>
      <c r="BS1066" s="57"/>
      <c r="BT1066" s="57"/>
      <c r="BU1066" s="57"/>
      <c r="BV1066" s="57"/>
      <c r="BW1066" s="57"/>
      <c r="BX1066" s="57"/>
      <c r="BY1066" s="57"/>
      <c r="BZ1066" s="57"/>
      <c r="CA1066" s="57"/>
      <c r="CB1066" s="57"/>
      <c r="CC1066" s="57"/>
      <c r="CD1066" s="57"/>
      <c r="CE1066" s="57"/>
      <c r="CF1066" s="57"/>
      <c r="CG1066" s="57"/>
      <c r="CH1066" s="57"/>
      <c r="CI1066" s="57"/>
      <c r="CJ1066" s="57"/>
      <c r="CK1066" s="57"/>
      <c r="CL1066" s="57"/>
      <c r="CM1066" s="57"/>
      <c r="CN1066" s="57"/>
      <c r="CO1066" s="57"/>
      <c r="CP1066" s="57"/>
      <c r="CQ1066" s="57"/>
      <c r="CR1066" s="57"/>
      <c r="CS1066" s="57"/>
      <c r="CT1066" s="57"/>
      <c r="CU1066" s="57"/>
      <c r="CV1066" s="57"/>
      <c r="CW1066" s="57"/>
      <c r="CX1066" s="57"/>
      <c r="CY1066" s="57"/>
      <c r="CZ1066" s="57"/>
      <c r="DA1066" s="57"/>
      <c r="DB1066" s="57"/>
      <c r="DC1066" s="57"/>
      <c r="DD1066" s="57"/>
      <c r="DE1066" s="57"/>
      <c r="DF1066" s="57"/>
      <c r="DG1066" s="57"/>
      <c r="DH1066" s="57"/>
      <c r="DI1066" s="57"/>
      <c r="DJ1066" s="57"/>
      <c r="DK1066" s="57"/>
      <c r="DL1066" s="57"/>
      <c r="DM1066" s="57"/>
      <c r="DN1066" s="57"/>
      <c r="DO1066" s="57"/>
      <c r="DP1066" s="57"/>
      <c r="DQ1066" s="57"/>
      <c r="DR1066" s="57"/>
      <c r="DS1066" s="57"/>
      <c r="DT1066" s="57"/>
      <c r="DU1066" s="57"/>
      <c r="DV1066" s="57"/>
      <c r="DW1066" s="57"/>
      <c r="DX1066" s="57"/>
      <c r="DY1066" s="57"/>
      <c r="DZ1066" s="57"/>
      <c r="EA1066" s="57"/>
      <c r="EB1066" s="57"/>
      <c r="EC1066" s="57"/>
      <c r="ED1066" s="57"/>
      <c r="EE1066" s="57"/>
      <c r="EF1066" s="57"/>
      <c r="EG1066" s="57"/>
      <c r="EH1066" s="57"/>
      <c r="EI1066" s="57"/>
      <c r="EJ1066" s="57"/>
      <c r="EK1066" s="57"/>
      <c r="EL1066" s="57"/>
      <c r="EM1066" s="57"/>
      <c r="EN1066" s="57"/>
      <c r="EO1066" s="57"/>
      <c r="EP1066" s="57"/>
      <c r="EQ1066" s="57"/>
      <c r="ER1066" s="57"/>
      <c r="ES1066" s="57"/>
      <c r="ET1066" s="57"/>
      <c r="EU1066" s="57"/>
      <c r="EV1066" s="57"/>
      <c r="EW1066" s="57"/>
      <c r="EX1066" s="57"/>
      <c r="EY1066" s="57"/>
      <c r="EZ1066" s="57"/>
      <c r="FA1066" s="57"/>
      <c r="FB1066" s="57"/>
      <c r="FC1066" s="57"/>
      <c r="FD1066" s="57"/>
      <c r="FE1066" s="57"/>
      <c r="FF1066" s="57"/>
      <c r="FG1066" s="57"/>
      <c r="FH1066" s="57"/>
      <c r="FI1066" s="57"/>
      <c r="FJ1066" s="57"/>
      <c r="FK1066" s="57"/>
      <c r="FL1066" s="57"/>
      <c r="FM1066" s="57"/>
      <c r="FN1066" s="57"/>
      <c r="FO1066" s="57"/>
      <c r="FP1066" s="57"/>
      <c r="FQ1066" s="57"/>
      <c r="FR1066" s="57"/>
      <c r="FS1066" s="57"/>
      <c r="FT1066" s="57"/>
      <c r="FU1066" s="57"/>
      <c r="FV1066" s="57"/>
      <c r="FW1066" s="57"/>
      <c r="FX1066" s="57"/>
      <c r="FY1066" s="57"/>
      <c r="FZ1066" s="57"/>
      <c r="GA1066" s="57"/>
      <c r="GB1066" s="57"/>
      <c r="GC1066" s="57"/>
      <c r="GD1066" s="57"/>
      <c r="GE1066" s="57"/>
      <c r="GF1066" s="57"/>
      <c r="GG1066" s="57"/>
      <c r="GH1066" s="57"/>
      <c r="GI1066" s="57"/>
      <c r="GJ1066" s="57"/>
      <c r="GK1066" s="57"/>
      <c r="GL1066" s="57"/>
      <c r="GM1066" s="57"/>
      <c r="GN1066" s="57"/>
      <c r="GO1066" s="57"/>
      <c r="GP1066" s="57"/>
      <c r="GQ1066" s="57"/>
      <c r="GR1066" s="57"/>
      <c r="GS1066" s="57"/>
      <c r="GT1066" s="57"/>
      <c r="GU1066" s="57"/>
      <c r="GV1066" s="57"/>
      <c r="GW1066" s="57"/>
      <c r="GX1066" s="57"/>
      <c r="GY1066" s="57"/>
      <c r="GZ1066" s="57"/>
      <c r="HA1066" s="57"/>
      <c r="HB1066" s="57"/>
      <c r="HC1066" s="57"/>
      <c r="HD1066" s="57"/>
      <c r="HE1066" s="57"/>
      <c r="HF1066" s="57"/>
      <c r="HG1066" s="57"/>
      <c r="HH1066" s="57"/>
      <c r="HI1066" s="57"/>
      <c r="HJ1066" s="57"/>
      <c r="HK1066" s="57"/>
      <c r="HL1066" s="57"/>
      <c r="HM1066" s="57"/>
      <c r="HN1066" s="57"/>
      <c r="HO1066" s="57"/>
      <c r="HP1066" s="57"/>
      <c r="HQ1066" s="57"/>
      <c r="HR1066" s="57"/>
      <c r="HS1066" s="57"/>
      <c r="HT1066" s="57"/>
      <c r="HU1066" s="57"/>
      <c r="HV1066" s="57"/>
      <c r="HW1066" s="57"/>
      <c r="HX1066" s="57"/>
      <c r="HY1066" s="57"/>
      <c r="HZ1066" s="57"/>
      <c r="IA1066" s="57"/>
      <c r="IB1066" s="57"/>
      <c r="IC1066" s="57"/>
    </row>
    <row r="1067" spans="4:237">
      <c r="D1067" s="57"/>
      <c r="E1067" s="57"/>
      <c r="F1067" s="57"/>
      <c r="G1067" s="57"/>
      <c r="H1067" s="57"/>
      <c r="I1067" s="57"/>
      <c r="J1067" s="57"/>
      <c r="K1067" s="57"/>
      <c r="L1067" s="57"/>
      <c r="M1067" s="57"/>
      <c r="N1067" s="57"/>
      <c r="O1067" s="57"/>
      <c r="P1067" s="57"/>
      <c r="Q1067" s="57"/>
      <c r="R1067" s="57"/>
      <c r="S1067" s="57"/>
      <c r="T1067" s="57"/>
      <c r="U1067" s="57"/>
      <c r="V1067" s="57"/>
      <c r="W1067" s="57"/>
      <c r="X1067" s="57"/>
      <c r="Y1067" s="57"/>
      <c r="Z1067" s="57"/>
      <c r="AA1067" s="57"/>
      <c r="AB1067" s="57"/>
      <c r="AC1067" s="57"/>
      <c r="AD1067" s="57"/>
      <c r="AE1067" s="57"/>
      <c r="AF1067" s="57"/>
      <c r="AG1067" s="57"/>
      <c r="AH1067" s="57"/>
      <c r="AI1067" s="57"/>
      <c r="AJ1067" s="57"/>
      <c r="AK1067" s="57"/>
      <c r="AL1067" s="57"/>
      <c r="AM1067" s="57"/>
      <c r="AN1067" s="57"/>
      <c r="AO1067" s="57"/>
      <c r="AP1067" s="57"/>
      <c r="AQ1067" s="57"/>
      <c r="AR1067" s="57"/>
      <c r="AS1067" s="57"/>
      <c r="AT1067" s="57"/>
      <c r="AU1067" s="57"/>
      <c r="AV1067" s="57"/>
      <c r="AW1067" s="57"/>
      <c r="AX1067" s="57"/>
      <c r="AY1067" s="57"/>
      <c r="AZ1067" s="57"/>
      <c r="BA1067" s="57"/>
      <c r="BB1067" s="57"/>
      <c r="BC1067" s="57"/>
      <c r="BD1067" s="57"/>
      <c r="BE1067" s="57"/>
      <c r="BF1067" s="57"/>
      <c r="BG1067" s="57"/>
      <c r="BH1067" s="57"/>
      <c r="BI1067" s="57"/>
      <c r="BJ1067" s="57"/>
      <c r="BK1067" s="57"/>
      <c r="BL1067" s="57"/>
      <c r="BM1067" s="57"/>
      <c r="BN1067" s="57"/>
      <c r="BO1067" s="57"/>
      <c r="BP1067" s="57"/>
      <c r="BQ1067" s="57"/>
      <c r="BR1067" s="57"/>
      <c r="BS1067" s="57"/>
      <c r="BT1067" s="57"/>
      <c r="BU1067" s="57"/>
      <c r="BV1067" s="57"/>
      <c r="BW1067" s="57"/>
      <c r="BX1067" s="57"/>
      <c r="BY1067" s="57"/>
      <c r="BZ1067" s="57"/>
      <c r="CA1067" s="57"/>
      <c r="CB1067" s="57"/>
      <c r="CC1067" s="57"/>
      <c r="CD1067" s="57"/>
      <c r="CE1067" s="57"/>
      <c r="CF1067" s="57"/>
      <c r="CG1067" s="57"/>
      <c r="CH1067" s="57"/>
      <c r="CI1067" s="57"/>
      <c r="CJ1067" s="57"/>
      <c r="CK1067" s="57"/>
      <c r="CL1067" s="57"/>
      <c r="CM1067" s="57"/>
      <c r="CN1067" s="57"/>
      <c r="CO1067" s="57"/>
      <c r="CP1067" s="57"/>
      <c r="CQ1067" s="57"/>
      <c r="CR1067" s="57"/>
      <c r="CS1067" s="57"/>
      <c r="CT1067" s="57"/>
      <c r="CU1067" s="57"/>
      <c r="CV1067" s="57"/>
      <c r="CW1067" s="57"/>
      <c r="CX1067" s="57"/>
      <c r="CY1067" s="57"/>
      <c r="CZ1067" s="57"/>
      <c r="DA1067" s="57"/>
      <c r="DB1067" s="57"/>
      <c r="DC1067" s="57"/>
      <c r="DD1067" s="57"/>
      <c r="DE1067" s="57"/>
      <c r="DF1067" s="57"/>
      <c r="DG1067" s="57"/>
      <c r="DH1067" s="57"/>
      <c r="DI1067" s="57"/>
      <c r="DJ1067" s="57"/>
      <c r="DK1067" s="57"/>
      <c r="DL1067" s="57"/>
      <c r="DM1067" s="57"/>
      <c r="DN1067" s="57"/>
      <c r="DO1067" s="57"/>
      <c r="DP1067" s="57"/>
      <c r="DQ1067" s="57"/>
      <c r="DR1067" s="57"/>
      <c r="DS1067" s="57"/>
      <c r="DT1067" s="57"/>
      <c r="DU1067" s="57"/>
      <c r="DV1067" s="57"/>
      <c r="DW1067" s="57"/>
      <c r="DX1067" s="57"/>
      <c r="DY1067" s="57"/>
      <c r="DZ1067" s="57"/>
      <c r="EA1067" s="57"/>
      <c r="EB1067" s="57"/>
      <c r="EC1067" s="57"/>
      <c r="ED1067" s="57"/>
      <c r="EE1067" s="57"/>
      <c r="EF1067" s="57"/>
      <c r="EG1067" s="57"/>
      <c r="EH1067" s="57"/>
      <c r="EI1067" s="57"/>
      <c r="EJ1067" s="57"/>
      <c r="EK1067" s="57"/>
      <c r="EL1067" s="57"/>
      <c r="EM1067" s="57"/>
      <c r="EN1067" s="57"/>
      <c r="EO1067" s="57"/>
      <c r="EP1067" s="57"/>
      <c r="EQ1067" s="57"/>
      <c r="ER1067" s="57"/>
      <c r="ES1067" s="57"/>
      <c r="ET1067" s="57"/>
      <c r="EU1067" s="57"/>
      <c r="EV1067" s="57"/>
      <c r="EW1067" s="57"/>
      <c r="EX1067" s="57"/>
      <c r="EY1067" s="57"/>
      <c r="EZ1067" s="57"/>
      <c r="FA1067" s="57"/>
      <c r="FB1067" s="57"/>
      <c r="FC1067" s="57"/>
      <c r="FD1067" s="57"/>
      <c r="FE1067" s="57"/>
      <c r="FF1067" s="57"/>
      <c r="FG1067" s="57"/>
      <c r="FH1067" s="57"/>
      <c r="FI1067" s="57"/>
      <c r="FJ1067" s="57"/>
      <c r="FK1067" s="57"/>
      <c r="FL1067" s="57"/>
      <c r="FM1067" s="57"/>
      <c r="FN1067" s="57"/>
      <c r="FO1067" s="57"/>
      <c r="FP1067" s="57"/>
      <c r="FQ1067" s="57"/>
      <c r="FR1067" s="57"/>
      <c r="FS1067" s="57"/>
      <c r="FT1067" s="57"/>
      <c r="FU1067" s="57"/>
      <c r="FV1067" s="57"/>
      <c r="FW1067" s="57"/>
      <c r="FX1067" s="57"/>
      <c r="FY1067" s="57"/>
      <c r="FZ1067" s="57"/>
      <c r="GA1067" s="57"/>
      <c r="GB1067" s="57"/>
      <c r="GC1067" s="57"/>
      <c r="GD1067" s="57"/>
      <c r="GE1067" s="57"/>
      <c r="GF1067" s="57"/>
      <c r="GG1067" s="57"/>
      <c r="GH1067" s="57"/>
      <c r="GI1067" s="57"/>
      <c r="GJ1067" s="57"/>
      <c r="GK1067" s="57"/>
      <c r="GL1067" s="57"/>
      <c r="GM1067" s="57"/>
      <c r="GN1067" s="57"/>
      <c r="GO1067" s="57"/>
      <c r="GP1067" s="57"/>
      <c r="GQ1067" s="57"/>
      <c r="GR1067" s="57"/>
      <c r="GS1067" s="57"/>
      <c r="GT1067" s="57"/>
      <c r="GU1067" s="57"/>
      <c r="GV1067" s="57"/>
      <c r="GW1067" s="57"/>
      <c r="GX1067" s="57"/>
      <c r="GY1067" s="57"/>
      <c r="GZ1067" s="57"/>
      <c r="HA1067" s="57"/>
      <c r="HB1067" s="57"/>
      <c r="HC1067" s="57"/>
      <c r="HD1067" s="57"/>
      <c r="HE1067" s="57"/>
      <c r="HF1067" s="57"/>
      <c r="HG1067" s="57"/>
      <c r="HH1067" s="57"/>
      <c r="HI1067" s="57"/>
      <c r="HJ1067" s="57"/>
      <c r="HK1067" s="57"/>
      <c r="HL1067" s="57"/>
      <c r="HM1067" s="57"/>
      <c r="HN1067" s="57"/>
      <c r="HO1067" s="57"/>
      <c r="HP1067" s="57"/>
      <c r="HQ1067" s="57"/>
      <c r="HR1067" s="57"/>
      <c r="HS1067" s="57"/>
      <c r="HT1067" s="57"/>
      <c r="HU1067" s="57"/>
      <c r="HV1067" s="57"/>
      <c r="HW1067" s="57"/>
      <c r="HX1067" s="57"/>
      <c r="HY1067" s="57"/>
      <c r="HZ1067" s="57"/>
      <c r="IA1067" s="57"/>
      <c r="IB1067" s="57"/>
      <c r="IC1067" s="57"/>
    </row>
    <row r="1068" spans="4:237">
      <c r="D1068" s="57"/>
      <c r="E1068" s="57"/>
      <c r="F1068" s="57"/>
      <c r="G1068" s="57"/>
      <c r="H1068" s="57"/>
      <c r="I1068" s="57"/>
      <c r="J1068" s="57"/>
      <c r="K1068" s="57"/>
      <c r="L1068" s="57"/>
      <c r="M1068" s="57"/>
      <c r="N1068" s="57"/>
      <c r="O1068" s="57"/>
      <c r="P1068" s="57"/>
      <c r="Q1068" s="57"/>
      <c r="R1068" s="57"/>
      <c r="S1068" s="57"/>
      <c r="T1068" s="57"/>
      <c r="U1068" s="57"/>
      <c r="V1068" s="57"/>
      <c r="W1068" s="57"/>
      <c r="X1068" s="57"/>
      <c r="Y1068" s="57"/>
      <c r="Z1068" s="57"/>
      <c r="AA1068" s="57"/>
      <c r="AB1068" s="57"/>
      <c r="AC1068" s="57"/>
      <c r="AD1068" s="57"/>
      <c r="AE1068" s="57"/>
      <c r="AF1068" s="57"/>
      <c r="AG1068" s="57"/>
      <c r="AH1068" s="57"/>
      <c r="AI1068" s="57"/>
      <c r="AJ1068" s="57"/>
      <c r="AK1068" s="57"/>
      <c r="AL1068" s="57"/>
      <c r="AM1068" s="57"/>
      <c r="AN1068" s="57"/>
      <c r="AO1068" s="57"/>
      <c r="AP1068" s="57"/>
      <c r="AQ1068" s="57"/>
      <c r="AR1068" s="57"/>
      <c r="AS1068" s="57"/>
      <c r="AT1068" s="57"/>
      <c r="AU1068" s="57"/>
      <c r="AV1068" s="57"/>
      <c r="AW1068" s="57"/>
      <c r="AX1068" s="57"/>
      <c r="AY1068" s="57"/>
      <c r="AZ1068" s="57"/>
      <c r="BA1068" s="57"/>
      <c r="BB1068" s="57"/>
      <c r="BC1068" s="57"/>
      <c r="BD1068" s="57"/>
      <c r="BE1068" s="57"/>
      <c r="BF1068" s="57"/>
      <c r="BG1068" s="57"/>
      <c r="BH1068" s="57"/>
      <c r="BI1068" s="57"/>
      <c r="BJ1068" s="57"/>
      <c r="BK1068" s="57"/>
      <c r="BL1068" s="57"/>
      <c r="BM1068" s="57"/>
      <c r="BN1068" s="57"/>
      <c r="BO1068" s="57"/>
      <c r="BP1068" s="57"/>
      <c r="BQ1068" s="57"/>
      <c r="BR1068" s="57"/>
      <c r="BS1068" s="57"/>
      <c r="BT1068" s="57"/>
      <c r="BU1068" s="57"/>
      <c r="BV1068" s="57"/>
      <c r="BW1068" s="57"/>
      <c r="BX1068" s="57"/>
      <c r="BY1068" s="57"/>
      <c r="BZ1068" s="57"/>
      <c r="CA1068" s="57"/>
      <c r="CB1068" s="57"/>
      <c r="CC1068" s="57"/>
      <c r="CD1068" s="57"/>
      <c r="CE1068" s="57"/>
      <c r="CF1068" s="57"/>
      <c r="CG1068" s="57"/>
      <c r="CH1068" s="57"/>
      <c r="CI1068" s="57"/>
      <c r="CJ1068" s="57"/>
      <c r="CK1068" s="57"/>
      <c r="CL1068" s="57"/>
      <c r="CM1068" s="57"/>
      <c r="CN1068" s="57"/>
      <c r="CO1068" s="57"/>
      <c r="CP1068" s="57"/>
      <c r="CQ1068" s="57"/>
      <c r="CR1068" s="57"/>
      <c r="CS1068" s="57"/>
      <c r="CT1068" s="57"/>
      <c r="CU1068" s="57"/>
      <c r="CV1068" s="57"/>
      <c r="CW1068" s="57"/>
      <c r="CX1068" s="57"/>
      <c r="CY1068" s="57"/>
      <c r="CZ1068" s="57"/>
      <c r="DA1068" s="57"/>
      <c r="DB1068" s="57"/>
      <c r="DC1068" s="57"/>
      <c r="DD1068" s="57"/>
      <c r="DE1068" s="57"/>
      <c r="DF1068" s="57"/>
      <c r="DG1068" s="57"/>
      <c r="DH1068" s="57"/>
      <c r="DI1068" s="57"/>
      <c r="DJ1068" s="57"/>
      <c r="DK1068" s="57"/>
      <c r="DL1068" s="57"/>
      <c r="DM1068" s="57"/>
      <c r="DN1068" s="57"/>
      <c r="DO1068" s="57"/>
      <c r="DP1068" s="57"/>
      <c r="DQ1068" s="57"/>
      <c r="DR1068" s="57"/>
      <c r="DS1068" s="57"/>
      <c r="DT1068" s="57"/>
      <c r="DU1068" s="57"/>
      <c r="DV1068" s="57"/>
      <c r="DW1068" s="57"/>
      <c r="DX1068" s="57"/>
      <c r="DY1068" s="57"/>
      <c r="DZ1068" s="57"/>
      <c r="EA1068" s="57"/>
      <c r="EB1068" s="57"/>
      <c r="EC1068" s="57"/>
      <c r="ED1068" s="57"/>
      <c r="EE1068" s="57"/>
      <c r="EF1068" s="57"/>
      <c r="EG1068" s="57"/>
      <c r="EH1068" s="57"/>
      <c r="EI1068" s="57"/>
      <c r="EJ1068" s="57"/>
      <c r="EK1068" s="57"/>
      <c r="EL1068" s="57"/>
      <c r="EM1068" s="57"/>
      <c r="EN1068" s="57"/>
      <c r="EO1068" s="57"/>
      <c r="EP1068" s="57"/>
      <c r="EQ1068" s="57"/>
      <c r="ER1068" s="57"/>
      <c r="ES1068" s="57"/>
      <c r="ET1068" s="57"/>
      <c r="EU1068" s="57"/>
      <c r="EV1068" s="57"/>
      <c r="EW1068" s="57"/>
      <c r="EX1068" s="57"/>
      <c r="EY1068" s="57"/>
      <c r="EZ1068" s="57"/>
      <c r="FA1068" s="57"/>
      <c r="FB1068" s="57"/>
      <c r="FC1068" s="57"/>
      <c r="FD1068" s="57"/>
      <c r="FE1068" s="57"/>
      <c r="FF1068" s="57"/>
      <c r="FG1068" s="57"/>
      <c r="FH1068" s="57"/>
      <c r="FI1068" s="57"/>
      <c r="FJ1068" s="57"/>
      <c r="FK1068" s="57"/>
      <c r="FL1068" s="57"/>
      <c r="FM1068" s="57"/>
      <c r="FN1068" s="57"/>
      <c r="FO1068" s="57"/>
      <c r="FP1068" s="57"/>
      <c r="FQ1068" s="57"/>
      <c r="FR1068" s="57"/>
      <c r="FS1068" s="57"/>
      <c r="FT1068" s="57"/>
      <c r="FU1068" s="57"/>
      <c r="FV1068" s="57"/>
      <c r="FW1068" s="57"/>
      <c r="FX1068" s="57"/>
      <c r="FY1068" s="57"/>
      <c r="FZ1068" s="57"/>
      <c r="GA1068" s="57"/>
      <c r="GB1068" s="57"/>
      <c r="GC1068" s="57"/>
      <c r="GD1068" s="57"/>
      <c r="GE1068" s="57"/>
      <c r="GF1068" s="57"/>
      <c r="GG1068" s="57"/>
      <c r="GH1068" s="57"/>
      <c r="GI1068" s="57"/>
      <c r="GJ1068" s="57"/>
      <c r="GK1068" s="57"/>
      <c r="GL1068" s="57"/>
      <c r="GM1068" s="57"/>
      <c r="GN1068" s="57"/>
      <c r="GO1068" s="57"/>
      <c r="GP1068" s="57"/>
      <c r="GQ1068" s="57"/>
      <c r="GR1068" s="57"/>
      <c r="GS1068" s="57"/>
      <c r="GT1068" s="57"/>
      <c r="GU1068" s="57"/>
      <c r="GV1068" s="57"/>
      <c r="GW1068" s="57"/>
      <c r="GX1068" s="57"/>
      <c r="GY1068" s="57"/>
      <c r="GZ1068" s="57"/>
      <c r="HA1068" s="57"/>
      <c r="HB1068" s="57"/>
      <c r="HC1068" s="57"/>
      <c r="HD1068" s="57"/>
      <c r="HE1068" s="57"/>
      <c r="HF1068" s="57"/>
      <c r="HG1068" s="57"/>
      <c r="HH1068" s="57"/>
      <c r="HI1068" s="57"/>
      <c r="HJ1068" s="57"/>
      <c r="HK1068" s="57"/>
      <c r="HL1068" s="57"/>
      <c r="HM1068" s="57"/>
      <c r="HN1068" s="57"/>
      <c r="HO1068" s="57"/>
      <c r="HP1068" s="57"/>
      <c r="HQ1068" s="57"/>
      <c r="HR1068" s="57"/>
      <c r="HS1068" s="57"/>
      <c r="HT1068" s="57"/>
      <c r="HU1068" s="57"/>
      <c r="HV1068" s="57"/>
      <c r="HW1068" s="57"/>
      <c r="HX1068" s="57"/>
      <c r="HY1068" s="57"/>
      <c r="HZ1068" s="57"/>
      <c r="IA1068" s="57"/>
      <c r="IB1068" s="57"/>
      <c r="IC1068" s="57"/>
    </row>
    <row r="1069" spans="4:237">
      <c r="D1069" s="57"/>
      <c r="E1069" s="57"/>
      <c r="F1069" s="57"/>
      <c r="G1069" s="57"/>
      <c r="H1069" s="57"/>
      <c r="I1069" s="57"/>
      <c r="J1069" s="57"/>
      <c r="K1069" s="57"/>
      <c r="L1069" s="57"/>
      <c r="M1069" s="57"/>
      <c r="N1069" s="57"/>
      <c r="O1069" s="57"/>
      <c r="P1069" s="57"/>
      <c r="Q1069" s="57"/>
      <c r="R1069" s="57"/>
      <c r="S1069" s="57"/>
      <c r="T1069" s="57"/>
      <c r="U1069" s="57"/>
      <c r="V1069" s="57"/>
      <c r="W1069" s="57"/>
      <c r="X1069" s="57"/>
      <c r="Y1069" s="57"/>
      <c r="Z1069" s="57"/>
      <c r="AA1069" s="57"/>
      <c r="AB1069" s="57"/>
      <c r="AC1069" s="57"/>
      <c r="AD1069" s="57"/>
      <c r="AE1069" s="57"/>
      <c r="AF1069" s="57"/>
      <c r="AG1069" s="57"/>
      <c r="AH1069" s="57"/>
      <c r="AI1069" s="57"/>
      <c r="AJ1069" s="57"/>
      <c r="AK1069" s="57"/>
      <c r="AL1069" s="57"/>
      <c r="AM1069" s="57"/>
      <c r="AN1069" s="57"/>
      <c r="AO1069" s="57"/>
      <c r="AP1069" s="57"/>
      <c r="AQ1069" s="57"/>
      <c r="AR1069" s="57"/>
      <c r="AS1069" s="57"/>
      <c r="AT1069" s="57"/>
      <c r="AU1069" s="57"/>
      <c r="AV1069" s="57"/>
      <c r="AW1069" s="57"/>
      <c r="AX1069" s="57"/>
      <c r="AY1069" s="57"/>
      <c r="AZ1069" s="57"/>
      <c r="BA1069" s="57"/>
      <c r="BB1069" s="57"/>
      <c r="BC1069" s="57"/>
      <c r="BD1069" s="57"/>
      <c r="BE1069" s="57"/>
      <c r="BF1069" s="57"/>
      <c r="BG1069" s="57"/>
      <c r="BH1069" s="57"/>
      <c r="BI1069" s="57"/>
      <c r="BJ1069" s="57"/>
      <c r="BK1069" s="57"/>
      <c r="BL1069" s="57"/>
      <c r="BM1069" s="57"/>
      <c r="BN1069" s="57"/>
      <c r="BO1069" s="57"/>
      <c r="BP1069" s="57"/>
      <c r="BQ1069" s="57"/>
      <c r="BR1069" s="57"/>
      <c r="BS1069" s="57"/>
      <c r="BT1069" s="57"/>
      <c r="BU1069" s="57"/>
      <c r="BV1069" s="57"/>
      <c r="BW1069" s="57"/>
      <c r="BX1069" s="57"/>
      <c r="BY1069" s="57"/>
      <c r="BZ1069" s="57"/>
      <c r="CA1069" s="57"/>
      <c r="CB1069" s="57"/>
      <c r="CC1069" s="57"/>
      <c r="CD1069" s="57"/>
      <c r="CE1069" s="57"/>
      <c r="CF1069" s="57"/>
      <c r="CG1069" s="57"/>
      <c r="CH1069" s="57"/>
      <c r="CI1069" s="57"/>
      <c r="CJ1069" s="57"/>
      <c r="CK1069" s="57"/>
      <c r="CL1069" s="57"/>
      <c r="CM1069" s="57"/>
      <c r="CN1069" s="57"/>
      <c r="CO1069" s="57"/>
      <c r="CP1069" s="57"/>
      <c r="CQ1069" s="57"/>
      <c r="CR1069" s="57"/>
      <c r="CS1069" s="57"/>
      <c r="CT1069" s="57"/>
      <c r="CU1069" s="57"/>
      <c r="CV1069" s="57"/>
      <c r="CW1069" s="57"/>
      <c r="CX1069" s="57"/>
      <c r="CY1069" s="57"/>
      <c r="CZ1069" s="57"/>
      <c r="DA1069" s="57"/>
      <c r="DB1069" s="57"/>
      <c r="DC1069" s="57"/>
      <c r="DD1069" s="57"/>
      <c r="DE1069" s="57"/>
      <c r="DF1069" s="57"/>
      <c r="DG1069" s="57"/>
      <c r="DH1069" s="57"/>
      <c r="DI1069" s="57"/>
      <c r="DJ1069" s="57"/>
      <c r="DK1069" s="57"/>
      <c r="DL1069" s="57"/>
      <c r="DM1069" s="57"/>
      <c r="DN1069" s="57"/>
      <c r="DO1069" s="57"/>
      <c r="DP1069" s="57"/>
      <c r="DQ1069" s="57"/>
      <c r="DR1069" s="57"/>
      <c r="DS1069" s="57"/>
      <c r="DT1069" s="57"/>
      <c r="DU1069" s="57"/>
      <c r="DV1069" s="57"/>
      <c r="DW1069" s="57"/>
      <c r="DX1069" s="57"/>
      <c r="DY1069" s="57"/>
      <c r="DZ1069" s="57"/>
      <c r="EA1069" s="57"/>
      <c r="EB1069" s="57"/>
      <c r="EC1069" s="57"/>
      <c r="ED1069" s="57"/>
      <c r="EE1069" s="57"/>
      <c r="EF1069" s="57"/>
      <c r="EG1069" s="57"/>
      <c r="EH1069" s="57"/>
      <c r="EI1069" s="57"/>
      <c r="EJ1069" s="57"/>
      <c r="EK1069" s="57"/>
      <c r="EL1069" s="57"/>
      <c r="EM1069" s="57"/>
      <c r="EN1069" s="57"/>
      <c r="EO1069" s="57"/>
      <c r="EP1069" s="57"/>
      <c r="EQ1069" s="57"/>
      <c r="ER1069" s="57"/>
      <c r="ES1069" s="57"/>
      <c r="ET1069" s="57"/>
      <c r="EU1069" s="57"/>
      <c r="EV1069" s="57"/>
      <c r="EW1069" s="57"/>
      <c r="EX1069" s="57"/>
      <c r="EY1069" s="57"/>
      <c r="EZ1069" s="57"/>
      <c r="FA1069" s="57"/>
      <c r="FB1069" s="57"/>
      <c r="FC1069" s="57"/>
      <c r="FD1069" s="57"/>
      <c r="FE1069" s="57"/>
      <c r="FF1069" s="57"/>
      <c r="FG1069" s="57"/>
      <c r="FH1069" s="57"/>
      <c r="FI1069" s="57"/>
      <c r="FJ1069" s="57"/>
      <c r="FK1069" s="57"/>
      <c r="FL1069" s="57"/>
      <c r="FM1069" s="57"/>
      <c r="FN1069" s="57"/>
      <c r="FO1069" s="57"/>
      <c r="FP1069" s="57"/>
      <c r="FQ1069" s="57"/>
      <c r="FR1069" s="57"/>
      <c r="FS1069" s="57"/>
      <c r="FT1069" s="57"/>
      <c r="FU1069" s="57"/>
      <c r="FV1069" s="57"/>
      <c r="FW1069" s="57"/>
      <c r="FX1069" s="57"/>
      <c r="FY1069" s="57"/>
      <c r="FZ1069" s="57"/>
      <c r="GA1069" s="57"/>
      <c r="GB1069" s="57"/>
      <c r="GC1069" s="57"/>
      <c r="GD1069" s="57"/>
      <c r="GE1069" s="57"/>
      <c r="GF1069" s="57"/>
      <c r="GG1069" s="57"/>
      <c r="GH1069" s="57"/>
      <c r="GI1069" s="57"/>
      <c r="GJ1069" s="57"/>
      <c r="GK1069" s="57"/>
      <c r="GL1069" s="57"/>
      <c r="GM1069" s="57"/>
      <c r="GN1069" s="57"/>
      <c r="GO1069" s="57"/>
      <c r="GP1069" s="57"/>
      <c r="GQ1069" s="57"/>
      <c r="GR1069" s="57"/>
      <c r="GS1069" s="57"/>
      <c r="GT1069" s="57"/>
      <c r="GU1069" s="57"/>
      <c r="GV1069" s="57"/>
      <c r="GW1069" s="57"/>
      <c r="GX1069" s="57"/>
      <c r="GY1069" s="57"/>
      <c r="GZ1069" s="57"/>
      <c r="HA1069" s="57"/>
      <c r="HB1069" s="57"/>
      <c r="HC1069" s="57"/>
      <c r="HD1069" s="57"/>
      <c r="HE1069" s="57"/>
      <c r="HF1069" s="57"/>
      <c r="HG1069" s="57"/>
      <c r="HH1069" s="57"/>
      <c r="HI1069" s="57"/>
      <c r="HJ1069" s="57"/>
      <c r="HK1069" s="57"/>
      <c r="HL1069" s="57"/>
      <c r="HM1069" s="57"/>
      <c r="HN1069" s="57"/>
      <c r="HO1069" s="57"/>
      <c r="HP1069" s="57"/>
      <c r="HQ1069" s="57"/>
      <c r="HR1069" s="57"/>
      <c r="HS1069" s="57"/>
      <c r="HT1069" s="57"/>
      <c r="HU1069" s="57"/>
      <c r="HV1069" s="57"/>
      <c r="HW1069" s="57"/>
      <c r="HX1069" s="57"/>
      <c r="HY1069" s="57"/>
      <c r="HZ1069" s="57"/>
      <c r="IA1069" s="57"/>
      <c r="IB1069" s="57"/>
      <c r="IC1069" s="57"/>
    </row>
    <row r="1070" spans="4:237">
      <c r="D1070" s="57"/>
      <c r="E1070" s="57"/>
      <c r="F1070" s="57"/>
      <c r="G1070" s="57"/>
      <c r="H1070" s="57"/>
      <c r="I1070" s="57"/>
      <c r="J1070" s="57"/>
      <c r="K1070" s="57"/>
      <c r="L1070" s="57"/>
      <c r="M1070" s="57"/>
      <c r="N1070" s="57"/>
      <c r="O1070" s="57"/>
      <c r="P1070" s="57"/>
      <c r="Q1070" s="57"/>
      <c r="R1070" s="57"/>
      <c r="S1070" s="57"/>
      <c r="T1070" s="57"/>
      <c r="U1070" s="57"/>
      <c r="V1070" s="57"/>
      <c r="W1070" s="57"/>
      <c r="X1070" s="57"/>
      <c r="Y1070" s="57"/>
      <c r="Z1070" s="57"/>
      <c r="AA1070" s="57"/>
      <c r="AB1070" s="57"/>
      <c r="AC1070" s="57"/>
      <c r="AD1070" s="57"/>
      <c r="AE1070" s="57"/>
      <c r="AF1070" s="57"/>
      <c r="AG1070" s="57"/>
      <c r="AH1070" s="57"/>
      <c r="AI1070" s="57"/>
      <c r="AJ1070" s="57"/>
      <c r="AK1070" s="57"/>
      <c r="AL1070" s="57"/>
      <c r="AM1070" s="57"/>
      <c r="AN1070" s="57"/>
      <c r="AO1070" s="57"/>
      <c r="AP1070" s="57"/>
      <c r="AQ1070" s="57"/>
      <c r="AR1070" s="57"/>
      <c r="AS1070" s="57"/>
      <c r="AT1070" s="57"/>
      <c r="AU1070" s="57"/>
      <c r="AV1070" s="57"/>
      <c r="AW1070" s="57"/>
      <c r="AX1070" s="57"/>
      <c r="AY1070" s="57"/>
      <c r="AZ1070" s="57"/>
      <c r="BA1070" s="57"/>
      <c r="BB1070" s="57"/>
      <c r="BC1070" s="57"/>
      <c r="BD1070" s="57"/>
      <c r="BE1070" s="57"/>
      <c r="BF1070" s="57"/>
      <c r="BG1070" s="57"/>
      <c r="BH1070" s="57"/>
      <c r="BI1070" s="57"/>
      <c r="BJ1070" s="57"/>
      <c r="BK1070" s="57"/>
      <c r="BL1070" s="57"/>
      <c r="BM1070" s="57"/>
      <c r="BN1070" s="57"/>
      <c r="BO1070" s="57"/>
      <c r="BP1070" s="57"/>
      <c r="BQ1070" s="57"/>
      <c r="BR1070" s="57"/>
      <c r="BS1070" s="57"/>
      <c r="BT1070" s="57"/>
      <c r="BU1070" s="57"/>
      <c r="BV1070" s="57"/>
      <c r="BW1070" s="57"/>
      <c r="BX1070" s="57"/>
      <c r="BY1070" s="57"/>
      <c r="BZ1070" s="57"/>
      <c r="CA1070" s="57"/>
      <c r="CB1070" s="57"/>
      <c r="CC1070" s="57"/>
      <c r="CD1070" s="57"/>
      <c r="CE1070" s="57"/>
      <c r="CF1070" s="57"/>
      <c r="CG1070" s="57"/>
      <c r="CH1070" s="57"/>
      <c r="CI1070" s="57"/>
      <c r="CJ1070" s="57"/>
      <c r="CK1070" s="57"/>
      <c r="CL1070" s="57"/>
      <c r="CM1070" s="57"/>
      <c r="CN1070" s="57"/>
      <c r="CO1070" s="57"/>
      <c r="CP1070" s="57"/>
      <c r="CQ1070" s="57"/>
      <c r="CR1070" s="57"/>
      <c r="CS1070" s="57"/>
      <c r="CT1070" s="57"/>
      <c r="CU1070" s="57"/>
      <c r="CV1070" s="57"/>
      <c r="CW1070" s="57"/>
      <c r="CX1070" s="57"/>
      <c r="CY1070" s="57"/>
      <c r="CZ1070" s="57"/>
      <c r="DA1070" s="57"/>
      <c r="DB1070" s="57"/>
      <c r="DC1070" s="57"/>
      <c r="DD1070" s="57"/>
      <c r="DE1070" s="57"/>
      <c r="DF1070" s="57"/>
      <c r="DG1070" s="57"/>
      <c r="DH1070" s="57"/>
      <c r="DI1070" s="57"/>
      <c r="DJ1070" s="57"/>
      <c r="DK1070" s="57"/>
      <c r="DL1070" s="57"/>
      <c r="DM1070" s="57"/>
      <c r="DN1070" s="57"/>
      <c r="DO1070" s="57"/>
      <c r="DP1070" s="57"/>
      <c r="DQ1070" s="57"/>
      <c r="DR1070" s="57"/>
      <c r="DS1070" s="57"/>
      <c r="DT1070" s="57"/>
      <c r="DU1070" s="57"/>
      <c r="DV1070" s="57"/>
      <c r="DW1070" s="57"/>
      <c r="DX1070" s="57"/>
      <c r="DY1070" s="57"/>
      <c r="DZ1070" s="57"/>
      <c r="EA1070" s="57"/>
      <c r="EB1070" s="57"/>
      <c r="EC1070" s="57"/>
      <c r="ED1070" s="57"/>
      <c r="EE1070" s="57"/>
      <c r="EF1070" s="57"/>
      <c r="EG1070" s="57"/>
      <c r="EH1070" s="57"/>
      <c r="EI1070" s="57"/>
      <c r="EJ1070" s="57"/>
      <c r="EK1070" s="57"/>
      <c r="EL1070" s="57"/>
      <c r="EM1070" s="57"/>
      <c r="EN1070" s="57"/>
      <c r="EO1070" s="57"/>
      <c r="EP1070" s="57"/>
      <c r="EQ1070" s="57"/>
      <c r="ER1070" s="57"/>
      <c r="ES1070" s="57"/>
      <c r="ET1070" s="57"/>
      <c r="EU1070" s="57"/>
      <c r="EV1070" s="57"/>
      <c r="EW1070" s="57"/>
      <c r="EX1070" s="57"/>
      <c r="EY1070" s="57"/>
      <c r="EZ1070" s="57"/>
      <c r="FA1070" s="57"/>
      <c r="FB1070" s="57"/>
      <c r="FC1070" s="57"/>
      <c r="FD1070" s="57"/>
      <c r="FE1070" s="57"/>
      <c r="FF1070" s="57"/>
      <c r="FG1070" s="57"/>
      <c r="FH1070" s="57"/>
      <c r="FI1070" s="57"/>
      <c r="FJ1070" s="57"/>
      <c r="FK1070" s="57"/>
      <c r="FL1070" s="57"/>
      <c r="FM1070" s="57"/>
      <c r="FN1070" s="57"/>
      <c r="FO1070" s="57"/>
      <c r="FP1070" s="57"/>
      <c r="FQ1070" s="57"/>
      <c r="FR1070" s="57"/>
      <c r="FS1070" s="57"/>
      <c r="FT1070" s="57"/>
      <c r="FU1070" s="57"/>
      <c r="FV1070" s="57"/>
      <c r="FW1070" s="57"/>
      <c r="FX1070" s="57"/>
      <c r="FY1070" s="57"/>
      <c r="FZ1070" s="57"/>
      <c r="GA1070" s="57"/>
      <c r="GB1070" s="57"/>
      <c r="GC1070" s="57"/>
      <c r="GD1070" s="57"/>
      <c r="GE1070" s="57"/>
      <c r="GF1070" s="57"/>
      <c r="GG1070" s="57"/>
      <c r="GH1070" s="57"/>
      <c r="GI1070" s="57"/>
      <c r="GJ1070" s="57"/>
      <c r="GK1070" s="57"/>
      <c r="GL1070" s="57"/>
      <c r="GM1070" s="57"/>
      <c r="GN1070" s="57"/>
      <c r="GO1070" s="57"/>
      <c r="GP1070" s="57"/>
      <c r="GQ1070" s="57"/>
      <c r="GR1070" s="57"/>
      <c r="GS1070" s="57"/>
      <c r="GT1070" s="57"/>
      <c r="GU1070" s="57"/>
      <c r="GV1070" s="57"/>
      <c r="GW1070" s="57"/>
      <c r="GX1070" s="57"/>
      <c r="GY1070" s="57"/>
      <c r="GZ1070" s="57"/>
      <c r="HA1070" s="57"/>
      <c r="HB1070" s="57"/>
      <c r="HC1070" s="57"/>
      <c r="HD1070" s="57"/>
      <c r="HE1070" s="57"/>
      <c r="HF1070" s="57"/>
      <c r="HG1070" s="57"/>
      <c r="HH1070" s="57"/>
      <c r="HI1070" s="57"/>
      <c r="HJ1070" s="57"/>
      <c r="HK1070" s="57"/>
      <c r="HL1070" s="57"/>
      <c r="HM1070" s="57"/>
      <c r="HN1070" s="57"/>
      <c r="HO1070" s="57"/>
      <c r="HP1070" s="57"/>
      <c r="HQ1070" s="57"/>
      <c r="HR1070" s="57"/>
      <c r="HS1070" s="57"/>
      <c r="HT1070" s="57"/>
      <c r="HU1070" s="57"/>
      <c r="HV1070" s="57"/>
      <c r="HW1070" s="57"/>
      <c r="HX1070" s="57"/>
      <c r="HY1070" s="57"/>
      <c r="HZ1070" s="57"/>
      <c r="IA1070" s="57"/>
      <c r="IB1070" s="57"/>
      <c r="IC1070" s="57"/>
    </row>
    <row r="1071" spans="4:237">
      <c r="D1071" s="57"/>
      <c r="E1071" s="57"/>
      <c r="F1071" s="57"/>
      <c r="G1071" s="57"/>
      <c r="H1071" s="57"/>
      <c r="I1071" s="57"/>
      <c r="J1071" s="57"/>
      <c r="K1071" s="57"/>
      <c r="L1071" s="57"/>
      <c r="M1071" s="57"/>
      <c r="N1071" s="57"/>
      <c r="O1071" s="57"/>
      <c r="P1071" s="57"/>
      <c r="Q1071" s="57"/>
      <c r="R1071" s="57"/>
      <c r="S1071" s="57"/>
      <c r="T1071" s="57"/>
      <c r="U1071" s="57"/>
      <c r="V1071" s="57"/>
      <c r="W1071" s="57"/>
      <c r="X1071" s="57"/>
      <c r="Y1071" s="57"/>
      <c r="Z1071" s="57"/>
      <c r="AA1071" s="57"/>
      <c r="AB1071" s="57"/>
      <c r="AC1071" s="57"/>
      <c r="AD1071" s="57"/>
      <c r="AE1071" s="57"/>
      <c r="AF1071" s="57"/>
      <c r="AG1071" s="57"/>
      <c r="AH1071" s="57"/>
      <c r="AI1071" s="57"/>
      <c r="AJ1071" s="57"/>
      <c r="AK1071" s="57"/>
      <c r="AL1071" s="57"/>
      <c r="AM1071" s="57"/>
      <c r="AN1071" s="57"/>
      <c r="AO1071" s="57"/>
      <c r="AP1071" s="57"/>
      <c r="AQ1071" s="57"/>
      <c r="AR1071" s="57"/>
      <c r="AS1071" s="57"/>
      <c r="AT1071" s="57"/>
      <c r="AU1071" s="57"/>
      <c r="AV1071" s="57"/>
      <c r="AW1071" s="57"/>
      <c r="AX1071" s="57"/>
      <c r="AY1071" s="57"/>
      <c r="AZ1071" s="57"/>
      <c r="BA1071" s="57"/>
      <c r="BB1071" s="57"/>
      <c r="BC1071" s="57"/>
      <c r="BD1071" s="57"/>
      <c r="BE1071" s="57"/>
      <c r="BF1071" s="57"/>
      <c r="BG1071" s="57"/>
      <c r="BH1071" s="57"/>
      <c r="BI1071" s="57"/>
      <c r="BJ1071" s="57"/>
      <c r="BK1071" s="57"/>
      <c r="BL1071" s="57"/>
      <c r="BM1071" s="57"/>
      <c r="BN1071" s="57"/>
      <c r="BO1071" s="57"/>
      <c r="BP1071" s="57"/>
      <c r="BQ1071" s="57"/>
      <c r="BR1071" s="57"/>
      <c r="BS1071" s="57"/>
      <c r="BT1071" s="57"/>
      <c r="BU1071" s="57"/>
      <c r="BV1071" s="57"/>
      <c r="BW1071" s="57"/>
      <c r="BX1071" s="57"/>
      <c r="BY1071" s="57"/>
      <c r="BZ1071" s="57"/>
      <c r="CA1071" s="57"/>
      <c r="CB1071" s="57"/>
      <c r="CC1071" s="57"/>
      <c r="CD1071" s="57"/>
      <c r="CE1071" s="57"/>
      <c r="CF1071" s="57"/>
      <c r="CG1071" s="57"/>
      <c r="CH1071" s="57"/>
      <c r="CI1071" s="57"/>
      <c r="CJ1071" s="57"/>
      <c r="CK1071" s="57"/>
      <c r="CL1071" s="57"/>
      <c r="CM1071" s="57"/>
      <c r="CN1071" s="57"/>
      <c r="CO1071" s="57"/>
      <c r="CP1071" s="57"/>
      <c r="CQ1071" s="57"/>
      <c r="CR1071" s="57"/>
      <c r="CS1071" s="57"/>
      <c r="CT1071" s="57"/>
      <c r="CU1071" s="57"/>
      <c r="CV1071" s="57"/>
      <c r="CW1071" s="57"/>
      <c r="CX1071" s="57"/>
      <c r="CY1071" s="57"/>
      <c r="CZ1071" s="57"/>
      <c r="DA1071" s="57"/>
      <c r="DB1071" s="57"/>
      <c r="DC1071" s="57"/>
      <c r="DD1071" s="57"/>
      <c r="DE1071" s="57"/>
      <c r="DF1071" s="57"/>
      <c r="DG1071" s="57"/>
      <c r="DH1071" s="57"/>
      <c r="DI1071" s="57"/>
      <c r="DJ1071" s="57"/>
      <c r="DK1071" s="57"/>
      <c r="DL1071" s="57"/>
      <c r="DM1071" s="57"/>
      <c r="DN1071" s="57"/>
      <c r="DO1071" s="57"/>
      <c r="DP1071" s="57"/>
      <c r="DQ1071" s="57"/>
      <c r="DR1071" s="57"/>
      <c r="DS1071" s="57"/>
      <c r="DT1071" s="57"/>
      <c r="DU1071" s="57"/>
      <c r="DV1071" s="57"/>
      <c r="DW1071" s="57"/>
      <c r="DX1071" s="57"/>
      <c r="DY1071" s="57"/>
      <c r="DZ1071" s="57"/>
      <c r="EA1071" s="57"/>
      <c r="EB1071" s="57"/>
      <c r="EC1071" s="57"/>
      <c r="ED1071" s="57"/>
      <c r="EE1071" s="57"/>
      <c r="EF1071" s="57"/>
      <c r="EG1071" s="57"/>
      <c r="EH1071" s="57"/>
      <c r="EI1071" s="57"/>
      <c r="EJ1071" s="57"/>
      <c r="EK1071" s="57"/>
      <c r="EL1071" s="57"/>
      <c r="EM1071" s="57"/>
      <c r="EN1071" s="57"/>
      <c r="EO1071" s="57"/>
      <c r="EP1071" s="57"/>
      <c r="EQ1071" s="57"/>
      <c r="ER1071" s="57"/>
      <c r="ES1071" s="57"/>
      <c r="ET1071" s="57"/>
      <c r="EU1071" s="57"/>
      <c r="EV1071" s="57"/>
      <c r="EW1071" s="57"/>
      <c r="EX1071" s="57"/>
      <c r="EY1071" s="57"/>
      <c r="EZ1071" s="57"/>
      <c r="FA1071" s="57"/>
      <c r="FB1071" s="57"/>
      <c r="FC1071" s="57"/>
      <c r="FD1071" s="57"/>
      <c r="FE1071" s="57"/>
      <c r="FF1071" s="57"/>
      <c r="FG1071" s="57"/>
      <c r="FH1071" s="57"/>
      <c r="FI1071" s="57"/>
      <c r="FJ1071" s="57"/>
      <c r="FK1071" s="57"/>
      <c r="FL1071" s="57"/>
      <c r="FM1071" s="57"/>
      <c r="FN1071" s="57"/>
      <c r="FO1071" s="57"/>
      <c r="FP1071" s="57"/>
      <c r="FQ1071" s="57"/>
      <c r="FR1071" s="57"/>
      <c r="FS1071" s="57"/>
      <c r="FT1071" s="57"/>
      <c r="FU1071" s="57"/>
      <c r="FV1071" s="57"/>
      <c r="FW1071" s="57"/>
      <c r="FX1071" s="57"/>
      <c r="FY1071" s="57"/>
      <c r="FZ1071" s="57"/>
      <c r="GA1071" s="57"/>
      <c r="GB1071" s="57"/>
      <c r="GC1071" s="57"/>
      <c r="GD1071" s="57"/>
      <c r="GE1071" s="57"/>
      <c r="GF1071" s="57"/>
      <c r="GG1071" s="57"/>
      <c r="GH1071" s="57"/>
      <c r="GI1071" s="57"/>
      <c r="GJ1071" s="57"/>
      <c r="GK1071" s="57"/>
      <c r="GL1071" s="57"/>
      <c r="GM1071" s="57"/>
      <c r="GN1071" s="57"/>
      <c r="GO1071" s="57"/>
      <c r="GP1071" s="57"/>
      <c r="GQ1071" s="57"/>
      <c r="GR1071" s="57"/>
      <c r="GS1071" s="57"/>
      <c r="GT1071" s="57"/>
      <c r="GU1071" s="57"/>
      <c r="GV1071" s="57"/>
      <c r="GW1071" s="57"/>
      <c r="GX1071" s="57"/>
      <c r="GY1071" s="57"/>
      <c r="GZ1071" s="57"/>
      <c r="HA1071" s="57"/>
      <c r="HB1071" s="57"/>
      <c r="HC1071" s="57"/>
      <c r="HD1071" s="57"/>
      <c r="HE1071" s="57"/>
      <c r="HF1071" s="57"/>
      <c r="HG1071" s="57"/>
      <c r="HH1071" s="57"/>
      <c r="HI1071" s="57"/>
      <c r="HJ1071" s="57"/>
      <c r="HK1071" s="57"/>
      <c r="HL1071" s="57"/>
      <c r="HM1071" s="57"/>
      <c r="HN1071" s="57"/>
      <c r="HO1071" s="57"/>
      <c r="HP1071" s="57"/>
      <c r="HQ1071" s="57"/>
      <c r="HR1071" s="57"/>
      <c r="HS1071" s="57"/>
      <c r="HT1071" s="57"/>
      <c r="HU1071" s="57"/>
      <c r="HV1071" s="57"/>
      <c r="HW1071" s="57"/>
      <c r="HX1071" s="57"/>
      <c r="HY1071" s="57"/>
      <c r="HZ1071" s="57"/>
      <c r="IA1071" s="57"/>
      <c r="IB1071" s="57"/>
      <c r="IC1071" s="57"/>
    </row>
    <row r="1072" spans="4:237">
      <c r="D1072" s="57"/>
      <c r="E1072" s="57"/>
      <c r="F1072" s="57"/>
      <c r="G1072" s="57"/>
      <c r="H1072" s="57"/>
      <c r="I1072" s="57"/>
      <c r="J1072" s="57"/>
      <c r="K1072" s="57"/>
      <c r="L1072" s="57"/>
      <c r="M1072" s="57"/>
      <c r="N1072" s="57"/>
      <c r="O1072" s="57"/>
      <c r="P1072" s="57"/>
      <c r="Q1072" s="57"/>
      <c r="R1072" s="57"/>
      <c r="S1072" s="57"/>
      <c r="T1072" s="57"/>
      <c r="U1072" s="57"/>
      <c r="V1072" s="57"/>
      <c r="W1072" s="57"/>
      <c r="X1072" s="57"/>
      <c r="Y1072" s="57"/>
      <c r="Z1072" s="57"/>
      <c r="AA1072" s="57"/>
      <c r="AB1072" s="57"/>
      <c r="AC1072" s="57"/>
      <c r="AD1072" s="57"/>
      <c r="AE1072" s="57"/>
      <c r="AF1072" s="57"/>
      <c r="AG1072" s="57"/>
      <c r="AH1072" s="57"/>
      <c r="AI1072" s="57"/>
      <c r="AJ1072" s="57"/>
      <c r="AK1072" s="57"/>
      <c r="AL1072" s="57"/>
      <c r="AM1072" s="57"/>
      <c r="AN1072" s="57"/>
      <c r="AO1072" s="57"/>
      <c r="AP1072" s="57"/>
      <c r="AQ1072" s="57"/>
      <c r="AR1072" s="57"/>
      <c r="AS1072" s="57"/>
      <c r="AT1072" s="57"/>
      <c r="AU1072" s="57"/>
      <c r="AV1072" s="57"/>
      <c r="AW1072" s="57"/>
      <c r="AX1072" s="57"/>
      <c r="AY1072" s="57"/>
      <c r="AZ1072" s="57"/>
      <c r="BA1072" s="57"/>
      <c r="BB1072" s="57"/>
      <c r="BC1072" s="57"/>
      <c r="BD1072" s="57"/>
      <c r="BE1072" s="57"/>
      <c r="BF1072" s="57"/>
      <c r="BG1072" s="57"/>
      <c r="BH1072" s="57"/>
      <c r="BI1072" s="57"/>
      <c r="BJ1072" s="57"/>
      <c r="BK1072" s="57"/>
      <c r="BL1072" s="57"/>
      <c r="BM1072" s="57"/>
      <c r="BN1072" s="57"/>
      <c r="BO1072" s="57"/>
      <c r="BP1072" s="57"/>
      <c r="BQ1072" s="57"/>
      <c r="BR1072" s="57"/>
      <c r="BS1072" s="57"/>
      <c r="BT1072" s="57"/>
      <c r="BU1072" s="57"/>
      <c r="BV1072" s="57"/>
      <c r="BW1072" s="57"/>
      <c r="BX1072" s="57"/>
      <c r="BY1072" s="57"/>
      <c r="BZ1072" s="57"/>
      <c r="CA1072" s="57"/>
      <c r="CB1072" s="57"/>
      <c r="CC1072" s="57"/>
      <c r="CD1072" s="57"/>
      <c r="CE1072" s="57"/>
      <c r="CF1072" s="57"/>
      <c r="CG1072" s="57"/>
      <c r="CH1072" s="57"/>
      <c r="CI1072" s="57"/>
      <c r="CJ1072" s="57"/>
      <c r="CK1072" s="57"/>
      <c r="CL1072" s="57"/>
      <c r="CM1072" s="57"/>
      <c r="CN1072" s="57"/>
      <c r="CO1072" s="57"/>
      <c r="CP1072" s="57"/>
      <c r="CQ1072" s="57"/>
      <c r="CR1072" s="57"/>
      <c r="CS1072" s="57"/>
      <c r="CT1072" s="57"/>
      <c r="CU1072" s="57"/>
      <c r="CV1072" s="57"/>
      <c r="CW1072" s="57"/>
      <c r="CX1072" s="57"/>
      <c r="CY1072" s="57"/>
      <c r="CZ1072" s="57"/>
      <c r="DA1072" s="57"/>
      <c r="DB1072" s="57"/>
      <c r="DC1072" s="57"/>
      <c r="DD1072" s="57"/>
      <c r="DE1072" s="57"/>
      <c r="DF1072" s="57"/>
      <c r="DG1072" s="57"/>
      <c r="DH1072" s="57"/>
      <c r="DI1072" s="57"/>
      <c r="DJ1072" s="57"/>
      <c r="DK1072" s="57"/>
      <c r="DL1072" s="57"/>
      <c r="DM1072" s="57"/>
      <c r="DN1072" s="57"/>
      <c r="DO1072" s="57"/>
      <c r="DP1072" s="57"/>
      <c r="DQ1072" s="57"/>
      <c r="DR1072" s="57"/>
      <c r="DS1072" s="57"/>
      <c r="DT1072" s="57"/>
      <c r="DU1072" s="57"/>
      <c r="DV1072" s="57"/>
      <c r="DW1072" s="57"/>
      <c r="DX1072" s="57"/>
      <c r="DY1072" s="57"/>
      <c r="DZ1072" s="57"/>
      <c r="EA1072" s="57"/>
      <c r="EB1072" s="57"/>
      <c r="EC1072" s="57"/>
      <c r="ED1072" s="57"/>
      <c r="EE1072" s="57"/>
      <c r="EF1072" s="57"/>
      <c r="EG1072" s="57"/>
      <c r="EH1072" s="57"/>
      <c r="EI1072" s="57"/>
      <c r="EJ1072" s="57"/>
      <c r="EK1072" s="57"/>
      <c r="EL1072" s="57"/>
      <c r="EM1072" s="57"/>
      <c r="EN1072" s="57"/>
      <c r="EO1072" s="57"/>
      <c r="EP1072" s="57"/>
      <c r="EQ1072" s="57"/>
      <c r="ER1072" s="57"/>
      <c r="ES1072" s="57"/>
      <c r="ET1072" s="57"/>
      <c r="EU1072" s="57"/>
      <c r="EV1072" s="57"/>
      <c r="EW1072" s="57"/>
      <c r="EX1072" s="57"/>
      <c r="EY1072" s="57"/>
      <c r="EZ1072" s="57"/>
      <c r="FA1072" s="57"/>
      <c r="FB1072" s="57"/>
      <c r="FC1072" s="57"/>
      <c r="FD1072" s="57"/>
      <c r="FE1072" s="57"/>
      <c r="FF1072" s="57"/>
      <c r="FG1072" s="57"/>
      <c r="FH1072" s="57"/>
      <c r="FI1072" s="57"/>
      <c r="FJ1072" s="57"/>
      <c r="FK1072" s="57"/>
      <c r="FL1072" s="57"/>
      <c r="FM1072" s="57"/>
      <c r="FN1072" s="57"/>
      <c r="FO1072" s="57"/>
      <c r="FP1072" s="57"/>
      <c r="FQ1072" s="57"/>
      <c r="FR1072" s="57"/>
      <c r="FS1072" s="57"/>
      <c r="FT1072" s="57"/>
      <c r="FU1072" s="57"/>
      <c r="FV1072" s="57"/>
      <c r="FW1072" s="57"/>
      <c r="FX1072" s="57"/>
      <c r="FY1072" s="57"/>
      <c r="FZ1072" s="57"/>
      <c r="GA1072" s="57"/>
      <c r="GB1072" s="57"/>
      <c r="GC1072" s="57"/>
      <c r="GD1072" s="57"/>
      <c r="GE1072" s="57"/>
      <c r="GF1072" s="57"/>
      <c r="GG1072" s="57"/>
      <c r="GH1072" s="57"/>
      <c r="GI1072" s="57"/>
      <c r="GJ1072" s="57"/>
      <c r="GK1072" s="57"/>
      <c r="GL1072" s="57"/>
      <c r="GM1072" s="57"/>
      <c r="GN1072" s="57"/>
      <c r="GO1072" s="57"/>
      <c r="GP1072" s="57"/>
      <c r="GQ1072" s="57"/>
      <c r="GR1072" s="57"/>
      <c r="GS1072" s="57"/>
      <c r="GT1072" s="57"/>
      <c r="GU1072" s="57"/>
      <c r="GV1072" s="57"/>
      <c r="GW1072" s="57"/>
      <c r="GX1072" s="57"/>
      <c r="GY1072" s="57"/>
      <c r="GZ1072" s="57"/>
      <c r="HA1072" s="57"/>
      <c r="HB1072" s="57"/>
      <c r="HC1072" s="57"/>
      <c r="HD1072" s="57"/>
      <c r="HE1072" s="57"/>
      <c r="HF1072" s="57"/>
      <c r="HG1072" s="57"/>
      <c r="HH1072" s="57"/>
      <c r="HI1072" s="57"/>
      <c r="HJ1072" s="57"/>
      <c r="HK1072" s="57"/>
      <c r="HL1072" s="57"/>
      <c r="HM1072" s="57"/>
      <c r="HN1072" s="57"/>
      <c r="HO1072" s="57"/>
      <c r="HP1072" s="57"/>
      <c r="HQ1072" s="57"/>
      <c r="HR1072" s="57"/>
      <c r="HS1072" s="57"/>
      <c r="HT1072" s="57"/>
      <c r="HU1072" s="57"/>
      <c r="HV1072" s="57"/>
      <c r="HW1072" s="57"/>
      <c r="HX1072" s="57"/>
      <c r="HY1072" s="57"/>
      <c r="HZ1072" s="57"/>
      <c r="IA1072" s="57"/>
      <c r="IB1072" s="57"/>
      <c r="IC1072" s="57"/>
    </row>
    <row r="1073" spans="4:237">
      <c r="D1073" s="57"/>
      <c r="E1073" s="57"/>
      <c r="F1073" s="57"/>
      <c r="G1073" s="57"/>
      <c r="H1073" s="57"/>
      <c r="I1073" s="57"/>
      <c r="J1073" s="57"/>
      <c r="K1073" s="57"/>
      <c r="L1073" s="57"/>
      <c r="M1073" s="57"/>
      <c r="N1073" s="57"/>
      <c r="O1073" s="57"/>
      <c r="P1073" s="57"/>
      <c r="Q1073" s="57"/>
      <c r="R1073" s="57"/>
      <c r="S1073" s="57"/>
      <c r="T1073" s="57"/>
      <c r="U1073" s="57"/>
      <c r="V1073" s="57"/>
      <c r="W1073" s="57"/>
      <c r="X1073" s="57"/>
      <c r="Y1073" s="57"/>
      <c r="Z1073" s="57"/>
      <c r="AA1073" s="57"/>
      <c r="AB1073" s="57"/>
      <c r="AC1073" s="57"/>
      <c r="AD1073" s="57"/>
      <c r="AE1073" s="57"/>
      <c r="AF1073" s="57"/>
      <c r="AG1073" s="57"/>
      <c r="AH1073" s="57"/>
      <c r="AI1073" s="57"/>
      <c r="AJ1073" s="57"/>
      <c r="AK1073" s="57"/>
      <c r="AL1073" s="57"/>
      <c r="AM1073" s="57"/>
      <c r="AN1073" s="57"/>
      <c r="AO1073" s="57"/>
      <c r="AP1073" s="57"/>
      <c r="AQ1073" s="57"/>
      <c r="AR1073" s="57"/>
      <c r="AS1073" s="57"/>
      <c r="AT1073" s="57"/>
      <c r="AU1073" s="57"/>
      <c r="AV1073" s="57"/>
      <c r="AW1073" s="57"/>
      <c r="AX1073" s="57"/>
      <c r="AY1073" s="57"/>
      <c r="AZ1073" s="57"/>
      <c r="BA1073" s="57"/>
      <c r="BB1073" s="57"/>
      <c r="BC1073" s="57"/>
      <c r="BD1073" s="57"/>
      <c r="BE1073" s="57"/>
      <c r="BF1073" s="57"/>
      <c r="BG1073" s="57"/>
      <c r="BH1073" s="57"/>
      <c r="BI1073" s="57"/>
      <c r="BJ1073" s="57"/>
      <c r="BK1073" s="57"/>
      <c r="BL1073" s="57"/>
      <c r="BM1073" s="57"/>
      <c r="BN1073" s="57"/>
      <c r="BO1073" s="57"/>
      <c r="BP1073" s="57"/>
      <c r="BQ1073" s="57"/>
      <c r="BR1073" s="57"/>
      <c r="BS1073" s="57"/>
      <c r="BT1073" s="57"/>
      <c r="BU1073" s="57"/>
      <c r="BV1073" s="57"/>
      <c r="BW1073" s="57"/>
      <c r="BX1073" s="57"/>
      <c r="BY1073" s="57"/>
      <c r="BZ1073" s="57"/>
      <c r="CA1073" s="57"/>
      <c r="CB1073" s="57"/>
      <c r="CC1073" s="57"/>
      <c r="CD1073" s="57"/>
      <c r="CE1073" s="57"/>
      <c r="CF1073" s="57"/>
      <c r="CG1073" s="57"/>
      <c r="CH1073" s="57"/>
      <c r="CI1073" s="57"/>
      <c r="CJ1073" s="57"/>
      <c r="CK1073" s="57"/>
      <c r="CL1073" s="57"/>
      <c r="CM1073" s="57"/>
      <c r="CN1073" s="57"/>
      <c r="CO1073" s="57"/>
      <c r="CP1073" s="57"/>
      <c r="CQ1073" s="57"/>
      <c r="CR1073" s="57"/>
      <c r="CS1073" s="57"/>
      <c r="CT1073" s="57"/>
      <c r="CU1073" s="57"/>
      <c r="CV1073" s="57"/>
      <c r="CW1073" s="57"/>
      <c r="CX1073" s="57"/>
      <c r="CY1073" s="57"/>
      <c r="CZ1073" s="57"/>
      <c r="DA1073" s="57"/>
      <c r="DB1073" s="57"/>
      <c r="DC1073" s="57"/>
      <c r="DD1073" s="57"/>
      <c r="DE1073" s="57"/>
      <c r="DF1073" s="57"/>
      <c r="DG1073" s="57"/>
      <c r="DH1073" s="57"/>
      <c r="DI1073" s="57"/>
      <c r="DJ1073" s="57"/>
      <c r="DK1073" s="57"/>
      <c r="DL1073" s="57"/>
      <c r="DM1073" s="57"/>
      <c r="DN1073" s="57"/>
      <c r="DO1073" s="57"/>
      <c r="DP1073" s="57"/>
      <c r="DQ1073" s="57"/>
      <c r="DR1073" s="57"/>
      <c r="DS1073" s="57"/>
      <c r="DT1073" s="57"/>
      <c r="DU1073" s="57"/>
      <c r="DV1073" s="57"/>
      <c r="DW1073" s="57"/>
      <c r="DX1073" s="57"/>
      <c r="DY1073" s="57"/>
      <c r="DZ1073" s="57"/>
      <c r="EA1073" s="57"/>
      <c r="EB1073" s="57"/>
      <c r="EC1073" s="57"/>
      <c r="ED1073" s="57"/>
      <c r="EE1073" s="57"/>
      <c r="EF1073" s="57"/>
      <c r="EG1073" s="57"/>
      <c r="EH1073" s="57"/>
      <c r="EI1073" s="57"/>
      <c r="EJ1073" s="57"/>
      <c r="EK1073" s="57"/>
      <c r="EL1073" s="57"/>
      <c r="EM1073" s="57"/>
      <c r="EN1073" s="57"/>
      <c r="EO1073" s="57"/>
      <c r="EP1073" s="57"/>
      <c r="EQ1073" s="57"/>
      <c r="ER1073" s="57"/>
      <c r="ES1073" s="57"/>
      <c r="ET1073" s="57"/>
      <c r="EU1073" s="57"/>
      <c r="EV1073" s="57"/>
      <c r="EW1073" s="57"/>
      <c r="EX1073" s="57"/>
      <c r="EY1073" s="57"/>
      <c r="EZ1073" s="57"/>
      <c r="FA1073" s="57"/>
      <c r="FB1073" s="57"/>
      <c r="FC1073" s="57"/>
      <c r="FD1073" s="57"/>
      <c r="FE1073" s="57"/>
      <c r="FF1073" s="57"/>
      <c r="FG1073" s="57"/>
      <c r="FH1073" s="57"/>
      <c r="FI1073" s="57"/>
      <c r="FJ1073" s="57"/>
      <c r="FK1073" s="57"/>
      <c r="FL1073" s="57"/>
      <c r="FM1073" s="57"/>
      <c r="FN1073" s="57"/>
      <c r="FO1073" s="57"/>
      <c r="FP1073" s="57"/>
      <c r="FQ1073" s="57"/>
      <c r="FR1073" s="57"/>
      <c r="FS1073" s="57"/>
      <c r="FT1073" s="57"/>
      <c r="FU1073" s="57"/>
      <c r="FV1073" s="57"/>
      <c r="FW1073" s="57"/>
      <c r="FX1073" s="57"/>
      <c r="FY1073" s="57"/>
      <c r="FZ1073" s="57"/>
      <c r="GA1073" s="57"/>
      <c r="GB1073" s="57"/>
      <c r="GC1073" s="57"/>
      <c r="GD1073" s="57"/>
      <c r="GE1073" s="57"/>
      <c r="GF1073" s="57"/>
      <c r="GG1073" s="57"/>
      <c r="GH1073" s="57"/>
      <c r="GI1073" s="57"/>
      <c r="GJ1073" s="57"/>
      <c r="GK1073" s="57"/>
      <c r="GL1073" s="57"/>
      <c r="GM1073" s="57"/>
      <c r="GN1073" s="57"/>
      <c r="GO1073" s="57"/>
      <c r="GP1073" s="57"/>
      <c r="GQ1073" s="57"/>
      <c r="GR1073" s="57"/>
      <c r="GS1073" s="57"/>
      <c r="GT1073" s="57"/>
      <c r="GU1073" s="57"/>
      <c r="GV1073" s="57"/>
      <c r="GW1073" s="57"/>
      <c r="GX1073" s="57"/>
      <c r="GY1073" s="57"/>
      <c r="GZ1073" s="57"/>
      <c r="HA1073" s="57"/>
      <c r="HB1073" s="57"/>
      <c r="HC1073" s="57"/>
      <c r="HD1073" s="57"/>
      <c r="HE1073" s="57"/>
      <c r="HF1073" s="57"/>
      <c r="HG1073" s="57"/>
      <c r="HH1073" s="57"/>
      <c r="HI1073" s="57"/>
      <c r="HJ1073" s="57"/>
      <c r="HK1073" s="57"/>
      <c r="HL1073" s="57"/>
      <c r="HM1073" s="57"/>
      <c r="HN1073" s="57"/>
      <c r="HO1073" s="57"/>
      <c r="HP1073" s="57"/>
      <c r="HQ1073" s="57"/>
      <c r="HR1073" s="57"/>
      <c r="HS1073" s="57"/>
      <c r="HT1073" s="57"/>
      <c r="HU1073" s="57"/>
      <c r="HV1073" s="57"/>
      <c r="HW1073" s="57"/>
      <c r="HX1073" s="57"/>
      <c r="HY1073" s="57"/>
      <c r="HZ1073" s="57"/>
      <c r="IA1073" s="57"/>
      <c r="IB1073" s="57"/>
      <c r="IC1073" s="57"/>
    </row>
    <row r="1074" spans="4:237">
      <c r="D1074" s="57"/>
      <c r="E1074" s="57"/>
      <c r="F1074" s="57"/>
      <c r="G1074" s="57"/>
      <c r="H1074" s="57"/>
      <c r="I1074" s="57"/>
      <c r="J1074" s="57"/>
      <c r="K1074" s="57"/>
      <c r="L1074" s="57"/>
      <c r="M1074" s="57"/>
      <c r="N1074" s="57"/>
      <c r="O1074" s="57"/>
      <c r="P1074" s="57"/>
      <c r="Q1074" s="57"/>
      <c r="R1074" s="57"/>
      <c r="S1074" s="57"/>
      <c r="T1074" s="57"/>
      <c r="U1074" s="57"/>
      <c r="V1074" s="57"/>
      <c r="W1074" s="57"/>
      <c r="X1074" s="57"/>
      <c r="Y1074" s="57"/>
      <c r="Z1074" s="57"/>
      <c r="AA1074" s="57"/>
      <c r="AB1074" s="57"/>
      <c r="AC1074" s="57"/>
      <c r="AD1074" s="57"/>
      <c r="AE1074" s="57"/>
      <c r="AF1074" s="57"/>
      <c r="AG1074" s="57"/>
      <c r="AH1074" s="57"/>
      <c r="AI1074" s="57"/>
      <c r="AJ1074" s="57"/>
      <c r="AK1074" s="57"/>
      <c r="AL1074" s="57"/>
      <c r="AM1074" s="57"/>
      <c r="AN1074" s="57"/>
      <c r="AO1074" s="57"/>
      <c r="AP1074" s="57"/>
      <c r="AQ1074" s="57"/>
      <c r="AR1074" s="57"/>
      <c r="AS1074" s="57"/>
      <c r="AT1074" s="57"/>
      <c r="AU1074" s="57"/>
      <c r="AV1074" s="57"/>
      <c r="AW1074" s="57"/>
      <c r="AX1074" s="57"/>
      <c r="AY1074" s="57"/>
      <c r="AZ1074" s="57"/>
      <c r="BA1074" s="57"/>
      <c r="BB1074" s="57"/>
      <c r="BC1074" s="57"/>
      <c r="BD1074" s="57"/>
      <c r="BE1074" s="57"/>
      <c r="BF1074" s="57"/>
      <c r="BG1074" s="57"/>
      <c r="BH1074" s="57"/>
      <c r="BI1074" s="57"/>
      <c r="BJ1074" s="57"/>
      <c r="BK1074" s="57"/>
      <c r="BL1074" s="57"/>
      <c r="BM1074" s="57"/>
      <c r="BN1074" s="57"/>
      <c r="BO1074" s="57"/>
      <c r="BP1074" s="57"/>
      <c r="BQ1074" s="57"/>
      <c r="BR1074" s="57"/>
      <c r="BS1074" s="57"/>
      <c r="BT1074" s="57"/>
      <c r="BU1074" s="57"/>
      <c r="BV1074" s="57"/>
      <c r="BW1074" s="57"/>
      <c r="BX1074" s="57"/>
      <c r="BY1074" s="57"/>
      <c r="BZ1074" s="57"/>
      <c r="CA1074" s="57"/>
      <c r="CB1074" s="57"/>
      <c r="CC1074" s="57"/>
      <c r="CD1074" s="57"/>
      <c r="CE1074" s="57"/>
      <c r="CF1074" s="57"/>
      <c r="CG1074" s="57"/>
      <c r="CH1074" s="57"/>
      <c r="CI1074" s="57"/>
      <c r="CJ1074" s="57"/>
      <c r="CK1074" s="57"/>
      <c r="CL1074" s="57"/>
      <c r="CM1074" s="57"/>
      <c r="CN1074" s="57"/>
      <c r="CO1074" s="57"/>
      <c r="CP1074" s="57"/>
      <c r="CQ1074" s="57"/>
      <c r="CR1074" s="57"/>
      <c r="CS1074" s="57"/>
      <c r="CT1074" s="57"/>
      <c r="CU1074" s="57"/>
      <c r="CV1074" s="57"/>
      <c r="CW1074" s="57"/>
      <c r="CX1074" s="57"/>
      <c r="CY1074" s="57"/>
      <c r="CZ1074" s="57"/>
      <c r="DA1074" s="57"/>
      <c r="DB1074" s="57"/>
      <c r="DC1074" s="57"/>
      <c r="DD1074" s="57"/>
      <c r="DE1074" s="57"/>
      <c r="DF1074" s="57"/>
      <c r="DG1074" s="57"/>
      <c r="DH1074" s="57"/>
      <c r="DI1074" s="57"/>
      <c r="DJ1074" s="57"/>
      <c r="DK1074" s="57"/>
      <c r="DL1074" s="57"/>
      <c r="DM1074" s="57"/>
      <c r="DN1074" s="57"/>
      <c r="DO1074" s="57"/>
      <c r="DP1074" s="57"/>
      <c r="DQ1074" s="57"/>
      <c r="DR1074" s="57"/>
      <c r="DS1074" s="57"/>
      <c r="DT1074" s="57"/>
      <c r="DU1074" s="57"/>
      <c r="DV1074" s="57"/>
      <c r="DW1074" s="57"/>
      <c r="DX1074" s="57"/>
      <c r="DY1074" s="57"/>
      <c r="DZ1074" s="57"/>
      <c r="EA1074" s="57"/>
      <c r="EB1074" s="57"/>
      <c r="EC1074" s="57"/>
      <c r="ED1074" s="57"/>
      <c r="EE1074" s="57"/>
      <c r="EF1074" s="57"/>
      <c r="EG1074" s="57"/>
      <c r="EH1074" s="57"/>
      <c r="EI1074" s="57"/>
      <c r="EJ1074" s="57"/>
      <c r="EK1074" s="57"/>
      <c r="EL1074" s="57"/>
      <c r="EM1074" s="57"/>
      <c r="EN1074" s="57"/>
      <c r="EO1074" s="57"/>
      <c r="EP1074" s="57"/>
      <c r="EQ1074" s="57"/>
      <c r="ER1074" s="57"/>
      <c r="ES1074" s="57"/>
      <c r="ET1074" s="57"/>
      <c r="EU1074" s="57"/>
      <c r="EV1074" s="57"/>
      <c r="EW1074" s="57"/>
      <c r="EX1074" s="57"/>
      <c r="EY1074" s="57"/>
      <c r="EZ1074" s="57"/>
      <c r="FA1074" s="57"/>
      <c r="FB1074" s="57"/>
      <c r="FC1074" s="57"/>
      <c r="FD1074" s="57"/>
      <c r="FE1074" s="57"/>
      <c r="FF1074" s="57"/>
      <c r="FG1074" s="57"/>
      <c r="FH1074" s="57"/>
      <c r="FI1074" s="57"/>
      <c r="FJ1074" s="57"/>
      <c r="FK1074" s="57"/>
      <c r="FL1074" s="57"/>
      <c r="FM1074" s="57"/>
      <c r="FN1074" s="57"/>
      <c r="FO1074" s="57"/>
      <c r="FP1074" s="57"/>
      <c r="FQ1074" s="57"/>
      <c r="FR1074" s="57"/>
      <c r="FS1074" s="57"/>
      <c r="FT1074" s="57"/>
      <c r="FU1074" s="57"/>
      <c r="FV1074" s="57"/>
      <c r="FW1074" s="57"/>
      <c r="FX1074" s="57"/>
      <c r="FY1074" s="57"/>
      <c r="FZ1074" s="57"/>
      <c r="GA1074" s="57"/>
      <c r="GB1074" s="57"/>
      <c r="GC1074" s="57"/>
      <c r="GD1074" s="57"/>
      <c r="GE1074" s="57"/>
      <c r="GF1074" s="57"/>
      <c r="GG1074" s="57"/>
      <c r="GH1074" s="57"/>
      <c r="GI1074" s="57"/>
      <c r="GJ1074" s="57"/>
      <c r="GK1074" s="57"/>
      <c r="GL1074" s="57"/>
      <c r="GM1074" s="57"/>
      <c r="GN1074" s="57"/>
      <c r="GO1074" s="57"/>
      <c r="GP1074" s="57"/>
      <c r="GQ1074" s="57"/>
      <c r="GR1074" s="57"/>
      <c r="GS1074" s="57"/>
      <c r="GT1074" s="57"/>
      <c r="GU1074" s="57"/>
      <c r="GV1074" s="57"/>
      <c r="GW1074" s="57"/>
      <c r="GX1074" s="57"/>
      <c r="GY1074" s="57"/>
      <c r="GZ1074" s="57"/>
      <c r="HA1074" s="57"/>
      <c r="HB1074" s="57"/>
      <c r="HC1074" s="57"/>
      <c r="HD1074" s="57"/>
      <c r="HE1074" s="57"/>
      <c r="HF1074" s="57"/>
      <c r="HG1074" s="57"/>
      <c r="HH1074" s="57"/>
      <c r="HI1074" s="57"/>
      <c r="HJ1074" s="57"/>
      <c r="HK1074" s="57"/>
      <c r="HL1074" s="57"/>
      <c r="HM1074" s="57"/>
      <c r="HN1074" s="57"/>
      <c r="HO1074" s="57"/>
      <c r="HP1074" s="57"/>
      <c r="HQ1074" s="57"/>
      <c r="HR1074" s="57"/>
      <c r="HS1074" s="57"/>
      <c r="HT1074" s="57"/>
      <c r="HU1074" s="57"/>
      <c r="HV1074" s="57"/>
      <c r="HW1074" s="57"/>
      <c r="HX1074" s="57"/>
      <c r="HY1074" s="57"/>
      <c r="HZ1074" s="57"/>
      <c r="IA1074" s="57"/>
      <c r="IB1074" s="57"/>
      <c r="IC1074" s="57"/>
    </row>
    <row r="1075" spans="4:237">
      <c r="D1075" s="57"/>
      <c r="E1075" s="57"/>
      <c r="F1075" s="57"/>
      <c r="G1075" s="57"/>
      <c r="H1075" s="57"/>
      <c r="I1075" s="57"/>
      <c r="J1075" s="57"/>
      <c r="K1075" s="57"/>
      <c r="L1075" s="57"/>
      <c r="M1075" s="57"/>
      <c r="N1075" s="57"/>
      <c r="O1075" s="57"/>
      <c r="P1075" s="57"/>
      <c r="Q1075" s="57"/>
      <c r="R1075" s="57"/>
      <c r="S1075" s="57"/>
      <c r="T1075" s="57"/>
      <c r="U1075" s="57"/>
      <c r="V1075" s="57"/>
      <c r="W1075" s="57"/>
      <c r="X1075" s="57"/>
      <c r="Y1075" s="57"/>
      <c r="Z1075" s="57"/>
      <c r="AA1075" s="57"/>
      <c r="AB1075" s="57"/>
      <c r="AC1075" s="57"/>
      <c r="AD1075" s="57"/>
      <c r="AE1075" s="57"/>
      <c r="AF1075" s="57"/>
      <c r="AG1075" s="57"/>
      <c r="AH1075" s="57"/>
      <c r="AI1075" s="57"/>
      <c r="AJ1075" s="57"/>
      <c r="AK1075" s="57"/>
      <c r="AL1075" s="57"/>
      <c r="AM1075" s="57"/>
      <c r="AN1075" s="57"/>
      <c r="AO1075" s="57"/>
      <c r="AP1075" s="57"/>
      <c r="AQ1075" s="57"/>
      <c r="AR1075" s="57"/>
      <c r="AS1075" s="57"/>
      <c r="AT1075" s="57"/>
      <c r="AU1075" s="57"/>
      <c r="AV1075" s="57"/>
      <c r="AW1075" s="57"/>
      <c r="AX1075" s="57"/>
      <c r="AY1075" s="57"/>
      <c r="AZ1075" s="57"/>
      <c r="BA1075" s="57"/>
      <c r="BB1075" s="57"/>
      <c r="BC1075" s="57"/>
      <c r="BD1075" s="57"/>
      <c r="BE1075" s="57"/>
      <c r="BF1075" s="57"/>
      <c r="BG1075" s="57"/>
      <c r="BH1075" s="57"/>
      <c r="BI1075" s="57"/>
      <c r="BJ1075" s="57"/>
      <c r="BK1075" s="57"/>
      <c r="BL1075" s="57"/>
      <c r="BM1075" s="57"/>
      <c r="BN1075" s="57"/>
      <c r="BO1075" s="57"/>
      <c r="BP1075" s="57"/>
      <c r="BQ1075" s="57"/>
      <c r="BR1075" s="57"/>
      <c r="BS1075" s="57"/>
      <c r="BT1075" s="57"/>
      <c r="BU1075" s="57"/>
      <c r="BV1075" s="57"/>
      <c r="BW1075" s="57"/>
      <c r="BX1075" s="57"/>
      <c r="BY1075" s="57"/>
      <c r="BZ1075" s="57"/>
      <c r="CA1075" s="57"/>
      <c r="CB1075" s="57"/>
      <c r="CC1075" s="57"/>
      <c r="CD1075" s="57"/>
      <c r="CE1075" s="57"/>
      <c r="CF1075" s="57"/>
      <c r="CG1075" s="57"/>
      <c r="CH1075" s="57"/>
      <c r="CI1075" s="57"/>
      <c r="CJ1075" s="57"/>
      <c r="CK1075" s="57"/>
      <c r="CL1075" s="57"/>
      <c r="CM1075" s="57"/>
      <c r="CN1075" s="57"/>
      <c r="CO1075" s="57"/>
      <c r="CP1075" s="57"/>
      <c r="CQ1075" s="57"/>
      <c r="CR1075" s="57"/>
      <c r="CS1075" s="57"/>
      <c r="CT1075" s="57"/>
      <c r="CU1075" s="57"/>
      <c r="CV1075" s="57"/>
      <c r="CW1075" s="57"/>
      <c r="CX1075" s="57"/>
      <c r="CY1075" s="57"/>
      <c r="CZ1075" s="57"/>
      <c r="DA1075" s="57"/>
      <c r="DB1075" s="57"/>
      <c r="DC1075" s="57"/>
      <c r="DD1075" s="57"/>
      <c r="DE1075" s="57"/>
      <c r="DF1075" s="57"/>
      <c r="DG1075" s="57"/>
      <c r="DH1075" s="57"/>
      <c r="DI1075" s="57"/>
      <c r="DJ1075" s="57"/>
      <c r="DK1075" s="57"/>
      <c r="DL1075" s="57"/>
      <c r="DM1075" s="57"/>
      <c r="DN1075" s="57"/>
      <c r="DO1075" s="57"/>
      <c r="DP1075" s="57"/>
      <c r="DQ1075" s="57"/>
      <c r="DR1075" s="57"/>
      <c r="DS1075" s="57"/>
      <c r="DT1075" s="57"/>
      <c r="DU1075" s="57"/>
      <c r="DV1075" s="57"/>
      <c r="DW1075" s="57"/>
      <c r="DX1075" s="57"/>
      <c r="DY1075" s="57"/>
      <c r="DZ1075" s="57"/>
      <c r="EA1075" s="57"/>
      <c r="EB1075" s="57"/>
      <c r="EC1075" s="57"/>
      <c r="ED1075" s="57"/>
      <c r="EE1075" s="57"/>
      <c r="EF1075" s="57"/>
      <c r="EG1075" s="57"/>
      <c r="EH1075" s="57"/>
      <c r="EI1075" s="57"/>
      <c r="EJ1075" s="57"/>
      <c r="EK1075" s="57"/>
      <c r="EL1075" s="57"/>
      <c r="EM1075" s="57"/>
      <c r="EN1075" s="57"/>
      <c r="EO1075" s="57"/>
      <c r="EP1075" s="57"/>
      <c r="EQ1075" s="57"/>
      <c r="ER1075" s="57"/>
      <c r="ES1075" s="57"/>
      <c r="ET1075" s="57"/>
      <c r="EU1075" s="57"/>
      <c r="EV1075" s="57"/>
      <c r="EW1075" s="57"/>
      <c r="EX1075" s="57"/>
      <c r="EY1075" s="57"/>
      <c r="EZ1075" s="57"/>
      <c r="FA1075" s="57"/>
      <c r="FB1075" s="57"/>
      <c r="FC1075" s="57"/>
      <c r="FD1075" s="57"/>
      <c r="FE1075" s="57"/>
      <c r="FF1075" s="57"/>
      <c r="FG1075" s="57"/>
      <c r="FH1075" s="57"/>
      <c r="FI1075" s="57"/>
      <c r="FJ1075" s="57"/>
      <c r="FK1075" s="57"/>
      <c r="FL1075" s="57"/>
      <c r="FM1075" s="57"/>
      <c r="FN1075" s="57"/>
      <c r="FO1075" s="57"/>
      <c r="FP1075" s="57"/>
      <c r="FQ1075" s="57"/>
      <c r="FR1075" s="57"/>
      <c r="FS1075" s="57"/>
      <c r="FT1075" s="57"/>
      <c r="FU1075" s="57"/>
      <c r="FV1075" s="57"/>
      <c r="FW1075" s="57"/>
      <c r="FX1075" s="57"/>
      <c r="FY1075" s="57"/>
      <c r="FZ1075" s="57"/>
      <c r="GA1075" s="57"/>
      <c r="GB1075" s="57"/>
      <c r="GC1075" s="57"/>
      <c r="GD1075" s="57"/>
      <c r="GE1075" s="57"/>
      <c r="GF1075" s="57"/>
      <c r="GG1075" s="57"/>
      <c r="GH1075" s="57"/>
      <c r="GI1075" s="57"/>
      <c r="GJ1075" s="57"/>
      <c r="GK1075" s="57"/>
      <c r="GL1075" s="57"/>
      <c r="GM1075" s="57"/>
      <c r="GN1075" s="57"/>
      <c r="GO1075" s="57"/>
      <c r="GP1075" s="57"/>
      <c r="GQ1075" s="57"/>
      <c r="GR1075" s="57"/>
      <c r="GS1075" s="57"/>
      <c r="GT1075" s="57"/>
      <c r="GU1075" s="57"/>
      <c r="GV1075" s="57"/>
      <c r="GW1075" s="57"/>
      <c r="GX1075" s="57"/>
      <c r="GY1075" s="57"/>
      <c r="GZ1075" s="57"/>
      <c r="HA1075" s="57"/>
      <c r="HB1075" s="57"/>
      <c r="HC1075" s="57"/>
      <c r="HD1075" s="57"/>
      <c r="HE1075" s="57"/>
      <c r="HF1075" s="57"/>
      <c r="HG1075" s="57"/>
      <c r="HH1075" s="57"/>
      <c r="HI1075" s="57"/>
      <c r="HJ1075" s="57"/>
      <c r="HK1075" s="57"/>
      <c r="HL1075" s="57"/>
      <c r="HM1075" s="57"/>
      <c r="HN1075" s="57"/>
      <c r="HO1075" s="57"/>
      <c r="HP1075" s="57"/>
      <c r="HQ1075" s="57"/>
      <c r="HR1075" s="57"/>
      <c r="HS1075" s="57"/>
      <c r="HT1075" s="57"/>
      <c r="HU1075" s="57"/>
      <c r="HV1075" s="57"/>
      <c r="HW1075" s="57"/>
      <c r="HX1075" s="57"/>
      <c r="HY1075" s="57"/>
      <c r="HZ1075" s="57"/>
      <c r="IA1075" s="57"/>
      <c r="IB1075" s="57"/>
      <c r="IC1075" s="57"/>
    </row>
    <row r="1076" spans="4:237">
      <c r="D1076" s="57"/>
      <c r="E1076" s="57"/>
      <c r="F1076" s="57"/>
      <c r="G1076" s="57"/>
      <c r="H1076" s="57"/>
      <c r="I1076" s="57"/>
      <c r="J1076" s="57"/>
      <c r="K1076" s="57"/>
      <c r="L1076" s="57"/>
      <c r="M1076" s="57"/>
      <c r="N1076" s="57"/>
      <c r="O1076" s="57"/>
      <c r="P1076" s="57"/>
      <c r="Q1076" s="57"/>
      <c r="R1076" s="57"/>
      <c r="S1076" s="57"/>
      <c r="T1076" s="57"/>
      <c r="U1076" s="57"/>
      <c r="V1076" s="57"/>
      <c r="W1076" s="57"/>
      <c r="X1076" s="57"/>
      <c r="Y1076" s="57"/>
      <c r="Z1076" s="57"/>
      <c r="AA1076" s="57"/>
      <c r="AB1076" s="57"/>
      <c r="AC1076" s="57"/>
      <c r="AD1076" s="57"/>
      <c r="AE1076" s="57"/>
      <c r="AF1076" s="57"/>
      <c r="AG1076" s="57"/>
      <c r="AH1076" s="57"/>
      <c r="AI1076" s="57"/>
      <c r="AJ1076" s="57"/>
      <c r="AK1076" s="57"/>
      <c r="AL1076" s="57"/>
      <c r="AM1076" s="57"/>
      <c r="AN1076" s="57"/>
      <c r="AO1076" s="57"/>
      <c r="AP1076" s="57"/>
      <c r="AQ1076" s="57"/>
      <c r="AR1076" s="57"/>
      <c r="AS1076" s="57"/>
      <c r="AT1076" s="57"/>
      <c r="AU1076" s="57"/>
      <c r="AV1076" s="57"/>
      <c r="AW1076" s="57"/>
      <c r="AX1076" s="57"/>
      <c r="AY1076" s="57"/>
      <c r="AZ1076" s="57"/>
      <c r="BA1076" s="57"/>
      <c r="BB1076" s="57"/>
      <c r="BC1076" s="57"/>
      <c r="BD1076" s="57"/>
      <c r="BE1076" s="57"/>
      <c r="BF1076" s="57"/>
      <c r="BG1076" s="57"/>
      <c r="BH1076" s="57"/>
      <c r="BI1076" s="57"/>
      <c r="BJ1076" s="57"/>
      <c r="BK1076" s="57"/>
      <c r="BL1076" s="57"/>
      <c r="BM1076" s="57"/>
      <c r="BN1076" s="57"/>
      <c r="BO1076" s="57"/>
      <c r="BP1076" s="57"/>
      <c r="BQ1076" s="57"/>
      <c r="BR1076" s="57"/>
      <c r="BS1076" s="57"/>
      <c r="BT1076" s="57"/>
      <c r="BU1076" s="57"/>
      <c r="BV1076" s="57"/>
      <c r="BW1076" s="57"/>
      <c r="BX1076" s="57"/>
      <c r="BY1076" s="57"/>
      <c r="BZ1076" s="57"/>
      <c r="CA1076" s="57"/>
      <c r="CB1076" s="57"/>
      <c r="CC1076" s="57"/>
      <c r="CD1076" s="57"/>
      <c r="CE1076" s="57"/>
      <c r="CF1076" s="57"/>
      <c r="CG1076" s="57"/>
      <c r="CH1076" s="57"/>
      <c r="CI1076" s="57"/>
      <c r="CJ1076" s="57"/>
      <c r="CK1076" s="57"/>
      <c r="CL1076" s="57"/>
      <c r="CM1076" s="57"/>
      <c r="CN1076" s="57"/>
      <c r="CO1076" s="57"/>
      <c r="CP1076" s="57"/>
      <c r="CQ1076" s="57"/>
      <c r="CR1076" s="57"/>
      <c r="CS1076" s="57"/>
      <c r="CT1076" s="57"/>
      <c r="CU1076" s="57"/>
      <c r="CV1076" s="57"/>
      <c r="CW1076" s="57"/>
      <c r="CX1076" s="57"/>
      <c r="CY1076" s="57"/>
      <c r="CZ1076" s="57"/>
      <c r="DA1076" s="57"/>
      <c r="DB1076" s="57"/>
      <c r="DC1076" s="57"/>
      <c r="DD1076" s="57"/>
      <c r="DE1076" s="57"/>
      <c r="DF1076" s="57"/>
      <c r="DG1076" s="57"/>
      <c r="DH1076" s="57"/>
      <c r="DI1076" s="57"/>
      <c r="DJ1076" s="57"/>
      <c r="DK1076" s="57"/>
      <c r="DL1076" s="57"/>
      <c r="DM1076" s="57"/>
      <c r="DN1076" s="57"/>
      <c r="DO1076" s="57"/>
      <c r="DP1076" s="57"/>
      <c r="DQ1076" s="57"/>
      <c r="DR1076" s="57"/>
      <c r="DS1076" s="57"/>
      <c r="DT1076" s="57"/>
      <c r="DU1076" s="57"/>
      <c r="DV1076" s="57"/>
      <c r="DW1076" s="57"/>
      <c r="DX1076" s="57"/>
      <c r="DY1076" s="57"/>
      <c r="DZ1076" s="57"/>
      <c r="EA1076" s="57"/>
      <c r="EB1076" s="57"/>
      <c r="EC1076" s="57"/>
      <c r="ED1076" s="57"/>
      <c r="EE1076" s="57"/>
      <c r="EF1076" s="57"/>
      <c r="EG1076" s="57"/>
      <c r="EH1076" s="57"/>
      <c r="EI1076" s="57"/>
      <c r="EJ1076" s="57"/>
      <c r="EK1076" s="57"/>
      <c r="EL1076" s="57"/>
      <c r="EM1076" s="57"/>
      <c r="EN1076" s="57"/>
      <c r="EO1076" s="57"/>
      <c r="EP1076" s="57"/>
      <c r="EQ1076" s="57"/>
      <c r="ER1076" s="57"/>
      <c r="ES1076" s="57"/>
      <c r="ET1076" s="57"/>
      <c r="EU1076" s="57"/>
      <c r="EV1076" s="57"/>
      <c r="EW1076" s="57"/>
      <c r="EX1076" s="57"/>
      <c r="EY1076" s="57"/>
      <c r="EZ1076" s="57"/>
      <c r="FA1076" s="57"/>
      <c r="FB1076" s="57"/>
      <c r="FC1076" s="57"/>
      <c r="FD1076" s="57"/>
      <c r="FE1076" s="57"/>
      <c r="FF1076" s="57"/>
      <c r="FG1076" s="57"/>
      <c r="FH1076" s="57"/>
      <c r="FI1076" s="57"/>
      <c r="FJ1076" s="57"/>
      <c r="FK1076" s="57"/>
      <c r="FL1076" s="57"/>
      <c r="FM1076" s="57"/>
      <c r="FN1076" s="57"/>
      <c r="FO1076" s="57"/>
      <c r="FP1076" s="57"/>
      <c r="FQ1076" s="57"/>
      <c r="FR1076" s="57"/>
      <c r="FS1076" s="57"/>
      <c r="FT1076" s="57"/>
      <c r="FU1076" s="57"/>
      <c r="FV1076" s="57"/>
      <c r="FW1076" s="57"/>
      <c r="FX1076" s="57"/>
      <c r="FY1076" s="57"/>
      <c r="FZ1076" s="57"/>
      <c r="GA1076" s="57"/>
      <c r="GB1076" s="57"/>
      <c r="GC1076" s="57"/>
      <c r="GD1076" s="57"/>
      <c r="GE1076" s="57"/>
      <c r="GF1076" s="57"/>
      <c r="GG1076" s="57"/>
      <c r="GH1076" s="57"/>
      <c r="GI1076" s="57"/>
      <c r="GJ1076" s="57"/>
      <c r="GK1076" s="57"/>
      <c r="GL1076" s="57"/>
      <c r="GM1076" s="57"/>
      <c r="GN1076" s="57"/>
      <c r="GO1076" s="57"/>
      <c r="GP1076" s="57"/>
      <c r="GQ1076" s="57"/>
      <c r="GR1076" s="57"/>
      <c r="GS1076" s="57"/>
      <c r="GT1076" s="57"/>
      <c r="GU1076" s="57"/>
      <c r="GV1076" s="57"/>
      <c r="GW1076" s="57"/>
      <c r="GX1076" s="57"/>
      <c r="GY1076" s="57"/>
      <c r="GZ1076" s="57"/>
      <c r="HA1076" s="57"/>
      <c r="HB1076" s="57"/>
      <c r="HC1076" s="57"/>
      <c r="HD1076" s="57"/>
      <c r="HE1076" s="57"/>
      <c r="HF1076" s="57"/>
      <c r="HG1076" s="57"/>
      <c r="HH1076" s="57"/>
      <c r="HI1076" s="57"/>
      <c r="HJ1076" s="57"/>
      <c r="HK1076" s="57"/>
      <c r="HL1076" s="57"/>
      <c r="HM1076" s="57"/>
      <c r="HN1076" s="57"/>
      <c r="HO1076" s="57"/>
      <c r="HP1076" s="57"/>
      <c r="HQ1076" s="57"/>
      <c r="HR1076" s="57"/>
      <c r="HS1076" s="57"/>
      <c r="HT1076" s="57"/>
      <c r="HU1076" s="57"/>
      <c r="HV1076" s="57"/>
      <c r="HW1076" s="57"/>
      <c r="HX1076" s="57"/>
      <c r="HY1076" s="57"/>
      <c r="HZ1076" s="57"/>
      <c r="IA1076" s="57"/>
      <c r="IB1076" s="57"/>
      <c r="IC1076" s="57"/>
    </row>
    <row r="1077" spans="4:237">
      <c r="D1077" s="57"/>
      <c r="E1077" s="57"/>
      <c r="F1077" s="57"/>
      <c r="G1077" s="57"/>
      <c r="H1077" s="57"/>
      <c r="I1077" s="57"/>
      <c r="J1077" s="57"/>
      <c r="K1077" s="57"/>
      <c r="L1077" s="57"/>
      <c r="M1077" s="57"/>
      <c r="N1077" s="57"/>
      <c r="O1077" s="57"/>
      <c r="P1077" s="57"/>
      <c r="Q1077" s="57"/>
      <c r="R1077" s="57"/>
      <c r="S1077" s="57"/>
      <c r="T1077" s="57"/>
      <c r="U1077" s="57"/>
      <c r="V1077" s="57"/>
      <c r="W1077" s="57"/>
      <c r="X1077" s="57"/>
      <c r="Y1077" s="57"/>
      <c r="Z1077" s="57"/>
      <c r="AA1077" s="57"/>
      <c r="AB1077" s="57"/>
      <c r="AC1077" s="57"/>
      <c r="AD1077" s="57"/>
      <c r="AE1077" s="57"/>
      <c r="AF1077" s="57"/>
      <c r="AG1077" s="57"/>
      <c r="AH1077" s="57"/>
      <c r="AI1077" s="57"/>
      <c r="AJ1077" s="57"/>
      <c r="AK1077" s="57"/>
      <c r="AL1077" s="57"/>
      <c r="AM1077" s="57"/>
      <c r="AN1077" s="57"/>
      <c r="AO1077" s="57"/>
      <c r="AP1077" s="57"/>
      <c r="AQ1077" s="57"/>
      <c r="AR1077" s="57"/>
      <c r="AS1077" s="57"/>
      <c r="AT1077" s="57"/>
      <c r="AU1077" s="57"/>
      <c r="AV1077" s="57"/>
      <c r="AW1077" s="57"/>
      <c r="AX1077" s="57"/>
      <c r="AY1077" s="57"/>
      <c r="AZ1077" s="57"/>
      <c r="BA1077" s="57"/>
      <c r="BB1077" s="57"/>
      <c r="BC1077" s="57"/>
      <c r="BD1077" s="57"/>
      <c r="BE1077" s="57"/>
      <c r="BF1077" s="57"/>
      <c r="BG1077" s="57"/>
      <c r="BH1077" s="57"/>
      <c r="BI1077" s="57"/>
      <c r="BJ1077" s="57"/>
      <c r="BK1077" s="57"/>
      <c r="BL1077" s="57"/>
      <c r="BM1077" s="57"/>
      <c r="BN1077" s="57"/>
      <c r="BO1077" s="57"/>
      <c r="BP1077" s="57"/>
      <c r="BQ1077" s="57"/>
      <c r="BR1077" s="57"/>
      <c r="BS1077" s="57"/>
      <c r="BT1077" s="57"/>
      <c r="BU1077" s="57"/>
      <c r="BV1077" s="57"/>
      <c r="BW1077" s="57"/>
      <c r="BX1077" s="57"/>
      <c r="BY1077" s="57"/>
      <c r="BZ1077" s="57"/>
      <c r="CA1077" s="57"/>
      <c r="CB1077" s="57"/>
      <c r="CC1077" s="57"/>
      <c r="CD1077" s="57"/>
      <c r="CE1077" s="57"/>
      <c r="CF1077" s="57"/>
      <c r="CG1077" s="57"/>
      <c r="CH1077" s="57"/>
      <c r="CI1077" s="57"/>
      <c r="CJ1077" s="57"/>
      <c r="CK1077" s="57"/>
      <c r="CL1077" s="57"/>
      <c r="CM1077" s="57"/>
      <c r="CN1077" s="57"/>
      <c r="CO1077" s="57"/>
      <c r="CP1077" s="57"/>
      <c r="CQ1077" s="57"/>
      <c r="CR1077" s="57"/>
      <c r="CS1077" s="57"/>
      <c r="CT1077" s="57"/>
      <c r="CU1077" s="57"/>
      <c r="CV1077" s="57"/>
      <c r="CW1077" s="57"/>
      <c r="CX1077" s="57"/>
      <c r="CY1077" s="57"/>
      <c r="CZ1077" s="57"/>
      <c r="DA1077" s="57"/>
      <c r="DB1077" s="57"/>
      <c r="DC1077" s="57"/>
      <c r="DD1077" s="57"/>
      <c r="DE1077" s="57"/>
      <c r="DF1077" s="57"/>
      <c r="DG1077" s="57"/>
      <c r="DH1077" s="57"/>
      <c r="DI1077" s="57"/>
      <c r="DJ1077" s="57"/>
      <c r="DK1077" s="57"/>
      <c r="DL1077" s="57"/>
      <c r="DM1077" s="57"/>
      <c r="DN1077" s="57"/>
      <c r="DO1077" s="57"/>
      <c r="DP1077" s="57"/>
      <c r="DQ1077" s="57"/>
      <c r="DR1077" s="57"/>
      <c r="DS1077" s="57"/>
      <c r="DT1077" s="57"/>
      <c r="DU1077" s="57"/>
      <c r="DV1077" s="57"/>
      <c r="DW1077" s="57"/>
      <c r="DX1077" s="57"/>
      <c r="DY1077" s="57"/>
      <c r="DZ1077" s="57"/>
      <c r="EA1077" s="57"/>
      <c r="EB1077" s="57"/>
      <c r="EC1077" s="57"/>
      <c r="ED1077" s="57"/>
      <c r="EE1077" s="57"/>
      <c r="EF1077" s="57"/>
      <c r="EG1077" s="57"/>
      <c r="EH1077" s="57"/>
      <c r="EI1077" s="57"/>
      <c r="EJ1077" s="57"/>
      <c r="EK1077" s="57"/>
      <c r="EL1077" s="57"/>
      <c r="EM1077" s="57"/>
      <c r="EN1077" s="57"/>
      <c r="EO1077" s="57"/>
      <c r="EP1077" s="57"/>
      <c r="EQ1077" s="57"/>
      <c r="ER1077" s="57"/>
      <c r="ES1077" s="57"/>
      <c r="ET1077" s="57"/>
      <c r="EU1077" s="57"/>
      <c r="EV1077" s="57"/>
      <c r="EW1077" s="57"/>
      <c r="EX1077" s="57"/>
      <c r="EY1077" s="57"/>
      <c r="EZ1077" s="57"/>
      <c r="FA1077" s="57"/>
      <c r="FB1077" s="57"/>
      <c r="FC1077" s="57"/>
      <c r="FD1077" s="57"/>
      <c r="FE1077" s="57"/>
      <c r="FF1077" s="57"/>
      <c r="FG1077" s="57"/>
      <c r="FH1077" s="57"/>
      <c r="FI1077" s="57"/>
      <c r="FJ1077" s="57"/>
      <c r="FK1077" s="57"/>
      <c r="FL1077" s="57"/>
      <c r="FM1077" s="57"/>
      <c r="FN1077" s="57"/>
      <c r="FO1077" s="57"/>
      <c r="FP1077" s="57"/>
      <c r="FQ1077" s="57"/>
      <c r="FR1077" s="57"/>
      <c r="FS1077" s="57"/>
      <c r="FT1077" s="57"/>
      <c r="FU1077" s="57"/>
      <c r="FV1077" s="57"/>
      <c r="FW1077" s="57"/>
      <c r="FX1077" s="57"/>
      <c r="FY1077" s="57"/>
      <c r="FZ1077" s="57"/>
      <c r="GA1077" s="57"/>
      <c r="GB1077" s="57"/>
      <c r="GC1077" s="57"/>
      <c r="GD1077" s="57"/>
      <c r="GE1077" s="57"/>
      <c r="GF1077" s="57"/>
      <c r="GG1077" s="57"/>
      <c r="GH1077" s="57"/>
      <c r="GI1077" s="57"/>
      <c r="GJ1077" s="57"/>
      <c r="GK1077" s="57"/>
      <c r="GL1077" s="57"/>
      <c r="GM1077" s="57"/>
      <c r="GN1077" s="57"/>
      <c r="GO1077" s="57"/>
      <c r="GP1077" s="57"/>
      <c r="GQ1077" s="57"/>
      <c r="GR1077" s="57"/>
      <c r="GS1077" s="57"/>
      <c r="GT1077" s="57"/>
      <c r="GU1077" s="57"/>
      <c r="GV1077" s="57"/>
      <c r="GW1077" s="57"/>
      <c r="GX1077" s="57"/>
      <c r="GY1077" s="57"/>
      <c r="GZ1077" s="57"/>
      <c r="HA1077" s="57"/>
      <c r="HB1077" s="57"/>
      <c r="HC1077" s="57"/>
      <c r="HD1077" s="57"/>
      <c r="HE1077" s="57"/>
      <c r="HF1077" s="57"/>
      <c r="HG1077" s="57"/>
      <c r="HH1077" s="57"/>
      <c r="HI1077" s="57"/>
      <c r="HJ1077" s="57"/>
      <c r="HK1077" s="57"/>
      <c r="HL1077" s="57"/>
      <c r="HM1077" s="57"/>
      <c r="HN1077" s="57"/>
      <c r="HO1077" s="57"/>
      <c r="HP1077" s="57"/>
      <c r="HQ1077" s="57"/>
      <c r="HR1077" s="57"/>
      <c r="HS1077" s="57"/>
      <c r="HT1077" s="57"/>
      <c r="HU1077" s="57"/>
      <c r="HV1077" s="57"/>
      <c r="HW1077" s="57"/>
      <c r="HX1077" s="57"/>
      <c r="HY1077" s="57"/>
      <c r="HZ1077" s="57"/>
      <c r="IA1077" s="57"/>
      <c r="IB1077" s="57"/>
      <c r="IC1077" s="57"/>
    </row>
    <row r="1078" spans="4:237">
      <c r="D1078" s="57"/>
      <c r="E1078" s="57"/>
      <c r="F1078" s="57"/>
      <c r="G1078" s="57"/>
      <c r="H1078" s="57"/>
      <c r="I1078" s="57"/>
      <c r="J1078" s="57"/>
      <c r="K1078" s="57"/>
      <c r="L1078" s="57"/>
      <c r="M1078" s="57"/>
      <c r="N1078" s="57"/>
      <c r="O1078" s="57"/>
      <c r="P1078" s="57"/>
      <c r="Q1078" s="57"/>
      <c r="R1078" s="57"/>
      <c r="S1078" s="57"/>
      <c r="T1078" s="57"/>
      <c r="U1078" s="57"/>
      <c r="V1078" s="57"/>
      <c r="W1078" s="57"/>
      <c r="X1078" s="57"/>
      <c r="Y1078" s="57"/>
      <c r="Z1078" s="57"/>
      <c r="AA1078" s="57"/>
      <c r="AB1078" s="57"/>
      <c r="AC1078" s="57"/>
      <c r="AD1078" s="57"/>
      <c r="AE1078" s="57"/>
      <c r="AF1078" s="57"/>
      <c r="AG1078" s="57"/>
      <c r="AH1078" s="57"/>
      <c r="AI1078" s="57"/>
      <c r="AJ1078" s="57"/>
      <c r="AK1078" s="57"/>
      <c r="AL1078" s="57"/>
      <c r="AM1078" s="57"/>
      <c r="AN1078" s="57"/>
      <c r="AO1078" s="57"/>
      <c r="AP1078" s="57"/>
      <c r="AQ1078" s="57"/>
      <c r="AR1078" s="57"/>
      <c r="AS1078" s="57"/>
      <c r="AT1078" s="57"/>
      <c r="AU1078" s="57"/>
      <c r="AV1078" s="57"/>
      <c r="AW1078" s="57"/>
      <c r="AX1078" s="57"/>
      <c r="AY1078" s="57"/>
      <c r="AZ1078" s="57"/>
      <c r="BA1078" s="57"/>
      <c r="BB1078" s="57"/>
      <c r="BC1078" s="57"/>
      <c r="BD1078" s="57"/>
      <c r="BE1078" s="57"/>
      <c r="BF1078" s="57"/>
      <c r="BG1078" s="57"/>
      <c r="BH1078" s="57"/>
      <c r="BI1078" s="57"/>
      <c r="BJ1078" s="57"/>
      <c r="BK1078" s="57"/>
      <c r="BL1078" s="57"/>
      <c r="BM1078" s="57"/>
      <c r="BN1078" s="57"/>
      <c r="BO1078" s="57"/>
      <c r="BP1078" s="57"/>
      <c r="BQ1078" s="57"/>
      <c r="BR1078" s="57"/>
      <c r="BS1078" s="57"/>
      <c r="BT1078" s="57"/>
      <c r="BU1078" s="57"/>
      <c r="BV1078" s="57"/>
      <c r="BW1078" s="57"/>
      <c r="BX1078" s="57"/>
      <c r="BY1078" s="57"/>
      <c r="BZ1078" s="57"/>
      <c r="CA1078" s="57"/>
      <c r="CB1078" s="57"/>
      <c r="CC1078" s="57"/>
      <c r="CD1078" s="57"/>
      <c r="CE1078" s="57"/>
      <c r="CF1078" s="57"/>
      <c r="CG1078" s="57"/>
      <c r="CH1078" s="57"/>
      <c r="CI1078" s="57"/>
      <c r="CJ1078" s="57"/>
      <c r="CK1078" s="57"/>
      <c r="CL1078" s="57"/>
      <c r="CM1078" s="57"/>
      <c r="CN1078" s="57"/>
      <c r="CO1078" s="57"/>
      <c r="CP1078" s="57"/>
      <c r="CQ1078" s="57"/>
      <c r="CR1078" s="57"/>
      <c r="CS1078" s="57"/>
      <c r="CT1078" s="57"/>
      <c r="CU1078" s="57"/>
      <c r="CV1078" s="57"/>
      <c r="CW1078" s="57"/>
      <c r="CX1078" s="57"/>
      <c r="CY1078" s="57"/>
      <c r="CZ1078" s="57"/>
      <c r="DA1078" s="57"/>
      <c r="DB1078" s="57"/>
      <c r="DC1078" s="57"/>
      <c r="DD1078" s="57"/>
      <c r="DE1078" s="57"/>
      <c r="DF1078" s="57"/>
      <c r="DG1078" s="57"/>
      <c r="DH1078" s="57"/>
      <c r="DI1078" s="57"/>
      <c r="DJ1078" s="57"/>
      <c r="DK1078" s="57"/>
      <c r="DL1078" s="57"/>
      <c r="DM1078" s="57"/>
      <c r="DN1078" s="57"/>
      <c r="DO1078" s="57"/>
      <c r="DP1078" s="57"/>
      <c r="DQ1078" s="57"/>
      <c r="DR1078" s="57"/>
      <c r="DS1078" s="57"/>
      <c r="DT1078" s="57"/>
      <c r="DU1078" s="57"/>
      <c r="DV1078" s="57"/>
      <c r="DW1078" s="57"/>
      <c r="DX1078" s="57"/>
      <c r="DY1078" s="57"/>
      <c r="DZ1078" s="57"/>
      <c r="EA1078" s="57"/>
      <c r="EB1078" s="57"/>
      <c r="EC1078" s="57"/>
      <c r="ED1078" s="57"/>
      <c r="EE1078" s="57"/>
      <c r="EF1078" s="57"/>
      <c r="EG1078" s="57"/>
      <c r="EH1078" s="57"/>
      <c r="EI1078" s="57"/>
      <c r="EJ1078" s="57"/>
      <c r="EK1078" s="57"/>
      <c r="EL1078" s="57"/>
      <c r="EM1078" s="57"/>
      <c r="EN1078" s="57"/>
      <c r="EO1078" s="57"/>
      <c r="EP1078" s="57"/>
      <c r="EQ1078" s="57"/>
      <c r="ER1078" s="57"/>
      <c r="ES1078" s="57"/>
      <c r="ET1078" s="57"/>
      <c r="EU1078" s="57"/>
      <c r="EV1078" s="57"/>
      <c r="EW1078" s="57"/>
      <c r="EX1078" s="57"/>
      <c r="EY1078" s="57"/>
      <c r="EZ1078" s="57"/>
      <c r="FA1078" s="57"/>
      <c r="FB1078" s="57"/>
      <c r="FC1078" s="57"/>
      <c r="FD1078" s="57"/>
      <c r="FE1078" s="57"/>
      <c r="FF1078" s="57"/>
      <c r="FG1078" s="57"/>
      <c r="FH1078" s="57"/>
      <c r="FI1078" s="57"/>
      <c r="FJ1078" s="57"/>
      <c r="FK1078" s="57"/>
      <c r="FL1078" s="57"/>
      <c r="FM1078" s="57"/>
      <c r="FN1078" s="57"/>
      <c r="FO1078" s="57"/>
      <c r="FP1078" s="57"/>
      <c r="FQ1078" s="57"/>
      <c r="FR1078" s="57"/>
      <c r="FS1078" s="57"/>
      <c r="FT1078" s="57"/>
      <c r="FU1078" s="57"/>
      <c r="FV1078" s="57"/>
      <c r="FW1078" s="57"/>
      <c r="FX1078" s="57"/>
      <c r="FY1078" s="57"/>
      <c r="FZ1078" s="57"/>
      <c r="GA1078" s="57"/>
      <c r="GB1078" s="57"/>
      <c r="GC1078" s="57"/>
      <c r="GD1078" s="57"/>
      <c r="GE1078" s="57"/>
      <c r="GF1078" s="57"/>
      <c r="GG1078" s="57"/>
      <c r="GH1078" s="57"/>
      <c r="GI1078" s="57"/>
      <c r="GJ1078" s="57"/>
      <c r="GK1078" s="57"/>
      <c r="GL1078" s="57"/>
      <c r="GM1078" s="57"/>
      <c r="GN1078" s="57"/>
      <c r="GO1078" s="57"/>
      <c r="GP1078" s="57"/>
      <c r="GQ1078" s="57"/>
      <c r="GR1078" s="57"/>
      <c r="GS1078" s="57"/>
      <c r="GT1078" s="57"/>
      <c r="GU1078" s="57"/>
      <c r="GV1078" s="57"/>
      <c r="GW1078" s="57"/>
      <c r="GX1078" s="57"/>
      <c r="GY1078" s="57"/>
      <c r="GZ1078" s="57"/>
      <c r="HA1078" s="57"/>
      <c r="HB1078" s="57"/>
      <c r="HC1078" s="57"/>
      <c r="HD1078" s="57"/>
      <c r="HE1078" s="57"/>
      <c r="HF1078" s="57"/>
      <c r="HG1078" s="57"/>
      <c r="HH1078" s="57"/>
      <c r="HI1078" s="57"/>
      <c r="HJ1078" s="57"/>
      <c r="HK1078" s="57"/>
      <c r="HL1078" s="57"/>
      <c r="HM1078" s="57"/>
      <c r="HN1078" s="57"/>
      <c r="HO1078" s="57"/>
      <c r="HP1078" s="57"/>
      <c r="HQ1078" s="57"/>
      <c r="HR1078" s="57"/>
      <c r="HS1078" s="57"/>
      <c r="HT1078" s="57"/>
      <c r="HU1078" s="57"/>
      <c r="HV1078" s="57"/>
      <c r="HW1078" s="57"/>
      <c r="HX1078" s="57"/>
      <c r="HY1078" s="57"/>
      <c r="HZ1078" s="57"/>
      <c r="IA1078" s="57"/>
      <c r="IB1078" s="57"/>
      <c r="IC1078" s="57"/>
    </row>
    <row r="1079" spans="4:237">
      <c r="D1079" s="57"/>
      <c r="E1079" s="57"/>
      <c r="F1079" s="57"/>
      <c r="G1079" s="57"/>
      <c r="H1079" s="57"/>
      <c r="I1079" s="57"/>
      <c r="J1079" s="57"/>
      <c r="K1079" s="57"/>
      <c r="L1079" s="57"/>
      <c r="M1079" s="57"/>
      <c r="N1079" s="57"/>
      <c r="O1079" s="57"/>
      <c r="P1079" s="57"/>
      <c r="Q1079" s="57"/>
      <c r="R1079" s="57"/>
      <c r="S1079" s="57"/>
      <c r="T1079" s="57"/>
      <c r="U1079" s="57"/>
      <c r="V1079" s="57"/>
      <c r="W1079" s="57"/>
      <c r="X1079" s="57"/>
      <c r="Y1079" s="57"/>
      <c r="Z1079" s="57"/>
      <c r="AA1079" s="57"/>
      <c r="AB1079" s="57"/>
      <c r="AC1079" s="57"/>
      <c r="AD1079" s="57"/>
      <c r="AE1079" s="57"/>
      <c r="AF1079" s="57"/>
      <c r="AG1079" s="57"/>
      <c r="AH1079" s="57"/>
      <c r="AI1079" s="57"/>
      <c r="AJ1079" s="57"/>
      <c r="AK1079" s="57"/>
      <c r="AL1079" s="57"/>
      <c r="AM1079" s="57"/>
      <c r="AN1079" s="57"/>
      <c r="AO1079" s="57"/>
      <c r="AP1079" s="57"/>
      <c r="AQ1079" s="57"/>
      <c r="AR1079" s="57"/>
      <c r="AS1079" s="57"/>
      <c r="AT1079" s="57"/>
      <c r="AU1079" s="57"/>
      <c r="AV1079" s="57"/>
      <c r="AW1079" s="57"/>
      <c r="AX1079" s="57"/>
      <c r="AY1079" s="57"/>
      <c r="AZ1079" s="57"/>
      <c r="BA1079" s="57"/>
      <c r="BB1079" s="57"/>
      <c r="BC1079" s="57"/>
      <c r="BD1079" s="57"/>
      <c r="BE1079" s="57"/>
      <c r="BF1079" s="57"/>
      <c r="BG1079" s="57"/>
      <c r="BH1079" s="57"/>
      <c r="BI1079" s="57"/>
      <c r="BJ1079" s="57"/>
      <c r="BK1079" s="57"/>
      <c r="BL1079" s="57"/>
      <c r="BM1079" s="57"/>
      <c r="BN1079" s="57"/>
      <c r="BO1079" s="57"/>
      <c r="BP1079" s="57"/>
      <c r="BQ1079" s="57"/>
      <c r="BR1079" s="57"/>
      <c r="BS1079" s="57"/>
      <c r="BT1079" s="57"/>
      <c r="BU1079" s="57"/>
      <c r="BV1079" s="57"/>
      <c r="BW1079" s="57"/>
      <c r="BX1079" s="57"/>
      <c r="BY1079" s="57"/>
      <c r="BZ1079" s="57"/>
      <c r="CA1079" s="57"/>
      <c r="CB1079" s="57"/>
      <c r="CC1079" s="57"/>
      <c r="CD1079" s="57"/>
      <c r="CE1079" s="57"/>
      <c r="CF1079" s="57"/>
      <c r="CG1079" s="57"/>
      <c r="CH1079" s="57"/>
      <c r="CI1079" s="57"/>
      <c r="CJ1079" s="57"/>
      <c r="CK1079" s="57"/>
      <c r="CL1079" s="57"/>
      <c r="CM1079" s="57"/>
      <c r="CN1079" s="57"/>
      <c r="CO1079" s="57"/>
      <c r="CP1079" s="57"/>
      <c r="CQ1079" s="57"/>
      <c r="CR1079" s="57"/>
      <c r="CS1079" s="57"/>
      <c r="CT1079" s="57"/>
      <c r="CU1079" s="57"/>
      <c r="CV1079" s="57"/>
      <c r="CW1079" s="57"/>
      <c r="CX1079" s="57"/>
      <c r="CY1079" s="57"/>
      <c r="CZ1079" s="57"/>
      <c r="DA1079" s="57"/>
      <c r="DB1079" s="57"/>
      <c r="DC1079" s="57"/>
      <c r="DD1079" s="57"/>
      <c r="DE1079" s="57"/>
      <c r="DF1079" s="57"/>
      <c r="DG1079" s="57"/>
      <c r="DH1079" s="57"/>
      <c r="DI1079" s="57"/>
      <c r="DJ1079" s="57"/>
      <c r="DK1079" s="57"/>
      <c r="DL1079" s="57"/>
      <c r="DM1079" s="57"/>
      <c r="DN1079" s="57"/>
      <c r="DO1079" s="57"/>
      <c r="DP1079" s="57"/>
      <c r="DQ1079" s="57"/>
      <c r="DR1079" s="57"/>
      <c r="DS1079" s="57"/>
      <c r="DT1079" s="57"/>
      <c r="DU1079" s="57"/>
      <c r="DV1079" s="57"/>
      <c r="DW1079" s="57"/>
      <c r="DX1079" s="57"/>
      <c r="DY1079" s="57"/>
      <c r="DZ1079" s="57"/>
      <c r="EA1079" s="57"/>
      <c r="EB1079" s="57"/>
      <c r="EC1079" s="57"/>
      <c r="ED1079" s="57"/>
      <c r="EE1079" s="57"/>
      <c r="EF1079" s="57"/>
      <c r="EG1079" s="57"/>
      <c r="EH1079" s="57"/>
      <c r="EI1079" s="57"/>
      <c r="EJ1079" s="57"/>
      <c r="EK1079" s="57"/>
      <c r="EL1079" s="57"/>
      <c r="EM1079" s="57"/>
      <c r="EN1079" s="57"/>
      <c r="EO1079" s="57"/>
      <c r="EP1079" s="57"/>
      <c r="EQ1079" s="57"/>
      <c r="ER1079" s="57"/>
      <c r="ES1079" s="57"/>
      <c r="ET1079" s="57"/>
      <c r="EU1079" s="57"/>
      <c r="EV1079" s="57"/>
      <c r="EW1079" s="57"/>
      <c r="EX1079" s="57"/>
      <c r="EY1079" s="57"/>
      <c r="EZ1079" s="57"/>
      <c r="FA1079" s="57"/>
      <c r="FB1079" s="57"/>
      <c r="FC1079" s="57"/>
      <c r="FD1079" s="57"/>
      <c r="FE1079" s="57"/>
      <c r="FF1079" s="57"/>
      <c r="FG1079" s="57"/>
      <c r="FH1079" s="57"/>
      <c r="FI1079" s="57"/>
      <c r="FJ1079" s="57"/>
      <c r="FK1079" s="57"/>
      <c r="FL1079" s="57"/>
      <c r="FM1079" s="57"/>
      <c r="FN1079" s="57"/>
      <c r="FO1079" s="57"/>
      <c r="FP1079" s="57"/>
      <c r="FQ1079" s="57"/>
      <c r="FR1079" s="57"/>
      <c r="FS1079" s="57"/>
      <c r="FT1079" s="57"/>
      <c r="FU1079" s="57"/>
      <c r="FV1079" s="57"/>
      <c r="FW1079" s="57"/>
      <c r="FX1079" s="57"/>
      <c r="FY1079" s="57"/>
      <c r="FZ1079" s="57"/>
      <c r="GA1079" s="57"/>
      <c r="GB1079" s="57"/>
      <c r="GC1079" s="57"/>
      <c r="GD1079" s="57"/>
      <c r="GE1079" s="57"/>
      <c r="GF1079" s="57"/>
      <c r="GG1079" s="57"/>
      <c r="GH1079" s="57"/>
      <c r="GI1079" s="57"/>
      <c r="GJ1079" s="57"/>
      <c r="GK1079" s="57"/>
      <c r="GL1079" s="57"/>
      <c r="GM1079" s="57"/>
      <c r="GN1079" s="57"/>
      <c r="GO1079" s="57"/>
      <c r="GP1079" s="57"/>
      <c r="GQ1079" s="57"/>
      <c r="GR1079" s="57"/>
      <c r="GS1079" s="57"/>
      <c r="GT1079" s="57"/>
      <c r="GU1079" s="57"/>
      <c r="GV1079" s="57"/>
      <c r="GW1079" s="57"/>
      <c r="GX1079" s="57"/>
      <c r="GY1079" s="57"/>
      <c r="GZ1079" s="57"/>
      <c r="HA1079" s="57"/>
      <c r="HB1079" s="57"/>
      <c r="HC1079" s="57"/>
      <c r="HD1079" s="57"/>
      <c r="HE1079" s="57"/>
      <c r="HF1079" s="57"/>
      <c r="HG1079" s="57"/>
      <c r="HH1079" s="57"/>
      <c r="HI1079" s="57"/>
      <c r="HJ1079" s="57"/>
      <c r="HK1079" s="57"/>
      <c r="HL1079" s="57"/>
      <c r="HM1079" s="57"/>
      <c r="HN1079" s="57"/>
      <c r="HO1079" s="57"/>
      <c r="HP1079" s="57"/>
      <c r="HQ1079" s="57"/>
      <c r="HR1079" s="57"/>
      <c r="HS1079" s="57"/>
      <c r="HT1079" s="57"/>
      <c r="HU1079" s="57"/>
      <c r="HV1079" s="57"/>
      <c r="HW1079" s="57"/>
      <c r="HX1079" s="57"/>
      <c r="HY1079" s="57"/>
      <c r="HZ1079" s="57"/>
      <c r="IA1079" s="57"/>
      <c r="IB1079" s="57"/>
      <c r="IC1079" s="57"/>
    </row>
    <row r="1080" spans="4:237">
      <c r="D1080" s="57"/>
      <c r="E1080" s="57"/>
      <c r="F1080" s="57"/>
      <c r="G1080" s="57"/>
      <c r="H1080" s="57"/>
      <c r="I1080" s="57"/>
      <c r="J1080" s="57"/>
      <c r="K1080" s="57"/>
      <c r="L1080" s="57"/>
      <c r="M1080" s="57"/>
      <c r="N1080" s="57"/>
      <c r="O1080" s="57"/>
      <c r="P1080" s="57"/>
      <c r="Q1080" s="57"/>
      <c r="R1080" s="57"/>
      <c r="S1080" s="57"/>
      <c r="T1080" s="57"/>
      <c r="U1080" s="57"/>
      <c r="V1080" s="57"/>
      <c r="W1080" s="57"/>
      <c r="X1080" s="57"/>
      <c r="Y1080" s="57"/>
      <c r="Z1080" s="57"/>
      <c r="AA1080" s="57"/>
      <c r="AB1080" s="57"/>
      <c r="AC1080" s="57"/>
      <c r="AD1080" s="57"/>
      <c r="AE1080" s="57"/>
      <c r="AF1080" s="57"/>
      <c r="AG1080" s="57"/>
      <c r="AH1080" s="57"/>
      <c r="AI1080" s="57"/>
      <c r="AJ1080" s="57"/>
      <c r="AK1080" s="57"/>
      <c r="AL1080" s="57"/>
      <c r="AM1080" s="57"/>
      <c r="AN1080" s="57"/>
      <c r="AO1080" s="57"/>
      <c r="AP1080" s="57"/>
      <c r="AQ1080" s="57"/>
      <c r="AR1080" s="57"/>
      <c r="AS1080" s="57"/>
      <c r="AT1080" s="57"/>
      <c r="AU1080" s="57"/>
      <c r="AV1080" s="57"/>
      <c r="AW1080" s="57"/>
      <c r="AX1080" s="57"/>
      <c r="AY1080" s="57"/>
      <c r="AZ1080" s="57"/>
      <c r="BA1080" s="57"/>
      <c r="BB1080" s="57"/>
      <c r="BC1080" s="57"/>
      <c r="BD1080" s="57"/>
      <c r="BE1080" s="57"/>
      <c r="BF1080" s="57"/>
      <c r="BG1080" s="57"/>
      <c r="BH1080" s="57"/>
      <c r="BI1080" s="57"/>
      <c r="BJ1080" s="57"/>
      <c r="BK1080" s="57"/>
      <c r="BL1080" s="57"/>
      <c r="BM1080" s="57"/>
      <c r="BN1080" s="57"/>
      <c r="BO1080" s="57"/>
      <c r="BP1080" s="57"/>
      <c r="BQ1080" s="57"/>
      <c r="BR1080" s="57"/>
      <c r="BS1080" s="57"/>
      <c r="BT1080" s="57"/>
      <c r="BU1080" s="57"/>
      <c r="BV1080" s="57"/>
      <c r="BW1080" s="57"/>
      <c r="BX1080" s="57"/>
      <c r="BY1080" s="57"/>
      <c r="BZ1080" s="57"/>
      <c r="CA1080" s="57"/>
      <c r="CB1080" s="57"/>
      <c r="CC1080" s="57"/>
      <c r="CD1080" s="57"/>
      <c r="CE1080" s="57"/>
      <c r="CF1080" s="57"/>
      <c r="CG1080" s="57"/>
      <c r="CH1080" s="57"/>
      <c r="CI1080" s="57"/>
      <c r="CJ1080" s="57"/>
      <c r="CK1080" s="57"/>
      <c r="CL1080" s="57"/>
      <c r="CM1080" s="57"/>
      <c r="CN1080" s="57"/>
      <c r="CO1080" s="57"/>
      <c r="CP1080" s="57"/>
      <c r="CQ1080" s="57"/>
      <c r="CR1080" s="57"/>
      <c r="CS1080" s="57"/>
      <c r="CT1080" s="57"/>
      <c r="CU1080" s="57"/>
      <c r="CV1080" s="57"/>
      <c r="CW1080" s="57"/>
      <c r="CX1080" s="57"/>
      <c r="CY1080" s="57"/>
      <c r="CZ1080" s="57"/>
      <c r="DA1080" s="57"/>
      <c r="DB1080" s="57"/>
      <c r="DC1080" s="57"/>
      <c r="DD1080" s="57"/>
      <c r="DE1080" s="57"/>
      <c r="DF1080" s="57"/>
      <c r="DG1080" s="57"/>
      <c r="DH1080" s="57"/>
      <c r="DI1080" s="57"/>
      <c r="DJ1080" s="57"/>
      <c r="DK1080" s="57"/>
      <c r="DL1080" s="57"/>
      <c r="DM1080" s="57"/>
      <c r="DN1080" s="57"/>
      <c r="DO1080" s="57"/>
      <c r="DP1080" s="57"/>
      <c r="DQ1080" s="57"/>
      <c r="DR1080" s="57"/>
      <c r="DS1080" s="57"/>
      <c r="DT1080" s="57"/>
      <c r="DU1080" s="57"/>
      <c r="DV1080" s="57"/>
      <c r="DW1080" s="57"/>
      <c r="DX1080" s="57"/>
      <c r="DY1080" s="57"/>
      <c r="DZ1080" s="57"/>
      <c r="EA1080" s="57"/>
      <c r="EB1080" s="57"/>
      <c r="EC1080" s="57"/>
      <c r="ED1080" s="57"/>
      <c r="EE1080" s="57"/>
      <c r="EF1080" s="57"/>
      <c r="EG1080" s="57"/>
      <c r="EH1080" s="57"/>
      <c r="EI1080" s="57"/>
      <c r="EJ1080" s="57"/>
      <c r="EK1080" s="57"/>
      <c r="EL1080" s="57"/>
      <c r="EM1080" s="57"/>
      <c r="EN1080" s="57"/>
      <c r="EO1080" s="57"/>
      <c r="EP1080" s="57"/>
      <c r="EQ1080" s="57"/>
      <c r="ER1080" s="57"/>
      <c r="ES1080" s="57"/>
      <c r="ET1080" s="57"/>
      <c r="EU1080" s="57"/>
      <c r="EV1080" s="57"/>
      <c r="EW1080" s="57"/>
      <c r="EX1080" s="57"/>
      <c r="EY1080" s="57"/>
      <c r="EZ1080" s="57"/>
      <c r="FA1080" s="57"/>
      <c r="FB1080" s="57"/>
      <c r="FC1080" s="57"/>
      <c r="FD1080" s="57"/>
      <c r="FE1080" s="57"/>
      <c r="FF1080" s="57"/>
      <c r="FG1080" s="57"/>
      <c r="FH1080" s="57"/>
      <c r="FI1080" s="57"/>
      <c r="FJ1080" s="57"/>
      <c r="FK1080" s="57"/>
      <c r="FL1080" s="57"/>
      <c r="FM1080" s="57"/>
      <c r="FN1080" s="57"/>
      <c r="FO1080" s="57"/>
      <c r="FP1080" s="57"/>
      <c r="FQ1080" s="57"/>
      <c r="FR1080" s="57"/>
      <c r="FS1080" s="57"/>
      <c r="FT1080" s="57"/>
      <c r="FU1080" s="57"/>
      <c r="FV1080" s="57"/>
      <c r="FW1080" s="57"/>
      <c r="FX1080" s="57"/>
      <c r="FY1080" s="57"/>
      <c r="FZ1080" s="57"/>
      <c r="GA1080" s="57"/>
      <c r="GB1080" s="57"/>
      <c r="GC1080" s="57"/>
      <c r="GD1080" s="57"/>
      <c r="GE1080" s="57"/>
      <c r="GF1080" s="57"/>
      <c r="GG1080" s="57"/>
      <c r="GH1080" s="57"/>
      <c r="GI1080" s="57"/>
      <c r="GJ1080" s="57"/>
      <c r="GK1080" s="57"/>
      <c r="GL1080" s="57"/>
      <c r="GM1080" s="57"/>
      <c r="GN1080" s="57"/>
      <c r="GO1080" s="57"/>
      <c r="GP1080" s="57"/>
      <c r="GQ1080" s="57"/>
      <c r="GR1080" s="57"/>
      <c r="GS1080" s="57"/>
      <c r="GT1080" s="57"/>
      <c r="GU1080" s="57"/>
      <c r="GV1080" s="57"/>
      <c r="GW1080" s="57"/>
      <c r="GX1080" s="57"/>
      <c r="GY1080" s="57"/>
      <c r="GZ1080" s="57"/>
      <c r="HA1080" s="57"/>
      <c r="HB1080" s="57"/>
      <c r="HC1080" s="57"/>
      <c r="HD1080" s="57"/>
      <c r="HE1080" s="57"/>
      <c r="HF1080" s="57"/>
      <c r="HG1080" s="57"/>
      <c r="HH1080" s="57"/>
      <c r="HI1080" s="57"/>
      <c r="HJ1080" s="57"/>
      <c r="HK1080" s="57"/>
      <c r="HL1080" s="57"/>
      <c r="HM1080" s="57"/>
      <c r="HN1080" s="57"/>
      <c r="HO1080" s="57"/>
      <c r="HP1080" s="57"/>
      <c r="HQ1080" s="57"/>
      <c r="HR1080" s="57"/>
      <c r="HS1080" s="57"/>
      <c r="HT1080" s="57"/>
      <c r="HU1080" s="57"/>
      <c r="HV1080" s="57"/>
      <c r="HW1080" s="57"/>
      <c r="HX1080" s="57"/>
      <c r="HY1080" s="57"/>
      <c r="HZ1080" s="57"/>
      <c r="IA1080" s="57"/>
      <c r="IB1080" s="57"/>
      <c r="IC1080" s="57"/>
    </row>
    <row r="1081" spans="4:237">
      <c r="D1081" s="57"/>
      <c r="E1081" s="57"/>
      <c r="F1081" s="57"/>
      <c r="G1081" s="57"/>
      <c r="H1081" s="57"/>
      <c r="I1081" s="57"/>
      <c r="J1081" s="57"/>
      <c r="K1081" s="57"/>
      <c r="L1081" s="57"/>
      <c r="M1081" s="57"/>
      <c r="N1081" s="57"/>
      <c r="O1081" s="57"/>
      <c r="P1081" s="57"/>
      <c r="Q1081" s="57"/>
      <c r="R1081" s="57"/>
      <c r="S1081" s="57"/>
      <c r="T1081" s="57"/>
      <c r="U1081" s="57"/>
      <c r="V1081" s="57"/>
      <c r="W1081" s="57"/>
      <c r="X1081" s="57"/>
      <c r="Y1081" s="57"/>
      <c r="Z1081" s="57"/>
      <c r="AA1081" s="57"/>
      <c r="AB1081" s="57"/>
      <c r="AC1081" s="57"/>
      <c r="AD1081" s="57"/>
      <c r="AE1081" s="57"/>
      <c r="AF1081" s="57"/>
      <c r="AG1081" s="57"/>
      <c r="AH1081" s="57"/>
      <c r="AI1081" s="57"/>
      <c r="AJ1081" s="57"/>
      <c r="AK1081" s="57"/>
      <c r="AL1081" s="57"/>
      <c r="AM1081" s="57"/>
      <c r="AN1081" s="57"/>
      <c r="AO1081" s="57"/>
      <c r="AP1081" s="57"/>
      <c r="AQ1081" s="57"/>
      <c r="AR1081" s="57"/>
      <c r="AS1081" s="57"/>
      <c r="AT1081" s="57"/>
      <c r="AU1081" s="57"/>
      <c r="AV1081" s="57"/>
      <c r="AW1081" s="57"/>
      <c r="AX1081" s="57"/>
      <c r="AY1081" s="57"/>
      <c r="AZ1081" s="57"/>
      <c r="BA1081" s="57"/>
      <c r="BB1081" s="57"/>
      <c r="BC1081" s="57"/>
      <c r="BD1081" s="57"/>
      <c r="BE1081" s="57"/>
      <c r="BF1081" s="57"/>
      <c r="BG1081" s="57"/>
      <c r="BH1081" s="57"/>
      <c r="BI1081" s="57"/>
      <c r="BJ1081" s="57"/>
      <c r="BK1081" s="57"/>
      <c r="BL1081" s="57"/>
      <c r="BM1081" s="57"/>
      <c r="BN1081" s="57"/>
      <c r="BO1081" s="57"/>
      <c r="BP1081" s="57"/>
      <c r="BQ1081" s="57"/>
      <c r="BR1081" s="57"/>
      <c r="BS1081" s="57"/>
      <c r="BT1081" s="57"/>
      <c r="BU1081" s="57"/>
      <c r="BV1081" s="57"/>
      <c r="BW1081" s="57"/>
      <c r="BX1081" s="57"/>
      <c r="BY1081" s="57"/>
      <c r="BZ1081" s="57"/>
      <c r="CA1081" s="57"/>
      <c r="CB1081" s="57"/>
      <c r="CC1081" s="57"/>
      <c r="CD1081" s="57"/>
      <c r="CE1081" s="57"/>
      <c r="CF1081" s="57"/>
      <c r="CG1081" s="57"/>
      <c r="CH1081" s="57"/>
      <c r="CI1081" s="57"/>
      <c r="CJ1081" s="57"/>
      <c r="CK1081" s="57"/>
      <c r="CL1081" s="57"/>
      <c r="CM1081" s="57"/>
      <c r="CN1081" s="57"/>
      <c r="CO1081" s="57"/>
      <c r="CP1081" s="57"/>
      <c r="CQ1081" s="57"/>
      <c r="CR1081" s="57"/>
      <c r="CS1081" s="57"/>
      <c r="CT1081" s="57"/>
      <c r="CU1081" s="57"/>
      <c r="CV1081" s="57"/>
      <c r="CW1081" s="57"/>
      <c r="CX1081" s="57"/>
      <c r="CY1081" s="57"/>
      <c r="CZ1081" s="57"/>
      <c r="DA1081" s="57"/>
      <c r="DB1081" s="57"/>
      <c r="DC1081" s="57"/>
      <c r="DD1081" s="57"/>
      <c r="DE1081" s="57"/>
      <c r="DF1081" s="57"/>
      <c r="DG1081" s="57"/>
      <c r="DH1081" s="57"/>
      <c r="DI1081" s="57"/>
      <c r="DJ1081" s="57"/>
      <c r="DK1081" s="57"/>
      <c r="DL1081" s="57"/>
      <c r="DM1081" s="57"/>
      <c r="DN1081" s="57"/>
      <c r="DO1081" s="57"/>
      <c r="DP1081" s="57"/>
      <c r="DQ1081" s="57"/>
      <c r="DR1081" s="57"/>
      <c r="DS1081" s="57"/>
      <c r="DT1081" s="57"/>
      <c r="DU1081" s="57"/>
      <c r="DV1081" s="57"/>
      <c r="DW1081" s="57"/>
      <c r="DX1081" s="57"/>
      <c r="DY1081" s="57"/>
      <c r="DZ1081" s="57"/>
      <c r="EA1081" s="57"/>
      <c r="EB1081" s="57"/>
      <c r="EC1081" s="57"/>
      <c r="ED1081" s="57"/>
      <c r="EE1081" s="57"/>
      <c r="EF1081" s="57"/>
      <c r="EG1081" s="57"/>
      <c r="EH1081" s="57"/>
      <c r="EI1081" s="57"/>
      <c r="EJ1081" s="57"/>
      <c r="EK1081" s="57"/>
      <c r="EL1081" s="57"/>
      <c r="EM1081" s="57"/>
      <c r="EN1081" s="57"/>
      <c r="EO1081" s="57"/>
      <c r="EP1081" s="57"/>
      <c r="EQ1081" s="57"/>
      <c r="ER1081" s="57"/>
      <c r="ES1081" s="57"/>
      <c r="ET1081" s="57"/>
      <c r="EU1081" s="57"/>
      <c r="EV1081" s="57"/>
      <c r="EW1081" s="57"/>
      <c r="EX1081" s="57"/>
      <c r="EY1081" s="57"/>
      <c r="EZ1081" s="57"/>
      <c r="FA1081" s="57"/>
      <c r="FB1081" s="57"/>
      <c r="FC1081" s="57"/>
      <c r="FD1081" s="57"/>
      <c r="FE1081" s="57"/>
      <c r="FF1081" s="57"/>
      <c r="FG1081" s="57"/>
      <c r="FH1081" s="57"/>
      <c r="FI1081" s="57"/>
      <c r="FJ1081" s="57"/>
      <c r="FK1081" s="57"/>
      <c r="FL1081" s="57"/>
      <c r="FM1081" s="57"/>
      <c r="FN1081" s="57"/>
      <c r="FO1081" s="57"/>
      <c r="FP1081" s="57"/>
      <c r="FQ1081" s="57"/>
      <c r="FR1081" s="57"/>
      <c r="FS1081" s="57"/>
      <c r="FT1081" s="57"/>
      <c r="FU1081" s="57"/>
      <c r="FV1081" s="57"/>
      <c r="FW1081" s="57"/>
      <c r="FX1081" s="57"/>
      <c r="FY1081" s="57"/>
      <c r="FZ1081" s="57"/>
      <c r="GA1081" s="57"/>
      <c r="GB1081" s="57"/>
      <c r="GC1081" s="57"/>
      <c r="GD1081" s="57"/>
      <c r="GE1081" s="57"/>
      <c r="GF1081" s="57"/>
      <c r="GG1081" s="57"/>
      <c r="GH1081" s="57"/>
      <c r="GI1081" s="57"/>
      <c r="GJ1081" s="57"/>
      <c r="GK1081" s="57"/>
      <c r="GL1081" s="57"/>
      <c r="GM1081" s="57"/>
      <c r="GN1081" s="57"/>
      <c r="GO1081" s="57"/>
      <c r="GP1081" s="57"/>
      <c r="GQ1081" s="57"/>
      <c r="GR1081" s="57"/>
      <c r="GS1081" s="57"/>
      <c r="GT1081" s="57"/>
      <c r="GU1081" s="57"/>
      <c r="GV1081" s="57"/>
      <c r="GW1081" s="57"/>
      <c r="GX1081" s="57"/>
      <c r="GY1081" s="57"/>
      <c r="GZ1081" s="57"/>
      <c r="HA1081" s="57"/>
      <c r="HB1081" s="57"/>
      <c r="HC1081" s="57"/>
      <c r="HD1081" s="57"/>
      <c r="HE1081" s="57"/>
      <c r="HF1081" s="57"/>
      <c r="HG1081" s="57"/>
      <c r="HH1081" s="57"/>
      <c r="HI1081" s="57"/>
      <c r="HJ1081" s="57"/>
      <c r="HK1081" s="57"/>
      <c r="HL1081" s="57"/>
      <c r="HM1081" s="57"/>
      <c r="HN1081" s="57"/>
      <c r="HO1081" s="57"/>
      <c r="HP1081" s="57"/>
      <c r="HQ1081" s="57"/>
      <c r="HR1081" s="57"/>
      <c r="HS1081" s="57"/>
      <c r="HT1081" s="57"/>
      <c r="HU1081" s="57"/>
      <c r="HV1081" s="57"/>
      <c r="HW1081" s="57"/>
      <c r="HX1081" s="57"/>
      <c r="HY1081" s="57"/>
      <c r="HZ1081" s="57"/>
      <c r="IA1081" s="57"/>
      <c r="IB1081" s="57"/>
      <c r="IC1081" s="57"/>
    </row>
    <row r="1082" spans="4:237">
      <c r="D1082" s="57"/>
      <c r="E1082" s="57"/>
      <c r="F1082" s="57"/>
      <c r="G1082" s="57"/>
      <c r="H1082" s="57"/>
      <c r="I1082" s="57"/>
      <c r="J1082" s="57"/>
      <c r="K1082" s="57"/>
      <c r="L1082" s="57"/>
      <c r="M1082" s="57"/>
      <c r="N1082" s="57"/>
      <c r="O1082" s="57"/>
      <c r="P1082" s="57"/>
      <c r="Q1082" s="57"/>
      <c r="R1082" s="57"/>
      <c r="S1082" s="57"/>
      <c r="T1082" s="57"/>
      <c r="U1082" s="57"/>
      <c r="V1082" s="57"/>
      <c r="W1082" s="57"/>
      <c r="X1082" s="57"/>
      <c r="Y1082" s="57"/>
      <c r="Z1082" s="57"/>
      <c r="AA1082" s="57"/>
      <c r="AB1082" s="57"/>
      <c r="AC1082" s="57"/>
      <c r="AD1082" s="57"/>
      <c r="AE1082" s="57"/>
      <c r="AF1082" s="57"/>
      <c r="AG1082" s="57"/>
      <c r="AH1082" s="57"/>
      <c r="AI1082" s="57"/>
      <c r="AJ1082" s="57"/>
      <c r="AK1082" s="57"/>
      <c r="AL1082" s="57"/>
      <c r="AM1082" s="57"/>
      <c r="AN1082" s="57"/>
      <c r="AO1082" s="57"/>
      <c r="AP1082" s="57"/>
      <c r="AQ1082" s="57"/>
      <c r="AR1082" s="57"/>
      <c r="AS1082" s="57"/>
      <c r="AT1082" s="57"/>
      <c r="AU1082" s="57"/>
      <c r="AV1082" s="57"/>
      <c r="AW1082" s="57"/>
      <c r="AX1082" s="57"/>
      <c r="AY1082" s="57"/>
      <c r="AZ1082" s="57"/>
      <c r="BA1082" s="57"/>
      <c r="BB1082" s="57"/>
      <c r="BC1082" s="57"/>
      <c r="BD1082" s="57"/>
      <c r="BE1082" s="57"/>
      <c r="BF1082" s="57"/>
      <c r="BG1082" s="57"/>
      <c r="BH1082" s="57"/>
      <c r="BI1082" s="57"/>
      <c r="BJ1082" s="57"/>
      <c r="BK1082" s="57"/>
      <c r="BL1082" s="57"/>
      <c r="BM1082" s="57"/>
      <c r="BN1082" s="57"/>
      <c r="BO1082" s="57"/>
      <c r="BP1082" s="57"/>
      <c r="BQ1082" s="57"/>
      <c r="BR1082" s="57"/>
      <c r="BS1082" s="57"/>
      <c r="BT1082" s="57"/>
      <c r="BU1082" s="57"/>
      <c r="BV1082" s="57"/>
      <c r="BW1082" s="57"/>
      <c r="BX1082" s="57"/>
      <c r="BY1082" s="57"/>
      <c r="BZ1082" s="57"/>
      <c r="CA1082" s="57"/>
      <c r="CB1082" s="57"/>
      <c r="CC1082" s="57"/>
      <c r="CD1082" s="57"/>
      <c r="CE1082" s="57"/>
      <c r="CF1082" s="57"/>
      <c r="CG1082" s="57"/>
      <c r="CH1082" s="57"/>
      <c r="CI1082" s="57"/>
      <c r="CJ1082" s="57"/>
      <c r="CK1082" s="57"/>
      <c r="CL1082" s="57"/>
      <c r="CM1082" s="57"/>
      <c r="CN1082" s="57"/>
      <c r="CO1082" s="57"/>
      <c r="CP1082" s="57"/>
      <c r="CQ1082" s="57"/>
      <c r="CR1082" s="57"/>
      <c r="CS1082" s="57"/>
      <c r="CT1082" s="57"/>
      <c r="CU1082" s="57"/>
      <c r="CV1082" s="57"/>
      <c r="CW1082" s="57"/>
      <c r="CX1082" s="57"/>
      <c r="CY1082" s="57"/>
      <c r="CZ1082" s="57"/>
      <c r="DA1082" s="57"/>
      <c r="DB1082" s="57"/>
      <c r="DC1082" s="57"/>
      <c r="DD1082" s="57"/>
      <c r="DE1082" s="57"/>
      <c r="DF1082" s="57"/>
      <c r="DG1082" s="57"/>
      <c r="DH1082" s="57"/>
      <c r="DI1082" s="57"/>
      <c r="DJ1082" s="57"/>
      <c r="DK1082" s="57"/>
      <c r="DL1082" s="57"/>
      <c r="DM1082" s="57"/>
      <c r="DN1082" s="57"/>
      <c r="DO1082" s="57"/>
      <c r="DP1082" s="57"/>
      <c r="DQ1082" s="57"/>
      <c r="DR1082" s="57"/>
      <c r="DS1082" s="57"/>
      <c r="DT1082" s="57"/>
      <c r="DU1082" s="57"/>
      <c r="DV1082" s="57"/>
      <c r="DW1082" s="57"/>
      <c r="DX1082" s="57"/>
      <c r="DY1082" s="57"/>
      <c r="DZ1082" s="57"/>
      <c r="EA1082" s="57"/>
      <c r="EB1082" s="57"/>
      <c r="EC1082" s="57"/>
      <c r="ED1082" s="57"/>
      <c r="EE1082" s="57"/>
      <c r="EF1082" s="57"/>
      <c r="EG1082" s="57"/>
      <c r="EH1082" s="57"/>
      <c r="EI1082" s="57"/>
      <c r="EJ1082" s="57"/>
      <c r="EK1082" s="57"/>
      <c r="EL1082" s="57"/>
      <c r="EM1082" s="57"/>
      <c r="EN1082" s="57"/>
      <c r="EO1082" s="57"/>
      <c r="EP1082" s="57"/>
      <c r="EQ1082" s="57"/>
      <c r="ER1082" s="57"/>
      <c r="ES1082" s="57"/>
      <c r="ET1082" s="57"/>
      <c r="EU1082" s="57"/>
      <c r="EV1082" s="57"/>
      <c r="EW1082" s="57"/>
      <c r="EX1082" s="57"/>
      <c r="EY1082" s="57"/>
      <c r="EZ1082" s="57"/>
      <c r="FA1082" s="57"/>
      <c r="FB1082" s="57"/>
      <c r="FC1082" s="57"/>
      <c r="FD1082" s="57"/>
      <c r="FE1082" s="57"/>
      <c r="FF1082" s="57"/>
      <c r="FG1082" s="57"/>
      <c r="FH1082" s="57"/>
      <c r="FI1082" s="57"/>
      <c r="FJ1082" s="57"/>
      <c r="FK1082" s="57"/>
      <c r="FL1082" s="57"/>
      <c r="FM1082" s="57"/>
      <c r="FN1082" s="57"/>
      <c r="FO1082" s="57"/>
      <c r="FP1082" s="57"/>
      <c r="FQ1082" s="57"/>
      <c r="FR1082" s="57"/>
      <c r="FS1082" s="57"/>
      <c r="FT1082" s="57"/>
      <c r="FU1082" s="57"/>
      <c r="FV1082" s="57"/>
      <c r="FW1082" s="57"/>
      <c r="FX1082" s="57"/>
      <c r="FY1082" s="57"/>
      <c r="FZ1082" s="57"/>
      <c r="GA1082" s="57"/>
      <c r="GB1082" s="57"/>
      <c r="GC1082" s="57"/>
      <c r="GD1082" s="57"/>
      <c r="GE1082" s="57"/>
      <c r="GF1082" s="57"/>
      <c r="GG1082" s="57"/>
      <c r="GH1082" s="57"/>
      <c r="GI1082" s="57"/>
      <c r="GJ1082" s="57"/>
      <c r="GK1082" s="57"/>
      <c r="GL1082" s="57"/>
      <c r="GM1082" s="57"/>
      <c r="GN1082" s="57"/>
      <c r="GO1082" s="57"/>
      <c r="GP1082" s="57"/>
      <c r="GQ1082" s="57"/>
      <c r="GR1082" s="57"/>
      <c r="GS1082" s="57"/>
      <c r="GT1082" s="57"/>
      <c r="GU1082" s="57"/>
      <c r="GV1082" s="57"/>
      <c r="GW1082" s="57"/>
      <c r="GX1082" s="57"/>
      <c r="GY1082" s="57"/>
      <c r="GZ1082" s="57"/>
      <c r="HA1082" s="57"/>
      <c r="HB1082" s="57"/>
      <c r="HC1082" s="57"/>
      <c r="HD1082" s="57"/>
      <c r="HE1082" s="57"/>
      <c r="HF1082" s="57"/>
      <c r="HG1082" s="57"/>
      <c r="HH1082" s="57"/>
      <c r="HI1082" s="57"/>
      <c r="HJ1082" s="57"/>
      <c r="HK1082" s="57"/>
      <c r="HL1082" s="57"/>
      <c r="HM1082" s="57"/>
      <c r="HN1082" s="57"/>
      <c r="HO1082" s="57"/>
      <c r="HP1082" s="57"/>
      <c r="HQ1082" s="57"/>
      <c r="HR1082" s="57"/>
      <c r="HS1082" s="57"/>
      <c r="HT1082" s="57"/>
      <c r="HU1082" s="57"/>
      <c r="HV1082" s="57"/>
      <c r="HW1082" s="57"/>
      <c r="HX1082" s="57"/>
      <c r="HY1082" s="57"/>
      <c r="HZ1082" s="57"/>
      <c r="IA1082" s="57"/>
      <c r="IB1082" s="57"/>
      <c r="IC1082" s="57"/>
    </row>
    <row r="1083" spans="4:237">
      <c r="D1083" s="57"/>
      <c r="E1083" s="57"/>
      <c r="F1083" s="57"/>
      <c r="G1083" s="57"/>
      <c r="H1083" s="57"/>
      <c r="I1083" s="57"/>
      <c r="J1083" s="57"/>
      <c r="K1083" s="57"/>
      <c r="L1083" s="57"/>
      <c r="M1083" s="57"/>
      <c r="N1083" s="57"/>
      <c r="O1083" s="57"/>
      <c r="P1083" s="57"/>
      <c r="Q1083" s="57"/>
      <c r="R1083" s="57"/>
      <c r="S1083" s="57"/>
      <c r="T1083" s="57"/>
      <c r="U1083" s="57"/>
      <c r="V1083" s="57"/>
      <c r="W1083" s="57"/>
      <c r="X1083" s="57"/>
      <c r="Y1083" s="57"/>
      <c r="Z1083" s="57"/>
      <c r="AA1083" s="57"/>
      <c r="AB1083" s="57"/>
      <c r="AC1083" s="57"/>
      <c r="AD1083" s="57"/>
      <c r="AE1083" s="57"/>
      <c r="AF1083" s="57"/>
      <c r="AG1083" s="57"/>
      <c r="AH1083" s="57"/>
      <c r="AI1083" s="57"/>
      <c r="AJ1083" s="57"/>
      <c r="AK1083" s="57"/>
      <c r="AL1083" s="57"/>
      <c r="AM1083" s="57"/>
      <c r="AN1083" s="57"/>
      <c r="AO1083" s="57"/>
      <c r="AP1083" s="57"/>
      <c r="AQ1083" s="57"/>
      <c r="AR1083" s="57"/>
      <c r="AS1083" s="57"/>
      <c r="AT1083" s="57"/>
      <c r="AU1083" s="57"/>
      <c r="AV1083" s="57"/>
      <c r="AW1083" s="57"/>
      <c r="AX1083" s="57"/>
      <c r="AY1083" s="57"/>
      <c r="AZ1083" s="57"/>
      <c r="BA1083" s="57"/>
      <c r="BB1083" s="57"/>
      <c r="BC1083" s="57"/>
      <c r="BD1083" s="57"/>
      <c r="BE1083" s="57"/>
      <c r="BF1083" s="57"/>
      <c r="BG1083" s="57"/>
      <c r="BH1083" s="57"/>
      <c r="BI1083" s="57"/>
      <c r="BJ1083" s="57"/>
      <c r="BK1083" s="57"/>
      <c r="BL1083" s="57"/>
      <c r="BM1083" s="57"/>
      <c r="BN1083" s="57"/>
      <c r="BO1083" s="57"/>
      <c r="BP1083" s="57"/>
      <c r="BQ1083" s="57"/>
      <c r="BR1083" s="57"/>
      <c r="BS1083" s="57"/>
      <c r="BT1083" s="57"/>
      <c r="BU1083" s="57"/>
      <c r="BV1083" s="57"/>
      <c r="BW1083" s="57"/>
      <c r="BX1083" s="57"/>
      <c r="BY1083" s="57"/>
      <c r="BZ1083" s="57"/>
      <c r="CA1083" s="57"/>
      <c r="CB1083" s="57"/>
      <c r="CC1083" s="57"/>
      <c r="CD1083" s="57"/>
      <c r="CE1083" s="57"/>
      <c r="CF1083" s="57"/>
      <c r="CG1083" s="57"/>
      <c r="CH1083" s="57"/>
      <c r="CI1083" s="57"/>
      <c r="CJ1083" s="57"/>
      <c r="CK1083" s="57"/>
      <c r="CL1083" s="57"/>
      <c r="CM1083" s="57"/>
      <c r="CN1083" s="57"/>
      <c r="CO1083" s="57"/>
      <c r="CP1083" s="57"/>
      <c r="CQ1083" s="57"/>
      <c r="CR1083" s="57"/>
      <c r="CS1083" s="57"/>
      <c r="CT1083" s="57"/>
      <c r="CU1083" s="57"/>
      <c r="CV1083" s="57"/>
      <c r="CW1083" s="57"/>
      <c r="CX1083" s="57"/>
      <c r="CY1083" s="57"/>
      <c r="CZ1083" s="57"/>
      <c r="DA1083" s="57"/>
      <c r="DB1083" s="57"/>
      <c r="DC1083" s="57"/>
      <c r="DD1083" s="57"/>
      <c r="DE1083" s="57"/>
      <c r="DF1083" s="57"/>
      <c r="DG1083" s="57"/>
      <c r="DH1083" s="57"/>
      <c r="DI1083" s="57"/>
      <c r="DJ1083" s="57"/>
      <c r="DK1083" s="57"/>
      <c r="DL1083" s="57"/>
      <c r="DM1083" s="57"/>
      <c r="DN1083" s="57"/>
      <c r="DO1083" s="57"/>
      <c r="DP1083" s="57"/>
      <c r="DQ1083" s="57"/>
      <c r="DR1083" s="57"/>
      <c r="DS1083" s="57"/>
      <c r="DT1083" s="57"/>
      <c r="DU1083" s="57"/>
      <c r="DV1083" s="57"/>
      <c r="DW1083" s="57"/>
      <c r="DX1083" s="57"/>
      <c r="DY1083" s="57"/>
      <c r="DZ1083" s="57"/>
      <c r="EA1083" s="57"/>
      <c r="EB1083" s="57"/>
      <c r="EC1083" s="57"/>
      <c r="ED1083" s="57"/>
      <c r="EE1083" s="57"/>
      <c r="EF1083" s="57"/>
      <c r="EG1083" s="57"/>
      <c r="EH1083" s="57"/>
      <c r="EI1083" s="57"/>
      <c r="EJ1083" s="57"/>
      <c r="EK1083" s="57"/>
      <c r="EL1083" s="57"/>
      <c r="EM1083" s="57"/>
      <c r="EN1083" s="57"/>
      <c r="EO1083" s="57"/>
      <c r="EP1083" s="57"/>
      <c r="EQ1083" s="57"/>
      <c r="ER1083" s="57"/>
      <c r="ES1083" s="57"/>
      <c r="ET1083" s="57"/>
      <c r="EU1083" s="57"/>
      <c r="EV1083" s="57"/>
      <c r="EW1083" s="57"/>
      <c r="EX1083" s="57"/>
      <c r="EY1083" s="57"/>
      <c r="EZ1083" s="57"/>
      <c r="FA1083" s="57"/>
      <c r="FB1083" s="57"/>
      <c r="FC1083" s="57"/>
      <c r="FD1083" s="57"/>
      <c r="FE1083" s="57"/>
      <c r="FF1083" s="57"/>
      <c r="FG1083" s="57"/>
      <c r="FH1083" s="57"/>
      <c r="FI1083" s="57"/>
      <c r="FJ1083" s="57"/>
      <c r="FK1083" s="57"/>
      <c r="FL1083" s="57"/>
      <c r="FM1083" s="57"/>
      <c r="FN1083" s="57"/>
      <c r="FO1083" s="57"/>
      <c r="FP1083" s="57"/>
      <c r="FQ1083" s="57"/>
      <c r="FR1083" s="57"/>
      <c r="FS1083" s="57"/>
      <c r="FT1083" s="57"/>
      <c r="FU1083" s="57"/>
      <c r="FV1083" s="57"/>
      <c r="FW1083" s="57"/>
      <c r="FX1083" s="57"/>
      <c r="FY1083" s="57"/>
      <c r="FZ1083" s="57"/>
      <c r="GA1083" s="57"/>
      <c r="GB1083" s="57"/>
      <c r="GC1083" s="57"/>
      <c r="GD1083" s="57"/>
      <c r="GE1083" s="57"/>
      <c r="GF1083" s="57"/>
      <c r="GG1083" s="57"/>
      <c r="GH1083" s="57"/>
      <c r="GI1083" s="57"/>
      <c r="GJ1083" s="57"/>
      <c r="GK1083" s="57"/>
      <c r="GL1083" s="57"/>
      <c r="GM1083" s="57"/>
      <c r="GN1083" s="57"/>
      <c r="GO1083" s="57"/>
      <c r="GP1083" s="57"/>
      <c r="GQ1083" s="57"/>
      <c r="GR1083" s="57"/>
      <c r="GS1083" s="57"/>
      <c r="GT1083" s="57"/>
      <c r="GU1083" s="57"/>
      <c r="GV1083" s="57"/>
      <c r="GW1083" s="57"/>
      <c r="GX1083" s="57"/>
      <c r="GY1083" s="57"/>
      <c r="GZ1083" s="57"/>
      <c r="HA1083" s="57"/>
      <c r="HB1083" s="57"/>
      <c r="HC1083" s="57"/>
      <c r="HD1083" s="57"/>
      <c r="HE1083" s="57"/>
      <c r="HF1083" s="57"/>
      <c r="HG1083" s="57"/>
      <c r="HH1083" s="57"/>
      <c r="HI1083" s="57"/>
      <c r="HJ1083" s="57"/>
      <c r="HK1083" s="57"/>
      <c r="HL1083" s="57"/>
      <c r="HM1083" s="57"/>
      <c r="HN1083" s="57"/>
      <c r="HO1083" s="57"/>
      <c r="HP1083" s="57"/>
      <c r="HQ1083" s="57"/>
      <c r="HR1083" s="57"/>
      <c r="HS1083" s="57"/>
      <c r="HT1083" s="57"/>
      <c r="HU1083" s="57"/>
      <c r="HV1083" s="57"/>
      <c r="HW1083" s="57"/>
      <c r="HX1083" s="57"/>
      <c r="HY1083" s="57"/>
      <c r="HZ1083" s="57"/>
      <c r="IA1083" s="57"/>
      <c r="IB1083" s="57"/>
      <c r="IC1083" s="57"/>
    </row>
    <row r="1084" spans="4:237">
      <c r="D1084" s="57"/>
      <c r="E1084" s="57"/>
      <c r="F1084" s="57"/>
      <c r="G1084" s="57"/>
      <c r="H1084" s="57"/>
      <c r="I1084" s="57"/>
      <c r="J1084" s="57"/>
      <c r="K1084" s="57"/>
      <c r="L1084" s="57"/>
      <c r="M1084" s="57"/>
      <c r="N1084" s="57"/>
      <c r="O1084" s="57"/>
      <c r="P1084" s="57"/>
      <c r="Q1084" s="57"/>
      <c r="R1084" s="57"/>
      <c r="S1084" s="57"/>
      <c r="T1084" s="57"/>
      <c r="U1084" s="57"/>
      <c r="V1084" s="57"/>
      <c r="W1084" s="57"/>
      <c r="X1084" s="57"/>
      <c r="Y1084" s="57"/>
      <c r="Z1084" s="57"/>
      <c r="AA1084" s="57"/>
      <c r="AB1084" s="57"/>
      <c r="AC1084" s="57"/>
      <c r="AD1084" s="57"/>
      <c r="AE1084" s="57"/>
      <c r="AF1084" s="57"/>
      <c r="AG1084" s="57"/>
      <c r="AH1084" s="57"/>
      <c r="AI1084" s="57"/>
      <c r="AJ1084" s="57"/>
      <c r="AK1084" s="57"/>
      <c r="AL1084" s="57"/>
      <c r="AM1084" s="57"/>
      <c r="AN1084" s="57"/>
      <c r="AO1084" s="57"/>
      <c r="AP1084" s="57"/>
      <c r="AQ1084" s="57"/>
      <c r="AR1084" s="57"/>
      <c r="AS1084" s="57"/>
      <c r="AT1084" s="57"/>
      <c r="AU1084" s="57"/>
      <c r="AV1084" s="57"/>
      <c r="AW1084" s="57"/>
      <c r="AX1084" s="57"/>
      <c r="AY1084" s="57"/>
      <c r="AZ1084" s="57"/>
      <c r="BA1084" s="57"/>
      <c r="BB1084" s="57"/>
      <c r="BC1084" s="57"/>
      <c r="BD1084" s="57"/>
      <c r="BE1084" s="57"/>
      <c r="BF1084" s="57"/>
      <c r="BG1084" s="57"/>
      <c r="BH1084" s="57"/>
      <c r="BI1084" s="57"/>
      <c r="BJ1084" s="57"/>
      <c r="BK1084" s="57"/>
      <c r="BL1084" s="57"/>
      <c r="BM1084" s="57"/>
      <c r="BN1084" s="57"/>
      <c r="BO1084" s="57"/>
      <c r="BP1084" s="57"/>
      <c r="BQ1084" s="57"/>
      <c r="BR1084" s="57"/>
      <c r="BS1084" s="57"/>
      <c r="BT1084" s="57"/>
      <c r="BU1084" s="57"/>
      <c r="BV1084" s="57"/>
      <c r="BW1084" s="57"/>
      <c r="BX1084" s="57"/>
      <c r="BY1084" s="57"/>
      <c r="BZ1084" s="57"/>
      <c r="CA1084" s="57"/>
      <c r="CB1084" s="57"/>
      <c r="CC1084" s="57"/>
      <c r="CD1084" s="57"/>
      <c r="CE1084" s="57"/>
      <c r="CF1084" s="57"/>
      <c r="CG1084" s="57"/>
      <c r="CH1084" s="57"/>
      <c r="CI1084" s="57"/>
      <c r="CJ1084" s="57"/>
      <c r="CK1084" s="57"/>
      <c r="CL1084" s="57"/>
      <c r="CM1084" s="57"/>
      <c r="CN1084" s="57"/>
      <c r="CO1084" s="57"/>
      <c r="CP1084" s="57"/>
      <c r="CQ1084" s="57"/>
      <c r="CR1084" s="57"/>
      <c r="CS1084" s="57"/>
      <c r="CT1084" s="57"/>
      <c r="CU1084" s="57"/>
      <c r="CV1084" s="57"/>
      <c r="CW1084" s="57"/>
      <c r="CX1084" s="57"/>
      <c r="CY1084" s="57"/>
      <c r="CZ1084" s="57"/>
      <c r="DA1084" s="57"/>
      <c r="DB1084" s="57"/>
      <c r="DC1084" s="57"/>
      <c r="DD1084" s="57"/>
      <c r="DE1084" s="57"/>
      <c r="DF1084" s="57"/>
      <c r="DG1084" s="57"/>
      <c r="DH1084" s="57"/>
      <c r="DI1084" s="57"/>
      <c r="DJ1084" s="57"/>
      <c r="DK1084" s="57"/>
      <c r="DL1084" s="57"/>
      <c r="DM1084" s="57"/>
      <c r="DN1084" s="57"/>
      <c r="DO1084" s="57"/>
      <c r="DP1084" s="57"/>
      <c r="DQ1084" s="57"/>
      <c r="DR1084" s="57"/>
      <c r="DS1084" s="57"/>
      <c r="DT1084" s="57"/>
      <c r="DU1084" s="57"/>
      <c r="DV1084" s="57"/>
      <c r="DW1084" s="57"/>
      <c r="DX1084" s="57"/>
      <c r="DY1084" s="57"/>
      <c r="DZ1084" s="57"/>
      <c r="EA1084" s="57"/>
      <c r="EB1084" s="57"/>
      <c r="EC1084" s="57"/>
      <c r="ED1084" s="57"/>
      <c r="EE1084" s="57"/>
      <c r="EF1084" s="57"/>
      <c r="EG1084" s="57"/>
      <c r="EH1084" s="57"/>
      <c r="EI1084" s="57"/>
      <c r="EJ1084" s="57"/>
      <c r="EK1084" s="57"/>
      <c r="EL1084" s="57"/>
      <c r="EM1084" s="57"/>
      <c r="EN1084" s="57"/>
      <c r="EO1084" s="57"/>
      <c r="EP1084" s="57"/>
      <c r="EQ1084" s="57"/>
      <c r="ER1084" s="57"/>
      <c r="ES1084" s="57"/>
      <c r="ET1084" s="57"/>
      <c r="EU1084" s="57"/>
      <c r="EV1084" s="57"/>
      <c r="EW1084" s="57"/>
      <c r="EX1084" s="57"/>
      <c r="EY1084" s="57"/>
      <c r="EZ1084" s="57"/>
      <c r="FA1084" s="57"/>
      <c r="FB1084" s="57"/>
      <c r="FC1084" s="57"/>
      <c r="FD1084" s="57"/>
      <c r="FE1084" s="57"/>
      <c r="FF1084" s="57"/>
      <c r="FG1084" s="57"/>
      <c r="FH1084" s="57"/>
      <c r="FI1084" s="57"/>
      <c r="FJ1084" s="57"/>
      <c r="FK1084" s="57"/>
      <c r="FL1084" s="57"/>
      <c r="FM1084" s="57"/>
      <c r="FN1084" s="57"/>
      <c r="FO1084" s="57"/>
      <c r="FP1084" s="57"/>
      <c r="FQ1084" s="57"/>
      <c r="FR1084" s="57"/>
      <c r="FS1084" s="57"/>
      <c r="FT1084" s="57"/>
      <c r="FU1084" s="57"/>
      <c r="FV1084" s="57"/>
      <c r="FW1084" s="57"/>
      <c r="FX1084" s="57"/>
      <c r="FY1084" s="57"/>
      <c r="FZ1084" s="57"/>
      <c r="GA1084" s="57"/>
      <c r="GB1084" s="57"/>
      <c r="GC1084" s="57"/>
      <c r="GD1084" s="57"/>
      <c r="GE1084" s="57"/>
      <c r="GF1084" s="57"/>
      <c r="GG1084" s="57"/>
      <c r="GH1084" s="57"/>
      <c r="GI1084" s="57"/>
      <c r="GJ1084" s="57"/>
      <c r="GK1084" s="57"/>
      <c r="GL1084" s="57"/>
      <c r="GM1084" s="57"/>
      <c r="GN1084" s="57"/>
      <c r="GO1084" s="57"/>
      <c r="GP1084" s="57"/>
      <c r="GQ1084" s="57"/>
      <c r="GR1084" s="57"/>
      <c r="GS1084" s="57"/>
      <c r="GT1084" s="57"/>
      <c r="GU1084" s="57"/>
      <c r="GV1084" s="57"/>
      <c r="GW1084" s="57"/>
      <c r="GX1084" s="57"/>
      <c r="GY1084" s="57"/>
      <c r="GZ1084" s="57"/>
      <c r="HA1084" s="57"/>
      <c r="HB1084" s="57"/>
      <c r="HC1084" s="57"/>
      <c r="HD1084" s="57"/>
      <c r="HE1084" s="57"/>
      <c r="HF1084" s="57"/>
      <c r="HG1084" s="57"/>
      <c r="HH1084" s="57"/>
      <c r="HI1084" s="57"/>
      <c r="HJ1084" s="57"/>
      <c r="HK1084" s="57"/>
      <c r="HL1084" s="57"/>
      <c r="HM1084" s="57"/>
      <c r="HN1084" s="57"/>
      <c r="HO1084" s="57"/>
      <c r="HP1084" s="57"/>
      <c r="HQ1084" s="57"/>
      <c r="HR1084" s="57"/>
      <c r="HS1084" s="57"/>
      <c r="HT1084" s="57"/>
      <c r="HU1084" s="57"/>
      <c r="HV1084" s="57"/>
      <c r="HW1084" s="57"/>
      <c r="HX1084" s="57"/>
      <c r="HY1084" s="57"/>
      <c r="HZ1084" s="57"/>
      <c r="IA1084" s="57"/>
      <c r="IB1084" s="57"/>
      <c r="IC1084" s="57"/>
    </row>
    <row r="1085" spans="4:237">
      <c r="D1085" s="57"/>
      <c r="E1085" s="57"/>
      <c r="F1085" s="57"/>
      <c r="G1085" s="57"/>
      <c r="H1085" s="57"/>
      <c r="I1085" s="57"/>
      <c r="J1085" s="57"/>
      <c r="K1085" s="57"/>
      <c r="L1085" s="57"/>
      <c r="M1085" s="57"/>
      <c r="N1085" s="57"/>
      <c r="O1085" s="57"/>
      <c r="P1085" s="57"/>
      <c r="Q1085" s="57"/>
      <c r="R1085" s="57"/>
      <c r="S1085" s="57"/>
      <c r="T1085" s="57"/>
      <c r="U1085" s="57"/>
      <c r="V1085" s="57"/>
      <c r="W1085" s="57"/>
      <c r="X1085" s="57"/>
      <c r="Y1085" s="57"/>
      <c r="Z1085" s="57"/>
      <c r="AA1085" s="57"/>
      <c r="AB1085" s="57"/>
      <c r="AC1085" s="57"/>
      <c r="AD1085" s="57"/>
      <c r="AE1085" s="57"/>
      <c r="AF1085" s="57"/>
      <c r="AG1085" s="57"/>
      <c r="AH1085" s="57"/>
      <c r="AI1085" s="57"/>
      <c r="AJ1085" s="57"/>
      <c r="AK1085" s="57"/>
      <c r="AL1085" s="57"/>
      <c r="AM1085" s="57"/>
      <c r="AN1085" s="57"/>
      <c r="AO1085" s="57"/>
      <c r="AP1085" s="57"/>
      <c r="AQ1085" s="57"/>
      <c r="AR1085" s="57"/>
      <c r="AS1085" s="57"/>
      <c r="AT1085" s="57"/>
      <c r="AU1085" s="57"/>
      <c r="AV1085" s="57"/>
      <c r="AW1085" s="57"/>
      <c r="AX1085" s="57"/>
      <c r="AY1085" s="57"/>
      <c r="AZ1085" s="57"/>
      <c r="BA1085" s="57"/>
      <c r="BB1085" s="57"/>
      <c r="BC1085" s="57"/>
      <c r="BD1085" s="57"/>
      <c r="BE1085" s="57"/>
      <c r="BF1085" s="57"/>
      <c r="BG1085" s="57"/>
      <c r="BH1085" s="57"/>
      <c r="BI1085" s="57"/>
      <c r="BJ1085" s="57"/>
      <c r="BK1085" s="57"/>
      <c r="BL1085" s="57"/>
      <c r="BM1085" s="57"/>
      <c r="BN1085" s="57"/>
      <c r="BO1085" s="57"/>
      <c r="BP1085" s="57"/>
      <c r="BQ1085" s="57"/>
      <c r="BR1085" s="57"/>
      <c r="BS1085" s="57"/>
      <c r="BT1085" s="57"/>
      <c r="BU1085" s="57"/>
      <c r="BV1085" s="57"/>
      <c r="BW1085" s="57"/>
      <c r="BX1085" s="57"/>
      <c r="BY1085" s="57"/>
      <c r="BZ1085" s="57"/>
      <c r="CA1085" s="57"/>
      <c r="CB1085" s="57"/>
      <c r="CC1085" s="57"/>
      <c r="CD1085" s="57"/>
      <c r="CE1085" s="57"/>
      <c r="CF1085" s="57"/>
      <c r="CG1085" s="57"/>
      <c r="CH1085" s="57"/>
      <c r="CI1085" s="57"/>
      <c r="CJ1085" s="57"/>
      <c r="CK1085" s="57"/>
      <c r="CL1085" s="57"/>
      <c r="CM1085" s="57"/>
      <c r="CN1085" s="57"/>
      <c r="CO1085" s="57"/>
      <c r="CP1085" s="57"/>
      <c r="CQ1085" s="57"/>
      <c r="CR1085" s="57"/>
      <c r="CS1085" s="57"/>
      <c r="CT1085" s="57"/>
      <c r="CU1085" s="57"/>
      <c r="CV1085" s="57"/>
      <c r="CW1085" s="57"/>
      <c r="CX1085" s="57"/>
      <c r="CY1085" s="57"/>
      <c r="CZ1085" s="57"/>
      <c r="DA1085" s="57"/>
      <c r="DB1085" s="57"/>
      <c r="DC1085" s="57"/>
      <c r="DD1085" s="57"/>
      <c r="DE1085" s="57"/>
      <c r="DF1085" s="57"/>
      <c r="DG1085" s="57"/>
      <c r="DH1085" s="57"/>
      <c r="DI1085" s="57"/>
      <c r="DJ1085" s="57"/>
      <c r="DK1085" s="57"/>
      <c r="DL1085" s="57"/>
      <c r="DM1085" s="57"/>
      <c r="DN1085" s="57"/>
      <c r="DO1085" s="57"/>
      <c r="DP1085" s="57"/>
      <c r="DQ1085" s="57"/>
      <c r="DR1085" s="57"/>
      <c r="DS1085" s="57"/>
      <c r="DT1085" s="57"/>
      <c r="DU1085" s="57"/>
      <c r="DV1085" s="57"/>
      <c r="DW1085" s="57"/>
      <c r="DX1085" s="57"/>
      <c r="DY1085" s="57"/>
      <c r="DZ1085" s="57"/>
      <c r="EA1085" s="57"/>
      <c r="EB1085" s="57"/>
      <c r="EC1085" s="57"/>
      <c r="ED1085" s="57"/>
      <c r="EE1085" s="57"/>
      <c r="EF1085" s="57"/>
      <c r="EG1085" s="57"/>
      <c r="EH1085" s="57"/>
      <c r="EI1085" s="57"/>
      <c r="EJ1085" s="57"/>
      <c r="EK1085" s="57"/>
      <c r="EL1085" s="57"/>
      <c r="EM1085" s="57"/>
      <c r="EN1085" s="57"/>
      <c r="EO1085" s="57"/>
      <c r="EP1085" s="57"/>
      <c r="EQ1085" s="57"/>
      <c r="ER1085" s="57"/>
      <c r="ES1085" s="57"/>
      <c r="ET1085" s="57"/>
      <c r="EU1085" s="57"/>
      <c r="EV1085" s="57"/>
      <c r="EW1085" s="57"/>
      <c r="EX1085" s="57"/>
      <c r="EY1085" s="57"/>
      <c r="EZ1085" s="57"/>
      <c r="FA1085" s="57"/>
      <c r="FB1085" s="57"/>
      <c r="FC1085" s="57"/>
      <c r="FD1085" s="57"/>
      <c r="FE1085" s="57"/>
      <c r="FF1085" s="57"/>
      <c r="FG1085" s="57"/>
      <c r="FH1085" s="57"/>
      <c r="FI1085" s="57"/>
      <c r="FJ1085" s="57"/>
      <c r="FK1085" s="57"/>
      <c r="FL1085" s="57"/>
      <c r="FM1085" s="57"/>
      <c r="FN1085" s="57"/>
      <c r="FO1085" s="57"/>
      <c r="FP1085" s="57"/>
      <c r="FQ1085" s="57"/>
      <c r="FR1085" s="57"/>
      <c r="FS1085" s="57"/>
      <c r="FT1085" s="57"/>
      <c r="FU1085" s="57"/>
      <c r="FV1085" s="57"/>
      <c r="FW1085" s="57"/>
      <c r="FX1085" s="57"/>
      <c r="FY1085" s="57"/>
      <c r="FZ1085" s="57"/>
      <c r="GA1085" s="57"/>
      <c r="GB1085" s="57"/>
      <c r="GC1085" s="57"/>
      <c r="GD1085" s="57"/>
      <c r="GE1085" s="57"/>
      <c r="GF1085" s="57"/>
      <c r="GG1085" s="57"/>
      <c r="GH1085" s="57"/>
      <c r="GI1085" s="57"/>
      <c r="GJ1085" s="57"/>
      <c r="GK1085" s="57"/>
      <c r="GL1085" s="57"/>
      <c r="GM1085" s="57"/>
      <c r="GN1085" s="57"/>
      <c r="GO1085" s="57"/>
      <c r="GP1085" s="57"/>
      <c r="GQ1085" s="57"/>
      <c r="GR1085" s="57"/>
      <c r="GS1085" s="57"/>
      <c r="GT1085" s="57"/>
      <c r="GU1085" s="57"/>
      <c r="GV1085" s="57"/>
      <c r="GW1085" s="57"/>
      <c r="GX1085" s="57"/>
      <c r="GY1085" s="57"/>
      <c r="GZ1085" s="57"/>
      <c r="HA1085" s="57"/>
      <c r="HB1085" s="57"/>
      <c r="HC1085" s="57"/>
      <c r="HD1085" s="57"/>
      <c r="HE1085" s="57"/>
      <c r="HF1085" s="57"/>
      <c r="HG1085" s="57"/>
      <c r="HH1085" s="57"/>
      <c r="HI1085" s="57"/>
      <c r="HJ1085" s="57"/>
      <c r="HK1085" s="57"/>
      <c r="HL1085" s="57"/>
      <c r="HM1085" s="57"/>
      <c r="HN1085" s="57"/>
      <c r="HO1085" s="57"/>
      <c r="HP1085" s="57"/>
      <c r="HQ1085" s="57"/>
      <c r="HR1085" s="57"/>
      <c r="HS1085" s="57"/>
      <c r="HT1085" s="57"/>
      <c r="HU1085" s="57"/>
      <c r="HV1085" s="57"/>
      <c r="HW1085" s="57"/>
      <c r="HX1085" s="57"/>
      <c r="HY1085" s="57"/>
      <c r="HZ1085" s="57"/>
      <c r="IA1085" s="57"/>
      <c r="IB1085" s="57"/>
      <c r="IC1085" s="57"/>
    </row>
    <row r="1086" spans="4:237">
      <c r="D1086" s="57"/>
      <c r="E1086" s="57"/>
      <c r="F1086" s="57"/>
      <c r="G1086" s="57"/>
      <c r="H1086" s="57"/>
      <c r="I1086" s="57"/>
      <c r="J1086" s="57"/>
      <c r="K1086" s="57"/>
      <c r="L1086" s="57"/>
      <c r="M1086" s="57"/>
      <c r="N1086" s="57"/>
      <c r="O1086" s="57"/>
      <c r="P1086" s="57"/>
      <c r="Q1086" s="57"/>
      <c r="R1086" s="57"/>
      <c r="S1086" s="57"/>
      <c r="T1086" s="57"/>
      <c r="U1086" s="57"/>
      <c r="V1086" s="57"/>
      <c r="W1086" s="57"/>
      <c r="X1086" s="57"/>
      <c r="Y1086" s="57"/>
      <c r="Z1086" s="57"/>
      <c r="AA1086" s="57"/>
      <c r="AB1086" s="57"/>
      <c r="AC1086" s="57"/>
      <c r="AD1086" s="57"/>
      <c r="AE1086" s="57"/>
      <c r="AF1086" s="57"/>
      <c r="AG1086" s="57"/>
      <c r="AH1086" s="57"/>
      <c r="AI1086" s="57"/>
      <c r="AJ1086" s="57"/>
      <c r="AK1086" s="57"/>
      <c r="AL1086" s="57"/>
      <c r="AM1086" s="57"/>
      <c r="AN1086" s="57"/>
      <c r="AO1086" s="57"/>
      <c r="AP1086" s="57"/>
      <c r="AQ1086" s="57"/>
      <c r="AR1086" s="57"/>
      <c r="AS1086" s="57"/>
      <c r="AT1086" s="57"/>
      <c r="AU1086" s="57"/>
      <c r="AV1086" s="57"/>
      <c r="AW1086" s="57"/>
      <c r="AX1086" s="57"/>
      <c r="AY1086" s="57"/>
      <c r="AZ1086" s="57"/>
      <c r="BA1086" s="57"/>
      <c r="BB1086" s="57"/>
      <c r="BC1086" s="57"/>
      <c r="BD1086" s="57"/>
      <c r="BE1086" s="57"/>
      <c r="BF1086" s="57"/>
      <c r="BG1086" s="57"/>
      <c r="BH1086" s="57"/>
      <c r="BI1086" s="57"/>
      <c r="BJ1086" s="57"/>
      <c r="BK1086" s="57"/>
      <c r="BL1086" s="57"/>
      <c r="BM1086" s="57"/>
      <c r="BN1086" s="57"/>
      <c r="BO1086" s="57"/>
      <c r="BP1086" s="57"/>
      <c r="BQ1086" s="57"/>
      <c r="BR1086" s="57"/>
      <c r="BS1086" s="57"/>
      <c r="BT1086" s="57"/>
      <c r="BU1086" s="57"/>
      <c r="BV1086" s="57"/>
      <c r="BW1086" s="57"/>
      <c r="BX1086" s="57"/>
      <c r="BY1086" s="57"/>
      <c r="BZ1086" s="57"/>
      <c r="CA1086" s="57"/>
      <c r="CB1086" s="57"/>
      <c r="CC1086" s="57"/>
      <c r="CD1086" s="57"/>
      <c r="CE1086" s="57"/>
      <c r="CF1086" s="57"/>
      <c r="CG1086" s="57"/>
      <c r="CH1086" s="57"/>
      <c r="CI1086" s="57"/>
      <c r="CJ1086" s="57"/>
      <c r="CK1086" s="57"/>
      <c r="CL1086" s="57"/>
      <c r="CM1086" s="57"/>
      <c r="CN1086" s="57"/>
      <c r="CO1086" s="57"/>
      <c r="CP1086" s="57"/>
      <c r="CQ1086" s="57"/>
      <c r="CR1086" s="57"/>
      <c r="CS1086" s="57"/>
      <c r="CT1086" s="57"/>
      <c r="CU1086" s="57"/>
      <c r="CV1086" s="57"/>
      <c r="CW1086" s="57"/>
      <c r="CX1086" s="57"/>
      <c r="CY1086" s="57"/>
      <c r="CZ1086" s="57"/>
      <c r="DA1086" s="57"/>
      <c r="DB1086" s="57"/>
      <c r="DC1086" s="57"/>
      <c r="DD1086" s="57"/>
      <c r="DE1086" s="57"/>
      <c r="DF1086" s="57"/>
      <c r="DG1086" s="57"/>
      <c r="DH1086" s="57"/>
      <c r="DI1086" s="57"/>
      <c r="DJ1086" s="57"/>
      <c r="DK1086" s="57"/>
      <c r="DL1086" s="57"/>
      <c r="DM1086" s="57"/>
      <c r="DN1086" s="57"/>
      <c r="DO1086" s="57"/>
      <c r="DP1086" s="57"/>
      <c r="DQ1086" s="57"/>
      <c r="DR1086" s="57"/>
      <c r="DS1086" s="57"/>
      <c r="DT1086" s="57"/>
      <c r="DU1086" s="57"/>
      <c r="DV1086" s="57"/>
      <c r="DW1086" s="57"/>
      <c r="DX1086" s="57"/>
      <c r="DY1086" s="57"/>
      <c r="DZ1086" s="57"/>
      <c r="EA1086" s="57"/>
      <c r="EB1086" s="57"/>
      <c r="EC1086" s="57"/>
      <c r="ED1086" s="57"/>
      <c r="EE1086" s="57"/>
      <c r="EF1086" s="57"/>
      <c r="EG1086" s="57"/>
      <c r="EH1086" s="57"/>
      <c r="EI1086" s="57"/>
      <c r="EJ1086" s="57"/>
      <c r="EK1086" s="57"/>
      <c r="EL1086" s="57"/>
      <c r="EM1086" s="57"/>
      <c r="EN1086" s="57"/>
      <c r="EO1086" s="57"/>
      <c r="EP1086" s="57"/>
      <c r="EQ1086" s="57"/>
      <c r="ER1086" s="57"/>
      <c r="ES1086" s="57"/>
      <c r="ET1086" s="57"/>
      <c r="EU1086" s="57"/>
      <c r="EV1086" s="57"/>
      <c r="EW1086" s="57"/>
      <c r="EX1086" s="57"/>
      <c r="EY1086" s="57"/>
      <c r="EZ1086" s="57"/>
      <c r="FA1086" s="57"/>
      <c r="FB1086" s="57"/>
      <c r="FC1086" s="57"/>
      <c r="FD1086" s="57"/>
      <c r="FE1086" s="57"/>
      <c r="FF1086" s="57"/>
      <c r="FG1086" s="57"/>
      <c r="FH1086" s="57"/>
      <c r="FI1086" s="57"/>
      <c r="FJ1086" s="57"/>
      <c r="FK1086" s="57"/>
      <c r="FL1086" s="57"/>
      <c r="FM1086" s="57"/>
      <c r="FN1086" s="57"/>
      <c r="FO1086" s="57"/>
      <c r="FP1086" s="57"/>
      <c r="FQ1086" s="57"/>
      <c r="FR1086" s="57"/>
      <c r="FS1086" s="57"/>
      <c r="FT1086" s="57"/>
      <c r="FU1086" s="57"/>
      <c r="FV1086" s="57"/>
      <c r="FW1086" s="57"/>
      <c r="FX1086" s="57"/>
      <c r="FY1086" s="57"/>
      <c r="FZ1086" s="57"/>
      <c r="GA1086" s="57"/>
      <c r="GB1086" s="57"/>
      <c r="GC1086" s="57"/>
      <c r="GD1086" s="57"/>
      <c r="GE1086" s="57"/>
      <c r="GF1086" s="57"/>
      <c r="GG1086" s="57"/>
      <c r="GH1086" s="57"/>
      <c r="GI1086" s="57"/>
      <c r="GJ1086" s="57"/>
      <c r="GK1086" s="57"/>
      <c r="GL1086" s="57"/>
      <c r="GM1086" s="57"/>
      <c r="GN1086" s="57"/>
      <c r="GO1086" s="57"/>
      <c r="GP1086" s="57"/>
      <c r="GQ1086" s="57"/>
      <c r="GR1086" s="57"/>
      <c r="GS1086" s="57"/>
      <c r="GT1086" s="57"/>
      <c r="GU1086" s="57"/>
      <c r="GV1086" s="57"/>
      <c r="GW1086" s="57"/>
      <c r="GX1086" s="57"/>
      <c r="GY1086" s="57"/>
      <c r="GZ1086" s="57"/>
      <c r="HA1086" s="57"/>
      <c r="HB1086" s="57"/>
      <c r="HC1086" s="57"/>
      <c r="HD1086" s="57"/>
      <c r="HE1086" s="57"/>
      <c r="HF1086" s="57"/>
      <c r="HG1086" s="57"/>
      <c r="HH1086" s="57"/>
      <c r="HI1086" s="57"/>
      <c r="HJ1086" s="57"/>
      <c r="HK1086" s="57"/>
      <c r="HL1086" s="57"/>
      <c r="HM1086" s="57"/>
      <c r="HN1086" s="57"/>
      <c r="HO1086" s="57"/>
      <c r="HP1086" s="57"/>
      <c r="HQ1086" s="57"/>
      <c r="HR1086" s="57"/>
      <c r="HS1086" s="57"/>
      <c r="HT1086" s="57"/>
      <c r="HU1086" s="57"/>
      <c r="HV1086" s="57"/>
      <c r="HW1086" s="57"/>
      <c r="HX1086" s="57"/>
      <c r="HY1086" s="57"/>
      <c r="HZ1086" s="57"/>
      <c r="IA1086" s="57"/>
      <c r="IB1086" s="57"/>
      <c r="IC1086" s="57"/>
    </row>
    <row r="1087" spans="4:237">
      <c r="D1087" s="57"/>
      <c r="E1087" s="57"/>
      <c r="F1087" s="57"/>
      <c r="G1087" s="57"/>
      <c r="H1087" s="57"/>
      <c r="I1087" s="57"/>
      <c r="J1087" s="57"/>
      <c r="K1087" s="57"/>
      <c r="L1087" s="57"/>
      <c r="M1087" s="57"/>
      <c r="N1087" s="57"/>
      <c r="O1087" s="57"/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57"/>
      <c r="AA1087" s="57"/>
      <c r="AB1087" s="57"/>
      <c r="AC1087" s="57"/>
      <c r="AD1087" s="57"/>
      <c r="AE1087" s="57"/>
      <c r="AF1087" s="57"/>
      <c r="AG1087" s="57"/>
      <c r="AH1087" s="57"/>
      <c r="AI1087" s="57"/>
      <c r="AJ1087" s="57"/>
      <c r="AK1087" s="57"/>
      <c r="AL1087" s="57"/>
      <c r="AM1087" s="57"/>
      <c r="AN1087" s="57"/>
      <c r="AO1087" s="57"/>
      <c r="AP1087" s="57"/>
      <c r="AQ1087" s="57"/>
      <c r="AR1087" s="57"/>
      <c r="AS1087" s="57"/>
      <c r="AT1087" s="57"/>
      <c r="AU1087" s="57"/>
      <c r="AV1087" s="57"/>
      <c r="AW1087" s="57"/>
      <c r="AX1087" s="57"/>
      <c r="AY1087" s="57"/>
      <c r="AZ1087" s="57"/>
      <c r="BA1087" s="57"/>
      <c r="BB1087" s="57"/>
      <c r="BC1087" s="57"/>
      <c r="BD1087" s="57"/>
      <c r="BE1087" s="57"/>
      <c r="BF1087" s="57"/>
      <c r="BG1087" s="57"/>
      <c r="BH1087" s="57"/>
      <c r="BI1087" s="57"/>
      <c r="BJ1087" s="57"/>
      <c r="BK1087" s="57"/>
      <c r="BL1087" s="57"/>
      <c r="BM1087" s="57"/>
      <c r="BN1087" s="57"/>
      <c r="BO1087" s="57"/>
      <c r="BP1087" s="57"/>
      <c r="BQ1087" s="57"/>
      <c r="BR1087" s="57"/>
      <c r="BS1087" s="57"/>
      <c r="BT1087" s="57"/>
      <c r="BU1087" s="57"/>
      <c r="BV1087" s="57"/>
      <c r="BW1087" s="57"/>
      <c r="BX1087" s="57"/>
      <c r="BY1087" s="57"/>
      <c r="BZ1087" s="57"/>
      <c r="CA1087" s="57"/>
      <c r="CB1087" s="57"/>
      <c r="CC1087" s="57"/>
      <c r="CD1087" s="57"/>
      <c r="CE1087" s="57"/>
      <c r="CF1087" s="57"/>
      <c r="CG1087" s="57"/>
      <c r="CH1087" s="57"/>
      <c r="CI1087" s="57"/>
      <c r="CJ1087" s="57"/>
      <c r="CK1087" s="57"/>
      <c r="CL1087" s="57"/>
      <c r="CM1087" s="57"/>
      <c r="CN1087" s="57"/>
      <c r="CO1087" s="57"/>
      <c r="CP1087" s="57"/>
      <c r="CQ1087" s="57"/>
      <c r="CR1087" s="57"/>
      <c r="CS1087" s="57"/>
      <c r="CT1087" s="57"/>
      <c r="CU1087" s="57"/>
      <c r="CV1087" s="57"/>
      <c r="CW1087" s="57"/>
      <c r="CX1087" s="57"/>
      <c r="CY1087" s="57"/>
      <c r="CZ1087" s="57"/>
      <c r="DA1087" s="57"/>
      <c r="DB1087" s="57"/>
      <c r="DC1087" s="57"/>
      <c r="DD1087" s="57"/>
      <c r="DE1087" s="57"/>
      <c r="DF1087" s="57"/>
      <c r="DG1087" s="57"/>
      <c r="DH1087" s="57"/>
      <c r="DI1087" s="57"/>
      <c r="DJ1087" s="57"/>
      <c r="DK1087" s="57"/>
      <c r="DL1087" s="57"/>
      <c r="DM1087" s="57"/>
      <c r="DN1087" s="57"/>
      <c r="DO1087" s="57"/>
      <c r="DP1087" s="57"/>
      <c r="DQ1087" s="57"/>
      <c r="DR1087" s="57"/>
      <c r="DS1087" s="57"/>
      <c r="DT1087" s="57"/>
      <c r="DU1087" s="57"/>
      <c r="DV1087" s="57"/>
      <c r="DW1087" s="57"/>
      <c r="DX1087" s="57"/>
      <c r="DY1087" s="57"/>
      <c r="DZ1087" s="57"/>
      <c r="EA1087" s="57"/>
      <c r="EB1087" s="57"/>
      <c r="EC1087" s="57"/>
      <c r="ED1087" s="57"/>
      <c r="EE1087" s="57"/>
      <c r="EF1087" s="57"/>
      <c r="EG1087" s="57"/>
      <c r="EH1087" s="57"/>
      <c r="EI1087" s="57"/>
      <c r="EJ1087" s="57"/>
      <c r="EK1087" s="57"/>
      <c r="EL1087" s="57"/>
      <c r="EM1087" s="57"/>
      <c r="EN1087" s="57"/>
      <c r="EO1087" s="57"/>
      <c r="EP1087" s="57"/>
      <c r="EQ1087" s="57"/>
      <c r="ER1087" s="57"/>
      <c r="ES1087" s="57"/>
      <c r="ET1087" s="57"/>
      <c r="EU1087" s="57"/>
      <c r="EV1087" s="57"/>
      <c r="EW1087" s="57"/>
      <c r="EX1087" s="57"/>
      <c r="EY1087" s="57"/>
      <c r="EZ1087" s="57"/>
      <c r="FA1087" s="57"/>
      <c r="FB1087" s="57"/>
      <c r="FC1087" s="57"/>
      <c r="FD1087" s="57"/>
      <c r="FE1087" s="57"/>
      <c r="FF1087" s="57"/>
      <c r="FG1087" s="57"/>
      <c r="FH1087" s="57"/>
      <c r="FI1087" s="57"/>
      <c r="FJ1087" s="57"/>
      <c r="FK1087" s="57"/>
      <c r="FL1087" s="57"/>
      <c r="FM1087" s="57"/>
      <c r="FN1087" s="57"/>
      <c r="FO1087" s="57"/>
      <c r="FP1087" s="57"/>
      <c r="FQ1087" s="57"/>
      <c r="FR1087" s="57"/>
      <c r="FS1087" s="57"/>
      <c r="FT1087" s="57"/>
      <c r="FU1087" s="57"/>
      <c r="FV1087" s="57"/>
      <c r="FW1087" s="57"/>
      <c r="FX1087" s="57"/>
      <c r="FY1087" s="57"/>
      <c r="FZ1087" s="57"/>
      <c r="GA1087" s="57"/>
      <c r="GB1087" s="57"/>
      <c r="GC1087" s="57"/>
      <c r="GD1087" s="57"/>
      <c r="GE1087" s="57"/>
      <c r="GF1087" s="57"/>
      <c r="GG1087" s="57"/>
      <c r="GH1087" s="57"/>
      <c r="GI1087" s="57"/>
      <c r="GJ1087" s="57"/>
      <c r="GK1087" s="57"/>
      <c r="GL1087" s="57"/>
      <c r="GM1087" s="57"/>
      <c r="GN1087" s="57"/>
      <c r="GO1087" s="57"/>
      <c r="GP1087" s="57"/>
      <c r="GQ1087" s="57"/>
      <c r="GR1087" s="57"/>
      <c r="GS1087" s="57"/>
      <c r="GT1087" s="57"/>
      <c r="GU1087" s="57"/>
      <c r="GV1087" s="57"/>
      <c r="GW1087" s="57"/>
      <c r="GX1087" s="57"/>
      <c r="GY1087" s="57"/>
      <c r="GZ1087" s="57"/>
      <c r="HA1087" s="57"/>
      <c r="HB1087" s="57"/>
      <c r="HC1087" s="57"/>
      <c r="HD1087" s="57"/>
      <c r="HE1087" s="57"/>
      <c r="HF1087" s="57"/>
      <c r="HG1087" s="57"/>
      <c r="HH1087" s="57"/>
      <c r="HI1087" s="57"/>
      <c r="HJ1087" s="57"/>
      <c r="HK1087" s="57"/>
      <c r="HL1087" s="57"/>
      <c r="HM1087" s="57"/>
      <c r="HN1087" s="57"/>
      <c r="HO1087" s="57"/>
      <c r="HP1087" s="57"/>
      <c r="HQ1087" s="57"/>
      <c r="HR1087" s="57"/>
      <c r="HS1087" s="57"/>
      <c r="HT1087" s="57"/>
      <c r="HU1087" s="57"/>
      <c r="HV1087" s="57"/>
      <c r="HW1087" s="57"/>
      <c r="HX1087" s="57"/>
      <c r="HY1087" s="57"/>
      <c r="HZ1087" s="57"/>
      <c r="IA1087" s="57"/>
      <c r="IB1087" s="57"/>
      <c r="IC1087" s="57"/>
    </row>
    <row r="1088" spans="4:237">
      <c r="D1088" s="57"/>
      <c r="E1088" s="57"/>
      <c r="F1088" s="57"/>
      <c r="G1088" s="57"/>
      <c r="H1088" s="57"/>
      <c r="I1088" s="57"/>
      <c r="J1088" s="57"/>
      <c r="K1088" s="57"/>
      <c r="L1088" s="57"/>
      <c r="M1088" s="57"/>
      <c r="N1088" s="57"/>
      <c r="O1088" s="57"/>
      <c r="P1088" s="57"/>
      <c r="Q1088" s="57"/>
      <c r="R1088" s="57"/>
      <c r="S1088" s="57"/>
      <c r="T1088" s="57"/>
      <c r="U1088" s="57"/>
      <c r="V1088" s="57"/>
      <c r="W1088" s="57"/>
      <c r="X1088" s="57"/>
      <c r="Y1088" s="57"/>
      <c r="Z1088" s="57"/>
      <c r="AA1088" s="57"/>
      <c r="AB1088" s="57"/>
      <c r="AC1088" s="57"/>
      <c r="AD1088" s="57"/>
      <c r="AE1088" s="57"/>
      <c r="AF1088" s="57"/>
      <c r="AG1088" s="57"/>
      <c r="AH1088" s="57"/>
      <c r="AI1088" s="57"/>
      <c r="AJ1088" s="57"/>
      <c r="AK1088" s="57"/>
      <c r="AL1088" s="57"/>
      <c r="AM1088" s="57"/>
      <c r="AN1088" s="57"/>
      <c r="AO1088" s="57"/>
      <c r="AP1088" s="57"/>
      <c r="AQ1088" s="57"/>
      <c r="AR1088" s="57"/>
      <c r="AS1088" s="57"/>
      <c r="AT1088" s="57"/>
      <c r="AU1088" s="57"/>
      <c r="AV1088" s="57"/>
      <c r="AW1088" s="57"/>
      <c r="AX1088" s="57"/>
      <c r="AY1088" s="57"/>
      <c r="AZ1088" s="57"/>
      <c r="BA1088" s="57"/>
      <c r="BB1088" s="57"/>
      <c r="BC1088" s="57"/>
      <c r="BD1088" s="57"/>
      <c r="BE1088" s="57"/>
      <c r="BF1088" s="57"/>
      <c r="BG1088" s="57"/>
      <c r="BH1088" s="57"/>
      <c r="BI1088" s="57"/>
      <c r="BJ1088" s="57"/>
      <c r="BK1088" s="57"/>
      <c r="BL1088" s="57"/>
      <c r="BM1088" s="57"/>
      <c r="BN1088" s="57"/>
      <c r="BO1088" s="57"/>
      <c r="BP1088" s="57"/>
      <c r="BQ1088" s="57"/>
      <c r="BR1088" s="57"/>
      <c r="BS1088" s="57"/>
      <c r="BT1088" s="57"/>
      <c r="BU1088" s="57"/>
      <c r="BV1088" s="57"/>
      <c r="BW1088" s="57"/>
      <c r="BX1088" s="57"/>
      <c r="BY1088" s="57"/>
      <c r="BZ1088" s="57"/>
      <c r="CA1088" s="57"/>
      <c r="CB1088" s="57"/>
      <c r="CC1088" s="57"/>
      <c r="CD1088" s="57"/>
      <c r="CE1088" s="57"/>
      <c r="CF1088" s="57"/>
      <c r="CG1088" s="57"/>
      <c r="CH1088" s="57"/>
      <c r="CI1088" s="57"/>
      <c r="CJ1088" s="57"/>
      <c r="CK1088" s="57"/>
      <c r="CL1088" s="57"/>
      <c r="CM1088" s="57"/>
      <c r="CN1088" s="57"/>
      <c r="CO1088" s="57"/>
      <c r="CP1088" s="57"/>
      <c r="CQ1088" s="57"/>
      <c r="CR1088" s="57"/>
      <c r="CS1088" s="57"/>
      <c r="CT1088" s="57"/>
      <c r="CU1088" s="57"/>
      <c r="CV1088" s="57"/>
      <c r="CW1088" s="57"/>
      <c r="CX1088" s="57"/>
      <c r="CY1088" s="57"/>
      <c r="CZ1088" s="57"/>
      <c r="DA1088" s="57"/>
      <c r="DB1088" s="57"/>
      <c r="DC1088" s="57"/>
      <c r="DD1088" s="57"/>
      <c r="DE1088" s="57"/>
      <c r="DF1088" s="57"/>
      <c r="DG1088" s="57"/>
      <c r="DH1088" s="57"/>
      <c r="DI1088" s="57"/>
      <c r="DJ1088" s="57"/>
      <c r="DK1088" s="57"/>
      <c r="DL1088" s="57"/>
      <c r="DM1088" s="57"/>
      <c r="DN1088" s="57"/>
      <c r="DO1088" s="57"/>
      <c r="DP1088" s="57"/>
      <c r="DQ1088" s="57"/>
      <c r="DR1088" s="57"/>
      <c r="DS1088" s="57"/>
      <c r="DT1088" s="57"/>
      <c r="DU1088" s="57"/>
      <c r="DV1088" s="57"/>
      <c r="DW1088" s="57"/>
      <c r="DX1088" s="57"/>
      <c r="DY1088" s="57"/>
      <c r="DZ1088" s="57"/>
      <c r="EA1088" s="57"/>
      <c r="EB1088" s="57"/>
      <c r="EC1088" s="57"/>
      <c r="ED1088" s="57"/>
      <c r="EE1088" s="57"/>
      <c r="EF1088" s="57"/>
      <c r="EG1088" s="57"/>
      <c r="EH1088" s="57"/>
      <c r="EI1088" s="57"/>
      <c r="EJ1088" s="57"/>
      <c r="EK1088" s="57"/>
      <c r="EL1088" s="57"/>
      <c r="EM1088" s="57"/>
      <c r="EN1088" s="57"/>
      <c r="EO1088" s="57"/>
      <c r="EP1088" s="57"/>
      <c r="EQ1088" s="57"/>
      <c r="ER1088" s="57"/>
      <c r="ES1088" s="57"/>
      <c r="ET1088" s="57"/>
      <c r="EU1088" s="57"/>
      <c r="EV1088" s="57"/>
      <c r="EW1088" s="57"/>
      <c r="EX1088" s="57"/>
      <c r="EY1088" s="57"/>
      <c r="EZ1088" s="57"/>
      <c r="FA1088" s="57"/>
      <c r="FB1088" s="57"/>
      <c r="FC1088" s="57"/>
      <c r="FD1088" s="57"/>
      <c r="FE1088" s="57"/>
      <c r="FF1088" s="57"/>
      <c r="FG1088" s="57"/>
      <c r="FH1088" s="57"/>
      <c r="FI1088" s="57"/>
      <c r="FJ1088" s="57"/>
      <c r="FK1088" s="57"/>
      <c r="FL1088" s="57"/>
      <c r="FM1088" s="57"/>
      <c r="FN1088" s="57"/>
      <c r="FO1088" s="57"/>
      <c r="FP1088" s="57"/>
      <c r="FQ1088" s="57"/>
      <c r="FR1088" s="57"/>
      <c r="FS1088" s="57"/>
      <c r="FT1088" s="57"/>
      <c r="FU1088" s="57"/>
      <c r="FV1088" s="57"/>
      <c r="FW1088" s="57"/>
      <c r="FX1088" s="57"/>
      <c r="FY1088" s="57"/>
      <c r="FZ1088" s="57"/>
      <c r="GA1088" s="57"/>
      <c r="GB1088" s="57"/>
      <c r="GC1088" s="57"/>
      <c r="GD1088" s="57"/>
      <c r="GE1088" s="57"/>
      <c r="GF1088" s="57"/>
      <c r="GG1088" s="57"/>
      <c r="GH1088" s="57"/>
      <c r="GI1088" s="57"/>
      <c r="GJ1088" s="57"/>
      <c r="GK1088" s="57"/>
      <c r="GL1088" s="57"/>
      <c r="GM1088" s="57"/>
      <c r="GN1088" s="57"/>
      <c r="GO1088" s="57"/>
      <c r="GP1088" s="57"/>
      <c r="GQ1088" s="57"/>
      <c r="GR1088" s="57"/>
      <c r="GS1088" s="57"/>
      <c r="GT1088" s="57"/>
      <c r="GU1088" s="57"/>
      <c r="GV1088" s="57"/>
      <c r="GW1088" s="57"/>
      <c r="GX1088" s="57"/>
      <c r="GY1088" s="57"/>
      <c r="GZ1088" s="57"/>
      <c r="HA1088" s="57"/>
      <c r="HB1088" s="57"/>
      <c r="HC1088" s="57"/>
      <c r="HD1088" s="57"/>
      <c r="HE1088" s="57"/>
      <c r="HF1088" s="57"/>
      <c r="HG1088" s="57"/>
      <c r="HH1088" s="57"/>
      <c r="HI1088" s="57"/>
      <c r="HJ1088" s="57"/>
      <c r="HK1088" s="57"/>
      <c r="HL1088" s="57"/>
      <c r="HM1088" s="57"/>
      <c r="HN1088" s="57"/>
      <c r="HO1088" s="57"/>
      <c r="HP1088" s="57"/>
      <c r="HQ1088" s="57"/>
      <c r="HR1088" s="57"/>
      <c r="HS1088" s="57"/>
      <c r="HT1088" s="57"/>
      <c r="HU1088" s="57"/>
      <c r="HV1088" s="57"/>
      <c r="HW1088" s="57"/>
      <c r="HX1088" s="57"/>
      <c r="HY1088" s="57"/>
      <c r="HZ1088" s="57"/>
      <c r="IA1088" s="57"/>
      <c r="IB1088" s="57"/>
      <c r="IC1088" s="57"/>
    </row>
    <row r="1089" spans="4:237">
      <c r="D1089" s="57"/>
      <c r="E1089" s="57"/>
      <c r="F1089" s="57"/>
      <c r="G1089" s="57"/>
      <c r="H1089" s="57"/>
      <c r="I1089" s="57"/>
      <c r="J1089" s="57"/>
      <c r="K1089" s="57"/>
      <c r="L1089" s="57"/>
      <c r="M1089" s="57"/>
      <c r="N1089" s="57"/>
      <c r="O1089" s="57"/>
      <c r="P1089" s="57"/>
      <c r="Q1089" s="57"/>
      <c r="R1089" s="57"/>
      <c r="S1089" s="57"/>
      <c r="T1089" s="57"/>
      <c r="U1089" s="57"/>
      <c r="V1089" s="57"/>
      <c r="W1089" s="57"/>
      <c r="X1089" s="57"/>
      <c r="Y1089" s="57"/>
      <c r="Z1089" s="57"/>
      <c r="AA1089" s="57"/>
      <c r="AB1089" s="57"/>
      <c r="AC1089" s="57"/>
      <c r="AD1089" s="57"/>
      <c r="AE1089" s="57"/>
      <c r="AF1089" s="57"/>
      <c r="AG1089" s="57"/>
      <c r="AH1089" s="57"/>
      <c r="AI1089" s="57"/>
      <c r="AJ1089" s="57"/>
      <c r="AK1089" s="57"/>
      <c r="AL1089" s="57"/>
      <c r="AM1089" s="57"/>
      <c r="AN1089" s="57"/>
      <c r="AO1089" s="57"/>
      <c r="AP1089" s="57"/>
      <c r="AQ1089" s="57"/>
      <c r="AR1089" s="57"/>
      <c r="AS1089" s="57"/>
      <c r="AT1089" s="57"/>
      <c r="AU1089" s="57"/>
      <c r="AV1089" s="57"/>
      <c r="AW1089" s="57"/>
      <c r="AX1089" s="57"/>
      <c r="AY1089" s="57"/>
      <c r="AZ1089" s="57"/>
      <c r="BA1089" s="57"/>
      <c r="BB1089" s="57"/>
      <c r="BC1089" s="57"/>
      <c r="BD1089" s="57"/>
      <c r="BE1089" s="57"/>
      <c r="BF1089" s="57"/>
      <c r="BG1089" s="57"/>
      <c r="BH1089" s="57"/>
      <c r="BI1089" s="57"/>
      <c r="BJ1089" s="57"/>
      <c r="BK1089" s="57"/>
      <c r="BL1089" s="57"/>
      <c r="BM1089" s="57"/>
      <c r="BN1089" s="57"/>
      <c r="BO1089" s="57"/>
      <c r="BP1089" s="57"/>
      <c r="BQ1089" s="57"/>
      <c r="BR1089" s="57"/>
      <c r="BS1089" s="57"/>
      <c r="BT1089" s="57"/>
      <c r="BU1089" s="57"/>
      <c r="BV1089" s="57"/>
      <c r="BW1089" s="57"/>
      <c r="BX1089" s="57"/>
      <c r="BY1089" s="57"/>
      <c r="BZ1089" s="57"/>
      <c r="CA1089" s="57"/>
      <c r="CB1089" s="57"/>
      <c r="CC1089" s="57"/>
      <c r="CD1089" s="57"/>
      <c r="CE1089" s="57"/>
      <c r="CF1089" s="57"/>
      <c r="CG1089" s="57"/>
      <c r="CH1089" s="57"/>
      <c r="CI1089" s="57"/>
      <c r="CJ1089" s="57"/>
      <c r="CK1089" s="57"/>
      <c r="CL1089" s="57"/>
      <c r="CM1089" s="57"/>
      <c r="CN1089" s="57"/>
      <c r="CO1089" s="57"/>
      <c r="CP1089" s="57"/>
      <c r="CQ1089" s="57"/>
      <c r="CR1089" s="57"/>
      <c r="CS1089" s="57"/>
      <c r="CT1089" s="57"/>
      <c r="CU1089" s="57"/>
      <c r="CV1089" s="57"/>
      <c r="CW1089" s="57"/>
      <c r="CX1089" s="57"/>
      <c r="CY1089" s="57"/>
      <c r="CZ1089" s="57"/>
      <c r="DA1089" s="57"/>
      <c r="DB1089" s="57"/>
      <c r="DC1089" s="57"/>
      <c r="DD1089" s="57"/>
      <c r="DE1089" s="57"/>
      <c r="DF1089" s="57"/>
      <c r="DG1089" s="57"/>
      <c r="DH1089" s="57"/>
      <c r="DI1089" s="57"/>
      <c r="DJ1089" s="57"/>
      <c r="DK1089" s="57"/>
      <c r="DL1089" s="57"/>
      <c r="DM1089" s="57"/>
      <c r="DN1089" s="57"/>
      <c r="DO1089" s="57"/>
      <c r="DP1089" s="57"/>
      <c r="DQ1089" s="57"/>
      <c r="DR1089" s="57"/>
      <c r="DS1089" s="57"/>
      <c r="DT1089" s="57"/>
      <c r="DU1089" s="57"/>
      <c r="DV1089" s="57"/>
      <c r="DW1089" s="57"/>
      <c r="DX1089" s="57"/>
      <c r="DY1089" s="57"/>
      <c r="DZ1089" s="57"/>
      <c r="EA1089" s="57"/>
      <c r="EB1089" s="57"/>
      <c r="EC1089" s="57"/>
      <c r="ED1089" s="57"/>
      <c r="EE1089" s="57"/>
      <c r="EF1089" s="57"/>
      <c r="EG1089" s="57"/>
      <c r="EH1089" s="57"/>
      <c r="EI1089" s="57"/>
      <c r="EJ1089" s="57"/>
      <c r="EK1089" s="57"/>
      <c r="EL1089" s="57"/>
      <c r="EM1089" s="57"/>
      <c r="EN1089" s="57"/>
      <c r="EO1089" s="57"/>
      <c r="EP1089" s="57"/>
      <c r="EQ1089" s="57"/>
      <c r="ER1089" s="57"/>
      <c r="ES1089" s="57"/>
      <c r="ET1089" s="57"/>
      <c r="EU1089" s="57"/>
      <c r="EV1089" s="57"/>
      <c r="EW1089" s="57"/>
      <c r="EX1089" s="57"/>
      <c r="EY1089" s="57"/>
      <c r="EZ1089" s="57"/>
      <c r="FA1089" s="57"/>
      <c r="FB1089" s="57"/>
      <c r="FC1089" s="57"/>
      <c r="FD1089" s="57"/>
      <c r="FE1089" s="57"/>
      <c r="FF1089" s="57"/>
      <c r="FG1089" s="57"/>
      <c r="FH1089" s="57"/>
      <c r="FI1089" s="57"/>
      <c r="FJ1089" s="57"/>
      <c r="FK1089" s="57"/>
      <c r="FL1089" s="57"/>
      <c r="FM1089" s="57"/>
      <c r="FN1089" s="57"/>
      <c r="FO1089" s="57"/>
      <c r="FP1089" s="57"/>
      <c r="FQ1089" s="57"/>
      <c r="FR1089" s="57"/>
      <c r="FS1089" s="57"/>
      <c r="FT1089" s="57"/>
      <c r="FU1089" s="57"/>
      <c r="FV1089" s="57"/>
      <c r="FW1089" s="57"/>
      <c r="FX1089" s="57"/>
      <c r="FY1089" s="57"/>
      <c r="FZ1089" s="57"/>
      <c r="GA1089" s="57"/>
      <c r="GB1089" s="57"/>
      <c r="GC1089" s="57"/>
      <c r="GD1089" s="57"/>
      <c r="GE1089" s="57"/>
      <c r="GF1089" s="57"/>
      <c r="GG1089" s="57"/>
      <c r="GH1089" s="57"/>
      <c r="GI1089" s="57"/>
      <c r="GJ1089" s="57"/>
      <c r="GK1089" s="57"/>
      <c r="GL1089" s="57"/>
      <c r="GM1089" s="57"/>
      <c r="GN1089" s="57"/>
      <c r="GO1089" s="57"/>
      <c r="GP1089" s="57"/>
      <c r="GQ1089" s="57"/>
      <c r="GR1089" s="57"/>
      <c r="GS1089" s="57"/>
      <c r="GT1089" s="57"/>
      <c r="GU1089" s="57"/>
      <c r="GV1089" s="57"/>
      <c r="GW1089" s="57"/>
      <c r="GX1089" s="57"/>
      <c r="GY1089" s="57"/>
      <c r="GZ1089" s="57"/>
      <c r="HA1089" s="57"/>
      <c r="HB1089" s="57"/>
      <c r="HC1089" s="57"/>
      <c r="HD1089" s="57"/>
      <c r="HE1089" s="57"/>
      <c r="HF1089" s="57"/>
      <c r="HG1089" s="57"/>
      <c r="HH1089" s="57"/>
      <c r="HI1089" s="57"/>
      <c r="HJ1089" s="57"/>
      <c r="HK1089" s="57"/>
      <c r="HL1089" s="57"/>
      <c r="HM1089" s="57"/>
      <c r="HN1089" s="57"/>
      <c r="HO1089" s="57"/>
      <c r="HP1089" s="57"/>
      <c r="HQ1089" s="57"/>
      <c r="HR1089" s="57"/>
      <c r="HS1089" s="57"/>
      <c r="HT1089" s="57"/>
      <c r="HU1089" s="57"/>
      <c r="HV1089" s="57"/>
      <c r="HW1089" s="57"/>
      <c r="HX1089" s="57"/>
      <c r="HY1089" s="57"/>
      <c r="HZ1089" s="57"/>
      <c r="IA1089" s="57"/>
      <c r="IB1089" s="57"/>
      <c r="IC1089" s="57"/>
    </row>
    <row r="1090" spans="4:237">
      <c r="D1090" s="57"/>
      <c r="E1090" s="57"/>
      <c r="F1090" s="57"/>
      <c r="G1090" s="57"/>
      <c r="H1090" s="57"/>
      <c r="I1090" s="57"/>
      <c r="J1090" s="57"/>
      <c r="K1090" s="57"/>
      <c r="L1090" s="57"/>
      <c r="M1090" s="57"/>
      <c r="N1090" s="57"/>
      <c r="O1090" s="57"/>
      <c r="P1090" s="57"/>
      <c r="Q1090" s="57"/>
      <c r="R1090" s="57"/>
      <c r="S1090" s="57"/>
      <c r="T1090" s="57"/>
      <c r="U1090" s="57"/>
      <c r="V1090" s="57"/>
      <c r="W1090" s="57"/>
      <c r="X1090" s="57"/>
      <c r="Y1090" s="57"/>
      <c r="Z1090" s="57"/>
      <c r="AA1090" s="57"/>
      <c r="AB1090" s="57"/>
      <c r="AC1090" s="57"/>
      <c r="AD1090" s="57"/>
      <c r="AE1090" s="57"/>
      <c r="AF1090" s="57"/>
      <c r="AG1090" s="57"/>
      <c r="AH1090" s="57"/>
      <c r="AI1090" s="57"/>
      <c r="AJ1090" s="57"/>
      <c r="AK1090" s="57"/>
      <c r="AL1090" s="57"/>
      <c r="AM1090" s="57"/>
      <c r="AN1090" s="57"/>
      <c r="AO1090" s="57"/>
      <c r="AP1090" s="57"/>
      <c r="AQ1090" s="57"/>
      <c r="AR1090" s="57"/>
      <c r="AS1090" s="57"/>
      <c r="AT1090" s="57"/>
      <c r="AU1090" s="57"/>
      <c r="AV1090" s="57"/>
      <c r="AW1090" s="57"/>
      <c r="AX1090" s="57"/>
      <c r="AY1090" s="57"/>
      <c r="AZ1090" s="57"/>
      <c r="BA1090" s="57"/>
      <c r="BB1090" s="57"/>
      <c r="BC1090" s="57"/>
      <c r="BD1090" s="57"/>
      <c r="BE1090" s="57"/>
      <c r="BF1090" s="57"/>
      <c r="BG1090" s="57"/>
      <c r="BH1090" s="57"/>
      <c r="BI1090" s="57"/>
      <c r="BJ1090" s="57"/>
      <c r="BK1090" s="57"/>
      <c r="BL1090" s="57"/>
      <c r="BM1090" s="57"/>
      <c r="BN1090" s="57"/>
      <c r="BO1090" s="57"/>
      <c r="BP1090" s="57"/>
      <c r="BQ1090" s="57"/>
      <c r="BR1090" s="57"/>
      <c r="BS1090" s="57"/>
      <c r="BT1090" s="57"/>
      <c r="BU1090" s="57"/>
      <c r="BV1090" s="57"/>
      <c r="BW1090" s="57"/>
      <c r="BX1090" s="57"/>
      <c r="BY1090" s="57"/>
      <c r="BZ1090" s="57"/>
      <c r="CA1090" s="57"/>
      <c r="CB1090" s="57"/>
      <c r="CC1090" s="57"/>
      <c r="CD1090" s="57"/>
      <c r="CE1090" s="57"/>
      <c r="CF1090" s="57"/>
      <c r="CG1090" s="57"/>
      <c r="CH1090" s="57"/>
      <c r="CI1090" s="57"/>
      <c r="CJ1090" s="57"/>
      <c r="CK1090" s="57"/>
      <c r="CL1090" s="57"/>
      <c r="CM1090" s="57"/>
      <c r="CN1090" s="57"/>
      <c r="CO1090" s="57"/>
      <c r="CP1090" s="57"/>
      <c r="CQ1090" s="57"/>
      <c r="CR1090" s="57"/>
      <c r="CS1090" s="57"/>
      <c r="CT1090" s="57"/>
      <c r="CU1090" s="57"/>
      <c r="CV1090" s="57"/>
      <c r="CW1090" s="57"/>
      <c r="CX1090" s="57"/>
      <c r="CY1090" s="57"/>
      <c r="CZ1090" s="57"/>
      <c r="DA1090" s="57"/>
      <c r="DB1090" s="57"/>
      <c r="DC1090" s="57"/>
      <c r="DD1090" s="57"/>
      <c r="DE1090" s="57"/>
      <c r="DF1090" s="57"/>
      <c r="DG1090" s="57"/>
      <c r="DH1090" s="57"/>
      <c r="DI1090" s="57"/>
      <c r="DJ1090" s="57"/>
      <c r="DK1090" s="57"/>
      <c r="DL1090" s="57"/>
      <c r="DM1090" s="57"/>
      <c r="DN1090" s="57"/>
      <c r="DO1090" s="57"/>
      <c r="DP1090" s="57"/>
      <c r="DQ1090" s="57"/>
      <c r="DR1090" s="57"/>
      <c r="DS1090" s="57"/>
      <c r="DT1090" s="57"/>
      <c r="DU1090" s="57"/>
      <c r="DV1090" s="57"/>
      <c r="DW1090" s="57"/>
      <c r="DX1090" s="57"/>
      <c r="DY1090" s="57"/>
      <c r="DZ1090" s="57"/>
      <c r="EA1090" s="57"/>
      <c r="EB1090" s="57"/>
      <c r="EC1090" s="57"/>
      <c r="ED1090" s="57"/>
      <c r="EE1090" s="57"/>
      <c r="EF1090" s="57"/>
      <c r="EG1090" s="57"/>
      <c r="EH1090" s="57"/>
      <c r="EI1090" s="57"/>
      <c r="EJ1090" s="57"/>
      <c r="EK1090" s="57"/>
      <c r="EL1090" s="57"/>
      <c r="EM1090" s="57"/>
      <c r="EN1090" s="57"/>
      <c r="EO1090" s="57"/>
      <c r="EP1090" s="57"/>
      <c r="EQ1090" s="57"/>
      <c r="ER1090" s="57"/>
      <c r="ES1090" s="57"/>
      <c r="ET1090" s="57"/>
      <c r="EU1090" s="57"/>
      <c r="EV1090" s="57"/>
      <c r="EW1090" s="57"/>
      <c r="EX1090" s="57"/>
      <c r="EY1090" s="57"/>
      <c r="EZ1090" s="57"/>
      <c r="FA1090" s="57"/>
      <c r="FB1090" s="57"/>
      <c r="FC1090" s="57"/>
      <c r="FD1090" s="57"/>
      <c r="FE1090" s="57"/>
      <c r="FF1090" s="57"/>
      <c r="FG1090" s="57"/>
      <c r="FH1090" s="57"/>
      <c r="FI1090" s="57"/>
      <c r="FJ1090" s="57"/>
      <c r="FK1090" s="57"/>
      <c r="FL1090" s="57"/>
      <c r="FM1090" s="57"/>
      <c r="FN1090" s="57"/>
      <c r="FO1090" s="57"/>
      <c r="FP1090" s="57"/>
      <c r="FQ1090" s="57"/>
      <c r="FR1090" s="57"/>
      <c r="FS1090" s="57"/>
      <c r="FT1090" s="57"/>
      <c r="FU1090" s="57"/>
      <c r="FV1090" s="57"/>
      <c r="FW1090" s="57"/>
      <c r="FX1090" s="57"/>
      <c r="FY1090" s="57"/>
      <c r="FZ1090" s="57"/>
      <c r="GA1090" s="57"/>
      <c r="GB1090" s="57"/>
      <c r="GC1090" s="57"/>
      <c r="GD1090" s="57"/>
      <c r="GE1090" s="57"/>
      <c r="GF1090" s="57"/>
      <c r="GG1090" s="57"/>
      <c r="GH1090" s="57"/>
      <c r="GI1090" s="57"/>
      <c r="GJ1090" s="57"/>
      <c r="GK1090" s="57"/>
      <c r="GL1090" s="57"/>
      <c r="GM1090" s="57"/>
      <c r="GN1090" s="57"/>
      <c r="GO1090" s="57"/>
      <c r="GP1090" s="57"/>
      <c r="GQ1090" s="57"/>
      <c r="GR1090" s="57"/>
      <c r="GS1090" s="57"/>
      <c r="GT1090" s="57"/>
      <c r="GU1090" s="57"/>
      <c r="GV1090" s="57"/>
      <c r="GW1090" s="57"/>
      <c r="GX1090" s="57"/>
      <c r="GY1090" s="57"/>
      <c r="GZ1090" s="57"/>
      <c r="HA1090" s="57"/>
      <c r="HB1090" s="57"/>
      <c r="HC1090" s="57"/>
      <c r="HD1090" s="57"/>
      <c r="HE1090" s="57"/>
      <c r="HF1090" s="57"/>
      <c r="HG1090" s="57"/>
      <c r="HH1090" s="57"/>
      <c r="HI1090" s="57"/>
      <c r="HJ1090" s="57"/>
      <c r="HK1090" s="57"/>
      <c r="HL1090" s="57"/>
      <c r="HM1090" s="57"/>
      <c r="HN1090" s="57"/>
      <c r="HO1090" s="57"/>
      <c r="HP1090" s="57"/>
      <c r="HQ1090" s="57"/>
      <c r="HR1090" s="57"/>
      <c r="HS1090" s="57"/>
      <c r="HT1090" s="57"/>
      <c r="HU1090" s="57"/>
      <c r="HV1090" s="57"/>
      <c r="HW1090" s="57"/>
      <c r="HX1090" s="57"/>
      <c r="HY1090" s="57"/>
      <c r="HZ1090" s="57"/>
      <c r="IA1090" s="57"/>
      <c r="IB1090" s="57"/>
      <c r="IC1090" s="57"/>
    </row>
    <row r="1091" spans="4:237">
      <c r="D1091" s="57"/>
      <c r="E1091" s="57"/>
      <c r="F1091" s="57"/>
      <c r="G1091" s="57"/>
      <c r="H1091" s="57"/>
      <c r="I1091" s="57"/>
      <c r="J1091" s="57"/>
      <c r="K1091" s="57"/>
      <c r="L1091" s="57"/>
      <c r="M1091" s="57"/>
      <c r="N1091" s="57"/>
      <c r="O1091" s="57"/>
      <c r="P1091" s="57"/>
      <c r="Q1091" s="57"/>
      <c r="R1091" s="57"/>
      <c r="S1091" s="57"/>
      <c r="T1091" s="57"/>
      <c r="U1091" s="57"/>
      <c r="V1091" s="57"/>
      <c r="W1091" s="57"/>
      <c r="X1091" s="57"/>
      <c r="Y1091" s="57"/>
      <c r="Z1091" s="57"/>
      <c r="AA1091" s="57"/>
      <c r="AB1091" s="57"/>
      <c r="AC1091" s="57"/>
      <c r="AD1091" s="57"/>
      <c r="AE1091" s="57"/>
      <c r="AF1091" s="57"/>
      <c r="AG1091" s="57"/>
      <c r="AH1091" s="57"/>
      <c r="AI1091" s="57"/>
      <c r="AJ1091" s="57"/>
      <c r="AK1091" s="57"/>
      <c r="AL1091" s="57"/>
      <c r="AM1091" s="57"/>
      <c r="AN1091" s="57"/>
      <c r="AO1091" s="57"/>
      <c r="AP1091" s="57"/>
      <c r="AQ1091" s="57"/>
      <c r="AR1091" s="57"/>
      <c r="AS1091" s="57"/>
      <c r="AT1091" s="57"/>
      <c r="AU1091" s="57"/>
      <c r="AV1091" s="57"/>
      <c r="AW1091" s="57"/>
      <c r="AX1091" s="57"/>
      <c r="AY1091" s="57"/>
      <c r="AZ1091" s="57"/>
      <c r="BA1091" s="57"/>
      <c r="BB1091" s="57"/>
      <c r="BC1091" s="57"/>
      <c r="BD1091" s="57"/>
      <c r="BE1091" s="57"/>
      <c r="BF1091" s="57"/>
      <c r="BG1091" s="57"/>
      <c r="BH1091" s="57"/>
      <c r="BI1091" s="57"/>
      <c r="BJ1091" s="57"/>
      <c r="BK1091" s="57"/>
      <c r="BL1091" s="57"/>
      <c r="BM1091" s="57"/>
      <c r="BN1091" s="57"/>
      <c r="BO1091" s="57"/>
      <c r="BP1091" s="57"/>
      <c r="BQ1091" s="57"/>
      <c r="BR1091" s="57"/>
      <c r="BS1091" s="57"/>
      <c r="BT1091" s="57"/>
      <c r="BU1091" s="57"/>
      <c r="BV1091" s="57"/>
      <c r="BW1091" s="57"/>
      <c r="BX1091" s="57"/>
      <c r="BY1091" s="57"/>
      <c r="BZ1091" s="57"/>
      <c r="CA1091" s="57"/>
      <c r="CB1091" s="57"/>
      <c r="CC1091" s="57"/>
      <c r="CD1091" s="57"/>
      <c r="CE1091" s="57"/>
      <c r="CF1091" s="57"/>
      <c r="CG1091" s="57"/>
      <c r="CH1091" s="57"/>
      <c r="CI1091" s="57"/>
      <c r="CJ1091" s="57"/>
      <c r="CK1091" s="57"/>
      <c r="CL1091" s="57"/>
      <c r="CM1091" s="57"/>
      <c r="CN1091" s="57"/>
      <c r="CO1091" s="57"/>
      <c r="CP1091" s="57"/>
      <c r="CQ1091" s="57"/>
      <c r="CR1091" s="57"/>
      <c r="CS1091" s="57"/>
      <c r="CT1091" s="57"/>
      <c r="CU1091" s="57"/>
      <c r="CV1091" s="57"/>
      <c r="CW1091" s="57"/>
      <c r="CX1091" s="57"/>
      <c r="CY1091" s="57"/>
      <c r="CZ1091" s="57"/>
      <c r="DA1091" s="57"/>
      <c r="DB1091" s="57"/>
      <c r="DC1091" s="57"/>
      <c r="DD1091" s="57"/>
      <c r="DE1091" s="57"/>
      <c r="DF1091" s="57"/>
      <c r="DG1091" s="57"/>
      <c r="DH1091" s="57"/>
      <c r="DI1091" s="57"/>
      <c r="DJ1091" s="57"/>
      <c r="DK1091" s="57"/>
      <c r="DL1091" s="57"/>
      <c r="DM1091" s="57"/>
      <c r="DN1091" s="57"/>
      <c r="DO1091" s="57"/>
      <c r="DP1091" s="57"/>
      <c r="DQ1091" s="57"/>
      <c r="DR1091" s="57"/>
      <c r="DS1091" s="57"/>
      <c r="DT1091" s="57"/>
      <c r="DU1091" s="57"/>
      <c r="DV1091" s="57"/>
      <c r="DW1091" s="57"/>
      <c r="DX1091" s="57"/>
      <c r="DY1091" s="57"/>
      <c r="DZ1091" s="57"/>
      <c r="EA1091" s="57"/>
      <c r="EB1091" s="57"/>
      <c r="EC1091" s="57"/>
      <c r="ED1091" s="57"/>
      <c r="EE1091" s="57"/>
      <c r="EF1091" s="57"/>
      <c r="EG1091" s="57"/>
      <c r="EH1091" s="57"/>
      <c r="EI1091" s="57"/>
      <c r="EJ1091" s="57"/>
      <c r="EK1091" s="57"/>
      <c r="EL1091" s="57"/>
      <c r="EM1091" s="57"/>
      <c r="EN1091" s="57"/>
      <c r="EO1091" s="57"/>
      <c r="EP1091" s="57"/>
      <c r="EQ1091" s="57"/>
      <c r="ER1091" s="57"/>
      <c r="ES1091" s="57"/>
      <c r="ET1091" s="57"/>
      <c r="EU1091" s="57"/>
      <c r="EV1091" s="57"/>
      <c r="EW1091" s="57"/>
      <c r="EX1091" s="57"/>
      <c r="EY1091" s="57"/>
      <c r="EZ1091" s="57"/>
      <c r="FA1091" s="57"/>
      <c r="FB1091" s="57"/>
      <c r="FC1091" s="57"/>
      <c r="FD1091" s="57"/>
      <c r="FE1091" s="57"/>
      <c r="FF1091" s="57"/>
      <c r="FG1091" s="57"/>
      <c r="FH1091" s="57"/>
      <c r="FI1091" s="57"/>
      <c r="FJ1091" s="57"/>
      <c r="FK1091" s="57"/>
      <c r="FL1091" s="57"/>
      <c r="FM1091" s="57"/>
      <c r="FN1091" s="57"/>
      <c r="FO1091" s="57"/>
      <c r="FP1091" s="57"/>
      <c r="FQ1091" s="57"/>
      <c r="FR1091" s="57"/>
      <c r="FS1091" s="57"/>
      <c r="FT1091" s="57"/>
      <c r="FU1091" s="57"/>
      <c r="FV1091" s="57"/>
      <c r="FW1091" s="57"/>
      <c r="FX1091" s="57"/>
      <c r="FY1091" s="57"/>
      <c r="FZ1091" s="57"/>
      <c r="GA1091" s="57"/>
      <c r="GB1091" s="57"/>
      <c r="GC1091" s="57"/>
      <c r="GD1091" s="57"/>
      <c r="GE1091" s="57"/>
      <c r="GF1091" s="57"/>
      <c r="GG1091" s="57"/>
      <c r="GH1091" s="57"/>
      <c r="GI1091" s="57"/>
      <c r="GJ1091" s="57"/>
      <c r="GK1091" s="57"/>
      <c r="GL1091" s="57"/>
      <c r="GM1091" s="57"/>
      <c r="GN1091" s="57"/>
      <c r="GO1091" s="57"/>
      <c r="GP1091" s="57"/>
      <c r="GQ1091" s="57"/>
      <c r="GR1091" s="57"/>
      <c r="GS1091" s="57"/>
      <c r="GT1091" s="57"/>
      <c r="GU1091" s="57"/>
      <c r="GV1091" s="57"/>
      <c r="GW1091" s="57"/>
      <c r="GX1091" s="57"/>
      <c r="GY1091" s="57"/>
      <c r="GZ1091" s="57"/>
      <c r="HA1091" s="57"/>
      <c r="HB1091" s="57"/>
      <c r="HC1091" s="57"/>
      <c r="HD1091" s="57"/>
      <c r="HE1091" s="57"/>
      <c r="HF1091" s="57"/>
      <c r="HG1091" s="57"/>
      <c r="HH1091" s="57"/>
      <c r="HI1091" s="57"/>
      <c r="HJ1091" s="57"/>
      <c r="HK1091" s="57"/>
      <c r="HL1091" s="57"/>
      <c r="HM1091" s="57"/>
      <c r="HN1091" s="57"/>
      <c r="HO1091" s="57"/>
      <c r="HP1091" s="57"/>
      <c r="HQ1091" s="57"/>
      <c r="HR1091" s="57"/>
      <c r="HS1091" s="57"/>
      <c r="HT1091" s="57"/>
      <c r="HU1091" s="57"/>
      <c r="HV1091" s="57"/>
      <c r="HW1091" s="57"/>
      <c r="HX1091" s="57"/>
      <c r="HY1091" s="57"/>
      <c r="HZ1091" s="57"/>
      <c r="IA1091" s="57"/>
      <c r="IB1091" s="57"/>
      <c r="IC1091" s="57"/>
    </row>
    <row r="1092" spans="4:237">
      <c r="D1092" s="57"/>
      <c r="E1092" s="57"/>
      <c r="F1092" s="57"/>
      <c r="G1092" s="57"/>
      <c r="H1092" s="57"/>
      <c r="I1092" s="57"/>
      <c r="J1092" s="57"/>
      <c r="K1092" s="57"/>
      <c r="L1092" s="57"/>
      <c r="M1092" s="57"/>
      <c r="N1092" s="57"/>
      <c r="O1092" s="57"/>
      <c r="P1092" s="57"/>
      <c r="Q1092" s="57"/>
      <c r="R1092" s="57"/>
      <c r="S1092" s="57"/>
      <c r="T1092" s="57"/>
      <c r="U1092" s="57"/>
      <c r="V1092" s="57"/>
      <c r="W1092" s="57"/>
      <c r="X1092" s="57"/>
      <c r="Y1092" s="57"/>
      <c r="Z1092" s="57"/>
      <c r="AA1092" s="57"/>
      <c r="AB1092" s="57"/>
      <c r="AC1092" s="57"/>
      <c r="AD1092" s="57"/>
      <c r="AE1092" s="57"/>
      <c r="AF1092" s="57"/>
      <c r="AG1092" s="57"/>
      <c r="AH1092" s="57"/>
      <c r="AI1092" s="57"/>
      <c r="AJ1092" s="57"/>
      <c r="AK1092" s="57"/>
      <c r="AL1092" s="57"/>
      <c r="AM1092" s="57"/>
      <c r="AN1092" s="57"/>
      <c r="AO1092" s="57"/>
      <c r="AP1092" s="57"/>
      <c r="AQ1092" s="57"/>
      <c r="AR1092" s="57"/>
      <c r="AS1092" s="57"/>
      <c r="AT1092" s="57"/>
      <c r="AU1092" s="57"/>
      <c r="AV1092" s="57"/>
      <c r="AW1092" s="57"/>
      <c r="AX1092" s="57"/>
      <c r="AY1092" s="57"/>
      <c r="AZ1092" s="57"/>
      <c r="BA1092" s="57"/>
      <c r="BB1092" s="57"/>
      <c r="BC1092" s="57"/>
      <c r="BD1092" s="57"/>
      <c r="BE1092" s="57"/>
      <c r="BF1092" s="57"/>
      <c r="BG1092" s="57"/>
      <c r="BH1092" s="57"/>
      <c r="BI1092" s="57"/>
      <c r="BJ1092" s="57"/>
      <c r="BK1092" s="57"/>
      <c r="BL1092" s="57"/>
      <c r="BM1092" s="57"/>
      <c r="BN1092" s="57"/>
      <c r="BO1092" s="57"/>
      <c r="BP1092" s="57"/>
      <c r="BQ1092" s="57"/>
      <c r="BR1092" s="57"/>
      <c r="BS1092" s="57"/>
      <c r="BT1092" s="57"/>
      <c r="BU1092" s="57"/>
      <c r="BV1092" s="57"/>
      <c r="BW1092" s="57"/>
      <c r="BX1092" s="57"/>
      <c r="BY1092" s="57"/>
      <c r="BZ1092" s="57"/>
      <c r="CA1092" s="57"/>
      <c r="CB1092" s="57"/>
      <c r="CC1092" s="57"/>
      <c r="CD1092" s="57"/>
      <c r="CE1092" s="57"/>
      <c r="CF1092" s="57"/>
      <c r="CG1092" s="57"/>
      <c r="CH1092" s="57"/>
      <c r="CI1092" s="57"/>
      <c r="CJ1092" s="57"/>
      <c r="CK1092" s="57"/>
      <c r="CL1092" s="57"/>
      <c r="CM1092" s="57"/>
      <c r="CN1092" s="57"/>
      <c r="CO1092" s="57"/>
      <c r="CP1092" s="57"/>
      <c r="CQ1092" s="57"/>
      <c r="CR1092" s="57"/>
      <c r="CS1092" s="57"/>
      <c r="CT1092" s="57"/>
      <c r="CU1092" s="57"/>
      <c r="CV1092" s="57"/>
      <c r="CW1092" s="57"/>
      <c r="CX1092" s="57"/>
      <c r="CY1092" s="57"/>
      <c r="CZ1092" s="57"/>
      <c r="DA1092" s="57"/>
      <c r="DB1092" s="57"/>
      <c r="DC1092" s="57"/>
      <c r="DD1092" s="57"/>
      <c r="DE1092" s="57"/>
      <c r="DF1092" s="57"/>
      <c r="DG1092" s="57"/>
      <c r="DH1092" s="57"/>
      <c r="DI1092" s="57"/>
      <c r="DJ1092" s="57"/>
      <c r="DK1092" s="57"/>
      <c r="DL1092" s="57"/>
      <c r="DM1092" s="57"/>
      <c r="DN1092" s="57"/>
      <c r="DO1092" s="57"/>
      <c r="DP1092" s="57"/>
      <c r="DQ1092" s="57"/>
      <c r="DR1092" s="57"/>
      <c r="DS1092" s="57"/>
      <c r="DT1092" s="57"/>
      <c r="DU1092" s="57"/>
      <c r="DV1092" s="57"/>
      <c r="DW1092" s="57"/>
      <c r="DX1092" s="57"/>
      <c r="DY1092" s="57"/>
      <c r="DZ1092" s="57"/>
      <c r="EA1092" s="57"/>
      <c r="EB1092" s="57"/>
      <c r="EC1092" s="57"/>
      <c r="ED1092" s="57"/>
      <c r="EE1092" s="57"/>
      <c r="EF1092" s="57"/>
      <c r="EG1092" s="57"/>
      <c r="EH1092" s="57"/>
      <c r="EI1092" s="57"/>
      <c r="EJ1092" s="57"/>
      <c r="EK1092" s="57"/>
      <c r="EL1092" s="57"/>
      <c r="EM1092" s="57"/>
      <c r="EN1092" s="57"/>
      <c r="EO1092" s="57"/>
      <c r="EP1092" s="57"/>
      <c r="EQ1092" s="57"/>
      <c r="ER1092" s="57"/>
      <c r="ES1092" s="57"/>
      <c r="ET1092" s="57"/>
      <c r="EU1092" s="57"/>
      <c r="EV1092" s="57"/>
      <c r="EW1092" s="57"/>
      <c r="EX1092" s="57"/>
      <c r="EY1092" s="57"/>
      <c r="EZ1092" s="57"/>
      <c r="FA1092" s="57"/>
      <c r="FB1092" s="57"/>
      <c r="FC1092" s="57"/>
      <c r="FD1092" s="57"/>
      <c r="FE1092" s="57"/>
      <c r="FF1092" s="57"/>
      <c r="FG1092" s="57"/>
      <c r="FH1092" s="57"/>
      <c r="FI1092" s="57"/>
      <c r="FJ1092" s="57"/>
      <c r="FK1092" s="57"/>
      <c r="FL1092" s="57"/>
      <c r="FM1092" s="57"/>
      <c r="FN1092" s="57"/>
      <c r="FO1092" s="57"/>
      <c r="FP1092" s="57"/>
      <c r="FQ1092" s="57"/>
      <c r="FR1092" s="57"/>
      <c r="FS1092" s="57"/>
      <c r="FT1092" s="57"/>
      <c r="FU1092" s="57"/>
      <c r="FV1092" s="57"/>
      <c r="FW1092" s="57"/>
      <c r="FX1092" s="57"/>
      <c r="FY1092" s="57"/>
      <c r="FZ1092" s="57"/>
      <c r="GA1092" s="57"/>
      <c r="GB1092" s="57"/>
      <c r="GC1092" s="57"/>
      <c r="GD1092" s="57"/>
      <c r="GE1092" s="57"/>
      <c r="GF1092" s="57"/>
      <c r="GG1092" s="57"/>
      <c r="GH1092" s="57"/>
      <c r="GI1092" s="57"/>
      <c r="GJ1092" s="57"/>
      <c r="GK1092" s="57"/>
      <c r="GL1092" s="57"/>
      <c r="GM1092" s="57"/>
      <c r="GN1092" s="57"/>
      <c r="GO1092" s="57"/>
      <c r="GP1092" s="57"/>
      <c r="GQ1092" s="57"/>
      <c r="GR1092" s="57"/>
      <c r="GS1092" s="57"/>
      <c r="GT1092" s="57"/>
      <c r="GU1092" s="57"/>
      <c r="GV1092" s="57"/>
      <c r="GW1092" s="57"/>
      <c r="GX1092" s="57"/>
      <c r="GY1092" s="57"/>
      <c r="GZ1092" s="57"/>
      <c r="HA1092" s="57"/>
      <c r="HB1092" s="57"/>
      <c r="HC1092" s="57"/>
      <c r="HD1092" s="57"/>
      <c r="HE1092" s="57"/>
      <c r="HF1092" s="57"/>
      <c r="HG1092" s="57"/>
      <c r="HH1092" s="57"/>
      <c r="HI1092" s="57"/>
      <c r="HJ1092" s="57"/>
      <c r="HK1092" s="57"/>
      <c r="HL1092" s="57"/>
      <c r="HM1092" s="57"/>
      <c r="HN1092" s="57"/>
      <c r="HO1092" s="57"/>
      <c r="HP1092" s="57"/>
      <c r="HQ1092" s="57"/>
      <c r="HR1092" s="57"/>
      <c r="HS1092" s="57"/>
      <c r="HT1092" s="57"/>
      <c r="HU1092" s="57"/>
      <c r="HV1092" s="57"/>
      <c r="HW1092" s="57"/>
      <c r="HX1092" s="57"/>
      <c r="HY1092" s="57"/>
      <c r="HZ1092" s="57"/>
      <c r="IA1092" s="57"/>
      <c r="IB1092" s="57"/>
      <c r="IC1092" s="57"/>
    </row>
    <row r="1093" spans="4:237">
      <c r="D1093" s="57"/>
      <c r="E1093" s="57"/>
      <c r="F1093" s="57"/>
      <c r="G1093" s="57"/>
      <c r="H1093" s="57"/>
      <c r="I1093" s="57"/>
      <c r="J1093" s="57"/>
      <c r="K1093" s="57"/>
      <c r="L1093" s="57"/>
      <c r="M1093" s="57"/>
      <c r="N1093" s="57"/>
      <c r="O1093" s="57"/>
      <c r="P1093" s="57"/>
      <c r="Q1093" s="57"/>
      <c r="R1093" s="57"/>
      <c r="S1093" s="57"/>
      <c r="T1093" s="57"/>
      <c r="U1093" s="57"/>
      <c r="V1093" s="57"/>
      <c r="W1093" s="57"/>
      <c r="X1093" s="57"/>
      <c r="Y1093" s="57"/>
      <c r="Z1093" s="57"/>
      <c r="AA1093" s="57"/>
      <c r="AB1093" s="57"/>
      <c r="AC1093" s="57"/>
      <c r="AD1093" s="57"/>
      <c r="AE1093" s="57"/>
      <c r="AF1093" s="57"/>
      <c r="AG1093" s="57"/>
      <c r="AH1093" s="57"/>
      <c r="AI1093" s="57"/>
      <c r="AJ1093" s="57"/>
      <c r="AK1093" s="57"/>
      <c r="AL1093" s="57"/>
      <c r="AM1093" s="57"/>
      <c r="AN1093" s="57"/>
      <c r="AO1093" s="57"/>
      <c r="AP1093" s="57"/>
      <c r="AQ1093" s="57"/>
      <c r="AR1093" s="57"/>
      <c r="AS1093" s="57"/>
      <c r="AT1093" s="57"/>
      <c r="AU1093" s="57"/>
      <c r="AV1093" s="57"/>
      <c r="AW1093" s="57"/>
      <c r="AX1093" s="57"/>
      <c r="AY1093" s="57"/>
      <c r="AZ1093" s="57"/>
      <c r="BA1093" s="57"/>
      <c r="BB1093" s="57"/>
      <c r="BC1093" s="57"/>
      <c r="BD1093" s="57"/>
      <c r="BE1093" s="57"/>
      <c r="BF1093" s="57"/>
      <c r="BG1093" s="57"/>
      <c r="BH1093" s="57"/>
      <c r="BI1093" s="57"/>
      <c r="BJ1093" s="57"/>
      <c r="BK1093" s="57"/>
      <c r="BL1093" s="57"/>
      <c r="BM1093" s="57"/>
      <c r="BN1093" s="57"/>
      <c r="BO1093" s="57"/>
      <c r="BP1093" s="57"/>
      <c r="BQ1093" s="57"/>
      <c r="BR1093" s="57"/>
      <c r="BS1093" s="57"/>
      <c r="BT1093" s="57"/>
      <c r="BU1093" s="57"/>
      <c r="BV1093" s="57"/>
      <c r="BW1093" s="57"/>
      <c r="BX1093" s="57"/>
      <c r="BY1093" s="57"/>
      <c r="BZ1093" s="57"/>
      <c r="CA1093" s="57"/>
      <c r="CB1093" s="57"/>
      <c r="CC1093" s="57"/>
      <c r="CD1093" s="57"/>
      <c r="CE1093" s="57"/>
      <c r="CF1093" s="57"/>
      <c r="CG1093" s="57"/>
      <c r="CH1093" s="57"/>
      <c r="CI1093" s="57"/>
      <c r="CJ1093" s="57"/>
      <c r="CK1093" s="57"/>
      <c r="CL1093" s="57"/>
      <c r="CM1093" s="57"/>
      <c r="CN1093" s="57"/>
      <c r="CO1093" s="57"/>
      <c r="CP1093" s="57"/>
      <c r="CQ1093" s="57"/>
      <c r="CR1093" s="57"/>
      <c r="CS1093" s="57"/>
      <c r="CT1093" s="57"/>
      <c r="CU1093" s="57"/>
      <c r="CV1093" s="57"/>
      <c r="CW1093" s="57"/>
      <c r="CX1093" s="57"/>
      <c r="CY1093" s="57"/>
      <c r="CZ1093" s="57"/>
      <c r="DA1093" s="57"/>
      <c r="DB1093" s="57"/>
      <c r="DC1093" s="57"/>
      <c r="DD1093" s="57"/>
      <c r="DE1093" s="57"/>
      <c r="DF1093" s="57"/>
      <c r="DG1093" s="57"/>
      <c r="DH1093" s="57"/>
      <c r="DI1093" s="57"/>
      <c r="DJ1093" s="57"/>
      <c r="DK1093" s="57"/>
      <c r="DL1093" s="57"/>
      <c r="DM1093" s="57"/>
      <c r="DN1093" s="57"/>
      <c r="DO1093" s="57"/>
      <c r="DP1093" s="57"/>
      <c r="DQ1093" s="57"/>
      <c r="DR1093" s="57"/>
      <c r="DS1093" s="57"/>
      <c r="DT1093" s="57"/>
      <c r="DU1093" s="57"/>
      <c r="DV1093" s="57"/>
      <c r="DW1093" s="57"/>
      <c r="DX1093" s="57"/>
      <c r="DY1093" s="57"/>
      <c r="DZ1093" s="57"/>
      <c r="EA1093" s="57"/>
      <c r="EB1093" s="57"/>
      <c r="EC1093" s="57"/>
      <c r="ED1093" s="57"/>
      <c r="EE1093" s="57"/>
      <c r="EF1093" s="57"/>
      <c r="EG1093" s="57"/>
      <c r="EH1093" s="57"/>
      <c r="EI1093" s="57"/>
      <c r="EJ1093" s="57"/>
      <c r="EK1093" s="57"/>
      <c r="EL1093" s="57"/>
      <c r="EM1093" s="57"/>
      <c r="EN1093" s="57"/>
      <c r="EO1093" s="57"/>
      <c r="EP1093" s="57"/>
      <c r="EQ1093" s="57"/>
      <c r="ER1093" s="57"/>
      <c r="ES1093" s="57"/>
      <c r="ET1093" s="57"/>
      <c r="EU1093" s="57"/>
      <c r="EV1093" s="57"/>
      <c r="EW1093" s="57"/>
      <c r="EX1093" s="57"/>
      <c r="EY1093" s="57"/>
      <c r="EZ1093" s="57"/>
      <c r="FA1093" s="57"/>
      <c r="FB1093" s="57"/>
      <c r="FC1093" s="57"/>
      <c r="FD1093" s="57"/>
      <c r="FE1093" s="57"/>
      <c r="FF1093" s="57"/>
      <c r="FG1093" s="57"/>
      <c r="FH1093" s="57"/>
      <c r="FI1093" s="57"/>
      <c r="FJ1093" s="57"/>
      <c r="FK1093" s="57"/>
      <c r="FL1093" s="57"/>
      <c r="FM1093" s="57"/>
      <c r="FN1093" s="57"/>
      <c r="FO1093" s="57"/>
      <c r="FP1093" s="57"/>
      <c r="FQ1093" s="57"/>
      <c r="FR1093" s="57"/>
      <c r="FS1093" s="57"/>
      <c r="FT1093" s="57"/>
      <c r="FU1093" s="57"/>
      <c r="FV1093" s="57"/>
      <c r="FW1093" s="57"/>
      <c r="FX1093" s="57"/>
      <c r="FY1093" s="57"/>
      <c r="FZ1093" s="57"/>
      <c r="GA1093" s="57"/>
      <c r="GB1093" s="57"/>
      <c r="GC1093" s="57"/>
      <c r="GD1093" s="57"/>
      <c r="GE1093" s="57"/>
      <c r="GF1093" s="57"/>
      <c r="GG1093" s="57"/>
      <c r="GH1093" s="57"/>
      <c r="GI1093" s="57"/>
      <c r="GJ1093" s="57"/>
      <c r="GK1093" s="57"/>
      <c r="GL1093" s="57"/>
      <c r="GM1093" s="57"/>
      <c r="GN1093" s="57"/>
      <c r="GO1093" s="57"/>
      <c r="GP1093" s="57"/>
      <c r="GQ1093" s="57"/>
      <c r="GR1093" s="57"/>
      <c r="GS1093" s="57"/>
      <c r="GT1093" s="57"/>
      <c r="GU1093" s="57"/>
      <c r="GV1093" s="57"/>
      <c r="GW1093" s="57"/>
      <c r="GX1093" s="57"/>
      <c r="GY1093" s="57"/>
      <c r="GZ1093" s="57"/>
      <c r="HA1093" s="57"/>
      <c r="HB1093" s="57"/>
      <c r="HC1093" s="57"/>
      <c r="HD1093" s="57"/>
      <c r="HE1093" s="57"/>
      <c r="HF1093" s="57"/>
      <c r="HG1093" s="57"/>
      <c r="HH1093" s="57"/>
      <c r="HI1093" s="57"/>
      <c r="HJ1093" s="57"/>
      <c r="HK1093" s="57"/>
      <c r="HL1093" s="57"/>
      <c r="HM1093" s="57"/>
      <c r="HN1093" s="57"/>
      <c r="HO1093" s="57"/>
      <c r="HP1093" s="57"/>
      <c r="HQ1093" s="57"/>
      <c r="HR1093" s="57"/>
      <c r="HS1093" s="57"/>
      <c r="HT1093" s="57"/>
      <c r="HU1093" s="57"/>
      <c r="HV1093" s="57"/>
      <c r="HW1093" s="57"/>
      <c r="HX1093" s="57"/>
      <c r="HY1093" s="57"/>
      <c r="HZ1093" s="57"/>
      <c r="IA1093" s="57"/>
      <c r="IB1093" s="57"/>
      <c r="IC1093" s="57"/>
    </row>
    <row r="1094" spans="4:237">
      <c r="D1094" s="57"/>
      <c r="E1094" s="57"/>
      <c r="F1094" s="57"/>
      <c r="G1094" s="57"/>
      <c r="H1094" s="57"/>
      <c r="I1094" s="57"/>
      <c r="J1094" s="57"/>
      <c r="K1094" s="57"/>
      <c r="L1094" s="57"/>
      <c r="M1094" s="57"/>
      <c r="N1094" s="57"/>
      <c r="O1094" s="57"/>
      <c r="P1094" s="57"/>
      <c r="Q1094" s="57"/>
      <c r="R1094" s="57"/>
      <c r="S1094" s="57"/>
      <c r="T1094" s="57"/>
      <c r="U1094" s="57"/>
      <c r="V1094" s="57"/>
      <c r="W1094" s="57"/>
      <c r="X1094" s="57"/>
      <c r="Y1094" s="57"/>
      <c r="Z1094" s="57"/>
      <c r="AA1094" s="57"/>
      <c r="AB1094" s="57"/>
      <c r="AC1094" s="57"/>
      <c r="AD1094" s="57"/>
      <c r="AE1094" s="57"/>
      <c r="AF1094" s="57"/>
      <c r="AG1094" s="57"/>
      <c r="AH1094" s="57"/>
      <c r="AI1094" s="57"/>
      <c r="AJ1094" s="57"/>
      <c r="AK1094" s="57"/>
      <c r="AL1094" s="57"/>
      <c r="AM1094" s="57"/>
      <c r="AN1094" s="57"/>
      <c r="AO1094" s="57"/>
      <c r="AP1094" s="57"/>
      <c r="AQ1094" s="57"/>
      <c r="AR1094" s="57"/>
      <c r="AS1094" s="57"/>
      <c r="AT1094" s="57"/>
      <c r="AU1094" s="57"/>
      <c r="AV1094" s="57"/>
      <c r="AW1094" s="57"/>
      <c r="AX1094" s="57"/>
      <c r="AY1094" s="57"/>
      <c r="AZ1094" s="57"/>
      <c r="BA1094" s="57"/>
      <c r="BB1094" s="57"/>
      <c r="BC1094" s="57"/>
      <c r="BD1094" s="57"/>
      <c r="BE1094" s="57"/>
      <c r="BF1094" s="57"/>
      <c r="BG1094" s="57"/>
      <c r="BH1094" s="57"/>
      <c r="BI1094" s="57"/>
      <c r="BJ1094" s="57"/>
      <c r="BK1094" s="57"/>
      <c r="BL1094" s="57"/>
      <c r="BM1094" s="57"/>
      <c r="BN1094" s="57"/>
      <c r="BO1094" s="57"/>
      <c r="BP1094" s="57"/>
      <c r="BQ1094" s="57"/>
      <c r="BR1094" s="57"/>
      <c r="BS1094" s="57"/>
      <c r="BT1094" s="57"/>
      <c r="BU1094" s="57"/>
      <c r="BV1094" s="57"/>
      <c r="BW1094" s="57"/>
      <c r="BX1094" s="57"/>
      <c r="BY1094" s="57"/>
      <c r="BZ1094" s="57"/>
      <c r="CA1094" s="57"/>
      <c r="CB1094" s="57"/>
      <c r="CC1094" s="57"/>
      <c r="CD1094" s="57"/>
      <c r="CE1094" s="57"/>
      <c r="CF1094" s="57"/>
      <c r="CG1094" s="57"/>
      <c r="CH1094" s="57"/>
      <c r="CI1094" s="57"/>
      <c r="CJ1094" s="57"/>
      <c r="CK1094" s="57"/>
      <c r="CL1094" s="57"/>
      <c r="CM1094" s="57"/>
      <c r="CN1094" s="57"/>
      <c r="CO1094" s="57"/>
      <c r="CP1094" s="57"/>
      <c r="CQ1094" s="57"/>
      <c r="CR1094" s="57"/>
      <c r="CS1094" s="57"/>
      <c r="CT1094" s="57"/>
      <c r="CU1094" s="57"/>
      <c r="CV1094" s="57"/>
      <c r="CW1094" s="57"/>
      <c r="CX1094" s="57"/>
      <c r="CY1094" s="57"/>
      <c r="CZ1094" s="57"/>
      <c r="DA1094" s="57"/>
      <c r="DB1094" s="57"/>
      <c r="DC1094" s="57"/>
      <c r="DD1094" s="57"/>
      <c r="DE1094" s="57"/>
      <c r="DF1094" s="57"/>
      <c r="DG1094" s="57"/>
      <c r="DH1094" s="57"/>
      <c r="DI1094" s="57"/>
      <c r="DJ1094" s="57"/>
      <c r="DK1094" s="57"/>
      <c r="DL1094" s="57"/>
      <c r="DM1094" s="57"/>
      <c r="DN1094" s="57"/>
      <c r="DO1094" s="57"/>
      <c r="DP1094" s="57"/>
      <c r="DQ1094" s="57"/>
      <c r="DR1094" s="57"/>
      <c r="DS1094" s="57"/>
      <c r="DT1094" s="57"/>
      <c r="DU1094" s="57"/>
      <c r="DV1094" s="57"/>
      <c r="DW1094" s="57"/>
      <c r="DX1094" s="57"/>
      <c r="DY1094" s="57"/>
      <c r="DZ1094" s="57"/>
      <c r="EA1094" s="57"/>
      <c r="EB1094" s="57"/>
      <c r="EC1094" s="57"/>
      <c r="ED1094" s="57"/>
      <c r="EE1094" s="57"/>
      <c r="EF1094" s="57"/>
      <c r="EG1094" s="57"/>
      <c r="EH1094" s="57"/>
      <c r="EI1094" s="57"/>
      <c r="EJ1094" s="57"/>
      <c r="EK1094" s="57"/>
      <c r="EL1094" s="57"/>
      <c r="EM1094" s="57"/>
      <c r="EN1094" s="57"/>
      <c r="EO1094" s="57"/>
      <c r="EP1094" s="57"/>
      <c r="EQ1094" s="57"/>
      <c r="ER1094" s="57"/>
      <c r="ES1094" s="57"/>
      <c r="ET1094" s="57"/>
      <c r="EU1094" s="57"/>
      <c r="EV1094" s="57"/>
      <c r="EW1094" s="57"/>
      <c r="EX1094" s="57"/>
      <c r="EY1094" s="57"/>
      <c r="EZ1094" s="57"/>
      <c r="FA1094" s="57"/>
      <c r="FB1094" s="57"/>
      <c r="FC1094" s="57"/>
      <c r="FD1094" s="57"/>
      <c r="FE1094" s="57"/>
      <c r="FF1094" s="57"/>
      <c r="FG1094" s="57"/>
      <c r="FH1094" s="57"/>
      <c r="FI1094" s="57"/>
      <c r="FJ1094" s="57"/>
      <c r="FK1094" s="57"/>
      <c r="FL1094" s="57"/>
      <c r="FM1094" s="57"/>
      <c r="FN1094" s="57"/>
      <c r="FO1094" s="57"/>
      <c r="FP1094" s="57"/>
      <c r="FQ1094" s="57"/>
      <c r="FR1094" s="57"/>
      <c r="FS1094" s="57"/>
      <c r="FT1094" s="57"/>
      <c r="FU1094" s="57"/>
      <c r="FV1094" s="57"/>
      <c r="FW1094" s="57"/>
      <c r="FX1094" s="57"/>
      <c r="FY1094" s="57"/>
      <c r="FZ1094" s="57"/>
      <c r="GA1094" s="57"/>
      <c r="GB1094" s="57"/>
      <c r="GC1094" s="57"/>
      <c r="GD1094" s="57"/>
      <c r="GE1094" s="57"/>
      <c r="GF1094" s="57"/>
      <c r="GG1094" s="57"/>
      <c r="GH1094" s="57"/>
      <c r="GI1094" s="57"/>
      <c r="GJ1094" s="57"/>
      <c r="GK1094" s="57"/>
      <c r="GL1094" s="57"/>
      <c r="GM1094" s="57"/>
      <c r="GN1094" s="57"/>
      <c r="GO1094" s="57"/>
      <c r="GP1094" s="57"/>
      <c r="GQ1094" s="57"/>
      <c r="GR1094" s="57"/>
      <c r="GS1094" s="57"/>
      <c r="GT1094" s="57"/>
      <c r="GU1094" s="57"/>
      <c r="GV1094" s="57"/>
      <c r="GW1094" s="57"/>
      <c r="GX1094" s="57"/>
      <c r="GY1094" s="57"/>
      <c r="GZ1094" s="57"/>
      <c r="HA1094" s="57"/>
      <c r="HB1094" s="57"/>
      <c r="HC1094" s="57"/>
      <c r="HD1094" s="57"/>
      <c r="HE1094" s="57"/>
      <c r="HF1094" s="57"/>
      <c r="HG1094" s="57"/>
      <c r="HH1094" s="57"/>
      <c r="HI1094" s="57"/>
      <c r="HJ1094" s="57"/>
      <c r="HK1094" s="57"/>
      <c r="HL1094" s="57"/>
      <c r="HM1094" s="57"/>
      <c r="HN1094" s="57"/>
      <c r="HO1094" s="57"/>
      <c r="HP1094" s="57"/>
      <c r="HQ1094" s="57"/>
      <c r="HR1094" s="57"/>
      <c r="HS1094" s="57"/>
      <c r="HT1094" s="57"/>
      <c r="HU1094" s="57"/>
      <c r="HV1094" s="57"/>
      <c r="HW1094" s="57"/>
      <c r="HX1094" s="57"/>
      <c r="HY1094" s="57"/>
      <c r="HZ1094" s="57"/>
      <c r="IA1094" s="57"/>
      <c r="IB1094" s="57"/>
      <c r="IC1094" s="57"/>
    </row>
    <row r="1095" spans="4:237">
      <c r="D1095" s="57"/>
      <c r="E1095" s="57"/>
      <c r="F1095" s="57"/>
      <c r="G1095" s="57"/>
      <c r="H1095" s="57"/>
      <c r="I1095" s="57"/>
      <c r="J1095" s="57"/>
      <c r="K1095" s="57"/>
      <c r="L1095" s="57"/>
      <c r="M1095" s="57"/>
      <c r="N1095" s="57"/>
      <c r="O1095" s="57"/>
      <c r="P1095" s="57"/>
      <c r="Q1095" s="57"/>
      <c r="R1095" s="57"/>
      <c r="S1095" s="57"/>
      <c r="T1095" s="57"/>
      <c r="U1095" s="57"/>
      <c r="V1095" s="57"/>
      <c r="W1095" s="57"/>
      <c r="X1095" s="57"/>
      <c r="Y1095" s="57"/>
      <c r="Z1095" s="57"/>
      <c r="AA1095" s="57"/>
      <c r="AB1095" s="57"/>
      <c r="AC1095" s="57"/>
      <c r="AD1095" s="57"/>
      <c r="AE1095" s="57"/>
      <c r="AF1095" s="57"/>
      <c r="AG1095" s="57"/>
      <c r="AH1095" s="57"/>
      <c r="AI1095" s="57"/>
      <c r="AJ1095" s="57"/>
      <c r="AK1095" s="57"/>
      <c r="AL1095" s="57"/>
      <c r="AM1095" s="57"/>
      <c r="AN1095" s="57"/>
      <c r="AO1095" s="57"/>
      <c r="AP1095" s="57"/>
      <c r="AQ1095" s="57"/>
      <c r="AR1095" s="57"/>
      <c r="AS1095" s="57"/>
      <c r="AT1095" s="57"/>
      <c r="AU1095" s="57"/>
      <c r="AV1095" s="57"/>
      <c r="AW1095" s="57"/>
      <c r="AX1095" s="57"/>
      <c r="AY1095" s="57"/>
      <c r="AZ1095" s="57"/>
      <c r="BA1095" s="57"/>
      <c r="BB1095" s="57"/>
      <c r="BC1095" s="57"/>
      <c r="BD1095" s="57"/>
      <c r="BE1095" s="57"/>
      <c r="BF1095" s="57"/>
      <c r="BG1095" s="57"/>
      <c r="BH1095" s="57"/>
      <c r="BI1095" s="57"/>
      <c r="BJ1095" s="57"/>
      <c r="BK1095" s="57"/>
      <c r="BL1095" s="57"/>
      <c r="BM1095" s="57"/>
      <c r="BN1095" s="57"/>
      <c r="BO1095" s="57"/>
      <c r="BP1095" s="57"/>
      <c r="BQ1095" s="57"/>
      <c r="BR1095" s="57"/>
      <c r="BS1095" s="57"/>
      <c r="BT1095" s="57"/>
      <c r="BU1095" s="57"/>
      <c r="BV1095" s="57"/>
      <c r="BW1095" s="57"/>
      <c r="BX1095" s="57"/>
      <c r="BY1095" s="57"/>
      <c r="BZ1095" s="57"/>
      <c r="CA1095" s="57"/>
      <c r="CB1095" s="57"/>
      <c r="CC1095" s="57"/>
      <c r="CD1095" s="57"/>
      <c r="CE1095" s="57"/>
      <c r="CF1095" s="57"/>
      <c r="CG1095" s="57"/>
      <c r="CH1095" s="57"/>
      <c r="CI1095" s="57"/>
      <c r="CJ1095" s="57"/>
      <c r="CK1095" s="57"/>
      <c r="CL1095" s="57"/>
      <c r="CM1095" s="57"/>
      <c r="CN1095" s="57"/>
      <c r="CO1095" s="57"/>
      <c r="CP1095" s="57"/>
      <c r="CQ1095" s="57"/>
      <c r="CR1095" s="57"/>
      <c r="CS1095" s="57"/>
      <c r="CT1095" s="57"/>
      <c r="CU1095" s="57"/>
      <c r="CV1095" s="57"/>
      <c r="CW1095" s="57"/>
      <c r="CX1095" s="57"/>
      <c r="CY1095" s="57"/>
      <c r="CZ1095" s="57"/>
      <c r="DA1095" s="57"/>
      <c r="DB1095" s="57"/>
      <c r="DC1095" s="57"/>
      <c r="DD1095" s="57"/>
      <c r="DE1095" s="57"/>
      <c r="DF1095" s="57"/>
      <c r="DG1095" s="57"/>
      <c r="DH1095" s="57"/>
      <c r="DI1095" s="57"/>
      <c r="DJ1095" s="57"/>
      <c r="DK1095" s="57"/>
      <c r="DL1095" s="57"/>
      <c r="DM1095" s="57"/>
      <c r="DN1095" s="57"/>
      <c r="DO1095" s="57"/>
      <c r="DP1095" s="57"/>
      <c r="DQ1095" s="57"/>
      <c r="DR1095" s="57"/>
      <c r="DS1095" s="57"/>
      <c r="DT1095" s="57"/>
      <c r="DU1095" s="57"/>
      <c r="DV1095" s="57"/>
      <c r="DW1095" s="57"/>
      <c r="DX1095" s="57"/>
      <c r="DY1095" s="57"/>
      <c r="DZ1095" s="57"/>
      <c r="EA1095" s="57"/>
      <c r="EB1095" s="57"/>
      <c r="EC1095" s="57"/>
      <c r="ED1095" s="57"/>
      <c r="EE1095" s="57"/>
      <c r="EF1095" s="57"/>
      <c r="EG1095" s="57"/>
      <c r="EH1095" s="57"/>
      <c r="EI1095" s="57"/>
      <c r="EJ1095" s="57"/>
      <c r="EK1095" s="57"/>
      <c r="EL1095" s="57"/>
      <c r="EM1095" s="57"/>
      <c r="EN1095" s="57"/>
      <c r="EO1095" s="57"/>
      <c r="EP1095" s="57"/>
      <c r="EQ1095" s="57"/>
      <c r="ER1095" s="57"/>
      <c r="ES1095" s="57"/>
      <c r="ET1095" s="57"/>
      <c r="EU1095" s="57"/>
      <c r="EV1095" s="57"/>
      <c r="EW1095" s="57"/>
      <c r="EX1095" s="57"/>
      <c r="EY1095" s="57"/>
      <c r="EZ1095" s="57"/>
      <c r="FA1095" s="57"/>
      <c r="FB1095" s="57"/>
      <c r="FC1095" s="57"/>
      <c r="FD1095" s="57"/>
      <c r="FE1095" s="57"/>
      <c r="FF1095" s="57"/>
      <c r="FG1095" s="57"/>
      <c r="FH1095" s="57"/>
      <c r="FI1095" s="57"/>
      <c r="FJ1095" s="57"/>
      <c r="FK1095" s="57"/>
      <c r="FL1095" s="57"/>
      <c r="FM1095" s="57"/>
      <c r="FN1095" s="57"/>
      <c r="FO1095" s="57"/>
      <c r="FP1095" s="57"/>
      <c r="FQ1095" s="57"/>
      <c r="FR1095" s="57"/>
      <c r="FS1095" s="57"/>
      <c r="FT1095" s="57"/>
      <c r="FU1095" s="57"/>
      <c r="FV1095" s="57"/>
      <c r="FW1095" s="57"/>
      <c r="FX1095" s="57"/>
      <c r="FY1095" s="57"/>
      <c r="FZ1095" s="57"/>
      <c r="GA1095" s="57"/>
      <c r="GB1095" s="57"/>
      <c r="GC1095" s="57"/>
      <c r="GD1095" s="57"/>
      <c r="GE1095" s="57"/>
      <c r="GF1095" s="57"/>
      <c r="GG1095" s="57"/>
      <c r="GH1095" s="57"/>
      <c r="GI1095" s="57"/>
      <c r="GJ1095" s="57"/>
      <c r="GK1095" s="57"/>
      <c r="GL1095" s="57"/>
      <c r="GM1095" s="57"/>
      <c r="GN1095" s="57"/>
      <c r="GO1095" s="57"/>
      <c r="GP1095" s="57"/>
      <c r="GQ1095" s="57"/>
      <c r="GR1095" s="57"/>
      <c r="GS1095" s="57"/>
      <c r="GT1095" s="57"/>
      <c r="GU1095" s="57"/>
      <c r="GV1095" s="57"/>
      <c r="GW1095" s="57"/>
      <c r="GX1095" s="57"/>
      <c r="GY1095" s="57"/>
      <c r="GZ1095" s="57"/>
      <c r="HA1095" s="57"/>
      <c r="HB1095" s="57"/>
      <c r="HC1095" s="57"/>
      <c r="HD1095" s="57"/>
      <c r="HE1095" s="57"/>
      <c r="HF1095" s="57"/>
      <c r="HG1095" s="57"/>
      <c r="HH1095" s="57"/>
      <c r="HI1095" s="57"/>
      <c r="HJ1095" s="57"/>
      <c r="HK1095" s="57"/>
      <c r="HL1095" s="57"/>
      <c r="HM1095" s="57"/>
      <c r="HN1095" s="57"/>
      <c r="HO1095" s="57"/>
      <c r="HP1095" s="57"/>
      <c r="HQ1095" s="57"/>
      <c r="HR1095" s="57"/>
      <c r="HS1095" s="57"/>
      <c r="HT1095" s="57"/>
      <c r="HU1095" s="57"/>
      <c r="HV1095" s="57"/>
      <c r="HW1095" s="57"/>
      <c r="HX1095" s="57"/>
      <c r="HY1095" s="57"/>
      <c r="HZ1095" s="57"/>
      <c r="IA1095" s="57"/>
      <c r="IB1095" s="57"/>
      <c r="IC1095" s="57"/>
    </row>
    <row r="1096" spans="4:237">
      <c r="D1096" s="57"/>
      <c r="E1096" s="57"/>
      <c r="F1096" s="57"/>
      <c r="G1096" s="57"/>
      <c r="H1096" s="57"/>
      <c r="I1096" s="57"/>
      <c r="J1096" s="57"/>
      <c r="K1096" s="57"/>
      <c r="L1096" s="57"/>
      <c r="M1096" s="57"/>
      <c r="N1096" s="57"/>
      <c r="O1096" s="57"/>
      <c r="P1096" s="57"/>
      <c r="Q1096" s="57"/>
      <c r="R1096" s="57"/>
      <c r="S1096" s="57"/>
      <c r="T1096" s="57"/>
      <c r="U1096" s="57"/>
      <c r="V1096" s="57"/>
      <c r="W1096" s="57"/>
      <c r="X1096" s="57"/>
      <c r="Y1096" s="57"/>
      <c r="Z1096" s="57"/>
      <c r="AA1096" s="57"/>
      <c r="AB1096" s="57"/>
      <c r="AC1096" s="57"/>
      <c r="AD1096" s="57"/>
      <c r="AE1096" s="57"/>
      <c r="AF1096" s="57"/>
      <c r="AG1096" s="57"/>
      <c r="AH1096" s="57"/>
      <c r="AI1096" s="57"/>
      <c r="AJ1096" s="57"/>
      <c r="AK1096" s="57"/>
      <c r="AL1096" s="57"/>
      <c r="AM1096" s="57"/>
      <c r="AN1096" s="57"/>
      <c r="AO1096" s="57"/>
      <c r="AP1096" s="57"/>
      <c r="AQ1096" s="57"/>
      <c r="AR1096" s="57"/>
      <c r="AS1096" s="57"/>
      <c r="AT1096" s="57"/>
      <c r="AU1096" s="57"/>
      <c r="AV1096" s="57"/>
      <c r="AW1096" s="57"/>
      <c r="AX1096" s="57"/>
      <c r="AY1096" s="57"/>
      <c r="AZ1096" s="57"/>
      <c r="BA1096" s="57"/>
      <c r="BB1096" s="57"/>
      <c r="BC1096" s="57"/>
      <c r="BD1096" s="57"/>
      <c r="BE1096" s="57"/>
      <c r="BF1096" s="57"/>
      <c r="BG1096" s="57"/>
      <c r="BH1096" s="57"/>
      <c r="BI1096" s="57"/>
      <c r="BJ1096" s="57"/>
      <c r="BK1096" s="57"/>
      <c r="BL1096" s="57"/>
      <c r="BM1096" s="57"/>
      <c r="BN1096" s="57"/>
      <c r="BO1096" s="57"/>
      <c r="BP1096" s="57"/>
      <c r="BQ1096" s="57"/>
      <c r="BR1096" s="57"/>
      <c r="BS1096" s="57"/>
      <c r="BT1096" s="57"/>
      <c r="BU1096" s="57"/>
      <c r="BV1096" s="57"/>
      <c r="BW1096" s="57"/>
      <c r="BX1096" s="57"/>
      <c r="BY1096" s="57"/>
      <c r="BZ1096" s="57"/>
      <c r="CA1096" s="57"/>
      <c r="CB1096" s="57"/>
      <c r="CC1096" s="57"/>
      <c r="CD1096" s="57"/>
      <c r="CE1096" s="57"/>
      <c r="CF1096" s="57"/>
      <c r="CG1096" s="57"/>
      <c r="CH1096" s="57"/>
      <c r="CI1096" s="57"/>
      <c r="CJ1096" s="57"/>
      <c r="CK1096" s="57"/>
      <c r="CL1096" s="57"/>
      <c r="CM1096" s="57"/>
      <c r="CN1096" s="57"/>
      <c r="CO1096" s="57"/>
      <c r="CP1096" s="57"/>
      <c r="CQ1096" s="57"/>
      <c r="CR1096" s="57"/>
      <c r="CS1096" s="57"/>
      <c r="CT1096" s="57"/>
      <c r="CU1096" s="57"/>
      <c r="CV1096" s="57"/>
      <c r="CW1096" s="57"/>
      <c r="CX1096" s="57"/>
      <c r="CY1096" s="57"/>
      <c r="CZ1096" s="57"/>
      <c r="DA1096" s="57"/>
      <c r="DB1096" s="57"/>
      <c r="DC1096" s="57"/>
      <c r="DD1096" s="57"/>
      <c r="DE1096" s="57"/>
      <c r="DF1096" s="57"/>
      <c r="DG1096" s="57"/>
      <c r="DH1096" s="57"/>
      <c r="DI1096" s="57"/>
      <c r="DJ1096" s="57"/>
      <c r="DK1096" s="57"/>
      <c r="DL1096" s="57"/>
      <c r="DM1096" s="57"/>
      <c r="DN1096" s="57"/>
      <c r="DO1096" s="57"/>
      <c r="DP1096" s="57"/>
      <c r="DQ1096" s="57"/>
      <c r="DR1096" s="57"/>
      <c r="DS1096" s="57"/>
      <c r="DT1096" s="57"/>
      <c r="DU1096" s="57"/>
      <c r="DV1096" s="57"/>
      <c r="DW1096" s="57"/>
      <c r="DX1096" s="57"/>
      <c r="DY1096" s="57"/>
      <c r="DZ1096" s="57"/>
      <c r="EA1096" s="57"/>
      <c r="EB1096" s="57"/>
      <c r="EC1096" s="57"/>
      <c r="ED1096" s="57"/>
      <c r="EE1096" s="57"/>
      <c r="EF1096" s="57"/>
      <c r="EG1096" s="57"/>
      <c r="EH1096" s="57"/>
      <c r="EI1096" s="57"/>
      <c r="EJ1096" s="57"/>
      <c r="EK1096" s="57"/>
      <c r="EL1096" s="57"/>
      <c r="EM1096" s="57"/>
      <c r="EN1096" s="57"/>
      <c r="EO1096" s="57"/>
      <c r="EP1096" s="57"/>
      <c r="EQ1096" s="57"/>
      <c r="ER1096" s="57"/>
      <c r="ES1096" s="57"/>
      <c r="ET1096" s="57"/>
      <c r="EU1096" s="57"/>
      <c r="EV1096" s="57"/>
      <c r="EW1096" s="57"/>
      <c r="EX1096" s="57"/>
      <c r="EY1096" s="57"/>
      <c r="EZ1096" s="57"/>
      <c r="FA1096" s="57"/>
      <c r="FB1096" s="57"/>
      <c r="FC1096" s="57"/>
      <c r="FD1096" s="57"/>
      <c r="FE1096" s="57"/>
      <c r="FF1096" s="57"/>
      <c r="FG1096" s="57"/>
      <c r="FH1096" s="57"/>
      <c r="FI1096" s="57"/>
      <c r="FJ1096" s="57"/>
      <c r="FK1096" s="57"/>
      <c r="FL1096" s="57"/>
      <c r="FM1096" s="57"/>
      <c r="FN1096" s="57"/>
      <c r="FO1096" s="57"/>
      <c r="FP1096" s="57"/>
      <c r="FQ1096" s="57"/>
      <c r="FR1096" s="57"/>
      <c r="FS1096" s="57"/>
      <c r="FT1096" s="57"/>
      <c r="FU1096" s="57"/>
      <c r="FV1096" s="57"/>
      <c r="FW1096" s="57"/>
      <c r="FX1096" s="57"/>
      <c r="FY1096" s="57"/>
      <c r="FZ1096" s="57"/>
      <c r="GA1096" s="57"/>
      <c r="GB1096" s="57"/>
      <c r="GC1096" s="57"/>
      <c r="GD1096" s="57"/>
      <c r="GE1096" s="57"/>
      <c r="GF1096" s="57"/>
      <c r="GG1096" s="57"/>
      <c r="GH1096" s="57"/>
      <c r="GI1096" s="57"/>
      <c r="GJ1096" s="57"/>
      <c r="GK1096" s="57"/>
      <c r="GL1096" s="57"/>
      <c r="GM1096" s="57"/>
      <c r="GN1096" s="57"/>
      <c r="GO1096" s="57"/>
      <c r="GP1096" s="57"/>
      <c r="GQ1096" s="57"/>
      <c r="GR1096" s="57"/>
      <c r="GS1096" s="57"/>
      <c r="GT1096" s="57"/>
      <c r="GU1096" s="57"/>
      <c r="GV1096" s="57"/>
      <c r="GW1096" s="57"/>
      <c r="GX1096" s="57"/>
      <c r="GY1096" s="57"/>
      <c r="GZ1096" s="57"/>
      <c r="HA1096" s="57"/>
      <c r="HB1096" s="57"/>
      <c r="HC1096" s="57"/>
      <c r="HD1096" s="57"/>
      <c r="HE1096" s="57"/>
      <c r="HF1096" s="57"/>
      <c r="HG1096" s="57"/>
      <c r="HH1096" s="57"/>
      <c r="HI1096" s="57"/>
      <c r="HJ1096" s="57"/>
      <c r="HK1096" s="57"/>
      <c r="HL1096" s="57"/>
      <c r="HM1096" s="57"/>
      <c r="HN1096" s="57"/>
      <c r="HO1096" s="57"/>
      <c r="HP1096" s="57"/>
      <c r="HQ1096" s="57"/>
      <c r="HR1096" s="57"/>
      <c r="HS1096" s="57"/>
      <c r="HT1096" s="57"/>
      <c r="HU1096" s="57"/>
      <c r="HV1096" s="57"/>
      <c r="HW1096" s="57"/>
      <c r="HX1096" s="57"/>
      <c r="HY1096" s="57"/>
      <c r="HZ1096" s="57"/>
      <c r="IA1096" s="57"/>
      <c r="IB1096" s="57"/>
      <c r="IC1096" s="57"/>
    </row>
    <row r="1097" spans="4:237">
      <c r="D1097" s="57"/>
      <c r="E1097" s="57"/>
      <c r="F1097" s="57"/>
      <c r="G1097" s="57"/>
      <c r="H1097" s="57"/>
      <c r="I1097" s="57"/>
      <c r="J1097" s="57"/>
      <c r="K1097" s="57"/>
      <c r="L1097" s="57"/>
      <c r="M1097" s="57"/>
      <c r="N1097" s="57"/>
      <c r="O1097" s="57"/>
      <c r="P1097" s="57"/>
      <c r="Q1097" s="57"/>
      <c r="R1097" s="57"/>
      <c r="S1097" s="57"/>
      <c r="T1097" s="57"/>
      <c r="U1097" s="57"/>
      <c r="V1097" s="57"/>
      <c r="W1097" s="57"/>
      <c r="X1097" s="57"/>
      <c r="Y1097" s="57"/>
      <c r="Z1097" s="57"/>
      <c r="AA1097" s="57"/>
      <c r="AB1097" s="57"/>
      <c r="AC1097" s="57"/>
      <c r="AD1097" s="57"/>
      <c r="AE1097" s="57"/>
      <c r="AF1097" s="57"/>
      <c r="AG1097" s="57"/>
      <c r="AH1097" s="57"/>
      <c r="AI1097" s="57"/>
      <c r="AJ1097" s="57"/>
      <c r="AK1097" s="57"/>
      <c r="AL1097" s="57"/>
      <c r="AM1097" s="57"/>
      <c r="AN1097" s="57"/>
      <c r="AO1097" s="57"/>
      <c r="AP1097" s="57"/>
      <c r="AQ1097" s="57"/>
      <c r="AR1097" s="57"/>
      <c r="AS1097" s="57"/>
      <c r="AT1097" s="57"/>
      <c r="AU1097" s="57"/>
      <c r="AV1097" s="57"/>
      <c r="AW1097" s="57"/>
      <c r="AX1097" s="57"/>
      <c r="AY1097" s="57"/>
      <c r="AZ1097" s="57"/>
      <c r="BA1097" s="57"/>
      <c r="BB1097" s="57"/>
      <c r="BC1097" s="57"/>
      <c r="BD1097" s="57"/>
      <c r="BE1097" s="57"/>
      <c r="BF1097" s="57"/>
      <c r="BG1097" s="57"/>
      <c r="BH1097" s="57"/>
      <c r="BI1097" s="57"/>
      <c r="BJ1097" s="57"/>
      <c r="BK1097" s="57"/>
      <c r="BL1097" s="57"/>
      <c r="BM1097" s="57"/>
      <c r="BN1097" s="57"/>
      <c r="BO1097" s="57"/>
      <c r="BP1097" s="57"/>
      <c r="BQ1097" s="57"/>
      <c r="BR1097" s="57"/>
      <c r="BS1097" s="57"/>
      <c r="BT1097" s="57"/>
      <c r="BU1097" s="57"/>
      <c r="BV1097" s="57"/>
      <c r="BW1097" s="57"/>
      <c r="BX1097" s="57"/>
      <c r="BY1097" s="57"/>
      <c r="BZ1097" s="57"/>
      <c r="CA1097" s="57"/>
      <c r="CB1097" s="57"/>
      <c r="CC1097" s="57"/>
      <c r="CD1097" s="57"/>
      <c r="CE1097" s="57"/>
      <c r="CF1097" s="57"/>
      <c r="CG1097" s="57"/>
      <c r="CH1097" s="57"/>
      <c r="CI1097" s="57"/>
      <c r="CJ1097" s="57"/>
      <c r="CK1097" s="57"/>
      <c r="CL1097" s="57"/>
      <c r="CM1097" s="57"/>
      <c r="CN1097" s="57"/>
      <c r="CO1097" s="57"/>
      <c r="CP1097" s="57"/>
      <c r="CQ1097" s="57"/>
      <c r="CR1097" s="57"/>
      <c r="CS1097" s="57"/>
      <c r="CT1097" s="57"/>
      <c r="CU1097" s="57"/>
      <c r="CV1097" s="57"/>
      <c r="CW1097" s="57"/>
      <c r="CX1097" s="57"/>
      <c r="CY1097" s="57"/>
      <c r="CZ1097" s="57"/>
      <c r="DA1097" s="57"/>
      <c r="DB1097" s="57"/>
      <c r="DC1097" s="57"/>
      <c r="DD1097" s="57"/>
      <c r="DE1097" s="57"/>
      <c r="DF1097" s="57"/>
      <c r="DG1097" s="57"/>
      <c r="DH1097" s="57"/>
      <c r="DI1097" s="57"/>
      <c r="DJ1097" s="57"/>
      <c r="DK1097" s="57"/>
      <c r="DL1097" s="57"/>
      <c r="DM1097" s="57"/>
      <c r="DN1097" s="57"/>
      <c r="DO1097" s="57"/>
      <c r="DP1097" s="57"/>
      <c r="DQ1097" s="57"/>
      <c r="DR1097" s="57"/>
      <c r="DS1097" s="57"/>
      <c r="DT1097" s="57"/>
      <c r="DU1097" s="57"/>
      <c r="DV1097" s="57"/>
      <c r="DW1097" s="57"/>
      <c r="DX1097" s="57"/>
      <c r="DY1097" s="57"/>
      <c r="DZ1097" s="57"/>
      <c r="EA1097" s="57"/>
      <c r="EB1097" s="57"/>
      <c r="EC1097" s="57"/>
      <c r="ED1097" s="57"/>
      <c r="EE1097" s="57"/>
      <c r="EF1097" s="57"/>
      <c r="EG1097" s="57"/>
      <c r="EH1097" s="57"/>
      <c r="EI1097" s="57"/>
      <c r="EJ1097" s="57"/>
      <c r="EK1097" s="57"/>
      <c r="EL1097" s="57"/>
      <c r="EM1097" s="57"/>
      <c r="EN1097" s="57"/>
      <c r="EO1097" s="57"/>
      <c r="EP1097" s="57"/>
      <c r="EQ1097" s="57"/>
      <c r="ER1097" s="57"/>
      <c r="ES1097" s="57"/>
      <c r="ET1097" s="57"/>
      <c r="EU1097" s="57"/>
      <c r="EV1097" s="57"/>
      <c r="EW1097" s="57"/>
      <c r="EX1097" s="57"/>
      <c r="EY1097" s="57"/>
      <c r="EZ1097" s="57"/>
      <c r="FA1097" s="57"/>
      <c r="FB1097" s="57"/>
      <c r="FC1097" s="57"/>
      <c r="FD1097" s="57"/>
      <c r="FE1097" s="57"/>
      <c r="FF1097" s="57"/>
      <c r="FG1097" s="57"/>
      <c r="FH1097" s="57"/>
      <c r="FI1097" s="57"/>
      <c r="FJ1097" s="57"/>
      <c r="FK1097" s="57"/>
      <c r="FL1097" s="57"/>
      <c r="FM1097" s="57"/>
      <c r="FN1097" s="57"/>
      <c r="FO1097" s="57"/>
      <c r="FP1097" s="57"/>
      <c r="FQ1097" s="57"/>
      <c r="FR1097" s="57"/>
      <c r="FS1097" s="57"/>
      <c r="FT1097" s="57"/>
      <c r="FU1097" s="57"/>
      <c r="FV1097" s="57"/>
      <c r="FW1097" s="57"/>
      <c r="FX1097" s="57"/>
      <c r="FY1097" s="57"/>
      <c r="FZ1097" s="57"/>
      <c r="GA1097" s="57"/>
      <c r="GB1097" s="57"/>
      <c r="GC1097" s="57"/>
      <c r="GD1097" s="57"/>
      <c r="GE1097" s="57"/>
      <c r="GF1097" s="57"/>
      <c r="GG1097" s="57"/>
      <c r="GH1097" s="57"/>
      <c r="GI1097" s="57"/>
      <c r="GJ1097" s="57"/>
      <c r="GK1097" s="57"/>
      <c r="GL1097" s="57"/>
      <c r="GM1097" s="57"/>
      <c r="GN1097" s="57"/>
      <c r="GO1097" s="57"/>
      <c r="GP1097" s="57"/>
      <c r="GQ1097" s="57"/>
      <c r="GR1097" s="57"/>
      <c r="GS1097" s="57"/>
      <c r="GT1097" s="57"/>
      <c r="GU1097" s="57"/>
      <c r="GV1097" s="57"/>
      <c r="GW1097" s="57"/>
      <c r="GX1097" s="57"/>
      <c r="GY1097" s="57"/>
      <c r="GZ1097" s="57"/>
      <c r="HA1097" s="57"/>
      <c r="HB1097" s="57"/>
      <c r="HC1097" s="57"/>
      <c r="HD1097" s="57"/>
      <c r="HE1097" s="57"/>
      <c r="HF1097" s="57"/>
      <c r="HG1097" s="57"/>
      <c r="HH1097" s="57"/>
      <c r="HI1097" s="57"/>
      <c r="HJ1097" s="57"/>
      <c r="HK1097" s="57"/>
      <c r="HL1097" s="57"/>
      <c r="HM1097" s="57"/>
      <c r="HN1097" s="57"/>
      <c r="HO1097" s="57"/>
      <c r="HP1097" s="57"/>
      <c r="HQ1097" s="57"/>
      <c r="HR1097" s="57"/>
      <c r="HS1097" s="57"/>
      <c r="HT1097" s="57"/>
      <c r="HU1097" s="57"/>
      <c r="HV1097" s="57"/>
      <c r="HW1097" s="57"/>
      <c r="HX1097" s="57"/>
      <c r="HY1097" s="57"/>
      <c r="HZ1097" s="57"/>
      <c r="IA1097" s="57"/>
      <c r="IB1097" s="57"/>
      <c r="IC1097" s="57"/>
    </row>
    <row r="1098" spans="4:237">
      <c r="D1098" s="57"/>
      <c r="E1098" s="57"/>
      <c r="F1098" s="57"/>
      <c r="G1098" s="57"/>
      <c r="H1098" s="57"/>
      <c r="I1098" s="57"/>
      <c r="J1098" s="57"/>
      <c r="K1098" s="57"/>
      <c r="L1098" s="57"/>
      <c r="M1098" s="57"/>
      <c r="N1098" s="57"/>
      <c r="O1098" s="57"/>
      <c r="P1098" s="57"/>
      <c r="Q1098" s="57"/>
      <c r="R1098" s="57"/>
      <c r="S1098" s="57"/>
      <c r="T1098" s="57"/>
      <c r="U1098" s="57"/>
      <c r="V1098" s="57"/>
      <c r="W1098" s="57"/>
      <c r="X1098" s="57"/>
      <c r="Y1098" s="57"/>
      <c r="Z1098" s="57"/>
      <c r="AA1098" s="57"/>
      <c r="AB1098" s="57"/>
      <c r="AC1098" s="57"/>
      <c r="AD1098" s="57"/>
      <c r="AE1098" s="57"/>
      <c r="AF1098" s="57"/>
      <c r="AG1098" s="57"/>
      <c r="AH1098" s="57"/>
      <c r="AI1098" s="57"/>
      <c r="AJ1098" s="57"/>
      <c r="AK1098" s="57"/>
      <c r="AL1098" s="57"/>
      <c r="AM1098" s="57"/>
      <c r="AN1098" s="57"/>
      <c r="AO1098" s="57"/>
      <c r="AP1098" s="57"/>
      <c r="AQ1098" s="57"/>
      <c r="AR1098" s="57"/>
      <c r="AS1098" s="57"/>
      <c r="AT1098" s="57"/>
      <c r="AU1098" s="57"/>
      <c r="AV1098" s="57"/>
      <c r="AW1098" s="57"/>
      <c r="AX1098" s="57"/>
      <c r="AY1098" s="57"/>
      <c r="AZ1098" s="57"/>
      <c r="BA1098" s="57"/>
      <c r="BB1098" s="57"/>
      <c r="BC1098" s="57"/>
      <c r="BD1098" s="57"/>
      <c r="BE1098" s="57"/>
      <c r="BF1098" s="57"/>
      <c r="BG1098" s="57"/>
      <c r="BH1098" s="57"/>
      <c r="BI1098" s="57"/>
      <c r="BJ1098" s="57"/>
      <c r="BK1098" s="57"/>
      <c r="BL1098" s="57"/>
      <c r="BM1098" s="57"/>
      <c r="BN1098" s="57"/>
      <c r="BO1098" s="57"/>
      <c r="BP1098" s="57"/>
      <c r="BQ1098" s="57"/>
      <c r="BR1098" s="57"/>
      <c r="BS1098" s="57"/>
      <c r="BT1098" s="57"/>
      <c r="BU1098" s="57"/>
      <c r="BV1098" s="57"/>
      <c r="BW1098" s="57"/>
      <c r="BX1098" s="57"/>
      <c r="BY1098" s="57"/>
      <c r="BZ1098" s="57"/>
      <c r="CA1098" s="57"/>
      <c r="CB1098" s="57"/>
      <c r="CC1098" s="57"/>
      <c r="CD1098" s="57"/>
      <c r="CE1098" s="57"/>
      <c r="CF1098" s="57"/>
      <c r="CG1098" s="57"/>
      <c r="CH1098" s="57"/>
      <c r="CI1098" s="57"/>
      <c r="CJ1098" s="57"/>
      <c r="CK1098" s="57"/>
      <c r="CL1098" s="57"/>
      <c r="CM1098" s="57"/>
      <c r="CN1098" s="57"/>
      <c r="CO1098" s="57"/>
      <c r="CP1098" s="57"/>
      <c r="CQ1098" s="57"/>
      <c r="CR1098" s="57"/>
      <c r="CS1098" s="57"/>
      <c r="CT1098" s="57"/>
      <c r="CU1098" s="57"/>
      <c r="CV1098" s="57"/>
      <c r="CW1098" s="57"/>
      <c r="CX1098" s="57"/>
      <c r="CY1098" s="57"/>
      <c r="CZ1098" s="57"/>
      <c r="DA1098" s="57"/>
      <c r="DB1098" s="57"/>
      <c r="DC1098" s="57"/>
      <c r="DD1098" s="57"/>
      <c r="DE1098" s="57"/>
      <c r="DF1098" s="57"/>
      <c r="DG1098" s="57"/>
      <c r="DH1098" s="57"/>
      <c r="DI1098" s="57"/>
      <c r="DJ1098" s="57"/>
      <c r="DK1098" s="57"/>
      <c r="DL1098" s="57"/>
      <c r="DM1098" s="57"/>
      <c r="DN1098" s="57"/>
      <c r="DO1098" s="57"/>
      <c r="DP1098" s="57"/>
      <c r="DQ1098" s="57"/>
      <c r="DR1098" s="57"/>
      <c r="DS1098" s="57"/>
      <c r="DT1098" s="57"/>
      <c r="DU1098" s="57"/>
      <c r="DV1098" s="57"/>
      <c r="DW1098" s="57"/>
      <c r="DX1098" s="57"/>
      <c r="DY1098" s="57"/>
      <c r="DZ1098" s="57"/>
      <c r="EA1098" s="57"/>
      <c r="EB1098" s="57"/>
      <c r="EC1098" s="57"/>
      <c r="ED1098" s="57"/>
      <c r="EE1098" s="57"/>
      <c r="EF1098" s="57"/>
      <c r="EG1098" s="57"/>
      <c r="EH1098" s="57"/>
      <c r="EI1098" s="57"/>
      <c r="EJ1098" s="57"/>
      <c r="EK1098" s="57"/>
      <c r="EL1098" s="57"/>
      <c r="EM1098" s="57"/>
      <c r="EN1098" s="57"/>
      <c r="EO1098" s="57"/>
      <c r="EP1098" s="57"/>
      <c r="EQ1098" s="57"/>
      <c r="ER1098" s="57"/>
      <c r="ES1098" s="57"/>
      <c r="ET1098" s="57"/>
      <c r="EU1098" s="57"/>
      <c r="EV1098" s="57"/>
      <c r="EW1098" s="57"/>
      <c r="EX1098" s="57"/>
      <c r="EY1098" s="57"/>
      <c r="EZ1098" s="57"/>
      <c r="FA1098" s="57"/>
      <c r="FB1098" s="57"/>
      <c r="FC1098" s="57"/>
      <c r="FD1098" s="57"/>
      <c r="FE1098" s="57"/>
      <c r="FF1098" s="57"/>
      <c r="FG1098" s="57"/>
      <c r="FH1098" s="57"/>
      <c r="FI1098" s="57"/>
      <c r="FJ1098" s="57"/>
      <c r="FK1098" s="57"/>
      <c r="FL1098" s="57"/>
      <c r="FM1098" s="57"/>
      <c r="FN1098" s="57"/>
      <c r="FO1098" s="57"/>
      <c r="FP1098" s="57"/>
      <c r="FQ1098" s="57"/>
      <c r="FR1098" s="57"/>
      <c r="FS1098" s="57"/>
      <c r="FT1098" s="57"/>
      <c r="FU1098" s="57"/>
      <c r="FV1098" s="57"/>
      <c r="FW1098" s="57"/>
      <c r="FX1098" s="57"/>
      <c r="FY1098" s="57"/>
      <c r="FZ1098" s="57"/>
      <c r="GA1098" s="57"/>
      <c r="GB1098" s="57"/>
      <c r="GC1098" s="57"/>
      <c r="GD1098" s="57"/>
      <c r="GE1098" s="57"/>
      <c r="GF1098" s="57"/>
      <c r="GG1098" s="57"/>
      <c r="GH1098" s="57"/>
      <c r="GI1098" s="57"/>
      <c r="GJ1098" s="57"/>
      <c r="GK1098" s="57"/>
      <c r="GL1098" s="57"/>
      <c r="GM1098" s="57"/>
      <c r="GN1098" s="57"/>
      <c r="GO1098" s="57"/>
      <c r="GP1098" s="57"/>
      <c r="GQ1098" s="57"/>
      <c r="GR1098" s="57"/>
      <c r="GS1098" s="57"/>
      <c r="GT1098" s="57"/>
      <c r="GU1098" s="57"/>
      <c r="GV1098" s="57"/>
      <c r="GW1098" s="57"/>
      <c r="GX1098" s="57"/>
      <c r="GY1098" s="57"/>
      <c r="GZ1098" s="57"/>
      <c r="HA1098" s="57"/>
      <c r="HB1098" s="57"/>
      <c r="HC1098" s="57"/>
      <c r="HD1098" s="57"/>
      <c r="HE1098" s="57"/>
      <c r="HF1098" s="57"/>
      <c r="HG1098" s="57"/>
      <c r="HH1098" s="57"/>
      <c r="HI1098" s="57"/>
      <c r="HJ1098" s="57"/>
      <c r="HK1098" s="57"/>
      <c r="HL1098" s="57"/>
      <c r="HM1098" s="57"/>
      <c r="HN1098" s="57"/>
      <c r="HO1098" s="57"/>
      <c r="HP1098" s="57"/>
      <c r="HQ1098" s="57"/>
      <c r="HR1098" s="57"/>
      <c r="HS1098" s="57"/>
      <c r="HT1098" s="57"/>
      <c r="HU1098" s="57"/>
      <c r="HV1098" s="57"/>
      <c r="HW1098" s="57"/>
      <c r="HX1098" s="57"/>
      <c r="HY1098" s="57"/>
      <c r="HZ1098" s="57"/>
      <c r="IA1098" s="57"/>
      <c r="IB1098" s="57"/>
      <c r="IC1098" s="57"/>
    </row>
    <row r="1099" spans="4:237">
      <c r="D1099" s="57"/>
      <c r="E1099" s="57"/>
      <c r="F1099" s="57"/>
      <c r="G1099" s="57"/>
      <c r="H1099" s="57"/>
      <c r="I1099" s="57"/>
      <c r="J1099" s="57"/>
      <c r="K1099" s="57"/>
      <c r="L1099" s="57"/>
      <c r="M1099" s="57"/>
      <c r="N1099" s="57"/>
      <c r="O1099" s="57"/>
      <c r="P1099" s="57"/>
      <c r="Q1099" s="57"/>
      <c r="R1099" s="57"/>
      <c r="S1099" s="57"/>
      <c r="T1099" s="57"/>
      <c r="U1099" s="57"/>
      <c r="V1099" s="57"/>
      <c r="W1099" s="57"/>
      <c r="X1099" s="57"/>
      <c r="Y1099" s="57"/>
      <c r="Z1099" s="57"/>
      <c r="AA1099" s="57"/>
      <c r="AB1099" s="57"/>
      <c r="AC1099" s="57"/>
      <c r="AD1099" s="57"/>
      <c r="AE1099" s="57"/>
      <c r="AF1099" s="57"/>
      <c r="AG1099" s="57"/>
      <c r="AH1099" s="57"/>
      <c r="AI1099" s="57"/>
      <c r="AJ1099" s="57"/>
      <c r="AK1099" s="57"/>
      <c r="AL1099" s="57"/>
      <c r="AM1099" s="57"/>
      <c r="AN1099" s="57"/>
      <c r="AO1099" s="57"/>
      <c r="AP1099" s="57"/>
      <c r="AQ1099" s="57"/>
      <c r="AR1099" s="57"/>
      <c r="AS1099" s="57"/>
      <c r="AT1099" s="57"/>
      <c r="AU1099" s="57"/>
      <c r="AV1099" s="57"/>
      <c r="AW1099" s="57"/>
      <c r="AX1099" s="57"/>
      <c r="AY1099" s="57"/>
      <c r="AZ1099" s="57"/>
      <c r="BA1099" s="57"/>
      <c r="BB1099" s="57"/>
      <c r="BC1099" s="57"/>
      <c r="BD1099" s="57"/>
      <c r="BE1099" s="57"/>
      <c r="BF1099" s="57"/>
      <c r="BG1099" s="57"/>
      <c r="BH1099" s="57"/>
      <c r="BI1099" s="57"/>
      <c r="BJ1099" s="57"/>
      <c r="BK1099" s="57"/>
      <c r="BL1099" s="57"/>
      <c r="BM1099" s="57"/>
      <c r="BN1099" s="57"/>
      <c r="BO1099" s="57"/>
      <c r="BP1099" s="57"/>
      <c r="BQ1099" s="57"/>
      <c r="BR1099" s="57"/>
      <c r="BS1099" s="57"/>
      <c r="BT1099" s="57"/>
      <c r="BU1099" s="57"/>
      <c r="BV1099" s="57"/>
      <c r="BW1099" s="57"/>
      <c r="BX1099" s="57"/>
      <c r="BY1099" s="57"/>
      <c r="BZ1099" s="57"/>
      <c r="CA1099" s="57"/>
      <c r="CB1099" s="57"/>
      <c r="CC1099" s="57"/>
      <c r="CD1099" s="57"/>
      <c r="CE1099" s="57"/>
      <c r="CF1099" s="57"/>
      <c r="CG1099" s="57"/>
      <c r="CH1099" s="57"/>
      <c r="CI1099" s="57"/>
      <c r="CJ1099" s="57"/>
      <c r="CK1099" s="57"/>
      <c r="CL1099" s="57"/>
      <c r="CM1099" s="57"/>
      <c r="CN1099" s="57"/>
      <c r="CO1099" s="57"/>
      <c r="CP1099" s="57"/>
      <c r="CQ1099" s="57"/>
      <c r="CR1099" s="57"/>
      <c r="CS1099" s="57"/>
      <c r="CT1099" s="57"/>
      <c r="CU1099" s="57"/>
      <c r="CV1099" s="57"/>
      <c r="CW1099" s="57"/>
      <c r="CX1099" s="57"/>
      <c r="CY1099" s="57"/>
      <c r="CZ1099" s="57"/>
      <c r="DA1099" s="57"/>
      <c r="DB1099" s="57"/>
      <c r="DC1099" s="57"/>
      <c r="DD1099" s="57"/>
      <c r="DE1099" s="57"/>
      <c r="DF1099" s="57"/>
      <c r="DG1099" s="57"/>
      <c r="DH1099" s="57"/>
      <c r="DI1099" s="57"/>
      <c r="DJ1099" s="57"/>
      <c r="DK1099" s="57"/>
      <c r="DL1099" s="57"/>
      <c r="DM1099" s="57"/>
      <c r="DN1099" s="57"/>
      <c r="DO1099" s="57"/>
      <c r="DP1099" s="57"/>
      <c r="DQ1099" s="57"/>
      <c r="DR1099" s="57"/>
      <c r="DS1099" s="57"/>
      <c r="DT1099" s="57"/>
      <c r="DU1099" s="57"/>
      <c r="DV1099" s="57"/>
      <c r="DW1099" s="57"/>
      <c r="DX1099" s="57"/>
      <c r="DY1099" s="57"/>
      <c r="DZ1099" s="57"/>
      <c r="EA1099" s="57"/>
      <c r="EB1099" s="57"/>
      <c r="EC1099" s="57"/>
      <c r="ED1099" s="57"/>
      <c r="EE1099" s="57"/>
      <c r="EF1099" s="57"/>
      <c r="EG1099" s="57"/>
      <c r="EH1099" s="57"/>
      <c r="EI1099" s="57"/>
      <c r="EJ1099" s="57"/>
      <c r="EK1099" s="57"/>
      <c r="EL1099" s="57"/>
      <c r="EM1099" s="57"/>
      <c r="EN1099" s="57"/>
      <c r="EO1099" s="57"/>
      <c r="EP1099" s="57"/>
      <c r="EQ1099" s="57"/>
      <c r="ER1099" s="57"/>
      <c r="ES1099" s="57"/>
      <c r="ET1099" s="57"/>
      <c r="EU1099" s="57"/>
      <c r="EV1099" s="57"/>
      <c r="EW1099" s="57"/>
      <c r="EX1099" s="57"/>
      <c r="EY1099" s="57"/>
      <c r="EZ1099" s="57"/>
      <c r="FA1099" s="57"/>
      <c r="FB1099" s="57"/>
      <c r="FC1099" s="57"/>
      <c r="FD1099" s="57"/>
      <c r="FE1099" s="57"/>
      <c r="FF1099" s="57"/>
      <c r="FG1099" s="57"/>
      <c r="FH1099" s="57"/>
      <c r="FI1099" s="57"/>
      <c r="FJ1099" s="57"/>
      <c r="FK1099" s="57"/>
      <c r="FL1099" s="57"/>
      <c r="FM1099" s="57"/>
      <c r="FN1099" s="57"/>
      <c r="FO1099" s="57"/>
      <c r="FP1099" s="57"/>
      <c r="FQ1099" s="57"/>
      <c r="FR1099" s="57"/>
      <c r="FS1099" s="57"/>
      <c r="FT1099" s="57"/>
      <c r="FU1099" s="57"/>
      <c r="FV1099" s="57"/>
      <c r="FW1099" s="57"/>
      <c r="FX1099" s="57"/>
      <c r="FY1099" s="57"/>
      <c r="FZ1099" s="57"/>
      <c r="GA1099" s="57"/>
      <c r="GB1099" s="57"/>
      <c r="GC1099" s="57"/>
      <c r="GD1099" s="57"/>
      <c r="GE1099" s="57"/>
      <c r="GF1099" s="57"/>
      <c r="GG1099" s="57"/>
      <c r="GH1099" s="57"/>
      <c r="GI1099" s="57"/>
      <c r="GJ1099" s="57"/>
      <c r="GK1099" s="57"/>
      <c r="GL1099" s="57"/>
      <c r="GM1099" s="57"/>
      <c r="GN1099" s="57"/>
      <c r="GO1099" s="57"/>
      <c r="GP1099" s="57"/>
      <c r="GQ1099" s="57"/>
      <c r="GR1099" s="57"/>
      <c r="GS1099" s="57"/>
      <c r="GT1099" s="57"/>
      <c r="GU1099" s="57"/>
      <c r="GV1099" s="57"/>
      <c r="GW1099" s="57"/>
      <c r="GX1099" s="57"/>
      <c r="GY1099" s="57"/>
      <c r="GZ1099" s="57"/>
      <c r="HA1099" s="57"/>
      <c r="HB1099" s="57"/>
      <c r="HC1099" s="57"/>
      <c r="HD1099" s="57"/>
      <c r="HE1099" s="57"/>
      <c r="HF1099" s="57"/>
      <c r="HG1099" s="57"/>
      <c r="HH1099" s="57"/>
      <c r="HI1099" s="57"/>
      <c r="HJ1099" s="57"/>
      <c r="HK1099" s="57"/>
      <c r="HL1099" s="57"/>
      <c r="HM1099" s="57"/>
      <c r="HN1099" s="57"/>
      <c r="HO1099" s="57"/>
      <c r="HP1099" s="57"/>
      <c r="HQ1099" s="57"/>
      <c r="HR1099" s="57"/>
      <c r="HS1099" s="57"/>
      <c r="HT1099" s="57"/>
      <c r="HU1099" s="57"/>
      <c r="HV1099" s="57"/>
      <c r="HW1099" s="57"/>
      <c r="HX1099" s="57"/>
      <c r="HY1099" s="57"/>
      <c r="HZ1099" s="57"/>
      <c r="IA1099" s="57"/>
      <c r="IB1099" s="57"/>
      <c r="IC1099" s="57"/>
    </row>
    <row r="1100" spans="4:237">
      <c r="D1100" s="57"/>
      <c r="E1100" s="57"/>
      <c r="F1100" s="57"/>
      <c r="G1100" s="57"/>
      <c r="H1100" s="57"/>
      <c r="I1100" s="57"/>
      <c r="J1100" s="57"/>
      <c r="K1100" s="57"/>
      <c r="L1100" s="57"/>
      <c r="M1100" s="57"/>
      <c r="N1100" s="57"/>
      <c r="O1100" s="57"/>
      <c r="P1100" s="57"/>
      <c r="Q1100" s="57"/>
      <c r="R1100" s="57"/>
      <c r="S1100" s="57"/>
      <c r="T1100" s="57"/>
      <c r="U1100" s="57"/>
      <c r="V1100" s="57"/>
      <c r="W1100" s="57"/>
      <c r="X1100" s="57"/>
      <c r="Y1100" s="57"/>
      <c r="Z1100" s="57"/>
      <c r="AA1100" s="57"/>
      <c r="AB1100" s="57"/>
      <c r="AC1100" s="57"/>
      <c r="AD1100" s="57"/>
      <c r="AE1100" s="57"/>
      <c r="AF1100" s="57"/>
      <c r="AG1100" s="57"/>
      <c r="AH1100" s="57"/>
      <c r="AI1100" s="57"/>
      <c r="AJ1100" s="57"/>
      <c r="AK1100" s="57"/>
      <c r="AL1100" s="57"/>
      <c r="AM1100" s="57"/>
      <c r="AN1100" s="57"/>
      <c r="AO1100" s="57"/>
      <c r="AP1100" s="57"/>
      <c r="AQ1100" s="57"/>
      <c r="AR1100" s="57"/>
      <c r="AS1100" s="57"/>
      <c r="AT1100" s="57"/>
      <c r="AU1100" s="57"/>
      <c r="AV1100" s="57"/>
      <c r="AW1100" s="57"/>
      <c r="AX1100" s="57"/>
      <c r="AY1100" s="57"/>
      <c r="AZ1100" s="57"/>
      <c r="BA1100" s="57"/>
      <c r="BB1100" s="57"/>
      <c r="BC1100" s="57"/>
      <c r="BD1100" s="57"/>
      <c r="BE1100" s="57"/>
      <c r="BF1100" s="57"/>
      <c r="BG1100" s="57"/>
      <c r="BH1100" s="57"/>
      <c r="BI1100" s="57"/>
      <c r="BJ1100" s="57"/>
      <c r="BK1100" s="57"/>
      <c r="BL1100" s="57"/>
      <c r="BM1100" s="57"/>
      <c r="BN1100" s="57"/>
      <c r="BO1100" s="57"/>
      <c r="BP1100" s="57"/>
      <c r="BQ1100" s="57"/>
      <c r="BR1100" s="57"/>
      <c r="BS1100" s="57"/>
      <c r="BT1100" s="57"/>
      <c r="BU1100" s="57"/>
      <c r="BV1100" s="57"/>
      <c r="BW1100" s="57"/>
      <c r="BX1100" s="57"/>
      <c r="BY1100" s="57"/>
      <c r="BZ1100" s="57"/>
      <c r="CA1100" s="57"/>
      <c r="CB1100" s="57"/>
      <c r="CC1100" s="57"/>
      <c r="CD1100" s="57"/>
      <c r="CE1100" s="57"/>
      <c r="CF1100" s="57"/>
      <c r="CG1100" s="57"/>
      <c r="CH1100" s="57"/>
      <c r="CI1100" s="57"/>
      <c r="CJ1100" s="57"/>
      <c r="CK1100" s="57"/>
      <c r="CL1100" s="57"/>
      <c r="CM1100" s="57"/>
      <c r="CN1100" s="57"/>
      <c r="CO1100" s="57"/>
      <c r="CP1100" s="57"/>
      <c r="CQ1100" s="57"/>
      <c r="CR1100" s="57"/>
      <c r="CS1100" s="57"/>
      <c r="CT1100" s="57"/>
      <c r="CU1100" s="57"/>
      <c r="CV1100" s="57"/>
      <c r="CW1100" s="57"/>
      <c r="CX1100" s="57"/>
      <c r="CY1100" s="57"/>
      <c r="CZ1100" s="57"/>
      <c r="DA1100" s="57"/>
      <c r="DB1100" s="57"/>
      <c r="DC1100" s="57"/>
      <c r="DD1100" s="57"/>
      <c r="DE1100" s="57"/>
      <c r="DF1100" s="57"/>
      <c r="DG1100" s="57"/>
      <c r="DH1100" s="57"/>
      <c r="DI1100" s="57"/>
      <c r="DJ1100" s="57"/>
      <c r="DK1100" s="57"/>
      <c r="DL1100" s="57"/>
      <c r="DM1100" s="57"/>
      <c r="DN1100" s="57"/>
      <c r="DO1100" s="57"/>
      <c r="DP1100" s="57"/>
      <c r="DQ1100" s="57"/>
      <c r="DR1100" s="57"/>
      <c r="DS1100" s="57"/>
      <c r="DT1100" s="57"/>
      <c r="DU1100" s="57"/>
      <c r="DV1100" s="57"/>
      <c r="DW1100" s="57"/>
      <c r="DX1100" s="57"/>
      <c r="DY1100" s="57"/>
      <c r="DZ1100" s="57"/>
      <c r="EA1100" s="57"/>
      <c r="EB1100" s="57"/>
      <c r="EC1100" s="57"/>
      <c r="ED1100" s="57"/>
      <c r="EE1100" s="57"/>
      <c r="EF1100" s="57"/>
      <c r="EG1100" s="57"/>
      <c r="EH1100" s="57"/>
      <c r="EI1100" s="57"/>
      <c r="EJ1100" s="57"/>
      <c r="EK1100" s="57"/>
      <c r="EL1100" s="57"/>
      <c r="EM1100" s="57"/>
      <c r="EN1100" s="57"/>
      <c r="EO1100" s="57"/>
      <c r="EP1100" s="57"/>
      <c r="EQ1100" s="57"/>
      <c r="ER1100" s="57"/>
      <c r="ES1100" s="57"/>
      <c r="ET1100" s="57"/>
      <c r="EU1100" s="57"/>
      <c r="EV1100" s="57"/>
      <c r="EW1100" s="57"/>
      <c r="EX1100" s="57"/>
      <c r="EY1100" s="57"/>
      <c r="EZ1100" s="57"/>
      <c r="FA1100" s="57"/>
      <c r="FB1100" s="57"/>
      <c r="FC1100" s="57"/>
      <c r="FD1100" s="57"/>
      <c r="FE1100" s="57"/>
      <c r="FF1100" s="57"/>
      <c r="FG1100" s="57"/>
      <c r="FH1100" s="57"/>
      <c r="FI1100" s="57"/>
      <c r="FJ1100" s="57"/>
      <c r="FK1100" s="57"/>
      <c r="FL1100" s="57"/>
      <c r="FM1100" s="57"/>
      <c r="FN1100" s="57"/>
      <c r="FO1100" s="57"/>
      <c r="FP1100" s="57"/>
      <c r="FQ1100" s="57"/>
      <c r="FR1100" s="57"/>
      <c r="FS1100" s="57"/>
      <c r="FT1100" s="57"/>
      <c r="FU1100" s="57"/>
      <c r="FV1100" s="57"/>
      <c r="FW1100" s="57"/>
      <c r="FX1100" s="57"/>
      <c r="FY1100" s="57"/>
      <c r="FZ1100" s="57"/>
      <c r="GA1100" s="57"/>
      <c r="GB1100" s="57"/>
      <c r="GC1100" s="57"/>
      <c r="GD1100" s="57"/>
      <c r="GE1100" s="57"/>
      <c r="GF1100" s="57"/>
      <c r="GG1100" s="57"/>
      <c r="GH1100" s="57"/>
      <c r="GI1100" s="57"/>
      <c r="GJ1100" s="57"/>
      <c r="GK1100" s="57"/>
      <c r="GL1100" s="57"/>
      <c r="GM1100" s="57"/>
      <c r="GN1100" s="57"/>
      <c r="GO1100" s="57"/>
      <c r="GP1100" s="57"/>
      <c r="GQ1100" s="57"/>
      <c r="GR1100" s="57"/>
      <c r="GS1100" s="57"/>
      <c r="GT1100" s="57"/>
      <c r="GU1100" s="57"/>
      <c r="GV1100" s="57"/>
      <c r="GW1100" s="57"/>
      <c r="GX1100" s="57"/>
      <c r="GY1100" s="57"/>
      <c r="GZ1100" s="57"/>
      <c r="HA1100" s="57"/>
      <c r="HB1100" s="57"/>
      <c r="HC1100" s="57"/>
      <c r="HD1100" s="57"/>
      <c r="HE1100" s="57"/>
      <c r="HF1100" s="57"/>
      <c r="HG1100" s="57"/>
      <c r="HH1100" s="57"/>
      <c r="HI1100" s="57"/>
      <c r="HJ1100" s="57"/>
      <c r="HK1100" s="57"/>
      <c r="HL1100" s="57"/>
      <c r="HM1100" s="57"/>
      <c r="HN1100" s="57"/>
      <c r="HO1100" s="57"/>
      <c r="HP1100" s="57"/>
      <c r="HQ1100" s="57"/>
      <c r="HR1100" s="57"/>
      <c r="HS1100" s="57"/>
      <c r="HT1100" s="57"/>
      <c r="HU1100" s="57"/>
      <c r="HV1100" s="57"/>
      <c r="HW1100" s="57"/>
      <c r="HX1100" s="57"/>
      <c r="HY1100" s="57"/>
      <c r="HZ1100" s="57"/>
      <c r="IA1100" s="57"/>
      <c r="IB1100" s="57"/>
      <c r="IC1100" s="57"/>
    </row>
    <row r="1101" spans="4:237">
      <c r="D1101" s="57"/>
      <c r="E1101" s="57"/>
      <c r="F1101" s="57"/>
      <c r="G1101" s="57"/>
      <c r="H1101" s="57"/>
      <c r="I1101" s="57"/>
      <c r="J1101" s="57"/>
      <c r="K1101" s="57"/>
      <c r="L1101" s="57"/>
      <c r="M1101" s="57"/>
      <c r="N1101" s="57"/>
      <c r="O1101" s="57"/>
      <c r="P1101" s="57"/>
      <c r="Q1101" s="57"/>
      <c r="R1101" s="57"/>
      <c r="S1101" s="57"/>
      <c r="T1101" s="57"/>
      <c r="U1101" s="57"/>
      <c r="V1101" s="57"/>
      <c r="W1101" s="57"/>
      <c r="X1101" s="57"/>
      <c r="Y1101" s="57"/>
      <c r="Z1101" s="57"/>
      <c r="AA1101" s="57"/>
      <c r="AB1101" s="57"/>
      <c r="AC1101" s="57"/>
      <c r="AD1101" s="57"/>
      <c r="AE1101" s="57"/>
      <c r="AF1101" s="57"/>
      <c r="AG1101" s="57"/>
      <c r="AH1101" s="57"/>
      <c r="AI1101" s="57"/>
      <c r="AJ1101" s="57"/>
      <c r="AK1101" s="57"/>
      <c r="AL1101" s="57"/>
      <c r="AM1101" s="57"/>
      <c r="AN1101" s="57"/>
      <c r="AO1101" s="57"/>
      <c r="AP1101" s="57"/>
      <c r="AQ1101" s="57"/>
      <c r="AR1101" s="57"/>
      <c r="AS1101" s="57"/>
      <c r="AT1101" s="57"/>
      <c r="AU1101" s="57"/>
      <c r="AV1101" s="57"/>
      <c r="AW1101" s="57"/>
      <c r="AX1101" s="57"/>
      <c r="AY1101" s="57"/>
      <c r="AZ1101" s="57"/>
      <c r="BA1101" s="57"/>
      <c r="BB1101" s="57"/>
      <c r="BC1101" s="57"/>
      <c r="BD1101" s="57"/>
      <c r="BE1101" s="57"/>
      <c r="BF1101" s="57"/>
      <c r="BG1101" s="57"/>
      <c r="BH1101" s="57"/>
      <c r="BI1101" s="57"/>
      <c r="BJ1101" s="57"/>
      <c r="BK1101" s="57"/>
      <c r="BL1101" s="57"/>
      <c r="BM1101" s="57"/>
      <c r="BN1101" s="57"/>
      <c r="BO1101" s="57"/>
      <c r="BP1101" s="57"/>
      <c r="BQ1101" s="57"/>
      <c r="BR1101" s="57"/>
      <c r="BS1101" s="57"/>
      <c r="BT1101" s="57"/>
      <c r="BU1101" s="57"/>
      <c r="BV1101" s="57"/>
      <c r="BW1101" s="57"/>
      <c r="BX1101" s="57"/>
      <c r="BY1101" s="57"/>
      <c r="BZ1101" s="57"/>
      <c r="CA1101" s="57"/>
      <c r="CB1101" s="57"/>
      <c r="CC1101" s="57"/>
      <c r="CD1101" s="57"/>
      <c r="CE1101" s="57"/>
      <c r="CF1101" s="57"/>
      <c r="CG1101" s="57"/>
      <c r="CH1101" s="57"/>
      <c r="CI1101" s="57"/>
      <c r="CJ1101" s="57"/>
      <c r="CK1101" s="57"/>
      <c r="CL1101" s="57"/>
      <c r="CM1101" s="57"/>
      <c r="CN1101" s="57"/>
      <c r="CO1101" s="57"/>
      <c r="CP1101" s="57"/>
      <c r="CQ1101" s="57"/>
      <c r="CR1101" s="57"/>
      <c r="CS1101" s="57"/>
      <c r="CT1101" s="57"/>
      <c r="CU1101" s="57"/>
      <c r="CV1101" s="57"/>
      <c r="CW1101" s="57"/>
      <c r="CX1101" s="57"/>
      <c r="CY1101" s="57"/>
      <c r="CZ1101" s="57"/>
      <c r="DA1101" s="57"/>
      <c r="DB1101" s="57"/>
      <c r="DC1101" s="57"/>
      <c r="DD1101" s="57"/>
      <c r="DE1101" s="57"/>
      <c r="DF1101" s="57"/>
      <c r="DG1101" s="57"/>
      <c r="DH1101" s="57"/>
      <c r="DI1101" s="57"/>
      <c r="DJ1101" s="57"/>
      <c r="DK1101" s="57"/>
      <c r="DL1101" s="57"/>
      <c r="DM1101" s="57"/>
      <c r="DN1101" s="57"/>
      <c r="DO1101" s="57"/>
      <c r="DP1101" s="57"/>
      <c r="DQ1101" s="57"/>
      <c r="DR1101" s="57"/>
      <c r="DS1101" s="57"/>
      <c r="DT1101" s="57"/>
      <c r="DU1101" s="57"/>
      <c r="DV1101" s="57"/>
      <c r="DW1101" s="57"/>
      <c r="DX1101" s="57"/>
      <c r="DY1101" s="57"/>
      <c r="DZ1101" s="57"/>
      <c r="EA1101" s="57"/>
      <c r="EB1101" s="57"/>
      <c r="EC1101" s="57"/>
      <c r="ED1101" s="57"/>
      <c r="EE1101" s="57"/>
      <c r="EF1101" s="57"/>
      <c r="EG1101" s="57"/>
      <c r="EH1101" s="57"/>
      <c r="EI1101" s="57"/>
      <c r="EJ1101" s="57"/>
      <c r="EK1101" s="57"/>
      <c r="EL1101" s="57"/>
      <c r="EM1101" s="57"/>
      <c r="EN1101" s="57"/>
      <c r="EO1101" s="57"/>
      <c r="EP1101" s="57"/>
      <c r="EQ1101" s="57"/>
      <c r="ER1101" s="57"/>
      <c r="ES1101" s="57"/>
      <c r="ET1101" s="57"/>
      <c r="EU1101" s="57"/>
      <c r="EV1101" s="57"/>
      <c r="EW1101" s="57"/>
      <c r="EX1101" s="57"/>
      <c r="EY1101" s="57"/>
      <c r="EZ1101" s="57"/>
      <c r="FA1101" s="57"/>
      <c r="FB1101" s="57"/>
      <c r="FC1101" s="57"/>
      <c r="FD1101" s="57"/>
      <c r="FE1101" s="57"/>
      <c r="FF1101" s="57"/>
      <c r="FG1101" s="57"/>
      <c r="FH1101" s="57"/>
      <c r="FI1101" s="57"/>
      <c r="FJ1101" s="57"/>
      <c r="FK1101" s="57"/>
      <c r="FL1101" s="57"/>
      <c r="FM1101" s="57"/>
      <c r="FN1101" s="57"/>
      <c r="FO1101" s="57"/>
      <c r="FP1101" s="57"/>
      <c r="FQ1101" s="57"/>
      <c r="FR1101" s="57"/>
      <c r="FS1101" s="57"/>
      <c r="FT1101" s="57"/>
      <c r="FU1101" s="57"/>
      <c r="FV1101" s="57"/>
      <c r="FW1101" s="57"/>
      <c r="FX1101" s="57"/>
      <c r="FY1101" s="57"/>
      <c r="FZ1101" s="57"/>
      <c r="GA1101" s="57"/>
      <c r="GB1101" s="57"/>
      <c r="GC1101" s="57"/>
      <c r="GD1101" s="57"/>
      <c r="GE1101" s="57"/>
      <c r="GF1101" s="57"/>
      <c r="GG1101" s="57"/>
      <c r="GH1101" s="57"/>
      <c r="GI1101" s="57"/>
      <c r="GJ1101" s="57"/>
      <c r="GK1101" s="57"/>
      <c r="GL1101" s="57"/>
      <c r="GM1101" s="57"/>
      <c r="GN1101" s="57"/>
      <c r="GO1101" s="57"/>
      <c r="GP1101" s="57"/>
      <c r="GQ1101" s="57"/>
      <c r="GR1101" s="57"/>
      <c r="GS1101" s="57"/>
      <c r="GT1101" s="57"/>
      <c r="GU1101" s="57"/>
      <c r="GV1101" s="57"/>
      <c r="GW1101" s="57"/>
      <c r="GX1101" s="57"/>
      <c r="GY1101" s="57"/>
      <c r="GZ1101" s="57"/>
      <c r="HA1101" s="57"/>
      <c r="HB1101" s="57"/>
      <c r="HC1101" s="57"/>
      <c r="HD1101" s="57"/>
      <c r="HE1101" s="57"/>
      <c r="HF1101" s="57"/>
      <c r="HG1101" s="57"/>
      <c r="HH1101" s="57"/>
      <c r="HI1101" s="57"/>
      <c r="HJ1101" s="57"/>
      <c r="HK1101" s="57"/>
      <c r="HL1101" s="57"/>
      <c r="HM1101" s="57"/>
      <c r="HN1101" s="57"/>
      <c r="HO1101" s="57"/>
      <c r="HP1101" s="57"/>
      <c r="HQ1101" s="57"/>
      <c r="HR1101" s="57"/>
      <c r="HS1101" s="57"/>
      <c r="HT1101" s="57"/>
      <c r="HU1101" s="57"/>
      <c r="HV1101" s="57"/>
      <c r="HW1101" s="57"/>
      <c r="HX1101" s="57"/>
      <c r="HY1101" s="57"/>
      <c r="HZ1101" s="57"/>
      <c r="IA1101" s="57"/>
      <c r="IB1101" s="57"/>
      <c r="IC1101" s="57"/>
    </row>
    <row r="1102" spans="4:237">
      <c r="D1102" s="57"/>
      <c r="E1102" s="57"/>
      <c r="F1102" s="57"/>
      <c r="G1102" s="57"/>
      <c r="H1102" s="57"/>
      <c r="I1102" s="57"/>
      <c r="J1102" s="57"/>
      <c r="K1102" s="57"/>
      <c r="L1102" s="57"/>
      <c r="M1102" s="57"/>
      <c r="N1102" s="57"/>
      <c r="O1102" s="57"/>
      <c r="P1102" s="57"/>
      <c r="Q1102" s="57"/>
      <c r="R1102" s="57"/>
      <c r="S1102" s="57"/>
      <c r="T1102" s="57"/>
      <c r="U1102" s="57"/>
      <c r="V1102" s="57"/>
      <c r="W1102" s="57"/>
      <c r="X1102" s="57"/>
      <c r="Y1102" s="57"/>
      <c r="Z1102" s="57"/>
      <c r="AA1102" s="57"/>
      <c r="AB1102" s="57"/>
      <c r="AC1102" s="57"/>
      <c r="AD1102" s="57"/>
      <c r="AE1102" s="57"/>
      <c r="AF1102" s="57"/>
      <c r="AG1102" s="57"/>
      <c r="AH1102" s="57"/>
      <c r="AI1102" s="57"/>
      <c r="AJ1102" s="57"/>
      <c r="AK1102" s="57"/>
      <c r="AL1102" s="57"/>
      <c r="AM1102" s="57"/>
      <c r="AN1102" s="57"/>
      <c r="AO1102" s="57"/>
      <c r="AP1102" s="57"/>
      <c r="AQ1102" s="57"/>
      <c r="AR1102" s="57"/>
      <c r="AS1102" s="57"/>
      <c r="AT1102" s="57"/>
      <c r="AU1102" s="57"/>
      <c r="AV1102" s="57"/>
      <c r="AW1102" s="57"/>
      <c r="AX1102" s="57"/>
      <c r="AY1102" s="57"/>
      <c r="AZ1102" s="57"/>
      <c r="BA1102" s="57"/>
      <c r="BB1102" s="57"/>
      <c r="BC1102" s="57"/>
      <c r="BD1102" s="57"/>
      <c r="BE1102" s="57"/>
      <c r="BF1102" s="57"/>
      <c r="BG1102" s="57"/>
      <c r="BH1102" s="57"/>
      <c r="BI1102" s="57"/>
      <c r="BJ1102" s="57"/>
      <c r="BK1102" s="57"/>
      <c r="BL1102" s="57"/>
      <c r="BM1102" s="57"/>
      <c r="BN1102" s="57"/>
      <c r="BO1102" s="57"/>
      <c r="BP1102" s="57"/>
      <c r="BQ1102" s="57"/>
      <c r="BR1102" s="57"/>
      <c r="BS1102" s="57"/>
      <c r="BT1102" s="57"/>
      <c r="BU1102" s="57"/>
      <c r="BV1102" s="57"/>
      <c r="BW1102" s="57"/>
      <c r="BX1102" s="57"/>
      <c r="BY1102" s="57"/>
      <c r="BZ1102" s="57"/>
      <c r="CA1102" s="57"/>
      <c r="CB1102" s="57"/>
      <c r="CC1102" s="57"/>
      <c r="CD1102" s="57"/>
      <c r="CE1102" s="57"/>
      <c r="CF1102" s="57"/>
      <c r="CG1102" s="57"/>
      <c r="CH1102" s="57"/>
      <c r="CI1102" s="57"/>
      <c r="CJ1102" s="57"/>
      <c r="CK1102" s="57"/>
      <c r="CL1102" s="57"/>
      <c r="CM1102" s="57"/>
      <c r="CN1102" s="57"/>
      <c r="CO1102" s="57"/>
      <c r="CP1102" s="57"/>
      <c r="CQ1102" s="57"/>
      <c r="CR1102" s="57"/>
      <c r="CS1102" s="57"/>
      <c r="CT1102" s="57"/>
      <c r="CU1102" s="57"/>
      <c r="CV1102" s="57"/>
      <c r="CW1102" s="57"/>
      <c r="CX1102" s="57"/>
      <c r="CY1102" s="57"/>
      <c r="CZ1102" s="57"/>
      <c r="DA1102" s="57"/>
      <c r="DB1102" s="57"/>
      <c r="DC1102" s="57"/>
      <c r="DD1102" s="57"/>
      <c r="DE1102" s="57"/>
      <c r="DF1102" s="57"/>
      <c r="DG1102" s="57"/>
      <c r="DH1102" s="57"/>
      <c r="DI1102" s="57"/>
      <c r="DJ1102" s="57"/>
      <c r="DK1102" s="57"/>
      <c r="DL1102" s="57"/>
      <c r="DM1102" s="57"/>
      <c r="DN1102" s="57"/>
      <c r="DO1102" s="57"/>
      <c r="DP1102" s="57"/>
      <c r="DQ1102" s="57"/>
      <c r="DR1102" s="57"/>
      <c r="DS1102" s="57"/>
      <c r="DT1102" s="57"/>
      <c r="DU1102" s="57"/>
      <c r="DV1102" s="57"/>
      <c r="DW1102" s="57"/>
      <c r="DX1102" s="57"/>
      <c r="DY1102" s="57"/>
      <c r="DZ1102" s="57"/>
      <c r="EA1102" s="57"/>
      <c r="EB1102" s="57"/>
      <c r="EC1102" s="57"/>
      <c r="ED1102" s="57"/>
      <c r="EE1102" s="57"/>
      <c r="EF1102" s="57"/>
      <c r="EG1102" s="57"/>
      <c r="EH1102" s="57"/>
      <c r="EI1102" s="57"/>
      <c r="EJ1102" s="57"/>
      <c r="EK1102" s="57"/>
      <c r="EL1102" s="57"/>
      <c r="EM1102" s="57"/>
      <c r="EN1102" s="57"/>
      <c r="EO1102" s="57"/>
      <c r="EP1102" s="57"/>
      <c r="EQ1102" s="57"/>
      <c r="ER1102" s="57"/>
      <c r="ES1102" s="57"/>
      <c r="ET1102" s="57"/>
      <c r="EU1102" s="57"/>
      <c r="EV1102" s="57"/>
      <c r="EW1102" s="57"/>
      <c r="EX1102" s="57"/>
      <c r="EY1102" s="57"/>
      <c r="EZ1102" s="57"/>
      <c r="FA1102" s="57"/>
      <c r="FB1102" s="57"/>
      <c r="FC1102" s="57"/>
      <c r="FD1102" s="57"/>
      <c r="FE1102" s="57"/>
      <c r="FF1102" s="57"/>
      <c r="FG1102" s="57"/>
      <c r="FH1102" s="57"/>
      <c r="FI1102" s="57"/>
      <c r="FJ1102" s="57"/>
      <c r="FK1102" s="57"/>
      <c r="FL1102" s="57"/>
      <c r="FM1102" s="57"/>
      <c r="FN1102" s="57"/>
      <c r="FO1102" s="57"/>
      <c r="FP1102" s="57"/>
      <c r="FQ1102" s="57"/>
      <c r="FR1102" s="57"/>
      <c r="FS1102" s="57"/>
      <c r="FT1102" s="57"/>
      <c r="FU1102" s="57"/>
      <c r="FV1102" s="57"/>
      <c r="FW1102" s="57"/>
      <c r="FX1102" s="57"/>
      <c r="FY1102" s="57"/>
      <c r="FZ1102" s="57"/>
      <c r="GA1102" s="57"/>
      <c r="GB1102" s="57"/>
      <c r="GC1102" s="57"/>
      <c r="GD1102" s="57"/>
      <c r="GE1102" s="57"/>
      <c r="GF1102" s="57"/>
      <c r="GG1102" s="57"/>
      <c r="GH1102" s="57"/>
      <c r="GI1102" s="57"/>
      <c r="GJ1102" s="57"/>
      <c r="GK1102" s="57"/>
      <c r="GL1102" s="57"/>
      <c r="GM1102" s="57"/>
      <c r="GN1102" s="57"/>
      <c r="GO1102" s="57"/>
      <c r="GP1102" s="57"/>
      <c r="GQ1102" s="57"/>
      <c r="GR1102" s="57"/>
      <c r="GS1102" s="57"/>
      <c r="GT1102" s="57"/>
      <c r="GU1102" s="57"/>
      <c r="GV1102" s="57"/>
      <c r="GW1102" s="57"/>
      <c r="GX1102" s="57"/>
      <c r="GY1102" s="57"/>
      <c r="GZ1102" s="57"/>
      <c r="HA1102" s="57"/>
      <c r="HB1102" s="57"/>
      <c r="HC1102" s="57"/>
      <c r="HD1102" s="57"/>
      <c r="HE1102" s="57"/>
      <c r="HF1102" s="57"/>
      <c r="HG1102" s="57"/>
      <c r="HH1102" s="57"/>
      <c r="HI1102" s="57"/>
      <c r="HJ1102" s="57"/>
      <c r="HK1102" s="57"/>
      <c r="HL1102" s="57"/>
      <c r="HM1102" s="57"/>
      <c r="HN1102" s="57"/>
      <c r="HO1102" s="57"/>
      <c r="HP1102" s="57"/>
      <c r="HQ1102" s="57"/>
      <c r="HR1102" s="57"/>
      <c r="HS1102" s="57"/>
      <c r="HT1102" s="57"/>
      <c r="HU1102" s="57"/>
      <c r="HV1102" s="57"/>
      <c r="HW1102" s="57"/>
      <c r="HX1102" s="57"/>
      <c r="HY1102" s="57"/>
      <c r="HZ1102" s="57"/>
      <c r="IA1102" s="57"/>
      <c r="IB1102" s="57"/>
      <c r="IC1102" s="57"/>
    </row>
    <row r="1103" spans="4:237">
      <c r="D1103" s="57"/>
      <c r="E1103" s="57"/>
      <c r="F1103" s="57"/>
      <c r="G1103" s="57"/>
      <c r="H1103" s="57"/>
      <c r="I1103" s="57"/>
      <c r="J1103" s="57"/>
      <c r="K1103" s="57"/>
      <c r="L1103" s="57"/>
      <c r="M1103" s="57"/>
      <c r="N1103" s="57"/>
      <c r="O1103" s="57"/>
      <c r="P1103" s="57"/>
      <c r="Q1103" s="57"/>
      <c r="R1103" s="57"/>
      <c r="S1103" s="57"/>
      <c r="T1103" s="57"/>
      <c r="U1103" s="57"/>
      <c r="V1103" s="57"/>
      <c r="W1103" s="57"/>
      <c r="X1103" s="57"/>
      <c r="Y1103" s="57"/>
      <c r="Z1103" s="57"/>
      <c r="AA1103" s="57"/>
      <c r="AB1103" s="57"/>
      <c r="AC1103" s="57"/>
      <c r="AD1103" s="57"/>
      <c r="AE1103" s="57"/>
      <c r="AF1103" s="57"/>
      <c r="AG1103" s="57"/>
      <c r="AH1103" s="57"/>
      <c r="AI1103" s="57"/>
      <c r="AJ1103" s="57"/>
      <c r="AK1103" s="57"/>
      <c r="AL1103" s="57"/>
      <c r="AM1103" s="57"/>
      <c r="AN1103" s="57"/>
      <c r="AO1103" s="57"/>
      <c r="AP1103" s="57"/>
      <c r="AQ1103" s="57"/>
      <c r="AR1103" s="57"/>
      <c r="AS1103" s="57"/>
      <c r="AT1103" s="57"/>
      <c r="AU1103" s="57"/>
      <c r="AV1103" s="57"/>
      <c r="AW1103" s="57"/>
      <c r="AX1103" s="57"/>
      <c r="AY1103" s="57"/>
      <c r="AZ1103" s="57"/>
      <c r="BA1103" s="57"/>
      <c r="BB1103" s="57"/>
      <c r="BC1103" s="57"/>
      <c r="BD1103" s="57"/>
      <c r="BE1103" s="57"/>
      <c r="BF1103" s="57"/>
      <c r="BG1103" s="57"/>
      <c r="BH1103" s="57"/>
      <c r="BI1103" s="57"/>
      <c r="BJ1103" s="57"/>
      <c r="BK1103" s="57"/>
      <c r="BL1103" s="57"/>
      <c r="BM1103" s="57"/>
      <c r="BN1103" s="57"/>
      <c r="BO1103" s="57"/>
      <c r="BP1103" s="57"/>
      <c r="BQ1103" s="57"/>
      <c r="BR1103" s="57"/>
      <c r="BS1103" s="57"/>
      <c r="BT1103" s="57"/>
      <c r="BU1103" s="57"/>
      <c r="BV1103" s="57"/>
      <c r="BW1103" s="57"/>
      <c r="BX1103" s="57"/>
      <c r="BY1103" s="57"/>
      <c r="BZ1103" s="57"/>
      <c r="CA1103" s="57"/>
      <c r="CB1103" s="57"/>
      <c r="CC1103" s="57"/>
      <c r="CD1103" s="57"/>
      <c r="CE1103" s="57"/>
      <c r="CF1103" s="57"/>
      <c r="CG1103" s="57"/>
      <c r="CH1103" s="57"/>
      <c r="CI1103" s="57"/>
      <c r="CJ1103" s="57"/>
      <c r="CK1103" s="57"/>
      <c r="CL1103" s="57"/>
      <c r="CM1103" s="57"/>
      <c r="CN1103" s="57"/>
      <c r="CO1103" s="57"/>
      <c r="CP1103" s="57"/>
      <c r="CQ1103" s="57"/>
      <c r="CR1103" s="57"/>
      <c r="CS1103" s="57"/>
      <c r="CT1103" s="57"/>
      <c r="CU1103" s="57"/>
      <c r="CV1103" s="57"/>
      <c r="CW1103" s="57"/>
      <c r="CX1103" s="57"/>
      <c r="CY1103" s="57"/>
      <c r="CZ1103" s="57"/>
      <c r="DA1103" s="57"/>
      <c r="DB1103" s="57"/>
      <c r="DC1103" s="57"/>
      <c r="DD1103" s="57"/>
      <c r="DE1103" s="57"/>
      <c r="DF1103" s="57"/>
      <c r="DG1103" s="57"/>
      <c r="DH1103" s="57"/>
      <c r="DI1103" s="57"/>
      <c r="DJ1103" s="57"/>
      <c r="DK1103" s="57"/>
      <c r="DL1103" s="57"/>
      <c r="DM1103" s="57"/>
      <c r="DN1103" s="57"/>
      <c r="DO1103" s="57"/>
      <c r="DP1103" s="57"/>
      <c r="DQ1103" s="57"/>
      <c r="DR1103" s="57"/>
      <c r="DS1103" s="57"/>
      <c r="DT1103" s="57"/>
      <c r="DU1103" s="57"/>
      <c r="DV1103" s="57"/>
      <c r="DW1103" s="57"/>
      <c r="DX1103" s="57"/>
      <c r="DY1103" s="57"/>
      <c r="DZ1103" s="57"/>
      <c r="EA1103" s="57"/>
      <c r="EB1103" s="57"/>
      <c r="EC1103" s="57"/>
      <c r="ED1103" s="57"/>
      <c r="EE1103" s="57"/>
      <c r="EF1103" s="57"/>
      <c r="EG1103" s="57"/>
      <c r="EH1103" s="57"/>
      <c r="EI1103" s="57"/>
      <c r="EJ1103" s="57"/>
      <c r="EK1103" s="57"/>
      <c r="EL1103" s="57"/>
      <c r="EM1103" s="57"/>
      <c r="EN1103" s="57"/>
      <c r="EO1103" s="57"/>
      <c r="EP1103" s="57"/>
      <c r="EQ1103" s="57"/>
      <c r="ER1103" s="57"/>
      <c r="ES1103" s="57"/>
      <c r="ET1103" s="57"/>
      <c r="EU1103" s="57"/>
      <c r="EV1103" s="57"/>
      <c r="EW1103" s="57"/>
      <c r="EX1103" s="57"/>
      <c r="EY1103" s="57"/>
      <c r="EZ1103" s="57"/>
      <c r="FA1103" s="57"/>
      <c r="FB1103" s="57"/>
      <c r="FC1103" s="57"/>
      <c r="FD1103" s="57"/>
      <c r="FE1103" s="57"/>
      <c r="FF1103" s="57"/>
      <c r="FG1103" s="57"/>
      <c r="FH1103" s="57"/>
      <c r="FI1103" s="57"/>
      <c r="FJ1103" s="57"/>
      <c r="FK1103" s="57"/>
      <c r="FL1103" s="57"/>
      <c r="FM1103" s="57"/>
      <c r="FN1103" s="57"/>
      <c r="FO1103" s="57"/>
      <c r="FP1103" s="57"/>
      <c r="FQ1103" s="57"/>
      <c r="FR1103" s="57"/>
      <c r="FS1103" s="57"/>
      <c r="FT1103" s="57"/>
      <c r="FU1103" s="57"/>
      <c r="FV1103" s="57"/>
      <c r="FW1103" s="57"/>
      <c r="FX1103" s="57"/>
      <c r="FY1103" s="57"/>
      <c r="FZ1103" s="57"/>
      <c r="GA1103" s="57"/>
      <c r="GB1103" s="57"/>
      <c r="GC1103" s="57"/>
      <c r="GD1103" s="57"/>
      <c r="GE1103" s="57"/>
      <c r="GF1103" s="57"/>
      <c r="GG1103" s="57"/>
      <c r="GH1103" s="57"/>
      <c r="GI1103" s="57"/>
      <c r="GJ1103" s="57"/>
      <c r="GK1103" s="57"/>
      <c r="GL1103" s="57"/>
      <c r="GM1103" s="57"/>
      <c r="GN1103" s="57"/>
      <c r="GO1103" s="57"/>
      <c r="GP1103" s="57"/>
      <c r="GQ1103" s="57"/>
      <c r="GR1103" s="57"/>
      <c r="GS1103" s="57"/>
      <c r="GT1103" s="57"/>
      <c r="GU1103" s="57"/>
      <c r="GV1103" s="57"/>
      <c r="GW1103" s="57"/>
      <c r="GX1103" s="57"/>
      <c r="GY1103" s="57"/>
      <c r="GZ1103" s="57"/>
      <c r="HA1103" s="57"/>
      <c r="HB1103" s="57"/>
      <c r="HC1103" s="57"/>
      <c r="HD1103" s="57"/>
      <c r="HE1103" s="57"/>
      <c r="HF1103" s="57"/>
      <c r="HG1103" s="57"/>
      <c r="HH1103" s="57"/>
      <c r="HI1103" s="57"/>
      <c r="HJ1103" s="57"/>
      <c r="HK1103" s="57"/>
      <c r="HL1103" s="57"/>
      <c r="HM1103" s="57"/>
      <c r="HN1103" s="57"/>
      <c r="HO1103" s="57"/>
      <c r="HP1103" s="57"/>
      <c r="HQ1103" s="57"/>
      <c r="HR1103" s="57"/>
      <c r="HS1103" s="57"/>
      <c r="HT1103" s="57"/>
      <c r="HU1103" s="57"/>
      <c r="HV1103" s="57"/>
      <c r="HW1103" s="57"/>
      <c r="HX1103" s="57"/>
      <c r="HY1103" s="57"/>
      <c r="HZ1103" s="57"/>
      <c r="IA1103" s="57"/>
      <c r="IB1103" s="57"/>
      <c r="IC1103" s="57"/>
    </row>
    <row r="1104" spans="4:237">
      <c r="D1104" s="57"/>
      <c r="E1104" s="57"/>
      <c r="F1104" s="57"/>
      <c r="G1104" s="57"/>
      <c r="H1104" s="57"/>
      <c r="I1104" s="57"/>
      <c r="J1104" s="57"/>
      <c r="K1104" s="57"/>
      <c r="L1104" s="57"/>
      <c r="M1104" s="57"/>
      <c r="N1104" s="57"/>
      <c r="O1104" s="57"/>
      <c r="P1104" s="57"/>
      <c r="Q1104" s="57"/>
      <c r="R1104" s="57"/>
      <c r="S1104" s="57"/>
      <c r="T1104" s="57"/>
      <c r="U1104" s="57"/>
      <c r="V1104" s="57"/>
      <c r="W1104" s="57"/>
      <c r="X1104" s="57"/>
      <c r="Y1104" s="57"/>
      <c r="Z1104" s="57"/>
      <c r="AA1104" s="57"/>
      <c r="AB1104" s="57"/>
      <c r="AC1104" s="57"/>
      <c r="AD1104" s="57"/>
      <c r="AE1104" s="57"/>
      <c r="AF1104" s="57"/>
      <c r="AG1104" s="57"/>
      <c r="AH1104" s="57"/>
      <c r="AI1104" s="57"/>
      <c r="AJ1104" s="57"/>
      <c r="AK1104" s="57"/>
      <c r="AL1104" s="57"/>
      <c r="AM1104" s="57"/>
      <c r="AN1104" s="57"/>
      <c r="AO1104" s="57"/>
      <c r="AP1104" s="57"/>
      <c r="AQ1104" s="57"/>
      <c r="AR1104" s="57"/>
      <c r="AS1104" s="57"/>
      <c r="AT1104" s="57"/>
      <c r="AU1104" s="57"/>
      <c r="AV1104" s="57"/>
      <c r="AW1104" s="57"/>
      <c r="AX1104" s="57"/>
      <c r="AY1104" s="57"/>
      <c r="AZ1104" s="57"/>
      <c r="BA1104" s="57"/>
      <c r="BB1104" s="57"/>
      <c r="BC1104" s="57"/>
      <c r="BD1104" s="57"/>
      <c r="BE1104" s="57"/>
      <c r="BF1104" s="57"/>
      <c r="BG1104" s="57"/>
      <c r="BH1104" s="57"/>
      <c r="BI1104" s="57"/>
      <c r="BJ1104" s="57"/>
      <c r="BK1104" s="57"/>
      <c r="BL1104" s="57"/>
      <c r="BM1104" s="57"/>
      <c r="BN1104" s="57"/>
      <c r="BO1104" s="57"/>
      <c r="BP1104" s="57"/>
      <c r="BQ1104" s="57"/>
      <c r="BR1104" s="57"/>
      <c r="BS1104" s="57"/>
      <c r="BT1104" s="57"/>
      <c r="BU1104" s="57"/>
      <c r="BV1104" s="57"/>
      <c r="BW1104" s="57"/>
      <c r="BX1104" s="57"/>
      <c r="BY1104" s="57"/>
      <c r="BZ1104" s="57"/>
      <c r="CA1104" s="57"/>
      <c r="CB1104" s="57"/>
      <c r="CC1104" s="57"/>
      <c r="CD1104" s="57"/>
      <c r="CE1104" s="57"/>
      <c r="CF1104" s="57"/>
      <c r="CG1104" s="57"/>
      <c r="CH1104" s="57"/>
      <c r="CI1104" s="57"/>
      <c r="CJ1104" s="57"/>
      <c r="CK1104" s="57"/>
      <c r="CL1104" s="57"/>
      <c r="CM1104" s="57"/>
      <c r="CN1104" s="57"/>
      <c r="CO1104" s="57"/>
      <c r="CP1104" s="57"/>
      <c r="CQ1104" s="57"/>
      <c r="CR1104" s="57"/>
      <c r="CS1104" s="57"/>
      <c r="CT1104" s="57"/>
      <c r="CU1104" s="57"/>
      <c r="CV1104" s="57"/>
      <c r="CW1104" s="57"/>
      <c r="CX1104" s="57"/>
      <c r="CY1104" s="57"/>
      <c r="CZ1104" s="57"/>
      <c r="DA1104" s="57"/>
      <c r="DB1104" s="57"/>
      <c r="DC1104" s="57"/>
      <c r="DD1104" s="57"/>
      <c r="DE1104" s="57"/>
      <c r="DF1104" s="57"/>
      <c r="DG1104" s="57"/>
      <c r="DH1104" s="57"/>
      <c r="DI1104" s="57"/>
      <c r="DJ1104" s="57"/>
      <c r="DK1104" s="57"/>
      <c r="DL1104" s="57"/>
      <c r="DM1104" s="57"/>
      <c r="DN1104" s="57"/>
      <c r="DO1104" s="57"/>
      <c r="DP1104" s="57"/>
      <c r="DQ1104" s="57"/>
      <c r="DR1104" s="57"/>
      <c r="DS1104" s="57"/>
      <c r="DT1104" s="57"/>
      <c r="DU1104" s="57"/>
      <c r="DV1104" s="57"/>
      <c r="DW1104" s="57"/>
      <c r="DX1104" s="57"/>
      <c r="DY1104" s="57"/>
      <c r="DZ1104" s="57"/>
      <c r="EA1104" s="57"/>
      <c r="EB1104" s="57"/>
      <c r="EC1104" s="57"/>
      <c r="ED1104" s="57"/>
      <c r="EE1104" s="57"/>
      <c r="EF1104" s="57"/>
      <c r="EG1104" s="57"/>
      <c r="EH1104" s="57"/>
      <c r="EI1104" s="57"/>
      <c r="EJ1104" s="57"/>
      <c r="EK1104" s="57"/>
      <c r="EL1104" s="57"/>
      <c r="EM1104" s="57"/>
      <c r="EN1104" s="57"/>
      <c r="EO1104" s="57"/>
      <c r="EP1104" s="57"/>
      <c r="EQ1104" s="57"/>
      <c r="ER1104" s="57"/>
      <c r="ES1104" s="57"/>
      <c r="ET1104" s="57"/>
      <c r="EU1104" s="57"/>
      <c r="EV1104" s="57"/>
      <c r="EW1104" s="57"/>
      <c r="EX1104" s="57"/>
      <c r="EY1104" s="57"/>
      <c r="EZ1104" s="57"/>
      <c r="FA1104" s="57"/>
      <c r="FB1104" s="57"/>
      <c r="FC1104" s="57"/>
      <c r="FD1104" s="57"/>
      <c r="FE1104" s="57"/>
      <c r="FF1104" s="57"/>
      <c r="FG1104" s="57"/>
      <c r="FH1104" s="57"/>
      <c r="FI1104" s="57"/>
      <c r="FJ1104" s="57"/>
      <c r="FK1104" s="57"/>
      <c r="FL1104" s="57"/>
      <c r="FM1104" s="57"/>
      <c r="FN1104" s="57"/>
      <c r="FO1104" s="57"/>
      <c r="FP1104" s="57"/>
      <c r="FQ1104" s="57"/>
      <c r="FR1104" s="57"/>
      <c r="FS1104" s="57"/>
      <c r="FT1104" s="57"/>
      <c r="FU1104" s="57"/>
      <c r="FV1104" s="57"/>
      <c r="FW1104" s="57"/>
      <c r="FX1104" s="57"/>
      <c r="FY1104" s="57"/>
      <c r="FZ1104" s="57"/>
      <c r="GA1104" s="57"/>
      <c r="GB1104" s="57"/>
      <c r="GC1104" s="57"/>
      <c r="GD1104" s="57"/>
      <c r="GE1104" s="57"/>
      <c r="GF1104" s="57"/>
      <c r="GG1104" s="57"/>
      <c r="GH1104" s="57"/>
      <c r="GI1104" s="57"/>
      <c r="GJ1104" s="57"/>
      <c r="GK1104" s="57"/>
      <c r="GL1104" s="57"/>
      <c r="GM1104" s="57"/>
      <c r="GN1104" s="57"/>
      <c r="GO1104" s="57"/>
      <c r="GP1104" s="57"/>
      <c r="GQ1104" s="57"/>
      <c r="GR1104" s="57"/>
      <c r="GS1104" s="57"/>
      <c r="GT1104" s="57"/>
      <c r="GU1104" s="57"/>
      <c r="GV1104" s="57"/>
      <c r="GW1104" s="57"/>
      <c r="GX1104" s="57"/>
      <c r="GY1104" s="57"/>
      <c r="GZ1104" s="57"/>
      <c r="HA1104" s="57"/>
      <c r="HB1104" s="57"/>
      <c r="HC1104" s="57"/>
      <c r="HD1104" s="57"/>
      <c r="HE1104" s="57"/>
      <c r="HF1104" s="57"/>
      <c r="HG1104" s="57"/>
      <c r="HH1104" s="57"/>
      <c r="HI1104" s="57"/>
      <c r="HJ1104" s="57"/>
      <c r="HK1104" s="57"/>
      <c r="HL1104" s="57"/>
      <c r="HM1104" s="57"/>
      <c r="HN1104" s="57"/>
      <c r="HO1104" s="57"/>
      <c r="HP1104" s="57"/>
      <c r="HQ1104" s="57"/>
      <c r="HR1104" s="57"/>
      <c r="HS1104" s="57"/>
      <c r="HT1104" s="57"/>
      <c r="HU1104" s="57"/>
      <c r="HV1104" s="57"/>
      <c r="HW1104" s="57"/>
      <c r="HX1104" s="57"/>
      <c r="HY1104" s="57"/>
      <c r="HZ1104" s="57"/>
      <c r="IA1104" s="57"/>
      <c r="IB1104" s="57"/>
      <c r="IC1104" s="57"/>
    </row>
    <row r="1105" spans="4:237">
      <c r="D1105" s="57"/>
      <c r="E1105" s="57"/>
      <c r="F1105" s="57"/>
      <c r="G1105" s="57"/>
      <c r="H1105" s="57"/>
      <c r="I1105" s="57"/>
      <c r="J1105" s="57"/>
      <c r="K1105" s="57"/>
      <c r="L1105" s="57"/>
      <c r="M1105" s="57"/>
      <c r="N1105" s="57"/>
      <c r="O1105" s="57"/>
      <c r="P1105" s="57"/>
      <c r="Q1105" s="57"/>
      <c r="R1105" s="57"/>
      <c r="S1105" s="57"/>
      <c r="T1105" s="57"/>
      <c r="U1105" s="57"/>
      <c r="V1105" s="57"/>
      <c r="W1105" s="57"/>
      <c r="X1105" s="57"/>
      <c r="Y1105" s="57"/>
      <c r="Z1105" s="57"/>
      <c r="AA1105" s="57"/>
      <c r="AB1105" s="57"/>
      <c r="AC1105" s="57"/>
      <c r="AD1105" s="57"/>
      <c r="AE1105" s="57"/>
      <c r="AF1105" s="57"/>
      <c r="AG1105" s="57"/>
      <c r="AH1105" s="57"/>
      <c r="AI1105" s="57"/>
      <c r="AJ1105" s="57"/>
      <c r="AK1105" s="57"/>
      <c r="AL1105" s="57"/>
      <c r="AM1105" s="57"/>
      <c r="AN1105" s="57"/>
      <c r="AO1105" s="57"/>
      <c r="AP1105" s="57"/>
      <c r="AQ1105" s="57"/>
      <c r="AR1105" s="57"/>
      <c r="AS1105" s="57"/>
      <c r="AT1105" s="57"/>
      <c r="AU1105" s="57"/>
      <c r="AV1105" s="57"/>
      <c r="AW1105" s="57"/>
      <c r="AX1105" s="57"/>
      <c r="AY1105" s="57"/>
      <c r="AZ1105" s="57"/>
      <c r="BA1105" s="57"/>
      <c r="BB1105" s="57"/>
      <c r="BC1105" s="57"/>
      <c r="BD1105" s="57"/>
      <c r="BE1105" s="57"/>
      <c r="BF1105" s="57"/>
      <c r="BG1105" s="57"/>
      <c r="BH1105" s="57"/>
      <c r="BI1105" s="57"/>
      <c r="BJ1105" s="57"/>
      <c r="BK1105" s="57"/>
      <c r="BL1105" s="57"/>
      <c r="BM1105" s="57"/>
      <c r="BN1105" s="57"/>
      <c r="BO1105" s="57"/>
      <c r="BP1105" s="57"/>
      <c r="BQ1105" s="57"/>
      <c r="BR1105" s="57"/>
      <c r="BS1105" s="57"/>
      <c r="BT1105" s="57"/>
      <c r="BU1105" s="57"/>
      <c r="BV1105" s="57"/>
      <c r="BW1105" s="57"/>
      <c r="BX1105" s="57"/>
      <c r="BY1105" s="57"/>
      <c r="BZ1105" s="57"/>
      <c r="CA1105" s="57"/>
      <c r="CB1105" s="57"/>
      <c r="CC1105" s="57"/>
      <c r="CD1105" s="57"/>
      <c r="CE1105" s="57"/>
      <c r="CF1105" s="57"/>
      <c r="CG1105" s="57"/>
      <c r="CH1105" s="57"/>
      <c r="CI1105" s="57"/>
      <c r="CJ1105" s="57"/>
      <c r="CK1105" s="57"/>
      <c r="CL1105" s="57"/>
      <c r="CM1105" s="57"/>
      <c r="CN1105" s="57"/>
      <c r="CO1105" s="57"/>
      <c r="CP1105" s="57"/>
      <c r="CQ1105" s="57"/>
      <c r="CR1105" s="57"/>
      <c r="CS1105" s="57"/>
      <c r="CT1105" s="57"/>
      <c r="CU1105" s="57"/>
      <c r="CV1105" s="57"/>
      <c r="CW1105" s="57"/>
      <c r="CX1105" s="57"/>
      <c r="CY1105" s="57"/>
      <c r="CZ1105" s="57"/>
      <c r="DA1105" s="57"/>
      <c r="DB1105" s="57"/>
      <c r="DC1105" s="57"/>
      <c r="DD1105" s="57"/>
      <c r="DE1105" s="57"/>
      <c r="DF1105" s="57"/>
      <c r="DG1105" s="57"/>
      <c r="DH1105" s="57"/>
      <c r="DI1105" s="57"/>
      <c r="DJ1105" s="57"/>
      <c r="DK1105" s="57"/>
      <c r="DL1105" s="57"/>
      <c r="DM1105" s="57"/>
      <c r="DN1105" s="57"/>
      <c r="DO1105" s="57"/>
      <c r="DP1105" s="57"/>
      <c r="DQ1105" s="57"/>
      <c r="DR1105" s="57"/>
      <c r="DS1105" s="57"/>
      <c r="DT1105" s="57"/>
      <c r="DU1105" s="57"/>
      <c r="DV1105" s="57"/>
      <c r="DW1105" s="57"/>
      <c r="DX1105" s="57"/>
      <c r="DY1105" s="57"/>
      <c r="DZ1105" s="57"/>
      <c r="EA1105" s="57"/>
      <c r="EB1105" s="57"/>
      <c r="EC1105" s="57"/>
      <c r="ED1105" s="57"/>
      <c r="EE1105" s="57"/>
      <c r="EF1105" s="57"/>
      <c r="EG1105" s="57"/>
      <c r="EH1105" s="57"/>
      <c r="EI1105" s="57"/>
      <c r="EJ1105" s="57"/>
      <c r="EK1105" s="57"/>
      <c r="EL1105" s="57"/>
      <c r="EM1105" s="57"/>
      <c r="EN1105" s="57"/>
      <c r="EO1105" s="57"/>
      <c r="EP1105" s="57"/>
      <c r="EQ1105" s="57"/>
      <c r="ER1105" s="57"/>
      <c r="ES1105" s="57"/>
      <c r="ET1105" s="57"/>
      <c r="EU1105" s="57"/>
      <c r="EV1105" s="57"/>
      <c r="EW1105" s="57"/>
      <c r="EX1105" s="57"/>
      <c r="EY1105" s="57"/>
      <c r="EZ1105" s="57"/>
      <c r="FA1105" s="57"/>
      <c r="FB1105" s="57"/>
      <c r="FC1105" s="57"/>
      <c r="FD1105" s="57"/>
      <c r="FE1105" s="57"/>
      <c r="FF1105" s="57"/>
      <c r="FG1105" s="57"/>
      <c r="FH1105" s="57"/>
      <c r="FI1105" s="57"/>
      <c r="FJ1105" s="57"/>
      <c r="FK1105" s="57"/>
      <c r="FL1105" s="57"/>
      <c r="FM1105" s="57"/>
      <c r="FN1105" s="57"/>
      <c r="FO1105" s="57"/>
      <c r="FP1105" s="57"/>
      <c r="FQ1105" s="57"/>
      <c r="FR1105" s="57"/>
      <c r="FS1105" s="57"/>
      <c r="FT1105" s="57"/>
      <c r="FU1105" s="57"/>
      <c r="FV1105" s="57"/>
      <c r="FW1105" s="57"/>
      <c r="FX1105" s="57"/>
      <c r="FY1105" s="57"/>
      <c r="FZ1105" s="57"/>
      <c r="GA1105" s="57"/>
      <c r="GB1105" s="57"/>
      <c r="GC1105" s="57"/>
      <c r="GD1105" s="57"/>
      <c r="GE1105" s="57"/>
      <c r="GF1105" s="57"/>
      <c r="GG1105" s="57"/>
      <c r="GH1105" s="57"/>
      <c r="GI1105" s="57"/>
      <c r="GJ1105" s="57"/>
      <c r="GK1105" s="57"/>
      <c r="GL1105" s="57"/>
      <c r="GM1105" s="57"/>
      <c r="GN1105" s="57"/>
      <c r="GO1105" s="57"/>
      <c r="GP1105" s="57"/>
      <c r="GQ1105" s="57"/>
      <c r="GR1105" s="57"/>
      <c r="GS1105" s="57"/>
      <c r="GT1105" s="57"/>
      <c r="GU1105" s="57"/>
      <c r="GV1105" s="57"/>
      <c r="GW1105" s="57"/>
      <c r="GX1105" s="57"/>
      <c r="GY1105" s="57"/>
      <c r="GZ1105" s="57"/>
      <c r="HA1105" s="57"/>
      <c r="HB1105" s="57"/>
      <c r="HC1105" s="57"/>
      <c r="HD1105" s="57"/>
      <c r="HE1105" s="57"/>
      <c r="HF1105" s="57"/>
      <c r="HG1105" s="57"/>
      <c r="HH1105" s="57"/>
      <c r="HI1105" s="57"/>
      <c r="HJ1105" s="57"/>
      <c r="HK1105" s="57"/>
      <c r="HL1105" s="57"/>
      <c r="HM1105" s="57"/>
      <c r="HN1105" s="57"/>
      <c r="HO1105" s="57"/>
      <c r="HP1105" s="57"/>
      <c r="HQ1105" s="57"/>
      <c r="HR1105" s="57"/>
      <c r="HS1105" s="57"/>
      <c r="HT1105" s="57"/>
      <c r="HU1105" s="57"/>
      <c r="HV1105" s="57"/>
      <c r="HW1105" s="57"/>
      <c r="HX1105" s="57"/>
      <c r="HY1105" s="57"/>
      <c r="HZ1105" s="57"/>
      <c r="IA1105" s="57"/>
      <c r="IB1105" s="57"/>
      <c r="IC1105" s="57"/>
    </row>
    <row r="1106" spans="4:237">
      <c r="D1106" s="57"/>
      <c r="E1106" s="57"/>
      <c r="F1106" s="57"/>
      <c r="G1106" s="57"/>
      <c r="H1106" s="57"/>
      <c r="I1106" s="57"/>
      <c r="J1106" s="57"/>
      <c r="K1106" s="57"/>
      <c r="L1106" s="57"/>
      <c r="M1106" s="57"/>
      <c r="N1106" s="57"/>
      <c r="O1106" s="57"/>
      <c r="P1106" s="57"/>
      <c r="Q1106" s="57"/>
      <c r="R1106" s="57"/>
      <c r="S1106" s="57"/>
      <c r="T1106" s="57"/>
      <c r="U1106" s="57"/>
      <c r="V1106" s="57"/>
      <c r="W1106" s="57"/>
      <c r="X1106" s="57"/>
      <c r="Y1106" s="57"/>
      <c r="Z1106" s="57"/>
      <c r="AA1106" s="57"/>
      <c r="AB1106" s="57"/>
      <c r="AC1106" s="57"/>
      <c r="AD1106" s="57"/>
      <c r="AE1106" s="57"/>
      <c r="AF1106" s="57"/>
      <c r="AG1106" s="57"/>
      <c r="AH1106" s="57"/>
      <c r="AI1106" s="57"/>
      <c r="AJ1106" s="57"/>
      <c r="AK1106" s="57"/>
      <c r="AL1106" s="57"/>
      <c r="AM1106" s="57"/>
      <c r="AN1106" s="57"/>
      <c r="AO1106" s="57"/>
      <c r="AP1106" s="57"/>
      <c r="AQ1106" s="57"/>
      <c r="AR1106" s="57"/>
      <c r="AS1106" s="57"/>
      <c r="AT1106" s="57"/>
      <c r="AU1106" s="57"/>
      <c r="AV1106" s="57"/>
      <c r="AW1106" s="57"/>
      <c r="AX1106" s="57"/>
      <c r="AY1106" s="57"/>
      <c r="AZ1106" s="57"/>
      <c r="BA1106" s="57"/>
      <c r="BB1106" s="57"/>
      <c r="BC1106" s="57"/>
      <c r="BD1106" s="57"/>
      <c r="BE1106" s="57"/>
      <c r="BF1106" s="57"/>
      <c r="BG1106" s="57"/>
      <c r="BH1106" s="57"/>
      <c r="BI1106" s="57"/>
      <c r="BJ1106" s="57"/>
      <c r="BK1106" s="57"/>
      <c r="BL1106" s="57"/>
      <c r="BM1106" s="57"/>
      <c r="BN1106" s="57"/>
      <c r="BO1106" s="57"/>
      <c r="BP1106" s="57"/>
      <c r="BQ1106" s="57"/>
      <c r="BR1106" s="57"/>
      <c r="BS1106" s="57"/>
      <c r="BT1106" s="57"/>
      <c r="BU1106" s="57"/>
      <c r="BV1106" s="57"/>
      <c r="BW1106" s="57"/>
      <c r="BX1106" s="57"/>
      <c r="BY1106" s="57"/>
      <c r="BZ1106" s="57"/>
      <c r="CA1106" s="57"/>
      <c r="CB1106" s="57"/>
      <c r="CC1106" s="57"/>
      <c r="CD1106" s="57"/>
      <c r="CE1106" s="57"/>
      <c r="CF1106" s="57"/>
      <c r="CG1106" s="57"/>
      <c r="CH1106" s="57"/>
      <c r="CI1106" s="57"/>
      <c r="CJ1106" s="57"/>
      <c r="CK1106" s="57"/>
      <c r="CL1106" s="57"/>
      <c r="CM1106" s="57"/>
      <c r="CN1106" s="57"/>
      <c r="CO1106" s="57"/>
      <c r="CP1106" s="57"/>
      <c r="CQ1106" s="57"/>
      <c r="CR1106" s="57"/>
      <c r="CS1106" s="57"/>
      <c r="CT1106" s="57"/>
      <c r="CU1106" s="57"/>
      <c r="CV1106" s="57"/>
      <c r="CW1106" s="57"/>
      <c r="CX1106" s="57"/>
      <c r="CY1106" s="57"/>
      <c r="CZ1106" s="57"/>
      <c r="DA1106" s="57"/>
      <c r="DB1106" s="57"/>
      <c r="DC1106" s="57"/>
      <c r="DD1106" s="57"/>
      <c r="DE1106" s="57"/>
      <c r="DF1106" s="57"/>
      <c r="DG1106" s="57"/>
      <c r="DH1106" s="57"/>
      <c r="DI1106" s="57"/>
      <c r="DJ1106" s="57"/>
      <c r="DK1106" s="57"/>
      <c r="DL1106" s="57"/>
      <c r="DM1106" s="57"/>
      <c r="DN1106" s="57"/>
      <c r="DO1106" s="57"/>
      <c r="DP1106" s="57"/>
      <c r="DQ1106" s="57"/>
      <c r="DR1106" s="57"/>
      <c r="DS1106" s="57"/>
      <c r="DT1106" s="57"/>
      <c r="DU1106" s="57"/>
      <c r="DV1106" s="57"/>
      <c r="DW1106" s="57"/>
      <c r="DX1106" s="57"/>
      <c r="DY1106" s="57"/>
      <c r="DZ1106" s="57"/>
      <c r="EA1106" s="57"/>
      <c r="EB1106" s="57"/>
      <c r="EC1106" s="57"/>
      <c r="ED1106" s="57"/>
      <c r="EE1106" s="57"/>
      <c r="EF1106" s="57"/>
      <c r="EG1106" s="57"/>
      <c r="EH1106" s="57"/>
      <c r="EI1106" s="57"/>
      <c r="EJ1106" s="57"/>
      <c r="EK1106" s="57"/>
      <c r="EL1106" s="57"/>
      <c r="EM1106" s="57"/>
      <c r="EN1106" s="57"/>
      <c r="EO1106" s="57"/>
      <c r="EP1106" s="57"/>
      <c r="EQ1106" s="57"/>
      <c r="ER1106" s="57"/>
      <c r="ES1106" s="57"/>
      <c r="ET1106" s="57"/>
      <c r="EU1106" s="57"/>
      <c r="EV1106" s="57"/>
      <c r="EW1106" s="57"/>
      <c r="EX1106" s="57"/>
      <c r="EY1106" s="57"/>
      <c r="EZ1106" s="57"/>
      <c r="FA1106" s="57"/>
      <c r="FB1106" s="57"/>
      <c r="FC1106" s="57"/>
      <c r="FD1106" s="57"/>
      <c r="FE1106" s="57"/>
      <c r="FF1106" s="57"/>
      <c r="FG1106" s="57"/>
      <c r="FH1106" s="57"/>
      <c r="FI1106" s="57"/>
      <c r="FJ1106" s="57"/>
      <c r="FK1106" s="57"/>
      <c r="FL1106" s="57"/>
      <c r="FM1106" s="57"/>
      <c r="FN1106" s="57"/>
      <c r="FO1106" s="57"/>
      <c r="FP1106" s="57"/>
      <c r="FQ1106" s="57"/>
      <c r="FR1106" s="57"/>
      <c r="FS1106" s="57"/>
      <c r="FT1106" s="57"/>
      <c r="FU1106" s="57"/>
      <c r="FV1106" s="57"/>
      <c r="FW1106" s="57"/>
      <c r="FX1106" s="57"/>
      <c r="FY1106" s="57"/>
      <c r="FZ1106" s="57"/>
      <c r="GA1106" s="57"/>
      <c r="GB1106" s="57"/>
      <c r="GC1106" s="57"/>
      <c r="GD1106" s="57"/>
      <c r="GE1106" s="57"/>
      <c r="GF1106" s="57"/>
      <c r="GG1106" s="57"/>
      <c r="GH1106" s="57"/>
      <c r="GI1106" s="57"/>
      <c r="GJ1106" s="57"/>
      <c r="GK1106" s="57"/>
      <c r="GL1106" s="57"/>
      <c r="GM1106" s="57"/>
      <c r="GN1106" s="57"/>
      <c r="GO1106" s="57"/>
      <c r="GP1106" s="57"/>
      <c r="GQ1106" s="57"/>
      <c r="GR1106" s="57"/>
      <c r="GS1106" s="57"/>
      <c r="GT1106" s="57"/>
      <c r="GU1106" s="57"/>
      <c r="GV1106" s="57"/>
      <c r="GW1106" s="57"/>
      <c r="GX1106" s="57"/>
      <c r="GY1106" s="57"/>
      <c r="GZ1106" s="57"/>
      <c r="HA1106" s="57"/>
      <c r="HB1106" s="57"/>
      <c r="HC1106" s="57"/>
      <c r="HD1106" s="57"/>
      <c r="HE1106" s="57"/>
      <c r="HF1106" s="57"/>
      <c r="HG1106" s="57"/>
      <c r="HH1106" s="57"/>
      <c r="HI1106" s="57"/>
      <c r="HJ1106" s="57"/>
      <c r="HK1106" s="57"/>
      <c r="HL1106" s="57"/>
      <c r="HM1106" s="57"/>
      <c r="HN1106" s="57"/>
      <c r="HO1106" s="57"/>
      <c r="HP1106" s="57"/>
      <c r="HQ1106" s="57"/>
      <c r="HR1106" s="57"/>
      <c r="HS1106" s="57"/>
      <c r="HT1106" s="57"/>
      <c r="HU1106" s="57"/>
      <c r="HV1106" s="57"/>
      <c r="HW1106" s="57"/>
      <c r="HX1106" s="57"/>
      <c r="HY1106" s="57"/>
      <c r="HZ1106" s="57"/>
      <c r="IA1106" s="57"/>
      <c r="IB1106" s="57"/>
      <c r="IC1106" s="57"/>
    </row>
    <row r="1107" spans="4:237">
      <c r="D1107" s="57"/>
      <c r="E1107" s="57"/>
      <c r="F1107" s="57"/>
      <c r="G1107" s="57"/>
      <c r="H1107" s="57"/>
      <c r="I1107" s="57"/>
      <c r="J1107" s="57"/>
      <c r="K1107" s="57"/>
      <c r="L1107" s="57"/>
      <c r="M1107" s="57"/>
      <c r="N1107" s="57"/>
      <c r="O1107" s="57"/>
      <c r="P1107" s="57"/>
      <c r="Q1107" s="57"/>
      <c r="R1107" s="57"/>
      <c r="S1107" s="57"/>
      <c r="T1107" s="57"/>
      <c r="U1107" s="57"/>
      <c r="V1107" s="57"/>
      <c r="W1107" s="57"/>
      <c r="X1107" s="57"/>
      <c r="Y1107" s="57"/>
      <c r="Z1107" s="57"/>
      <c r="AA1107" s="57"/>
      <c r="AB1107" s="57"/>
      <c r="AC1107" s="57"/>
      <c r="AD1107" s="57"/>
      <c r="AE1107" s="57"/>
      <c r="AF1107" s="57"/>
      <c r="AG1107" s="57"/>
      <c r="AH1107" s="57"/>
      <c r="AI1107" s="57"/>
      <c r="AJ1107" s="57"/>
      <c r="AK1107" s="57"/>
      <c r="AL1107" s="57"/>
      <c r="AM1107" s="57"/>
      <c r="AN1107" s="57"/>
      <c r="AO1107" s="57"/>
      <c r="AP1107" s="57"/>
      <c r="AQ1107" s="57"/>
      <c r="AR1107" s="57"/>
      <c r="AS1107" s="57"/>
      <c r="AT1107" s="57"/>
      <c r="AU1107" s="57"/>
      <c r="AV1107" s="57"/>
      <c r="AW1107" s="57"/>
      <c r="AX1107" s="57"/>
      <c r="AY1107" s="57"/>
      <c r="AZ1107" s="57"/>
      <c r="BA1107" s="57"/>
      <c r="BB1107" s="57"/>
      <c r="BC1107" s="57"/>
      <c r="BD1107" s="57"/>
      <c r="BE1107" s="57"/>
      <c r="BF1107" s="57"/>
      <c r="BG1107" s="57"/>
      <c r="BH1107" s="57"/>
      <c r="BI1107" s="57"/>
      <c r="BJ1107" s="57"/>
      <c r="BK1107" s="57"/>
      <c r="BL1107" s="57"/>
      <c r="BM1107" s="57"/>
      <c r="BN1107" s="57"/>
      <c r="BO1107" s="57"/>
      <c r="BP1107" s="57"/>
      <c r="BQ1107" s="57"/>
      <c r="BR1107" s="57"/>
      <c r="BS1107" s="57"/>
      <c r="BT1107" s="57"/>
      <c r="BU1107" s="57"/>
      <c r="BV1107" s="57"/>
      <c r="BW1107" s="57"/>
      <c r="BX1107" s="57"/>
      <c r="BY1107" s="57"/>
      <c r="BZ1107" s="57"/>
      <c r="CA1107" s="57"/>
      <c r="CB1107" s="57"/>
      <c r="CC1107" s="57"/>
      <c r="CD1107" s="57"/>
      <c r="CE1107" s="57"/>
      <c r="CF1107" s="57"/>
      <c r="CG1107" s="57"/>
      <c r="CH1107" s="57"/>
      <c r="CI1107" s="57"/>
      <c r="CJ1107" s="57"/>
      <c r="CK1107" s="57"/>
      <c r="CL1107" s="57"/>
      <c r="CM1107" s="57"/>
      <c r="CN1107" s="57"/>
      <c r="CO1107" s="57"/>
      <c r="CP1107" s="57"/>
      <c r="CQ1107" s="57"/>
      <c r="CR1107" s="57"/>
      <c r="CS1107" s="57"/>
      <c r="CT1107" s="57"/>
      <c r="CU1107" s="57"/>
      <c r="CV1107" s="57"/>
      <c r="CW1107" s="57"/>
      <c r="CX1107" s="57"/>
      <c r="CY1107" s="57"/>
      <c r="CZ1107" s="57"/>
      <c r="DA1107" s="57"/>
      <c r="DB1107" s="57"/>
      <c r="DC1107" s="57"/>
      <c r="DD1107" s="57"/>
      <c r="DE1107" s="57"/>
      <c r="DF1107" s="57"/>
      <c r="DG1107" s="57"/>
      <c r="DH1107" s="57"/>
      <c r="DI1107" s="57"/>
      <c r="DJ1107" s="57"/>
      <c r="DK1107" s="57"/>
      <c r="DL1107" s="57"/>
      <c r="DM1107" s="57"/>
      <c r="DN1107" s="57"/>
      <c r="DO1107" s="57"/>
      <c r="DP1107" s="57"/>
      <c r="DQ1107" s="57"/>
      <c r="DR1107" s="57"/>
      <c r="DS1107" s="57"/>
      <c r="DT1107" s="57"/>
      <c r="DU1107" s="57"/>
      <c r="DV1107" s="57"/>
      <c r="DW1107" s="57"/>
      <c r="DX1107" s="57"/>
      <c r="DY1107" s="57"/>
      <c r="DZ1107" s="57"/>
      <c r="EA1107" s="57"/>
      <c r="EB1107" s="57"/>
      <c r="EC1107" s="57"/>
      <c r="ED1107" s="57"/>
      <c r="EE1107" s="57"/>
      <c r="EF1107" s="57"/>
      <c r="EG1107" s="57"/>
      <c r="EH1107" s="57"/>
      <c r="EI1107" s="57"/>
      <c r="EJ1107" s="57"/>
      <c r="EK1107" s="57"/>
      <c r="EL1107" s="57"/>
      <c r="EM1107" s="57"/>
      <c r="EN1107" s="57"/>
      <c r="EO1107" s="57"/>
      <c r="EP1107" s="57"/>
      <c r="EQ1107" s="57"/>
      <c r="ER1107" s="57"/>
      <c r="ES1107" s="57"/>
      <c r="ET1107" s="57"/>
      <c r="EU1107" s="57"/>
      <c r="EV1107" s="57"/>
      <c r="EW1107" s="57"/>
      <c r="EX1107" s="57"/>
      <c r="EY1107" s="57"/>
      <c r="EZ1107" s="57"/>
      <c r="FA1107" s="57"/>
      <c r="FB1107" s="57"/>
      <c r="FC1107" s="57"/>
      <c r="FD1107" s="57"/>
      <c r="FE1107" s="57"/>
      <c r="FF1107" s="57"/>
      <c r="FG1107" s="57"/>
      <c r="FH1107" s="57"/>
      <c r="FI1107" s="57"/>
      <c r="FJ1107" s="57"/>
      <c r="FK1107" s="57"/>
      <c r="FL1107" s="57"/>
      <c r="FM1107" s="57"/>
      <c r="FN1107" s="57"/>
      <c r="FO1107" s="57"/>
      <c r="FP1107" s="57"/>
      <c r="FQ1107" s="57"/>
      <c r="FR1107" s="57"/>
      <c r="FS1107" s="57"/>
      <c r="FT1107" s="57"/>
      <c r="FU1107" s="57"/>
      <c r="FV1107" s="57"/>
      <c r="FW1107" s="57"/>
      <c r="FX1107" s="57"/>
      <c r="FY1107" s="57"/>
      <c r="FZ1107" s="57"/>
      <c r="GA1107" s="57"/>
      <c r="GB1107" s="57"/>
      <c r="GC1107" s="57"/>
      <c r="GD1107" s="57"/>
      <c r="GE1107" s="57"/>
      <c r="GF1107" s="57"/>
      <c r="GG1107" s="57"/>
      <c r="GH1107" s="57"/>
      <c r="GI1107" s="57"/>
      <c r="GJ1107" s="57"/>
      <c r="GK1107" s="57"/>
      <c r="GL1107" s="57"/>
      <c r="GM1107" s="57"/>
      <c r="GN1107" s="57"/>
      <c r="GO1107" s="57"/>
      <c r="GP1107" s="57"/>
      <c r="GQ1107" s="57"/>
      <c r="GR1107" s="57"/>
      <c r="GS1107" s="57"/>
      <c r="GT1107" s="57"/>
      <c r="GU1107" s="57"/>
      <c r="GV1107" s="57"/>
      <c r="GW1107" s="57"/>
      <c r="GX1107" s="57"/>
      <c r="GY1107" s="57"/>
      <c r="GZ1107" s="57"/>
      <c r="HA1107" s="57"/>
      <c r="HB1107" s="57"/>
      <c r="HC1107" s="57"/>
      <c r="HD1107" s="57"/>
      <c r="HE1107" s="57"/>
      <c r="HF1107" s="57"/>
      <c r="HG1107" s="57"/>
      <c r="HH1107" s="57"/>
      <c r="HI1107" s="57"/>
      <c r="HJ1107" s="57"/>
      <c r="HK1107" s="57"/>
      <c r="HL1107" s="57"/>
      <c r="HM1107" s="57"/>
      <c r="HN1107" s="57"/>
      <c r="HO1107" s="57"/>
      <c r="HP1107" s="57"/>
      <c r="HQ1107" s="57"/>
      <c r="HR1107" s="57"/>
      <c r="HS1107" s="57"/>
      <c r="HT1107" s="57"/>
      <c r="HU1107" s="57"/>
      <c r="HV1107" s="57"/>
      <c r="HW1107" s="57"/>
      <c r="HX1107" s="57"/>
      <c r="HY1107" s="57"/>
      <c r="HZ1107" s="57"/>
      <c r="IA1107" s="57"/>
      <c r="IB1107" s="57"/>
      <c r="IC1107" s="57"/>
    </row>
    <row r="1108" spans="4:237">
      <c r="D1108" s="57"/>
      <c r="E1108" s="57"/>
      <c r="F1108" s="57"/>
      <c r="G1108" s="57"/>
      <c r="H1108" s="57"/>
      <c r="I1108" s="57"/>
      <c r="J1108" s="57"/>
      <c r="K1108" s="57"/>
      <c r="L1108" s="57"/>
      <c r="M1108" s="57"/>
      <c r="N1108" s="57"/>
      <c r="O1108" s="57"/>
      <c r="P1108" s="57"/>
      <c r="Q1108" s="57"/>
      <c r="R1108" s="57"/>
      <c r="S1108" s="57"/>
      <c r="T1108" s="57"/>
      <c r="U1108" s="57"/>
      <c r="V1108" s="57"/>
      <c r="W1108" s="57"/>
      <c r="X1108" s="57"/>
      <c r="Y1108" s="57"/>
      <c r="Z1108" s="57"/>
      <c r="AA1108" s="57"/>
      <c r="AB1108" s="57"/>
      <c r="AC1108" s="57"/>
      <c r="AD1108" s="57"/>
      <c r="AE1108" s="57"/>
      <c r="AF1108" s="57"/>
      <c r="AG1108" s="57"/>
      <c r="AH1108" s="57"/>
      <c r="AI1108" s="57"/>
      <c r="AJ1108" s="57"/>
      <c r="AK1108" s="57"/>
      <c r="AL1108" s="57"/>
      <c r="AM1108" s="57"/>
      <c r="AN1108" s="57"/>
      <c r="AO1108" s="57"/>
      <c r="AP1108" s="57"/>
      <c r="AQ1108" s="57"/>
      <c r="AR1108" s="57"/>
      <c r="AS1108" s="57"/>
      <c r="AT1108" s="57"/>
      <c r="AU1108" s="57"/>
      <c r="AV1108" s="57"/>
      <c r="AW1108" s="57"/>
      <c r="AX1108" s="57"/>
      <c r="AY1108" s="57"/>
      <c r="AZ1108" s="57"/>
      <c r="BA1108" s="57"/>
      <c r="BB1108" s="57"/>
      <c r="BC1108" s="57"/>
      <c r="BD1108" s="57"/>
      <c r="BE1108" s="57"/>
      <c r="BF1108" s="57"/>
      <c r="BG1108" s="57"/>
      <c r="BH1108" s="57"/>
      <c r="BI1108" s="57"/>
      <c r="BJ1108" s="57"/>
      <c r="BK1108" s="57"/>
      <c r="BL1108" s="57"/>
      <c r="BM1108" s="57"/>
      <c r="BN1108" s="57"/>
      <c r="BO1108" s="57"/>
      <c r="BP1108" s="57"/>
      <c r="BQ1108" s="57"/>
      <c r="BR1108" s="57"/>
      <c r="BS1108" s="57"/>
      <c r="BT1108" s="57"/>
      <c r="BU1108" s="57"/>
      <c r="BV1108" s="57"/>
      <c r="BW1108" s="57"/>
      <c r="BX1108" s="57"/>
      <c r="BY1108" s="57"/>
      <c r="BZ1108" s="57"/>
      <c r="CA1108" s="57"/>
      <c r="CB1108" s="57"/>
      <c r="CC1108" s="57"/>
      <c r="CD1108" s="57"/>
      <c r="CE1108" s="57"/>
      <c r="CF1108" s="57"/>
      <c r="CG1108" s="57"/>
      <c r="CH1108" s="57"/>
      <c r="CI1108" s="57"/>
      <c r="CJ1108" s="57"/>
      <c r="CK1108" s="57"/>
      <c r="CL1108" s="57"/>
      <c r="CM1108" s="57"/>
      <c r="CN1108" s="57"/>
      <c r="CO1108" s="57"/>
      <c r="CP1108" s="57"/>
      <c r="CQ1108" s="57"/>
      <c r="CR1108" s="57"/>
      <c r="CS1108" s="57"/>
      <c r="CT1108" s="57"/>
      <c r="CU1108" s="57"/>
      <c r="CV1108" s="57"/>
      <c r="CW1108" s="57"/>
      <c r="CX1108" s="57"/>
      <c r="CY1108" s="57"/>
      <c r="CZ1108" s="57"/>
      <c r="DA1108" s="57"/>
      <c r="DB1108" s="57"/>
      <c r="DC1108" s="57"/>
      <c r="DD1108" s="57"/>
      <c r="DE1108" s="57"/>
      <c r="DF1108" s="57"/>
      <c r="DG1108" s="57"/>
      <c r="DH1108" s="57"/>
      <c r="DI1108" s="57"/>
      <c r="DJ1108" s="57"/>
      <c r="DK1108" s="57"/>
      <c r="DL1108" s="57"/>
      <c r="DM1108" s="57"/>
      <c r="DN1108" s="57"/>
      <c r="DO1108" s="57"/>
      <c r="DP1108" s="57"/>
      <c r="DQ1108" s="57"/>
      <c r="DR1108" s="57"/>
      <c r="DS1108" s="57"/>
      <c r="DT1108" s="57"/>
      <c r="DU1108" s="57"/>
      <c r="DV1108" s="57"/>
      <c r="DW1108" s="57"/>
      <c r="DX1108" s="57"/>
      <c r="DY1108" s="57"/>
      <c r="DZ1108" s="57"/>
      <c r="EA1108" s="57"/>
      <c r="EB1108" s="57"/>
      <c r="EC1108" s="57"/>
      <c r="ED1108" s="57"/>
      <c r="EE1108" s="57"/>
      <c r="EF1108" s="57"/>
      <c r="EG1108" s="57"/>
      <c r="EH1108" s="57"/>
      <c r="EI1108" s="57"/>
      <c r="EJ1108" s="57"/>
      <c r="EK1108" s="57"/>
      <c r="EL1108" s="57"/>
      <c r="EM1108" s="57"/>
      <c r="EN1108" s="57"/>
      <c r="EO1108" s="57"/>
      <c r="EP1108" s="57"/>
      <c r="EQ1108" s="57"/>
      <c r="ER1108" s="57"/>
      <c r="ES1108" s="57"/>
      <c r="ET1108" s="57"/>
      <c r="EU1108" s="57"/>
      <c r="EV1108" s="57"/>
      <c r="EW1108" s="57"/>
      <c r="EX1108" s="57"/>
      <c r="EY1108" s="57"/>
      <c r="EZ1108" s="57"/>
      <c r="FA1108" s="57"/>
      <c r="FB1108" s="57"/>
      <c r="FC1108" s="57"/>
      <c r="FD1108" s="57"/>
      <c r="FE1108" s="57"/>
      <c r="FF1108" s="57"/>
      <c r="FG1108" s="57"/>
      <c r="FH1108" s="57"/>
      <c r="FI1108" s="57"/>
      <c r="FJ1108" s="57"/>
      <c r="FK1108" s="57"/>
      <c r="FL1108" s="57"/>
      <c r="FM1108" s="57"/>
      <c r="FN1108" s="57"/>
      <c r="FO1108" s="57"/>
      <c r="FP1108" s="57"/>
      <c r="FQ1108" s="57"/>
      <c r="FR1108" s="57"/>
      <c r="FS1108" s="57"/>
      <c r="FT1108" s="57"/>
      <c r="FU1108" s="57"/>
      <c r="FV1108" s="57"/>
      <c r="FW1108" s="57"/>
      <c r="FX1108" s="57"/>
      <c r="FY1108" s="57"/>
      <c r="FZ1108" s="57"/>
      <c r="GA1108" s="57"/>
      <c r="GB1108" s="57"/>
      <c r="GC1108" s="57"/>
      <c r="GD1108" s="57"/>
      <c r="GE1108" s="57"/>
      <c r="GF1108" s="57"/>
      <c r="GG1108" s="57"/>
      <c r="GH1108" s="57"/>
      <c r="GI1108" s="57"/>
      <c r="GJ1108" s="57"/>
      <c r="GK1108" s="57"/>
      <c r="GL1108" s="57"/>
      <c r="GM1108" s="57"/>
      <c r="GN1108" s="57"/>
      <c r="GO1108" s="57"/>
      <c r="GP1108" s="57"/>
      <c r="GQ1108" s="57"/>
      <c r="GR1108" s="57"/>
      <c r="GS1108" s="57"/>
      <c r="GT1108" s="57"/>
      <c r="GU1108" s="57"/>
      <c r="GV1108" s="57"/>
      <c r="GW1108" s="57"/>
      <c r="GX1108" s="57"/>
      <c r="GY1108" s="57"/>
      <c r="GZ1108" s="57"/>
      <c r="HA1108" s="57"/>
      <c r="HB1108" s="57"/>
      <c r="HC1108" s="57"/>
      <c r="HD1108" s="57"/>
      <c r="HE1108" s="57"/>
      <c r="HF1108" s="57"/>
      <c r="HG1108" s="57"/>
      <c r="HH1108" s="57"/>
      <c r="HI1108" s="57"/>
      <c r="HJ1108" s="57"/>
      <c r="HK1108" s="57"/>
      <c r="HL1108" s="57"/>
      <c r="HM1108" s="57"/>
      <c r="HN1108" s="57"/>
      <c r="HO1108" s="57"/>
      <c r="HP1108" s="57"/>
      <c r="HQ1108" s="57"/>
      <c r="HR1108" s="57"/>
      <c r="HS1108" s="57"/>
      <c r="HT1108" s="57"/>
      <c r="HU1108" s="57"/>
      <c r="HV1108" s="57"/>
      <c r="HW1108" s="57"/>
      <c r="HX1108" s="57"/>
      <c r="HY1108" s="57"/>
      <c r="HZ1108" s="57"/>
      <c r="IA1108" s="57"/>
      <c r="IB1108" s="57"/>
      <c r="IC1108" s="57"/>
    </row>
    <row r="1109" spans="4:237">
      <c r="D1109" s="57"/>
      <c r="E1109" s="57"/>
      <c r="F1109" s="57"/>
      <c r="G1109" s="57"/>
      <c r="H1109" s="57"/>
      <c r="I1109" s="57"/>
      <c r="J1109" s="57"/>
      <c r="K1109" s="57"/>
      <c r="L1109" s="57"/>
      <c r="M1109" s="57"/>
      <c r="N1109" s="57"/>
      <c r="O1109" s="57"/>
      <c r="P1109" s="57"/>
      <c r="Q1109" s="57"/>
      <c r="R1109" s="57"/>
      <c r="S1109" s="57"/>
      <c r="T1109" s="57"/>
      <c r="U1109" s="57"/>
      <c r="V1109" s="57"/>
      <c r="W1109" s="57"/>
      <c r="X1109" s="57"/>
      <c r="Y1109" s="57"/>
      <c r="Z1109" s="57"/>
      <c r="AA1109" s="57"/>
      <c r="AB1109" s="57"/>
      <c r="AC1109" s="57"/>
      <c r="AD1109" s="57"/>
      <c r="AE1109" s="57"/>
      <c r="AF1109" s="57"/>
      <c r="AG1109" s="57"/>
      <c r="AH1109" s="57"/>
      <c r="AI1109" s="57"/>
      <c r="AJ1109" s="57"/>
      <c r="AK1109" s="57"/>
      <c r="AL1109" s="57"/>
      <c r="AM1109" s="57"/>
      <c r="AN1109" s="57"/>
      <c r="AO1109" s="57"/>
      <c r="AP1109" s="57"/>
      <c r="AQ1109" s="57"/>
      <c r="AR1109" s="57"/>
      <c r="AS1109" s="57"/>
      <c r="AT1109" s="57"/>
      <c r="AU1109" s="57"/>
      <c r="AV1109" s="57"/>
      <c r="AW1109" s="57"/>
      <c r="AX1109" s="57"/>
      <c r="AY1109" s="57"/>
      <c r="AZ1109" s="57"/>
      <c r="BA1109" s="57"/>
      <c r="BB1109" s="57"/>
      <c r="BC1109" s="57"/>
      <c r="BD1109" s="57"/>
      <c r="BE1109" s="57"/>
      <c r="BF1109" s="57"/>
      <c r="BG1109" s="57"/>
      <c r="BH1109" s="57"/>
      <c r="BI1109" s="57"/>
      <c r="BJ1109" s="57"/>
      <c r="BK1109" s="57"/>
      <c r="BL1109" s="57"/>
      <c r="BM1109" s="57"/>
      <c r="BN1109" s="57"/>
      <c r="BO1109" s="57"/>
      <c r="BP1109" s="57"/>
      <c r="BQ1109" s="57"/>
      <c r="BR1109" s="57"/>
      <c r="BS1109" s="57"/>
      <c r="BT1109" s="57"/>
      <c r="BU1109" s="57"/>
      <c r="BV1109" s="57"/>
      <c r="BW1109" s="57"/>
      <c r="BX1109" s="57"/>
      <c r="BY1109" s="57"/>
      <c r="BZ1109" s="57"/>
      <c r="CA1109" s="57"/>
      <c r="CB1109" s="57"/>
      <c r="CC1109" s="57"/>
      <c r="CD1109" s="57"/>
      <c r="CE1109" s="57"/>
      <c r="CF1109" s="57"/>
      <c r="CG1109" s="57"/>
      <c r="CH1109" s="57"/>
      <c r="CI1109" s="57"/>
      <c r="CJ1109" s="57"/>
      <c r="CK1109" s="57"/>
      <c r="CL1109" s="57"/>
      <c r="CM1109" s="57"/>
      <c r="CN1109" s="57"/>
      <c r="CO1109" s="57"/>
      <c r="CP1109" s="57"/>
      <c r="CQ1109" s="57"/>
      <c r="CR1109" s="57"/>
      <c r="CS1109" s="57"/>
      <c r="CT1109" s="57"/>
      <c r="CU1109" s="57"/>
      <c r="CV1109" s="57"/>
      <c r="CW1109" s="57"/>
      <c r="CX1109" s="57"/>
      <c r="CY1109" s="57"/>
      <c r="CZ1109" s="57"/>
      <c r="DA1109" s="57"/>
      <c r="DB1109" s="57"/>
      <c r="DC1109" s="57"/>
      <c r="DD1109" s="57"/>
      <c r="DE1109" s="57"/>
      <c r="DF1109" s="57"/>
      <c r="DG1109" s="57"/>
      <c r="DH1109" s="57"/>
      <c r="DI1109" s="57"/>
      <c r="DJ1109" s="57"/>
      <c r="DK1109" s="57"/>
      <c r="DL1109" s="57"/>
      <c r="DM1109" s="57"/>
      <c r="DN1109" s="57"/>
      <c r="DO1109" s="57"/>
      <c r="DP1109" s="57"/>
      <c r="DQ1109" s="57"/>
      <c r="DR1109" s="57"/>
      <c r="DS1109" s="57"/>
      <c r="DT1109" s="57"/>
      <c r="DU1109" s="57"/>
      <c r="DV1109" s="57"/>
      <c r="DW1109" s="57"/>
      <c r="DX1109" s="57"/>
      <c r="DY1109" s="57"/>
      <c r="DZ1109" s="57"/>
      <c r="EA1109" s="57"/>
      <c r="EB1109" s="57"/>
      <c r="EC1109" s="57"/>
      <c r="ED1109" s="57"/>
      <c r="EE1109" s="57"/>
      <c r="EF1109" s="57"/>
      <c r="EG1109" s="57"/>
      <c r="EH1109" s="57"/>
      <c r="EI1109" s="57"/>
      <c r="EJ1109" s="57"/>
      <c r="EK1109" s="57"/>
      <c r="EL1109" s="57"/>
      <c r="EM1109" s="57"/>
      <c r="EN1109" s="57"/>
      <c r="EO1109" s="57"/>
      <c r="EP1109" s="57"/>
      <c r="EQ1109" s="57"/>
      <c r="ER1109" s="57"/>
      <c r="ES1109" s="57"/>
      <c r="ET1109" s="57"/>
      <c r="EU1109" s="57"/>
      <c r="EV1109" s="57"/>
      <c r="EW1109" s="57"/>
      <c r="EX1109" s="57"/>
      <c r="EY1109" s="57"/>
      <c r="EZ1109" s="57"/>
      <c r="FA1109" s="57"/>
      <c r="FB1109" s="57"/>
      <c r="FC1109" s="57"/>
      <c r="FD1109" s="57"/>
      <c r="FE1109" s="57"/>
      <c r="FF1109" s="57"/>
      <c r="FG1109" s="57"/>
      <c r="FH1109" s="57"/>
      <c r="FI1109" s="57"/>
      <c r="FJ1109" s="57"/>
      <c r="FK1109" s="57"/>
      <c r="FL1109" s="57"/>
      <c r="FM1109" s="57"/>
      <c r="FN1109" s="57"/>
      <c r="FO1109" s="57"/>
      <c r="FP1109" s="57"/>
      <c r="FQ1109" s="57"/>
      <c r="FR1109" s="57"/>
      <c r="FS1109" s="57"/>
      <c r="FT1109" s="57"/>
      <c r="FU1109" s="57"/>
      <c r="FV1109" s="57"/>
      <c r="FW1109" s="57"/>
      <c r="FX1109" s="57"/>
      <c r="FY1109" s="57"/>
      <c r="FZ1109" s="57"/>
      <c r="GA1109" s="57"/>
      <c r="GB1109" s="57"/>
      <c r="GC1109" s="57"/>
      <c r="GD1109" s="57"/>
      <c r="GE1109" s="57"/>
      <c r="GF1109" s="57"/>
      <c r="GG1109" s="57"/>
      <c r="GH1109" s="57"/>
      <c r="GI1109" s="57"/>
      <c r="GJ1109" s="57"/>
      <c r="GK1109" s="57"/>
      <c r="GL1109" s="57"/>
      <c r="GM1109" s="57"/>
      <c r="GN1109" s="57"/>
      <c r="GO1109" s="57"/>
      <c r="GP1109" s="57"/>
      <c r="GQ1109" s="57"/>
      <c r="GR1109" s="57"/>
      <c r="GS1109" s="57"/>
      <c r="GT1109" s="57"/>
      <c r="GU1109" s="57"/>
      <c r="GV1109" s="57"/>
      <c r="GW1109" s="57"/>
      <c r="GX1109" s="57"/>
      <c r="GY1109" s="57"/>
      <c r="GZ1109" s="57"/>
      <c r="HA1109" s="57"/>
      <c r="HB1109" s="57"/>
      <c r="HC1109" s="57"/>
      <c r="HD1109" s="57"/>
      <c r="HE1109" s="57"/>
      <c r="HF1109" s="57"/>
      <c r="HG1109" s="57"/>
      <c r="HH1109" s="57"/>
      <c r="HI1109" s="57"/>
      <c r="HJ1109" s="57"/>
      <c r="HK1109" s="57"/>
      <c r="HL1109" s="57"/>
      <c r="HM1109" s="57"/>
      <c r="HN1109" s="57"/>
      <c r="HO1109" s="57"/>
      <c r="HP1109" s="57"/>
      <c r="HQ1109" s="57"/>
      <c r="HR1109" s="57"/>
      <c r="HS1109" s="57"/>
      <c r="HT1109" s="57"/>
      <c r="HU1109" s="57"/>
      <c r="HV1109" s="57"/>
      <c r="HW1109" s="57"/>
      <c r="HX1109" s="57"/>
      <c r="HY1109" s="57"/>
      <c r="HZ1109" s="57"/>
      <c r="IA1109" s="57"/>
      <c r="IB1109" s="57"/>
      <c r="IC1109" s="57"/>
    </row>
    <row r="1110" spans="4:237">
      <c r="D1110" s="57"/>
      <c r="E1110" s="57"/>
      <c r="F1110" s="57"/>
      <c r="G1110" s="57"/>
      <c r="H1110" s="57"/>
      <c r="I1110" s="57"/>
      <c r="J1110" s="57"/>
      <c r="K1110" s="57"/>
      <c r="L1110" s="57"/>
      <c r="M1110" s="57"/>
      <c r="N1110" s="57"/>
      <c r="O1110" s="57"/>
      <c r="P1110" s="57"/>
      <c r="Q1110" s="57"/>
      <c r="R1110" s="57"/>
      <c r="S1110" s="57"/>
      <c r="T1110" s="57"/>
      <c r="U1110" s="57"/>
      <c r="V1110" s="57"/>
      <c r="W1110" s="57"/>
      <c r="X1110" s="57"/>
      <c r="Y1110" s="57"/>
      <c r="Z1110" s="57"/>
      <c r="AA1110" s="57"/>
      <c r="AB1110" s="57"/>
      <c r="AC1110" s="57"/>
      <c r="AD1110" s="57"/>
      <c r="AE1110" s="57"/>
      <c r="AF1110" s="57"/>
      <c r="AG1110" s="57"/>
      <c r="AH1110" s="57"/>
      <c r="AI1110" s="57"/>
      <c r="AJ1110" s="57"/>
      <c r="AK1110" s="57"/>
      <c r="AL1110" s="57"/>
      <c r="AM1110" s="57"/>
      <c r="AN1110" s="57"/>
      <c r="AO1110" s="57"/>
      <c r="AP1110" s="57"/>
      <c r="AQ1110" s="57"/>
      <c r="AR1110" s="57"/>
      <c r="AS1110" s="57"/>
      <c r="AT1110" s="57"/>
      <c r="AU1110" s="57"/>
      <c r="AV1110" s="57"/>
      <c r="AW1110" s="57"/>
      <c r="AX1110" s="57"/>
      <c r="AY1110" s="57"/>
      <c r="AZ1110" s="57"/>
      <c r="BA1110" s="57"/>
      <c r="BB1110" s="57"/>
      <c r="BC1110" s="57"/>
      <c r="BD1110" s="57"/>
      <c r="BE1110" s="57"/>
      <c r="BF1110" s="57"/>
      <c r="BG1110" s="57"/>
      <c r="BH1110" s="57"/>
      <c r="BI1110" s="57"/>
      <c r="BJ1110" s="57"/>
      <c r="BK1110" s="57"/>
      <c r="BL1110" s="57"/>
      <c r="BM1110" s="57"/>
      <c r="BN1110" s="57"/>
      <c r="BO1110" s="57"/>
      <c r="BP1110" s="57"/>
      <c r="BQ1110" s="57"/>
      <c r="BR1110" s="57"/>
      <c r="BS1110" s="57"/>
      <c r="BT1110" s="57"/>
      <c r="BU1110" s="57"/>
      <c r="BV1110" s="57"/>
      <c r="BW1110" s="57"/>
      <c r="BX1110" s="57"/>
      <c r="BY1110" s="57"/>
      <c r="BZ1110" s="57"/>
      <c r="CA1110" s="57"/>
      <c r="CB1110" s="57"/>
      <c r="CC1110" s="57"/>
      <c r="CD1110" s="57"/>
      <c r="CE1110" s="57"/>
      <c r="CF1110" s="57"/>
      <c r="CG1110" s="57"/>
      <c r="CH1110" s="57"/>
      <c r="CI1110" s="57"/>
      <c r="CJ1110" s="57"/>
      <c r="CK1110" s="57"/>
      <c r="CL1110" s="57"/>
      <c r="CM1110" s="57"/>
      <c r="CN1110" s="57"/>
      <c r="CO1110" s="57"/>
      <c r="CP1110" s="57"/>
      <c r="CQ1110" s="57"/>
      <c r="CR1110" s="57"/>
      <c r="CS1110" s="57"/>
      <c r="CT1110" s="57"/>
      <c r="CU1110" s="57"/>
      <c r="CV1110" s="57"/>
      <c r="CW1110" s="57"/>
      <c r="CX1110" s="57"/>
      <c r="CY1110" s="57"/>
      <c r="CZ1110" s="57"/>
      <c r="DA1110" s="57"/>
      <c r="DB1110" s="57"/>
      <c r="DC1110" s="57"/>
      <c r="DD1110" s="57"/>
      <c r="DE1110" s="57"/>
      <c r="DF1110" s="57"/>
      <c r="DG1110" s="57"/>
      <c r="DH1110" s="57"/>
      <c r="DI1110" s="57"/>
      <c r="DJ1110" s="57"/>
      <c r="DK1110" s="57"/>
      <c r="DL1110" s="57"/>
      <c r="DM1110" s="57"/>
      <c r="DN1110" s="57"/>
      <c r="DO1110" s="57"/>
      <c r="DP1110" s="57"/>
      <c r="DQ1110" s="57"/>
      <c r="DR1110" s="57"/>
      <c r="DS1110" s="57"/>
      <c r="DT1110" s="57"/>
      <c r="DU1110" s="57"/>
      <c r="DV1110" s="57"/>
      <c r="DW1110" s="57"/>
      <c r="DX1110" s="57"/>
      <c r="DY1110" s="57"/>
      <c r="DZ1110" s="57"/>
      <c r="EA1110" s="57"/>
      <c r="EB1110" s="57"/>
      <c r="EC1110" s="57"/>
      <c r="ED1110" s="57"/>
      <c r="EE1110" s="57"/>
      <c r="EF1110" s="57"/>
      <c r="EG1110" s="57"/>
      <c r="EH1110" s="57"/>
      <c r="EI1110" s="57"/>
      <c r="EJ1110" s="57"/>
      <c r="EK1110" s="57"/>
      <c r="EL1110" s="57"/>
      <c r="EM1110" s="57"/>
      <c r="EN1110" s="57"/>
      <c r="EO1110" s="57"/>
      <c r="EP1110" s="57"/>
      <c r="EQ1110" s="57"/>
      <c r="ER1110" s="57"/>
      <c r="ES1110" s="57"/>
      <c r="ET1110" s="57"/>
      <c r="EU1110" s="57"/>
      <c r="EV1110" s="57"/>
      <c r="EW1110" s="57"/>
      <c r="EX1110" s="57"/>
      <c r="EY1110" s="57"/>
      <c r="EZ1110" s="57"/>
      <c r="FA1110" s="57"/>
      <c r="FB1110" s="57"/>
      <c r="FC1110" s="57"/>
      <c r="FD1110" s="57"/>
      <c r="FE1110" s="57"/>
      <c r="FF1110" s="57"/>
      <c r="FG1110" s="57"/>
      <c r="FH1110" s="57"/>
      <c r="FI1110" s="57"/>
      <c r="FJ1110" s="57"/>
      <c r="FK1110" s="57"/>
      <c r="FL1110" s="57"/>
      <c r="FM1110" s="57"/>
      <c r="FN1110" s="57"/>
      <c r="FO1110" s="57"/>
      <c r="FP1110" s="57"/>
      <c r="FQ1110" s="57"/>
      <c r="FR1110" s="57"/>
      <c r="FS1110" s="57"/>
      <c r="FT1110" s="57"/>
      <c r="FU1110" s="57"/>
      <c r="FV1110" s="57"/>
      <c r="FW1110" s="57"/>
      <c r="FX1110" s="57"/>
      <c r="FY1110" s="57"/>
      <c r="FZ1110" s="57"/>
      <c r="GA1110" s="57"/>
      <c r="GB1110" s="57"/>
      <c r="GC1110" s="57"/>
      <c r="GD1110" s="57"/>
      <c r="GE1110" s="57"/>
      <c r="GF1110" s="57"/>
      <c r="GG1110" s="57"/>
      <c r="GH1110" s="57"/>
      <c r="GI1110" s="57"/>
      <c r="GJ1110" s="57"/>
      <c r="GK1110" s="57"/>
      <c r="GL1110" s="57"/>
      <c r="GM1110" s="57"/>
      <c r="GN1110" s="57"/>
      <c r="GO1110" s="57"/>
      <c r="GP1110" s="57"/>
      <c r="GQ1110" s="57"/>
      <c r="GR1110" s="57"/>
      <c r="GS1110" s="57"/>
      <c r="GT1110" s="57"/>
      <c r="GU1110" s="57"/>
      <c r="GV1110" s="57"/>
      <c r="GW1110" s="57"/>
      <c r="GX1110" s="57"/>
      <c r="GY1110" s="57"/>
      <c r="GZ1110" s="57"/>
      <c r="HA1110" s="57"/>
      <c r="HB1110" s="57"/>
      <c r="HC1110" s="57"/>
      <c r="HD1110" s="57"/>
      <c r="HE1110" s="57"/>
      <c r="HF1110" s="57"/>
      <c r="HG1110" s="57"/>
      <c r="HH1110" s="57"/>
      <c r="HI1110" s="57"/>
      <c r="HJ1110" s="57"/>
      <c r="HK1110" s="57"/>
      <c r="HL1110" s="57"/>
      <c r="HM1110" s="57"/>
      <c r="HN1110" s="57"/>
      <c r="HO1110" s="57"/>
      <c r="HP1110" s="57"/>
      <c r="HQ1110" s="57"/>
      <c r="HR1110" s="57"/>
      <c r="HS1110" s="57"/>
      <c r="HT1110" s="57"/>
      <c r="HU1110" s="57"/>
      <c r="HV1110" s="57"/>
      <c r="HW1110" s="57"/>
      <c r="HX1110" s="57"/>
      <c r="HY1110" s="57"/>
      <c r="HZ1110" s="57"/>
      <c r="IA1110" s="57"/>
      <c r="IB1110" s="57"/>
      <c r="IC1110" s="57"/>
    </row>
    <row r="1111" spans="4:237">
      <c r="D1111" s="57"/>
      <c r="E1111" s="57"/>
      <c r="F1111" s="57"/>
      <c r="G1111" s="57"/>
      <c r="H1111" s="57"/>
      <c r="I1111" s="57"/>
      <c r="J1111" s="57"/>
      <c r="K1111" s="57"/>
      <c r="L1111" s="57"/>
      <c r="M1111" s="57"/>
      <c r="N1111" s="57"/>
      <c r="O1111" s="57"/>
      <c r="P1111" s="57"/>
      <c r="Q1111" s="57"/>
      <c r="R1111" s="57"/>
      <c r="S1111" s="57"/>
      <c r="T1111" s="57"/>
      <c r="U1111" s="57"/>
      <c r="V1111" s="57"/>
      <c r="W1111" s="57"/>
      <c r="X1111" s="57"/>
      <c r="Y1111" s="57"/>
      <c r="Z1111" s="57"/>
      <c r="AA1111" s="57"/>
      <c r="AB1111" s="57"/>
      <c r="AC1111" s="57"/>
      <c r="AD1111" s="57"/>
      <c r="AE1111" s="57"/>
      <c r="AF1111" s="57"/>
      <c r="AG1111" s="57"/>
      <c r="AH1111" s="57"/>
      <c r="AI1111" s="57"/>
      <c r="AJ1111" s="57"/>
      <c r="AK1111" s="57"/>
      <c r="AL1111" s="57"/>
      <c r="AM1111" s="57"/>
      <c r="AN1111" s="57"/>
      <c r="AO1111" s="57"/>
      <c r="AP1111" s="57"/>
      <c r="AQ1111" s="57"/>
      <c r="AR1111" s="57"/>
      <c r="AS1111" s="57"/>
      <c r="AT1111" s="57"/>
      <c r="AU1111" s="57"/>
      <c r="AV1111" s="57"/>
      <c r="AW1111" s="57"/>
      <c r="AX1111" s="57"/>
      <c r="AY1111" s="57"/>
      <c r="AZ1111" s="57"/>
      <c r="BA1111" s="57"/>
      <c r="BB1111" s="57"/>
      <c r="BC1111" s="57"/>
      <c r="BD1111" s="57"/>
      <c r="BE1111" s="57"/>
      <c r="BF1111" s="57"/>
      <c r="BG1111" s="57"/>
      <c r="BH1111" s="57"/>
      <c r="BI1111" s="57"/>
      <c r="BJ1111" s="57"/>
      <c r="BK1111" s="57"/>
      <c r="BL1111" s="57"/>
      <c r="BM1111" s="57"/>
      <c r="BN1111" s="57"/>
      <c r="BO1111" s="57"/>
      <c r="BP1111" s="57"/>
      <c r="BQ1111" s="57"/>
      <c r="BR1111" s="57"/>
      <c r="BS1111" s="57"/>
      <c r="BT1111" s="57"/>
      <c r="BU1111" s="57"/>
      <c r="BV1111" s="57"/>
      <c r="BW1111" s="57"/>
      <c r="BX1111" s="57"/>
      <c r="BY1111" s="57"/>
      <c r="BZ1111" s="57"/>
      <c r="CA1111" s="57"/>
      <c r="CB1111" s="57"/>
      <c r="CC1111" s="57"/>
      <c r="CD1111" s="57"/>
      <c r="CE1111" s="57"/>
      <c r="CF1111" s="57"/>
      <c r="CG1111" s="57"/>
      <c r="CH1111" s="57"/>
      <c r="CI1111" s="57"/>
      <c r="CJ1111" s="57"/>
      <c r="CK1111" s="57"/>
      <c r="CL1111" s="57"/>
      <c r="CM1111" s="57"/>
      <c r="CN1111" s="57"/>
      <c r="CO1111" s="57"/>
      <c r="CP1111" s="57"/>
      <c r="CQ1111" s="57"/>
      <c r="CR1111" s="57"/>
      <c r="CS1111" s="57"/>
      <c r="CT1111" s="57"/>
      <c r="CU1111" s="57"/>
      <c r="CV1111" s="57"/>
      <c r="CW1111" s="57"/>
      <c r="CX1111" s="57"/>
      <c r="CY1111" s="57"/>
      <c r="CZ1111" s="57"/>
      <c r="DA1111" s="57"/>
      <c r="DB1111" s="57"/>
      <c r="DC1111" s="57"/>
      <c r="DD1111" s="57"/>
      <c r="DE1111" s="57"/>
      <c r="DF1111" s="57"/>
      <c r="DG1111" s="57"/>
      <c r="DH1111" s="57"/>
      <c r="DI1111" s="57"/>
      <c r="DJ1111" s="57"/>
      <c r="DK1111" s="57"/>
      <c r="DL1111" s="57"/>
      <c r="DM1111" s="57"/>
      <c r="DN1111" s="57"/>
      <c r="DO1111" s="57"/>
      <c r="DP1111" s="57"/>
      <c r="DQ1111" s="57"/>
      <c r="DR1111" s="57"/>
      <c r="DS1111" s="57"/>
      <c r="DT1111" s="57"/>
      <c r="DU1111" s="57"/>
      <c r="DV1111" s="57"/>
      <c r="DW1111" s="57"/>
      <c r="DX1111" s="57"/>
      <c r="DY1111" s="57"/>
      <c r="DZ1111" s="57"/>
      <c r="EA1111" s="57"/>
      <c r="EB1111" s="57"/>
      <c r="EC1111" s="57"/>
      <c r="ED1111" s="57"/>
      <c r="EE1111" s="57"/>
      <c r="EF1111" s="57"/>
      <c r="EG1111" s="57"/>
      <c r="EH1111" s="57"/>
      <c r="EI1111" s="57"/>
      <c r="EJ1111" s="57"/>
      <c r="EK1111" s="57"/>
      <c r="EL1111" s="57"/>
      <c r="EM1111" s="57"/>
      <c r="EN1111" s="57"/>
      <c r="EO1111" s="57"/>
      <c r="EP1111" s="57"/>
      <c r="EQ1111" s="57"/>
      <c r="ER1111" s="57"/>
      <c r="ES1111" s="57"/>
      <c r="ET1111" s="57"/>
      <c r="EU1111" s="57"/>
      <c r="EV1111" s="57"/>
      <c r="EW1111" s="57"/>
      <c r="EX1111" s="57"/>
      <c r="EY1111" s="57"/>
      <c r="EZ1111" s="57"/>
      <c r="FA1111" s="57"/>
      <c r="FB1111" s="57"/>
      <c r="FC1111" s="57"/>
      <c r="FD1111" s="57"/>
      <c r="FE1111" s="57"/>
      <c r="FF1111" s="57"/>
      <c r="FG1111" s="57"/>
      <c r="FH1111" s="57"/>
      <c r="FI1111" s="57"/>
      <c r="FJ1111" s="57"/>
      <c r="FK1111" s="57"/>
      <c r="FL1111" s="57"/>
      <c r="FM1111" s="57"/>
      <c r="FN1111" s="57"/>
      <c r="FO1111" s="57"/>
      <c r="FP1111" s="57"/>
      <c r="FQ1111" s="57"/>
      <c r="FR1111" s="57"/>
      <c r="FS1111" s="57"/>
      <c r="FT1111" s="57"/>
      <c r="FU1111" s="57"/>
      <c r="FV1111" s="57"/>
      <c r="FW1111" s="57"/>
      <c r="FX1111" s="57"/>
      <c r="FY1111" s="57"/>
      <c r="FZ1111" s="57"/>
      <c r="GA1111" s="57"/>
      <c r="GB1111" s="57"/>
      <c r="GC1111" s="57"/>
      <c r="GD1111" s="57"/>
      <c r="GE1111" s="57"/>
      <c r="GF1111" s="57"/>
      <c r="GG1111" s="57"/>
      <c r="GH1111" s="57"/>
      <c r="GI1111" s="57"/>
      <c r="GJ1111" s="57"/>
      <c r="GK1111" s="57"/>
      <c r="GL1111" s="57"/>
      <c r="GM1111" s="57"/>
      <c r="GN1111" s="57"/>
      <c r="GO1111" s="57"/>
      <c r="GP1111" s="57"/>
      <c r="GQ1111" s="57"/>
      <c r="GR1111" s="57"/>
      <c r="GS1111" s="57"/>
      <c r="GT1111" s="57"/>
      <c r="GU1111" s="57"/>
      <c r="GV1111" s="57"/>
      <c r="GW1111" s="57"/>
      <c r="GX1111" s="57"/>
      <c r="GY1111" s="57"/>
      <c r="GZ1111" s="57"/>
      <c r="HA1111" s="57"/>
      <c r="HB1111" s="57"/>
      <c r="HC1111" s="57"/>
      <c r="HD1111" s="57"/>
      <c r="HE1111" s="57"/>
      <c r="HF1111" s="57"/>
      <c r="HG1111" s="57"/>
      <c r="HH1111" s="57"/>
      <c r="HI1111" s="57"/>
      <c r="HJ1111" s="57"/>
      <c r="HK1111" s="57"/>
      <c r="HL1111" s="57"/>
      <c r="HM1111" s="57"/>
      <c r="HN1111" s="57"/>
      <c r="HO1111" s="57"/>
      <c r="HP1111" s="57"/>
      <c r="HQ1111" s="57"/>
      <c r="HR1111" s="57"/>
      <c r="HS1111" s="57"/>
      <c r="HT1111" s="57"/>
      <c r="HU1111" s="57"/>
      <c r="HV1111" s="57"/>
      <c r="HW1111" s="57"/>
      <c r="HX1111" s="57"/>
      <c r="HY1111" s="57"/>
      <c r="HZ1111" s="57"/>
      <c r="IA1111" s="57"/>
      <c r="IB1111" s="57"/>
      <c r="IC1111" s="57"/>
    </row>
    <row r="1112" spans="4:237">
      <c r="D1112" s="57"/>
      <c r="E1112" s="57"/>
      <c r="F1112" s="57"/>
      <c r="G1112" s="57"/>
      <c r="H1112" s="57"/>
      <c r="I1112" s="57"/>
      <c r="J1112" s="57"/>
      <c r="K1112" s="57"/>
      <c r="L1112" s="57"/>
      <c r="M1112" s="57"/>
      <c r="N1112" s="57"/>
      <c r="O1112" s="57"/>
      <c r="P1112" s="57"/>
      <c r="Q1112" s="57"/>
      <c r="R1112" s="57"/>
      <c r="S1112" s="57"/>
      <c r="T1112" s="57"/>
      <c r="U1112" s="57"/>
      <c r="V1112" s="57"/>
      <c r="W1112" s="57"/>
      <c r="X1112" s="57"/>
      <c r="Y1112" s="57"/>
      <c r="Z1112" s="57"/>
      <c r="AA1112" s="57"/>
      <c r="AB1112" s="57"/>
      <c r="AC1112" s="57"/>
      <c r="AD1112" s="57"/>
      <c r="AE1112" s="57"/>
      <c r="AF1112" s="57"/>
      <c r="AG1112" s="57"/>
      <c r="AH1112" s="57"/>
      <c r="AI1112" s="57"/>
      <c r="AJ1112" s="57"/>
      <c r="AK1112" s="57"/>
      <c r="AL1112" s="57"/>
      <c r="AM1112" s="57"/>
      <c r="AN1112" s="57"/>
      <c r="AO1112" s="57"/>
      <c r="AP1112" s="57"/>
      <c r="AQ1112" s="57"/>
      <c r="AR1112" s="57"/>
      <c r="AS1112" s="57"/>
      <c r="AT1112" s="57"/>
      <c r="AU1112" s="57"/>
      <c r="AV1112" s="57"/>
      <c r="AW1112" s="57"/>
      <c r="AX1112" s="57"/>
      <c r="AY1112" s="57"/>
      <c r="AZ1112" s="57"/>
      <c r="BA1112" s="57"/>
      <c r="BB1112" s="57"/>
      <c r="BC1112" s="57"/>
      <c r="BD1112" s="57"/>
      <c r="BE1112" s="57"/>
      <c r="BF1112" s="57"/>
      <c r="BG1112" s="57"/>
      <c r="BH1112" s="57"/>
      <c r="BI1112" s="57"/>
      <c r="BJ1112" s="57"/>
      <c r="BK1112" s="57"/>
      <c r="BL1112" s="57"/>
      <c r="BM1112" s="57"/>
      <c r="BN1112" s="57"/>
      <c r="BO1112" s="57"/>
      <c r="BP1112" s="57"/>
      <c r="BQ1112" s="57"/>
      <c r="BR1112" s="57"/>
      <c r="BS1112" s="57"/>
      <c r="BT1112" s="57"/>
      <c r="BU1112" s="57"/>
      <c r="BV1112" s="57"/>
      <c r="BW1112" s="57"/>
      <c r="BX1112" s="57"/>
      <c r="BY1112" s="57"/>
      <c r="BZ1112" s="57"/>
      <c r="CA1112" s="57"/>
      <c r="CB1112" s="57"/>
      <c r="CC1112" s="57"/>
      <c r="CD1112" s="57"/>
      <c r="CE1112" s="57"/>
      <c r="CF1112" s="57"/>
      <c r="CG1112" s="57"/>
      <c r="CH1112" s="57"/>
      <c r="CI1112" s="57"/>
      <c r="CJ1112" s="57"/>
      <c r="CK1112" s="57"/>
      <c r="CL1112" s="57"/>
      <c r="CM1112" s="57"/>
      <c r="CN1112" s="57"/>
      <c r="CO1112" s="57"/>
      <c r="CP1112" s="57"/>
      <c r="CQ1112" s="57"/>
      <c r="CR1112" s="57"/>
      <c r="CS1112" s="57"/>
      <c r="CT1112" s="57"/>
      <c r="CU1112" s="57"/>
      <c r="CV1112" s="57"/>
      <c r="CW1112" s="57"/>
      <c r="CX1112" s="57"/>
      <c r="CY1112" s="57"/>
      <c r="CZ1112" s="57"/>
      <c r="DA1112" s="57"/>
      <c r="DB1112" s="57"/>
      <c r="DC1112" s="57"/>
      <c r="DD1112" s="57"/>
      <c r="DE1112" s="57"/>
      <c r="DF1112" s="57"/>
      <c r="DG1112" s="57"/>
      <c r="DH1112" s="57"/>
      <c r="DI1112" s="57"/>
      <c r="DJ1112" s="57"/>
      <c r="DK1112" s="57"/>
      <c r="DL1112" s="57"/>
      <c r="DM1112" s="57"/>
      <c r="DN1112" s="57"/>
      <c r="DO1112" s="57"/>
      <c r="DP1112" s="57"/>
      <c r="DQ1112" s="57"/>
      <c r="DR1112" s="57"/>
      <c r="DS1112" s="57"/>
      <c r="DT1112" s="57"/>
      <c r="DU1112" s="57"/>
      <c r="DV1112" s="57"/>
      <c r="DW1112" s="57"/>
      <c r="DX1112" s="57"/>
      <c r="DY1112" s="57"/>
      <c r="DZ1112" s="57"/>
      <c r="EA1112" s="57"/>
      <c r="EB1112" s="57"/>
      <c r="EC1112" s="57"/>
      <c r="ED1112" s="57"/>
      <c r="EE1112" s="57"/>
      <c r="EF1112" s="57"/>
      <c r="EG1112" s="57"/>
      <c r="EH1112" s="57"/>
      <c r="EI1112" s="57"/>
      <c r="EJ1112" s="57"/>
      <c r="EK1112" s="57"/>
      <c r="EL1112" s="57"/>
      <c r="EM1112" s="57"/>
      <c r="EN1112" s="57"/>
      <c r="EO1112" s="57"/>
      <c r="EP1112" s="57"/>
      <c r="EQ1112" s="57"/>
      <c r="ER1112" s="57"/>
      <c r="ES1112" s="57"/>
      <c r="ET1112" s="57"/>
      <c r="EU1112" s="57"/>
      <c r="EV1112" s="57"/>
      <c r="EW1112" s="57"/>
      <c r="EX1112" s="57"/>
      <c r="EY1112" s="57"/>
      <c r="EZ1112" s="57"/>
      <c r="FA1112" s="57"/>
      <c r="FB1112" s="57"/>
      <c r="FC1112" s="57"/>
      <c r="FD1112" s="57"/>
      <c r="FE1112" s="57"/>
      <c r="FF1112" s="57"/>
      <c r="FG1112" s="57"/>
      <c r="FH1112" s="57"/>
      <c r="FI1112" s="57"/>
      <c r="FJ1112" s="57"/>
      <c r="FK1112" s="57"/>
      <c r="FL1112" s="57"/>
      <c r="FM1112" s="57"/>
      <c r="FN1112" s="57"/>
      <c r="FO1112" s="57"/>
      <c r="FP1112" s="57"/>
      <c r="FQ1112" s="57"/>
      <c r="FR1112" s="57"/>
      <c r="FS1112" s="57"/>
      <c r="FT1112" s="57"/>
      <c r="FU1112" s="57"/>
      <c r="FV1112" s="57"/>
      <c r="FW1112" s="57"/>
      <c r="FX1112" s="57"/>
      <c r="FY1112" s="57"/>
      <c r="FZ1112" s="57"/>
      <c r="GA1112" s="57"/>
      <c r="GB1112" s="57"/>
      <c r="GC1112" s="57"/>
      <c r="GD1112" s="57"/>
      <c r="GE1112" s="57"/>
      <c r="GF1112" s="57"/>
      <c r="GG1112" s="57"/>
      <c r="GH1112" s="57"/>
      <c r="GI1112" s="57"/>
      <c r="GJ1112" s="57"/>
      <c r="GK1112" s="57"/>
      <c r="GL1112" s="57"/>
      <c r="GM1112" s="57"/>
      <c r="GN1112" s="57"/>
      <c r="GO1112" s="57"/>
      <c r="GP1112" s="57"/>
      <c r="GQ1112" s="57"/>
      <c r="GR1112" s="57"/>
      <c r="GS1112" s="57"/>
      <c r="GT1112" s="57"/>
      <c r="GU1112" s="57"/>
      <c r="GV1112" s="57"/>
      <c r="GW1112" s="57"/>
      <c r="GX1112" s="57"/>
      <c r="GY1112" s="57"/>
      <c r="GZ1112" s="57"/>
      <c r="HA1112" s="57"/>
      <c r="HB1112" s="57"/>
      <c r="HC1112" s="57"/>
      <c r="HD1112" s="57"/>
      <c r="HE1112" s="57"/>
      <c r="HF1112" s="57"/>
      <c r="HG1112" s="57"/>
      <c r="HH1112" s="57"/>
      <c r="HI1112" s="57"/>
      <c r="HJ1112" s="57"/>
      <c r="HK1112" s="57"/>
      <c r="HL1112" s="57"/>
      <c r="HM1112" s="57"/>
      <c r="HN1112" s="57"/>
      <c r="HO1112" s="57"/>
      <c r="HP1112" s="57"/>
      <c r="HQ1112" s="57"/>
      <c r="HR1112" s="57"/>
      <c r="HS1112" s="57"/>
      <c r="HT1112" s="57"/>
      <c r="HU1112" s="57"/>
      <c r="HV1112" s="57"/>
      <c r="HW1112" s="57"/>
      <c r="HX1112" s="57"/>
      <c r="HY1112" s="57"/>
      <c r="HZ1112" s="57"/>
      <c r="IA1112" s="57"/>
      <c r="IB1112" s="57"/>
      <c r="IC1112" s="57"/>
    </row>
    <row r="1113" spans="4:237">
      <c r="D1113" s="57"/>
      <c r="E1113" s="57"/>
      <c r="F1113" s="57"/>
      <c r="G1113" s="57"/>
      <c r="H1113" s="57"/>
      <c r="I1113" s="57"/>
      <c r="J1113" s="57"/>
      <c r="K1113" s="57"/>
      <c r="L1113" s="57"/>
      <c r="M1113" s="57"/>
      <c r="N1113" s="57"/>
      <c r="O1113" s="57"/>
      <c r="P1113" s="57"/>
      <c r="Q1113" s="57"/>
      <c r="R1113" s="57"/>
      <c r="S1113" s="57"/>
      <c r="T1113" s="57"/>
      <c r="U1113" s="57"/>
      <c r="V1113" s="57"/>
      <c r="W1113" s="57"/>
      <c r="X1113" s="57"/>
      <c r="Y1113" s="57"/>
      <c r="Z1113" s="57"/>
      <c r="AA1113" s="57"/>
      <c r="AB1113" s="57"/>
      <c r="AC1113" s="57"/>
      <c r="AD1113" s="57"/>
      <c r="AE1113" s="57"/>
      <c r="AF1113" s="57"/>
      <c r="AG1113" s="57"/>
      <c r="AH1113" s="57"/>
      <c r="AI1113" s="57"/>
      <c r="AJ1113" s="57"/>
      <c r="AK1113" s="57"/>
      <c r="AL1113" s="57"/>
      <c r="AM1113" s="57"/>
      <c r="AN1113" s="57"/>
      <c r="AO1113" s="57"/>
      <c r="AP1113" s="57"/>
      <c r="AQ1113" s="57"/>
      <c r="AR1113" s="57"/>
      <c r="AS1113" s="57"/>
      <c r="AT1113" s="57"/>
      <c r="AU1113" s="57"/>
      <c r="AV1113" s="57"/>
      <c r="AW1113" s="57"/>
      <c r="AX1113" s="57"/>
      <c r="AY1113" s="57"/>
      <c r="AZ1113" s="57"/>
      <c r="BA1113" s="57"/>
      <c r="BB1113" s="57"/>
      <c r="BC1113" s="57"/>
      <c r="BD1113" s="57"/>
      <c r="BE1113" s="57"/>
      <c r="BF1113" s="57"/>
      <c r="BG1113" s="57"/>
      <c r="BH1113" s="57"/>
      <c r="BI1113" s="57"/>
      <c r="BJ1113" s="57"/>
      <c r="BK1113" s="57"/>
      <c r="BL1113" s="57"/>
      <c r="BM1113" s="57"/>
      <c r="BN1113" s="57"/>
      <c r="BO1113" s="57"/>
      <c r="BP1113" s="57"/>
      <c r="BQ1113" s="57"/>
      <c r="BR1113" s="57"/>
      <c r="BS1113" s="57"/>
      <c r="BT1113" s="57"/>
      <c r="BU1113" s="57"/>
      <c r="BV1113" s="57"/>
      <c r="BW1113" s="57"/>
      <c r="BX1113" s="57"/>
      <c r="BY1113" s="57"/>
      <c r="BZ1113" s="57"/>
      <c r="CA1113" s="57"/>
      <c r="CB1113" s="57"/>
      <c r="CC1113" s="57"/>
      <c r="CD1113" s="57"/>
      <c r="CE1113" s="57"/>
      <c r="CF1113" s="57"/>
      <c r="CG1113" s="57"/>
      <c r="CH1113" s="57"/>
      <c r="CI1113" s="57"/>
      <c r="CJ1113" s="57"/>
      <c r="CK1113" s="57"/>
      <c r="CL1113" s="57"/>
      <c r="CM1113" s="57"/>
      <c r="CN1113" s="57"/>
      <c r="CO1113" s="57"/>
      <c r="CP1113" s="57"/>
      <c r="CQ1113" s="57"/>
      <c r="CR1113" s="57"/>
      <c r="CS1113" s="57"/>
      <c r="CT1113" s="57"/>
      <c r="CU1113" s="57"/>
      <c r="CV1113" s="57"/>
      <c r="CW1113" s="57"/>
      <c r="CX1113" s="57"/>
      <c r="CY1113" s="57"/>
      <c r="CZ1113" s="57"/>
      <c r="DA1113" s="57"/>
      <c r="DB1113" s="57"/>
      <c r="DC1113" s="57"/>
      <c r="DD1113" s="57"/>
      <c r="DE1113" s="57"/>
      <c r="DF1113" s="57"/>
      <c r="DG1113" s="57"/>
      <c r="DH1113" s="57"/>
      <c r="DI1113" s="57"/>
      <c r="DJ1113" s="57"/>
      <c r="DK1113" s="57"/>
      <c r="DL1113" s="57"/>
      <c r="DM1113" s="57"/>
      <c r="DN1113" s="57"/>
      <c r="DO1113" s="57"/>
      <c r="DP1113" s="57"/>
      <c r="DQ1113" s="57"/>
      <c r="DR1113" s="57"/>
      <c r="DS1113" s="57"/>
      <c r="DT1113" s="57"/>
      <c r="DU1113" s="57"/>
      <c r="DV1113" s="57"/>
      <c r="DW1113" s="57"/>
      <c r="DX1113" s="57"/>
      <c r="DY1113" s="57"/>
      <c r="DZ1113" s="57"/>
      <c r="EA1113" s="57"/>
      <c r="EB1113" s="57"/>
      <c r="EC1113" s="57"/>
      <c r="ED1113" s="57"/>
      <c r="EE1113" s="57"/>
      <c r="EF1113" s="57"/>
      <c r="EG1113" s="57"/>
      <c r="EH1113" s="57"/>
      <c r="EI1113" s="57"/>
      <c r="EJ1113" s="57"/>
      <c r="EK1113" s="57"/>
      <c r="EL1113" s="57"/>
      <c r="EM1113" s="57"/>
      <c r="EN1113" s="57"/>
      <c r="EO1113" s="57"/>
      <c r="EP1113" s="57"/>
      <c r="EQ1113" s="57"/>
      <c r="ER1113" s="57"/>
      <c r="ES1113" s="57"/>
      <c r="ET1113" s="57"/>
      <c r="EU1113" s="57"/>
      <c r="EV1113" s="57"/>
      <c r="EW1113" s="57"/>
      <c r="EX1113" s="57"/>
      <c r="EY1113" s="57"/>
      <c r="EZ1113" s="57"/>
      <c r="FA1113" s="57"/>
      <c r="FB1113" s="57"/>
      <c r="FC1113" s="57"/>
      <c r="FD1113" s="57"/>
      <c r="FE1113" s="57"/>
      <c r="FF1113" s="57"/>
      <c r="FG1113" s="57"/>
      <c r="FH1113" s="57"/>
      <c r="FI1113" s="57"/>
      <c r="FJ1113" s="57"/>
      <c r="FK1113" s="57"/>
      <c r="FL1113" s="57"/>
      <c r="FM1113" s="57"/>
      <c r="FN1113" s="57"/>
      <c r="FO1113" s="57"/>
      <c r="FP1113" s="57"/>
      <c r="FQ1113" s="57"/>
      <c r="FR1113" s="57"/>
      <c r="FS1113" s="57"/>
      <c r="FT1113" s="57"/>
      <c r="FU1113" s="57"/>
      <c r="FV1113" s="57"/>
      <c r="FW1113" s="57"/>
      <c r="FX1113" s="57"/>
      <c r="FY1113" s="57"/>
      <c r="FZ1113" s="57"/>
      <c r="GA1113" s="57"/>
      <c r="GB1113" s="57"/>
      <c r="GC1113" s="57"/>
      <c r="GD1113" s="57"/>
      <c r="GE1113" s="57"/>
      <c r="GF1113" s="57"/>
      <c r="GG1113" s="57"/>
      <c r="GH1113" s="57"/>
      <c r="GI1113" s="57"/>
      <c r="GJ1113" s="57"/>
      <c r="GK1113" s="57"/>
      <c r="GL1113" s="57"/>
      <c r="GM1113" s="57"/>
      <c r="GN1113" s="57"/>
      <c r="GO1113" s="57"/>
      <c r="GP1113" s="57"/>
      <c r="GQ1113" s="57"/>
      <c r="GR1113" s="57"/>
      <c r="GS1113" s="57"/>
      <c r="GT1113" s="57"/>
      <c r="GU1113" s="57"/>
      <c r="GV1113" s="57"/>
      <c r="GW1113" s="57"/>
      <c r="GX1113" s="57"/>
      <c r="GY1113" s="57"/>
      <c r="GZ1113" s="57"/>
      <c r="HA1113" s="57"/>
      <c r="HB1113" s="57"/>
      <c r="HC1113" s="57"/>
      <c r="HD1113" s="57"/>
      <c r="HE1113" s="57"/>
      <c r="HF1113" s="57"/>
      <c r="HG1113" s="57"/>
      <c r="HH1113" s="57"/>
      <c r="HI1113" s="57"/>
      <c r="HJ1113" s="57"/>
      <c r="HK1113" s="57"/>
      <c r="HL1113" s="57"/>
      <c r="HM1113" s="57"/>
      <c r="HN1113" s="57"/>
      <c r="HO1113" s="57"/>
      <c r="HP1113" s="57"/>
      <c r="HQ1113" s="57"/>
      <c r="HR1113" s="57"/>
      <c r="HS1113" s="57"/>
      <c r="HT1113" s="57"/>
      <c r="HU1113" s="57"/>
      <c r="HV1113" s="57"/>
      <c r="HW1113" s="57"/>
      <c r="HX1113" s="57"/>
      <c r="HY1113" s="57"/>
      <c r="HZ1113" s="57"/>
      <c r="IA1113" s="57"/>
      <c r="IB1113" s="57"/>
      <c r="IC1113" s="57"/>
    </row>
    <row r="1114" spans="4:237">
      <c r="D1114" s="57"/>
      <c r="E1114" s="57"/>
      <c r="F1114" s="57"/>
      <c r="G1114" s="57"/>
      <c r="H1114" s="57"/>
      <c r="I1114" s="57"/>
      <c r="J1114" s="57"/>
      <c r="K1114" s="57"/>
      <c r="L1114" s="57"/>
      <c r="M1114" s="57"/>
      <c r="N1114" s="57"/>
      <c r="O1114" s="57"/>
      <c r="P1114" s="57"/>
      <c r="Q1114" s="57"/>
      <c r="R1114" s="57"/>
      <c r="S1114" s="57"/>
      <c r="T1114" s="57"/>
      <c r="U1114" s="57"/>
      <c r="V1114" s="57"/>
      <c r="W1114" s="57"/>
      <c r="X1114" s="57"/>
      <c r="Y1114" s="57"/>
      <c r="Z1114" s="57"/>
      <c r="AA1114" s="57"/>
      <c r="AB1114" s="57"/>
      <c r="AC1114" s="57"/>
      <c r="AD1114" s="57"/>
      <c r="AE1114" s="57"/>
      <c r="AF1114" s="57"/>
      <c r="AG1114" s="57"/>
      <c r="AH1114" s="57"/>
      <c r="AI1114" s="57"/>
      <c r="AJ1114" s="57"/>
      <c r="AK1114" s="57"/>
      <c r="AL1114" s="57"/>
      <c r="AM1114" s="57"/>
      <c r="AN1114" s="57"/>
      <c r="AO1114" s="57"/>
      <c r="AP1114" s="57"/>
      <c r="AQ1114" s="57"/>
      <c r="AR1114" s="57"/>
      <c r="AS1114" s="57"/>
      <c r="AT1114" s="57"/>
      <c r="AU1114" s="57"/>
      <c r="AV1114" s="57"/>
      <c r="AW1114" s="57"/>
      <c r="AX1114" s="57"/>
      <c r="AY1114" s="57"/>
      <c r="AZ1114" s="57"/>
      <c r="BA1114" s="57"/>
      <c r="BB1114" s="57"/>
      <c r="BC1114" s="57"/>
      <c r="BD1114" s="57"/>
      <c r="BE1114" s="57"/>
      <c r="BF1114" s="57"/>
      <c r="BG1114" s="57"/>
      <c r="BH1114" s="57"/>
      <c r="BI1114" s="57"/>
      <c r="BJ1114" s="57"/>
      <c r="BK1114" s="57"/>
      <c r="BL1114" s="57"/>
      <c r="BM1114" s="57"/>
      <c r="BN1114" s="57"/>
      <c r="BO1114" s="57"/>
      <c r="BP1114" s="57"/>
      <c r="BQ1114" s="57"/>
      <c r="BR1114" s="57"/>
      <c r="BS1114" s="57"/>
      <c r="BT1114" s="57"/>
      <c r="BU1114" s="57"/>
      <c r="BV1114" s="57"/>
      <c r="BW1114" s="57"/>
      <c r="BX1114" s="57"/>
      <c r="BY1114" s="57"/>
      <c r="BZ1114" s="57"/>
      <c r="CA1114" s="57"/>
      <c r="CB1114" s="57"/>
      <c r="CC1114" s="57"/>
      <c r="CD1114" s="57"/>
      <c r="CE1114" s="57"/>
      <c r="CF1114" s="57"/>
      <c r="CG1114" s="57"/>
      <c r="CH1114" s="57"/>
      <c r="CI1114" s="57"/>
      <c r="CJ1114" s="57"/>
      <c r="CK1114" s="57"/>
      <c r="CL1114" s="57"/>
      <c r="CM1114" s="57"/>
      <c r="CN1114" s="57"/>
      <c r="CO1114" s="57"/>
      <c r="CP1114" s="57"/>
      <c r="CQ1114" s="57"/>
      <c r="CR1114" s="57"/>
      <c r="CS1114" s="57"/>
      <c r="CT1114" s="57"/>
      <c r="CU1114" s="57"/>
      <c r="CV1114" s="57"/>
      <c r="CW1114" s="57"/>
      <c r="CX1114" s="57"/>
      <c r="CY1114" s="57"/>
      <c r="CZ1114" s="57"/>
      <c r="DA1114" s="57"/>
      <c r="DB1114" s="57"/>
      <c r="DC1114" s="57"/>
      <c r="DD1114" s="57"/>
      <c r="DE1114" s="57"/>
      <c r="DF1114" s="57"/>
      <c r="DG1114" s="57"/>
      <c r="DH1114" s="57"/>
      <c r="DI1114" s="57"/>
      <c r="DJ1114" s="57"/>
      <c r="DK1114" s="57"/>
      <c r="DL1114" s="57"/>
      <c r="DM1114" s="57"/>
      <c r="DN1114" s="57"/>
      <c r="DO1114" s="57"/>
      <c r="DP1114" s="57"/>
      <c r="DQ1114" s="57"/>
      <c r="DR1114" s="57"/>
      <c r="DS1114" s="57"/>
      <c r="DT1114" s="57"/>
      <c r="DU1114" s="57"/>
      <c r="DV1114" s="57"/>
      <c r="DW1114" s="57"/>
      <c r="DX1114" s="57"/>
      <c r="DY1114" s="57"/>
      <c r="DZ1114" s="57"/>
      <c r="EA1114" s="57"/>
      <c r="EB1114" s="57"/>
      <c r="EC1114" s="57"/>
      <c r="ED1114" s="57"/>
      <c r="EE1114" s="57"/>
      <c r="EF1114" s="57"/>
      <c r="EG1114" s="57"/>
      <c r="EH1114" s="57"/>
      <c r="EI1114" s="57"/>
      <c r="EJ1114" s="57"/>
      <c r="EK1114" s="57"/>
      <c r="EL1114" s="57"/>
      <c r="EM1114" s="57"/>
      <c r="EN1114" s="57"/>
      <c r="EO1114" s="57"/>
      <c r="EP1114" s="57"/>
      <c r="EQ1114" s="57"/>
      <c r="ER1114" s="57"/>
      <c r="ES1114" s="57"/>
      <c r="ET1114" s="57"/>
      <c r="EU1114" s="57"/>
      <c r="EV1114" s="57"/>
      <c r="EW1114" s="57"/>
      <c r="EX1114" s="57"/>
      <c r="EY1114" s="57"/>
      <c r="EZ1114" s="57"/>
      <c r="FA1114" s="57"/>
      <c r="FB1114" s="57"/>
      <c r="FC1114" s="57"/>
      <c r="FD1114" s="57"/>
      <c r="FE1114" s="57"/>
      <c r="FF1114" s="57"/>
      <c r="FG1114" s="57"/>
      <c r="FH1114" s="57"/>
      <c r="FI1114" s="57"/>
      <c r="FJ1114" s="57"/>
      <c r="FK1114" s="57"/>
      <c r="FL1114" s="57"/>
      <c r="FM1114" s="57"/>
      <c r="FN1114" s="57"/>
      <c r="FO1114" s="57"/>
      <c r="FP1114" s="57"/>
      <c r="FQ1114" s="57"/>
      <c r="FR1114" s="57"/>
      <c r="FS1114" s="57"/>
      <c r="FT1114" s="57"/>
      <c r="FU1114" s="57"/>
      <c r="FV1114" s="57"/>
      <c r="FW1114" s="57"/>
      <c r="FX1114" s="57"/>
      <c r="FY1114" s="57"/>
      <c r="FZ1114" s="57"/>
      <c r="GA1114" s="57"/>
      <c r="GB1114" s="57"/>
      <c r="GC1114" s="57"/>
      <c r="GD1114" s="57"/>
      <c r="GE1114" s="57"/>
      <c r="GF1114" s="57"/>
      <c r="GG1114" s="57"/>
      <c r="GH1114" s="57"/>
      <c r="GI1114" s="57"/>
      <c r="GJ1114" s="57"/>
      <c r="GK1114" s="57"/>
      <c r="GL1114" s="57"/>
      <c r="GM1114" s="57"/>
      <c r="GN1114" s="57"/>
      <c r="GO1114" s="57"/>
      <c r="GP1114" s="57"/>
      <c r="GQ1114" s="57"/>
      <c r="GR1114" s="57"/>
      <c r="GS1114" s="57"/>
      <c r="GT1114" s="57"/>
      <c r="GU1114" s="57"/>
      <c r="GV1114" s="57"/>
      <c r="GW1114" s="57"/>
      <c r="GX1114" s="57"/>
      <c r="GY1114" s="57"/>
      <c r="GZ1114" s="57"/>
      <c r="HA1114" s="57"/>
      <c r="HB1114" s="57"/>
      <c r="HC1114" s="57"/>
      <c r="HD1114" s="57"/>
      <c r="HE1114" s="57"/>
      <c r="HF1114" s="57"/>
      <c r="HG1114" s="57"/>
      <c r="HH1114" s="57"/>
      <c r="HI1114" s="57"/>
      <c r="HJ1114" s="57"/>
      <c r="HK1114" s="57"/>
      <c r="HL1114" s="57"/>
      <c r="HM1114" s="57"/>
      <c r="HN1114" s="57"/>
      <c r="HO1114" s="57"/>
      <c r="HP1114" s="57"/>
      <c r="HQ1114" s="57"/>
      <c r="HR1114" s="57"/>
      <c r="HS1114" s="57"/>
      <c r="HT1114" s="57"/>
      <c r="HU1114" s="57"/>
      <c r="HV1114" s="57"/>
      <c r="HW1114" s="57"/>
      <c r="HX1114" s="57"/>
      <c r="HY1114" s="57"/>
      <c r="HZ1114" s="57"/>
      <c r="IA1114" s="57"/>
      <c r="IB1114" s="57"/>
      <c r="IC1114" s="57"/>
    </row>
    <row r="1115" spans="4:237">
      <c r="D1115" s="57"/>
      <c r="E1115" s="57"/>
      <c r="F1115" s="57"/>
      <c r="G1115" s="57"/>
      <c r="H1115" s="57"/>
      <c r="I1115" s="57"/>
      <c r="J1115" s="57"/>
      <c r="K1115" s="57"/>
      <c r="L1115" s="57"/>
      <c r="M1115" s="57"/>
      <c r="N1115" s="57"/>
      <c r="O1115" s="57"/>
      <c r="P1115" s="57"/>
      <c r="Q1115" s="57"/>
      <c r="R1115" s="57"/>
      <c r="S1115" s="57"/>
      <c r="T1115" s="57"/>
      <c r="U1115" s="57"/>
      <c r="V1115" s="57"/>
      <c r="W1115" s="57"/>
      <c r="X1115" s="57"/>
      <c r="Y1115" s="57"/>
      <c r="Z1115" s="57"/>
      <c r="AA1115" s="57"/>
      <c r="AB1115" s="57"/>
      <c r="AC1115" s="57"/>
      <c r="AD1115" s="57"/>
      <c r="AE1115" s="57"/>
      <c r="AF1115" s="57"/>
      <c r="AG1115" s="57"/>
      <c r="AH1115" s="57"/>
      <c r="AI1115" s="57"/>
      <c r="AJ1115" s="57"/>
      <c r="AK1115" s="57"/>
      <c r="AL1115" s="57"/>
      <c r="AM1115" s="57"/>
      <c r="AN1115" s="57"/>
      <c r="AO1115" s="57"/>
      <c r="AP1115" s="57"/>
      <c r="AQ1115" s="57"/>
      <c r="AR1115" s="57"/>
      <c r="AS1115" s="57"/>
      <c r="AT1115" s="57"/>
      <c r="AU1115" s="57"/>
      <c r="AV1115" s="57"/>
      <c r="AW1115" s="57"/>
      <c r="AX1115" s="57"/>
      <c r="AY1115" s="57"/>
      <c r="AZ1115" s="57"/>
      <c r="BA1115" s="57"/>
      <c r="BB1115" s="57"/>
      <c r="BC1115" s="57"/>
      <c r="BD1115" s="57"/>
      <c r="BE1115" s="57"/>
      <c r="BF1115" s="57"/>
      <c r="BG1115" s="57"/>
      <c r="BH1115" s="57"/>
      <c r="BI1115" s="57"/>
      <c r="BJ1115" s="57"/>
      <c r="BK1115" s="57"/>
      <c r="BL1115" s="57"/>
      <c r="BM1115" s="57"/>
      <c r="BN1115" s="57"/>
      <c r="BO1115" s="57"/>
      <c r="BP1115" s="57"/>
      <c r="BQ1115" s="57"/>
      <c r="BR1115" s="57"/>
      <c r="BS1115" s="57"/>
      <c r="BT1115" s="57"/>
      <c r="BU1115" s="57"/>
      <c r="BV1115" s="57"/>
      <c r="BW1115" s="57"/>
      <c r="BX1115" s="57"/>
      <c r="BY1115" s="57"/>
      <c r="BZ1115" s="57"/>
      <c r="CA1115" s="57"/>
      <c r="CB1115" s="57"/>
      <c r="CC1115" s="57"/>
      <c r="CD1115" s="57"/>
      <c r="CE1115" s="57"/>
      <c r="CF1115" s="57"/>
      <c r="CG1115" s="57"/>
      <c r="CH1115" s="57"/>
      <c r="CI1115" s="57"/>
      <c r="CJ1115" s="57"/>
      <c r="CK1115" s="57"/>
      <c r="CL1115" s="57"/>
      <c r="CM1115" s="57"/>
      <c r="CN1115" s="57"/>
      <c r="CO1115" s="57"/>
      <c r="CP1115" s="57"/>
      <c r="CQ1115" s="57"/>
      <c r="CR1115" s="57"/>
      <c r="CS1115" s="57"/>
      <c r="CT1115" s="57"/>
      <c r="CU1115" s="57"/>
      <c r="CV1115" s="57"/>
      <c r="CW1115" s="57"/>
      <c r="CX1115" s="57"/>
      <c r="CY1115" s="57"/>
      <c r="CZ1115" s="57"/>
      <c r="DA1115" s="57"/>
      <c r="DB1115" s="57"/>
      <c r="DC1115" s="57"/>
      <c r="DD1115" s="57"/>
      <c r="DE1115" s="57"/>
      <c r="DF1115" s="57"/>
      <c r="DG1115" s="57"/>
      <c r="DH1115" s="57"/>
      <c r="DI1115" s="57"/>
      <c r="DJ1115" s="57"/>
      <c r="DK1115" s="57"/>
      <c r="DL1115" s="57"/>
      <c r="DM1115" s="57"/>
      <c r="DN1115" s="57"/>
      <c r="DO1115" s="57"/>
      <c r="DP1115" s="57"/>
      <c r="DQ1115" s="57"/>
      <c r="DR1115" s="57"/>
      <c r="DS1115" s="57"/>
      <c r="DT1115" s="57"/>
      <c r="DU1115" s="57"/>
      <c r="DV1115" s="57"/>
      <c r="DW1115" s="57"/>
      <c r="DX1115" s="57"/>
      <c r="DY1115" s="57"/>
      <c r="DZ1115" s="57"/>
      <c r="EA1115" s="57"/>
      <c r="EB1115" s="57"/>
      <c r="EC1115" s="57"/>
      <c r="ED1115" s="57"/>
      <c r="EE1115" s="57"/>
      <c r="EF1115" s="57"/>
      <c r="EG1115" s="57"/>
      <c r="EH1115" s="57"/>
      <c r="EI1115" s="57"/>
      <c r="EJ1115" s="57"/>
      <c r="EK1115" s="57"/>
      <c r="EL1115" s="57"/>
      <c r="EM1115" s="57"/>
      <c r="EN1115" s="57"/>
      <c r="EO1115" s="57"/>
      <c r="EP1115" s="57"/>
      <c r="EQ1115" s="57"/>
      <c r="ER1115" s="57"/>
      <c r="ES1115" s="57"/>
      <c r="ET1115" s="57"/>
      <c r="EU1115" s="57"/>
      <c r="EV1115" s="57"/>
      <c r="EW1115" s="57"/>
      <c r="EX1115" s="57"/>
      <c r="EY1115" s="57"/>
      <c r="EZ1115" s="57"/>
      <c r="FA1115" s="57"/>
      <c r="FB1115" s="57"/>
      <c r="FC1115" s="57"/>
      <c r="FD1115" s="57"/>
      <c r="FE1115" s="57"/>
      <c r="FF1115" s="57"/>
      <c r="FG1115" s="57"/>
      <c r="FH1115" s="57"/>
      <c r="FI1115" s="57"/>
      <c r="FJ1115" s="57"/>
      <c r="FK1115" s="57"/>
      <c r="FL1115" s="57"/>
      <c r="FM1115" s="57"/>
      <c r="FN1115" s="57"/>
      <c r="FO1115" s="57"/>
      <c r="FP1115" s="57"/>
      <c r="FQ1115" s="57"/>
      <c r="FR1115" s="57"/>
      <c r="FS1115" s="57"/>
      <c r="FT1115" s="57"/>
      <c r="FU1115" s="57"/>
      <c r="FV1115" s="57"/>
      <c r="FW1115" s="57"/>
      <c r="FX1115" s="57"/>
      <c r="FY1115" s="57"/>
      <c r="FZ1115" s="57"/>
      <c r="GA1115" s="57"/>
      <c r="GB1115" s="57"/>
      <c r="GC1115" s="57"/>
      <c r="GD1115" s="57"/>
      <c r="GE1115" s="57"/>
      <c r="GF1115" s="57"/>
      <c r="GG1115" s="57"/>
      <c r="GH1115" s="57"/>
      <c r="GI1115" s="57"/>
      <c r="GJ1115" s="57"/>
      <c r="GK1115" s="57"/>
      <c r="GL1115" s="57"/>
      <c r="GM1115" s="57"/>
      <c r="GN1115" s="57"/>
      <c r="GO1115" s="57"/>
      <c r="GP1115" s="57"/>
      <c r="GQ1115" s="57"/>
      <c r="GR1115" s="57"/>
      <c r="GS1115" s="57"/>
      <c r="GT1115" s="57"/>
      <c r="GU1115" s="57"/>
      <c r="GV1115" s="57"/>
      <c r="GW1115" s="57"/>
      <c r="GX1115" s="57"/>
      <c r="GY1115" s="57"/>
      <c r="GZ1115" s="57"/>
      <c r="HA1115" s="57"/>
      <c r="HB1115" s="57"/>
      <c r="HC1115" s="57"/>
      <c r="HD1115" s="57"/>
      <c r="HE1115" s="57"/>
      <c r="HF1115" s="57"/>
      <c r="HG1115" s="57"/>
      <c r="HH1115" s="57"/>
      <c r="HI1115" s="57"/>
      <c r="HJ1115" s="57"/>
      <c r="HK1115" s="57"/>
      <c r="HL1115" s="57"/>
      <c r="HM1115" s="57"/>
      <c r="HN1115" s="57"/>
      <c r="HO1115" s="57"/>
      <c r="HP1115" s="57"/>
      <c r="HQ1115" s="57"/>
      <c r="HR1115" s="57"/>
      <c r="HS1115" s="57"/>
      <c r="HT1115" s="57"/>
      <c r="HU1115" s="57"/>
      <c r="HV1115" s="57"/>
      <c r="HW1115" s="57"/>
      <c r="HX1115" s="57"/>
      <c r="HY1115" s="57"/>
      <c r="HZ1115" s="57"/>
      <c r="IA1115" s="57"/>
      <c r="IB1115" s="57"/>
      <c r="IC1115" s="57"/>
    </row>
    <row r="1116" spans="4:237">
      <c r="D1116" s="57"/>
      <c r="E1116" s="57"/>
      <c r="F1116" s="57"/>
      <c r="G1116" s="57"/>
      <c r="H1116" s="57"/>
      <c r="I1116" s="57"/>
      <c r="J1116" s="57"/>
      <c r="K1116" s="57"/>
      <c r="L1116" s="57"/>
      <c r="M1116" s="57"/>
      <c r="N1116" s="57"/>
      <c r="O1116" s="57"/>
      <c r="P1116" s="57"/>
      <c r="Q1116" s="57"/>
      <c r="R1116" s="57"/>
      <c r="S1116" s="57"/>
      <c r="T1116" s="57"/>
      <c r="U1116" s="57"/>
      <c r="V1116" s="57"/>
      <c r="W1116" s="57"/>
      <c r="X1116" s="57"/>
      <c r="Y1116" s="57"/>
      <c r="Z1116" s="57"/>
      <c r="AA1116" s="57"/>
      <c r="AB1116" s="57"/>
      <c r="AC1116" s="57"/>
      <c r="AD1116" s="57"/>
      <c r="AE1116" s="57"/>
      <c r="AF1116" s="57"/>
      <c r="AG1116" s="57"/>
      <c r="AH1116" s="57"/>
      <c r="AI1116" s="57"/>
      <c r="AJ1116" s="57"/>
      <c r="AK1116" s="57"/>
      <c r="AL1116" s="57"/>
      <c r="AM1116" s="57"/>
      <c r="AN1116" s="57"/>
      <c r="AO1116" s="57"/>
      <c r="AP1116" s="57"/>
      <c r="AQ1116" s="57"/>
      <c r="AR1116" s="57"/>
      <c r="AS1116" s="57"/>
      <c r="AT1116" s="57"/>
      <c r="AU1116" s="57"/>
      <c r="AV1116" s="57"/>
      <c r="AW1116" s="57"/>
      <c r="AX1116" s="57"/>
      <c r="AY1116" s="57"/>
      <c r="AZ1116" s="57"/>
      <c r="BA1116" s="57"/>
      <c r="BB1116" s="57"/>
      <c r="BC1116" s="57"/>
      <c r="BD1116" s="57"/>
      <c r="BE1116" s="57"/>
      <c r="BF1116" s="57"/>
      <c r="BG1116" s="57"/>
      <c r="BH1116" s="57"/>
      <c r="BI1116" s="57"/>
      <c r="BJ1116" s="57"/>
      <c r="BK1116" s="57"/>
      <c r="BL1116" s="57"/>
      <c r="BM1116" s="57"/>
      <c r="BN1116" s="57"/>
      <c r="BO1116" s="57"/>
      <c r="BP1116" s="57"/>
      <c r="BQ1116" s="57"/>
      <c r="BR1116" s="57"/>
      <c r="BS1116" s="57"/>
      <c r="BT1116" s="57"/>
      <c r="BU1116" s="57"/>
      <c r="BV1116" s="57"/>
      <c r="BW1116" s="57"/>
      <c r="BX1116" s="57"/>
      <c r="BY1116" s="57"/>
      <c r="BZ1116" s="57"/>
      <c r="CA1116" s="57"/>
      <c r="CB1116" s="57"/>
      <c r="CC1116" s="57"/>
      <c r="CD1116" s="57"/>
      <c r="CE1116" s="57"/>
      <c r="CF1116" s="57"/>
      <c r="CG1116" s="57"/>
      <c r="CH1116" s="57"/>
      <c r="CI1116" s="57"/>
      <c r="CJ1116" s="57"/>
      <c r="CK1116" s="57"/>
      <c r="CL1116" s="57"/>
      <c r="CM1116" s="57"/>
      <c r="CN1116" s="57"/>
      <c r="CO1116" s="57"/>
      <c r="CP1116" s="57"/>
      <c r="CQ1116" s="57"/>
      <c r="CR1116" s="57"/>
      <c r="CS1116" s="57"/>
      <c r="CT1116" s="57"/>
      <c r="CU1116" s="57"/>
      <c r="CV1116" s="57"/>
      <c r="CW1116" s="57"/>
      <c r="CX1116" s="57"/>
      <c r="CY1116" s="57"/>
      <c r="CZ1116" s="57"/>
      <c r="DA1116" s="57"/>
      <c r="DB1116" s="57"/>
      <c r="DC1116" s="57"/>
      <c r="DD1116" s="57"/>
      <c r="DE1116" s="57"/>
      <c r="DF1116" s="57"/>
      <c r="DG1116" s="57"/>
      <c r="DH1116" s="57"/>
      <c r="DI1116" s="57"/>
      <c r="DJ1116" s="57"/>
      <c r="DK1116" s="57"/>
      <c r="DL1116" s="57"/>
      <c r="DM1116" s="57"/>
      <c r="DN1116" s="57"/>
      <c r="DO1116" s="57"/>
      <c r="DP1116" s="57"/>
      <c r="DQ1116" s="57"/>
      <c r="DR1116" s="57"/>
      <c r="DS1116" s="57"/>
      <c r="DT1116" s="57"/>
      <c r="DU1116" s="57"/>
      <c r="DV1116" s="57"/>
      <c r="DW1116" s="57"/>
      <c r="DX1116" s="57"/>
      <c r="DY1116" s="57"/>
      <c r="DZ1116" s="57"/>
      <c r="EA1116" s="57"/>
      <c r="EB1116" s="57"/>
      <c r="EC1116" s="57"/>
      <c r="ED1116" s="57"/>
      <c r="EE1116" s="57"/>
      <c r="EF1116" s="57"/>
      <c r="EG1116" s="57"/>
      <c r="EH1116" s="57"/>
      <c r="EI1116" s="57"/>
      <c r="EJ1116" s="57"/>
      <c r="EK1116" s="57"/>
      <c r="EL1116" s="57"/>
      <c r="EM1116" s="57"/>
      <c r="EN1116" s="57"/>
      <c r="EO1116" s="57"/>
      <c r="EP1116" s="57"/>
      <c r="EQ1116" s="57"/>
      <c r="ER1116" s="57"/>
      <c r="ES1116" s="57"/>
      <c r="ET1116" s="57"/>
      <c r="EU1116" s="57"/>
      <c r="EV1116" s="57"/>
      <c r="EW1116" s="57"/>
      <c r="EX1116" s="57"/>
      <c r="EY1116" s="57"/>
      <c r="EZ1116" s="57"/>
      <c r="FA1116" s="57"/>
      <c r="FB1116" s="57"/>
      <c r="FC1116" s="57"/>
      <c r="FD1116" s="57"/>
      <c r="FE1116" s="57"/>
      <c r="FF1116" s="57"/>
      <c r="FG1116" s="57"/>
      <c r="FH1116" s="57"/>
      <c r="FI1116" s="57"/>
      <c r="FJ1116" s="57"/>
      <c r="FK1116" s="57"/>
      <c r="FL1116" s="57"/>
      <c r="FM1116" s="57"/>
      <c r="FN1116" s="57"/>
      <c r="FO1116" s="57"/>
      <c r="FP1116" s="57"/>
      <c r="FQ1116" s="57"/>
      <c r="FR1116" s="57"/>
      <c r="FS1116" s="57"/>
      <c r="FT1116" s="57"/>
      <c r="FU1116" s="57"/>
      <c r="FV1116" s="57"/>
      <c r="FW1116" s="57"/>
      <c r="FX1116" s="57"/>
      <c r="FY1116" s="57"/>
      <c r="FZ1116" s="57"/>
      <c r="GA1116" s="57"/>
      <c r="GB1116" s="57"/>
      <c r="GC1116" s="57"/>
      <c r="GD1116" s="57"/>
      <c r="GE1116" s="57"/>
      <c r="GF1116" s="57"/>
      <c r="GG1116" s="57"/>
      <c r="GH1116" s="57"/>
      <c r="GI1116" s="57"/>
      <c r="GJ1116" s="57"/>
      <c r="GK1116" s="57"/>
      <c r="GL1116" s="57"/>
      <c r="GM1116" s="57"/>
      <c r="GN1116" s="57"/>
      <c r="GO1116" s="57"/>
      <c r="GP1116" s="57"/>
      <c r="GQ1116" s="57"/>
      <c r="GR1116" s="57"/>
      <c r="GS1116" s="57"/>
      <c r="GT1116" s="57"/>
      <c r="GU1116" s="57"/>
      <c r="GV1116" s="57"/>
      <c r="GW1116" s="57"/>
      <c r="GX1116" s="57"/>
      <c r="GY1116" s="57"/>
      <c r="GZ1116" s="57"/>
      <c r="HA1116" s="57"/>
      <c r="HB1116" s="57"/>
      <c r="HC1116" s="57"/>
      <c r="HD1116" s="57"/>
      <c r="HE1116" s="57"/>
      <c r="HF1116" s="57"/>
      <c r="HG1116" s="57"/>
      <c r="HH1116" s="57"/>
      <c r="HI1116" s="57"/>
      <c r="HJ1116" s="57"/>
      <c r="HK1116" s="57"/>
      <c r="HL1116" s="57"/>
      <c r="HM1116" s="57"/>
      <c r="HN1116" s="57"/>
      <c r="HO1116" s="57"/>
      <c r="HP1116" s="57"/>
      <c r="HQ1116" s="57"/>
      <c r="HR1116" s="57"/>
      <c r="HS1116" s="57"/>
      <c r="HT1116" s="57"/>
      <c r="HU1116" s="57"/>
      <c r="HV1116" s="57"/>
      <c r="HW1116" s="57"/>
      <c r="HX1116" s="57"/>
      <c r="HY1116" s="57"/>
      <c r="HZ1116" s="57"/>
      <c r="IA1116" s="57"/>
      <c r="IB1116" s="57"/>
      <c r="IC1116" s="57"/>
    </row>
    <row r="1117" spans="4:237">
      <c r="D1117" s="57"/>
      <c r="E1117" s="57"/>
      <c r="F1117" s="57"/>
      <c r="G1117" s="57"/>
      <c r="H1117" s="57"/>
      <c r="I1117" s="57"/>
      <c r="J1117" s="57"/>
      <c r="K1117" s="57"/>
      <c r="L1117" s="57"/>
      <c r="M1117" s="57"/>
      <c r="N1117" s="57"/>
      <c r="O1117" s="57"/>
      <c r="P1117" s="57"/>
      <c r="Q1117" s="57"/>
      <c r="R1117" s="57"/>
      <c r="S1117" s="57"/>
      <c r="T1117" s="57"/>
      <c r="U1117" s="57"/>
      <c r="V1117" s="57"/>
      <c r="W1117" s="57"/>
      <c r="X1117" s="57"/>
      <c r="Y1117" s="57"/>
      <c r="Z1117" s="57"/>
      <c r="AA1117" s="57"/>
      <c r="AB1117" s="57"/>
      <c r="AC1117" s="57"/>
      <c r="AD1117" s="57"/>
      <c r="AE1117" s="57"/>
      <c r="AF1117" s="57"/>
      <c r="AG1117" s="57"/>
      <c r="AH1117" s="57"/>
      <c r="AI1117" s="57"/>
      <c r="AJ1117" s="57"/>
      <c r="AK1117" s="57"/>
      <c r="AL1117" s="57"/>
      <c r="AM1117" s="57"/>
      <c r="AN1117" s="57"/>
      <c r="AO1117" s="57"/>
      <c r="AP1117" s="57"/>
      <c r="AQ1117" s="57"/>
      <c r="AR1117" s="57"/>
      <c r="AS1117" s="57"/>
      <c r="AT1117" s="57"/>
      <c r="AU1117" s="57"/>
      <c r="AV1117" s="57"/>
      <c r="AW1117" s="57"/>
      <c r="AX1117" s="57"/>
      <c r="AY1117" s="57"/>
      <c r="AZ1117" s="57"/>
      <c r="BA1117" s="57"/>
      <c r="BB1117" s="57"/>
      <c r="BC1117" s="57"/>
      <c r="BD1117" s="57"/>
      <c r="BE1117" s="57"/>
      <c r="BF1117" s="57"/>
      <c r="BG1117" s="57"/>
      <c r="BH1117" s="57"/>
      <c r="BI1117" s="57"/>
      <c r="BJ1117" s="57"/>
      <c r="BK1117" s="57"/>
      <c r="BL1117" s="57"/>
      <c r="BM1117" s="57"/>
      <c r="BN1117" s="57"/>
      <c r="BO1117" s="57"/>
      <c r="BP1117" s="57"/>
      <c r="BQ1117" s="57"/>
      <c r="BR1117" s="57"/>
      <c r="BS1117" s="57"/>
      <c r="BT1117" s="57"/>
      <c r="BU1117" s="57"/>
      <c r="BV1117" s="57"/>
      <c r="BW1117" s="57"/>
      <c r="BX1117" s="57"/>
      <c r="BY1117" s="57"/>
      <c r="BZ1117" s="57"/>
      <c r="CA1117" s="57"/>
      <c r="CB1117" s="57"/>
      <c r="CC1117" s="57"/>
      <c r="CD1117" s="57"/>
      <c r="CE1117" s="57"/>
      <c r="CF1117" s="57"/>
      <c r="CG1117" s="57"/>
      <c r="CH1117" s="57"/>
      <c r="CI1117" s="57"/>
      <c r="CJ1117" s="57"/>
      <c r="CK1117" s="57"/>
      <c r="CL1117" s="57"/>
      <c r="CM1117" s="57"/>
      <c r="CN1117" s="57"/>
      <c r="CO1117" s="57"/>
      <c r="CP1117" s="57"/>
      <c r="CQ1117" s="57"/>
      <c r="CR1117" s="57"/>
      <c r="CS1117" s="57"/>
      <c r="CT1117" s="57"/>
      <c r="CU1117" s="57"/>
      <c r="CV1117" s="57"/>
      <c r="CW1117" s="57"/>
      <c r="CX1117" s="57"/>
      <c r="CY1117" s="57"/>
      <c r="CZ1117" s="57"/>
      <c r="DA1117" s="57"/>
      <c r="DB1117" s="57"/>
      <c r="DC1117" s="57"/>
      <c r="DD1117" s="57"/>
      <c r="DE1117" s="57"/>
      <c r="DF1117" s="57"/>
      <c r="DG1117" s="57"/>
      <c r="DH1117" s="57"/>
      <c r="DI1117" s="57"/>
      <c r="DJ1117" s="57"/>
      <c r="DK1117" s="57"/>
      <c r="DL1117" s="57"/>
      <c r="DM1117" s="57"/>
      <c r="DN1117" s="57"/>
      <c r="DO1117" s="57"/>
      <c r="DP1117" s="57"/>
      <c r="DQ1117" s="57"/>
      <c r="DR1117" s="57"/>
      <c r="DS1117" s="57"/>
      <c r="DT1117" s="57"/>
      <c r="DU1117" s="57"/>
      <c r="DV1117" s="57"/>
      <c r="DW1117" s="57"/>
      <c r="DX1117" s="57"/>
      <c r="DY1117" s="57"/>
      <c r="DZ1117" s="57"/>
      <c r="EA1117" s="57"/>
      <c r="EB1117" s="57"/>
      <c r="EC1117" s="57"/>
      <c r="ED1117" s="57"/>
      <c r="EE1117" s="57"/>
      <c r="EF1117" s="57"/>
      <c r="EG1117" s="57"/>
      <c r="EH1117" s="57"/>
      <c r="EI1117" s="57"/>
      <c r="EJ1117" s="57"/>
      <c r="EK1117" s="57"/>
      <c r="EL1117" s="57"/>
      <c r="EM1117" s="57"/>
      <c r="EN1117" s="57"/>
      <c r="EO1117" s="57"/>
      <c r="EP1117" s="57"/>
      <c r="EQ1117" s="57"/>
      <c r="ER1117" s="57"/>
      <c r="ES1117" s="57"/>
      <c r="ET1117" s="57"/>
      <c r="EU1117" s="57"/>
      <c r="EV1117" s="57"/>
      <c r="EW1117" s="57"/>
      <c r="EX1117" s="57"/>
      <c r="EY1117" s="57"/>
      <c r="EZ1117" s="57"/>
      <c r="FA1117" s="57"/>
      <c r="FB1117" s="57"/>
      <c r="FC1117" s="57"/>
      <c r="FD1117" s="57"/>
      <c r="FE1117" s="57"/>
      <c r="FF1117" s="57"/>
      <c r="FG1117" s="57"/>
      <c r="FH1117" s="57"/>
      <c r="FI1117" s="57"/>
      <c r="FJ1117" s="57"/>
      <c r="FK1117" s="57"/>
      <c r="FL1117" s="57"/>
      <c r="FM1117" s="57"/>
      <c r="FN1117" s="57"/>
      <c r="FO1117" s="57"/>
      <c r="FP1117" s="57"/>
      <c r="FQ1117" s="57"/>
      <c r="FR1117" s="57"/>
      <c r="FS1117" s="57"/>
      <c r="FT1117" s="57"/>
      <c r="FU1117" s="57"/>
      <c r="FV1117" s="57"/>
      <c r="FW1117" s="57"/>
      <c r="FX1117" s="57"/>
      <c r="FY1117" s="57"/>
      <c r="FZ1117" s="57"/>
      <c r="GA1117" s="57"/>
      <c r="GB1117" s="57"/>
      <c r="GC1117" s="57"/>
      <c r="GD1117" s="57"/>
      <c r="GE1117" s="57"/>
      <c r="GF1117" s="57"/>
      <c r="GG1117" s="57"/>
      <c r="GH1117" s="57"/>
      <c r="GI1117" s="57"/>
      <c r="GJ1117" s="57"/>
      <c r="GK1117" s="57"/>
      <c r="GL1117" s="57"/>
      <c r="GM1117" s="57"/>
      <c r="GN1117" s="57"/>
      <c r="GO1117" s="57"/>
      <c r="GP1117" s="57"/>
      <c r="GQ1117" s="57"/>
      <c r="GR1117" s="57"/>
      <c r="GS1117" s="57"/>
      <c r="GT1117" s="57"/>
      <c r="GU1117" s="57"/>
      <c r="GV1117" s="57"/>
      <c r="GW1117" s="57"/>
      <c r="GX1117" s="57"/>
      <c r="GY1117" s="57"/>
      <c r="GZ1117" s="57"/>
      <c r="HA1117" s="57"/>
      <c r="HB1117" s="57"/>
      <c r="HC1117" s="57"/>
      <c r="HD1117" s="57"/>
      <c r="HE1117" s="57"/>
      <c r="HF1117" s="57"/>
      <c r="HG1117" s="57"/>
      <c r="HH1117" s="57"/>
      <c r="HI1117" s="57"/>
      <c r="HJ1117" s="57"/>
      <c r="HK1117" s="57"/>
      <c r="HL1117" s="57"/>
      <c r="HM1117" s="57"/>
      <c r="HN1117" s="57"/>
      <c r="HO1117" s="57"/>
      <c r="HP1117" s="57"/>
      <c r="HQ1117" s="57"/>
      <c r="HR1117" s="57"/>
      <c r="HS1117" s="57"/>
      <c r="HT1117" s="57"/>
      <c r="HU1117" s="57"/>
      <c r="HV1117" s="57"/>
      <c r="HW1117" s="57"/>
      <c r="HX1117" s="57"/>
      <c r="HY1117" s="57"/>
      <c r="HZ1117" s="57"/>
      <c r="IA1117" s="57"/>
      <c r="IB1117" s="57"/>
      <c r="IC1117" s="57"/>
    </row>
    <row r="1118" spans="4:237">
      <c r="D1118" s="57"/>
      <c r="E1118" s="57"/>
      <c r="F1118" s="57"/>
      <c r="G1118" s="57"/>
      <c r="H1118" s="57"/>
      <c r="I1118" s="57"/>
      <c r="J1118" s="57"/>
      <c r="K1118" s="57"/>
      <c r="L1118" s="57"/>
      <c r="M1118" s="57"/>
      <c r="N1118" s="57"/>
      <c r="O1118" s="57"/>
      <c r="P1118" s="57"/>
      <c r="Q1118" s="57"/>
      <c r="R1118" s="57"/>
      <c r="S1118" s="57"/>
      <c r="T1118" s="57"/>
      <c r="U1118" s="57"/>
      <c r="V1118" s="57"/>
      <c r="W1118" s="57"/>
      <c r="X1118" s="57"/>
      <c r="Y1118" s="57"/>
      <c r="Z1118" s="57"/>
      <c r="AA1118" s="57"/>
      <c r="AB1118" s="57"/>
      <c r="AC1118" s="57"/>
      <c r="AD1118" s="57"/>
      <c r="AE1118" s="57"/>
      <c r="AF1118" s="57"/>
      <c r="AG1118" s="57"/>
      <c r="AH1118" s="57"/>
      <c r="AI1118" s="57"/>
      <c r="AJ1118" s="57"/>
      <c r="AK1118" s="57"/>
      <c r="AL1118" s="57"/>
      <c r="AM1118" s="57"/>
      <c r="AN1118" s="57"/>
      <c r="AO1118" s="57"/>
      <c r="AP1118" s="57"/>
      <c r="AQ1118" s="57"/>
      <c r="AR1118" s="57"/>
      <c r="AS1118" s="57"/>
      <c r="AT1118" s="57"/>
      <c r="AU1118" s="57"/>
      <c r="AV1118" s="57"/>
      <c r="AW1118" s="57"/>
      <c r="AX1118" s="57"/>
      <c r="AY1118" s="57"/>
      <c r="AZ1118" s="57"/>
      <c r="BA1118" s="57"/>
      <c r="BB1118" s="57"/>
      <c r="BC1118" s="57"/>
      <c r="BD1118" s="57"/>
      <c r="BE1118" s="57"/>
      <c r="BF1118" s="57"/>
      <c r="BG1118" s="57"/>
      <c r="BH1118" s="57"/>
      <c r="BI1118" s="57"/>
      <c r="BJ1118" s="57"/>
      <c r="BK1118" s="57"/>
      <c r="BL1118" s="57"/>
      <c r="BM1118" s="57"/>
      <c r="BN1118" s="57"/>
      <c r="BO1118" s="57"/>
      <c r="BP1118" s="57"/>
      <c r="BQ1118" s="57"/>
      <c r="BR1118" s="57"/>
      <c r="BS1118" s="57"/>
      <c r="BT1118" s="57"/>
      <c r="BU1118" s="57"/>
      <c r="BV1118" s="57"/>
      <c r="BW1118" s="57"/>
      <c r="BX1118" s="57"/>
      <c r="BY1118" s="57"/>
      <c r="BZ1118" s="57"/>
      <c r="CA1118" s="57"/>
      <c r="CB1118" s="57"/>
      <c r="CC1118" s="57"/>
      <c r="CD1118" s="57"/>
      <c r="CE1118" s="57"/>
      <c r="CF1118" s="57"/>
      <c r="CG1118" s="57"/>
      <c r="CH1118" s="57"/>
      <c r="CI1118" s="57"/>
      <c r="CJ1118" s="57"/>
      <c r="CK1118" s="57"/>
      <c r="CL1118" s="57"/>
      <c r="CM1118" s="57"/>
      <c r="CN1118" s="57"/>
      <c r="CO1118" s="57"/>
      <c r="CP1118" s="57"/>
      <c r="CQ1118" s="57"/>
      <c r="CR1118" s="57"/>
      <c r="CS1118" s="57"/>
      <c r="CT1118" s="57"/>
      <c r="CU1118" s="57"/>
      <c r="CV1118" s="57"/>
      <c r="CW1118" s="57"/>
      <c r="CX1118" s="57"/>
      <c r="CY1118" s="57"/>
      <c r="CZ1118" s="57"/>
      <c r="DA1118" s="57"/>
      <c r="DB1118" s="57"/>
      <c r="DC1118" s="57"/>
      <c r="DD1118" s="57"/>
      <c r="DE1118" s="57"/>
      <c r="DF1118" s="57"/>
      <c r="DG1118" s="57"/>
      <c r="DH1118" s="57"/>
      <c r="DI1118" s="57"/>
      <c r="DJ1118" s="57"/>
      <c r="DK1118" s="57"/>
      <c r="DL1118" s="57"/>
      <c r="DM1118" s="57"/>
      <c r="DN1118" s="57"/>
      <c r="DO1118" s="57"/>
      <c r="DP1118" s="57"/>
      <c r="DQ1118" s="57"/>
      <c r="DR1118" s="57"/>
      <c r="DS1118" s="57"/>
      <c r="DT1118" s="57"/>
      <c r="DU1118" s="57"/>
      <c r="DV1118" s="57"/>
      <c r="DW1118" s="57"/>
      <c r="DX1118" s="57"/>
      <c r="DY1118" s="57"/>
      <c r="DZ1118" s="57"/>
      <c r="EA1118" s="57"/>
      <c r="EB1118" s="57"/>
      <c r="EC1118" s="57"/>
      <c r="ED1118" s="57"/>
      <c r="EE1118" s="57"/>
      <c r="EF1118" s="57"/>
      <c r="EG1118" s="57"/>
      <c r="EH1118" s="57"/>
      <c r="EI1118" s="57"/>
      <c r="EJ1118" s="57"/>
      <c r="EK1118" s="57"/>
      <c r="EL1118" s="57"/>
      <c r="EM1118" s="57"/>
      <c r="EN1118" s="57"/>
      <c r="EO1118" s="57"/>
      <c r="EP1118" s="57"/>
      <c r="EQ1118" s="57"/>
      <c r="ER1118" s="57"/>
      <c r="ES1118" s="57"/>
      <c r="ET1118" s="57"/>
      <c r="EU1118" s="57"/>
      <c r="EV1118" s="57"/>
      <c r="EW1118" s="57"/>
      <c r="EX1118" s="57"/>
      <c r="EY1118" s="57"/>
      <c r="EZ1118" s="57"/>
      <c r="FA1118" s="57"/>
      <c r="FB1118" s="57"/>
      <c r="FC1118" s="57"/>
      <c r="FD1118" s="57"/>
      <c r="FE1118" s="57"/>
      <c r="FF1118" s="57"/>
      <c r="FG1118" s="57"/>
      <c r="FH1118" s="57"/>
      <c r="FI1118" s="57"/>
      <c r="FJ1118" s="57"/>
      <c r="FK1118" s="57"/>
      <c r="FL1118" s="57"/>
      <c r="FM1118" s="57"/>
      <c r="FN1118" s="57"/>
      <c r="FO1118" s="57"/>
      <c r="FP1118" s="57"/>
      <c r="FQ1118" s="57"/>
      <c r="FR1118" s="57"/>
      <c r="FS1118" s="57"/>
      <c r="FT1118" s="57"/>
      <c r="FU1118" s="57"/>
      <c r="FV1118" s="57"/>
      <c r="FW1118" s="57"/>
      <c r="FX1118" s="57"/>
      <c r="FY1118" s="57"/>
      <c r="FZ1118" s="57"/>
      <c r="GA1118" s="57"/>
      <c r="GB1118" s="57"/>
      <c r="GC1118" s="57"/>
      <c r="GD1118" s="57"/>
      <c r="GE1118" s="57"/>
      <c r="GF1118" s="57"/>
      <c r="GG1118" s="57"/>
      <c r="GH1118" s="57"/>
      <c r="GI1118" s="57"/>
      <c r="GJ1118" s="57"/>
      <c r="GK1118" s="57"/>
      <c r="GL1118" s="57"/>
      <c r="GM1118" s="57"/>
      <c r="GN1118" s="57"/>
      <c r="GO1118" s="57"/>
      <c r="GP1118" s="57"/>
      <c r="GQ1118" s="57"/>
      <c r="GR1118" s="57"/>
      <c r="GS1118" s="57"/>
      <c r="GT1118" s="57"/>
      <c r="GU1118" s="57"/>
      <c r="GV1118" s="57"/>
      <c r="GW1118" s="57"/>
      <c r="GX1118" s="57"/>
      <c r="GY1118" s="57"/>
      <c r="GZ1118" s="57"/>
      <c r="HA1118" s="57"/>
      <c r="HB1118" s="57"/>
      <c r="HC1118" s="57"/>
      <c r="HD1118" s="57"/>
      <c r="HE1118" s="57"/>
      <c r="HF1118" s="57"/>
      <c r="HG1118" s="57"/>
      <c r="HH1118" s="57"/>
      <c r="HI1118" s="57"/>
      <c r="HJ1118" s="57"/>
      <c r="HK1118" s="57"/>
      <c r="HL1118" s="57"/>
      <c r="HM1118" s="57"/>
      <c r="HN1118" s="57"/>
      <c r="HO1118" s="57"/>
      <c r="HP1118" s="57"/>
      <c r="HQ1118" s="57"/>
      <c r="HR1118" s="57"/>
      <c r="HS1118" s="57"/>
      <c r="HT1118" s="57"/>
      <c r="HU1118" s="57"/>
      <c r="HV1118" s="57"/>
      <c r="HW1118" s="57"/>
      <c r="HX1118" s="57"/>
      <c r="HY1118" s="57"/>
      <c r="HZ1118" s="57"/>
      <c r="IA1118" s="57"/>
      <c r="IB1118" s="57"/>
      <c r="IC1118" s="57"/>
    </row>
    <row r="1119" spans="4:237">
      <c r="D1119" s="57"/>
      <c r="E1119" s="57"/>
      <c r="F1119" s="57"/>
      <c r="G1119" s="57"/>
      <c r="H1119" s="57"/>
      <c r="I1119" s="57"/>
      <c r="J1119" s="57"/>
      <c r="K1119" s="57"/>
      <c r="L1119" s="57"/>
      <c r="M1119" s="57"/>
      <c r="N1119" s="57"/>
      <c r="O1119" s="57"/>
      <c r="P1119" s="57"/>
      <c r="Q1119" s="57"/>
      <c r="R1119" s="57"/>
      <c r="S1119" s="57"/>
      <c r="T1119" s="57"/>
      <c r="U1119" s="57"/>
      <c r="V1119" s="57"/>
      <c r="W1119" s="57"/>
      <c r="X1119" s="57"/>
      <c r="Y1119" s="57"/>
      <c r="Z1119" s="57"/>
      <c r="AA1119" s="57"/>
      <c r="AB1119" s="57"/>
      <c r="AC1119" s="57"/>
      <c r="AD1119" s="57"/>
      <c r="AE1119" s="57"/>
      <c r="AF1119" s="57"/>
      <c r="AG1119" s="57"/>
      <c r="AH1119" s="57"/>
      <c r="AI1119" s="57"/>
      <c r="AJ1119" s="57"/>
      <c r="AK1119" s="57"/>
      <c r="AL1119" s="57"/>
      <c r="AM1119" s="57"/>
      <c r="AN1119" s="57"/>
      <c r="AO1119" s="57"/>
      <c r="AP1119" s="57"/>
      <c r="AQ1119" s="57"/>
      <c r="AR1119" s="57"/>
      <c r="AS1119" s="57"/>
      <c r="AT1119" s="57"/>
      <c r="AU1119" s="57"/>
      <c r="AV1119" s="57"/>
      <c r="AW1119" s="57"/>
      <c r="AX1119" s="57"/>
      <c r="AY1119" s="57"/>
      <c r="AZ1119" s="57"/>
      <c r="BA1119" s="57"/>
      <c r="BB1119" s="57"/>
      <c r="BC1119" s="57"/>
      <c r="BD1119" s="57"/>
      <c r="BE1119" s="57"/>
      <c r="BF1119" s="57"/>
      <c r="BG1119" s="57"/>
      <c r="BH1119" s="57"/>
      <c r="BI1119" s="57"/>
      <c r="BJ1119" s="57"/>
      <c r="BK1119" s="57"/>
      <c r="BL1119" s="57"/>
      <c r="BM1119" s="57"/>
      <c r="BN1119" s="57"/>
      <c r="BO1119" s="57"/>
      <c r="BP1119" s="57"/>
      <c r="BQ1119" s="57"/>
      <c r="BR1119" s="57"/>
      <c r="BS1119" s="57"/>
      <c r="BT1119" s="57"/>
      <c r="BU1119" s="57"/>
      <c r="BV1119" s="57"/>
      <c r="BW1119" s="57"/>
      <c r="BX1119" s="57"/>
      <c r="BY1119" s="57"/>
      <c r="BZ1119" s="57"/>
      <c r="CA1119" s="57"/>
      <c r="CB1119" s="57"/>
      <c r="CC1119" s="57"/>
      <c r="CD1119" s="57"/>
      <c r="CE1119" s="57"/>
      <c r="CF1119" s="57"/>
      <c r="CG1119" s="57"/>
      <c r="CH1119" s="57"/>
      <c r="CI1119" s="57"/>
      <c r="CJ1119" s="57"/>
      <c r="CK1119" s="57"/>
      <c r="CL1119" s="57"/>
      <c r="CM1119" s="57"/>
      <c r="CN1119" s="57"/>
      <c r="CO1119" s="57"/>
      <c r="CP1119" s="57"/>
      <c r="CQ1119" s="57"/>
      <c r="CR1119" s="57"/>
      <c r="CS1119" s="57"/>
      <c r="CT1119" s="57"/>
      <c r="CU1119" s="57"/>
      <c r="CV1119" s="57"/>
      <c r="CW1119" s="57"/>
      <c r="CX1119" s="57"/>
      <c r="CY1119" s="57"/>
      <c r="CZ1119" s="57"/>
      <c r="DA1119" s="57"/>
      <c r="DB1119" s="57"/>
      <c r="DC1119" s="57"/>
      <c r="DD1119" s="57"/>
      <c r="DE1119" s="57"/>
      <c r="DF1119" s="57"/>
      <c r="DG1119" s="57"/>
      <c r="DH1119" s="57"/>
      <c r="DI1119" s="57"/>
      <c r="DJ1119" s="57"/>
      <c r="DK1119" s="57"/>
      <c r="DL1119" s="57"/>
      <c r="DM1119" s="57"/>
      <c r="DN1119" s="57"/>
      <c r="DO1119" s="57"/>
      <c r="DP1119" s="57"/>
      <c r="DQ1119" s="57"/>
      <c r="DR1119" s="57"/>
      <c r="DS1119" s="57"/>
      <c r="DT1119" s="57"/>
      <c r="DU1119" s="57"/>
      <c r="DV1119" s="57"/>
      <c r="DW1119" s="57"/>
      <c r="DX1119" s="57"/>
      <c r="DY1119" s="57"/>
      <c r="DZ1119" s="57"/>
      <c r="EA1119" s="57"/>
      <c r="EB1119" s="57"/>
      <c r="EC1119" s="57"/>
      <c r="ED1119" s="57"/>
      <c r="EE1119" s="57"/>
      <c r="EF1119" s="57"/>
      <c r="EG1119" s="57"/>
      <c r="EH1119" s="57"/>
      <c r="EI1119" s="57"/>
      <c r="EJ1119" s="57"/>
      <c r="EK1119" s="57"/>
      <c r="EL1119" s="57"/>
      <c r="EM1119" s="57"/>
      <c r="EN1119" s="57"/>
      <c r="EO1119" s="57"/>
      <c r="EP1119" s="57"/>
      <c r="EQ1119" s="57"/>
      <c r="ER1119" s="57"/>
      <c r="ES1119" s="57"/>
      <c r="ET1119" s="57"/>
      <c r="EU1119" s="57"/>
      <c r="EV1119" s="57"/>
      <c r="EW1119" s="57"/>
      <c r="EX1119" s="57"/>
      <c r="EY1119" s="57"/>
      <c r="EZ1119" s="57"/>
      <c r="FA1119" s="57"/>
      <c r="FB1119" s="57"/>
      <c r="FC1119" s="57"/>
      <c r="FD1119" s="57"/>
      <c r="FE1119" s="57"/>
      <c r="FF1119" s="57"/>
      <c r="FG1119" s="57"/>
      <c r="FH1119" s="57"/>
      <c r="FI1119" s="57"/>
      <c r="FJ1119" s="57"/>
      <c r="FK1119" s="57"/>
      <c r="FL1119" s="57"/>
      <c r="FM1119" s="57"/>
      <c r="FN1119" s="57"/>
      <c r="FO1119" s="57"/>
      <c r="FP1119" s="57"/>
      <c r="FQ1119" s="57"/>
      <c r="FR1119" s="57"/>
      <c r="FS1119" s="57"/>
      <c r="FT1119" s="57"/>
      <c r="FU1119" s="57"/>
      <c r="FV1119" s="57"/>
      <c r="FW1119" s="57"/>
      <c r="FX1119" s="57"/>
      <c r="FY1119" s="57"/>
      <c r="FZ1119" s="57"/>
      <c r="GA1119" s="57"/>
      <c r="GB1119" s="57"/>
      <c r="GC1119" s="57"/>
      <c r="GD1119" s="57"/>
      <c r="GE1119" s="57"/>
      <c r="GF1119" s="57"/>
      <c r="GG1119" s="57"/>
      <c r="GH1119" s="57"/>
      <c r="GI1119" s="57"/>
      <c r="GJ1119" s="57"/>
      <c r="GK1119" s="57"/>
      <c r="GL1119" s="57"/>
      <c r="GM1119" s="57"/>
      <c r="GN1119" s="57"/>
      <c r="GO1119" s="57"/>
      <c r="GP1119" s="57"/>
      <c r="GQ1119" s="57"/>
      <c r="GR1119" s="57"/>
      <c r="GS1119" s="57"/>
      <c r="GT1119" s="57"/>
      <c r="GU1119" s="57"/>
      <c r="GV1119" s="57"/>
      <c r="GW1119" s="57"/>
      <c r="GX1119" s="57"/>
      <c r="GY1119" s="57"/>
      <c r="GZ1119" s="57"/>
      <c r="HA1119" s="57"/>
      <c r="HB1119" s="57"/>
      <c r="HC1119" s="57"/>
      <c r="HD1119" s="57"/>
      <c r="HE1119" s="57"/>
      <c r="HF1119" s="57"/>
      <c r="HG1119" s="57"/>
      <c r="HH1119" s="57"/>
      <c r="HI1119" s="57"/>
      <c r="HJ1119" s="57"/>
      <c r="HK1119" s="57"/>
      <c r="HL1119" s="57"/>
      <c r="HM1119" s="57"/>
      <c r="HN1119" s="57"/>
      <c r="HO1119" s="57"/>
      <c r="HP1119" s="57"/>
      <c r="HQ1119" s="57"/>
      <c r="HR1119" s="57"/>
      <c r="HS1119" s="57"/>
      <c r="HT1119" s="57"/>
      <c r="HU1119" s="57"/>
      <c r="HV1119" s="57"/>
      <c r="HW1119" s="57"/>
      <c r="HX1119" s="57"/>
      <c r="HY1119" s="57"/>
      <c r="HZ1119" s="57"/>
      <c r="IA1119" s="57"/>
      <c r="IB1119" s="57"/>
      <c r="IC1119" s="57"/>
    </row>
    <row r="1120" spans="4:237">
      <c r="D1120" s="57"/>
      <c r="E1120" s="57"/>
      <c r="F1120" s="57"/>
      <c r="G1120" s="57"/>
      <c r="H1120" s="57"/>
      <c r="I1120" s="57"/>
      <c r="J1120" s="57"/>
      <c r="K1120" s="57"/>
      <c r="L1120" s="57"/>
      <c r="M1120" s="57"/>
      <c r="N1120" s="57"/>
      <c r="O1120" s="57"/>
      <c r="P1120" s="57"/>
      <c r="Q1120" s="57"/>
      <c r="R1120" s="57"/>
      <c r="S1120" s="57"/>
      <c r="T1120" s="57"/>
      <c r="U1120" s="57"/>
      <c r="V1120" s="57"/>
      <c r="W1120" s="57"/>
      <c r="X1120" s="57"/>
      <c r="Y1120" s="57"/>
      <c r="Z1120" s="57"/>
      <c r="AA1120" s="57"/>
      <c r="AB1120" s="57"/>
      <c r="AC1120" s="57"/>
      <c r="AD1120" s="57"/>
      <c r="AE1120" s="57"/>
      <c r="AF1120" s="57"/>
      <c r="AG1120" s="57"/>
      <c r="AH1120" s="57"/>
      <c r="AI1120" s="57"/>
      <c r="AJ1120" s="57"/>
      <c r="AK1120" s="57"/>
      <c r="AL1120" s="57"/>
      <c r="AM1120" s="57"/>
      <c r="AN1120" s="57"/>
      <c r="AO1120" s="57"/>
      <c r="AP1120" s="57"/>
      <c r="AQ1120" s="57"/>
      <c r="AR1120" s="57"/>
      <c r="AS1120" s="57"/>
      <c r="AT1120" s="57"/>
      <c r="AU1120" s="57"/>
      <c r="AV1120" s="57"/>
      <c r="AW1120" s="57"/>
      <c r="AX1120" s="57"/>
      <c r="AY1120" s="57"/>
      <c r="AZ1120" s="57"/>
      <c r="BA1120" s="57"/>
      <c r="BB1120" s="57"/>
      <c r="BC1120" s="57"/>
      <c r="BD1120" s="57"/>
      <c r="BE1120" s="57"/>
      <c r="BF1120" s="57"/>
      <c r="BG1120" s="57"/>
      <c r="BH1120" s="57"/>
      <c r="BI1120" s="57"/>
      <c r="BJ1120" s="57"/>
      <c r="BK1120" s="57"/>
      <c r="BL1120" s="57"/>
      <c r="BM1120" s="57"/>
      <c r="BN1120" s="57"/>
      <c r="BO1120" s="57"/>
      <c r="BP1120" s="57"/>
      <c r="BQ1120" s="57"/>
      <c r="BR1120" s="57"/>
      <c r="BS1120" s="57"/>
      <c r="BT1120" s="57"/>
      <c r="BU1120" s="57"/>
      <c r="BV1120" s="57"/>
      <c r="BW1120" s="57"/>
      <c r="BX1120" s="57"/>
      <c r="BY1120" s="57"/>
      <c r="BZ1120" s="57"/>
      <c r="CA1120" s="57"/>
      <c r="CB1120" s="57"/>
      <c r="CC1120" s="57"/>
      <c r="CD1120" s="57"/>
      <c r="CE1120" s="57"/>
      <c r="CF1120" s="57"/>
      <c r="CG1120" s="57"/>
      <c r="CH1120" s="57"/>
      <c r="CI1120" s="57"/>
      <c r="CJ1120" s="57"/>
      <c r="CK1120" s="57"/>
      <c r="CL1120" s="57"/>
      <c r="CM1120" s="57"/>
      <c r="CN1120" s="57"/>
      <c r="CO1120" s="57"/>
      <c r="CP1120" s="57"/>
      <c r="CQ1120" s="57"/>
      <c r="CR1120" s="57"/>
      <c r="CS1120" s="57"/>
      <c r="CT1120" s="57"/>
      <c r="CU1120" s="57"/>
      <c r="CV1120" s="57"/>
      <c r="CW1120" s="57"/>
      <c r="CX1120" s="57"/>
      <c r="CY1120" s="57"/>
      <c r="CZ1120" s="57"/>
      <c r="DA1120" s="57"/>
      <c r="DB1120" s="57"/>
      <c r="DC1120" s="57"/>
      <c r="DD1120" s="57"/>
      <c r="DE1120" s="57"/>
      <c r="DF1120" s="57"/>
      <c r="DG1120" s="57"/>
      <c r="DH1120" s="57"/>
      <c r="DI1120" s="57"/>
      <c r="DJ1120" s="57"/>
      <c r="DK1120" s="57"/>
      <c r="DL1120" s="57"/>
      <c r="DM1120" s="57"/>
      <c r="DN1120" s="57"/>
      <c r="DO1120" s="57"/>
      <c r="DP1120" s="57"/>
      <c r="DQ1120" s="57"/>
      <c r="DR1120" s="57"/>
      <c r="DS1120" s="57"/>
      <c r="DT1120" s="57"/>
      <c r="DU1120" s="57"/>
      <c r="DV1120" s="57"/>
      <c r="DW1120" s="57"/>
      <c r="DX1120" s="57"/>
      <c r="DY1120" s="57"/>
      <c r="DZ1120" s="57"/>
      <c r="EA1120" s="57"/>
      <c r="EB1120" s="57"/>
      <c r="EC1120" s="57"/>
      <c r="ED1120" s="57"/>
      <c r="EE1120" s="57"/>
      <c r="EF1120" s="57"/>
      <c r="EG1120" s="57"/>
      <c r="EH1120" s="57"/>
      <c r="EI1120" s="57"/>
      <c r="EJ1120" s="57"/>
      <c r="EK1120" s="57"/>
      <c r="EL1120" s="57"/>
      <c r="EM1120" s="57"/>
      <c r="EN1120" s="57"/>
      <c r="EO1120" s="57"/>
      <c r="EP1120" s="57"/>
      <c r="EQ1120" s="57"/>
      <c r="ER1120" s="57"/>
      <c r="ES1120" s="57"/>
      <c r="ET1120" s="57"/>
      <c r="EU1120" s="57"/>
      <c r="EV1120" s="57"/>
      <c r="EW1120" s="57"/>
      <c r="EX1120" s="57"/>
      <c r="EY1120" s="57"/>
      <c r="EZ1120" s="57"/>
      <c r="FA1120" s="57"/>
      <c r="FB1120" s="57"/>
      <c r="FC1120" s="57"/>
      <c r="FD1120" s="57"/>
      <c r="FE1120" s="57"/>
      <c r="FF1120" s="57"/>
      <c r="FG1120" s="57"/>
      <c r="FH1120" s="57"/>
      <c r="FI1120" s="57"/>
      <c r="FJ1120" s="57"/>
      <c r="FK1120" s="57"/>
      <c r="FL1120" s="57"/>
      <c r="FM1120" s="57"/>
      <c r="FN1120" s="57"/>
      <c r="FO1120" s="57"/>
      <c r="FP1120" s="57"/>
      <c r="FQ1120" s="57"/>
      <c r="FR1120" s="57"/>
      <c r="FS1120" s="57"/>
      <c r="FT1120" s="57"/>
      <c r="FU1120" s="57"/>
      <c r="FV1120" s="57"/>
      <c r="FW1120" s="57"/>
      <c r="FX1120" s="57"/>
      <c r="FY1120" s="57"/>
      <c r="FZ1120" s="57"/>
      <c r="GA1120" s="57"/>
      <c r="GB1120" s="57"/>
      <c r="GC1120" s="57"/>
      <c r="GD1120" s="57"/>
      <c r="GE1120" s="57"/>
      <c r="GF1120" s="57"/>
      <c r="GG1120" s="57"/>
      <c r="GH1120" s="57"/>
      <c r="GI1120" s="57"/>
      <c r="GJ1120" s="57"/>
      <c r="GK1120" s="57"/>
      <c r="GL1120" s="57"/>
      <c r="GM1120" s="57"/>
      <c r="GN1120" s="57"/>
      <c r="GO1120" s="57"/>
      <c r="GP1120" s="57"/>
      <c r="GQ1120" s="57"/>
      <c r="GR1120" s="57"/>
      <c r="GS1120" s="57"/>
      <c r="GT1120" s="57"/>
      <c r="GU1120" s="57"/>
      <c r="GV1120" s="57"/>
      <c r="GW1120" s="57"/>
      <c r="GX1120" s="57"/>
      <c r="GY1120" s="57"/>
      <c r="GZ1120" s="57"/>
      <c r="HA1120" s="57"/>
      <c r="HB1120" s="57"/>
      <c r="HC1120" s="57"/>
      <c r="HD1120" s="57"/>
      <c r="HE1120" s="57"/>
      <c r="HF1120" s="57"/>
      <c r="HG1120" s="57"/>
      <c r="HH1120" s="57"/>
      <c r="HI1120" s="57"/>
      <c r="HJ1120" s="57"/>
      <c r="HK1120" s="57"/>
      <c r="HL1120" s="57"/>
      <c r="HM1120" s="57"/>
      <c r="HN1120" s="57"/>
      <c r="HO1120" s="57"/>
      <c r="HP1120" s="57"/>
      <c r="HQ1120" s="57"/>
      <c r="HR1120" s="57"/>
      <c r="HS1120" s="57"/>
      <c r="HT1120" s="57"/>
      <c r="HU1120" s="57"/>
      <c r="HV1120" s="57"/>
      <c r="HW1120" s="57"/>
      <c r="HX1120" s="57"/>
      <c r="HY1120" s="57"/>
      <c r="HZ1120" s="57"/>
      <c r="IA1120" s="57"/>
      <c r="IB1120" s="57"/>
      <c r="IC1120" s="57"/>
    </row>
    <row r="1121" spans="4:237">
      <c r="D1121" s="57"/>
      <c r="E1121" s="57"/>
      <c r="F1121" s="57"/>
      <c r="G1121" s="57"/>
      <c r="H1121" s="57"/>
      <c r="I1121" s="57"/>
      <c r="J1121" s="57"/>
      <c r="K1121" s="57"/>
      <c r="L1121" s="57"/>
      <c r="M1121" s="57"/>
      <c r="N1121" s="57"/>
      <c r="O1121" s="57"/>
      <c r="P1121" s="57"/>
      <c r="Q1121" s="57"/>
      <c r="R1121" s="57"/>
      <c r="S1121" s="57"/>
      <c r="T1121" s="57"/>
      <c r="U1121" s="57"/>
      <c r="V1121" s="57"/>
      <c r="W1121" s="57"/>
      <c r="X1121" s="57"/>
      <c r="Y1121" s="57"/>
      <c r="Z1121" s="57"/>
      <c r="AA1121" s="57"/>
      <c r="AB1121" s="57"/>
      <c r="AC1121" s="57"/>
      <c r="AD1121" s="57"/>
      <c r="AE1121" s="57"/>
      <c r="AF1121" s="57"/>
      <c r="AG1121" s="57"/>
      <c r="AH1121" s="57"/>
      <c r="AI1121" s="57"/>
      <c r="AJ1121" s="57"/>
      <c r="AK1121" s="57"/>
      <c r="AL1121" s="57"/>
      <c r="AM1121" s="57"/>
      <c r="AN1121" s="57"/>
      <c r="AO1121" s="57"/>
      <c r="AP1121" s="57"/>
      <c r="AQ1121" s="57"/>
      <c r="AR1121" s="57"/>
      <c r="AS1121" s="57"/>
      <c r="AT1121" s="57"/>
      <c r="AU1121" s="57"/>
      <c r="AV1121" s="57"/>
      <c r="AW1121" s="57"/>
      <c r="AX1121" s="57"/>
      <c r="AY1121" s="57"/>
      <c r="AZ1121" s="57"/>
      <c r="BA1121" s="57"/>
      <c r="BB1121" s="57"/>
      <c r="BC1121" s="57"/>
      <c r="BD1121" s="57"/>
      <c r="BE1121" s="57"/>
      <c r="BF1121" s="57"/>
      <c r="BG1121" s="57"/>
      <c r="BH1121" s="57"/>
      <c r="BI1121" s="57"/>
      <c r="BJ1121" s="57"/>
      <c r="BK1121" s="57"/>
      <c r="BL1121" s="57"/>
      <c r="BM1121" s="57"/>
      <c r="BN1121" s="57"/>
      <c r="BO1121" s="57"/>
      <c r="BP1121" s="57"/>
      <c r="BQ1121" s="57"/>
      <c r="BR1121" s="57"/>
      <c r="BS1121" s="57"/>
      <c r="BT1121" s="57"/>
      <c r="BU1121" s="57"/>
      <c r="BV1121" s="57"/>
      <c r="BW1121" s="57"/>
      <c r="BX1121" s="57"/>
      <c r="BY1121" s="57"/>
      <c r="BZ1121" s="57"/>
      <c r="CA1121" s="57"/>
      <c r="CB1121" s="57"/>
      <c r="CC1121" s="57"/>
      <c r="CD1121" s="57"/>
      <c r="CE1121" s="57"/>
      <c r="CF1121" s="57"/>
      <c r="CG1121" s="57"/>
      <c r="CH1121" s="57"/>
      <c r="CI1121" s="57"/>
      <c r="CJ1121" s="57"/>
      <c r="CK1121" s="57"/>
      <c r="CL1121" s="57"/>
      <c r="CM1121" s="57"/>
      <c r="CN1121" s="57"/>
      <c r="CO1121" s="57"/>
      <c r="CP1121" s="57"/>
      <c r="CQ1121" s="57"/>
      <c r="CR1121" s="57"/>
      <c r="CS1121" s="57"/>
      <c r="CT1121" s="57"/>
      <c r="CU1121" s="57"/>
      <c r="CV1121" s="57"/>
      <c r="CW1121" s="57"/>
      <c r="CX1121" s="57"/>
      <c r="CY1121" s="57"/>
      <c r="CZ1121" s="57"/>
      <c r="DA1121" s="57"/>
      <c r="DB1121" s="57"/>
      <c r="DC1121" s="57"/>
      <c r="DD1121" s="57"/>
      <c r="DE1121" s="57"/>
      <c r="DF1121" s="57"/>
      <c r="DG1121" s="57"/>
      <c r="DH1121" s="57"/>
      <c r="DI1121" s="57"/>
      <c r="DJ1121" s="57"/>
      <c r="DK1121" s="57"/>
      <c r="DL1121" s="57"/>
      <c r="DM1121" s="57"/>
      <c r="DN1121" s="57"/>
      <c r="DO1121" s="57"/>
      <c r="DP1121" s="57"/>
      <c r="DQ1121" s="57"/>
      <c r="DR1121" s="57"/>
      <c r="DS1121" s="57"/>
      <c r="DT1121" s="57"/>
      <c r="DU1121" s="57"/>
      <c r="DV1121" s="57"/>
      <c r="DW1121" s="57"/>
      <c r="DX1121" s="57"/>
      <c r="DY1121" s="57"/>
      <c r="DZ1121" s="57"/>
      <c r="EA1121" s="57"/>
      <c r="EB1121" s="57"/>
      <c r="EC1121" s="57"/>
      <c r="ED1121" s="57"/>
      <c r="EE1121" s="57"/>
      <c r="EF1121" s="57"/>
      <c r="EG1121" s="57"/>
      <c r="EH1121" s="57"/>
      <c r="EI1121" s="57"/>
      <c r="EJ1121" s="57"/>
      <c r="EK1121" s="57"/>
      <c r="EL1121" s="57"/>
      <c r="EM1121" s="57"/>
      <c r="EN1121" s="57"/>
      <c r="EO1121" s="57"/>
      <c r="EP1121" s="57"/>
      <c r="EQ1121" s="57"/>
      <c r="ER1121" s="57"/>
      <c r="ES1121" s="57"/>
      <c r="ET1121" s="57"/>
      <c r="EU1121" s="57"/>
      <c r="EV1121" s="57"/>
      <c r="EW1121" s="57"/>
      <c r="EX1121" s="57"/>
      <c r="EY1121" s="57"/>
      <c r="EZ1121" s="57"/>
      <c r="FA1121" s="57"/>
      <c r="FB1121" s="57"/>
      <c r="FC1121" s="57"/>
      <c r="FD1121" s="57"/>
      <c r="FE1121" s="57"/>
      <c r="FF1121" s="57"/>
      <c r="FG1121" s="57"/>
      <c r="FH1121" s="57"/>
      <c r="FI1121" s="57"/>
      <c r="FJ1121" s="57"/>
      <c r="FK1121" s="57"/>
      <c r="FL1121" s="57"/>
      <c r="FM1121" s="57"/>
      <c r="FN1121" s="57"/>
      <c r="FO1121" s="57"/>
      <c r="FP1121" s="57"/>
      <c r="FQ1121" s="57"/>
      <c r="FR1121" s="57"/>
      <c r="FS1121" s="57"/>
      <c r="FT1121" s="57"/>
      <c r="FU1121" s="57"/>
      <c r="FV1121" s="57"/>
      <c r="FW1121" s="57"/>
      <c r="FX1121" s="57"/>
      <c r="FY1121" s="57"/>
      <c r="FZ1121" s="57"/>
      <c r="GA1121" s="57"/>
      <c r="GB1121" s="57"/>
      <c r="GC1121" s="57"/>
      <c r="GD1121" s="57"/>
      <c r="GE1121" s="57"/>
      <c r="GF1121" s="57"/>
      <c r="GG1121" s="57"/>
      <c r="GH1121" s="57"/>
      <c r="GI1121" s="57"/>
      <c r="GJ1121" s="57"/>
      <c r="GK1121" s="57"/>
      <c r="GL1121" s="57"/>
      <c r="GM1121" s="57"/>
      <c r="GN1121" s="57"/>
      <c r="GO1121" s="57"/>
      <c r="GP1121" s="57"/>
      <c r="GQ1121" s="57"/>
      <c r="GR1121" s="57"/>
      <c r="GS1121" s="57"/>
      <c r="GT1121" s="57"/>
      <c r="GU1121" s="57"/>
      <c r="GV1121" s="57"/>
      <c r="GW1121" s="57"/>
      <c r="GX1121" s="57"/>
      <c r="GY1121" s="57"/>
      <c r="GZ1121" s="57"/>
      <c r="HA1121" s="57"/>
      <c r="HB1121" s="57"/>
      <c r="HC1121" s="57"/>
      <c r="HD1121" s="57"/>
      <c r="HE1121" s="57"/>
      <c r="HF1121" s="57"/>
      <c r="HG1121" s="57"/>
      <c r="HH1121" s="57"/>
      <c r="HI1121" s="57"/>
      <c r="HJ1121" s="57"/>
      <c r="HK1121" s="57"/>
      <c r="HL1121" s="57"/>
      <c r="HM1121" s="57"/>
      <c r="HN1121" s="57"/>
      <c r="HO1121" s="57"/>
      <c r="HP1121" s="57"/>
      <c r="HQ1121" s="57"/>
      <c r="HR1121" s="57"/>
      <c r="HS1121" s="57"/>
      <c r="HT1121" s="57"/>
      <c r="HU1121" s="57"/>
      <c r="HV1121" s="57"/>
      <c r="HW1121" s="57"/>
      <c r="HX1121" s="57"/>
      <c r="HY1121" s="57"/>
      <c r="HZ1121" s="57"/>
      <c r="IA1121" s="57"/>
      <c r="IB1121" s="57"/>
      <c r="IC1121" s="57"/>
    </row>
    <row r="1122" spans="4:237">
      <c r="D1122" s="57"/>
      <c r="E1122" s="57"/>
      <c r="F1122" s="57"/>
      <c r="G1122" s="57"/>
      <c r="H1122" s="57"/>
      <c r="I1122" s="57"/>
      <c r="J1122" s="57"/>
      <c r="K1122" s="57"/>
      <c r="L1122" s="57"/>
      <c r="M1122" s="57"/>
      <c r="N1122" s="57"/>
      <c r="O1122" s="57"/>
      <c r="P1122" s="57"/>
      <c r="Q1122" s="57"/>
      <c r="R1122" s="57"/>
      <c r="S1122" s="57"/>
      <c r="T1122" s="57"/>
      <c r="U1122" s="57"/>
      <c r="V1122" s="57"/>
      <c r="W1122" s="57"/>
      <c r="X1122" s="57"/>
      <c r="Y1122" s="57"/>
      <c r="Z1122" s="57"/>
      <c r="AA1122" s="57"/>
      <c r="AB1122" s="57"/>
      <c r="AC1122" s="57"/>
      <c r="AD1122" s="57"/>
      <c r="AE1122" s="57"/>
      <c r="AF1122" s="57"/>
      <c r="AG1122" s="57"/>
      <c r="AH1122" s="57"/>
      <c r="AI1122" s="57"/>
      <c r="AJ1122" s="57"/>
      <c r="AK1122" s="57"/>
      <c r="AL1122" s="57"/>
      <c r="AM1122" s="57"/>
      <c r="AN1122" s="57"/>
      <c r="AO1122" s="57"/>
      <c r="AP1122" s="57"/>
      <c r="AQ1122" s="57"/>
      <c r="AR1122" s="57"/>
      <c r="AS1122" s="57"/>
      <c r="AT1122" s="57"/>
      <c r="AU1122" s="57"/>
      <c r="AV1122" s="57"/>
      <c r="AW1122" s="57"/>
      <c r="AX1122" s="57"/>
      <c r="AY1122" s="57"/>
      <c r="AZ1122" s="57"/>
      <c r="BA1122" s="57"/>
      <c r="BB1122" s="57"/>
      <c r="BC1122" s="57"/>
      <c r="BD1122" s="57"/>
      <c r="BE1122" s="57"/>
      <c r="BF1122" s="57"/>
      <c r="BG1122" s="57"/>
      <c r="BH1122" s="57"/>
      <c r="BI1122" s="57"/>
      <c r="BJ1122" s="57"/>
      <c r="BK1122" s="57"/>
      <c r="BL1122" s="57"/>
      <c r="BM1122" s="57"/>
      <c r="BN1122" s="57"/>
      <c r="BO1122" s="57"/>
      <c r="BP1122" s="57"/>
      <c r="BQ1122" s="57"/>
      <c r="BR1122" s="57"/>
      <c r="BS1122" s="57"/>
      <c r="BT1122" s="57"/>
      <c r="BU1122" s="57"/>
      <c r="BV1122" s="57"/>
      <c r="BW1122" s="57"/>
      <c r="BX1122" s="57"/>
      <c r="BY1122" s="57"/>
      <c r="BZ1122" s="57"/>
      <c r="CA1122" s="57"/>
      <c r="CB1122" s="57"/>
      <c r="CC1122" s="57"/>
      <c r="CD1122" s="57"/>
      <c r="CE1122" s="57"/>
      <c r="CF1122" s="57"/>
      <c r="CG1122" s="57"/>
      <c r="CH1122" s="57"/>
      <c r="CI1122" s="57"/>
      <c r="CJ1122" s="57"/>
      <c r="CK1122" s="57"/>
      <c r="CL1122" s="57"/>
      <c r="CM1122" s="57"/>
      <c r="CN1122" s="57"/>
      <c r="CO1122" s="57"/>
      <c r="CP1122" s="57"/>
      <c r="CQ1122" s="57"/>
      <c r="CR1122" s="57"/>
      <c r="CS1122" s="57"/>
      <c r="CT1122" s="57"/>
      <c r="CU1122" s="57"/>
      <c r="CV1122" s="57"/>
      <c r="CW1122" s="57"/>
      <c r="CX1122" s="57"/>
      <c r="CY1122" s="57"/>
      <c r="CZ1122" s="57"/>
      <c r="DA1122" s="57"/>
      <c r="DB1122" s="57"/>
      <c r="DC1122" s="57"/>
      <c r="DD1122" s="57"/>
      <c r="DE1122" s="57"/>
      <c r="DF1122" s="57"/>
      <c r="DG1122" s="57"/>
      <c r="DH1122" s="57"/>
      <c r="DI1122" s="57"/>
      <c r="DJ1122" s="57"/>
      <c r="DK1122" s="57"/>
      <c r="DL1122" s="57"/>
      <c r="DM1122" s="57"/>
      <c r="DN1122" s="57"/>
      <c r="DO1122" s="57"/>
      <c r="DP1122" s="57"/>
      <c r="DQ1122" s="57"/>
      <c r="DR1122" s="57"/>
      <c r="DS1122" s="57"/>
      <c r="DT1122" s="57"/>
      <c r="DU1122" s="57"/>
      <c r="DV1122" s="57"/>
      <c r="DW1122" s="57"/>
      <c r="DX1122" s="57"/>
      <c r="DY1122" s="57"/>
      <c r="DZ1122" s="57"/>
      <c r="EA1122" s="57"/>
      <c r="EB1122" s="57"/>
      <c r="EC1122" s="57"/>
      <c r="ED1122" s="57"/>
      <c r="EE1122" s="57"/>
      <c r="EF1122" s="57"/>
      <c r="EG1122" s="57"/>
      <c r="EH1122" s="57"/>
      <c r="EI1122" s="57"/>
      <c r="EJ1122" s="57"/>
      <c r="EK1122" s="57"/>
      <c r="EL1122" s="57"/>
      <c r="EM1122" s="57"/>
      <c r="EN1122" s="57"/>
      <c r="EO1122" s="57"/>
      <c r="EP1122" s="57"/>
      <c r="EQ1122" s="57"/>
      <c r="ER1122" s="57"/>
      <c r="ES1122" s="57"/>
      <c r="ET1122" s="57"/>
      <c r="EU1122" s="57"/>
      <c r="EV1122" s="57"/>
      <c r="EW1122" s="57"/>
      <c r="EX1122" s="57"/>
      <c r="EY1122" s="57"/>
      <c r="EZ1122" s="57"/>
      <c r="FA1122" s="57"/>
      <c r="FB1122" s="57"/>
      <c r="FC1122" s="57"/>
      <c r="FD1122" s="57"/>
      <c r="FE1122" s="57"/>
      <c r="FF1122" s="57"/>
      <c r="FG1122" s="57"/>
      <c r="FH1122" s="57"/>
      <c r="FI1122" s="57"/>
      <c r="FJ1122" s="57"/>
      <c r="FK1122" s="57"/>
      <c r="FL1122" s="57"/>
      <c r="FM1122" s="57"/>
      <c r="FN1122" s="57"/>
      <c r="FO1122" s="57"/>
      <c r="FP1122" s="57"/>
      <c r="FQ1122" s="57"/>
      <c r="FR1122" s="57"/>
      <c r="FS1122" s="57"/>
      <c r="FT1122" s="57"/>
      <c r="FU1122" s="57"/>
      <c r="FV1122" s="57"/>
      <c r="FW1122" s="57"/>
      <c r="FX1122" s="57"/>
      <c r="FY1122" s="57"/>
      <c r="FZ1122" s="57"/>
      <c r="GA1122" s="57"/>
      <c r="GB1122" s="57"/>
      <c r="GC1122" s="57"/>
      <c r="GD1122" s="57"/>
      <c r="GE1122" s="57"/>
      <c r="GF1122" s="57"/>
      <c r="GG1122" s="57"/>
      <c r="GH1122" s="57"/>
      <c r="GI1122" s="57"/>
      <c r="GJ1122" s="57"/>
      <c r="GK1122" s="57"/>
      <c r="GL1122" s="57"/>
      <c r="GM1122" s="57"/>
      <c r="GN1122" s="57"/>
      <c r="GO1122" s="57"/>
      <c r="GP1122" s="57"/>
      <c r="GQ1122" s="57"/>
      <c r="GR1122" s="57"/>
      <c r="GS1122" s="57"/>
      <c r="GT1122" s="57"/>
      <c r="GU1122" s="57"/>
      <c r="GV1122" s="57"/>
      <c r="GW1122" s="57"/>
      <c r="GX1122" s="57"/>
      <c r="GY1122" s="57"/>
      <c r="GZ1122" s="57"/>
      <c r="HA1122" s="57"/>
      <c r="HB1122" s="57"/>
      <c r="HC1122" s="57"/>
      <c r="HD1122" s="57"/>
      <c r="HE1122" s="57"/>
      <c r="HF1122" s="57"/>
      <c r="HG1122" s="57"/>
      <c r="HH1122" s="57"/>
      <c r="HI1122" s="57"/>
      <c r="HJ1122" s="57"/>
      <c r="HK1122" s="57"/>
      <c r="HL1122" s="57"/>
      <c r="HM1122" s="57"/>
      <c r="HN1122" s="57"/>
      <c r="HO1122" s="57"/>
      <c r="HP1122" s="57"/>
      <c r="HQ1122" s="57"/>
      <c r="HR1122" s="57"/>
      <c r="HS1122" s="57"/>
      <c r="HT1122" s="57"/>
      <c r="HU1122" s="57"/>
      <c r="HV1122" s="57"/>
      <c r="HW1122" s="57"/>
      <c r="HX1122" s="57"/>
      <c r="HY1122" s="57"/>
      <c r="HZ1122" s="57"/>
      <c r="IA1122" s="57"/>
      <c r="IB1122" s="57"/>
      <c r="IC1122" s="57"/>
    </row>
    <row r="1123" spans="4:237">
      <c r="D1123" s="57"/>
      <c r="E1123" s="57"/>
      <c r="F1123" s="57"/>
      <c r="G1123" s="57"/>
      <c r="H1123" s="57"/>
      <c r="I1123" s="57"/>
      <c r="J1123" s="57"/>
      <c r="K1123" s="57"/>
      <c r="L1123" s="57"/>
      <c r="M1123" s="57"/>
      <c r="N1123" s="57"/>
      <c r="O1123" s="57"/>
      <c r="P1123" s="57"/>
      <c r="Q1123" s="57"/>
      <c r="R1123" s="57"/>
      <c r="S1123" s="57"/>
      <c r="T1123" s="57"/>
      <c r="U1123" s="57"/>
      <c r="V1123" s="57"/>
      <c r="W1123" s="57"/>
      <c r="X1123" s="57"/>
      <c r="Y1123" s="57"/>
      <c r="Z1123" s="57"/>
      <c r="AA1123" s="57"/>
      <c r="AB1123" s="57"/>
      <c r="AC1123" s="57"/>
      <c r="AD1123" s="57"/>
      <c r="AE1123" s="57"/>
      <c r="AF1123" s="57"/>
      <c r="AG1123" s="57"/>
      <c r="AH1123" s="57"/>
      <c r="AI1123" s="57"/>
      <c r="AJ1123" s="57"/>
      <c r="AK1123" s="57"/>
      <c r="AL1123" s="57"/>
      <c r="AM1123" s="57"/>
      <c r="AN1123" s="57"/>
      <c r="AO1123" s="57"/>
      <c r="AP1123" s="57"/>
      <c r="AQ1123" s="57"/>
      <c r="AR1123" s="57"/>
      <c r="AS1123" s="57"/>
      <c r="AT1123" s="57"/>
      <c r="AU1123" s="57"/>
      <c r="AV1123" s="57"/>
      <c r="AW1123" s="57"/>
      <c r="AX1123" s="57"/>
      <c r="AY1123" s="57"/>
      <c r="AZ1123" s="57"/>
      <c r="BA1123" s="57"/>
      <c r="BB1123" s="57"/>
      <c r="BC1123" s="57"/>
      <c r="BD1123" s="57"/>
      <c r="BE1123" s="57"/>
      <c r="BF1123" s="57"/>
      <c r="BG1123" s="57"/>
      <c r="BH1123" s="57"/>
      <c r="BI1123" s="57"/>
      <c r="BJ1123" s="57"/>
      <c r="BK1123" s="57"/>
      <c r="BL1123" s="57"/>
      <c r="BM1123" s="57"/>
      <c r="BN1123" s="57"/>
      <c r="BO1123" s="57"/>
      <c r="BP1123" s="57"/>
      <c r="BQ1123" s="57"/>
      <c r="BR1123" s="57"/>
      <c r="BS1123" s="57"/>
      <c r="BT1123" s="57"/>
      <c r="BU1123" s="57"/>
      <c r="BV1123" s="57"/>
      <c r="BW1123" s="57"/>
      <c r="BX1123" s="57"/>
      <c r="BY1123" s="57"/>
      <c r="BZ1123" s="57"/>
      <c r="CA1123" s="57"/>
      <c r="CB1123" s="57"/>
      <c r="CC1123" s="57"/>
      <c r="CD1123" s="57"/>
      <c r="CE1123" s="57"/>
      <c r="CF1123" s="57"/>
      <c r="CG1123" s="57"/>
      <c r="CH1123" s="57"/>
      <c r="CI1123" s="57"/>
      <c r="CJ1123" s="57"/>
      <c r="CK1123" s="57"/>
      <c r="CL1123" s="57"/>
      <c r="CM1123" s="57"/>
      <c r="CN1123" s="57"/>
      <c r="CO1123" s="57"/>
      <c r="CP1123" s="57"/>
      <c r="CQ1123" s="57"/>
      <c r="CR1123" s="57"/>
      <c r="CS1123" s="57"/>
      <c r="CT1123" s="57"/>
      <c r="CU1123" s="57"/>
      <c r="CV1123" s="57"/>
      <c r="CW1123" s="57"/>
      <c r="CX1123" s="57"/>
      <c r="CY1123" s="57"/>
      <c r="CZ1123" s="57"/>
      <c r="DA1123" s="57"/>
      <c r="DB1123" s="57"/>
      <c r="DC1123" s="57"/>
      <c r="DD1123" s="57"/>
      <c r="DE1123" s="57"/>
      <c r="DF1123" s="57"/>
      <c r="DG1123" s="57"/>
      <c r="DH1123" s="57"/>
      <c r="DI1123" s="57"/>
      <c r="DJ1123" s="57"/>
      <c r="DK1123" s="57"/>
      <c r="DL1123" s="57"/>
      <c r="DM1123" s="57"/>
      <c r="DN1123" s="57"/>
      <c r="DO1123" s="57"/>
      <c r="DP1123" s="57"/>
      <c r="DQ1123" s="57"/>
      <c r="DR1123" s="57"/>
      <c r="DS1123" s="57"/>
      <c r="DT1123" s="57"/>
      <c r="DU1123" s="57"/>
      <c r="DV1123" s="57"/>
      <c r="DW1123" s="57"/>
      <c r="DX1123" s="57"/>
      <c r="DY1123" s="57"/>
      <c r="DZ1123" s="57"/>
      <c r="EA1123" s="57"/>
      <c r="EB1123" s="57"/>
      <c r="EC1123" s="57"/>
      <c r="ED1123" s="57"/>
      <c r="EE1123" s="57"/>
      <c r="EF1123" s="57"/>
      <c r="EG1123" s="57"/>
      <c r="EH1123" s="57"/>
      <c r="EI1123" s="57"/>
      <c r="EJ1123" s="57"/>
      <c r="EK1123" s="57"/>
      <c r="EL1123" s="57"/>
      <c r="EM1123" s="57"/>
      <c r="EN1123" s="57"/>
      <c r="EO1123" s="57"/>
      <c r="EP1123" s="57"/>
      <c r="EQ1123" s="57"/>
      <c r="ER1123" s="57"/>
      <c r="ES1123" s="57"/>
      <c r="ET1123" s="57"/>
      <c r="EU1123" s="57"/>
      <c r="EV1123" s="57"/>
      <c r="EW1123" s="57"/>
      <c r="EX1123" s="57"/>
      <c r="EY1123" s="57"/>
      <c r="EZ1123" s="57"/>
      <c r="FA1123" s="57"/>
      <c r="FB1123" s="57"/>
      <c r="FC1123" s="57"/>
      <c r="FD1123" s="57"/>
      <c r="FE1123" s="57"/>
      <c r="FF1123" s="57"/>
      <c r="FG1123" s="57"/>
      <c r="FH1123" s="57"/>
      <c r="FI1123" s="57"/>
      <c r="FJ1123" s="57"/>
      <c r="FK1123" s="57"/>
      <c r="FL1123" s="57"/>
      <c r="FM1123" s="57"/>
      <c r="FN1123" s="57"/>
      <c r="FO1123" s="57"/>
      <c r="FP1123" s="57"/>
      <c r="FQ1123" s="57"/>
      <c r="FR1123" s="57"/>
      <c r="FS1123" s="57"/>
      <c r="FT1123" s="57"/>
      <c r="FU1123" s="57"/>
      <c r="FV1123" s="57"/>
      <c r="FW1123" s="57"/>
      <c r="FX1123" s="57"/>
      <c r="FY1123" s="57"/>
      <c r="FZ1123" s="57"/>
      <c r="GA1123" s="57"/>
      <c r="GB1123" s="57"/>
      <c r="GC1123" s="57"/>
      <c r="GD1123" s="57"/>
      <c r="GE1123" s="57"/>
      <c r="GF1123" s="57"/>
      <c r="GG1123" s="57"/>
      <c r="GH1123" s="57"/>
      <c r="GI1123" s="57"/>
      <c r="GJ1123" s="57"/>
      <c r="GK1123" s="57"/>
      <c r="GL1123" s="57"/>
      <c r="GM1123" s="57"/>
      <c r="GN1123" s="57"/>
      <c r="GO1123" s="57"/>
      <c r="GP1123" s="57"/>
      <c r="GQ1123" s="57"/>
      <c r="GR1123" s="57"/>
      <c r="GS1123" s="57"/>
      <c r="GT1123" s="57"/>
      <c r="GU1123" s="57"/>
      <c r="GV1123" s="57"/>
      <c r="GW1123" s="57"/>
      <c r="GX1123" s="57"/>
      <c r="GY1123" s="57"/>
      <c r="GZ1123" s="57"/>
      <c r="HA1123" s="57"/>
      <c r="HB1123" s="57"/>
      <c r="HC1123" s="57"/>
      <c r="HD1123" s="57"/>
      <c r="HE1123" s="57"/>
      <c r="HF1123" s="57"/>
      <c r="HG1123" s="57"/>
      <c r="HH1123" s="57"/>
      <c r="HI1123" s="57"/>
      <c r="HJ1123" s="57"/>
      <c r="HK1123" s="57"/>
      <c r="HL1123" s="57"/>
      <c r="HM1123" s="57"/>
      <c r="HN1123" s="57"/>
      <c r="HO1123" s="57"/>
      <c r="HP1123" s="57"/>
      <c r="HQ1123" s="57"/>
      <c r="HR1123" s="57"/>
      <c r="HS1123" s="57"/>
      <c r="HT1123" s="57"/>
      <c r="HU1123" s="57"/>
      <c r="HV1123" s="57"/>
      <c r="HW1123" s="57"/>
      <c r="HX1123" s="57"/>
      <c r="HY1123" s="57"/>
      <c r="HZ1123" s="57"/>
      <c r="IA1123" s="57"/>
      <c r="IB1123" s="57"/>
      <c r="IC1123" s="57"/>
    </row>
    <row r="1124" spans="4:237">
      <c r="D1124" s="57"/>
      <c r="E1124" s="57"/>
      <c r="F1124" s="57"/>
      <c r="G1124" s="57"/>
      <c r="H1124" s="57"/>
      <c r="I1124" s="57"/>
      <c r="J1124" s="57"/>
      <c r="K1124" s="57"/>
      <c r="L1124" s="57"/>
      <c r="M1124" s="57"/>
      <c r="N1124" s="57"/>
      <c r="O1124" s="57"/>
      <c r="P1124" s="57"/>
      <c r="Q1124" s="57"/>
      <c r="R1124" s="57"/>
      <c r="S1124" s="57"/>
      <c r="T1124" s="57"/>
      <c r="U1124" s="57"/>
      <c r="V1124" s="57"/>
      <c r="W1124" s="57"/>
      <c r="X1124" s="57"/>
      <c r="Y1124" s="57"/>
      <c r="Z1124" s="57"/>
      <c r="AA1124" s="57"/>
      <c r="AB1124" s="57"/>
      <c r="AC1124" s="57"/>
      <c r="AD1124" s="57"/>
      <c r="AE1124" s="57"/>
      <c r="AF1124" s="57"/>
      <c r="AG1124" s="57"/>
      <c r="AH1124" s="57"/>
      <c r="AI1124" s="57"/>
      <c r="AJ1124" s="57"/>
      <c r="AK1124" s="57"/>
      <c r="AL1124" s="57"/>
      <c r="AM1124" s="57"/>
      <c r="AN1124" s="57"/>
      <c r="AO1124" s="57"/>
      <c r="AP1124" s="57"/>
      <c r="AQ1124" s="57"/>
      <c r="AR1124" s="57"/>
      <c r="AS1124" s="57"/>
      <c r="AT1124" s="57"/>
      <c r="AU1124" s="57"/>
      <c r="AV1124" s="57"/>
      <c r="AW1124" s="57"/>
      <c r="AX1124" s="57"/>
      <c r="AY1124" s="57"/>
      <c r="AZ1124" s="57"/>
      <c r="BA1124" s="57"/>
      <c r="BB1124" s="57"/>
      <c r="BC1124" s="57"/>
      <c r="BD1124" s="57"/>
      <c r="BE1124" s="57"/>
      <c r="BF1124" s="57"/>
      <c r="BG1124" s="57"/>
      <c r="BH1124" s="57"/>
      <c r="BI1124" s="57"/>
      <c r="BJ1124" s="57"/>
      <c r="BK1124" s="57"/>
      <c r="BL1124" s="57"/>
      <c r="BM1124" s="57"/>
      <c r="BN1124" s="57"/>
      <c r="BO1124" s="57"/>
      <c r="BP1124" s="57"/>
      <c r="BQ1124" s="57"/>
      <c r="BR1124" s="57"/>
      <c r="BS1124" s="57"/>
      <c r="BT1124" s="57"/>
      <c r="BU1124" s="57"/>
      <c r="BV1124" s="57"/>
      <c r="BW1124" s="57"/>
      <c r="BX1124" s="57"/>
      <c r="BY1124" s="57"/>
      <c r="BZ1124" s="57"/>
      <c r="CA1124" s="57"/>
      <c r="CB1124" s="57"/>
      <c r="CC1124" s="57"/>
      <c r="CD1124" s="57"/>
      <c r="CE1124" s="57"/>
      <c r="CF1124" s="57"/>
      <c r="CG1124" s="57"/>
      <c r="CH1124" s="57"/>
      <c r="CI1124" s="57"/>
      <c r="CJ1124" s="57"/>
      <c r="CK1124" s="57"/>
      <c r="CL1124" s="57"/>
      <c r="CM1124" s="57"/>
      <c r="CN1124" s="57"/>
      <c r="CO1124" s="57"/>
      <c r="CP1124" s="57"/>
      <c r="CQ1124" s="57"/>
      <c r="CR1124" s="57"/>
      <c r="CS1124" s="57"/>
      <c r="CT1124" s="57"/>
      <c r="CU1124" s="57"/>
      <c r="CV1124" s="57"/>
      <c r="CW1124" s="57"/>
      <c r="CX1124" s="57"/>
      <c r="CY1124" s="57"/>
      <c r="CZ1124" s="57"/>
      <c r="DA1124" s="57"/>
      <c r="DB1124" s="57"/>
      <c r="DC1124" s="57"/>
      <c r="DD1124" s="57"/>
      <c r="DE1124" s="57"/>
      <c r="DF1124" s="57"/>
      <c r="DG1124" s="57"/>
      <c r="DH1124" s="57"/>
      <c r="DI1124" s="57"/>
      <c r="DJ1124" s="57"/>
      <c r="DK1124" s="57"/>
      <c r="DL1124" s="57"/>
      <c r="DM1124" s="57"/>
      <c r="DN1124" s="57"/>
      <c r="DO1124" s="57"/>
      <c r="DP1124" s="57"/>
      <c r="DQ1124" s="57"/>
      <c r="DR1124" s="57"/>
      <c r="DS1124" s="57"/>
      <c r="DT1124" s="57"/>
      <c r="DU1124" s="57"/>
      <c r="DV1124" s="57"/>
      <c r="DW1124" s="57"/>
      <c r="DX1124" s="57"/>
      <c r="DY1124" s="57"/>
      <c r="DZ1124" s="57"/>
      <c r="EA1124" s="57"/>
      <c r="EB1124" s="57"/>
      <c r="EC1124" s="57"/>
      <c r="ED1124" s="57"/>
      <c r="EE1124" s="57"/>
      <c r="EF1124" s="57"/>
      <c r="EG1124" s="57"/>
      <c r="EH1124" s="57"/>
      <c r="EI1124" s="57"/>
      <c r="EJ1124" s="57"/>
      <c r="EK1124" s="57"/>
      <c r="EL1124" s="57"/>
      <c r="EM1124" s="57"/>
      <c r="EN1124" s="57"/>
      <c r="EO1124" s="57"/>
      <c r="EP1124" s="57"/>
      <c r="EQ1124" s="57"/>
      <c r="ER1124" s="57"/>
      <c r="ES1124" s="57"/>
      <c r="ET1124" s="57"/>
      <c r="EU1124" s="57"/>
      <c r="EV1124" s="57"/>
      <c r="EW1124" s="57"/>
      <c r="EX1124" s="57"/>
      <c r="EY1124" s="57"/>
      <c r="EZ1124" s="57"/>
      <c r="FA1124" s="57"/>
      <c r="FB1124" s="57"/>
      <c r="FC1124" s="57"/>
      <c r="FD1124" s="57"/>
      <c r="FE1124" s="57"/>
      <c r="FF1124" s="57"/>
      <c r="FG1124" s="57"/>
      <c r="FH1124" s="57"/>
      <c r="FI1124" s="57"/>
      <c r="FJ1124" s="57"/>
      <c r="FK1124" s="57"/>
      <c r="FL1124" s="57"/>
      <c r="FM1124" s="57"/>
      <c r="FN1124" s="57"/>
      <c r="FO1124" s="57"/>
      <c r="FP1124" s="57"/>
      <c r="FQ1124" s="57"/>
      <c r="FR1124" s="57"/>
      <c r="FS1124" s="57"/>
      <c r="FT1124" s="57"/>
      <c r="FU1124" s="57"/>
      <c r="FV1124" s="57"/>
      <c r="FW1124" s="57"/>
      <c r="FX1124" s="57"/>
      <c r="FY1124" s="57"/>
      <c r="FZ1124" s="57"/>
      <c r="GA1124" s="57"/>
      <c r="GB1124" s="57"/>
      <c r="GC1124" s="57"/>
      <c r="GD1124" s="57"/>
      <c r="GE1124" s="57"/>
      <c r="GF1124" s="57"/>
      <c r="GG1124" s="57"/>
      <c r="GH1124" s="57"/>
      <c r="GI1124" s="57"/>
      <c r="GJ1124" s="57"/>
      <c r="GK1124" s="57"/>
      <c r="GL1124" s="57"/>
      <c r="GM1124" s="57"/>
      <c r="GN1124" s="57"/>
      <c r="GO1124" s="57"/>
      <c r="GP1124" s="57"/>
      <c r="GQ1124" s="57"/>
      <c r="GR1124" s="57"/>
      <c r="GS1124" s="57"/>
      <c r="GT1124" s="57"/>
      <c r="GU1124" s="57"/>
      <c r="GV1124" s="57"/>
      <c r="GW1124" s="57"/>
      <c r="GX1124" s="57"/>
      <c r="GY1124" s="57"/>
      <c r="GZ1124" s="57"/>
      <c r="HA1124" s="57"/>
      <c r="HB1124" s="57"/>
      <c r="HC1124" s="57"/>
      <c r="HD1124" s="57"/>
      <c r="HE1124" s="57"/>
      <c r="HF1124" s="57"/>
      <c r="HG1124" s="57"/>
      <c r="HH1124" s="57"/>
      <c r="HI1124" s="57"/>
      <c r="HJ1124" s="57"/>
      <c r="HK1124" s="57"/>
      <c r="HL1124" s="57"/>
      <c r="HM1124" s="57"/>
      <c r="HN1124" s="57"/>
      <c r="HO1124" s="57"/>
      <c r="HP1124" s="57"/>
      <c r="HQ1124" s="57"/>
      <c r="HR1124" s="57"/>
      <c r="HS1124" s="57"/>
      <c r="HT1124" s="57"/>
      <c r="HU1124" s="57"/>
      <c r="HV1124" s="57"/>
      <c r="HW1124" s="57"/>
      <c r="HX1124" s="57"/>
      <c r="HY1124" s="57"/>
      <c r="HZ1124" s="57"/>
      <c r="IA1124" s="57"/>
      <c r="IB1124" s="57"/>
      <c r="IC1124" s="57"/>
    </row>
    <row r="1125" spans="4:237">
      <c r="D1125" s="57"/>
      <c r="E1125" s="57"/>
      <c r="F1125" s="57"/>
      <c r="G1125" s="57"/>
      <c r="H1125" s="57"/>
      <c r="I1125" s="57"/>
      <c r="J1125" s="57"/>
      <c r="K1125" s="57"/>
      <c r="L1125" s="57"/>
      <c r="M1125" s="57"/>
      <c r="N1125" s="57"/>
      <c r="O1125" s="57"/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57"/>
      <c r="AA1125" s="57"/>
      <c r="AB1125" s="57"/>
      <c r="AC1125" s="57"/>
      <c r="AD1125" s="57"/>
      <c r="AE1125" s="57"/>
      <c r="AF1125" s="57"/>
      <c r="AG1125" s="57"/>
      <c r="AH1125" s="57"/>
      <c r="AI1125" s="57"/>
      <c r="AJ1125" s="57"/>
      <c r="AK1125" s="57"/>
      <c r="AL1125" s="57"/>
      <c r="AM1125" s="57"/>
      <c r="AN1125" s="57"/>
      <c r="AO1125" s="57"/>
      <c r="AP1125" s="57"/>
      <c r="AQ1125" s="57"/>
      <c r="AR1125" s="57"/>
      <c r="AS1125" s="57"/>
      <c r="AT1125" s="57"/>
      <c r="AU1125" s="57"/>
      <c r="AV1125" s="57"/>
      <c r="AW1125" s="57"/>
      <c r="AX1125" s="57"/>
      <c r="AY1125" s="57"/>
      <c r="AZ1125" s="57"/>
      <c r="BA1125" s="57"/>
      <c r="BB1125" s="57"/>
      <c r="BC1125" s="57"/>
      <c r="BD1125" s="57"/>
      <c r="BE1125" s="57"/>
      <c r="BF1125" s="57"/>
      <c r="BG1125" s="57"/>
      <c r="BH1125" s="57"/>
      <c r="BI1125" s="57"/>
      <c r="BJ1125" s="57"/>
      <c r="BK1125" s="57"/>
      <c r="BL1125" s="57"/>
      <c r="BM1125" s="57"/>
      <c r="BN1125" s="57"/>
      <c r="BO1125" s="57"/>
      <c r="BP1125" s="57"/>
      <c r="BQ1125" s="57"/>
      <c r="BR1125" s="57"/>
      <c r="BS1125" s="57"/>
      <c r="BT1125" s="57"/>
      <c r="BU1125" s="57"/>
      <c r="BV1125" s="57"/>
      <c r="BW1125" s="57"/>
      <c r="BX1125" s="57"/>
      <c r="BY1125" s="57"/>
      <c r="BZ1125" s="57"/>
      <c r="CA1125" s="57"/>
      <c r="CB1125" s="57"/>
      <c r="CC1125" s="57"/>
      <c r="CD1125" s="57"/>
      <c r="CE1125" s="57"/>
      <c r="CF1125" s="57"/>
      <c r="CG1125" s="57"/>
      <c r="CH1125" s="57"/>
      <c r="CI1125" s="57"/>
      <c r="CJ1125" s="57"/>
      <c r="CK1125" s="57"/>
      <c r="CL1125" s="57"/>
      <c r="CM1125" s="57"/>
      <c r="CN1125" s="57"/>
      <c r="CO1125" s="57"/>
      <c r="CP1125" s="57"/>
      <c r="CQ1125" s="57"/>
      <c r="CR1125" s="57"/>
      <c r="CS1125" s="57"/>
      <c r="CT1125" s="57"/>
      <c r="CU1125" s="57"/>
      <c r="CV1125" s="57"/>
      <c r="CW1125" s="57"/>
      <c r="CX1125" s="57"/>
      <c r="CY1125" s="57"/>
      <c r="CZ1125" s="57"/>
      <c r="DA1125" s="57"/>
      <c r="DB1125" s="57"/>
      <c r="DC1125" s="57"/>
      <c r="DD1125" s="57"/>
      <c r="DE1125" s="57"/>
      <c r="DF1125" s="57"/>
      <c r="DG1125" s="57"/>
      <c r="DH1125" s="57"/>
      <c r="DI1125" s="57"/>
      <c r="DJ1125" s="57"/>
      <c r="DK1125" s="57"/>
      <c r="DL1125" s="57"/>
      <c r="DM1125" s="57"/>
      <c r="DN1125" s="57"/>
      <c r="DO1125" s="57"/>
      <c r="DP1125" s="57"/>
      <c r="DQ1125" s="57"/>
      <c r="DR1125" s="57"/>
      <c r="DS1125" s="57"/>
      <c r="DT1125" s="57"/>
      <c r="DU1125" s="57"/>
      <c r="DV1125" s="57"/>
      <c r="DW1125" s="57"/>
      <c r="DX1125" s="57"/>
      <c r="DY1125" s="57"/>
      <c r="DZ1125" s="57"/>
      <c r="EA1125" s="57"/>
      <c r="EB1125" s="57"/>
      <c r="EC1125" s="57"/>
      <c r="ED1125" s="57"/>
      <c r="EE1125" s="57"/>
      <c r="EF1125" s="57"/>
      <c r="EG1125" s="57"/>
      <c r="EH1125" s="57"/>
      <c r="EI1125" s="57"/>
      <c r="EJ1125" s="57"/>
      <c r="EK1125" s="57"/>
      <c r="EL1125" s="57"/>
      <c r="EM1125" s="57"/>
      <c r="EN1125" s="57"/>
      <c r="EO1125" s="57"/>
      <c r="EP1125" s="57"/>
      <c r="EQ1125" s="57"/>
      <c r="ER1125" s="57"/>
      <c r="ES1125" s="57"/>
      <c r="ET1125" s="57"/>
      <c r="EU1125" s="57"/>
      <c r="EV1125" s="57"/>
      <c r="EW1125" s="57"/>
      <c r="EX1125" s="57"/>
      <c r="EY1125" s="57"/>
      <c r="EZ1125" s="57"/>
      <c r="FA1125" s="57"/>
      <c r="FB1125" s="57"/>
      <c r="FC1125" s="57"/>
      <c r="FD1125" s="57"/>
      <c r="FE1125" s="57"/>
      <c r="FF1125" s="57"/>
      <c r="FG1125" s="57"/>
      <c r="FH1125" s="57"/>
      <c r="FI1125" s="57"/>
      <c r="FJ1125" s="57"/>
      <c r="FK1125" s="57"/>
      <c r="FL1125" s="57"/>
      <c r="FM1125" s="57"/>
      <c r="FN1125" s="57"/>
      <c r="FO1125" s="57"/>
      <c r="FP1125" s="57"/>
      <c r="FQ1125" s="57"/>
      <c r="FR1125" s="57"/>
      <c r="FS1125" s="57"/>
      <c r="FT1125" s="57"/>
      <c r="FU1125" s="57"/>
      <c r="FV1125" s="57"/>
      <c r="FW1125" s="57"/>
      <c r="FX1125" s="57"/>
      <c r="FY1125" s="57"/>
      <c r="FZ1125" s="57"/>
      <c r="GA1125" s="57"/>
      <c r="GB1125" s="57"/>
      <c r="GC1125" s="57"/>
      <c r="GD1125" s="57"/>
      <c r="GE1125" s="57"/>
      <c r="GF1125" s="57"/>
      <c r="GG1125" s="57"/>
      <c r="GH1125" s="57"/>
      <c r="GI1125" s="57"/>
      <c r="GJ1125" s="57"/>
      <c r="GK1125" s="57"/>
      <c r="GL1125" s="57"/>
      <c r="GM1125" s="57"/>
      <c r="GN1125" s="57"/>
      <c r="GO1125" s="57"/>
      <c r="GP1125" s="57"/>
      <c r="GQ1125" s="57"/>
      <c r="GR1125" s="57"/>
      <c r="GS1125" s="57"/>
      <c r="GT1125" s="57"/>
      <c r="GU1125" s="57"/>
      <c r="GV1125" s="57"/>
      <c r="GW1125" s="57"/>
      <c r="GX1125" s="57"/>
      <c r="GY1125" s="57"/>
      <c r="GZ1125" s="57"/>
      <c r="HA1125" s="57"/>
      <c r="HB1125" s="57"/>
      <c r="HC1125" s="57"/>
      <c r="HD1125" s="57"/>
      <c r="HE1125" s="57"/>
      <c r="HF1125" s="57"/>
      <c r="HG1125" s="57"/>
      <c r="HH1125" s="57"/>
      <c r="HI1125" s="57"/>
      <c r="HJ1125" s="57"/>
      <c r="HK1125" s="57"/>
      <c r="HL1125" s="57"/>
      <c r="HM1125" s="57"/>
      <c r="HN1125" s="57"/>
      <c r="HO1125" s="57"/>
      <c r="HP1125" s="57"/>
      <c r="HQ1125" s="57"/>
      <c r="HR1125" s="57"/>
      <c r="HS1125" s="57"/>
      <c r="HT1125" s="57"/>
      <c r="HU1125" s="57"/>
      <c r="HV1125" s="57"/>
      <c r="HW1125" s="57"/>
      <c r="HX1125" s="57"/>
      <c r="HY1125" s="57"/>
      <c r="HZ1125" s="57"/>
      <c r="IA1125" s="57"/>
      <c r="IB1125" s="57"/>
      <c r="IC1125" s="57"/>
    </row>
    <row r="1126" spans="4:237">
      <c r="D1126" s="57"/>
      <c r="E1126" s="57"/>
      <c r="F1126" s="57"/>
      <c r="G1126" s="57"/>
      <c r="H1126" s="57"/>
      <c r="I1126" s="57"/>
      <c r="J1126" s="57"/>
      <c r="K1126" s="57"/>
      <c r="L1126" s="57"/>
      <c r="M1126" s="57"/>
      <c r="N1126" s="57"/>
      <c r="O1126" s="57"/>
      <c r="P1126" s="57"/>
      <c r="Q1126" s="57"/>
      <c r="R1126" s="57"/>
      <c r="S1126" s="57"/>
      <c r="T1126" s="57"/>
      <c r="U1126" s="57"/>
      <c r="V1126" s="57"/>
      <c r="W1126" s="57"/>
      <c r="X1126" s="57"/>
      <c r="Y1126" s="57"/>
      <c r="Z1126" s="57"/>
      <c r="AA1126" s="57"/>
      <c r="AB1126" s="57"/>
      <c r="AC1126" s="57"/>
      <c r="AD1126" s="57"/>
      <c r="AE1126" s="57"/>
      <c r="AF1126" s="57"/>
      <c r="AG1126" s="57"/>
      <c r="AH1126" s="57"/>
      <c r="AI1126" s="57"/>
      <c r="AJ1126" s="57"/>
      <c r="AK1126" s="57"/>
      <c r="AL1126" s="57"/>
      <c r="AM1126" s="57"/>
      <c r="AN1126" s="57"/>
      <c r="AO1126" s="57"/>
      <c r="AP1126" s="57"/>
      <c r="AQ1126" s="57"/>
      <c r="AR1126" s="57"/>
      <c r="AS1126" s="57"/>
      <c r="AT1126" s="57"/>
      <c r="AU1126" s="57"/>
      <c r="AV1126" s="57"/>
      <c r="AW1126" s="57"/>
      <c r="AX1126" s="57"/>
      <c r="AY1126" s="57"/>
      <c r="AZ1126" s="57"/>
      <c r="BA1126" s="57"/>
      <c r="BB1126" s="57"/>
      <c r="BC1126" s="57"/>
      <c r="BD1126" s="57"/>
      <c r="BE1126" s="57"/>
      <c r="BF1126" s="57"/>
      <c r="BG1126" s="57"/>
      <c r="BH1126" s="57"/>
      <c r="BI1126" s="57"/>
      <c r="BJ1126" s="57"/>
      <c r="BK1126" s="57"/>
      <c r="BL1126" s="57"/>
      <c r="BM1126" s="57"/>
      <c r="BN1126" s="57"/>
      <c r="BO1126" s="57"/>
      <c r="BP1126" s="57"/>
      <c r="BQ1126" s="57"/>
      <c r="BR1126" s="57"/>
      <c r="BS1126" s="57"/>
      <c r="BT1126" s="57"/>
      <c r="BU1126" s="57"/>
      <c r="BV1126" s="57"/>
      <c r="BW1126" s="57"/>
      <c r="BX1126" s="57"/>
      <c r="BY1126" s="57"/>
      <c r="BZ1126" s="57"/>
      <c r="CA1126" s="57"/>
      <c r="CB1126" s="57"/>
      <c r="CC1126" s="57"/>
      <c r="CD1126" s="57"/>
      <c r="CE1126" s="57"/>
      <c r="CF1126" s="57"/>
      <c r="CG1126" s="57"/>
      <c r="CH1126" s="57"/>
      <c r="CI1126" s="57"/>
      <c r="CJ1126" s="57"/>
      <c r="CK1126" s="57"/>
      <c r="CL1126" s="57"/>
      <c r="CM1126" s="57"/>
      <c r="CN1126" s="57"/>
      <c r="CO1126" s="57"/>
      <c r="CP1126" s="57"/>
      <c r="CQ1126" s="57"/>
      <c r="CR1126" s="57"/>
      <c r="CS1126" s="57"/>
      <c r="CT1126" s="57"/>
      <c r="CU1126" s="57"/>
      <c r="CV1126" s="57"/>
      <c r="CW1126" s="57"/>
      <c r="CX1126" s="57"/>
      <c r="CY1126" s="57"/>
      <c r="CZ1126" s="57"/>
      <c r="DA1126" s="57"/>
      <c r="DB1126" s="57"/>
      <c r="DC1126" s="57"/>
      <c r="DD1126" s="57"/>
      <c r="DE1126" s="57"/>
      <c r="DF1126" s="57"/>
      <c r="DG1126" s="57"/>
      <c r="DH1126" s="57"/>
      <c r="DI1126" s="57"/>
      <c r="DJ1126" s="57"/>
      <c r="DK1126" s="57"/>
      <c r="DL1126" s="57"/>
      <c r="DM1126" s="57"/>
      <c r="DN1126" s="57"/>
      <c r="DO1126" s="57"/>
      <c r="DP1126" s="57"/>
      <c r="DQ1126" s="57"/>
      <c r="DR1126" s="57"/>
      <c r="DS1126" s="57"/>
      <c r="DT1126" s="57"/>
      <c r="DU1126" s="57"/>
      <c r="DV1126" s="57"/>
      <c r="DW1126" s="57"/>
      <c r="DX1126" s="57"/>
      <c r="DY1126" s="57"/>
      <c r="DZ1126" s="57"/>
      <c r="EA1126" s="57"/>
      <c r="EB1126" s="57"/>
      <c r="EC1126" s="57"/>
      <c r="ED1126" s="57"/>
      <c r="EE1126" s="57"/>
      <c r="EF1126" s="57"/>
      <c r="EG1126" s="57"/>
      <c r="EH1126" s="57"/>
      <c r="EI1126" s="57"/>
      <c r="EJ1126" s="57"/>
      <c r="EK1126" s="57"/>
      <c r="EL1126" s="57"/>
      <c r="EM1126" s="57"/>
      <c r="EN1126" s="57"/>
      <c r="EO1126" s="57"/>
      <c r="EP1126" s="57"/>
      <c r="EQ1126" s="57"/>
      <c r="ER1126" s="57"/>
      <c r="ES1126" s="57"/>
      <c r="ET1126" s="57"/>
      <c r="EU1126" s="57"/>
      <c r="EV1126" s="57"/>
      <c r="EW1126" s="57"/>
      <c r="EX1126" s="57"/>
      <c r="EY1126" s="57"/>
      <c r="EZ1126" s="57"/>
      <c r="FA1126" s="57"/>
      <c r="FB1126" s="57"/>
      <c r="FC1126" s="57"/>
      <c r="FD1126" s="57"/>
      <c r="FE1126" s="57"/>
      <c r="FF1126" s="57"/>
      <c r="FG1126" s="57"/>
      <c r="FH1126" s="57"/>
      <c r="FI1126" s="57"/>
      <c r="FJ1126" s="57"/>
      <c r="FK1126" s="57"/>
      <c r="FL1126" s="57"/>
      <c r="FM1126" s="57"/>
      <c r="FN1126" s="57"/>
      <c r="FO1126" s="57"/>
      <c r="FP1126" s="57"/>
      <c r="FQ1126" s="57"/>
      <c r="FR1126" s="57"/>
      <c r="FS1126" s="57"/>
      <c r="FT1126" s="57"/>
      <c r="FU1126" s="57"/>
      <c r="FV1126" s="57"/>
      <c r="FW1126" s="57"/>
      <c r="FX1126" s="57"/>
      <c r="FY1126" s="57"/>
      <c r="FZ1126" s="57"/>
      <c r="GA1126" s="57"/>
      <c r="GB1126" s="57"/>
      <c r="GC1126" s="57"/>
      <c r="GD1126" s="57"/>
      <c r="GE1126" s="57"/>
      <c r="GF1126" s="57"/>
      <c r="GG1126" s="57"/>
      <c r="GH1126" s="57"/>
      <c r="GI1126" s="57"/>
      <c r="GJ1126" s="57"/>
      <c r="GK1126" s="57"/>
      <c r="GL1126" s="57"/>
      <c r="GM1126" s="57"/>
      <c r="GN1126" s="57"/>
      <c r="GO1126" s="57"/>
      <c r="GP1126" s="57"/>
      <c r="GQ1126" s="57"/>
      <c r="GR1126" s="57"/>
      <c r="GS1126" s="57"/>
      <c r="GT1126" s="57"/>
      <c r="GU1126" s="57"/>
      <c r="GV1126" s="57"/>
      <c r="GW1126" s="57"/>
      <c r="GX1126" s="57"/>
      <c r="GY1126" s="57"/>
      <c r="GZ1126" s="57"/>
      <c r="HA1126" s="57"/>
      <c r="HB1126" s="57"/>
      <c r="HC1126" s="57"/>
      <c r="HD1126" s="57"/>
      <c r="HE1126" s="57"/>
      <c r="HF1126" s="57"/>
      <c r="HG1126" s="57"/>
      <c r="HH1126" s="57"/>
      <c r="HI1126" s="57"/>
      <c r="HJ1126" s="57"/>
      <c r="HK1126" s="57"/>
      <c r="HL1126" s="57"/>
      <c r="HM1126" s="57"/>
      <c r="HN1126" s="57"/>
      <c r="HO1126" s="57"/>
      <c r="HP1126" s="57"/>
      <c r="HQ1126" s="57"/>
      <c r="HR1126" s="57"/>
      <c r="HS1126" s="57"/>
      <c r="HT1126" s="57"/>
      <c r="HU1126" s="57"/>
      <c r="HV1126" s="57"/>
      <c r="HW1126" s="57"/>
      <c r="HX1126" s="57"/>
      <c r="HY1126" s="57"/>
      <c r="HZ1126" s="57"/>
      <c r="IA1126" s="57"/>
      <c r="IB1126" s="57"/>
      <c r="IC1126" s="57"/>
    </row>
    <row r="1127" spans="4:237">
      <c r="D1127" s="57"/>
      <c r="E1127" s="57"/>
      <c r="F1127" s="57"/>
      <c r="G1127" s="57"/>
      <c r="H1127" s="57"/>
      <c r="I1127" s="57"/>
      <c r="J1127" s="57"/>
      <c r="K1127" s="57"/>
      <c r="L1127" s="57"/>
      <c r="M1127" s="57"/>
      <c r="N1127" s="57"/>
      <c r="O1127" s="57"/>
      <c r="P1127" s="57"/>
      <c r="Q1127" s="57"/>
      <c r="R1127" s="57"/>
      <c r="S1127" s="57"/>
      <c r="T1127" s="57"/>
      <c r="U1127" s="57"/>
      <c r="V1127" s="57"/>
      <c r="W1127" s="57"/>
      <c r="X1127" s="57"/>
      <c r="Y1127" s="57"/>
      <c r="Z1127" s="57"/>
      <c r="AA1127" s="57"/>
      <c r="AB1127" s="57"/>
      <c r="AC1127" s="57"/>
      <c r="AD1127" s="57"/>
      <c r="AE1127" s="57"/>
      <c r="AF1127" s="57"/>
      <c r="AG1127" s="57"/>
      <c r="AH1127" s="57"/>
      <c r="AI1127" s="57"/>
      <c r="AJ1127" s="57"/>
      <c r="AK1127" s="57"/>
      <c r="AL1127" s="57"/>
      <c r="AM1127" s="57"/>
      <c r="AN1127" s="57"/>
      <c r="AO1127" s="57"/>
      <c r="AP1127" s="57"/>
      <c r="AQ1127" s="57"/>
      <c r="AR1127" s="57"/>
      <c r="AS1127" s="57"/>
      <c r="AT1127" s="57"/>
      <c r="AU1127" s="57"/>
      <c r="AV1127" s="57"/>
      <c r="AW1127" s="57"/>
      <c r="AX1127" s="57"/>
      <c r="AY1127" s="57"/>
      <c r="AZ1127" s="57"/>
      <c r="BA1127" s="57"/>
      <c r="BB1127" s="57"/>
      <c r="BC1127" s="57"/>
      <c r="BD1127" s="57"/>
      <c r="BE1127" s="57"/>
      <c r="BF1127" s="57"/>
      <c r="BG1127" s="57"/>
      <c r="BH1127" s="57"/>
      <c r="BI1127" s="57"/>
      <c r="BJ1127" s="57"/>
      <c r="BK1127" s="57"/>
      <c r="BL1127" s="57"/>
      <c r="BM1127" s="57"/>
      <c r="BN1127" s="57"/>
      <c r="BO1127" s="57"/>
      <c r="BP1127" s="57"/>
      <c r="BQ1127" s="57"/>
      <c r="BR1127" s="57"/>
      <c r="BS1127" s="57"/>
      <c r="BT1127" s="57"/>
      <c r="BU1127" s="57"/>
      <c r="BV1127" s="57"/>
      <c r="BW1127" s="57"/>
      <c r="BX1127" s="57"/>
      <c r="BY1127" s="57"/>
      <c r="BZ1127" s="57"/>
      <c r="CA1127" s="57"/>
      <c r="CB1127" s="57"/>
      <c r="CC1127" s="57"/>
      <c r="CD1127" s="57"/>
      <c r="CE1127" s="57"/>
      <c r="CF1127" s="57"/>
      <c r="CG1127" s="57"/>
      <c r="CH1127" s="57"/>
      <c r="CI1127" s="57"/>
      <c r="CJ1127" s="57"/>
      <c r="CK1127" s="57"/>
      <c r="CL1127" s="57"/>
      <c r="CM1127" s="57"/>
      <c r="CN1127" s="57"/>
      <c r="CO1127" s="57"/>
      <c r="CP1127" s="57"/>
      <c r="CQ1127" s="57"/>
      <c r="CR1127" s="57"/>
      <c r="CS1127" s="57"/>
      <c r="CT1127" s="57"/>
      <c r="CU1127" s="57"/>
      <c r="CV1127" s="57"/>
      <c r="CW1127" s="57"/>
      <c r="CX1127" s="57"/>
      <c r="CY1127" s="57"/>
      <c r="CZ1127" s="57"/>
      <c r="DA1127" s="57"/>
      <c r="DB1127" s="57"/>
      <c r="DC1127" s="57"/>
      <c r="DD1127" s="57"/>
      <c r="DE1127" s="57"/>
      <c r="DF1127" s="57"/>
      <c r="DG1127" s="57"/>
      <c r="DH1127" s="57"/>
      <c r="DI1127" s="57"/>
      <c r="DJ1127" s="57"/>
      <c r="DK1127" s="57"/>
      <c r="DL1127" s="57"/>
      <c r="DM1127" s="57"/>
      <c r="DN1127" s="57"/>
      <c r="DO1127" s="57"/>
      <c r="DP1127" s="57"/>
      <c r="DQ1127" s="57"/>
      <c r="DR1127" s="57"/>
      <c r="DS1127" s="57"/>
      <c r="DT1127" s="57"/>
      <c r="DU1127" s="57"/>
      <c r="DV1127" s="57"/>
      <c r="DW1127" s="57"/>
      <c r="DX1127" s="57"/>
      <c r="DY1127" s="57"/>
      <c r="DZ1127" s="57"/>
      <c r="EA1127" s="57"/>
      <c r="EB1127" s="57"/>
      <c r="EC1127" s="57"/>
      <c r="ED1127" s="57"/>
      <c r="EE1127" s="57"/>
      <c r="EF1127" s="57"/>
      <c r="EG1127" s="57"/>
      <c r="EH1127" s="57"/>
      <c r="EI1127" s="57"/>
      <c r="EJ1127" s="57"/>
      <c r="EK1127" s="57"/>
      <c r="EL1127" s="57"/>
      <c r="EM1127" s="57"/>
      <c r="EN1127" s="57"/>
      <c r="EO1127" s="57"/>
      <c r="EP1127" s="57"/>
      <c r="EQ1127" s="57"/>
      <c r="ER1127" s="57"/>
      <c r="ES1127" s="57"/>
      <c r="ET1127" s="57"/>
      <c r="EU1127" s="57"/>
      <c r="EV1127" s="57"/>
      <c r="EW1127" s="57"/>
      <c r="EX1127" s="57"/>
      <c r="EY1127" s="57"/>
      <c r="EZ1127" s="57"/>
      <c r="FA1127" s="57"/>
      <c r="FB1127" s="57"/>
      <c r="FC1127" s="57"/>
      <c r="FD1127" s="57"/>
      <c r="FE1127" s="57"/>
      <c r="FF1127" s="57"/>
      <c r="FG1127" s="57"/>
      <c r="FH1127" s="57"/>
      <c r="FI1127" s="57"/>
      <c r="FJ1127" s="57"/>
      <c r="FK1127" s="57"/>
      <c r="FL1127" s="57"/>
      <c r="FM1127" s="57"/>
      <c r="FN1127" s="57"/>
      <c r="FO1127" s="57"/>
      <c r="FP1127" s="57"/>
      <c r="FQ1127" s="57"/>
      <c r="FR1127" s="57"/>
      <c r="FS1127" s="57"/>
      <c r="FT1127" s="57"/>
      <c r="FU1127" s="57"/>
      <c r="FV1127" s="57"/>
      <c r="FW1127" s="57"/>
      <c r="FX1127" s="57"/>
      <c r="FY1127" s="57"/>
      <c r="FZ1127" s="57"/>
      <c r="GA1127" s="57"/>
      <c r="GB1127" s="57"/>
      <c r="GC1127" s="57"/>
      <c r="GD1127" s="57"/>
      <c r="GE1127" s="57"/>
      <c r="GF1127" s="57"/>
      <c r="GG1127" s="57"/>
      <c r="GH1127" s="57"/>
      <c r="GI1127" s="57"/>
      <c r="GJ1127" s="57"/>
      <c r="GK1127" s="57"/>
      <c r="GL1127" s="57"/>
      <c r="GM1127" s="57"/>
      <c r="GN1127" s="57"/>
      <c r="GO1127" s="57"/>
      <c r="GP1127" s="57"/>
      <c r="GQ1127" s="57"/>
      <c r="GR1127" s="57"/>
      <c r="GS1127" s="57"/>
      <c r="GT1127" s="57"/>
      <c r="GU1127" s="57"/>
      <c r="GV1127" s="57"/>
      <c r="GW1127" s="57"/>
      <c r="GX1127" s="57"/>
      <c r="GY1127" s="57"/>
      <c r="GZ1127" s="57"/>
      <c r="HA1127" s="57"/>
      <c r="HB1127" s="57"/>
      <c r="HC1127" s="57"/>
      <c r="HD1127" s="57"/>
      <c r="HE1127" s="57"/>
      <c r="HF1127" s="57"/>
      <c r="HG1127" s="57"/>
      <c r="HH1127" s="57"/>
      <c r="HI1127" s="57"/>
      <c r="HJ1127" s="57"/>
      <c r="HK1127" s="57"/>
      <c r="HL1127" s="57"/>
      <c r="HM1127" s="57"/>
      <c r="HN1127" s="57"/>
      <c r="HO1127" s="57"/>
      <c r="HP1127" s="57"/>
      <c r="HQ1127" s="57"/>
      <c r="HR1127" s="57"/>
      <c r="HS1127" s="57"/>
      <c r="HT1127" s="57"/>
      <c r="HU1127" s="57"/>
      <c r="HV1127" s="57"/>
      <c r="HW1127" s="57"/>
      <c r="HX1127" s="57"/>
      <c r="HY1127" s="57"/>
      <c r="HZ1127" s="57"/>
      <c r="IA1127" s="57"/>
      <c r="IB1127" s="57"/>
      <c r="IC1127" s="57"/>
    </row>
    <row r="1128" spans="4:237">
      <c r="D1128" s="57"/>
      <c r="E1128" s="57"/>
      <c r="F1128" s="57"/>
      <c r="G1128" s="57"/>
      <c r="H1128" s="57"/>
      <c r="I1128" s="57"/>
      <c r="J1128" s="57"/>
      <c r="K1128" s="57"/>
      <c r="L1128" s="57"/>
      <c r="M1128" s="57"/>
      <c r="N1128" s="57"/>
      <c r="O1128" s="57"/>
      <c r="P1128" s="57"/>
      <c r="Q1128" s="57"/>
      <c r="R1128" s="57"/>
      <c r="S1128" s="57"/>
      <c r="T1128" s="57"/>
      <c r="U1128" s="57"/>
      <c r="V1128" s="57"/>
      <c r="W1128" s="57"/>
      <c r="X1128" s="57"/>
      <c r="Y1128" s="57"/>
      <c r="Z1128" s="57"/>
      <c r="AA1128" s="57"/>
      <c r="AB1128" s="57"/>
      <c r="AC1128" s="57"/>
      <c r="AD1128" s="57"/>
      <c r="AE1128" s="57"/>
      <c r="AF1128" s="57"/>
      <c r="AG1128" s="57"/>
      <c r="AH1128" s="57"/>
      <c r="AI1128" s="57"/>
      <c r="AJ1128" s="57"/>
      <c r="AK1128" s="57"/>
      <c r="AL1128" s="57"/>
      <c r="AM1128" s="57"/>
      <c r="AN1128" s="57"/>
      <c r="AO1128" s="57"/>
      <c r="AP1128" s="57"/>
      <c r="AQ1128" s="57"/>
      <c r="AR1128" s="57"/>
      <c r="AS1128" s="57"/>
      <c r="AT1128" s="57"/>
      <c r="AU1128" s="57"/>
      <c r="AV1128" s="57"/>
      <c r="AW1128" s="57"/>
      <c r="AX1128" s="57"/>
      <c r="AY1128" s="57"/>
      <c r="AZ1128" s="57"/>
      <c r="BA1128" s="57"/>
      <c r="BB1128" s="57"/>
      <c r="BC1128" s="57"/>
      <c r="BD1128" s="57"/>
      <c r="BE1128" s="57"/>
      <c r="BF1128" s="57"/>
      <c r="BG1128" s="57"/>
      <c r="BH1128" s="57"/>
      <c r="BI1128" s="57"/>
      <c r="BJ1128" s="57"/>
      <c r="BK1128" s="57"/>
      <c r="BL1128" s="57"/>
      <c r="BM1128" s="57"/>
      <c r="BN1128" s="57"/>
      <c r="BO1128" s="57"/>
      <c r="BP1128" s="57"/>
      <c r="BQ1128" s="57"/>
      <c r="BR1128" s="57"/>
      <c r="BS1128" s="57"/>
      <c r="BT1128" s="57"/>
      <c r="BU1128" s="57"/>
      <c r="BV1128" s="57"/>
      <c r="BW1128" s="57"/>
      <c r="BX1128" s="57"/>
      <c r="BY1128" s="57"/>
      <c r="BZ1128" s="57"/>
      <c r="CA1128" s="57"/>
      <c r="CB1128" s="57"/>
      <c r="CC1128" s="57"/>
      <c r="CD1128" s="57"/>
      <c r="CE1128" s="57"/>
      <c r="CF1128" s="57"/>
      <c r="CG1128" s="57"/>
      <c r="CH1128" s="57"/>
      <c r="CI1128" s="57"/>
      <c r="CJ1128" s="57"/>
      <c r="CK1128" s="57"/>
      <c r="CL1128" s="57"/>
      <c r="CM1128" s="57"/>
      <c r="CN1128" s="57"/>
      <c r="CO1128" s="57"/>
      <c r="CP1128" s="57"/>
      <c r="CQ1128" s="57"/>
      <c r="CR1128" s="57"/>
      <c r="CS1128" s="57"/>
      <c r="CT1128" s="57"/>
      <c r="CU1128" s="57"/>
      <c r="CV1128" s="57"/>
      <c r="CW1128" s="57"/>
      <c r="CX1128" s="57"/>
      <c r="CY1128" s="57"/>
      <c r="CZ1128" s="57"/>
      <c r="DA1128" s="57"/>
      <c r="DB1128" s="57"/>
      <c r="DC1128" s="57"/>
      <c r="DD1128" s="57"/>
      <c r="DE1128" s="57"/>
      <c r="DF1128" s="57"/>
      <c r="DG1128" s="57"/>
      <c r="DH1128" s="57"/>
      <c r="DI1128" s="57"/>
      <c r="DJ1128" s="57"/>
      <c r="DK1128" s="57"/>
      <c r="DL1128" s="57"/>
      <c r="DM1128" s="57"/>
      <c r="DN1128" s="57"/>
      <c r="DO1128" s="57"/>
      <c r="DP1128" s="57"/>
      <c r="DQ1128" s="57"/>
      <c r="DR1128" s="57"/>
      <c r="DS1128" s="57"/>
      <c r="DT1128" s="57"/>
      <c r="DU1128" s="57"/>
      <c r="DV1128" s="57"/>
      <c r="DW1128" s="57"/>
      <c r="DX1128" s="57"/>
      <c r="DY1128" s="57"/>
      <c r="DZ1128" s="57"/>
      <c r="EA1128" s="57"/>
      <c r="EB1128" s="57"/>
      <c r="EC1128" s="57"/>
      <c r="ED1128" s="57"/>
      <c r="EE1128" s="57"/>
      <c r="EF1128" s="57"/>
      <c r="EG1128" s="57"/>
      <c r="EH1128" s="57"/>
      <c r="EI1128" s="57"/>
      <c r="EJ1128" s="57"/>
      <c r="EK1128" s="57"/>
      <c r="EL1128" s="57"/>
      <c r="EM1128" s="57"/>
      <c r="EN1128" s="57"/>
      <c r="EO1128" s="57"/>
      <c r="EP1128" s="57"/>
      <c r="EQ1128" s="57"/>
      <c r="ER1128" s="57"/>
      <c r="ES1128" s="57"/>
      <c r="ET1128" s="57"/>
      <c r="EU1128" s="57"/>
      <c r="EV1128" s="57"/>
      <c r="EW1128" s="57"/>
      <c r="EX1128" s="57"/>
      <c r="EY1128" s="57"/>
      <c r="EZ1128" s="57"/>
      <c r="FA1128" s="57"/>
      <c r="FB1128" s="57"/>
      <c r="FC1128" s="57"/>
      <c r="FD1128" s="57"/>
      <c r="FE1128" s="57"/>
      <c r="FF1128" s="57"/>
      <c r="FG1128" s="57"/>
      <c r="FH1128" s="57"/>
      <c r="FI1128" s="57"/>
      <c r="FJ1128" s="57"/>
      <c r="FK1128" s="57"/>
      <c r="FL1128" s="57"/>
      <c r="FM1128" s="57"/>
      <c r="FN1128" s="57"/>
      <c r="FO1128" s="57"/>
      <c r="FP1128" s="57"/>
      <c r="FQ1128" s="57"/>
      <c r="FR1128" s="57"/>
      <c r="FS1128" s="57"/>
      <c r="FT1128" s="57"/>
      <c r="FU1128" s="57"/>
      <c r="FV1128" s="57"/>
      <c r="FW1128" s="57"/>
      <c r="FX1128" s="57"/>
      <c r="FY1128" s="57"/>
      <c r="FZ1128" s="57"/>
      <c r="GA1128" s="57"/>
      <c r="GB1128" s="57"/>
      <c r="GC1128" s="57"/>
      <c r="GD1128" s="57"/>
      <c r="GE1128" s="57"/>
      <c r="GF1128" s="57"/>
      <c r="GG1128" s="57"/>
      <c r="GH1128" s="57"/>
      <c r="GI1128" s="57"/>
      <c r="GJ1128" s="57"/>
      <c r="GK1128" s="57"/>
      <c r="GL1128" s="57"/>
      <c r="GM1128" s="57"/>
      <c r="GN1128" s="57"/>
      <c r="GO1128" s="57"/>
      <c r="GP1128" s="57"/>
      <c r="GQ1128" s="57"/>
      <c r="GR1128" s="57"/>
      <c r="GS1128" s="57"/>
      <c r="GT1128" s="57"/>
      <c r="GU1128" s="57"/>
      <c r="GV1128" s="57"/>
      <c r="GW1128" s="57"/>
      <c r="GX1128" s="57"/>
      <c r="GY1128" s="57"/>
      <c r="GZ1128" s="57"/>
      <c r="HA1128" s="57"/>
      <c r="HB1128" s="57"/>
      <c r="HC1128" s="57"/>
      <c r="HD1128" s="57"/>
      <c r="HE1128" s="57"/>
      <c r="HF1128" s="57"/>
      <c r="HG1128" s="57"/>
      <c r="HH1128" s="57"/>
      <c r="HI1128" s="57"/>
      <c r="HJ1128" s="57"/>
      <c r="HK1128" s="57"/>
      <c r="HL1128" s="57"/>
      <c r="HM1128" s="57"/>
      <c r="HN1128" s="57"/>
      <c r="HO1128" s="57"/>
      <c r="HP1128" s="57"/>
      <c r="HQ1128" s="57"/>
      <c r="HR1128" s="57"/>
      <c r="HS1128" s="57"/>
      <c r="HT1128" s="57"/>
      <c r="HU1128" s="57"/>
      <c r="HV1128" s="57"/>
      <c r="HW1128" s="57"/>
      <c r="HX1128" s="57"/>
      <c r="HY1128" s="57"/>
      <c r="HZ1128" s="57"/>
      <c r="IA1128" s="57"/>
      <c r="IB1128" s="57"/>
      <c r="IC1128" s="57"/>
    </row>
  </sheetData>
  <mergeCells count="234">
    <mergeCell ref="HL3:HN3"/>
    <mergeCell ref="HO3:HQ3"/>
    <mergeCell ref="HR3:HT3"/>
    <mergeCell ref="HU3:HW3"/>
    <mergeCell ref="HX3:HZ3"/>
    <mergeCell ref="IA3:IC3"/>
    <mergeCell ref="GT3:GV3"/>
    <mergeCell ref="GW3:GY3"/>
    <mergeCell ref="GZ3:HB3"/>
    <mergeCell ref="HC3:HE3"/>
    <mergeCell ref="HF3:HH3"/>
    <mergeCell ref="HI3:HK3"/>
    <mergeCell ref="GB3:GD3"/>
    <mergeCell ref="GE3:GG3"/>
    <mergeCell ref="GH3:GJ3"/>
    <mergeCell ref="GK3:GM3"/>
    <mergeCell ref="GN3:GP3"/>
    <mergeCell ref="GQ3:GS3"/>
    <mergeCell ref="FJ3:FL3"/>
    <mergeCell ref="FM3:FO3"/>
    <mergeCell ref="FP3:FR3"/>
    <mergeCell ref="FS3:FU3"/>
    <mergeCell ref="FV3:FX3"/>
    <mergeCell ref="FY3:GA3"/>
    <mergeCell ref="ER3:ET3"/>
    <mergeCell ref="EU3:EW3"/>
    <mergeCell ref="EX3:EZ3"/>
    <mergeCell ref="FA3:FC3"/>
    <mergeCell ref="FD3:FF3"/>
    <mergeCell ref="FG3:FI3"/>
    <mergeCell ref="DZ3:EB3"/>
    <mergeCell ref="EC3:EE3"/>
    <mergeCell ref="EF3:EH3"/>
    <mergeCell ref="EI3:EK3"/>
    <mergeCell ref="EL3:EN3"/>
    <mergeCell ref="EO3:EQ3"/>
    <mergeCell ref="DH3:DJ3"/>
    <mergeCell ref="DK3:DM3"/>
    <mergeCell ref="DN3:DP3"/>
    <mergeCell ref="DQ3:DS3"/>
    <mergeCell ref="DT3:DV3"/>
    <mergeCell ref="DW3:DY3"/>
    <mergeCell ref="CP3:CR3"/>
    <mergeCell ref="CS3:CU3"/>
    <mergeCell ref="CV3:CX3"/>
    <mergeCell ref="CY3:DA3"/>
    <mergeCell ref="DB3:DD3"/>
    <mergeCell ref="DE3:DG3"/>
    <mergeCell ref="BX3:BZ3"/>
    <mergeCell ref="CA3:CC3"/>
    <mergeCell ref="CD3:CF3"/>
    <mergeCell ref="CG3:CI3"/>
    <mergeCell ref="CJ3:CL3"/>
    <mergeCell ref="CM3:CO3"/>
    <mergeCell ref="BF3:BH3"/>
    <mergeCell ref="BI3:BK3"/>
    <mergeCell ref="BL3:BN3"/>
    <mergeCell ref="BO3:BQ3"/>
    <mergeCell ref="BR3:BT3"/>
    <mergeCell ref="BU3:BW3"/>
    <mergeCell ref="AN3:AP3"/>
    <mergeCell ref="AQ3:AS3"/>
    <mergeCell ref="AT3:AV3"/>
    <mergeCell ref="AW3:AY3"/>
    <mergeCell ref="AZ3:BB3"/>
    <mergeCell ref="BC3:BE3"/>
    <mergeCell ref="V3:X3"/>
    <mergeCell ref="Y3:AA3"/>
    <mergeCell ref="AB3:AD3"/>
    <mergeCell ref="AE3:AG3"/>
    <mergeCell ref="AH3:AJ3"/>
    <mergeCell ref="AK3:AM3"/>
    <mergeCell ref="D3:F3"/>
    <mergeCell ref="G3:I3"/>
    <mergeCell ref="J3:L3"/>
    <mergeCell ref="M3:O3"/>
    <mergeCell ref="P3:R3"/>
    <mergeCell ref="S3:U3"/>
    <mergeCell ref="HL2:HN2"/>
    <mergeCell ref="HO2:HQ2"/>
    <mergeCell ref="HR2:HT2"/>
    <mergeCell ref="GB2:GD2"/>
    <mergeCell ref="GE2:GG2"/>
    <mergeCell ref="GH2:GJ2"/>
    <mergeCell ref="GK2:GM2"/>
    <mergeCell ref="GN2:GP2"/>
    <mergeCell ref="GQ2:GS2"/>
    <mergeCell ref="FJ2:FL2"/>
    <mergeCell ref="FM2:FO2"/>
    <mergeCell ref="FP2:FR2"/>
    <mergeCell ref="FS2:FU2"/>
    <mergeCell ref="FV2:FX2"/>
    <mergeCell ref="FY2:GA2"/>
    <mergeCell ref="ER2:ET2"/>
    <mergeCell ref="EU2:EW2"/>
    <mergeCell ref="EX2:EZ2"/>
    <mergeCell ref="HU2:HW2"/>
    <mergeCell ref="HX2:HZ2"/>
    <mergeCell ref="IA2:IC2"/>
    <mergeCell ref="GT2:GV2"/>
    <mergeCell ref="GW2:GY2"/>
    <mergeCell ref="GZ2:HB2"/>
    <mergeCell ref="HC2:HE2"/>
    <mergeCell ref="HF2:HH2"/>
    <mergeCell ref="HI2:HK2"/>
    <mergeCell ref="FA2:FC2"/>
    <mergeCell ref="FD2:FF2"/>
    <mergeCell ref="FG2:FI2"/>
    <mergeCell ref="DZ2:EB2"/>
    <mergeCell ref="EC2:EE2"/>
    <mergeCell ref="EF2:EH2"/>
    <mergeCell ref="EI2:EK2"/>
    <mergeCell ref="EL2:EN2"/>
    <mergeCell ref="EO2:EQ2"/>
    <mergeCell ref="DH2:DJ2"/>
    <mergeCell ref="DK2:DM2"/>
    <mergeCell ref="DN2:DP2"/>
    <mergeCell ref="DQ2:DS2"/>
    <mergeCell ref="DT2:DV2"/>
    <mergeCell ref="DW2:DY2"/>
    <mergeCell ref="CP2:CR2"/>
    <mergeCell ref="CS2:CU2"/>
    <mergeCell ref="CV2:CX2"/>
    <mergeCell ref="CY2:DA2"/>
    <mergeCell ref="DB2:DD2"/>
    <mergeCell ref="DE2:DG2"/>
    <mergeCell ref="BX2:BZ2"/>
    <mergeCell ref="CA2:CC2"/>
    <mergeCell ref="CD2:CF2"/>
    <mergeCell ref="CG2:CI2"/>
    <mergeCell ref="CJ2:CL2"/>
    <mergeCell ref="CM2:CO2"/>
    <mergeCell ref="BF2:BH2"/>
    <mergeCell ref="BI2:BK2"/>
    <mergeCell ref="BL2:BN2"/>
    <mergeCell ref="BO2:BQ2"/>
    <mergeCell ref="BR2:BT2"/>
    <mergeCell ref="BU2:BW2"/>
    <mergeCell ref="AN2:AP2"/>
    <mergeCell ref="AQ2:AS2"/>
    <mergeCell ref="AT2:AV2"/>
    <mergeCell ref="AW2:AY2"/>
    <mergeCell ref="AZ2:BB2"/>
    <mergeCell ref="BC2:BE2"/>
    <mergeCell ref="V2:X2"/>
    <mergeCell ref="Y2:AA2"/>
    <mergeCell ref="AB2:AD2"/>
    <mergeCell ref="AE2:AG2"/>
    <mergeCell ref="AH2:AJ2"/>
    <mergeCell ref="AK2:AM2"/>
    <mergeCell ref="D2:F2"/>
    <mergeCell ref="G2:I2"/>
    <mergeCell ref="J2:L2"/>
    <mergeCell ref="M2:O2"/>
    <mergeCell ref="P2:R2"/>
    <mergeCell ref="S2:U2"/>
    <mergeCell ref="HL1:HN1"/>
    <mergeCell ref="HO1:HQ1"/>
    <mergeCell ref="HR1:HT1"/>
    <mergeCell ref="GB1:GD1"/>
    <mergeCell ref="GE1:GG1"/>
    <mergeCell ref="GH1:GJ1"/>
    <mergeCell ref="GK1:GM1"/>
    <mergeCell ref="GN1:GP1"/>
    <mergeCell ref="GQ1:GS1"/>
    <mergeCell ref="FJ1:FL1"/>
    <mergeCell ref="FM1:FO1"/>
    <mergeCell ref="FP1:FR1"/>
    <mergeCell ref="FS1:FU1"/>
    <mergeCell ref="FV1:FX1"/>
    <mergeCell ref="FY1:GA1"/>
    <mergeCell ref="ER1:ET1"/>
    <mergeCell ref="EU1:EW1"/>
    <mergeCell ref="EX1:EZ1"/>
    <mergeCell ref="HU1:HW1"/>
    <mergeCell ref="HX1:HZ1"/>
    <mergeCell ref="IA1:IC1"/>
    <mergeCell ref="GT1:GV1"/>
    <mergeCell ref="GW1:GY1"/>
    <mergeCell ref="GZ1:HB1"/>
    <mergeCell ref="HC1:HE1"/>
    <mergeCell ref="HF1:HH1"/>
    <mergeCell ref="HI1:HK1"/>
    <mergeCell ref="FA1:FC1"/>
    <mergeCell ref="FD1:FF1"/>
    <mergeCell ref="FG1:FI1"/>
    <mergeCell ref="DZ1:EB1"/>
    <mergeCell ref="EC1:EE1"/>
    <mergeCell ref="EF1:EH1"/>
    <mergeCell ref="EI1:EK1"/>
    <mergeCell ref="EL1:EN1"/>
    <mergeCell ref="EO1:EQ1"/>
    <mergeCell ref="DH1:DJ1"/>
    <mergeCell ref="DK1:DM1"/>
    <mergeCell ref="DN1:DP1"/>
    <mergeCell ref="DQ1:DS1"/>
    <mergeCell ref="DT1:DV1"/>
    <mergeCell ref="DW1:DY1"/>
    <mergeCell ref="CP1:CR1"/>
    <mergeCell ref="CS1:CU1"/>
    <mergeCell ref="CV1:CX1"/>
    <mergeCell ref="CY1:DA1"/>
    <mergeCell ref="DB1:DD1"/>
    <mergeCell ref="DE1:DG1"/>
    <mergeCell ref="BX1:BZ1"/>
    <mergeCell ref="CA1:CC1"/>
    <mergeCell ref="CD1:CF1"/>
    <mergeCell ref="CG1:CI1"/>
    <mergeCell ref="CJ1:CL1"/>
    <mergeCell ref="CM1:CO1"/>
    <mergeCell ref="BF1:BH1"/>
    <mergeCell ref="BI1:BK1"/>
    <mergeCell ref="BL1:BN1"/>
    <mergeCell ref="BO1:BQ1"/>
    <mergeCell ref="BR1:BT1"/>
    <mergeCell ref="BU1:BW1"/>
    <mergeCell ref="AW1:AY1"/>
    <mergeCell ref="AZ1:BB1"/>
    <mergeCell ref="BC1:BE1"/>
    <mergeCell ref="V1:X1"/>
    <mergeCell ref="Y1:AA1"/>
    <mergeCell ref="AB1:AD1"/>
    <mergeCell ref="AE1:AG1"/>
    <mergeCell ref="AH1:AJ1"/>
    <mergeCell ref="AK1:AM1"/>
    <mergeCell ref="D1:F1"/>
    <mergeCell ref="G1:I1"/>
    <mergeCell ref="J1:L1"/>
    <mergeCell ref="M1:O1"/>
    <mergeCell ref="P1:R1"/>
    <mergeCell ref="S1:U1"/>
    <mergeCell ref="AN1:AP1"/>
    <mergeCell ref="AQ1:AS1"/>
    <mergeCell ref="AT1:AV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E6DF9-2C3A-45A8-9E8A-DEC2AB10A77C}">
  <sheetPr>
    <tabColor theme="7" tint="0.79998168889431442"/>
  </sheetPr>
  <dimension ref="A5:S24"/>
  <sheetViews>
    <sheetView showGridLines="0" topLeftCell="A5" workbookViewId="0">
      <selection activeCell="K14" sqref="K14"/>
    </sheetView>
  </sheetViews>
  <sheetFormatPr baseColWidth="10" defaultRowHeight="14.5"/>
  <sheetData>
    <row r="5" spans="1:19">
      <c r="A5" s="124"/>
      <c r="B5" s="124"/>
    </row>
    <row r="6" spans="1:19">
      <c r="A6" s="133" t="s">
        <v>274</v>
      </c>
      <c r="B6" s="139">
        <v>1.2</v>
      </c>
    </row>
    <row r="11" spans="1:19">
      <c r="A11" s="133" t="s">
        <v>271</v>
      </c>
      <c r="B11" s="133"/>
      <c r="C11" s="133"/>
      <c r="D11" s="133"/>
      <c r="E11" s="133"/>
      <c r="F11" s="133"/>
      <c r="G11" s="133"/>
      <c r="H11" s="133"/>
      <c r="I11" s="133"/>
      <c r="J11" s="133"/>
      <c r="K11" s="133"/>
    </row>
    <row r="12" spans="1:19" ht="4" customHeight="1"/>
    <row r="13" spans="1:19">
      <c r="A13" s="45" t="s">
        <v>15</v>
      </c>
      <c r="B13" s="45" t="s">
        <v>29</v>
      </c>
      <c r="C13" s="45" t="s">
        <v>188</v>
      </c>
      <c r="D13" s="45" t="s">
        <v>189</v>
      </c>
      <c r="E13" s="45" t="s">
        <v>190</v>
      </c>
      <c r="F13" s="45" t="s">
        <v>181</v>
      </c>
      <c r="G13" s="45" t="s">
        <v>183</v>
      </c>
      <c r="H13" s="45" t="s">
        <v>185</v>
      </c>
      <c r="I13" s="45" t="s">
        <v>263</v>
      </c>
      <c r="J13" s="45" t="s">
        <v>264</v>
      </c>
      <c r="K13" s="228" t="s">
        <v>295</v>
      </c>
    </row>
    <row r="14" spans="1:19">
      <c r="A14" s="134">
        <v>2026</v>
      </c>
      <c r="B14" s="115">
        <v>135</v>
      </c>
      <c r="C14" s="94">
        <f>B14-20</f>
        <v>115</v>
      </c>
      <c r="D14" s="94">
        <v>127.2</v>
      </c>
      <c r="E14" s="94">
        <v>143</v>
      </c>
      <c r="F14" s="94">
        <v>145</v>
      </c>
      <c r="G14" s="94">
        <v>296</v>
      </c>
      <c r="H14" s="94">
        <v>904</v>
      </c>
      <c r="I14" s="115">
        <v>197</v>
      </c>
      <c r="J14" s="115">
        <v>95</v>
      </c>
      <c r="K14" s="94">
        <v>21</v>
      </c>
      <c r="L14" s="124"/>
      <c r="M14" s="124"/>
      <c r="N14" s="124"/>
      <c r="O14" s="124"/>
      <c r="P14" s="124"/>
      <c r="Q14" s="124"/>
      <c r="R14" s="124"/>
      <c r="S14" s="124"/>
    </row>
    <row r="15" spans="1:19">
      <c r="A15" s="134">
        <v>2027</v>
      </c>
      <c r="B15" s="115">
        <v>128</v>
      </c>
      <c r="C15" s="94">
        <f t="shared" ref="C15:C23" si="0">B15-20</f>
        <v>108</v>
      </c>
      <c r="D15" s="94">
        <v>103.2</v>
      </c>
      <c r="E15" s="94">
        <v>120</v>
      </c>
      <c r="F15" s="94">
        <v>132</v>
      </c>
      <c r="G15" s="94">
        <v>282</v>
      </c>
      <c r="H15" s="94">
        <v>823</v>
      </c>
      <c r="I15" s="115">
        <v>185</v>
      </c>
      <c r="J15" s="115">
        <v>102</v>
      </c>
      <c r="K15" s="94">
        <v>19</v>
      </c>
      <c r="L15" s="124"/>
      <c r="M15" s="124"/>
      <c r="N15" s="124"/>
      <c r="O15" s="124"/>
      <c r="P15" s="124"/>
      <c r="Q15" s="124"/>
      <c r="R15" s="124"/>
      <c r="S15" s="124"/>
    </row>
    <row r="16" spans="1:19">
      <c r="A16" s="134">
        <v>2028</v>
      </c>
      <c r="B16" s="115">
        <v>111</v>
      </c>
      <c r="C16" s="94">
        <f t="shared" si="0"/>
        <v>91</v>
      </c>
      <c r="D16" s="94">
        <v>107.2</v>
      </c>
      <c r="E16" s="94">
        <v>115</v>
      </c>
      <c r="F16" s="94">
        <v>120</v>
      </c>
      <c r="G16" s="94">
        <v>258</v>
      </c>
      <c r="H16" s="94">
        <v>844</v>
      </c>
      <c r="I16" s="115">
        <v>173</v>
      </c>
      <c r="J16" s="115">
        <v>140</v>
      </c>
      <c r="K16" s="94">
        <v>25</v>
      </c>
      <c r="L16" s="124"/>
      <c r="M16" s="124"/>
      <c r="N16" s="124"/>
      <c r="O16" s="124"/>
      <c r="P16" s="124"/>
      <c r="Q16" s="124"/>
      <c r="R16" s="124"/>
      <c r="S16" s="124"/>
    </row>
    <row r="17" spans="1:19">
      <c r="A17" s="134">
        <v>2029</v>
      </c>
      <c r="B17" s="115">
        <v>103</v>
      </c>
      <c r="C17" s="94">
        <f t="shared" si="0"/>
        <v>83</v>
      </c>
      <c r="D17" s="94">
        <v>123.2</v>
      </c>
      <c r="E17" s="94">
        <v>138</v>
      </c>
      <c r="F17" s="94">
        <v>138</v>
      </c>
      <c r="G17" s="94">
        <v>240</v>
      </c>
      <c r="H17" s="94">
        <v>804</v>
      </c>
      <c r="I17" s="115">
        <v>161</v>
      </c>
      <c r="J17" s="115">
        <v>130</v>
      </c>
      <c r="K17" s="94">
        <v>22</v>
      </c>
      <c r="L17" s="124"/>
      <c r="M17" s="124"/>
      <c r="N17" s="124"/>
      <c r="O17" s="124"/>
      <c r="P17" s="124"/>
      <c r="Q17" s="124"/>
      <c r="R17" s="124"/>
      <c r="S17" s="124"/>
    </row>
    <row r="18" spans="1:19">
      <c r="A18" s="134">
        <v>2030</v>
      </c>
      <c r="B18" s="115">
        <v>128</v>
      </c>
      <c r="C18" s="94">
        <f t="shared" si="0"/>
        <v>108</v>
      </c>
      <c r="D18" s="94">
        <v>123</v>
      </c>
      <c r="E18" s="94">
        <v>140</v>
      </c>
      <c r="F18" s="94">
        <v>132</v>
      </c>
      <c r="G18" s="94">
        <v>273</v>
      </c>
      <c r="H18" s="94">
        <v>759</v>
      </c>
      <c r="I18" s="115">
        <v>183</v>
      </c>
      <c r="J18" s="115">
        <v>135</v>
      </c>
      <c r="K18" s="94">
        <v>17</v>
      </c>
      <c r="L18" s="124"/>
      <c r="M18" s="124"/>
      <c r="N18" s="124"/>
      <c r="O18" s="124"/>
      <c r="P18" s="124"/>
      <c r="Q18" s="124"/>
      <c r="R18" s="124"/>
      <c r="S18" s="124"/>
    </row>
    <row r="19" spans="1:19">
      <c r="A19" s="134">
        <v>2031</v>
      </c>
      <c r="B19" s="115">
        <v>125</v>
      </c>
      <c r="C19" s="94">
        <f t="shared" si="0"/>
        <v>105</v>
      </c>
      <c r="D19" s="94">
        <v>119</v>
      </c>
      <c r="E19" s="94">
        <v>136</v>
      </c>
      <c r="F19" s="94">
        <v>140</v>
      </c>
      <c r="G19" s="94">
        <v>269</v>
      </c>
      <c r="H19" s="115">
        <v>840</v>
      </c>
      <c r="I19" s="115">
        <v>187</v>
      </c>
      <c r="J19" s="115">
        <v>122</v>
      </c>
      <c r="K19" s="94">
        <v>19</v>
      </c>
      <c r="L19" s="124"/>
      <c r="M19" s="124"/>
      <c r="N19" s="124"/>
      <c r="O19" s="124"/>
      <c r="P19" s="124"/>
      <c r="Q19" s="124"/>
      <c r="R19" s="124"/>
      <c r="S19" s="124"/>
    </row>
    <row r="20" spans="1:19">
      <c r="A20" s="134">
        <v>2032</v>
      </c>
      <c r="B20" s="115">
        <v>131</v>
      </c>
      <c r="C20" s="94">
        <f t="shared" si="0"/>
        <v>111</v>
      </c>
      <c r="D20" s="94">
        <v>128</v>
      </c>
      <c r="E20" s="94">
        <v>143</v>
      </c>
      <c r="F20" s="94">
        <v>143</v>
      </c>
      <c r="G20" s="94">
        <v>284</v>
      </c>
      <c r="H20" s="115">
        <v>930</v>
      </c>
      <c r="I20" s="115">
        <v>179</v>
      </c>
      <c r="J20" s="115">
        <v>147</v>
      </c>
      <c r="K20" s="94">
        <v>21</v>
      </c>
      <c r="L20" s="124"/>
      <c r="M20" s="124"/>
      <c r="N20" s="124"/>
      <c r="O20" s="124"/>
      <c r="P20" s="124"/>
      <c r="Q20" s="124"/>
      <c r="R20" s="124"/>
      <c r="S20" s="124"/>
    </row>
    <row r="21" spans="1:19">
      <c r="A21" s="134">
        <v>2033</v>
      </c>
      <c r="B21" s="115">
        <v>124</v>
      </c>
      <c r="C21" s="94">
        <f t="shared" si="0"/>
        <v>104</v>
      </c>
      <c r="D21" s="94">
        <v>131</v>
      </c>
      <c r="E21" s="94">
        <v>142</v>
      </c>
      <c r="F21" s="94">
        <v>130</v>
      </c>
      <c r="G21" s="94">
        <v>291</v>
      </c>
      <c r="H21" s="115">
        <v>922</v>
      </c>
      <c r="I21" s="115">
        <v>189</v>
      </c>
      <c r="J21" s="115">
        <v>138</v>
      </c>
      <c r="K21" s="94">
        <v>26</v>
      </c>
      <c r="L21" s="124"/>
      <c r="M21" s="124"/>
      <c r="N21" s="124"/>
      <c r="O21" s="124"/>
      <c r="P21" s="124"/>
      <c r="Q21" s="124"/>
      <c r="R21" s="124"/>
      <c r="S21" s="124"/>
    </row>
    <row r="22" spans="1:19">
      <c r="A22" s="134">
        <v>2034</v>
      </c>
      <c r="B22" s="115">
        <v>120</v>
      </c>
      <c r="C22" s="94">
        <f t="shared" si="0"/>
        <v>100</v>
      </c>
      <c r="D22" s="94">
        <v>122</v>
      </c>
      <c r="E22" s="94">
        <v>132</v>
      </c>
      <c r="F22" s="94">
        <v>142</v>
      </c>
      <c r="G22" s="94">
        <v>280</v>
      </c>
      <c r="H22" s="115">
        <v>902</v>
      </c>
      <c r="I22" s="115">
        <v>194</v>
      </c>
      <c r="J22" s="115">
        <v>132</v>
      </c>
      <c r="K22" s="94">
        <v>27</v>
      </c>
      <c r="L22" s="124"/>
      <c r="M22" s="124"/>
      <c r="N22" s="124"/>
      <c r="O22" s="124"/>
      <c r="P22" s="124"/>
      <c r="Q22" s="124"/>
      <c r="R22" s="124"/>
      <c r="S22" s="124"/>
    </row>
    <row r="23" spans="1:19">
      <c r="A23" s="134">
        <v>2035</v>
      </c>
      <c r="B23" s="115">
        <v>127</v>
      </c>
      <c r="C23" s="94">
        <f t="shared" si="0"/>
        <v>107</v>
      </c>
      <c r="D23" s="94">
        <v>127</v>
      </c>
      <c r="E23" s="94">
        <v>139</v>
      </c>
      <c r="F23" s="94">
        <v>137</v>
      </c>
      <c r="G23" s="94">
        <v>286</v>
      </c>
      <c r="H23" s="115">
        <v>870</v>
      </c>
      <c r="I23" s="115">
        <v>187</v>
      </c>
      <c r="J23" s="115">
        <v>139</v>
      </c>
      <c r="K23" s="94">
        <v>20</v>
      </c>
      <c r="L23" s="124"/>
      <c r="M23" s="124"/>
      <c r="N23" s="124"/>
      <c r="O23" s="124"/>
      <c r="P23" s="124"/>
      <c r="Q23" s="124"/>
      <c r="R23" s="124"/>
      <c r="S23" s="124"/>
    </row>
    <row r="24" spans="1:19">
      <c r="K24" s="124"/>
      <c r="L24" s="124"/>
      <c r="M24" s="124"/>
      <c r="N24" s="124"/>
      <c r="O24" s="124"/>
      <c r="P24" s="124"/>
      <c r="Q24" s="124"/>
      <c r="R24" s="124"/>
      <c r="S24" s="12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1F749-891A-44B0-B85E-9D853F9D7CC2}">
  <sheetPr>
    <tabColor theme="9" tint="0.79998168889431442"/>
  </sheetPr>
  <dimension ref="A1"/>
  <sheetViews>
    <sheetView showGridLines="0" workbookViewId="0"/>
  </sheetViews>
  <sheetFormatPr baseColWidth="10" defaultRowHeight="14.5"/>
  <sheetData>
    <row r="1" spans="1:1">
      <c r="A1" t="s">
        <v>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2855A-8784-4605-8A1C-A10500E52E12}">
  <sheetPr>
    <tabColor theme="9" tint="0.79998168889431442"/>
  </sheetPr>
  <dimension ref="B1:Z94"/>
  <sheetViews>
    <sheetView showGridLines="0" topLeftCell="J17" zoomScale="85" zoomScaleNormal="85" workbookViewId="0">
      <selection activeCell="R98" sqref="R98"/>
    </sheetView>
  </sheetViews>
  <sheetFormatPr baseColWidth="10" defaultRowHeight="14.5"/>
  <cols>
    <col min="1" max="1" width="2.26953125" customWidth="1"/>
    <col min="2" max="2" width="23.1796875" customWidth="1"/>
    <col min="3" max="3" width="4.453125" customWidth="1"/>
    <col min="4" max="4" width="16.54296875" customWidth="1"/>
    <col min="5" max="5" width="11.54296875" customWidth="1"/>
    <col min="6" max="6" width="2.7265625" customWidth="1"/>
    <col min="7" max="7" width="16.54296875" customWidth="1"/>
    <col min="8" max="8" width="11.54296875" customWidth="1"/>
    <col min="9" max="9" width="2.7265625" customWidth="1"/>
    <col min="10" max="10" width="16.54296875" customWidth="1"/>
    <col min="11" max="11" width="11.54296875" customWidth="1"/>
    <col min="12" max="12" width="2.7265625" customWidth="1"/>
    <col min="20" max="20" width="11.453125" customWidth="1"/>
  </cols>
  <sheetData>
    <row r="1" spans="2:26" ht="27.65" customHeight="1"/>
    <row r="2" spans="2:26" ht="15.5">
      <c r="B2" s="84" t="s">
        <v>204</v>
      </c>
      <c r="Z2" s="88"/>
    </row>
    <row r="3" spans="2:26">
      <c r="H3" s="135">
        <v>1</v>
      </c>
    </row>
    <row r="4" spans="2:26" s="124" customFormat="1"/>
    <row r="5" spans="2:26" s="124" customFormat="1"/>
    <row r="6" spans="2:26" s="124" customFormat="1" ht="15" thickBot="1"/>
    <row r="7" spans="2:26" ht="15" thickBot="1">
      <c r="N7" s="103" t="s">
        <v>244</v>
      </c>
      <c r="O7" s="104"/>
      <c r="P7" s="104"/>
      <c r="Q7" s="104"/>
      <c r="R7" s="104"/>
      <c r="S7" s="105"/>
      <c r="U7" s="103" t="s">
        <v>243</v>
      </c>
      <c r="V7" s="104"/>
      <c r="W7" s="104"/>
      <c r="X7" s="104"/>
      <c r="Y7" s="104"/>
      <c r="Z7" s="105"/>
    </row>
    <row r="9" spans="2:26" ht="17.5" customHeight="1">
      <c r="B9" s="83" t="s">
        <v>219</v>
      </c>
      <c r="C9" s="84"/>
      <c r="D9" s="84"/>
      <c r="E9" s="84"/>
      <c r="F9" s="84"/>
      <c r="G9" s="84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 spans="2:26" s="68" customFormat="1" ht="2.5" customHeight="1">
      <c r="B10" s="77"/>
      <c r="C10" s="78"/>
      <c r="D10" s="78"/>
      <c r="E10" s="78"/>
      <c r="F10" s="78"/>
      <c r="G10" s="78"/>
    </row>
    <row r="11" spans="2:26" s="68" customFormat="1" ht="15.5">
      <c r="B11" s="71"/>
      <c r="D11" s="76" t="s">
        <v>205</v>
      </c>
      <c r="E11" s="76"/>
      <c r="F11" s="76"/>
      <c r="G11" s="76"/>
      <c r="H11" s="80"/>
      <c r="I11" s="71"/>
    </row>
    <row r="12" spans="2:26" ht="5.15" customHeight="1"/>
    <row r="13" spans="2:26">
      <c r="B13" s="66" t="s">
        <v>213</v>
      </c>
    </row>
    <row r="14" spans="2:26" s="68" customFormat="1" ht="5.15" customHeight="1" thickBot="1"/>
    <row r="15" spans="2:26" ht="15" thickBot="1">
      <c r="B15" s="67" t="s">
        <v>206</v>
      </c>
      <c r="D15" s="26" t="s">
        <v>82</v>
      </c>
      <c r="E15" s="75">
        <v>1.3</v>
      </c>
      <c r="F15" s="72"/>
      <c r="G15" s="26" t="s">
        <v>83</v>
      </c>
      <c r="H15" s="75">
        <v>25</v>
      </c>
    </row>
    <row r="16" spans="2:26" s="68" customFormat="1" ht="5.15" customHeight="1" thickBot="1">
      <c r="E16" s="70"/>
      <c r="F16" s="72"/>
      <c r="H16" s="70"/>
    </row>
    <row r="17" spans="2:26" ht="15" thickBot="1">
      <c r="B17" s="67" t="s">
        <v>207</v>
      </c>
      <c r="D17" s="26" t="s">
        <v>208</v>
      </c>
      <c r="E17" s="74">
        <v>0.7</v>
      </c>
      <c r="F17" s="73"/>
      <c r="G17" s="26" t="s">
        <v>209</v>
      </c>
      <c r="H17" s="74">
        <v>0.3</v>
      </c>
    </row>
    <row r="18" spans="2:26" s="68" customFormat="1" ht="5.15" customHeight="1" thickBot="1">
      <c r="E18" s="69"/>
      <c r="F18" s="73"/>
      <c r="H18" s="69"/>
    </row>
    <row r="19" spans="2:26" ht="15" thickBot="1">
      <c r="B19" s="67" t="s">
        <v>211</v>
      </c>
      <c r="D19" s="26" t="s">
        <v>212</v>
      </c>
      <c r="E19" s="86">
        <v>0.33</v>
      </c>
      <c r="F19" s="73"/>
      <c r="G19" s="26" t="s">
        <v>210</v>
      </c>
      <c r="H19" s="87">
        <v>20</v>
      </c>
      <c r="I19" t="s">
        <v>77</v>
      </c>
    </row>
    <row r="20" spans="2:26" ht="5.15" customHeight="1" thickBot="1"/>
    <row r="21" spans="2:26" ht="15" thickBot="1">
      <c r="B21" s="67" t="s">
        <v>229</v>
      </c>
      <c r="D21" s="26" t="s">
        <v>40</v>
      </c>
      <c r="E21" s="82">
        <v>110</v>
      </c>
      <c r="F21" t="s">
        <v>77</v>
      </c>
      <c r="G21" s="26" t="s">
        <v>199</v>
      </c>
      <c r="H21" s="82">
        <v>220</v>
      </c>
      <c r="I21" t="s">
        <v>77</v>
      </c>
    </row>
    <row r="24" spans="2:26" ht="17.5" customHeight="1">
      <c r="B24" s="83" t="s">
        <v>220</v>
      </c>
      <c r="C24" s="84"/>
      <c r="D24" s="84"/>
      <c r="E24" s="84"/>
      <c r="F24" s="84"/>
      <c r="G24" s="84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spans="2:26" s="68" customFormat="1" ht="2.5" customHeight="1">
      <c r="B25" s="77"/>
      <c r="C25" s="78"/>
      <c r="D25" s="78"/>
      <c r="E25" s="78"/>
      <c r="F25" s="78"/>
      <c r="G25" s="78"/>
      <c r="W25" s="85"/>
      <c r="X25" s="85"/>
      <c r="Y25" s="85"/>
      <c r="Z25" s="85"/>
    </row>
    <row r="26" spans="2:26" ht="15.5">
      <c r="B26" s="71"/>
      <c r="D26" s="76" t="s">
        <v>201</v>
      </c>
      <c r="E26" s="76"/>
      <c r="F26" s="76"/>
      <c r="G26" s="76"/>
      <c r="H26" s="80"/>
      <c r="I26" s="71"/>
    </row>
    <row r="27" spans="2:26" ht="5.15" customHeight="1"/>
    <row r="28" spans="2:26">
      <c r="B28" s="66" t="s">
        <v>213</v>
      </c>
    </row>
    <row r="29" spans="2:26" ht="5.15" customHeight="1" thickBot="1">
      <c r="B29" s="68"/>
      <c r="C29" s="68"/>
      <c r="D29" s="68"/>
      <c r="E29" s="68"/>
      <c r="F29" s="68"/>
      <c r="G29" s="68"/>
      <c r="H29" s="68"/>
      <c r="I29" s="68"/>
    </row>
    <row r="30" spans="2:26" ht="15" thickBot="1">
      <c r="B30" s="67" t="s">
        <v>206</v>
      </c>
      <c r="D30" s="26" t="s">
        <v>82</v>
      </c>
      <c r="E30" s="75">
        <v>1.4</v>
      </c>
      <c r="F30" s="72"/>
      <c r="G30" s="26" t="s">
        <v>83</v>
      </c>
      <c r="H30" s="75">
        <v>15</v>
      </c>
    </row>
    <row r="31" spans="2:26" ht="5.15" customHeight="1" thickBot="1">
      <c r="B31" s="68"/>
      <c r="C31" s="68"/>
      <c r="D31" s="68"/>
      <c r="E31" s="70"/>
      <c r="F31" s="72"/>
      <c r="G31" s="68"/>
      <c r="H31" s="70"/>
      <c r="I31" s="68"/>
    </row>
    <row r="32" spans="2:26" ht="15" thickBot="1">
      <c r="B32" s="67" t="s">
        <v>207</v>
      </c>
      <c r="D32" s="26" t="s">
        <v>208</v>
      </c>
      <c r="E32" s="74">
        <v>0.7</v>
      </c>
      <c r="F32" s="73"/>
      <c r="G32" s="26" t="s">
        <v>209</v>
      </c>
      <c r="H32" s="74">
        <v>0.3</v>
      </c>
    </row>
    <row r="33" spans="2:26" ht="5.15" customHeight="1" thickBot="1">
      <c r="B33" s="68"/>
      <c r="C33" s="68"/>
      <c r="D33" s="68"/>
      <c r="E33" s="69"/>
      <c r="F33" s="73"/>
      <c r="G33" s="68"/>
      <c r="H33" s="69"/>
      <c r="I33" s="68"/>
    </row>
    <row r="34" spans="2:26" ht="15" thickBot="1">
      <c r="B34" s="67" t="s">
        <v>211</v>
      </c>
      <c r="D34" s="26" t="s">
        <v>212</v>
      </c>
      <c r="E34" s="86">
        <v>0.33</v>
      </c>
      <c r="F34" s="73"/>
      <c r="G34" s="26" t="s">
        <v>210</v>
      </c>
      <c r="H34" s="87">
        <v>20</v>
      </c>
      <c r="I34" t="s">
        <v>77</v>
      </c>
    </row>
    <row r="35" spans="2:26" ht="5.15" customHeight="1" thickBot="1"/>
    <row r="36" spans="2:26" ht="15" thickBot="1">
      <c r="B36" s="67" t="s">
        <v>229</v>
      </c>
      <c r="D36" s="26" t="s">
        <v>40</v>
      </c>
      <c r="E36" s="82">
        <v>110</v>
      </c>
      <c r="F36" t="s">
        <v>77</v>
      </c>
      <c r="G36" s="26" t="s">
        <v>199</v>
      </c>
      <c r="H36" s="82">
        <v>220</v>
      </c>
      <c r="I36" t="s">
        <v>77</v>
      </c>
    </row>
    <row r="39" spans="2:26" ht="17.5" customHeight="1">
      <c r="B39" s="83" t="s">
        <v>223</v>
      </c>
      <c r="C39" s="84"/>
      <c r="D39" s="84"/>
      <c r="E39" s="84"/>
      <c r="F39" s="84"/>
      <c r="G39" s="84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spans="2:26" s="68" customFormat="1" ht="2.5" customHeight="1">
      <c r="B40" s="77"/>
      <c r="C40" s="78"/>
      <c r="D40" s="78"/>
      <c r="E40" s="78"/>
      <c r="F40" s="78"/>
      <c r="G40" s="78"/>
    </row>
    <row r="41" spans="2:26" ht="15.5">
      <c r="B41" s="71"/>
      <c r="D41" s="76" t="s">
        <v>200</v>
      </c>
      <c r="E41" s="76"/>
      <c r="F41" s="76"/>
      <c r="G41" s="76"/>
      <c r="H41" s="80"/>
      <c r="I41" s="71"/>
    </row>
    <row r="42" spans="2:26" ht="5.5" customHeight="1"/>
    <row r="43" spans="2:26">
      <c r="B43" s="66" t="s">
        <v>213</v>
      </c>
    </row>
    <row r="44" spans="2:26" ht="5.15" customHeight="1" thickBot="1">
      <c r="B44" s="68"/>
      <c r="C44" s="68"/>
      <c r="D44" s="68"/>
      <c r="E44" s="68"/>
      <c r="F44" s="68"/>
      <c r="G44" s="68"/>
      <c r="H44" s="68"/>
      <c r="I44" s="68"/>
    </row>
    <row r="45" spans="2:26" ht="15" thickBot="1">
      <c r="B45" s="67" t="s">
        <v>206</v>
      </c>
      <c r="D45" s="26" t="s">
        <v>82</v>
      </c>
      <c r="E45" s="75">
        <v>1</v>
      </c>
      <c r="F45" s="72"/>
      <c r="G45" s="124"/>
      <c r="H45" s="124"/>
    </row>
    <row r="46" spans="2:26" ht="5.15" customHeight="1" thickBot="1">
      <c r="B46" s="68"/>
      <c r="C46" s="68"/>
      <c r="D46" s="68"/>
      <c r="E46" s="70"/>
      <c r="F46" s="72"/>
      <c r="G46" s="68"/>
      <c r="H46" s="70"/>
      <c r="I46" s="68"/>
    </row>
    <row r="47" spans="2:26" ht="15" thickBot="1">
      <c r="B47" s="92" t="s">
        <v>207</v>
      </c>
      <c r="D47" s="26" t="s">
        <v>214</v>
      </c>
      <c r="E47" s="74">
        <v>0.05</v>
      </c>
      <c r="F47" s="73"/>
      <c r="G47" s="26" t="s">
        <v>215</v>
      </c>
      <c r="H47" s="74">
        <v>0.75</v>
      </c>
    </row>
    <row r="48" spans="2:26" ht="15" thickBot="1">
      <c r="B48" s="89"/>
      <c r="D48" s="26" t="s">
        <v>216</v>
      </c>
      <c r="E48" s="74">
        <v>0</v>
      </c>
      <c r="F48" s="73"/>
      <c r="G48" s="26" t="s">
        <v>217</v>
      </c>
      <c r="H48" s="74">
        <v>0.2</v>
      </c>
    </row>
    <row r="49" spans="2:26" ht="5.15" customHeight="1" thickBot="1"/>
    <row r="50" spans="2:26" ht="15" thickBot="1">
      <c r="B50" s="67" t="s">
        <v>229</v>
      </c>
      <c r="D50" s="26" t="s">
        <v>40</v>
      </c>
      <c r="E50" s="82">
        <v>110</v>
      </c>
      <c r="F50" t="s">
        <v>77</v>
      </c>
      <c r="G50" s="26" t="s">
        <v>199</v>
      </c>
      <c r="H50" s="82">
        <v>220</v>
      </c>
      <c r="I50" t="s">
        <v>77</v>
      </c>
    </row>
    <row r="53" spans="2:26" ht="17.5" customHeight="1">
      <c r="B53" s="83" t="s">
        <v>224</v>
      </c>
      <c r="C53" s="84"/>
      <c r="D53" s="84"/>
      <c r="E53" s="84"/>
      <c r="F53" s="84"/>
      <c r="G53" s="84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 spans="2:26" s="68" customFormat="1" ht="2.5" customHeight="1">
      <c r="B54" s="77"/>
      <c r="C54" s="78"/>
      <c r="D54" s="78"/>
      <c r="E54" s="78"/>
      <c r="F54" s="78"/>
      <c r="G54" s="78"/>
    </row>
    <row r="55" spans="2:26" ht="16" customHeight="1">
      <c r="B55" s="71"/>
      <c r="D55" s="76" t="s">
        <v>191</v>
      </c>
      <c r="E55" s="76"/>
      <c r="F55" s="76"/>
      <c r="G55" s="76"/>
      <c r="H55" s="79"/>
      <c r="I55" s="80"/>
      <c r="J55" s="80"/>
      <c r="K55" s="80"/>
    </row>
    <row r="56" spans="2:26" ht="5.5" customHeight="1"/>
    <row r="57" spans="2:26">
      <c r="B57" s="66" t="s">
        <v>213</v>
      </c>
    </row>
    <row r="58" spans="2:26" ht="5.15" customHeight="1" thickBot="1">
      <c r="B58" s="68"/>
      <c r="C58" s="68"/>
      <c r="D58" s="68"/>
      <c r="E58" s="68"/>
      <c r="F58" s="68"/>
      <c r="G58" s="68"/>
      <c r="H58" s="68"/>
      <c r="I58" s="68"/>
    </row>
    <row r="59" spans="2:26" ht="15" thickBot="1">
      <c r="B59" s="67" t="s">
        <v>206</v>
      </c>
      <c r="D59" s="26" t="s">
        <v>82</v>
      </c>
      <c r="E59" s="81">
        <v>0.7</v>
      </c>
      <c r="F59" s="72"/>
      <c r="G59" s="26" t="s">
        <v>83</v>
      </c>
      <c r="H59" s="81">
        <v>0.1</v>
      </c>
      <c r="J59" s="26" t="s">
        <v>218</v>
      </c>
      <c r="K59" s="81">
        <v>0.2</v>
      </c>
    </row>
    <row r="60" spans="2:26" ht="5.15" customHeight="1" thickBot="1">
      <c r="B60" s="68"/>
      <c r="C60" s="68"/>
      <c r="D60" s="68"/>
      <c r="E60" s="70"/>
      <c r="F60" s="72"/>
      <c r="G60" s="68"/>
      <c r="H60" s="70"/>
      <c r="I60" s="68"/>
    </row>
    <row r="61" spans="2:26" ht="15" thickBot="1">
      <c r="B61" s="91" t="s">
        <v>207</v>
      </c>
      <c r="D61" s="26" t="s">
        <v>194</v>
      </c>
      <c r="E61" s="82">
        <v>110</v>
      </c>
      <c r="F61" t="s">
        <v>77</v>
      </c>
      <c r="G61" s="26" t="s">
        <v>192</v>
      </c>
      <c r="H61" s="82">
        <v>130</v>
      </c>
      <c r="I61" t="s">
        <v>77</v>
      </c>
      <c r="J61" s="26" t="s">
        <v>193</v>
      </c>
      <c r="K61" s="82">
        <v>500</v>
      </c>
      <c r="L61" t="s">
        <v>77</v>
      </c>
    </row>
    <row r="62" spans="2:26" ht="5.15" customHeight="1" thickBot="1"/>
    <row r="63" spans="2:26" ht="15" thickBot="1">
      <c r="B63" s="67" t="s">
        <v>229</v>
      </c>
      <c r="D63" s="26" t="s">
        <v>40</v>
      </c>
      <c r="E63" s="82">
        <v>110</v>
      </c>
      <c r="F63" t="s">
        <v>77</v>
      </c>
      <c r="G63" s="26" t="s">
        <v>199</v>
      </c>
      <c r="H63" s="82">
        <v>230</v>
      </c>
      <c r="I63" t="s">
        <v>77</v>
      </c>
    </row>
    <row r="67" spans="2:26" ht="17.5" customHeight="1">
      <c r="B67" s="83" t="s">
        <v>225</v>
      </c>
      <c r="C67" s="84"/>
      <c r="D67" s="84"/>
      <c r="E67" s="84"/>
      <c r="F67" s="84"/>
      <c r="G67" s="84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spans="2:26" ht="2.5" customHeight="1">
      <c r="B68" s="77"/>
      <c r="C68" s="78"/>
      <c r="D68" s="78"/>
      <c r="E68" s="78"/>
      <c r="F68" s="78"/>
      <c r="G68" s="78"/>
      <c r="H68" s="68"/>
    </row>
    <row r="69" spans="2:26" ht="15.5">
      <c r="B69" s="71"/>
      <c r="D69" s="76" t="s">
        <v>202</v>
      </c>
      <c r="E69" s="76"/>
      <c r="F69" s="76"/>
      <c r="G69" s="76"/>
      <c r="H69" s="79"/>
      <c r="I69" s="80"/>
      <c r="J69" s="80"/>
      <c r="K69" s="80"/>
    </row>
    <row r="70" spans="2:26" ht="5.15" customHeight="1"/>
    <row r="71" spans="2:26">
      <c r="B71" s="66" t="s">
        <v>213</v>
      </c>
    </row>
    <row r="72" spans="2:26" ht="5.15" customHeight="1" thickBot="1">
      <c r="B72" s="68"/>
      <c r="C72" s="68"/>
      <c r="D72" s="68"/>
      <c r="E72" s="68"/>
      <c r="F72" s="68"/>
      <c r="G72" s="68"/>
      <c r="H72" s="68"/>
    </row>
    <row r="73" spans="2:26" ht="15" thickBot="1">
      <c r="B73" s="67" t="s">
        <v>206</v>
      </c>
      <c r="D73" s="26" t="s">
        <v>82</v>
      </c>
      <c r="E73" s="81">
        <v>0.8</v>
      </c>
      <c r="F73" s="72"/>
      <c r="G73" s="26" t="s">
        <v>83</v>
      </c>
      <c r="H73" s="81">
        <v>0.1</v>
      </c>
      <c r="J73" s="26" t="s">
        <v>218</v>
      </c>
      <c r="K73" s="81">
        <v>0.1</v>
      </c>
    </row>
    <row r="74" spans="2:26" ht="5.15" customHeight="1" thickBot="1">
      <c r="B74" s="68"/>
      <c r="C74" s="68"/>
      <c r="D74" s="68"/>
      <c r="E74" s="70"/>
      <c r="F74" s="72"/>
      <c r="G74" s="68"/>
      <c r="H74" s="70"/>
      <c r="I74" s="68"/>
    </row>
    <row r="75" spans="2:26" ht="15" thickBot="1">
      <c r="B75" s="91" t="s">
        <v>207</v>
      </c>
      <c r="D75" s="26" t="s">
        <v>194</v>
      </c>
      <c r="E75" s="82">
        <v>110</v>
      </c>
      <c r="F75" t="s">
        <v>77</v>
      </c>
      <c r="G75" s="26" t="s">
        <v>192</v>
      </c>
      <c r="H75" s="82">
        <v>130</v>
      </c>
      <c r="I75" t="s">
        <v>77</v>
      </c>
      <c r="J75" s="26" t="s">
        <v>193</v>
      </c>
      <c r="K75" s="82">
        <v>500</v>
      </c>
      <c r="L75" t="s">
        <v>77</v>
      </c>
    </row>
    <row r="76" spans="2:26" ht="5.15" customHeight="1" thickBot="1"/>
    <row r="77" spans="2:26" ht="15" thickBot="1">
      <c r="B77" s="67" t="s">
        <v>229</v>
      </c>
      <c r="D77" s="26" t="s">
        <v>40</v>
      </c>
      <c r="E77" s="82">
        <v>110</v>
      </c>
      <c r="F77" t="s">
        <v>77</v>
      </c>
      <c r="G77" s="26" t="s">
        <v>199</v>
      </c>
      <c r="H77" s="82">
        <v>230</v>
      </c>
      <c r="I77" t="s">
        <v>77</v>
      </c>
    </row>
    <row r="81" spans="2:26" ht="17.5" customHeight="1">
      <c r="B81" s="125" t="s">
        <v>276</v>
      </c>
      <c r="C81" s="84"/>
      <c r="D81" s="84"/>
      <c r="E81" s="84"/>
      <c r="F81" s="84"/>
      <c r="G81" s="84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spans="2:26" ht="2.5" customHeight="1">
      <c r="B82" s="77"/>
      <c r="C82" s="78"/>
      <c r="D82" s="78"/>
      <c r="E82" s="78"/>
      <c r="F82" s="78"/>
      <c r="G82" s="7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</row>
    <row r="83" spans="2:26" ht="15.5">
      <c r="B83" s="71"/>
      <c r="D83" s="76" t="s">
        <v>275</v>
      </c>
      <c r="E83" s="76"/>
      <c r="F83" s="76"/>
      <c r="G83" s="76"/>
      <c r="H83" s="79"/>
      <c r="I83" s="80"/>
      <c r="J83" s="80"/>
      <c r="K83" s="80"/>
    </row>
    <row r="84" spans="2:26" ht="5.15" customHeight="1"/>
    <row r="85" spans="2:26">
      <c r="B85" s="66" t="s">
        <v>213</v>
      </c>
      <c r="C85" s="124"/>
      <c r="D85" s="124"/>
      <c r="E85" s="124"/>
      <c r="F85" s="124"/>
      <c r="G85" s="124"/>
      <c r="H85" s="124"/>
      <c r="I85" s="124"/>
      <c r="J85" s="124"/>
      <c r="K85" s="124"/>
      <c r="L85" s="124"/>
    </row>
    <row r="86" spans="2:26" ht="5.15" customHeight="1" thickBot="1">
      <c r="B86" s="68"/>
      <c r="C86" s="68"/>
      <c r="D86" s="68"/>
      <c r="E86" s="68"/>
      <c r="F86" s="68"/>
      <c r="G86" s="68"/>
      <c r="H86" s="68"/>
      <c r="I86" s="68"/>
      <c r="J86" s="124"/>
      <c r="K86" s="124"/>
      <c r="L86" s="124"/>
    </row>
    <row r="87" spans="2:26" ht="15" thickBot="1">
      <c r="B87" s="67" t="s">
        <v>206</v>
      </c>
      <c r="C87" s="124"/>
      <c r="D87" s="26" t="s">
        <v>82</v>
      </c>
      <c r="E87" s="121">
        <v>0.6</v>
      </c>
      <c r="F87" s="72"/>
      <c r="G87" s="26" t="s">
        <v>83</v>
      </c>
      <c r="H87" s="121">
        <v>0.05</v>
      </c>
      <c r="I87" s="124"/>
      <c r="J87" s="26" t="s">
        <v>218</v>
      </c>
      <c r="K87" s="121">
        <v>0.2</v>
      </c>
      <c r="L87" s="124"/>
    </row>
    <row r="88" spans="2:26" ht="16.5" customHeight="1" thickBot="1">
      <c r="B88" s="67"/>
      <c r="C88" s="124"/>
      <c r="D88" s="26" t="s">
        <v>265</v>
      </c>
      <c r="E88" s="121">
        <v>0.05</v>
      </c>
      <c r="F88" s="72"/>
      <c r="G88" s="26" t="s">
        <v>266</v>
      </c>
      <c r="H88" s="121">
        <v>0.1</v>
      </c>
      <c r="I88" s="124"/>
      <c r="J88" s="124"/>
      <c r="K88" s="124"/>
      <c r="L88" s="124"/>
    </row>
    <row r="89" spans="2:26" ht="5" customHeight="1" thickBot="1">
      <c r="B89" s="68"/>
      <c r="C89" s="68"/>
      <c r="D89" s="68"/>
      <c r="E89" s="70"/>
      <c r="F89" s="72"/>
      <c r="G89" s="68"/>
      <c r="H89" s="70"/>
      <c r="I89" s="68"/>
      <c r="J89" s="124"/>
      <c r="K89" s="124"/>
      <c r="L89" s="124"/>
    </row>
    <row r="90" spans="2:26" ht="21" customHeight="1" thickBot="1">
      <c r="B90" s="91" t="s">
        <v>207</v>
      </c>
      <c r="C90" s="124"/>
      <c r="D90" s="26" t="s">
        <v>194</v>
      </c>
      <c r="E90" s="82">
        <v>110</v>
      </c>
      <c r="F90" s="124" t="s">
        <v>77</v>
      </c>
      <c r="G90" s="26" t="s">
        <v>192</v>
      </c>
      <c r="H90" s="82">
        <v>130</v>
      </c>
      <c r="I90" s="124" t="s">
        <v>77</v>
      </c>
      <c r="J90" s="26" t="s">
        <v>193</v>
      </c>
      <c r="K90" s="82">
        <v>500</v>
      </c>
      <c r="L90" s="124" t="s">
        <v>77</v>
      </c>
    </row>
    <row r="91" spans="2:26" ht="15" thickBot="1">
      <c r="B91" s="91"/>
      <c r="C91" s="124"/>
      <c r="D91" s="26" t="s">
        <v>267</v>
      </c>
      <c r="E91" s="82">
        <v>140</v>
      </c>
      <c r="F91" s="124" t="s">
        <v>77</v>
      </c>
      <c r="G91" s="26" t="s">
        <v>268</v>
      </c>
      <c r="H91" s="82">
        <v>130</v>
      </c>
      <c r="I91" s="124" t="s">
        <v>77</v>
      </c>
      <c r="J91" s="124"/>
      <c r="K91" s="124"/>
      <c r="L91" s="124"/>
    </row>
    <row r="92" spans="2:26" ht="5" customHeight="1" thickBot="1">
      <c r="B92" s="124"/>
      <c r="C92" s="124"/>
      <c r="D92" s="124"/>
      <c r="E92" s="124"/>
      <c r="F92" s="124"/>
      <c r="G92" s="124"/>
      <c r="H92" s="124"/>
      <c r="I92" s="124"/>
      <c r="J92" s="124"/>
      <c r="K92" s="124"/>
      <c r="L92" s="124"/>
    </row>
    <row r="93" spans="2:26" ht="15" thickBot="1">
      <c r="B93" s="67" t="s">
        <v>229</v>
      </c>
      <c r="C93" s="124"/>
      <c r="D93" s="26" t="s">
        <v>40</v>
      </c>
      <c r="E93" s="82">
        <f>E63</f>
        <v>110</v>
      </c>
      <c r="F93" s="124" t="s">
        <v>77</v>
      </c>
      <c r="G93" s="26" t="s">
        <v>199</v>
      </c>
      <c r="H93" s="82">
        <f>H63</f>
        <v>230</v>
      </c>
      <c r="I93" s="124" t="s">
        <v>77</v>
      </c>
      <c r="J93" s="124"/>
      <c r="K93" s="124"/>
      <c r="L93" s="124"/>
    </row>
    <row r="94" spans="2:26">
      <c r="B94" s="124"/>
      <c r="C94" s="124"/>
      <c r="D94" s="124"/>
      <c r="E94" s="124"/>
      <c r="F94" s="124"/>
      <c r="G94" s="124"/>
      <c r="H94" s="124"/>
      <c r="I94" s="124"/>
      <c r="J94" s="124"/>
      <c r="K94" s="124"/>
      <c r="L94" s="124"/>
    </row>
  </sheetData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Option Button 2">
              <controlPr defaultSize="0" autoFill="0" autoLine="0" autoPict="0">
                <anchor moveWithCells="1">
                  <from>
                    <xdr:col>1</xdr:col>
                    <xdr:colOff>1593850</xdr:colOff>
                    <xdr:row>3</xdr:row>
                    <xdr:rowOff>139700</xdr:rowOff>
                  </from>
                  <to>
                    <xdr:col>3</xdr:col>
                    <xdr:colOff>361950</xdr:colOff>
                    <xdr:row>5</xdr:row>
                    <xdr:rowOff>120650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Option Button 3">
              <controlPr defaultSize="0" autoFill="0" autoLine="0" autoPict="0">
                <anchor moveWithCells="1">
                  <from>
                    <xdr:col>3</xdr:col>
                    <xdr:colOff>558800</xdr:colOff>
                    <xdr:row>3</xdr:row>
                    <xdr:rowOff>139700</xdr:rowOff>
                  </from>
                  <to>
                    <xdr:col>4</xdr:col>
                    <xdr:colOff>120650</xdr:colOff>
                    <xdr:row>5</xdr:row>
                    <xdr:rowOff>120650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2E8F6-56AF-4C85-8BCE-6D9A901F7AE2}">
  <sheetPr>
    <tabColor theme="9" tint="0.79998168889431442"/>
  </sheetPr>
  <dimension ref="B1:AA65"/>
  <sheetViews>
    <sheetView showGridLines="0" topLeftCell="J3" zoomScale="70" zoomScaleNormal="70" workbookViewId="0">
      <selection activeCell="D11" sqref="D11"/>
    </sheetView>
  </sheetViews>
  <sheetFormatPr baseColWidth="10" defaultColWidth="10.81640625" defaultRowHeight="14.5"/>
  <cols>
    <col min="1" max="1" width="2.26953125" customWidth="1"/>
    <col min="2" max="2" width="23.1796875" customWidth="1"/>
    <col min="3" max="3" width="4.453125" customWidth="1"/>
    <col min="4" max="4" width="16.54296875" customWidth="1"/>
    <col min="5" max="5" width="11.54296875" customWidth="1"/>
    <col min="6" max="6" width="2.7265625" customWidth="1"/>
    <col min="7" max="7" width="16.54296875" customWidth="1"/>
    <col min="8" max="8" width="11.54296875" customWidth="1"/>
    <col min="9" max="9" width="2.7265625" customWidth="1"/>
    <col min="10" max="10" width="16.54296875" customWidth="1"/>
    <col min="11" max="11" width="11.54296875" customWidth="1"/>
    <col min="12" max="12" width="2.7265625" customWidth="1"/>
    <col min="27" max="27" width="4.26953125" customWidth="1"/>
  </cols>
  <sheetData>
    <row r="1" spans="2:27" ht="27.65" customHeight="1"/>
    <row r="2" spans="2:27" ht="15.5">
      <c r="B2" s="84" t="s">
        <v>204</v>
      </c>
      <c r="Z2" s="88"/>
    </row>
    <row r="3" spans="2:27">
      <c r="G3" s="135">
        <v>1</v>
      </c>
    </row>
    <row r="4" spans="2:27" s="124" customFormat="1"/>
    <row r="5" spans="2:27" s="124" customFormat="1"/>
    <row r="6" spans="2:27" s="124" customFormat="1" ht="15" thickBot="1"/>
    <row r="7" spans="2:27" ht="15" thickBot="1">
      <c r="N7" s="103" t="s">
        <v>241</v>
      </c>
      <c r="O7" s="104"/>
      <c r="P7" s="104"/>
      <c r="Q7" s="104"/>
      <c r="R7" s="104"/>
      <c r="S7" s="105"/>
      <c r="U7" s="103" t="s">
        <v>242</v>
      </c>
      <c r="V7" s="104"/>
      <c r="W7" s="104"/>
      <c r="X7" s="104"/>
      <c r="Y7" s="104"/>
      <c r="Z7" s="105"/>
    </row>
    <row r="9" spans="2:27" ht="17.5" customHeight="1">
      <c r="B9" s="83" t="s">
        <v>219</v>
      </c>
      <c r="C9" s="84"/>
      <c r="D9" s="84"/>
      <c r="E9" s="84"/>
      <c r="F9" s="84"/>
      <c r="G9" s="84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</row>
    <row r="10" spans="2:27" s="68" customFormat="1" ht="2.5" customHeight="1">
      <c r="B10" s="77"/>
      <c r="C10" s="78"/>
      <c r="D10" s="78"/>
      <c r="E10" s="78"/>
      <c r="F10" s="78"/>
      <c r="G10" s="78"/>
    </row>
    <row r="11" spans="2:27" s="68" customFormat="1" ht="15.5">
      <c r="B11" s="71"/>
      <c r="D11" s="76" t="s">
        <v>205</v>
      </c>
      <c r="E11" s="76"/>
      <c r="F11" s="76"/>
      <c r="G11" s="76"/>
      <c r="H11" s="80"/>
      <c r="I11" s="71"/>
    </row>
    <row r="12" spans="2:27" ht="5.15" customHeight="1"/>
    <row r="13" spans="2:27">
      <c r="B13" s="66" t="s">
        <v>213</v>
      </c>
    </row>
    <row r="14" spans="2:27" s="68" customFormat="1" ht="5.15" customHeight="1" thickBot="1"/>
    <row r="15" spans="2:27" ht="15" thickBot="1">
      <c r="B15" s="67" t="s">
        <v>206</v>
      </c>
      <c r="D15" s="26" t="s">
        <v>82</v>
      </c>
      <c r="E15" s="75">
        <v>1.3</v>
      </c>
      <c r="F15" s="72"/>
      <c r="G15" s="26" t="s">
        <v>83</v>
      </c>
      <c r="H15" s="75">
        <v>25</v>
      </c>
    </row>
    <row r="16" spans="2:27" s="68" customFormat="1" ht="5.15" customHeight="1" thickBot="1">
      <c r="E16" s="70"/>
      <c r="F16" s="72"/>
      <c r="H16" s="70"/>
    </row>
    <row r="17" spans="2:27" ht="15" thickBot="1">
      <c r="B17" s="67" t="s">
        <v>207</v>
      </c>
      <c r="D17" s="26" t="s">
        <v>208</v>
      </c>
      <c r="E17" s="122">
        <v>0.7</v>
      </c>
      <c r="F17" s="73"/>
      <c r="G17" s="26" t="s">
        <v>209</v>
      </c>
      <c r="H17" s="122">
        <v>0.3</v>
      </c>
    </row>
    <row r="18" spans="2:27" s="68" customFormat="1" ht="5.15" customHeight="1" thickBot="1">
      <c r="E18" s="69"/>
      <c r="F18" s="73"/>
      <c r="H18" s="69"/>
    </row>
    <row r="19" spans="2:27" ht="15" thickBot="1">
      <c r="B19" s="67" t="s">
        <v>211</v>
      </c>
      <c r="D19" s="26" t="s">
        <v>212</v>
      </c>
      <c r="E19" s="86">
        <v>0.33</v>
      </c>
      <c r="F19" s="73"/>
      <c r="G19" s="26" t="s">
        <v>210</v>
      </c>
      <c r="H19" s="87">
        <v>20</v>
      </c>
      <c r="I19" t="s">
        <v>77</v>
      </c>
    </row>
    <row r="20" spans="2:27" ht="5.15" customHeight="1" thickBot="1"/>
    <row r="21" spans="2:27" ht="15" thickBot="1">
      <c r="B21" s="67" t="s">
        <v>229</v>
      </c>
      <c r="D21" s="26" t="s">
        <v>40</v>
      </c>
      <c r="E21" s="82">
        <v>110</v>
      </c>
      <c r="F21" t="s">
        <v>77</v>
      </c>
      <c r="G21" s="26" t="s">
        <v>199</v>
      </c>
      <c r="H21" s="82">
        <v>220</v>
      </c>
      <c r="I21" t="s">
        <v>77</v>
      </c>
    </row>
    <row r="24" spans="2:27" ht="17.5" customHeight="1">
      <c r="B24" s="83" t="s">
        <v>257</v>
      </c>
      <c r="C24" s="84"/>
      <c r="D24" s="84"/>
      <c r="E24" s="84"/>
      <c r="F24" s="84"/>
      <c r="G24" s="84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</row>
    <row r="25" spans="2:27" s="68" customFormat="1" ht="2.5" customHeight="1">
      <c r="B25" s="77"/>
      <c r="C25" s="78"/>
      <c r="D25" s="78"/>
      <c r="E25" s="78"/>
      <c r="F25" s="78"/>
      <c r="G25" s="78"/>
    </row>
    <row r="26" spans="2:27" ht="15.5">
      <c r="B26" s="71"/>
      <c r="D26" s="76" t="s">
        <v>256</v>
      </c>
      <c r="E26" s="76"/>
      <c r="F26" s="76"/>
      <c r="G26" s="76"/>
      <c r="H26" s="80"/>
      <c r="I26" s="71"/>
    </row>
    <row r="27" spans="2:27" ht="5.15" customHeight="1"/>
    <row r="28" spans="2:27">
      <c r="B28" s="66" t="s">
        <v>213</v>
      </c>
    </row>
    <row r="29" spans="2:27" ht="5.15" customHeight="1" thickBot="1">
      <c r="B29" s="68"/>
      <c r="C29" s="68"/>
      <c r="D29" s="68"/>
      <c r="E29" s="68"/>
      <c r="F29" s="68"/>
      <c r="G29" s="68"/>
      <c r="H29" s="68"/>
      <c r="I29" s="68"/>
    </row>
    <row r="30" spans="2:27" ht="15" thickBot="1">
      <c r="B30" s="67" t="s">
        <v>206</v>
      </c>
      <c r="D30" s="26" t="s">
        <v>82</v>
      </c>
      <c r="E30" s="75">
        <v>1</v>
      </c>
      <c r="F30" s="72"/>
    </row>
    <row r="31" spans="2:27" ht="5.15" customHeight="1" thickBot="1">
      <c r="B31" s="68"/>
      <c r="C31" s="68"/>
      <c r="D31" s="68"/>
      <c r="E31" s="70"/>
      <c r="F31" s="72"/>
      <c r="G31" s="68"/>
      <c r="H31" s="70"/>
      <c r="I31" s="68"/>
    </row>
    <row r="32" spans="2:27" ht="15" thickBot="1">
      <c r="B32" s="92" t="s">
        <v>207</v>
      </c>
      <c r="D32" s="26" t="s">
        <v>214</v>
      </c>
      <c r="E32" s="122">
        <v>0.05</v>
      </c>
      <c r="F32" s="73"/>
      <c r="G32" s="26" t="s">
        <v>215</v>
      </c>
      <c r="H32" s="122">
        <v>0.75</v>
      </c>
    </row>
    <row r="33" spans="2:27" ht="15.65" customHeight="1" thickBot="1">
      <c r="B33" s="89"/>
      <c r="D33" s="26" t="s">
        <v>216</v>
      </c>
      <c r="E33" s="122">
        <v>0</v>
      </c>
      <c r="F33" s="73"/>
      <c r="G33" s="26" t="s">
        <v>217</v>
      </c>
      <c r="H33" s="122">
        <v>0.2</v>
      </c>
    </row>
    <row r="34" spans="2:27" ht="5.15" customHeight="1" thickBot="1"/>
    <row r="35" spans="2:27" ht="15.65" customHeight="1" thickBot="1">
      <c r="B35" s="67" t="s">
        <v>229</v>
      </c>
      <c r="D35" s="26" t="s">
        <v>40</v>
      </c>
      <c r="E35" s="82">
        <f>E21</f>
        <v>110</v>
      </c>
      <c r="F35" t="s">
        <v>77</v>
      </c>
      <c r="G35" s="26" t="s">
        <v>199</v>
      </c>
      <c r="H35" s="82">
        <f>H21</f>
        <v>220</v>
      </c>
      <c r="I35" t="s">
        <v>77</v>
      </c>
    </row>
    <row r="39" spans="2:27" ht="17.5" customHeight="1">
      <c r="B39" s="83" t="s">
        <v>224</v>
      </c>
      <c r="C39" s="84"/>
      <c r="D39" s="84"/>
      <c r="E39" s="84"/>
      <c r="F39" s="84"/>
      <c r="G39" s="84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</row>
    <row r="40" spans="2:27" s="68" customFormat="1" ht="2.5" customHeight="1">
      <c r="B40" s="77"/>
      <c r="C40" s="78"/>
      <c r="D40" s="78"/>
      <c r="E40" s="78"/>
      <c r="F40" s="78"/>
      <c r="G40" s="78"/>
    </row>
    <row r="41" spans="2:27" ht="16" customHeight="1">
      <c r="B41" s="71"/>
      <c r="D41" s="76" t="s">
        <v>191</v>
      </c>
      <c r="E41" s="76"/>
      <c r="F41" s="76"/>
      <c r="G41" s="76"/>
      <c r="H41" s="79"/>
      <c r="I41" s="80"/>
      <c r="J41" s="80"/>
      <c r="K41" s="80"/>
    </row>
    <row r="42" spans="2:27" ht="5.5" customHeight="1"/>
    <row r="43" spans="2:27">
      <c r="B43" s="66" t="s">
        <v>213</v>
      </c>
    </row>
    <row r="44" spans="2:27" ht="5.15" customHeight="1" thickBot="1">
      <c r="B44" s="68"/>
      <c r="C44" s="68"/>
      <c r="D44" s="68"/>
      <c r="E44" s="68"/>
      <c r="F44" s="68"/>
      <c r="G44" s="68"/>
      <c r="H44" s="68"/>
      <c r="I44" s="68"/>
    </row>
    <row r="45" spans="2:27" ht="15" thickBot="1">
      <c r="B45" s="67" t="s">
        <v>206</v>
      </c>
      <c r="D45" s="26" t="s">
        <v>82</v>
      </c>
      <c r="E45" s="121">
        <v>0.7</v>
      </c>
      <c r="F45" s="72"/>
      <c r="G45" s="26" t="s">
        <v>83</v>
      </c>
      <c r="H45" s="121">
        <v>0.25</v>
      </c>
      <c r="J45" s="26" t="s">
        <v>218</v>
      </c>
      <c r="K45" s="121">
        <v>0.05</v>
      </c>
    </row>
    <row r="46" spans="2:27" ht="5.15" customHeight="1" thickBot="1">
      <c r="B46" s="68"/>
      <c r="C46" s="68"/>
      <c r="D46" s="68"/>
      <c r="E46" s="70"/>
      <c r="F46" s="72"/>
      <c r="G46" s="68"/>
      <c r="H46" s="70"/>
      <c r="I46" s="68"/>
    </row>
    <row r="47" spans="2:27" ht="15" thickBot="1">
      <c r="B47" s="91" t="s">
        <v>207</v>
      </c>
      <c r="D47" s="26" t="s">
        <v>194</v>
      </c>
      <c r="E47" s="82">
        <v>110</v>
      </c>
      <c r="F47" t="s">
        <v>77</v>
      </c>
      <c r="G47" s="26" t="s">
        <v>192</v>
      </c>
      <c r="H47" s="82">
        <v>130</v>
      </c>
      <c r="I47" t="s">
        <v>77</v>
      </c>
      <c r="J47" s="26" t="s">
        <v>193</v>
      </c>
      <c r="K47" s="82">
        <v>500</v>
      </c>
      <c r="L47" t="s">
        <v>77</v>
      </c>
    </row>
    <row r="48" spans="2:27" ht="5.15" customHeight="1" thickBot="1"/>
    <row r="49" spans="2:27" ht="15" thickBot="1">
      <c r="B49" s="67" t="s">
        <v>229</v>
      </c>
      <c r="D49" s="26" t="s">
        <v>40</v>
      </c>
      <c r="E49" s="82">
        <f>E21</f>
        <v>110</v>
      </c>
      <c r="F49" t="s">
        <v>77</v>
      </c>
      <c r="G49" s="26" t="s">
        <v>199</v>
      </c>
      <c r="H49" s="82">
        <f>H21</f>
        <v>220</v>
      </c>
      <c r="I49" t="s">
        <v>77</v>
      </c>
    </row>
    <row r="53" spans="2:27" ht="15.5">
      <c r="B53" s="83" t="s">
        <v>270</v>
      </c>
      <c r="C53" s="84"/>
      <c r="D53" s="84"/>
      <c r="E53" s="84"/>
      <c r="F53" s="84"/>
      <c r="G53" s="84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</row>
    <row r="54" spans="2:27" ht="15.5">
      <c r="B54" s="77"/>
      <c r="C54" s="78"/>
      <c r="D54" s="78"/>
      <c r="E54" s="78"/>
      <c r="F54" s="78"/>
      <c r="G54" s="7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</row>
    <row r="55" spans="2:27" ht="15.5">
      <c r="B55" s="71"/>
      <c r="D55" s="76" t="s">
        <v>275</v>
      </c>
      <c r="E55" s="76"/>
      <c r="F55" s="76"/>
      <c r="G55" s="76"/>
      <c r="H55" s="79"/>
      <c r="I55" s="80"/>
      <c r="J55" s="80"/>
      <c r="K55" s="80"/>
    </row>
    <row r="57" spans="2:27">
      <c r="B57" s="66" t="s">
        <v>213</v>
      </c>
    </row>
    <row r="58" spans="2:27" ht="4.5" customHeight="1" thickBot="1">
      <c r="B58" s="68"/>
      <c r="C58" s="68"/>
      <c r="D58" s="68"/>
      <c r="E58" s="68"/>
      <c r="F58" s="68"/>
      <c r="G58" s="68"/>
      <c r="H58" s="68"/>
      <c r="I58" s="68"/>
    </row>
    <row r="59" spans="2:27" ht="15" thickBot="1">
      <c r="B59" s="67" t="s">
        <v>206</v>
      </c>
      <c r="D59" s="26" t="s">
        <v>82</v>
      </c>
      <c r="E59" s="121">
        <v>0.2</v>
      </c>
      <c r="F59" s="72"/>
      <c r="G59" s="26" t="s">
        <v>83</v>
      </c>
      <c r="H59" s="121">
        <v>0.2</v>
      </c>
      <c r="J59" s="26" t="s">
        <v>218</v>
      </c>
      <c r="K59" s="121">
        <v>0.2</v>
      </c>
    </row>
    <row r="60" spans="2:27" ht="15" thickBot="1">
      <c r="B60" s="67"/>
      <c r="D60" s="26" t="s">
        <v>265</v>
      </c>
      <c r="E60" s="121">
        <v>0.2</v>
      </c>
      <c r="F60" s="72"/>
      <c r="G60" s="26" t="s">
        <v>266</v>
      </c>
      <c r="H60" s="121">
        <v>0.2</v>
      </c>
    </row>
    <row r="61" spans="2:27" ht="4.5" customHeight="1" thickBot="1">
      <c r="B61" s="68"/>
      <c r="C61" s="68"/>
      <c r="D61" s="68"/>
      <c r="E61" s="70"/>
      <c r="F61" s="72"/>
      <c r="G61" s="68"/>
      <c r="H61" s="70"/>
      <c r="I61" s="68"/>
    </row>
    <row r="62" spans="2:27" ht="15" thickBot="1">
      <c r="B62" s="91" t="s">
        <v>207</v>
      </c>
      <c r="D62" s="26" t="s">
        <v>194</v>
      </c>
      <c r="E62" s="82">
        <v>110</v>
      </c>
      <c r="F62" t="s">
        <v>77</v>
      </c>
      <c r="G62" s="26" t="s">
        <v>192</v>
      </c>
      <c r="H62" s="82">
        <v>130</v>
      </c>
      <c r="I62" t="s">
        <v>77</v>
      </c>
      <c r="J62" s="26" t="s">
        <v>193</v>
      </c>
      <c r="K62" s="82">
        <v>500</v>
      </c>
      <c r="L62" t="s">
        <v>77</v>
      </c>
    </row>
    <row r="63" spans="2:27" ht="15" thickBot="1">
      <c r="B63" s="91"/>
      <c r="D63" s="26" t="s">
        <v>267</v>
      </c>
      <c r="E63" s="82">
        <v>100</v>
      </c>
      <c r="F63" t="s">
        <v>77</v>
      </c>
      <c r="G63" s="26" t="s">
        <v>268</v>
      </c>
      <c r="H63" s="82">
        <v>100</v>
      </c>
      <c r="I63" t="s">
        <v>77</v>
      </c>
    </row>
    <row r="64" spans="2:27" ht="4.5" customHeight="1" thickBot="1"/>
    <row r="65" spans="2:9" ht="15" thickBot="1">
      <c r="B65" s="67" t="s">
        <v>229</v>
      </c>
      <c r="D65" s="26" t="s">
        <v>40</v>
      </c>
      <c r="E65" s="82">
        <f>E35</f>
        <v>110</v>
      </c>
      <c r="F65" t="s">
        <v>77</v>
      </c>
      <c r="G65" s="26" t="s">
        <v>199</v>
      </c>
      <c r="H65" s="82">
        <f>H35</f>
        <v>220</v>
      </c>
      <c r="I65" t="s">
        <v>77</v>
      </c>
    </row>
  </sheetData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Option Button 1">
              <controlPr defaultSize="0" autoFill="0" autoLine="0" autoPict="0">
                <anchor moveWithCells="1">
                  <from>
                    <xdr:col>1</xdr:col>
                    <xdr:colOff>1485900</xdr:colOff>
                    <xdr:row>3</xdr:row>
                    <xdr:rowOff>82550</xdr:rowOff>
                  </from>
                  <to>
                    <xdr:col>3</xdr:col>
                    <xdr:colOff>273050</xdr:colOff>
                    <xdr:row>5</xdr:row>
                    <xdr:rowOff>82550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Option Button 2">
              <controlPr defaultSize="0" autoFill="0" autoLine="0" autoPict="0">
                <anchor moveWithCells="1">
                  <from>
                    <xdr:col>3</xdr:col>
                    <xdr:colOff>476250</xdr:colOff>
                    <xdr:row>3</xdr:row>
                    <xdr:rowOff>82550</xdr:rowOff>
                  </from>
                  <to>
                    <xdr:col>4</xdr:col>
                    <xdr:colOff>44450</xdr:colOff>
                    <xdr:row>5</xdr:row>
                    <xdr:rowOff>82550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1047A-1113-4D9B-9AAF-AAA234E32AAC}">
  <sheetPr>
    <tabColor theme="9" tint="0.79998168889431442"/>
  </sheetPr>
  <dimension ref="B1:Z20"/>
  <sheetViews>
    <sheetView showGridLines="0" topLeftCell="I1" zoomScale="85" zoomScaleNormal="85" workbookViewId="0">
      <selection activeCell="H18" sqref="H18"/>
    </sheetView>
  </sheetViews>
  <sheetFormatPr baseColWidth="10" defaultRowHeight="14.5"/>
  <cols>
    <col min="1" max="1" width="2.26953125" style="124" customWidth="1"/>
    <col min="2" max="2" width="23.1796875" style="124" customWidth="1"/>
    <col min="3" max="3" width="4.453125" style="124" customWidth="1"/>
    <col min="4" max="4" width="16.54296875" style="124" customWidth="1"/>
    <col min="5" max="5" width="11.54296875" style="124" customWidth="1"/>
    <col min="6" max="6" width="2.7265625" style="124" customWidth="1"/>
    <col min="7" max="7" width="16.54296875" style="124" customWidth="1"/>
    <col min="8" max="8" width="11.54296875" style="124" customWidth="1"/>
    <col min="9" max="9" width="2.7265625" style="124" customWidth="1"/>
    <col min="10" max="10" width="16.54296875" style="124" customWidth="1"/>
    <col min="11" max="11" width="11.54296875" style="124" customWidth="1"/>
    <col min="12" max="12" width="2.7265625" style="124" customWidth="1"/>
    <col min="13" max="19" width="10.90625" style="124"/>
    <col min="20" max="20" width="11.453125" style="124" customWidth="1"/>
    <col min="21" max="16384" width="10.90625" style="124"/>
  </cols>
  <sheetData>
    <row r="1" spans="2:26" ht="27.65" customHeight="1"/>
    <row r="2" spans="2:26" ht="15.5">
      <c r="B2" s="84" t="s">
        <v>204</v>
      </c>
      <c r="Z2" s="88"/>
    </row>
    <row r="3" spans="2:26">
      <c r="H3" s="135">
        <v>2</v>
      </c>
    </row>
    <row r="6" spans="2:26" ht="15" thickBot="1"/>
    <row r="7" spans="2:26" ht="15" thickBot="1">
      <c r="N7" s="103" t="s">
        <v>300</v>
      </c>
      <c r="O7" s="104"/>
      <c r="P7" s="104"/>
      <c r="Q7" s="104"/>
      <c r="R7" s="104"/>
      <c r="S7" s="105"/>
      <c r="U7" s="103" t="s">
        <v>301</v>
      </c>
      <c r="V7" s="104"/>
      <c r="W7" s="104"/>
      <c r="X7" s="104"/>
      <c r="Y7" s="104"/>
      <c r="Z7" s="105"/>
    </row>
    <row r="9" spans="2:26" ht="17.5" customHeight="1">
      <c r="B9" s="83" t="s">
        <v>297</v>
      </c>
      <c r="C9" s="84"/>
      <c r="D9" s="84"/>
      <c r="E9" s="84"/>
      <c r="F9" s="84"/>
      <c r="G9" s="84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 spans="2:26" s="68" customFormat="1" ht="2.5" customHeight="1">
      <c r="B10" s="77"/>
      <c r="C10" s="78"/>
      <c r="D10" s="78"/>
      <c r="E10" s="78"/>
      <c r="F10" s="78"/>
      <c r="G10" s="78"/>
    </row>
    <row r="11" spans="2:26" s="68" customFormat="1" ht="15.5">
      <c r="B11" s="71"/>
      <c r="D11" s="76" t="s">
        <v>293</v>
      </c>
      <c r="E11" s="76"/>
      <c r="F11" s="76"/>
      <c r="G11" s="76"/>
      <c r="H11" s="80"/>
      <c r="I11" s="71"/>
    </row>
    <row r="12" spans="2:26" ht="5.15" customHeight="1"/>
    <row r="13" spans="2:26">
      <c r="B13" s="66" t="s">
        <v>213</v>
      </c>
    </row>
    <row r="14" spans="2:26" s="68" customFormat="1" ht="5.15" customHeight="1" thickBot="1"/>
    <row r="15" spans="2:26" ht="15" thickBot="1">
      <c r="B15" s="67" t="s">
        <v>206</v>
      </c>
      <c r="D15" s="26" t="s">
        <v>82</v>
      </c>
      <c r="E15" s="74">
        <v>0.7</v>
      </c>
      <c r="F15" s="72"/>
      <c r="G15" s="26" t="s">
        <v>83</v>
      </c>
      <c r="H15" s="74">
        <v>0.3</v>
      </c>
      <c r="J15" s="26" t="s">
        <v>218</v>
      </c>
      <c r="K15" s="74">
        <v>0.2</v>
      </c>
    </row>
    <row r="16" spans="2:26" s="68" customFormat="1" ht="5.15" customHeight="1" thickBot="1">
      <c r="E16" s="70"/>
      <c r="F16" s="72"/>
      <c r="H16" s="70"/>
    </row>
    <row r="17" spans="2:8" ht="15" thickBot="1">
      <c r="B17" s="67" t="s">
        <v>207</v>
      </c>
      <c r="D17" s="26" t="s">
        <v>298</v>
      </c>
      <c r="E17" s="82">
        <v>110</v>
      </c>
      <c r="F17" s="73"/>
      <c r="G17" s="26" t="s">
        <v>299</v>
      </c>
      <c r="H17" s="74">
        <v>0.05</v>
      </c>
    </row>
    <row r="18" spans="2:8" s="68" customFormat="1" ht="5.15" customHeight="1" thickBot="1">
      <c r="E18" s="69"/>
      <c r="F18" s="73"/>
      <c r="H18" s="69"/>
    </row>
    <row r="20" spans="2:8" ht="5.15" customHeight="1"/>
  </sheetData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4" name="Option Button 1">
              <controlPr defaultSize="0" autoFill="0" autoLine="0" autoPict="0">
                <anchor moveWithCells="1">
                  <from>
                    <xdr:col>1</xdr:col>
                    <xdr:colOff>1593850</xdr:colOff>
                    <xdr:row>3</xdr:row>
                    <xdr:rowOff>139700</xdr:rowOff>
                  </from>
                  <to>
                    <xdr:col>3</xdr:col>
                    <xdr:colOff>355600</xdr:colOff>
                    <xdr:row>5</xdr:row>
                    <xdr:rowOff>120650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6" r:id="rId5" name="Option Button 2">
              <controlPr defaultSize="0" autoFill="0" autoLine="0" autoPict="0">
                <anchor moveWithCells="1">
                  <from>
                    <xdr:col>3</xdr:col>
                    <xdr:colOff>558800</xdr:colOff>
                    <xdr:row>3</xdr:row>
                    <xdr:rowOff>139700</xdr:rowOff>
                  </from>
                  <to>
                    <xdr:col>4</xdr:col>
                    <xdr:colOff>120650</xdr:colOff>
                    <xdr:row>5</xdr:row>
                    <xdr:rowOff>120650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87A48-627F-4D80-A52A-BE8D4176F65A}">
  <sheetPr>
    <tabColor theme="8" tint="0.79998168889431442"/>
  </sheetPr>
  <dimension ref="A1"/>
  <sheetViews>
    <sheetView showGridLines="0" workbookViewId="0">
      <selection activeCell="F16" sqref="F16"/>
    </sheetView>
  </sheetViews>
  <sheetFormatPr baseColWidth="10" defaultRowHeight="14.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FA02F-DD63-4DB0-A637-EB2277878BBB}">
  <sheetPr>
    <tabColor theme="8" tint="0.79998168889431442"/>
  </sheetPr>
  <dimension ref="A1:V25"/>
  <sheetViews>
    <sheetView showGridLines="0" zoomScale="85" workbookViewId="0">
      <pane xSplit="1" ySplit="16" topLeftCell="J17" activePane="bottomRight" state="frozen"/>
      <selection pane="topRight"/>
      <selection pane="bottomLeft"/>
      <selection pane="bottomRight" activeCell="N4" sqref="N4"/>
    </sheetView>
  </sheetViews>
  <sheetFormatPr baseColWidth="10" defaultRowHeight="14.5"/>
  <cols>
    <col min="2" max="2" width="13.26953125" customWidth="1"/>
    <col min="3" max="10" width="11.453125" customWidth="1"/>
    <col min="11" max="11" width="3.54296875" style="68" customWidth="1"/>
    <col min="12" max="13" width="20.6328125" customWidth="1"/>
    <col min="14" max="14" width="3.54296875" style="68" customWidth="1"/>
    <col min="15" max="16" width="20.6328125" customWidth="1"/>
    <col min="17" max="17" width="3.54296875" style="68" customWidth="1"/>
    <col min="18" max="19" width="20.6328125" customWidth="1"/>
    <col min="20" max="20" width="3.54296875" customWidth="1"/>
    <col min="21" max="22" width="20.6328125" customWidth="1"/>
  </cols>
  <sheetData>
    <row r="1" spans="1:22" s="41" customFormat="1" ht="37" customHeight="1">
      <c r="K1" s="227"/>
      <c r="L1" s="237" t="s">
        <v>235</v>
      </c>
      <c r="M1" s="237"/>
      <c r="N1" s="101"/>
      <c r="O1" s="238" t="s">
        <v>258</v>
      </c>
      <c r="P1" s="238"/>
      <c r="Q1" s="101"/>
      <c r="R1" s="237" t="s">
        <v>259</v>
      </c>
      <c r="S1" s="237"/>
      <c r="U1" s="238" t="s">
        <v>273</v>
      </c>
      <c r="V1" s="238"/>
    </row>
    <row r="2" spans="1:22">
      <c r="L2" s="108"/>
      <c r="M2" s="108"/>
      <c r="O2" s="25"/>
      <c r="P2" s="25"/>
      <c r="R2" s="108"/>
      <c r="S2" s="116"/>
      <c r="U2" s="25"/>
      <c r="V2" s="25"/>
    </row>
    <row r="3" spans="1:22">
      <c r="L3" s="192" t="s">
        <v>82</v>
      </c>
      <c r="M3" s="193">
        <f>Cockpit_yearly!E15</f>
        <v>1.3</v>
      </c>
      <c r="N3" s="100"/>
      <c r="O3" s="159" t="s">
        <v>82</v>
      </c>
      <c r="P3" s="164">
        <f>Cockpit_yearly!E30</f>
        <v>1</v>
      </c>
      <c r="Q3" s="100"/>
      <c r="R3" s="192" t="s">
        <v>82</v>
      </c>
      <c r="S3" s="194">
        <f>Cockpit_yearly!E45</f>
        <v>0.7</v>
      </c>
      <c r="T3" s="40"/>
      <c r="U3" s="159" t="s">
        <v>82</v>
      </c>
      <c r="V3" s="164">
        <f>Cockpit_yearly!E59</f>
        <v>0.2</v>
      </c>
    </row>
    <row r="4" spans="1:22">
      <c r="L4" s="192" t="s">
        <v>83</v>
      </c>
      <c r="M4" s="193">
        <f>Cockpit_yearly!H15</f>
        <v>25</v>
      </c>
      <c r="N4" s="100"/>
      <c r="O4" s="159" t="s">
        <v>85</v>
      </c>
      <c r="P4" s="195">
        <f>Cockpit_yearly!E32</f>
        <v>0.05</v>
      </c>
      <c r="Q4" s="100"/>
      <c r="R4" s="192" t="s">
        <v>83</v>
      </c>
      <c r="S4" s="194">
        <f>Cockpit_yearly!H45</f>
        <v>0.25</v>
      </c>
      <c r="T4" s="40"/>
      <c r="U4" s="159" t="s">
        <v>83</v>
      </c>
      <c r="V4" s="164">
        <f>Cockpit_yearly!H59</f>
        <v>0.2</v>
      </c>
    </row>
    <row r="5" spans="1:22">
      <c r="L5" s="192" t="s">
        <v>84</v>
      </c>
      <c r="M5" s="194">
        <f>Cockpit_yearly!E17</f>
        <v>0.7</v>
      </c>
      <c r="N5" s="100"/>
      <c r="O5" s="159" t="s">
        <v>87</v>
      </c>
      <c r="P5" s="195">
        <f>Cockpit_yearly!H32</f>
        <v>0.75</v>
      </c>
      <c r="Q5" s="100"/>
      <c r="R5" s="192" t="s">
        <v>218</v>
      </c>
      <c r="S5" s="194">
        <f>Cockpit_yearly!K45</f>
        <v>0.05</v>
      </c>
      <c r="T5" s="40"/>
      <c r="U5" s="159" t="s">
        <v>218</v>
      </c>
      <c r="V5" s="164">
        <f>Cockpit_yearly!K59</f>
        <v>0.2</v>
      </c>
    </row>
    <row r="6" spans="1:22">
      <c r="L6" s="192" t="s">
        <v>86</v>
      </c>
      <c r="M6" s="194">
        <f>Cockpit_yearly!H17</f>
        <v>0.3</v>
      </c>
      <c r="N6" s="100"/>
      <c r="O6" s="159" t="s">
        <v>88</v>
      </c>
      <c r="P6" s="195">
        <f>Cockpit_yearly!E33</f>
        <v>0</v>
      </c>
      <c r="Q6" s="100"/>
      <c r="R6" s="192" t="s">
        <v>194</v>
      </c>
      <c r="S6" s="193">
        <f>Cockpit_yearly!E47</f>
        <v>110</v>
      </c>
      <c r="T6" s="40"/>
      <c r="U6" s="159" t="s">
        <v>265</v>
      </c>
      <c r="V6" s="164">
        <f>Cockpit_yearly!E60</f>
        <v>0.2</v>
      </c>
    </row>
    <row r="7" spans="1:22">
      <c r="L7" s="192" t="s">
        <v>92</v>
      </c>
      <c r="M7" s="193">
        <v>0.33</v>
      </c>
      <c r="N7" s="100"/>
      <c r="O7" s="159" t="s">
        <v>89</v>
      </c>
      <c r="P7" s="195">
        <f>Cockpit_yearly!H33</f>
        <v>0.2</v>
      </c>
      <c r="Q7" s="100"/>
      <c r="R7" s="192" t="s">
        <v>192</v>
      </c>
      <c r="S7" s="193">
        <f>Cockpit_yearly!H47</f>
        <v>130</v>
      </c>
      <c r="T7" s="40"/>
      <c r="U7" s="159" t="s">
        <v>266</v>
      </c>
      <c r="V7" s="164">
        <f>Cockpit_yearly!H60</f>
        <v>0.2</v>
      </c>
    </row>
    <row r="8" spans="1:22">
      <c r="L8" s="192" t="s">
        <v>90</v>
      </c>
      <c r="M8" s="193">
        <v>20</v>
      </c>
      <c r="N8" s="100"/>
      <c r="O8" s="159" t="s">
        <v>40</v>
      </c>
      <c r="P8" s="164">
        <f>IF(Cockpit_yearly!$G$3=2,(Cockpit_yearly!E35)*'Generated data'!$B$6,Cockpit_yearly!E35)</f>
        <v>110</v>
      </c>
      <c r="Q8" s="100"/>
      <c r="R8" s="192" t="s">
        <v>193</v>
      </c>
      <c r="S8" s="193">
        <f>Cockpit_yearly!K47</f>
        <v>500</v>
      </c>
      <c r="T8" s="40"/>
      <c r="U8" s="159" t="s">
        <v>194</v>
      </c>
      <c r="V8" s="164">
        <f>Cockpit_yearly!E62</f>
        <v>110</v>
      </c>
    </row>
    <row r="9" spans="1:22">
      <c r="L9" s="192" t="s">
        <v>40</v>
      </c>
      <c r="M9" s="193">
        <f>IF(Cockpit_yearly!$G$3=2,(Cockpit_yearly!E21)*'Generated data'!$B$6,Cockpit_yearly!E21)</f>
        <v>110</v>
      </c>
      <c r="N9" s="100"/>
      <c r="O9" s="159" t="s">
        <v>199</v>
      </c>
      <c r="P9" s="164">
        <f>IF(Cockpit_yearly!$G$3=2,(Cockpit_yearly!H35)*'Generated data'!$B$6,Cockpit_yearly!H35)</f>
        <v>220</v>
      </c>
      <c r="Q9" s="100"/>
      <c r="R9" s="192" t="s">
        <v>40</v>
      </c>
      <c r="S9" s="193">
        <f>IF(Cockpit_yearly!$G$3=2,(Cockpit_yearly!E49)*'Generated data'!$B$6,Cockpit_yearly!E49)</f>
        <v>110</v>
      </c>
      <c r="T9" s="40"/>
      <c r="U9" s="159" t="s">
        <v>192</v>
      </c>
      <c r="V9" s="164">
        <f>Cockpit_yearly!H62</f>
        <v>130</v>
      </c>
    </row>
    <row r="10" spans="1:22">
      <c r="L10" s="192" t="s">
        <v>199</v>
      </c>
      <c r="M10" s="193">
        <f>IF(Cockpit_yearly!$G$3=2,(Cockpit_yearly!H21)*'Generated data'!$B$6,Cockpit_yearly!H21)</f>
        <v>220</v>
      </c>
      <c r="N10" s="100"/>
      <c r="O10" s="159"/>
      <c r="P10" s="159"/>
      <c r="Q10" s="100"/>
      <c r="R10" s="192" t="s">
        <v>199</v>
      </c>
      <c r="S10" s="193">
        <f>IF(Cockpit_yearly!$G$3=2,(Cockpit_yearly!H49)*'Generated data'!$B$6,Cockpit_yearly!H49)</f>
        <v>220</v>
      </c>
      <c r="T10" s="40"/>
      <c r="U10" s="159" t="s">
        <v>193</v>
      </c>
      <c r="V10" s="164">
        <f>Cockpit_yearly!K62</f>
        <v>500</v>
      </c>
    </row>
    <row r="11" spans="1:22">
      <c r="D11" s="136"/>
      <c r="L11" s="192"/>
      <c r="M11" s="192"/>
      <c r="N11" s="100"/>
      <c r="O11" s="159"/>
      <c r="P11" s="159"/>
      <c r="Q11" s="100"/>
      <c r="R11" s="192"/>
      <c r="S11" s="192"/>
      <c r="T11" s="40"/>
      <c r="U11" s="159" t="s">
        <v>267</v>
      </c>
      <c r="V11" s="164">
        <f>Cockpit_yearly!E63</f>
        <v>100</v>
      </c>
    </row>
    <row r="12" spans="1:22">
      <c r="L12" s="192"/>
      <c r="M12" s="192"/>
      <c r="N12" s="100"/>
      <c r="O12" s="159"/>
      <c r="P12" s="159"/>
      <c r="Q12" s="100"/>
      <c r="R12" s="192"/>
      <c r="S12" s="192"/>
      <c r="T12" s="40"/>
      <c r="U12" s="159" t="s">
        <v>268</v>
      </c>
      <c r="V12" s="164">
        <f>Cockpit_yearly!H63</f>
        <v>100</v>
      </c>
    </row>
    <row r="13" spans="1:22">
      <c r="L13" s="192"/>
      <c r="M13" s="192"/>
      <c r="N13" s="100"/>
      <c r="O13" s="159"/>
      <c r="P13" s="159"/>
      <c r="Q13" s="100"/>
      <c r="R13" s="192"/>
      <c r="S13" s="192"/>
      <c r="T13" s="40"/>
      <c r="U13" s="159" t="s">
        <v>40</v>
      </c>
      <c r="V13" s="164">
        <f>IF(Cockpit_yearly!$G$3=2,(Cockpit_yearly!E65)*'Generated data'!$B$6,Cockpit_yearly!E65)</f>
        <v>110</v>
      </c>
    </row>
    <row r="14" spans="1:22">
      <c r="L14" s="192"/>
      <c r="M14" s="192"/>
      <c r="N14" s="100"/>
      <c r="O14" s="159"/>
      <c r="P14" s="159"/>
      <c r="Q14" s="100"/>
      <c r="R14" s="192"/>
      <c r="S14" s="192"/>
      <c r="T14" s="40"/>
      <c r="U14" s="159" t="s">
        <v>199</v>
      </c>
      <c r="V14" s="164">
        <f>IF(Cockpit_yearly!$G$3=2,(Cockpit_yearly!H65)*'Generated data'!$B$6,Cockpit_yearly!H65)</f>
        <v>220</v>
      </c>
    </row>
    <row r="15" spans="1:22">
      <c r="L15" s="108"/>
      <c r="M15" s="108"/>
      <c r="O15" s="25"/>
      <c r="P15" s="25"/>
      <c r="R15" s="108"/>
      <c r="S15" s="108"/>
      <c r="U15" s="25"/>
      <c r="V15" s="25"/>
    </row>
    <row r="16" spans="1:22" s="99" customFormat="1" ht="63" customHeight="1">
      <c r="A16" s="102" t="s">
        <v>15</v>
      </c>
      <c r="B16" s="102" t="s">
        <v>232</v>
      </c>
      <c r="C16" s="102" t="s">
        <v>236</v>
      </c>
      <c r="D16" s="102" t="s">
        <v>189</v>
      </c>
      <c r="E16" s="102" t="s">
        <v>190</v>
      </c>
      <c r="F16" s="102" t="s">
        <v>234</v>
      </c>
      <c r="G16" s="102" t="s">
        <v>183</v>
      </c>
      <c r="H16" s="102" t="s">
        <v>185</v>
      </c>
      <c r="I16" s="98" t="s">
        <v>263</v>
      </c>
      <c r="J16" s="98" t="s">
        <v>264</v>
      </c>
      <c r="K16" s="98"/>
      <c r="L16" s="110" t="s">
        <v>233</v>
      </c>
      <c r="M16" s="110" t="s">
        <v>238</v>
      </c>
      <c r="N16" s="98"/>
      <c r="O16" s="112" t="s">
        <v>233</v>
      </c>
      <c r="P16" s="112" t="s">
        <v>239</v>
      </c>
      <c r="Q16" s="98"/>
      <c r="R16" s="110" t="s">
        <v>233</v>
      </c>
      <c r="S16" s="110" t="s">
        <v>237</v>
      </c>
      <c r="U16" s="112" t="s">
        <v>233</v>
      </c>
      <c r="V16" s="112" t="s">
        <v>269</v>
      </c>
    </row>
    <row r="17" spans="1:22" s="60" customFormat="1">
      <c r="A17" s="95">
        <v>2022</v>
      </c>
      <c r="B17" s="94">
        <f>IF(Cockpit_yearly!$G$3=2,(217.961025157233)*'Generated data'!$B$6,217.961025157233)</f>
        <v>217.961025157233</v>
      </c>
      <c r="C17" s="94">
        <v>155.41666666666666</v>
      </c>
      <c r="D17" s="94">
        <f>89.5833333333333+77.2</f>
        <v>166.7833333333333</v>
      </c>
      <c r="E17" s="94">
        <v>159.4</v>
      </c>
      <c r="F17" s="94">
        <v>321.60000000000002</v>
      </c>
      <c r="G17" s="94">
        <v>275.37254901960785</v>
      </c>
      <c r="H17" s="97">
        <v>968.9019607843137</v>
      </c>
      <c r="I17" s="115">
        <v>188</v>
      </c>
      <c r="J17" s="115">
        <v>120</v>
      </c>
      <c r="K17" s="93"/>
      <c r="L17" s="111">
        <f>IF(Cockpit_yearly!$G$3=2,($M$3*(($M$5*G17+$M$6*F17)*$M$7+$M$8)+$M$4)*'Generated data'!$B$6,$M$3*(($M$5*G17+$M$6*F17)*$M$7+$M$8)+$M$4)</f>
        <v>175.08429647058827</v>
      </c>
      <c r="M17" s="111">
        <f t="shared" ref="M17:M25" si="0">B17-L17</f>
        <v>42.876728686644725</v>
      </c>
      <c r="N17" s="93"/>
      <c r="O17" s="113">
        <f>IF(Cockpit_yearly!$G$3=2,($P$3*($P$4*B17+$P$5*D17+$P$6*E17+$P$7*F17))*'Generated data'!$B$6,$P$3*($P$4*B17+$P$5*D17+$P$6*E17+$P$7*F17))</f>
        <v>200.30555125786162</v>
      </c>
      <c r="P17" s="113">
        <f t="shared" ref="P17:P25" si="1">B17-O17</f>
        <v>17.655473899371373</v>
      </c>
      <c r="Q17" s="93"/>
      <c r="R17" s="114">
        <f>IF(Cockpit_yearly!$G$3=2,($S$6*($S$3+$S$4*(G17/$S$7)+$S$5*(H17/$S$8)))*'Generated data'!$B$6,$S$6*($S$3+$S$4*(G17/$S$7)+$S$5*(H17/$S$8)))</f>
        <v>145.9098069381599</v>
      </c>
      <c r="S17" s="111">
        <f t="shared" ref="S17:S25" si="2">+B17-R17</f>
        <v>72.051218219073093</v>
      </c>
      <c r="U17" s="113">
        <f>IF(Cockpit_yearly!$G$3=2,($V$8*($V$3+$V$4*(F17/$V$9)+$V$5*(H17/$V$10)+$V$6*(I17/$V$11)+$V$7*(J17/$V$12)))*'Generated data'!$B$6,$V$8*($V$3+$V$4*(F17/$V$9)+$V$5*(H17/$V$10)+$V$6*(I17/$V$11)+$V$7*(J17/$V$12)))</f>
        <v>186.8163016591252</v>
      </c>
      <c r="V17" s="113">
        <f t="shared" ref="V17:V25" si="3">+B17-U17</f>
        <v>31.144723498107794</v>
      </c>
    </row>
    <row r="18" spans="1:22" s="60" customFormat="1">
      <c r="A18" s="95">
        <v>2023</v>
      </c>
      <c r="B18" s="94">
        <f>IF(Cockpit_yearly!$G$3=2,(41.8391672955975)*'Generated data'!$B$6,41.8391672955975)</f>
        <v>41.839167295597498</v>
      </c>
      <c r="C18" s="94">
        <v>29.833333333333332</v>
      </c>
      <c r="D18" s="94">
        <f>77.2+11.9166666666667</f>
        <v>89.116666666666703</v>
      </c>
      <c r="E18" s="94">
        <v>81.3</v>
      </c>
      <c r="F18" s="94">
        <v>129.30000000000001</v>
      </c>
      <c r="G18" s="94">
        <v>121</v>
      </c>
      <c r="H18" s="94">
        <v>588.72549019607845</v>
      </c>
      <c r="I18" s="115">
        <v>140</v>
      </c>
      <c r="J18" s="115">
        <v>105</v>
      </c>
      <c r="K18" s="93"/>
      <c r="L18" s="111">
        <f>IF(Cockpit_yearly!$G$3=2,($M$3*(($M$5*G18+$M$6*F18)*$M$7+$M$8)+$M$4)*'Generated data'!$B$6,$M$3*(($M$5*G18+$M$6*F18)*$M$7+$M$8)+$M$4)</f>
        <v>103.97721</v>
      </c>
      <c r="M18" s="111">
        <f t="shared" si="0"/>
        <v>-62.138042704402501</v>
      </c>
      <c r="N18" s="93"/>
      <c r="O18" s="113">
        <f>IF(Cockpit_yearly!$G$3=2,($P$3*($P$4*B18+$P$5*D18+$P$6*E18+$P$7*F18))*'Generated data'!$B$6,$P$3*($P$4*B18+$P$5*D18+$P$6*E18+$P$7*F18))</f>
        <v>94.789458364779904</v>
      </c>
      <c r="P18" s="113">
        <f t="shared" si="1"/>
        <v>-52.950291069182406</v>
      </c>
      <c r="Q18" s="93"/>
      <c r="R18" s="114">
        <f>IF(Cockpit_yearly!$G$3=2,($S$6*($S$3+$S$4*(G18/$S$7)+$S$5*(H18/$S$8)))*'Generated data'!$B$6,$S$6*($S$3+$S$4*(G18/$S$7)+$S$5*(H18/$S$8)))</f>
        <v>109.07213423831071</v>
      </c>
      <c r="S18" s="111">
        <f t="shared" si="2"/>
        <v>-67.232966942713205</v>
      </c>
      <c r="U18" s="113">
        <f>IF(Cockpit_yearly!$G$3=2,($V$8*($V$3+$V$4*(F18/$V$9)+$V$5*(H18/$V$10)+$V$6*(I18/$V$11)+$V$7*(J18/$V$12)))*'Generated data'!$B$6,$V$8*($V$3+$V$4*(F18/$V$9)+$V$5*(H18/$V$10)+$V$6*(I18/$V$11)+$V$7*(J18/$V$12)))</f>
        <v>123.6854600301659</v>
      </c>
      <c r="V18" s="113">
        <f t="shared" si="3"/>
        <v>-81.846292734568408</v>
      </c>
    </row>
    <row r="19" spans="1:22" s="60" customFormat="1">
      <c r="A19" s="95">
        <v>2024</v>
      </c>
      <c r="B19" s="94">
        <f>IF(Cockpit_yearly!$G$3=2,(105.416002515723)*'Generated data'!$B$6,105.416002515723)</f>
        <v>105.41600251572299</v>
      </c>
      <c r="C19" s="94">
        <v>75.166666666666671</v>
      </c>
      <c r="D19" s="94">
        <f>77.2+25.9166666666667</f>
        <v>103.1166666666667</v>
      </c>
      <c r="E19" s="94">
        <v>110.5</v>
      </c>
      <c r="F19" s="94">
        <v>142</v>
      </c>
      <c r="G19" s="94">
        <v>105.44230769230769</v>
      </c>
      <c r="H19" s="94">
        <v>585.54901960784309</v>
      </c>
      <c r="I19" s="115">
        <v>97</v>
      </c>
      <c r="J19" s="115">
        <v>98</v>
      </c>
      <c r="K19" s="93"/>
      <c r="L19" s="111">
        <f>IF(Cockpit_yearly!$G$3=2,($M$3*(($M$5*G19+$M$6*F19)*$M$7+$M$8)+$M$4)*'Generated data'!$B$6,$M$3*(($M$5*G19+$M$6*F19)*$M$7+$M$8)+$M$4)</f>
        <v>100.93972500000001</v>
      </c>
      <c r="M19" s="111">
        <f t="shared" si="0"/>
        <v>4.4762775157229839</v>
      </c>
      <c r="N19" s="93"/>
      <c r="O19" s="113">
        <f>IF(Cockpit_yearly!$G$3=2,($P$3*($P$4*B19+$P$5*D19+$P$6*E19+$P$7*F19))*'Generated data'!$B$6,$P$3*($P$4*B19+$P$5*D19+$P$6*E19+$P$7*F19))</f>
        <v>111.00830012578619</v>
      </c>
      <c r="P19" s="113">
        <f t="shared" si="1"/>
        <v>-5.5922976100631985</v>
      </c>
      <c r="Q19" s="93"/>
      <c r="R19" s="114">
        <f>IF(Cockpit_yearly!$G$3=2,($S$6*($S$3+$S$4*(G19/$S$7)+$S$5*(H19/$S$8)))*'Generated data'!$B$6,$S$6*($S$3+$S$4*(G19/$S$7)+$S$5*(H19/$S$8)))</f>
        <v>105.74614276598211</v>
      </c>
      <c r="S19" s="111">
        <f t="shared" si="2"/>
        <v>-0.33014025025912019</v>
      </c>
      <c r="U19" s="113">
        <f>IF(Cockpit_yearly!$G$3=2,($V$8*($V$3+$V$4*(F19/$V$9)+$V$5*(H19/$V$10)+$V$6*(I19/$V$11)+$V$7*(J19/$V$12)))*'Generated data'!$B$6,$V$8*($V$3+$V$4*(F19/$V$9)+$V$5*(H19/$V$10)+$V$6*(I19/$V$11)+$V$7*(J19/$V$12)))</f>
        <v>114.69492609351433</v>
      </c>
      <c r="V19" s="113">
        <f t="shared" si="3"/>
        <v>-9.2789235777913319</v>
      </c>
    </row>
    <row r="20" spans="1:22" s="60" customFormat="1">
      <c r="A20" s="95">
        <v>2025</v>
      </c>
      <c r="B20" s="94">
        <f>IF(Cockpit_yearly!$G$3=2,(142.94)*'Generated data'!$B$6,142.94)</f>
        <v>142.94</v>
      </c>
      <c r="C20" s="94">
        <v>101.92307692307692</v>
      </c>
      <c r="D20" s="94">
        <f>77.2+49</f>
        <v>126.2</v>
      </c>
      <c r="E20" s="94">
        <v>145.4</v>
      </c>
      <c r="F20" s="94">
        <v>334.1</v>
      </c>
      <c r="G20" s="94">
        <v>248.57692307692307</v>
      </c>
      <c r="H20" s="94">
        <v>711.31581196581203</v>
      </c>
      <c r="I20" s="115">
        <v>96</v>
      </c>
      <c r="J20" s="115">
        <v>96</v>
      </c>
      <c r="K20" s="93"/>
      <c r="L20" s="111">
        <f>IF(Cockpit_yearly!$G$3=2,($M$3*(($M$5*G20+$M$6*F20)*$M$7+$M$8)+$M$4)*'Generated data'!$B$6,$M$3*(($M$5*G20+$M$6*F20)*$M$7+$M$8)+$M$4)</f>
        <v>168.64631999999997</v>
      </c>
      <c r="M20" s="111">
        <f t="shared" si="0"/>
        <v>-25.706319999999977</v>
      </c>
      <c r="N20" s="93"/>
      <c r="O20" s="113">
        <f>IF(Cockpit_yearly!$G$3=2,($P$3*($P$4*B20+$P$5*D20+$P$6*E20+$P$7*F20))*'Generated data'!$B$6,$P$3*($P$4*B20+$P$5*D20+$P$6*E20+$P$7*F20))</f>
        <v>168.61700000000002</v>
      </c>
      <c r="P20" s="113">
        <f t="shared" si="1"/>
        <v>-25.677000000000021</v>
      </c>
      <c r="Q20" s="93"/>
      <c r="R20" s="114">
        <f>IF(Cockpit_yearly!$G$3=2,($S$6*($S$3+$S$4*(G20/$S$7)+$S$5*(H20/$S$8)))*'Generated data'!$B$6,$S$6*($S$3+$S$4*(G20/$S$7)+$S$5*(H20/$S$8)))</f>
        <v>137.4080538132807</v>
      </c>
      <c r="S20" s="111">
        <f t="shared" si="2"/>
        <v>5.5319461867192956</v>
      </c>
      <c r="U20" s="113">
        <f>IF(Cockpit_yearly!$G$3=2,($V$8*($V$3+$V$4*(F20/$V$9)+$V$5*(H20/$V$10)+$V$6*(I20/$V$11)+$V$7*(J20/$V$12)))*'Generated data'!$B$6,$V$8*($V$3+$V$4*(F20/$V$9)+$V$5*(H20/$V$10)+$V$6*(I20/$V$11)+$V$7*(J20/$V$12)))</f>
        <v>152.07789572649574</v>
      </c>
      <c r="V20" s="113">
        <f t="shared" si="3"/>
        <v>-9.1378957264957421</v>
      </c>
    </row>
    <row r="21" spans="1:22" s="60" customFormat="1">
      <c r="A21" s="95">
        <v>2026</v>
      </c>
      <c r="B21" s="94">
        <f>IF(Cockpit_yearly!$G$3=2,(117.077877358491)*'Generated data'!$B$6,117.077877358491)</f>
        <v>117.07787735849099</v>
      </c>
      <c r="C21" s="94">
        <v>83.482142857142861</v>
      </c>
      <c r="D21" s="94">
        <f>77.2+89.6708333333333</f>
        <v>166.87083333333331</v>
      </c>
      <c r="E21" s="94">
        <v>143.65416666666667</v>
      </c>
      <c r="F21" s="94">
        <v>384.95976440337535</v>
      </c>
      <c r="G21" s="94">
        <v>364.31321807773236</v>
      </c>
      <c r="H21" s="94">
        <v>681.48333333333335</v>
      </c>
      <c r="I21" s="115">
        <v>98</v>
      </c>
      <c r="J21" s="115">
        <v>99</v>
      </c>
      <c r="K21" s="93"/>
      <c r="L21" s="111">
        <f>IF(Cockpit_yearly!$G$3=2,($M$3*(($M$5*G21+$M$6*F21)*$M$7+$M$8)+$M$4)*'Generated data'!$B$6,$M$3*(($M$5*G21+$M$6*F21)*$M$7+$M$8)+$M$4)</f>
        <v>209.94758106745743</v>
      </c>
      <c r="M21" s="111">
        <f t="shared" si="0"/>
        <v>-92.869703708966441</v>
      </c>
      <c r="N21" s="93"/>
      <c r="O21" s="113">
        <f>IF(Cockpit_yearly!$G$3=2,($P$3*($P$4*B21+$P$5*D21+$P$6*E21+$P$7*F21))*'Generated data'!$B$6,$P$3*($P$4*B21+$P$5*D21+$P$6*E21+$P$7*F21))</f>
        <v>207.99897174859962</v>
      </c>
      <c r="P21" s="113">
        <f t="shared" si="1"/>
        <v>-90.921094390108621</v>
      </c>
      <c r="Q21" s="93"/>
      <c r="R21" s="114">
        <f>IF(Cockpit_yearly!$G$3=2,($S$6*($S$3+$S$4*(G21/$S$7)+$S$5*(H21/$S$8)))*'Generated data'!$B$6,$S$6*($S$3+$S$4*(G21/$S$7)+$S$5*(H21/$S$8)))</f>
        <v>161.56257433695617</v>
      </c>
      <c r="S21" s="111">
        <f t="shared" si="2"/>
        <v>-44.48469697846518</v>
      </c>
      <c r="U21" s="113">
        <f>IF(Cockpit_yearly!$G$3=2,($V$8*($V$3+$V$4*(F21/$V$9)+$V$5*(H21/$V$10)+$V$6*(I21/$V$11)+$V$7*(J21/$V$12)))*'Generated data'!$B$6,$V$8*($V$3+$V$4*(F21/$V$9)+$V$5*(H21/$V$10)+$V$6*(I21/$V$11)+$V$7*(J21/$V$12)))</f>
        <v>160.47230371954558</v>
      </c>
      <c r="V21" s="113">
        <f t="shared" si="3"/>
        <v>-43.394426361054585</v>
      </c>
    </row>
    <row r="22" spans="1:22" s="60" customFormat="1">
      <c r="A22" s="95">
        <v>2027</v>
      </c>
      <c r="B22" s="94">
        <f>IF(Cockpit_yearly!$G$3=2,(113.497579380938)*'Generated data'!$B$6,113.497579380938)</f>
        <v>113.49757938093801</v>
      </c>
      <c r="C22" s="94">
        <v>80.929218649967368</v>
      </c>
      <c r="D22" s="94">
        <f>77.2+59.9292186499674</f>
        <v>137.12921864996741</v>
      </c>
      <c r="E22" s="94">
        <v>125.32921864996737</v>
      </c>
      <c r="F22" s="94">
        <v>274.13202850127527</v>
      </c>
      <c r="G22" s="94">
        <v>253.30843515472282</v>
      </c>
      <c r="H22" s="94">
        <v>629.38888841137543</v>
      </c>
      <c r="I22" s="115">
        <v>101</v>
      </c>
      <c r="J22" s="115">
        <v>102</v>
      </c>
      <c r="K22" s="93"/>
      <c r="L22" s="111">
        <f>IF(Cockpit_yearly!$G$3=2,($M$3*(($M$5*G22+$M$6*F22)*$M$7+$M$8)+$M$4)*'Generated data'!$B$6,$M$3*(($M$5*G22+$M$6*F22)*$M$7+$M$8)+$M$4)</f>
        <v>162.34931514507741</v>
      </c>
      <c r="M22" s="111">
        <f t="shared" si="0"/>
        <v>-48.851735764139406</v>
      </c>
      <c r="N22" s="93"/>
      <c r="O22" s="113">
        <f>IF(Cockpit_yearly!$G$3=2,($P$3*($P$4*B22+$P$5*D22+$P$6*E22+$P$7*F22))*'Generated data'!$B$6,$P$3*($P$4*B22+$P$5*D22+$P$6*E22+$P$7*F22))</f>
        <v>163.34819865677753</v>
      </c>
      <c r="P22" s="113">
        <f t="shared" si="1"/>
        <v>-49.85061927583952</v>
      </c>
      <c r="Q22" s="93"/>
      <c r="R22" s="114">
        <f>IF(Cockpit_yearly!$G$3=2,($S$6*($S$3+$S$4*(G22/$S$7)+$S$5*(H22/$S$8)))*'Generated data'!$B$6,$S$6*($S$3+$S$4*(G22/$S$7)+$S$5*(H22/$S$8)))</f>
        <v>137.50775443987033</v>
      </c>
      <c r="S22" s="111">
        <f t="shared" si="2"/>
        <v>-24.010175058932319</v>
      </c>
      <c r="U22" s="113">
        <f>IF(Cockpit_yearly!$G$3=2,($V$8*($V$3+$V$4*(F22/$V$9)+$V$5*(H22/$V$10)+$V$6*(I22/$V$11)+$V$7*(J22/$V$12)))*'Generated data'!$B$6,$V$8*($V$3+$V$4*(F22/$V$9)+$V$5*(H22/$V$10)+$V$6*(I22/$V$11)+$V$7*(J22/$V$12)))</f>
        <v>140.7446851441625</v>
      </c>
      <c r="V22" s="113">
        <f t="shared" si="3"/>
        <v>-27.247105763224496</v>
      </c>
    </row>
    <row r="23" spans="1:22" s="60" customFormat="1">
      <c r="A23" s="95">
        <v>2028</v>
      </c>
      <c r="B23" s="94">
        <f>IF(Cockpit_yearly!$G$3=2,(93.4642017872692)*'Generated data'!$B$6,93.4642017872692)</f>
        <v>93.464201787269204</v>
      </c>
      <c r="C23" s="94">
        <v>66.644459411765922</v>
      </c>
      <c r="D23" s="94">
        <f>77.2+54.6444594117659</f>
        <v>131.84445941176591</v>
      </c>
      <c r="E23" s="94">
        <v>120.04445941176593</v>
      </c>
      <c r="F23" s="94">
        <v>246.84319993513944</v>
      </c>
      <c r="G23" s="94">
        <v>226.2354260592351</v>
      </c>
      <c r="H23" s="94">
        <v>594.5000220628084</v>
      </c>
      <c r="I23" s="115">
        <v>104</v>
      </c>
      <c r="J23" s="115">
        <v>105</v>
      </c>
      <c r="K23" s="93"/>
      <c r="L23" s="111">
        <f>IF(Cockpit_yearly!$G$3=2,($M$3*(($M$5*G23+$M$6*F23)*$M$7+$M$8)+$M$4)*'Generated data'!$B$6,$M$3*(($M$5*G23+$M$6*F23)*$M$7+$M$8)+$M$4)</f>
        <v>150.70721827724077</v>
      </c>
      <c r="M23" s="111">
        <f t="shared" si="0"/>
        <v>-57.243016489971566</v>
      </c>
      <c r="N23" s="93"/>
      <c r="O23" s="113">
        <f>IF(Cockpit_yearly!$G$3=2,($P$3*($P$4*B23+$P$5*D23+$P$6*E23+$P$7*F23))*'Generated data'!$B$6,$P$3*($P$4*B23+$P$5*D23+$P$6*E23+$P$7*F23))</f>
        <v>152.9251946352158</v>
      </c>
      <c r="P23" s="113">
        <f t="shared" si="1"/>
        <v>-59.460992847946599</v>
      </c>
      <c r="Q23" s="93"/>
      <c r="R23" s="114">
        <f>IF(Cockpit_yearly!$G$3=2,($S$6*($S$3+$S$4*(G23/$S$7)+$S$5*(H23/$S$8)))*'Generated data'!$B$6,$S$6*($S$3+$S$4*(G23/$S$7)+$S$5*(H23/$S$8)))</f>
        <v>131.39699421675985</v>
      </c>
      <c r="S23" s="111">
        <f t="shared" si="2"/>
        <v>-37.932792429490647</v>
      </c>
      <c r="U23" s="113">
        <f>IF(Cockpit_yearly!$G$3=2,($V$8*($V$3+$V$4*(F23/$V$9)+$V$5*(H23/$V$10)+$V$6*(I23/$V$11)+$V$7*(J23/$V$12)))*'Generated data'!$B$6,$V$8*($V$3+$V$4*(F23/$V$9)+$V$5*(H23/$V$10)+$V$6*(I23/$V$11)+$V$7*(J23/$V$12)))</f>
        <v>135.91146557517177</v>
      </c>
      <c r="V23" s="113">
        <f t="shared" si="3"/>
        <v>-42.447263787902571</v>
      </c>
    </row>
    <row r="24" spans="1:22" s="60" customFormat="1">
      <c r="A24" s="95">
        <v>2029</v>
      </c>
      <c r="B24" s="94">
        <f>IF(Cockpit_yearly!$G$3=2,(91.7111285410652)*'Generated data'!$B$6,91.7111285410652)</f>
        <v>91.711128541065193</v>
      </c>
      <c r="C24" s="94">
        <v>65.394434091179392</v>
      </c>
      <c r="D24" s="94">
        <f>77.2+48.3944340911794</f>
        <v>125.59443409117941</v>
      </c>
      <c r="E24" s="94">
        <v>113.7944340911794</v>
      </c>
      <c r="F24" s="94">
        <v>239.17879229225824</v>
      </c>
      <c r="G24" s="94">
        <v>218.64586806118723</v>
      </c>
      <c r="H24" s="94">
        <v>561.00870729940345</v>
      </c>
      <c r="I24" s="115">
        <v>107</v>
      </c>
      <c r="J24" s="115">
        <v>108</v>
      </c>
      <c r="K24" s="93"/>
      <c r="L24" s="111">
        <f>IF(Cockpit_yearly!$G$3=2,($M$3*(($M$5*G24+$M$6*F24)*$M$7+$M$8)+$M$4)*'Generated data'!$B$6,$M$3*(($M$5*G24+$M$6*F24)*$M$7+$M$8)+$M$4)</f>
        <v>147.44166474678818</v>
      </c>
      <c r="M24" s="111">
        <f t="shared" si="0"/>
        <v>-55.730536205722984</v>
      </c>
      <c r="N24" s="93"/>
      <c r="O24" s="113">
        <f>IF(Cockpit_yearly!$G$3=2,($P$3*($P$4*B24+$P$5*D24+$P$6*E24+$P$7*F24))*'Generated data'!$B$6,$P$3*($P$4*B24+$P$5*D24+$P$6*E24+$P$7*F24))</f>
        <v>146.61714045388948</v>
      </c>
      <c r="P24" s="113">
        <f t="shared" si="1"/>
        <v>-54.906011912824283</v>
      </c>
      <c r="Q24" s="93"/>
      <c r="R24" s="114">
        <f>IF(Cockpit_yearly!$G$3=2,($S$6*($S$3+$S$4*(G24/$S$7)+$S$5*(H24/$S$8)))*'Generated data'!$B$6,$S$6*($S$3+$S$4*(G24/$S$7)+$S$5*(H24/$S$8)))</f>
        <v>129.42310633169845</v>
      </c>
      <c r="S24" s="111">
        <f t="shared" si="2"/>
        <v>-37.711977790633256</v>
      </c>
      <c r="U24" s="113">
        <f>IF(Cockpit_yearly!$G$3=2,($V$8*($V$3+$V$4*(F24/$V$9)+$V$5*(H24/$V$10)+$V$6*(I24/$V$11)+$V$7*(J24/$V$12)))*'Generated data'!$B$6,$V$8*($V$3+$V$4*(F24/$V$9)+$V$5*(H24/$V$10)+$V$6*(I24/$V$11)+$V$7*(J24/$V$12)))</f>
        <v>134.46079412447901</v>
      </c>
      <c r="V24" s="113">
        <f t="shared" si="3"/>
        <v>-42.749665583413815</v>
      </c>
    </row>
    <row r="25" spans="1:22" s="60" customFormat="1">
      <c r="A25" s="95">
        <v>2030</v>
      </c>
      <c r="B25" s="94">
        <f>IF(Cockpit_yearly!$G$3=2,(86.1626689361307)*'Generated data'!$B$6,86.1626689361307)</f>
        <v>86.1626689361307</v>
      </c>
      <c r="C25" s="94">
        <v>61.438116229710772</v>
      </c>
      <c r="D25" s="94">
        <f>77.2+42.4381162297108</f>
        <v>119.6381162297108</v>
      </c>
      <c r="E25" s="94">
        <v>107.83811622971078</v>
      </c>
      <c r="F25" s="94">
        <v>243.75993644569931</v>
      </c>
      <c r="G25" s="94">
        <v>223.21408778790359</v>
      </c>
      <c r="H25" s="94">
        <v>538.79780409305693</v>
      </c>
      <c r="I25" s="115">
        <v>110</v>
      </c>
      <c r="J25" s="115">
        <v>112</v>
      </c>
      <c r="K25" s="93"/>
      <c r="L25" s="111">
        <f>IF(Cockpit_yearly!$G$3=2,($M$3*(($M$5*G25+$M$6*F25)*$M$7+$M$8)+$M$4)*'Generated data'!$B$6,$M$3*(($M$5*G25+$M$6*F25)*$M$7+$M$8)+$M$4)</f>
        <v>149.40309438326892</v>
      </c>
      <c r="M25" s="111">
        <f t="shared" si="0"/>
        <v>-63.240425447138222</v>
      </c>
      <c r="N25" s="93"/>
      <c r="O25" s="113">
        <f>IF(Cockpit_yearly!$G$3=2,($P$3*($P$4*B25+$P$5*D25+$P$6*E25+$P$7*F25))*'Generated data'!$B$6,$P$3*($P$4*B25+$P$5*D25+$P$6*E25+$P$7*F25))</f>
        <v>142.7887079082295</v>
      </c>
      <c r="P25" s="113">
        <f t="shared" si="1"/>
        <v>-56.626038972098797</v>
      </c>
      <c r="Q25" s="93"/>
      <c r="R25" s="114">
        <f>IF(Cockpit_yearly!$G$3=2,($S$6*($S$3+$S$4*(G25/$S$7)+$S$5*(H25/$S$8)))*'Generated data'!$B$6,$S$6*($S$3+$S$4*(G25/$S$7)+$S$5*(H25/$S$8)))</f>
        <v>130.14514056938782</v>
      </c>
      <c r="S25" s="111">
        <f t="shared" si="2"/>
        <v>-43.98247163325712</v>
      </c>
      <c r="U25" s="113">
        <f>IF(Cockpit_yearly!$G$3=2,($V$8*($V$3+$V$4*(F25/$V$9)+$V$5*(H25/$V$10)+$V$6*(I25/$V$11)+$V$7*(J25/$V$12)))*'Generated data'!$B$6,$V$8*($V$3+$V$4*(F25/$V$9)+$V$5*(H25/$V$10)+$V$6*(I25/$V$11)+$V$7*(J25/$V$12)))</f>
        <v>135.79878493244362</v>
      </c>
      <c r="V25" s="113">
        <f t="shared" si="3"/>
        <v>-49.636115996312924</v>
      </c>
    </row>
  </sheetData>
  <mergeCells count="4">
    <mergeCell ref="L1:M1"/>
    <mergeCell ref="O1:P1"/>
    <mergeCell ref="R1:S1"/>
    <mergeCell ref="U1:V1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ADECC-2F62-4B11-889B-E142E54EA058}">
  <sheetPr>
    <tabColor theme="8" tint="0.79998168889431442"/>
  </sheetPr>
  <dimension ref="A1:AC52"/>
  <sheetViews>
    <sheetView showGridLines="0" zoomScale="80" zoomScaleNormal="80" workbookViewId="0">
      <pane xSplit="1" ySplit="16" topLeftCell="J22" activePane="bottomRight" state="frozen"/>
      <selection pane="topRight"/>
      <selection pane="bottomLeft"/>
      <selection pane="bottomRight" activeCell="O1" sqref="O1:P1"/>
    </sheetView>
  </sheetViews>
  <sheetFormatPr baseColWidth="10" defaultColWidth="10.81640625" defaultRowHeight="14.5"/>
  <cols>
    <col min="2" max="2" width="18.1796875" hidden="1" customWidth="1"/>
    <col min="3" max="13" width="10.81640625" customWidth="1"/>
    <col min="14" max="14" width="3.54296875" style="68" customWidth="1"/>
    <col min="15" max="16" width="20.6328125" customWidth="1"/>
    <col min="17" max="17" width="3.54296875" style="68" customWidth="1"/>
    <col min="18" max="19" width="20.6328125" customWidth="1"/>
    <col min="20" max="20" width="3.54296875" style="68" customWidth="1"/>
    <col min="21" max="22" width="20.6328125" customWidth="1"/>
    <col min="23" max="23" width="3.54296875" customWidth="1"/>
    <col min="24" max="25" width="20.6328125" customWidth="1"/>
  </cols>
  <sheetData>
    <row r="1" spans="1:25" ht="51.5" customHeight="1">
      <c r="O1" s="237" t="s">
        <v>235</v>
      </c>
      <c r="P1" s="237"/>
      <c r="Q1" s="101"/>
      <c r="R1" s="238" t="s">
        <v>258</v>
      </c>
      <c r="S1" s="238"/>
      <c r="T1" s="101"/>
      <c r="U1" s="237" t="s">
        <v>259</v>
      </c>
      <c r="V1" s="237"/>
      <c r="X1" s="238" t="s">
        <v>273</v>
      </c>
      <c r="Y1" s="238"/>
    </row>
    <row r="2" spans="1:25">
      <c r="O2" s="108"/>
      <c r="P2" s="108"/>
      <c r="R2" s="25"/>
      <c r="S2" s="25"/>
      <c r="U2" s="108"/>
      <c r="V2" s="108"/>
      <c r="X2" s="25"/>
      <c r="Y2" s="25"/>
    </row>
    <row r="3" spans="1:25">
      <c r="O3" s="192" t="s">
        <v>82</v>
      </c>
      <c r="P3" s="193">
        <f>Cockpit_yearly!E15</f>
        <v>1.3</v>
      </c>
      <c r="Q3" s="100"/>
      <c r="R3" s="159" t="s">
        <v>82</v>
      </c>
      <c r="S3" s="164">
        <f>Cockpit_yearly!E30</f>
        <v>1</v>
      </c>
      <c r="T3" s="100"/>
      <c r="U3" s="192" t="s">
        <v>82</v>
      </c>
      <c r="V3" s="194">
        <f>Cockpit_yearly!E45</f>
        <v>0.7</v>
      </c>
      <c r="W3" s="40"/>
      <c r="X3" s="159" t="s">
        <v>82</v>
      </c>
      <c r="Y3" s="164">
        <f>Cockpit_yearly!E59</f>
        <v>0.2</v>
      </c>
    </row>
    <row r="4" spans="1:25">
      <c r="O4" s="192" t="s">
        <v>83</v>
      </c>
      <c r="P4" s="193">
        <f>Cockpit_yearly!H15</f>
        <v>25</v>
      </c>
      <c r="Q4" s="100"/>
      <c r="R4" s="159" t="s">
        <v>85</v>
      </c>
      <c r="S4" s="195">
        <f>Cockpit_yearly!E32</f>
        <v>0.05</v>
      </c>
      <c r="T4" s="100"/>
      <c r="U4" s="192" t="s">
        <v>83</v>
      </c>
      <c r="V4" s="194">
        <f>Cockpit_yearly!H45</f>
        <v>0.25</v>
      </c>
      <c r="W4" s="40"/>
      <c r="X4" s="159" t="s">
        <v>83</v>
      </c>
      <c r="Y4" s="164">
        <f>Cockpit_yearly!H59</f>
        <v>0.2</v>
      </c>
    </row>
    <row r="5" spans="1:25">
      <c r="O5" s="192" t="s">
        <v>84</v>
      </c>
      <c r="P5" s="194">
        <f>Cockpit_yearly!E17</f>
        <v>0.7</v>
      </c>
      <c r="Q5" s="100"/>
      <c r="R5" s="159" t="s">
        <v>87</v>
      </c>
      <c r="S5" s="195">
        <f>Cockpit_yearly!H32</f>
        <v>0.75</v>
      </c>
      <c r="T5" s="100"/>
      <c r="U5" s="192" t="s">
        <v>218</v>
      </c>
      <c r="V5" s="194">
        <f>Cockpit_yearly!K45</f>
        <v>0.05</v>
      </c>
      <c r="W5" s="40"/>
      <c r="X5" s="159" t="s">
        <v>218</v>
      </c>
      <c r="Y5" s="164">
        <f>Cockpit_yearly!K59</f>
        <v>0.2</v>
      </c>
    </row>
    <row r="6" spans="1:25">
      <c r="O6" s="192" t="s">
        <v>86</v>
      </c>
      <c r="P6" s="194">
        <f>Cockpit_yearly!H17</f>
        <v>0.3</v>
      </c>
      <c r="Q6" s="100"/>
      <c r="R6" s="159" t="s">
        <v>88</v>
      </c>
      <c r="S6" s="195">
        <f>Cockpit_yearly!E33</f>
        <v>0</v>
      </c>
      <c r="T6" s="100"/>
      <c r="U6" s="192" t="s">
        <v>194</v>
      </c>
      <c r="V6" s="193">
        <f>Cockpit_yearly!E47</f>
        <v>110</v>
      </c>
      <c r="W6" s="40"/>
      <c r="X6" s="159" t="s">
        <v>265</v>
      </c>
      <c r="Y6" s="164">
        <f>Cockpit_yearly!E60</f>
        <v>0.2</v>
      </c>
    </row>
    <row r="7" spans="1:25">
      <c r="M7" s="124"/>
      <c r="O7" s="192" t="s">
        <v>92</v>
      </c>
      <c r="P7" s="193">
        <v>0.33</v>
      </c>
      <c r="Q7" s="100"/>
      <c r="R7" s="159" t="s">
        <v>89</v>
      </c>
      <c r="S7" s="195">
        <f>Cockpit_yearly!H33</f>
        <v>0.2</v>
      </c>
      <c r="T7" s="100"/>
      <c r="U7" s="192" t="s">
        <v>192</v>
      </c>
      <c r="V7" s="193">
        <f>Cockpit_yearly!H47</f>
        <v>130</v>
      </c>
      <c r="W7" s="40"/>
      <c r="X7" s="159" t="s">
        <v>266</v>
      </c>
      <c r="Y7" s="164">
        <f>Cockpit_yearly!H60</f>
        <v>0.2</v>
      </c>
    </row>
    <row r="8" spans="1:25">
      <c r="O8" s="192" t="s">
        <v>90</v>
      </c>
      <c r="P8" s="193">
        <v>20</v>
      </c>
      <c r="Q8" s="100"/>
      <c r="R8" s="159" t="s">
        <v>40</v>
      </c>
      <c r="S8" s="164">
        <f>IF(Cockpit_yearly!$G$3=2,(Cockpit_yearly!E35)*'Generated data'!$B$6,Cockpit_yearly!E35)</f>
        <v>110</v>
      </c>
      <c r="T8" s="100"/>
      <c r="U8" s="192" t="s">
        <v>193</v>
      </c>
      <c r="V8" s="193">
        <f>Cockpit_yearly!K47</f>
        <v>500</v>
      </c>
      <c r="W8" s="40"/>
      <c r="X8" s="159" t="s">
        <v>194</v>
      </c>
      <c r="Y8" s="164">
        <f>Cockpit_yearly!E62</f>
        <v>110</v>
      </c>
    </row>
    <row r="9" spans="1:25">
      <c r="O9" s="192" t="s">
        <v>40</v>
      </c>
      <c r="P9" s="193">
        <f>IF(Cockpit_yearly!$G$3=2,(Cockpit_yearly!E21)*'Generated data'!$B$6,Cockpit_yearly!E21)</f>
        <v>110</v>
      </c>
      <c r="Q9" s="100"/>
      <c r="R9" s="159" t="s">
        <v>199</v>
      </c>
      <c r="S9" s="164">
        <f>IF(Cockpit_yearly!$G$3=2,(Cockpit_yearly!H35)*'Generated data'!$B$6,Cockpit_yearly!H35)</f>
        <v>220</v>
      </c>
      <c r="T9" s="100"/>
      <c r="U9" s="192" t="s">
        <v>40</v>
      </c>
      <c r="V9" s="193">
        <f>IF(Cockpit_yearly!$G$3=2,(Cockpit_yearly!E49)*'Generated data'!$B$6,Cockpit_yearly!E49)</f>
        <v>110</v>
      </c>
      <c r="W9" s="40"/>
      <c r="X9" s="159" t="s">
        <v>192</v>
      </c>
      <c r="Y9" s="164">
        <f>Cockpit_yearly!H62</f>
        <v>130</v>
      </c>
    </row>
    <row r="10" spans="1:25">
      <c r="O10" s="192" t="s">
        <v>199</v>
      </c>
      <c r="P10" s="193">
        <f>IF(Cockpit_yearly!$G$3=2,(Cockpit_yearly!H21)*'Generated data'!$B$6,Cockpit_yearly!H21)</f>
        <v>220</v>
      </c>
      <c r="Q10" s="100"/>
      <c r="R10" s="159"/>
      <c r="S10" s="159"/>
      <c r="T10" s="100"/>
      <c r="U10" s="192" t="s">
        <v>199</v>
      </c>
      <c r="V10" s="193">
        <f>IF(Cockpit_yearly!$G$3=2,(Cockpit_yearly!H49)*'Generated data'!$B$6,Cockpit_yearly!H49)</f>
        <v>220</v>
      </c>
      <c r="W10" s="40"/>
      <c r="X10" s="159" t="s">
        <v>193</v>
      </c>
      <c r="Y10" s="164">
        <f>Cockpit_yearly!K62</f>
        <v>500</v>
      </c>
    </row>
    <row r="11" spans="1:25">
      <c r="O11" s="192"/>
      <c r="P11" s="192"/>
      <c r="Q11" s="100"/>
      <c r="R11" s="159"/>
      <c r="S11" s="159"/>
      <c r="T11" s="100"/>
      <c r="U11" s="192"/>
      <c r="V11" s="192"/>
      <c r="W11" s="40"/>
      <c r="X11" s="159" t="s">
        <v>267</v>
      </c>
      <c r="Y11" s="164">
        <f>Cockpit_yearly!E63</f>
        <v>100</v>
      </c>
    </row>
    <row r="12" spans="1:25">
      <c r="O12" s="192"/>
      <c r="P12" s="192"/>
      <c r="Q12" s="100"/>
      <c r="R12" s="159"/>
      <c r="S12" s="159"/>
      <c r="T12" s="100"/>
      <c r="U12" s="192"/>
      <c r="V12" s="192"/>
      <c r="W12" s="40"/>
      <c r="X12" s="159" t="s">
        <v>268</v>
      </c>
      <c r="Y12" s="164">
        <f>Cockpit_yearly!H63</f>
        <v>100</v>
      </c>
    </row>
    <row r="13" spans="1:25">
      <c r="O13" s="192"/>
      <c r="P13" s="192"/>
      <c r="Q13" s="100"/>
      <c r="R13" s="159"/>
      <c r="S13" s="159"/>
      <c r="T13" s="100"/>
      <c r="U13" s="192"/>
      <c r="V13" s="192"/>
      <c r="W13" s="40"/>
      <c r="X13" s="159" t="s">
        <v>40</v>
      </c>
      <c r="Y13" s="164">
        <f>IF(Cockpit_yearly!$G$3=2,(Cockpit_yearly!E65)*'Generated data'!$B$6,Cockpit_yearly!E65)</f>
        <v>110</v>
      </c>
    </row>
    <row r="14" spans="1:25">
      <c r="O14" s="192"/>
      <c r="P14" s="192"/>
      <c r="Q14" s="100"/>
      <c r="R14" s="159"/>
      <c r="S14" s="159"/>
      <c r="T14" s="100"/>
      <c r="U14" s="192"/>
      <c r="V14" s="192"/>
      <c r="W14" s="40"/>
      <c r="X14" s="159" t="s">
        <v>199</v>
      </c>
      <c r="Y14" s="164">
        <f>IF(Cockpit_yearly!$G$3=2,(Cockpit_yearly!H65)*'Generated data'!$B$6,Cockpit_yearly!H65)</f>
        <v>220</v>
      </c>
    </row>
    <row r="15" spans="1:25">
      <c r="O15" s="108"/>
      <c r="P15" s="108"/>
      <c r="R15" s="25"/>
      <c r="S15" s="25"/>
      <c r="U15" s="108"/>
      <c r="V15" s="108"/>
      <c r="X15" s="25"/>
      <c r="Y15" s="25"/>
    </row>
    <row r="16" spans="1:25" s="99" customFormat="1" ht="70.5" customHeight="1">
      <c r="A16" s="102" t="s">
        <v>15</v>
      </c>
      <c r="B16" s="102" t="s">
        <v>231</v>
      </c>
      <c r="C16" s="102" t="s">
        <v>232</v>
      </c>
      <c r="D16" s="102" t="s">
        <v>236</v>
      </c>
      <c r="E16" s="102" t="s">
        <v>189</v>
      </c>
      <c r="F16" s="102" t="s">
        <v>190</v>
      </c>
      <c r="G16" s="102" t="s">
        <v>234</v>
      </c>
      <c r="H16" s="102" t="s">
        <v>183</v>
      </c>
      <c r="I16" s="102" t="s">
        <v>185</v>
      </c>
      <c r="J16" s="98" t="s">
        <v>40</v>
      </c>
      <c r="K16" s="98" t="s">
        <v>230</v>
      </c>
      <c r="L16" s="98" t="s">
        <v>263</v>
      </c>
      <c r="M16" s="98" t="s">
        <v>264</v>
      </c>
      <c r="N16" s="98"/>
      <c r="O16" s="110" t="s">
        <v>233</v>
      </c>
      <c r="P16" s="110" t="s">
        <v>238</v>
      </c>
      <c r="Q16" s="98"/>
      <c r="R16" s="112" t="s">
        <v>233</v>
      </c>
      <c r="S16" s="112" t="s">
        <v>239</v>
      </c>
      <c r="T16" s="98"/>
      <c r="U16" s="110" t="s">
        <v>233</v>
      </c>
      <c r="V16" s="110" t="s">
        <v>240</v>
      </c>
      <c r="X16" s="112" t="s">
        <v>233</v>
      </c>
      <c r="Y16" s="112" t="s">
        <v>269</v>
      </c>
    </row>
    <row r="17" spans="1:28" s="60" customFormat="1">
      <c r="A17" s="95">
        <v>2022</v>
      </c>
      <c r="B17" s="94">
        <f>+D17+20</f>
        <v>175.41666666666666</v>
      </c>
      <c r="C17" s="94">
        <f>IF(Cockpit_yearly!$G$3=2,(217.961025157233)*'Generated data'!$B$6,217.961025157233)</f>
        <v>217.961025157233</v>
      </c>
      <c r="D17" s="94">
        <v>155.41666666666666</v>
      </c>
      <c r="E17" s="94">
        <f>89.5833333333333+77.2</f>
        <v>166.7833333333333</v>
      </c>
      <c r="F17" s="94">
        <v>159.4</v>
      </c>
      <c r="G17" s="94">
        <v>321.60000000000002</v>
      </c>
      <c r="H17" s="94">
        <v>275.37254901960785</v>
      </c>
      <c r="I17" s="97">
        <v>968.9019607843137</v>
      </c>
      <c r="J17" s="97">
        <f t="shared" ref="J17:J30" si="0">$P$9</f>
        <v>110</v>
      </c>
      <c r="K17" s="97">
        <f t="shared" ref="K17:K30" si="1">$P$10</f>
        <v>220</v>
      </c>
      <c r="L17" s="115">
        <v>188</v>
      </c>
      <c r="M17" s="115">
        <v>120</v>
      </c>
      <c r="N17" s="93"/>
      <c r="O17" s="111">
        <f>IF(Cockpit_yearly!$G$3=2,($P$3*(($P$5*H17+$P$6*G17)*$P$7+$P$8)+$P$4)*'Generated data'!$B$6,$P$3*(($P$5*H17+$P$6*G17)*$P$7+$P$8)+$P$4)</f>
        <v>175.08429647058827</v>
      </c>
      <c r="P17" s="111">
        <f t="shared" ref="P17:P30" si="2">C17-O17</f>
        <v>42.876728686644725</v>
      </c>
      <c r="Q17" s="93"/>
      <c r="R17" s="113">
        <f>$S$3*($S$4*B17+$S$5*E17+$S$6*F17+$S$7*G17)</f>
        <v>198.17833333333334</v>
      </c>
      <c r="S17" s="113">
        <f t="shared" ref="S17:S30" si="3">C17-R17</f>
        <v>19.782691823899654</v>
      </c>
      <c r="T17" s="93"/>
      <c r="U17" s="114">
        <f>IF(Cockpit_yearly!$G$3=2,($V$6*($V$3+$V$4*(H17/$V$7)+$V$5*(I17/$V$8)))*'Generated data'!$B$6,$V$6*($V$3+$V$4*(H17/$V$7)+$V$5*(I17/$V$8)))</f>
        <v>145.9098069381599</v>
      </c>
      <c r="V17" s="111">
        <f t="shared" ref="V17:V30" si="4">+C17-U17</f>
        <v>72.051218219073093</v>
      </c>
      <c r="X17" s="172">
        <f>IF(Cockpit_yearly!$G$3=2,($Y$8*($Y$3+$Y$4*(G17/$Y$9)+$Y$5*(I17/$Y$10)+$Y$6*(L17/$Y$11)+$Y$7*(1-M17/$Y$12)))*'Generated data'!$B$6,$Y$8*($Y$3+$Y$4*(G17/$Y$9)+$Y$5*(I17/$Y$10)+$Y$6*(L17/$Y$11)+$Y$7*(1-M17/$Y$12)))</f>
        <v>156.01630165912519</v>
      </c>
      <c r="Y17" s="172">
        <f t="shared" ref="Y17:Y30" si="5">+C17-X17</f>
        <v>61.944723498107805</v>
      </c>
    </row>
    <row r="18" spans="1:28" s="60" customFormat="1">
      <c r="A18" s="95">
        <v>2023</v>
      </c>
      <c r="B18" s="94">
        <f t="shared" ref="B18:B30" si="6">+D18+20</f>
        <v>49.833333333333329</v>
      </c>
      <c r="C18" s="94">
        <f>IF(Cockpit_yearly!$G$3=2,(41.8391672955975)*'Generated data'!$B$6,41.8391672955975)</f>
        <v>41.839167295597498</v>
      </c>
      <c r="D18" s="94">
        <v>29.833333333333332</v>
      </c>
      <c r="E18" s="94">
        <f>77.2+11.9166666666667</f>
        <v>89.116666666666703</v>
      </c>
      <c r="F18" s="94">
        <v>81.3</v>
      </c>
      <c r="G18" s="94">
        <v>129.30000000000001</v>
      </c>
      <c r="H18" s="94">
        <v>121</v>
      </c>
      <c r="I18" s="94">
        <v>588.72549019607845</v>
      </c>
      <c r="J18" s="97">
        <f t="shared" si="0"/>
        <v>110</v>
      </c>
      <c r="K18" s="97">
        <f t="shared" si="1"/>
        <v>220</v>
      </c>
      <c r="L18" s="115">
        <v>140</v>
      </c>
      <c r="M18" s="115">
        <v>105</v>
      </c>
      <c r="N18" s="93"/>
      <c r="O18" s="111">
        <f>IF(Cockpit_yearly!$G$3=2,($P$3*(($P$5*H18+$P$6*G18)*$P$7+$P$8)+$P$4)*'Generated data'!$B$6,$P$3*(($P$5*H18+$P$6*G18)*$P$7+$P$8)+$P$4)</f>
        <v>103.97721</v>
      </c>
      <c r="P18" s="111">
        <f t="shared" si="2"/>
        <v>-62.138042704402501</v>
      </c>
      <c r="Q18" s="93"/>
      <c r="R18" s="113">
        <f t="shared" ref="R18:R30" si="7">$S$3*($S$4*B18+$S$5*E18+$S$6*F18+$S$7*G18)</f>
        <v>95.189166666666694</v>
      </c>
      <c r="S18" s="113">
        <f t="shared" si="3"/>
        <v>-53.349999371069195</v>
      </c>
      <c r="T18" s="93"/>
      <c r="U18" s="114">
        <f>IF(Cockpit_yearly!$G$3=2,($V$6*($V$3+$V$4*(H18/$V$7)+$V$5*(I18/$V$8)))*'Generated data'!$B$6,$V$6*($V$3+$V$4*(H18/$V$7)+$V$5*(I18/$V$8)))</f>
        <v>109.07213423831071</v>
      </c>
      <c r="V18" s="111">
        <f t="shared" si="4"/>
        <v>-67.232966942713205</v>
      </c>
      <c r="X18" s="172">
        <f>IF(Cockpit_yearly!$G$3=2,($Y$8*($Y$3+$Y$4*(G18/$Y$9)+$Y$5*(I18/$Y$10)+$Y$6*(L18/$Y$11)+$Y$7*(1-M18/$Y$12)))*'Generated data'!$B$6,$Y$8*($Y$3+$Y$4*(G18/$Y$9)+$Y$5*(I18/$Y$10)+$Y$6*(L18/$Y$11)+$Y$7*(1-M18/$Y$12)))</f>
        <v>99.485460030165896</v>
      </c>
      <c r="Y18" s="172">
        <f t="shared" si="5"/>
        <v>-57.646292734568398</v>
      </c>
    </row>
    <row r="19" spans="1:28" s="60" customFormat="1">
      <c r="A19" s="95">
        <v>2024</v>
      </c>
      <c r="B19" s="94">
        <f t="shared" si="6"/>
        <v>95.166666666666671</v>
      </c>
      <c r="C19" s="94">
        <f>IF(Cockpit_yearly!$G$3=2,(105.416002515723)*'Generated data'!$B$6,105.416002515723)</f>
        <v>105.41600251572299</v>
      </c>
      <c r="D19" s="94">
        <v>75.166666666666671</v>
      </c>
      <c r="E19" s="94">
        <f>77.2+25.9166666666667</f>
        <v>103.1166666666667</v>
      </c>
      <c r="F19" s="94">
        <v>110.5</v>
      </c>
      <c r="G19" s="94">
        <v>142</v>
      </c>
      <c r="H19" s="94">
        <v>105.44230769230769</v>
      </c>
      <c r="I19" s="94">
        <v>585.54901960784309</v>
      </c>
      <c r="J19" s="97">
        <f t="shared" si="0"/>
        <v>110</v>
      </c>
      <c r="K19" s="97">
        <f t="shared" si="1"/>
        <v>220</v>
      </c>
      <c r="L19" s="115">
        <v>97</v>
      </c>
      <c r="M19" s="115">
        <v>98</v>
      </c>
      <c r="N19" s="93"/>
      <c r="O19" s="111">
        <f>IF(Cockpit_yearly!$G$3=2,($P$3*(($P$5*H19+$P$6*G19)*$P$7+$P$8)+$P$4)*'Generated data'!$B$6,$P$3*(($P$5*H19+$P$6*G19)*$P$7+$P$8)+$P$4)</f>
        <v>100.93972500000001</v>
      </c>
      <c r="P19" s="111">
        <f t="shared" si="2"/>
        <v>4.4762775157229839</v>
      </c>
      <c r="Q19" s="93"/>
      <c r="R19" s="113">
        <f t="shared" si="7"/>
        <v>110.49583333333338</v>
      </c>
      <c r="S19" s="113">
        <f t="shared" si="3"/>
        <v>-5.0798308176103859</v>
      </c>
      <c r="T19" s="93"/>
      <c r="U19" s="114">
        <f>IF(Cockpit_yearly!$G$3=2,($V$6*($V$3+$V$4*(H19/$V$7)+$V$5*(I19/$V$8)))*'Generated data'!$B$6,$V$6*($V$3+$V$4*(H19/$V$7)+$V$5*(I19/$V$8)))</f>
        <v>105.74614276598211</v>
      </c>
      <c r="V19" s="111">
        <f t="shared" si="4"/>
        <v>-0.33014025025912019</v>
      </c>
      <c r="X19" s="172">
        <f>IF(Cockpit_yearly!$G$3=2,($Y$8*($Y$3+$Y$4*(G19/$Y$9)+$Y$5*(I19/$Y$10)+$Y$6*(L19/$Y$11)+$Y$7*(1-M19/$Y$12)))*'Generated data'!$B$6,$Y$8*($Y$3+$Y$4*(G19/$Y$9)+$Y$5*(I19/$Y$10)+$Y$6*(L19/$Y$11)+$Y$7*(1-M19/$Y$12)))</f>
        <v>93.574926093514335</v>
      </c>
      <c r="Y19" s="172">
        <f t="shared" si="5"/>
        <v>11.841076422208658</v>
      </c>
    </row>
    <row r="20" spans="1:28" s="60" customFormat="1">
      <c r="A20" s="95">
        <v>2025</v>
      </c>
      <c r="B20" s="94">
        <f t="shared" si="6"/>
        <v>121.92307692307692</v>
      </c>
      <c r="C20" s="94">
        <f>IF(Cockpit_yearly!$G$3=2,(142.94)*'Generated data'!$B$6,142.94)</f>
        <v>142.94</v>
      </c>
      <c r="D20" s="94">
        <v>101.92307692307692</v>
      </c>
      <c r="E20" s="94">
        <f>77.2+49</f>
        <v>126.2</v>
      </c>
      <c r="F20" s="94">
        <v>145.4</v>
      </c>
      <c r="G20" s="94">
        <v>334.1</v>
      </c>
      <c r="H20" s="94">
        <v>248.57692307692307</v>
      </c>
      <c r="I20" s="94">
        <v>711.31581196581203</v>
      </c>
      <c r="J20" s="97">
        <f t="shared" si="0"/>
        <v>110</v>
      </c>
      <c r="K20" s="97">
        <f t="shared" si="1"/>
        <v>220</v>
      </c>
      <c r="L20" s="115">
        <v>96</v>
      </c>
      <c r="M20" s="115">
        <v>96</v>
      </c>
      <c r="N20" s="93"/>
      <c r="O20" s="111">
        <f>IF(Cockpit_yearly!$G$3=2,($P$3*(($P$5*H20+$P$6*G20)*$P$7+$P$8)+$P$4)*'Generated data'!$B$6,$P$3*(($P$5*H20+$P$6*G20)*$P$7+$P$8)+$P$4)</f>
        <v>168.64631999999997</v>
      </c>
      <c r="P20" s="111">
        <f t="shared" si="2"/>
        <v>-25.706319999999977</v>
      </c>
      <c r="Q20" s="93"/>
      <c r="R20" s="113">
        <f t="shared" si="7"/>
        <v>167.56615384615384</v>
      </c>
      <c r="S20" s="113">
        <f t="shared" si="3"/>
        <v>-24.626153846153841</v>
      </c>
      <c r="T20" s="93"/>
      <c r="U20" s="114">
        <f>IF(Cockpit_yearly!$G$3=2,($V$6*($V$3+$V$4*(H20/$V$7)+$V$5*(I20/$V$8)))*'Generated data'!$B$6,$V$6*($V$3+$V$4*(H20/$V$7)+$V$5*(I20/$V$8)))</f>
        <v>137.4080538132807</v>
      </c>
      <c r="V20" s="111">
        <f t="shared" si="4"/>
        <v>5.5319461867192956</v>
      </c>
      <c r="X20" s="172">
        <f>IF(Cockpit_yearly!$G$3=2,($Y$8*($Y$3+$Y$4*(G20/$Y$9)+$Y$5*(I20/$Y$10)+$Y$6*(L20/$Y$11)+$Y$7*(1-M20/$Y$12)))*'Generated data'!$B$6,$Y$8*($Y$3+$Y$4*(G20/$Y$9)+$Y$5*(I20/$Y$10)+$Y$6*(L20/$Y$11)+$Y$7*(1-M20/$Y$12)))</f>
        <v>131.83789572649573</v>
      </c>
      <c r="Y20" s="172">
        <f t="shared" si="5"/>
        <v>11.102104273504267</v>
      </c>
    </row>
    <row r="21" spans="1:28" s="60" customFormat="1">
      <c r="A21" s="95">
        <v>2026</v>
      </c>
      <c r="B21" s="94">
        <f t="shared" si="6"/>
        <v>83.444503400845832</v>
      </c>
      <c r="C21" s="94">
        <f>IF(Cockpit_yearly!$G$3=2,('Generated data'!B14)*'Generated data'!$B$6,'Generated data'!B14)</f>
        <v>135</v>
      </c>
      <c r="D21" s="94">
        <v>63.444503400845825</v>
      </c>
      <c r="E21" s="94">
        <v>127.2</v>
      </c>
      <c r="F21" s="94">
        <v>126.84970361695079</v>
      </c>
      <c r="G21" s="94">
        <v>102</v>
      </c>
      <c r="H21" s="94">
        <v>118</v>
      </c>
      <c r="I21" s="94">
        <v>681.48333333333335</v>
      </c>
      <c r="J21" s="97">
        <f t="shared" si="0"/>
        <v>110</v>
      </c>
      <c r="K21" s="97">
        <f t="shared" si="1"/>
        <v>220</v>
      </c>
      <c r="L21" s="115">
        <v>95.659999999999982</v>
      </c>
      <c r="M21" s="115">
        <v>129</v>
      </c>
      <c r="N21" s="93"/>
      <c r="O21" s="111">
        <f>IF(Cockpit_yearly!$G$3=2,($P$3*(($P$5*H21+$P$6*G21)*$P$7+$P$8)+$P$4)*'Generated data'!$B$6,$P$3*(($P$5*H21+$P$6*G21)*$P$7+$P$8)+$P$4)</f>
        <v>99.562799999999996</v>
      </c>
      <c r="P21" s="111">
        <f t="shared" si="2"/>
        <v>35.437200000000004</v>
      </c>
      <c r="Q21" s="93"/>
      <c r="R21" s="113">
        <f t="shared" si="7"/>
        <v>119.97222517004231</v>
      </c>
      <c r="S21" s="113">
        <f t="shared" si="3"/>
        <v>15.027774829957693</v>
      </c>
      <c r="T21" s="93"/>
      <c r="U21" s="114">
        <f>IF(Cockpit_yearly!$G$3=2,($V$6*($V$3+$V$4*(H21/$V$7)+$V$5*(I21/$V$8)))*'Generated data'!$B$6,$V$6*($V$3+$V$4*(H21/$V$7)+$V$5*(I21/$V$8)))</f>
        <v>109.45785512820513</v>
      </c>
      <c r="V21" s="111">
        <f t="shared" si="4"/>
        <v>25.542144871794875</v>
      </c>
      <c r="X21" s="172">
        <f>IF(Cockpit_yearly!$G$3=2,($Y$8*($Y$3+$Y$4*(G21/$Y$9)+$Y$5*(I21/$Y$10)+$Y$6*(L21/$Y$11)+$Y$7*(1-M21/$Y$12)))*'Generated data'!$B$6,$Y$8*($Y$3+$Y$4*(G21/$Y$9)+$Y$5*(I21/$Y$10)+$Y$6*(L21/$Y$11)+$Y$7*(1-M21/$Y$12)))</f>
        <v>83.912005128205124</v>
      </c>
      <c r="Y21" s="172">
        <f t="shared" si="5"/>
        <v>51.087994871794876</v>
      </c>
    </row>
    <row r="22" spans="1:28" s="60" customFormat="1">
      <c r="A22" s="95">
        <v>2027</v>
      </c>
      <c r="B22" s="94">
        <f t="shared" si="6"/>
        <v>83.869937759489204</v>
      </c>
      <c r="C22" s="94">
        <f>IF(Cockpit_yearly!$G$3=2,('Generated data'!B15)*'Generated data'!$B$6,'Generated data'!B15)</f>
        <v>128</v>
      </c>
      <c r="D22" s="94">
        <v>63.869937759489197</v>
      </c>
      <c r="E22" s="94">
        <v>103.2</v>
      </c>
      <c r="F22" s="94">
        <v>103.64976894359532</v>
      </c>
      <c r="G22" s="94">
        <v>108</v>
      </c>
      <c r="H22" s="94">
        <v>120</v>
      </c>
      <c r="I22" s="94">
        <v>629.38888841137543</v>
      </c>
      <c r="J22" s="97">
        <f t="shared" si="0"/>
        <v>110</v>
      </c>
      <c r="K22" s="97">
        <f t="shared" si="1"/>
        <v>220</v>
      </c>
      <c r="L22" s="115">
        <v>70.339999999999989</v>
      </c>
      <c r="M22" s="115">
        <v>208.03999999999996</v>
      </c>
      <c r="N22" s="93"/>
      <c r="O22" s="111">
        <f>IF(Cockpit_yearly!$G$3=2,($P$3*(($P$5*H22+$P$6*G22)*$P$7+$P$8)+$P$4)*'Generated data'!$B$6,$P$3*(($P$5*H22+$P$6*G22)*$P$7+$P$8)+$P$4)</f>
        <v>100.93560000000001</v>
      </c>
      <c r="P22" s="111">
        <f t="shared" si="2"/>
        <v>27.064399999999992</v>
      </c>
      <c r="Q22" s="93"/>
      <c r="R22" s="113">
        <f t="shared" si="7"/>
        <v>103.19349688797448</v>
      </c>
      <c r="S22" s="113">
        <f t="shared" si="3"/>
        <v>24.806503112025524</v>
      </c>
      <c r="T22" s="93"/>
      <c r="U22" s="114">
        <f>IF(Cockpit_yearly!$G$3=2,($V$6*($V$3+$V$4*(H22/$V$7)+$V$5*(I22/$V$8)))*'Generated data'!$B$6,$V$6*($V$3+$V$4*(H22/$V$7)+$V$5*(I22/$V$8)))</f>
        <v>109.30789315714051</v>
      </c>
      <c r="V22" s="111">
        <f t="shared" si="4"/>
        <v>18.692106842859488</v>
      </c>
      <c r="X22" s="172">
        <f>IF(Cockpit_yearly!$G$3=2,($Y$8*($Y$3+$Y$4*(G22/$Y$9)+$Y$5*(I22/$Y$10)+$Y$6*(L22/$Y$11)+$Y$7*(1-M22/$Y$12)))*'Generated data'!$B$6,$Y$8*($Y$3+$Y$4*(G22/$Y$9)+$Y$5*(I22/$Y$10)+$Y$6*(L22/$Y$11)+$Y$7*(1-M22/$Y$12)))</f>
        <v>59.676034167023609</v>
      </c>
      <c r="Y22" s="172">
        <f t="shared" si="5"/>
        <v>68.323965832976398</v>
      </c>
    </row>
    <row r="23" spans="1:28" s="60" customFormat="1">
      <c r="A23" s="95">
        <v>2028</v>
      </c>
      <c r="B23" s="94">
        <f t="shared" si="6"/>
        <v>90.378682225314435</v>
      </c>
      <c r="C23" s="94">
        <f>IF(Cockpit_yearly!$G$3=2,('Generated data'!B16)*'Generated data'!$B$6,'Generated data'!B16)</f>
        <v>111</v>
      </c>
      <c r="D23" s="94">
        <v>70.378682225314435</v>
      </c>
      <c r="E23" s="94">
        <v>107.2</v>
      </c>
      <c r="F23" s="94">
        <v>108.01244480774702</v>
      </c>
      <c r="G23" s="94">
        <v>127</v>
      </c>
      <c r="H23" s="94">
        <v>140</v>
      </c>
      <c r="I23" s="94">
        <v>594.5000220628084</v>
      </c>
      <c r="J23" s="97">
        <f t="shared" si="0"/>
        <v>110</v>
      </c>
      <c r="K23" s="97">
        <f t="shared" si="1"/>
        <v>220</v>
      </c>
      <c r="L23" s="115">
        <v>113.5</v>
      </c>
      <c r="M23" s="115">
        <v>164.88</v>
      </c>
      <c r="N23" s="93"/>
      <c r="O23" s="111">
        <f>IF(Cockpit_yearly!$G$3=2,($P$3*(($P$5*H23+$P$6*G23)*$P$7+$P$8)+$P$4)*'Generated data'!$B$6,$P$3*(($P$5*H23+$P$6*G23)*$P$7+$P$8)+$P$4)</f>
        <v>109.3869</v>
      </c>
      <c r="P23" s="111">
        <f t="shared" si="2"/>
        <v>1.6131000000000029</v>
      </c>
      <c r="Q23" s="93"/>
      <c r="R23" s="113">
        <f t="shared" si="7"/>
        <v>110.31893411126573</v>
      </c>
      <c r="S23" s="113">
        <f t="shared" si="3"/>
        <v>0.68106588873426688</v>
      </c>
      <c r="T23" s="93"/>
      <c r="U23" s="114">
        <f>IF(Cockpit_yearly!$G$3=2,($V$6*($V$3+$V$4*(H23/$V$7)+$V$5*(I23/$V$8)))*'Generated data'!$B$6,$V$6*($V$3+$V$4*(H23/$V$7)+$V$5*(I23/$V$8)))</f>
        <v>113.1548848580755</v>
      </c>
      <c r="V23" s="111">
        <f t="shared" si="4"/>
        <v>-2.1548848580755049</v>
      </c>
      <c r="X23" s="172">
        <f>IF(Cockpit_yearly!$G$3=2,($Y$8*($Y$3+$Y$4*(G23/$Y$9)+$Y$5*(I23/$Y$10)+$Y$6*(L23/$Y$11)+$Y$7*(1-M23/$Y$12)))*'Generated data'!$B$6,$Y$8*($Y$3+$Y$4*(G23/$Y$9)+$Y$5*(I23/$Y$10)+$Y$6*(L23/$Y$11)+$Y$7*(1-M23/$Y$12)))</f>
        <v>80.346708663071269</v>
      </c>
      <c r="Y23" s="172">
        <f t="shared" si="5"/>
        <v>30.653291336928731</v>
      </c>
    </row>
    <row r="24" spans="1:28" s="60" customFormat="1">
      <c r="A24" s="95">
        <v>2029</v>
      </c>
      <c r="B24" s="94">
        <f t="shared" si="6"/>
        <v>114.52270105546566</v>
      </c>
      <c r="C24" s="94">
        <f>IF(Cockpit_yearly!$G$3=2,('Generated data'!B17)*'Generated data'!$B$6,'Generated data'!B17)</f>
        <v>103</v>
      </c>
      <c r="D24" s="94">
        <v>94.52270105546566</v>
      </c>
      <c r="E24" s="94">
        <v>123.2</v>
      </c>
      <c r="F24" s="94">
        <v>123.64017574671985</v>
      </c>
      <c r="G24" s="94">
        <v>193.7</v>
      </c>
      <c r="H24" s="94">
        <v>170</v>
      </c>
      <c r="I24" s="94">
        <v>561.00870729940345</v>
      </c>
      <c r="J24" s="97">
        <f t="shared" si="0"/>
        <v>110</v>
      </c>
      <c r="K24" s="97">
        <f t="shared" si="1"/>
        <v>220</v>
      </c>
      <c r="L24" s="115">
        <v>125.5</v>
      </c>
      <c r="M24" s="115">
        <v>152.88</v>
      </c>
      <c r="N24" s="93"/>
      <c r="O24" s="111">
        <f>IF(Cockpit_yearly!$G$3=2,($P$3*(($P$5*H24+$P$6*G24)*$P$7+$P$8)+$P$4)*'Generated data'!$B$6,$P$3*(($P$5*H24+$P$6*G24)*$P$7+$P$8)+$P$4)</f>
        <v>126.98019000000001</v>
      </c>
      <c r="P24" s="111">
        <f t="shared" si="2"/>
        <v>-23.980190000000007</v>
      </c>
      <c r="Q24" s="93"/>
      <c r="R24" s="113">
        <f t="shared" si="7"/>
        <v>136.8661350527733</v>
      </c>
      <c r="S24" s="113">
        <f t="shared" si="3"/>
        <v>-33.866135052773302</v>
      </c>
      <c r="T24" s="93"/>
      <c r="U24" s="114">
        <f>IF(Cockpit_yearly!$G$3=2,($V$6*($V$3+$V$4*(H24/$V$7)+$V$5*(I24/$V$8)))*'Generated data'!$B$6,$V$6*($V$3+$V$4*(H24/$V$7)+$V$5*(I24/$V$8)))</f>
        <v>119.13263424183189</v>
      </c>
      <c r="V24" s="111">
        <f t="shared" si="4"/>
        <v>-16.132634241831894</v>
      </c>
      <c r="X24" s="172">
        <f>IF(Cockpit_yearly!$G$3=2,($Y$8*($Y$3+$Y$4*(G24/$Y$9)+$Y$5*(I24/$Y$10)+$Y$6*(L24/$Y$11)+$Y$7*(1-M24/$Y$12)))*'Generated data'!$B$6,$Y$8*($Y$3+$Y$4*(G24/$Y$9)+$Y$5*(I24/$Y$10)+$Y$6*(L24/$Y$11)+$Y$7*(1-M24/$Y$12)))</f>
        <v>95.440783121173766</v>
      </c>
      <c r="Y24" s="172">
        <f t="shared" si="5"/>
        <v>7.5592168788262342</v>
      </c>
    </row>
    <row r="25" spans="1:28" s="60" customFormat="1">
      <c r="A25" s="95">
        <v>2030</v>
      </c>
      <c r="B25" s="94">
        <f t="shared" si="6"/>
        <v>139.8128140847985</v>
      </c>
      <c r="C25" s="94">
        <f>IF(Cockpit_yearly!$G$3=2,('Generated data'!B18)*'Generated data'!$B$6,'Generated data'!B18)</f>
        <v>128</v>
      </c>
      <c r="D25" s="94">
        <v>119.8128140847985</v>
      </c>
      <c r="E25" s="94">
        <v>139.19999999999999</v>
      </c>
      <c r="F25" s="94">
        <v>140.00267356941174</v>
      </c>
      <c r="G25" s="94">
        <v>216.7</v>
      </c>
      <c r="H25" s="94">
        <v>195</v>
      </c>
      <c r="I25" s="94">
        <v>538.79780409305693</v>
      </c>
      <c r="J25" s="97">
        <f t="shared" si="0"/>
        <v>110</v>
      </c>
      <c r="K25" s="97">
        <f t="shared" si="1"/>
        <v>220</v>
      </c>
      <c r="L25" s="115">
        <v>137.5</v>
      </c>
      <c r="M25" s="115">
        <v>140.88</v>
      </c>
      <c r="N25" s="93"/>
      <c r="O25" s="111">
        <f>IF(Cockpit_yearly!$G$3=2,($P$3*(($P$5*H25+$P$6*G25)*$P$7+$P$8)+$P$4)*'Generated data'!$B$6,$P$3*(($P$5*H25+$P$6*G25)*$P$7+$P$8)+$P$4)</f>
        <v>137.44779</v>
      </c>
      <c r="P25" s="111">
        <f t="shared" si="2"/>
        <v>-9.4477899999999977</v>
      </c>
      <c r="Q25" s="93"/>
      <c r="R25" s="113">
        <f t="shared" si="7"/>
        <v>154.73064070423993</v>
      </c>
      <c r="S25" s="113">
        <f t="shared" si="3"/>
        <v>-26.730640704239931</v>
      </c>
      <c r="T25" s="93"/>
      <c r="U25" s="114">
        <f>IF(Cockpit_yearly!$G$3=2,($V$6*($V$3+$V$4*(H25/$V$7)+$V$5*(I25/$V$8)))*'Generated data'!$B$6,$V$6*($V$3+$V$4*(H25/$V$7)+$V$5*(I25/$V$8)))</f>
        <v>124.17677584502361</v>
      </c>
      <c r="V25" s="111">
        <f t="shared" si="4"/>
        <v>3.823224154976387</v>
      </c>
      <c r="X25" s="172">
        <f>IF(Cockpit_yearly!$G$3=2,($Y$8*($Y$3+$Y$4*(G25/$Y$9)+$Y$5*(I25/$Y$10)+$Y$6*(L25/$Y$11)+$Y$7*(1-M25/$Y$12)))*'Generated data'!$B$6,$Y$8*($Y$3+$Y$4*(G25/$Y$9)+$Y$5*(I25/$Y$10)+$Y$6*(L25/$Y$11)+$Y$7*(1-M25/$Y$12)))</f>
        <v>103.63581107240218</v>
      </c>
      <c r="Y25" s="172">
        <f t="shared" si="5"/>
        <v>24.364188927597823</v>
      </c>
    </row>
    <row r="26" spans="1:28">
      <c r="A26" s="95">
        <v>2031</v>
      </c>
      <c r="B26" s="94">
        <f t="shared" si="6"/>
        <v>151.6080321390084</v>
      </c>
      <c r="C26" s="94">
        <f>IF(Cockpit_yearly!$G$3=2,('Generated data'!B19)*'Generated data'!$B$6,'Generated data'!B19)</f>
        <v>125</v>
      </c>
      <c r="D26" s="94">
        <v>131.6080321390084</v>
      </c>
      <c r="E26" s="94">
        <v>146.19999999999999</v>
      </c>
      <c r="F26" s="94">
        <v>147.75647746611159</v>
      </c>
      <c r="G26" s="94">
        <v>236.7</v>
      </c>
      <c r="H26" s="94">
        <v>216</v>
      </c>
      <c r="I26" s="115">
        <v>592</v>
      </c>
      <c r="J26" s="97">
        <f t="shared" si="0"/>
        <v>110</v>
      </c>
      <c r="K26" s="97">
        <f t="shared" si="1"/>
        <v>220</v>
      </c>
      <c r="L26" s="115">
        <v>149.5</v>
      </c>
      <c r="M26" s="115">
        <v>128.88</v>
      </c>
      <c r="N26" s="100"/>
      <c r="O26" s="111">
        <f>IF(Cockpit_yearly!$G$3=2,($P$3*(($P$5*H26+$P$6*G26)*$P$7+$P$8)+$P$4)*'Generated data'!$B$6,$P$3*(($P$5*H26+$P$6*G26)*$P$7+$P$8)+$P$4)</f>
        <v>146.32809</v>
      </c>
      <c r="P26" s="111">
        <f t="shared" si="2"/>
        <v>-21.328090000000003</v>
      </c>
      <c r="Q26" s="100"/>
      <c r="R26" s="113">
        <f t="shared" si="7"/>
        <v>164.57040160695041</v>
      </c>
      <c r="S26" s="113">
        <f t="shared" si="3"/>
        <v>-39.570401606950412</v>
      </c>
      <c r="T26" s="100"/>
      <c r="U26" s="114">
        <f>IF(Cockpit_yearly!$G$3=2,($V$6*($V$3+$V$4*(H26/$V$7)+$V$5*(I26/$V$8)))*'Generated data'!$B$6,$V$6*($V$3+$V$4*(H26/$V$7)+$V$5*(I26/$V$8)))</f>
        <v>129.20430769230768</v>
      </c>
      <c r="V26" s="111">
        <f t="shared" si="4"/>
        <v>-4.2043076923076796</v>
      </c>
      <c r="X26" s="172">
        <f>IF(Cockpit_yearly!$G$3=2,($Y$8*($Y$3+$Y$4*(G26/$Y$9)+$Y$5*(I26/$Y$10)+$Y$6*(L26/$Y$11)+$Y$7*(1-M26/$Y$12)))*'Generated data'!$B$6,$Y$8*($Y$3+$Y$4*(G26/$Y$9)+$Y$5*(I26/$Y$10)+$Y$6*(L26/$Y$11)+$Y$7*(1-M26/$Y$12)))</f>
        <v>114.64132307692309</v>
      </c>
      <c r="Y26" s="172">
        <f t="shared" si="5"/>
        <v>10.358676923076914</v>
      </c>
      <c r="AA26" s="117"/>
      <c r="AB26" s="117"/>
    </row>
    <row r="27" spans="1:28">
      <c r="A27" s="95">
        <v>2032</v>
      </c>
      <c r="B27" s="94">
        <f t="shared" si="6"/>
        <v>161.45076990638276</v>
      </c>
      <c r="C27" s="94">
        <f>IF(Cockpit_yearly!$G$3=2,('Generated data'!B20)*'Generated data'!$B$6,'Generated data'!B20)</f>
        <v>131</v>
      </c>
      <c r="D27" s="94">
        <v>141.45076990638276</v>
      </c>
      <c r="E27" s="94">
        <v>153.19999999999999</v>
      </c>
      <c r="F27" s="94">
        <v>154.2672271343443</v>
      </c>
      <c r="G27" s="94">
        <v>259.7</v>
      </c>
      <c r="H27" s="94">
        <v>240</v>
      </c>
      <c r="I27" s="115">
        <v>622</v>
      </c>
      <c r="J27" s="97">
        <f t="shared" si="0"/>
        <v>110</v>
      </c>
      <c r="K27" s="97">
        <f t="shared" si="1"/>
        <v>220</v>
      </c>
      <c r="L27" s="115">
        <v>161.5</v>
      </c>
      <c r="M27" s="115">
        <v>116.88</v>
      </c>
      <c r="N27" s="100"/>
      <c r="O27" s="111">
        <f>IF(Cockpit_yearly!$G$3=2,($P$3*(($P$5*H27+$P$6*G27)*$P$7+$P$8)+$P$4)*'Generated data'!$B$6,$P$3*(($P$5*H27+$P$6*G27)*$P$7+$P$8)+$P$4)</f>
        <v>156.49539000000001</v>
      </c>
      <c r="P27" s="111">
        <f t="shared" si="2"/>
        <v>-25.495390000000015</v>
      </c>
      <c r="Q27" s="100"/>
      <c r="R27" s="113">
        <f t="shared" si="7"/>
        <v>174.91253849531913</v>
      </c>
      <c r="S27" s="113">
        <f t="shared" si="3"/>
        <v>-43.912538495319126</v>
      </c>
      <c r="T27" s="100"/>
      <c r="U27" s="114">
        <f>IF(Cockpit_yearly!$G$3=2,($V$6*($V$3+$V$4*(H27/$V$7)+$V$5*(I27/$V$8)))*'Generated data'!$B$6,$V$6*($V$3+$V$4*(H27/$V$7)+$V$5*(I27/$V$8)))</f>
        <v>134.61123076923076</v>
      </c>
      <c r="V27" s="111">
        <f t="shared" si="4"/>
        <v>-3.6112307692307581</v>
      </c>
      <c r="X27" s="172">
        <f>IF(Cockpit_yearly!$G$3=2,($Y$8*($Y$3+$Y$4*(G27/$Y$9)+$Y$5*(I27/$Y$10)+$Y$6*(L27/$Y$11)+$Y$7*(1-M27/$Y$12)))*'Generated data'!$B$6,$Y$8*($Y$3+$Y$4*(G27/$Y$9)+$Y$5*(I27/$Y$10)+$Y$6*(L27/$Y$11)+$Y$7*(1-M27/$Y$12)))</f>
        <v>125.13363076923078</v>
      </c>
      <c r="Y27" s="172">
        <f t="shared" si="5"/>
        <v>5.866369230769223</v>
      </c>
      <c r="AA27" s="117"/>
      <c r="AB27" s="117"/>
    </row>
    <row r="28" spans="1:28">
      <c r="A28" s="95">
        <v>2033</v>
      </c>
      <c r="B28" s="94">
        <f t="shared" si="6"/>
        <v>169.48102494660966</v>
      </c>
      <c r="C28" s="94">
        <f>IF(Cockpit_yearly!$G$3=2,('Generated data'!B21)*'Generated data'!$B$6,'Generated data'!B21)</f>
        <v>124</v>
      </c>
      <c r="D28" s="94">
        <v>149.48102494660966</v>
      </c>
      <c r="E28" s="94">
        <v>164.2</v>
      </c>
      <c r="F28" s="94">
        <v>166.01318679486081</v>
      </c>
      <c r="G28" s="94">
        <v>277.7</v>
      </c>
      <c r="H28" s="94">
        <v>258</v>
      </c>
      <c r="I28" s="115">
        <v>652</v>
      </c>
      <c r="J28" s="97">
        <f t="shared" si="0"/>
        <v>110</v>
      </c>
      <c r="K28" s="97">
        <f t="shared" si="1"/>
        <v>220</v>
      </c>
      <c r="L28" s="115">
        <v>173.5</v>
      </c>
      <c r="M28" s="115">
        <v>104.88</v>
      </c>
      <c r="N28" s="100"/>
      <c r="O28" s="111">
        <f>IF(Cockpit_yearly!$G$3=2,($P$3*(($P$5*H28+$P$6*G28)*$P$7+$P$8)+$P$4)*'Generated data'!$B$6,$P$3*(($P$5*H28+$P$6*G28)*$P$7+$P$8)+$P$4)</f>
        <v>164.21738999999999</v>
      </c>
      <c r="P28" s="111">
        <f t="shared" si="2"/>
        <v>-40.217389999999995</v>
      </c>
      <c r="Q28" s="100"/>
      <c r="R28" s="113">
        <f t="shared" si="7"/>
        <v>187.16405124733046</v>
      </c>
      <c r="S28" s="113">
        <f t="shared" si="3"/>
        <v>-63.164051247330463</v>
      </c>
      <c r="T28" s="100"/>
      <c r="U28" s="114">
        <f>IF(Cockpit_yearly!$G$3=2,($V$6*($V$3+$V$4*(H28/$V$7)+$V$5*(I28/$V$8)))*'Generated data'!$B$6,$V$6*($V$3+$V$4*(H28/$V$7)+$V$5*(I28/$V$8)))</f>
        <v>138.74892307692306</v>
      </c>
      <c r="V28" s="111">
        <f t="shared" si="4"/>
        <v>-14.748923076923063</v>
      </c>
      <c r="X28" s="172">
        <f>IF(Cockpit_yearly!$G$3=2,($Y$8*($Y$3+$Y$4*(G28/$Y$9)+$Y$5*(I28/$Y$10)+$Y$6*(L28/$Y$11)+$Y$7*(1-M28/$Y$12)))*'Generated data'!$B$6,$Y$8*($Y$3+$Y$4*(G28/$Y$9)+$Y$5*(I28/$Y$10)+$Y$6*(L28/$Y$11)+$Y$7*(1-M28/$Y$12)))</f>
        <v>134.77978461538464</v>
      </c>
      <c r="Y28" s="172">
        <f t="shared" si="5"/>
        <v>-10.779784615384642</v>
      </c>
      <c r="AA28" s="117"/>
      <c r="AB28" s="117"/>
    </row>
    <row r="29" spans="1:28">
      <c r="A29" s="95">
        <v>2034</v>
      </c>
      <c r="B29" s="94">
        <f t="shared" si="6"/>
        <v>180.47270349801653</v>
      </c>
      <c r="C29" s="94">
        <f>IF(Cockpit_yearly!$G$3=2,('Generated data'!B22)*'Generated data'!$B$6,'Generated data'!B22)</f>
        <v>120</v>
      </c>
      <c r="D29" s="94">
        <v>160.47270349801653</v>
      </c>
      <c r="E29" s="94">
        <v>171.2</v>
      </c>
      <c r="F29" s="94">
        <v>173.2680870429605</v>
      </c>
      <c r="G29" s="94">
        <v>299.7</v>
      </c>
      <c r="H29" s="94">
        <v>282</v>
      </c>
      <c r="I29" s="115">
        <v>682</v>
      </c>
      <c r="J29" s="97">
        <f t="shared" si="0"/>
        <v>110</v>
      </c>
      <c r="K29" s="97">
        <f t="shared" si="1"/>
        <v>220</v>
      </c>
      <c r="L29" s="115">
        <v>185.5</v>
      </c>
      <c r="M29" s="115">
        <v>92.88</v>
      </c>
      <c r="N29" s="100"/>
      <c r="O29" s="111">
        <f>IF(Cockpit_yearly!$G$3=2,($P$3*(($P$5*H29+$P$6*G29)*$P$7+$P$8)+$P$4)*'Generated data'!$B$6,$P$3*(($P$5*H29+$P$6*G29)*$P$7+$P$8)+$P$4)</f>
        <v>174.25599</v>
      </c>
      <c r="P29" s="111">
        <f t="shared" si="2"/>
        <v>-54.255989999999997</v>
      </c>
      <c r="Q29" s="100"/>
      <c r="R29" s="113">
        <f t="shared" si="7"/>
        <v>197.36363517490079</v>
      </c>
      <c r="S29" s="113">
        <f t="shared" si="3"/>
        <v>-77.363635174900793</v>
      </c>
      <c r="T29" s="100"/>
      <c r="U29" s="114">
        <f>IF(Cockpit_yearly!$G$3=2,($V$6*($V$3+$V$4*(H29/$V$7)+$V$5*(I29/$V$8)))*'Generated data'!$B$6,$V$6*($V$3+$V$4*(H29/$V$7)+$V$5*(I29/$V$8)))</f>
        <v>144.15584615384617</v>
      </c>
      <c r="V29" s="111">
        <f t="shared" si="4"/>
        <v>-24.15584615384617</v>
      </c>
      <c r="X29" s="172">
        <f>IF(Cockpit_yearly!$G$3=2,($Y$8*($Y$3+$Y$4*(G29/$Y$9)+$Y$5*(I29/$Y$10)+$Y$6*(L29/$Y$11)+$Y$7*(1-M29/$Y$12)))*'Generated data'!$B$6,$Y$8*($Y$3+$Y$4*(G29/$Y$9)+$Y$5*(I29/$Y$10)+$Y$6*(L29/$Y$11)+$Y$7*(1-M29/$Y$12)))</f>
        <v>145.10286153846153</v>
      </c>
      <c r="Y29" s="172">
        <f t="shared" si="5"/>
        <v>-25.102861538461525</v>
      </c>
      <c r="AA29" s="117"/>
      <c r="AB29" s="117"/>
    </row>
    <row r="30" spans="1:28">
      <c r="A30" s="95">
        <v>2035</v>
      </c>
      <c r="B30" s="94">
        <f t="shared" si="6"/>
        <v>178.21083234187</v>
      </c>
      <c r="C30" s="94">
        <f>IF(Cockpit_yearly!$G$3=2,('Generated data'!B23)*'Generated data'!$B$6,'Generated data'!B23)</f>
        <v>127</v>
      </c>
      <c r="D30" s="94">
        <v>158.21083234187</v>
      </c>
      <c r="E30" s="94">
        <v>176.2</v>
      </c>
      <c r="F30" s="94">
        <v>178.45591922603091</v>
      </c>
      <c r="G30" s="94">
        <v>313.7</v>
      </c>
      <c r="H30" s="94">
        <v>296</v>
      </c>
      <c r="I30" s="115">
        <v>712</v>
      </c>
      <c r="J30" s="97">
        <f t="shared" si="0"/>
        <v>110</v>
      </c>
      <c r="K30" s="97">
        <f t="shared" si="1"/>
        <v>220</v>
      </c>
      <c r="L30" s="115">
        <v>197.5</v>
      </c>
      <c r="M30" s="115">
        <v>80.88000000000001</v>
      </c>
      <c r="N30" s="100"/>
      <c r="O30" s="111">
        <f>IF(Cockpit_yearly!$G$3=2,($P$3*(($P$5*H30+$P$6*G30)*$P$7+$P$8)+$P$4)*'Generated data'!$B$6,$P$3*(($P$5*H30+$P$6*G30)*$P$7+$P$8)+$P$4)</f>
        <v>180.26199000000003</v>
      </c>
      <c r="P30" s="111">
        <f t="shared" si="2"/>
        <v>-53.261990000000026</v>
      </c>
      <c r="Q30" s="100"/>
      <c r="R30" s="113">
        <f t="shared" si="7"/>
        <v>203.80054161709347</v>
      </c>
      <c r="S30" s="113">
        <f t="shared" si="3"/>
        <v>-76.800541617093472</v>
      </c>
      <c r="T30" s="100"/>
      <c r="U30" s="114">
        <f>IF(Cockpit_yearly!$G$3=2,($V$6*($V$3+$V$4*(H30/$V$7)+$V$5*(I30/$V$8)))*'Generated data'!$B$6,$V$6*($V$3+$V$4*(H30/$V$7)+$V$5*(I30/$V$8)))</f>
        <v>147.44738461538461</v>
      </c>
      <c r="V30" s="111">
        <f t="shared" si="4"/>
        <v>-20.447384615384607</v>
      </c>
      <c r="X30" s="172">
        <f>IF(Cockpit_yearly!$G$3=2,($Y$8*($Y$3+$Y$4*(G30/$Y$9)+$Y$5*(I30/$Y$10)+$Y$6*(L30/$Y$11)+$Y$7*(1-M30/$Y$12)))*'Generated data'!$B$6,$Y$8*($Y$3+$Y$4*(G30/$Y$9)+$Y$5*(I30/$Y$10)+$Y$6*(L30/$Y$11)+$Y$7*(1-M30/$Y$12)))</f>
        <v>154.07209230769232</v>
      </c>
      <c r="Y30" s="172">
        <f t="shared" si="5"/>
        <v>-27.072092307692316</v>
      </c>
      <c r="AA30" s="117"/>
      <c r="AB30" s="117"/>
    </row>
    <row r="31" spans="1:28">
      <c r="AA31" s="117"/>
      <c r="AB31" s="117"/>
    </row>
    <row r="38" spans="28:29">
      <c r="AB38" s="118"/>
      <c r="AC38" s="119"/>
    </row>
    <row r="39" spans="28:29">
      <c r="AB39" s="120"/>
      <c r="AC39" s="119"/>
    </row>
    <row r="40" spans="28:29">
      <c r="AB40" s="120"/>
      <c r="AC40" s="119"/>
    </row>
    <row r="41" spans="28:29">
      <c r="AB41" s="120"/>
      <c r="AC41" s="119"/>
    </row>
    <row r="42" spans="28:29">
      <c r="AB42" s="120"/>
      <c r="AC42" s="119"/>
    </row>
    <row r="43" spans="28:29">
      <c r="AB43" s="120"/>
      <c r="AC43" s="119"/>
    </row>
    <row r="44" spans="28:29">
      <c r="AB44" s="120"/>
      <c r="AC44" s="119"/>
    </row>
    <row r="45" spans="28:29">
      <c r="AB45" s="120"/>
      <c r="AC45" s="119"/>
    </row>
    <row r="46" spans="28:29">
      <c r="AB46" s="120"/>
      <c r="AC46" s="119"/>
    </row>
    <row r="47" spans="28:29">
      <c r="AB47" s="120"/>
      <c r="AC47" s="119"/>
    </row>
    <row r="48" spans="28:29">
      <c r="AB48" s="120"/>
      <c r="AC48" s="119"/>
    </row>
    <row r="49" spans="28:29">
      <c r="AB49" s="120"/>
      <c r="AC49" s="119"/>
    </row>
    <row r="50" spans="28:29">
      <c r="AB50" s="120"/>
      <c r="AC50" s="119"/>
    </row>
    <row r="51" spans="28:29">
      <c r="AB51" s="120"/>
      <c r="AC51" s="119"/>
    </row>
    <row r="52" spans="28:29">
      <c r="AB52" s="120"/>
      <c r="AC52" s="119"/>
    </row>
  </sheetData>
  <mergeCells count="4">
    <mergeCell ref="O1:P1"/>
    <mergeCell ref="R1:S1"/>
    <mergeCell ref="U1:V1"/>
    <mergeCell ref="X1:Y1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14D84-2C65-402B-9596-F4C7F131CA0F}">
  <sheetPr>
    <tabColor theme="8" tint="0.79998168889431442"/>
  </sheetPr>
  <dimension ref="A1:AL242"/>
  <sheetViews>
    <sheetView showGridLines="0" zoomScale="79" zoomScaleNormal="104" workbookViewId="0">
      <pane xSplit="4" ySplit="11" topLeftCell="M185" activePane="bottomRight" state="frozen"/>
      <selection activeCell="F149" sqref="F149"/>
      <selection pane="topRight" activeCell="F149" sqref="F149"/>
      <selection pane="bottomLeft" activeCell="F149" sqref="F149"/>
      <selection pane="bottomRight" activeCell="U6" sqref="U6"/>
    </sheetView>
  </sheetViews>
  <sheetFormatPr baseColWidth="10" defaultColWidth="10.81640625" defaultRowHeight="14.5"/>
  <cols>
    <col min="1" max="1" width="19.81640625" style="40" bestFit="1" customWidth="1"/>
    <col min="2" max="2" width="12.453125" customWidth="1"/>
    <col min="3" max="3" width="18.1796875" bestFit="1" customWidth="1"/>
    <col min="4" max="4" width="18.1796875" customWidth="1"/>
    <col min="5" max="8" width="20.7265625" customWidth="1"/>
    <col min="9" max="9" width="10.7265625" bestFit="1" customWidth="1"/>
    <col min="10" max="10" width="26.26953125" bestFit="1" customWidth="1"/>
    <col min="11" max="11" width="23.81640625" customWidth="1"/>
    <col min="12" max="12" width="33.453125" bestFit="1" customWidth="1"/>
    <col min="13" max="13" width="19.1796875" bestFit="1" customWidth="1"/>
    <col min="14" max="14" width="15.26953125" customWidth="1"/>
    <col min="15" max="15" width="13.54296875" customWidth="1"/>
    <col min="16" max="16" width="16.7265625" bestFit="1" customWidth="1"/>
    <col min="17" max="19" width="12.81640625" customWidth="1"/>
    <col min="20" max="20" width="2.81640625" customWidth="1"/>
    <col min="21" max="21" width="15.26953125" customWidth="1"/>
    <col min="22" max="22" width="14.1796875" bestFit="1" customWidth="1"/>
    <col min="23" max="23" width="16.7265625" bestFit="1" customWidth="1"/>
    <col min="24" max="24" width="12.1796875" bestFit="1" customWidth="1"/>
    <col min="25" max="26" width="12.1796875" customWidth="1"/>
    <col min="27" max="27" width="2.81640625" customWidth="1"/>
    <col min="28" max="28" width="10.81640625" style="68"/>
    <col min="29" max="29" width="14.1796875" style="68" bestFit="1" customWidth="1"/>
    <col min="30" max="30" width="16.1796875" style="68" bestFit="1" customWidth="1"/>
    <col min="31" max="33" width="13.54296875" style="68" customWidth="1"/>
    <col min="34" max="34" width="2.453125" style="68" customWidth="1"/>
    <col min="35" max="35" width="3.7265625" style="68" customWidth="1"/>
    <col min="36" max="16384" width="10.81640625" style="68"/>
  </cols>
  <sheetData>
    <row r="1" spans="1:38" s="41" customFormat="1" ht="28.5" customHeight="1" thickTop="1" thickBot="1">
      <c r="A1" s="126"/>
      <c r="K1" s="177"/>
      <c r="L1" s="178"/>
      <c r="M1" s="178"/>
      <c r="N1" s="218" t="s">
        <v>260</v>
      </c>
      <c r="O1" s="179"/>
      <c r="P1" s="179"/>
      <c r="Q1" s="179"/>
      <c r="R1" s="179"/>
      <c r="S1" s="179"/>
      <c r="T1" s="180"/>
      <c r="U1" s="217" t="s">
        <v>261</v>
      </c>
      <c r="V1" s="181"/>
      <c r="W1" s="181"/>
      <c r="X1" s="181"/>
      <c r="Y1" s="181"/>
      <c r="Z1" s="181"/>
      <c r="AA1" s="180"/>
      <c r="AB1" s="218" t="s">
        <v>262</v>
      </c>
      <c r="AC1" s="179"/>
      <c r="AD1" s="179"/>
      <c r="AE1" s="179"/>
      <c r="AF1" s="179"/>
      <c r="AG1" s="179"/>
      <c r="AH1" s="182"/>
      <c r="AI1" s="239"/>
      <c r="AJ1" s="239"/>
      <c r="AK1" s="239"/>
      <c r="AL1" s="239"/>
    </row>
    <row r="2" spans="1:38" customFormat="1" ht="15" thickTop="1">
      <c r="A2" s="40"/>
      <c r="E2" s="40"/>
      <c r="F2" s="40"/>
      <c r="G2" s="40"/>
      <c r="H2" s="40"/>
      <c r="I2" s="40"/>
      <c r="J2" s="40"/>
      <c r="K2" s="40"/>
      <c r="L2" s="40"/>
      <c r="M2" s="40"/>
      <c r="N2" s="141"/>
      <c r="O2" s="141"/>
      <c r="P2" s="142" t="s">
        <v>82</v>
      </c>
      <c r="Q2" s="143">
        <f>Cockpit_monthly!E15</f>
        <v>1.3</v>
      </c>
      <c r="R2" s="141"/>
      <c r="S2" s="141"/>
      <c r="U2" s="159"/>
      <c r="V2" s="166"/>
      <c r="W2" s="160" t="s">
        <v>82</v>
      </c>
      <c r="X2" s="161">
        <f>Cockpit_monthly!E30</f>
        <v>1.4</v>
      </c>
      <c r="Y2" s="159"/>
      <c r="Z2" s="159"/>
      <c r="AB2" s="153"/>
      <c r="AC2" s="148"/>
      <c r="AD2" s="142" t="s">
        <v>82</v>
      </c>
      <c r="AE2" s="176">
        <f>Cockpit_monthly!E45</f>
        <v>1</v>
      </c>
      <c r="AF2" s="141"/>
      <c r="AG2" s="141"/>
    </row>
    <row r="3" spans="1:38" customFormat="1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141"/>
      <c r="O3" s="141"/>
      <c r="P3" s="142" t="s">
        <v>83</v>
      </c>
      <c r="Q3" s="144">
        <f>Cockpit_monthly!H15</f>
        <v>25</v>
      </c>
      <c r="R3" s="141"/>
      <c r="S3" s="141"/>
      <c r="U3" s="159"/>
      <c r="V3" s="166"/>
      <c r="W3" s="160" t="s">
        <v>83</v>
      </c>
      <c r="X3" s="162">
        <f>Cockpit_monthly!H30</f>
        <v>15</v>
      </c>
      <c r="Y3" s="159"/>
      <c r="Z3" s="159"/>
      <c r="AB3" s="153"/>
      <c r="AC3" s="148"/>
      <c r="AD3" s="142" t="s">
        <v>85</v>
      </c>
      <c r="AE3" s="145">
        <f>Cockpit_monthly!E47</f>
        <v>0.05</v>
      </c>
      <c r="AF3" s="141"/>
      <c r="AG3" s="141"/>
    </row>
    <row r="4" spans="1:38" customFormat="1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141"/>
      <c r="O4" s="141"/>
      <c r="P4" s="142" t="s">
        <v>84</v>
      </c>
      <c r="Q4" s="145">
        <f>Cockpit_monthly!E17</f>
        <v>0.7</v>
      </c>
      <c r="R4" s="141"/>
      <c r="S4" s="141"/>
      <c r="U4" s="159"/>
      <c r="V4" s="166"/>
      <c r="W4" s="160" t="s">
        <v>84</v>
      </c>
      <c r="X4" s="163">
        <f>Cockpit_monthly!E32</f>
        <v>0.7</v>
      </c>
      <c r="Y4" s="159"/>
      <c r="Z4" s="159"/>
      <c r="AB4" s="153"/>
      <c r="AC4" s="148"/>
      <c r="AD4" s="142" t="s">
        <v>87</v>
      </c>
      <c r="AE4" s="145">
        <f>Cockpit_monthly!H47</f>
        <v>0.75</v>
      </c>
      <c r="AF4" s="141"/>
      <c r="AG4" s="141"/>
    </row>
    <row r="5" spans="1:38" customFormat="1">
      <c r="A5" s="40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141"/>
      <c r="O5" s="141"/>
      <c r="P5" s="142" t="s">
        <v>86</v>
      </c>
      <c r="Q5" s="145">
        <f>Cockpit_monthly!H17</f>
        <v>0.3</v>
      </c>
      <c r="R5" s="141"/>
      <c r="S5" s="141"/>
      <c r="U5" s="159"/>
      <c r="V5" s="166"/>
      <c r="W5" s="160" t="s">
        <v>86</v>
      </c>
      <c r="X5" s="163">
        <f>Cockpit_monthly!H32</f>
        <v>0.3</v>
      </c>
      <c r="Y5" s="159"/>
      <c r="Z5" s="159"/>
      <c r="AB5" s="153"/>
      <c r="AC5" s="148"/>
      <c r="AD5" s="142" t="s">
        <v>88</v>
      </c>
      <c r="AE5" s="145">
        <f>Cockpit_monthly!E48</f>
        <v>0</v>
      </c>
      <c r="AF5" s="141"/>
      <c r="AG5" s="141"/>
    </row>
    <row r="6" spans="1:38" customFormat="1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141"/>
      <c r="O6" s="141"/>
      <c r="P6" s="142" t="s">
        <v>92</v>
      </c>
      <c r="Q6" s="145">
        <f>Cockpit_monthly!E19</f>
        <v>0.33</v>
      </c>
      <c r="R6" s="141"/>
      <c r="S6" s="141"/>
      <c r="U6" s="159"/>
      <c r="V6" s="166"/>
      <c r="W6" s="160" t="s">
        <v>92</v>
      </c>
      <c r="X6" s="163">
        <f>Cockpit_monthly!E34</f>
        <v>0.33</v>
      </c>
      <c r="Y6" s="159"/>
      <c r="Z6" s="159"/>
      <c r="AB6" s="153"/>
      <c r="AC6" s="148"/>
      <c r="AD6" s="142" t="s">
        <v>89</v>
      </c>
      <c r="AE6" s="145">
        <f>Cockpit_monthly!H48</f>
        <v>0.2</v>
      </c>
      <c r="AF6" s="141"/>
      <c r="AG6" s="141"/>
    </row>
    <row r="7" spans="1:38" customFormat="1">
      <c r="A7" s="239"/>
      <c r="B7" s="240"/>
      <c r="C7" s="239"/>
      <c r="D7" s="239"/>
      <c r="E7" s="239"/>
      <c r="F7" s="60"/>
      <c r="G7" s="60"/>
      <c r="H7" s="60"/>
      <c r="I7" s="60"/>
      <c r="J7" s="60"/>
      <c r="K7" s="60"/>
      <c r="L7" s="60"/>
      <c r="M7" s="60"/>
      <c r="N7" s="141"/>
      <c r="O7" s="141"/>
      <c r="P7" s="142" t="s">
        <v>90</v>
      </c>
      <c r="Q7" s="146">
        <f>Cockpit_monthly!H19</f>
        <v>20</v>
      </c>
      <c r="R7" s="141"/>
      <c r="S7" s="141"/>
      <c r="U7" s="159"/>
      <c r="V7" s="166"/>
      <c r="W7" s="160" t="s">
        <v>90</v>
      </c>
      <c r="X7" s="164">
        <f>Cockpit_monthly!H34</f>
        <v>20</v>
      </c>
      <c r="Y7" s="159"/>
      <c r="Z7" s="159"/>
      <c r="AB7" s="153"/>
      <c r="AC7" s="148"/>
      <c r="AD7" s="142" t="s">
        <v>40</v>
      </c>
      <c r="AE7" s="147">
        <f>Cockpit_monthly!E50</f>
        <v>110</v>
      </c>
      <c r="AF7" s="141"/>
      <c r="AG7" s="141"/>
    </row>
    <row r="8" spans="1:38" customFormat="1">
      <c r="A8" s="239"/>
      <c r="B8" s="239"/>
      <c r="C8" s="239"/>
      <c r="D8" s="239"/>
      <c r="E8" s="239"/>
      <c r="F8" s="60"/>
      <c r="G8" s="60"/>
      <c r="H8" s="60"/>
      <c r="I8" s="60"/>
      <c r="J8" s="60"/>
      <c r="K8" s="60"/>
      <c r="L8" s="60"/>
      <c r="M8" s="60"/>
      <c r="N8" s="141"/>
      <c r="O8" s="141"/>
      <c r="P8" s="142" t="s">
        <v>40</v>
      </c>
      <c r="Q8" s="147">
        <f>Cockpit_monthly!E21</f>
        <v>110</v>
      </c>
      <c r="R8" s="141"/>
      <c r="S8" s="141"/>
      <c r="U8" s="159"/>
      <c r="V8" s="166"/>
      <c r="W8" s="160" t="s">
        <v>40</v>
      </c>
      <c r="X8" s="165">
        <f>Cockpit_monthly!E36</f>
        <v>110</v>
      </c>
      <c r="Y8" s="159"/>
      <c r="Z8" s="159"/>
      <c r="AB8" s="153"/>
      <c r="AC8" s="148"/>
      <c r="AD8" s="142" t="s">
        <v>199</v>
      </c>
      <c r="AE8" s="147">
        <f>Cockpit_monthly!H50</f>
        <v>220</v>
      </c>
      <c r="AF8" s="141"/>
      <c r="AG8" s="141"/>
    </row>
    <row r="9" spans="1:38" customFormat="1" ht="15.65" customHeight="1">
      <c r="A9" s="239"/>
      <c r="B9" s="239"/>
      <c r="C9" s="239"/>
      <c r="D9" s="239"/>
      <c r="E9" s="239"/>
      <c r="F9" s="60"/>
      <c r="G9" s="60"/>
      <c r="H9" s="60"/>
      <c r="I9" s="60"/>
      <c r="J9" s="60"/>
      <c r="K9" s="60"/>
      <c r="L9" s="60"/>
      <c r="M9" s="60"/>
      <c r="N9" s="148"/>
      <c r="O9" s="141"/>
      <c r="P9" s="142" t="s">
        <v>199</v>
      </c>
      <c r="Q9" s="147">
        <f>Cockpit_monthly!H21</f>
        <v>220</v>
      </c>
      <c r="R9" s="148"/>
      <c r="S9" s="148"/>
      <c r="U9" s="166"/>
      <c r="V9" s="166"/>
      <c r="W9" s="160" t="s">
        <v>199</v>
      </c>
      <c r="X9" s="165">
        <f>Cockpit_monthly!H36</f>
        <v>220</v>
      </c>
      <c r="Y9" s="166"/>
      <c r="Z9" s="166"/>
      <c r="AB9" s="148"/>
      <c r="AC9" s="141"/>
      <c r="AD9" s="141"/>
      <c r="AE9" s="148"/>
      <c r="AF9" s="148"/>
      <c r="AG9" s="148"/>
    </row>
    <row r="10" spans="1:38" customFormat="1">
      <c r="A10" s="40"/>
      <c r="B10" s="40"/>
      <c r="N10" s="148"/>
      <c r="O10" s="148"/>
      <c r="P10" s="148"/>
      <c r="Q10" s="148"/>
      <c r="R10" s="148"/>
      <c r="S10" s="148"/>
      <c r="U10" s="166"/>
      <c r="V10" s="166"/>
      <c r="W10" s="166"/>
      <c r="X10" s="166"/>
      <c r="Y10" s="166"/>
      <c r="Z10" s="166"/>
      <c r="AB10" s="148"/>
      <c r="AC10" s="148"/>
      <c r="AD10" s="148"/>
      <c r="AE10" s="148"/>
      <c r="AF10" s="148"/>
      <c r="AG10" s="148"/>
    </row>
    <row r="11" spans="1:38" customFormat="1">
      <c r="A11" s="45" t="s">
        <v>91</v>
      </c>
      <c r="B11" s="45" t="s">
        <v>15</v>
      </c>
      <c r="C11" s="45" t="s">
        <v>16</v>
      </c>
      <c r="D11" s="45" t="s">
        <v>17</v>
      </c>
      <c r="E11" s="45" t="s">
        <v>29</v>
      </c>
      <c r="F11" s="45" t="s">
        <v>188</v>
      </c>
      <c r="G11" s="45" t="s">
        <v>189</v>
      </c>
      <c r="H11" s="45" t="s">
        <v>190</v>
      </c>
      <c r="I11" s="45" t="s">
        <v>181</v>
      </c>
      <c r="J11" s="45" t="s">
        <v>183</v>
      </c>
      <c r="K11" s="45" t="s">
        <v>182</v>
      </c>
      <c r="L11" s="45" t="s">
        <v>184</v>
      </c>
      <c r="M11" s="45" t="s">
        <v>185</v>
      </c>
      <c r="N11" s="153"/>
      <c r="O11" s="149" t="s">
        <v>272</v>
      </c>
      <c r="P11" s="149" t="s">
        <v>40</v>
      </c>
      <c r="Q11" s="149" t="s">
        <v>41</v>
      </c>
      <c r="R11" s="150" t="s">
        <v>79</v>
      </c>
      <c r="S11" s="151"/>
      <c r="U11" s="25"/>
      <c r="V11" s="167" t="s">
        <v>272</v>
      </c>
      <c r="W11" s="167" t="s">
        <v>40</v>
      </c>
      <c r="X11" s="167" t="s">
        <v>41</v>
      </c>
      <c r="Y11" s="168" t="s">
        <v>79</v>
      </c>
      <c r="Z11" s="169"/>
      <c r="AB11" s="153"/>
      <c r="AC11" s="149" t="s">
        <v>272</v>
      </c>
      <c r="AD11" s="149" t="s">
        <v>40</v>
      </c>
      <c r="AE11" s="149" t="s">
        <v>41</v>
      </c>
      <c r="AF11" s="150" t="s">
        <v>79</v>
      </c>
      <c r="AG11" s="151"/>
    </row>
    <row r="12" spans="1:38" customFormat="1">
      <c r="A12" s="183" t="str">
        <f>_xlfn.CONCAT("Q",C12," ",B12)</f>
        <v>Q1 2022</v>
      </c>
      <c r="B12" s="184">
        <v>2022</v>
      </c>
      <c r="C12" s="184">
        <v>1</v>
      </c>
      <c r="D12" s="184">
        <v>1</v>
      </c>
      <c r="E12" s="185">
        <f>IF(Cockpit_monthly!$H$3=2,(235.333333333333)*'Generated data'!$B$6,235.333333333333)</f>
        <v>235.333333333333</v>
      </c>
      <c r="F12" s="186">
        <f>'Prices S_ACS'!T239</f>
        <v>210.33333333333334</v>
      </c>
      <c r="G12" s="186">
        <f>'Prices S_ACS'!U239</f>
        <v>159.66666666666666</v>
      </c>
      <c r="H12" s="186">
        <f>'Prices S_ACS'!V239</f>
        <v>217.2</v>
      </c>
      <c r="I12" s="186">
        <f>'Prices S_ACS'!W239</f>
        <v>260</v>
      </c>
      <c r="J12" s="186">
        <f>'Prices S_ACS'!X239</f>
        <v>230</v>
      </c>
      <c r="K12" s="186">
        <f t="shared" ref="K12:L14" si="0">I12</f>
        <v>260</v>
      </c>
      <c r="L12" s="186">
        <f>J12</f>
        <v>230</v>
      </c>
      <c r="M12" s="186">
        <f>'Phosphate monthly prices'!BH419</f>
        <v>726.25</v>
      </c>
      <c r="N12" s="153"/>
      <c r="O12" s="144">
        <f>IF(Cockpit_monthly!$H$3=2,($Q$2*(($Q$4*J12+$Q$5*I12)*$Q$6+$Q$7)+$Q$3)*'Generated data'!$B$6,$Q$2*(($Q$4*J12+$Q$5*I12)*$Q$6+$Q$7)+$Q$3)</f>
        <v>153.53100000000001</v>
      </c>
      <c r="P12" s="144">
        <f t="shared" ref="P12:P43" si="1">$Q$8</f>
        <v>110</v>
      </c>
      <c r="Q12" s="144">
        <f t="shared" ref="Q12:Q43" si="2">$Q$9</f>
        <v>220</v>
      </c>
      <c r="R12" s="144">
        <f t="shared" ref="R12:R43" si="3">E12-O12</f>
        <v>81.802333333332996</v>
      </c>
      <c r="S12" s="143"/>
      <c r="U12" s="25"/>
      <c r="V12" s="162">
        <f>IF(Cockpit_monthly!$H$3=2,($X$2*(($X$4*K12+$X$5*L12)*$X$6+$X$7)+$X$3)*'Generated data'!$B$6,$X$2*(($X$4*K12+$X$5*L12)*$X$6+$X$7)+$X$3)</f>
        <v>158.96199999999999</v>
      </c>
      <c r="W12" s="162">
        <f t="shared" ref="W12:W43" si="4">$X$8</f>
        <v>110</v>
      </c>
      <c r="X12" s="162">
        <f t="shared" ref="X12:X43" si="5">$X$9</f>
        <v>220</v>
      </c>
      <c r="Y12" s="162">
        <f t="shared" ref="Y12:Y43" si="6">E12-V12</f>
        <v>76.371333333333013</v>
      </c>
      <c r="Z12" s="161"/>
      <c r="AB12" s="153"/>
      <c r="AC12" s="144">
        <f>$AE$2*($AE$3*E12+$AE$4*F12+$AE$5*G12+$AE$6*H12)</f>
        <v>212.95666666666665</v>
      </c>
      <c r="AD12" s="144">
        <f t="shared" ref="AD12:AD43" si="7">$AE$7</f>
        <v>110</v>
      </c>
      <c r="AE12" s="144">
        <f t="shared" ref="AE12:AE43" si="8">$AE$8</f>
        <v>220</v>
      </c>
      <c r="AF12" s="144">
        <f t="shared" ref="AF12:AF43" si="9">E12-AC12</f>
        <v>22.376666666666353</v>
      </c>
      <c r="AG12" s="143"/>
    </row>
    <row r="13" spans="1:38" customFormat="1">
      <c r="A13" s="183" t="str">
        <f t="shared" ref="A13:A59" si="10">_xlfn.CONCAT("Q",C13," ",B13)</f>
        <v>Q1 2022</v>
      </c>
      <c r="B13" s="184">
        <v>2022</v>
      </c>
      <c r="C13" s="184">
        <v>1</v>
      </c>
      <c r="D13" s="184">
        <v>2</v>
      </c>
      <c r="E13" s="185">
        <f>IF(Cockpit_monthly!$H$3=2,(236.333333333333)*'Generated data'!$B$6,236.333333333333)</f>
        <v>236.333333333333</v>
      </c>
      <c r="F13" s="186">
        <f>'Prices S_ACS'!T240</f>
        <v>211.33333333333334</v>
      </c>
      <c r="G13" s="186">
        <f>'Prices S_ACS'!U240</f>
        <v>161.66666666666666</v>
      </c>
      <c r="H13" s="186">
        <f>'Prices S_ACS'!V240</f>
        <v>209.75</v>
      </c>
      <c r="I13" s="186">
        <f>'Prices S_ACS'!W240</f>
        <v>283.75</v>
      </c>
      <c r="J13" s="186">
        <f>'Prices S_ACS'!X240</f>
        <v>233</v>
      </c>
      <c r="K13" s="186">
        <f t="shared" si="0"/>
        <v>283.75</v>
      </c>
      <c r="L13" s="186">
        <f>J13</f>
        <v>233</v>
      </c>
      <c r="M13" s="186">
        <f>'Phosphate monthly prices'!BH420</f>
        <v>850</v>
      </c>
      <c r="N13" s="153"/>
      <c r="O13" s="144">
        <f>IF(Cockpit_monthly!$H$3=2,($Q$2*(($Q$4*J13+$Q$5*I13)*$Q$6+$Q$7)+$Q$3)*'Generated data'!$B$6,$Q$2*(($Q$4*J13+$Q$5*I13)*$Q$6+$Q$7)+$Q$3)</f>
        <v>157.48852500000001</v>
      </c>
      <c r="P13" s="144">
        <f t="shared" si="1"/>
        <v>110</v>
      </c>
      <c r="Q13" s="144">
        <f t="shared" si="2"/>
        <v>220</v>
      </c>
      <c r="R13" s="144">
        <f t="shared" si="3"/>
        <v>78.844808333332992</v>
      </c>
      <c r="S13" s="143"/>
      <c r="U13" s="25"/>
      <c r="V13" s="162">
        <f>IF(Cockpit_monthly!$H$3=2,($X$2*(($X$4*K13+$X$5*L13)*$X$6+$X$7)+$X$3)*'Generated data'!$B$6,$X$2*(($X$4*K13+$X$5*L13)*$X$6+$X$7)+$X$3)</f>
        <v>167.05854999999997</v>
      </c>
      <c r="W13" s="162">
        <f t="shared" si="4"/>
        <v>110</v>
      </c>
      <c r="X13" s="162">
        <f t="shared" si="5"/>
        <v>220</v>
      </c>
      <c r="Y13" s="162">
        <f t="shared" si="6"/>
        <v>69.274783333333033</v>
      </c>
      <c r="Z13" s="161"/>
      <c r="AB13" s="153"/>
      <c r="AC13" s="144">
        <f t="shared" ref="AC13:AC44" si="11">$AE$2*($AE$3*E12+$AE$4*F12+$AE$5*G12+$AE$6*H12)</f>
        <v>212.95666666666665</v>
      </c>
      <c r="AD13" s="144">
        <f t="shared" si="7"/>
        <v>110</v>
      </c>
      <c r="AE13" s="144">
        <f t="shared" si="8"/>
        <v>220</v>
      </c>
      <c r="AF13" s="144">
        <f t="shared" si="9"/>
        <v>23.376666666666353</v>
      </c>
      <c r="AG13" s="143"/>
    </row>
    <row r="14" spans="1:38" customFormat="1">
      <c r="A14" s="183" t="str">
        <f t="shared" si="10"/>
        <v>Q1 2022</v>
      </c>
      <c r="B14" s="184">
        <v>2022</v>
      </c>
      <c r="C14" s="184">
        <v>1</v>
      </c>
      <c r="D14" s="184">
        <v>3</v>
      </c>
      <c r="E14" s="185">
        <f>IF(Cockpit_monthly!$H$3=2,(247.9)*'Generated data'!$B$6,247.9)</f>
        <v>247.9</v>
      </c>
      <c r="F14" s="186">
        <f>'Prices S_ACS'!T241</f>
        <v>222.9</v>
      </c>
      <c r="G14" s="186">
        <f>'Prices S_ACS'!U241</f>
        <v>153.63333333333333</v>
      </c>
      <c r="H14" s="186">
        <f>'Prices S_ACS'!V241</f>
        <v>186.37</v>
      </c>
      <c r="I14" s="186">
        <f>'Prices S_ACS'!W241</f>
        <v>307.25</v>
      </c>
      <c r="J14" s="186">
        <f>'Prices S_ACS'!X241</f>
        <v>233</v>
      </c>
      <c r="K14" s="186">
        <f t="shared" si="0"/>
        <v>307.25</v>
      </c>
      <c r="L14" s="186">
        <f t="shared" si="0"/>
        <v>233</v>
      </c>
      <c r="M14" s="186">
        <f>'Phosphate monthly prices'!BH421</f>
        <v>900</v>
      </c>
      <c r="N14" s="153"/>
      <c r="O14" s="144">
        <f>IF(Cockpit_monthly!$H$3=2,($Q$2*(($Q$4*J14+$Q$5*I14)*$Q$6+$Q$7)+$Q$3)*'Generated data'!$B$6,$Q$2*(($Q$4*J14+$Q$5*I14)*$Q$6+$Q$7)+$Q$3)</f>
        <v>160.51297499999998</v>
      </c>
      <c r="P14" s="144">
        <f t="shared" si="1"/>
        <v>110</v>
      </c>
      <c r="Q14" s="144">
        <f t="shared" si="2"/>
        <v>220</v>
      </c>
      <c r="R14" s="144">
        <f t="shared" si="3"/>
        <v>87.387025000000023</v>
      </c>
      <c r="S14" s="143"/>
      <c r="U14" s="25"/>
      <c r="V14" s="162">
        <f>IF(Cockpit_monthly!$H$3=2,($X$2*(($X$4*K14+$X$5*L14)*$X$6+$X$7)+$X$3)*'Generated data'!$B$6,$X$2*(($X$4*K14+$X$5*L14)*$X$6+$X$7)+$X$3)</f>
        <v>174.65844999999999</v>
      </c>
      <c r="W14" s="162">
        <f t="shared" si="4"/>
        <v>110</v>
      </c>
      <c r="X14" s="162">
        <f t="shared" si="5"/>
        <v>220</v>
      </c>
      <c r="Y14" s="162">
        <f t="shared" si="6"/>
        <v>73.241550000000018</v>
      </c>
      <c r="Z14" s="161"/>
      <c r="AB14" s="153"/>
      <c r="AC14" s="144">
        <f t="shared" si="11"/>
        <v>212.26666666666665</v>
      </c>
      <c r="AD14" s="144">
        <f t="shared" si="7"/>
        <v>110</v>
      </c>
      <c r="AE14" s="144">
        <f t="shared" si="8"/>
        <v>220</v>
      </c>
      <c r="AF14" s="144">
        <f t="shared" si="9"/>
        <v>35.633333333333354</v>
      </c>
      <c r="AG14" s="143"/>
    </row>
    <row r="15" spans="1:38" customFormat="1">
      <c r="A15" s="183" t="str">
        <f t="shared" si="10"/>
        <v>Q2 2022</v>
      </c>
      <c r="B15" s="184">
        <v>2022</v>
      </c>
      <c r="C15" s="184">
        <v>2</v>
      </c>
      <c r="D15" s="184">
        <v>4</v>
      </c>
      <c r="E15" s="185">
        <f>IF(Cockpit_monthly!$H$3=2,(258.333333333333)*'Generated data'!$B$6,258.333333333333)</f>
        <v>258.33333333333297</v>
      </c>
      <c r="F15" s="186">
        <f>'Prices S_ACS'!T242</f>
        <v>233.33333333333334</v>
      </c>
      <c r="G15" s="186">
        <f>'Prices S_ACS'!U242</f>
        <v>150.58333333333334</v>
      </c>
      <c r="H15" s="186">
        <f>'Prices S_ACS'!V242</f>
        <v>197</v>
      </c>
      <c r="I15" s="186">
        <f>'Prices S_ACS'!W242</f>
        <v>340.25</v>
      </c>
      <c r="J15" s="186">
        <f>'Prices S_ACS'!X242</f>
        <v>299</v>
      </c>
      <c r="K15" s="186">
        <f>AVERAGE(I12:I14)</f>
        <v>283.66666666666669</v>
      </c>
      <c r="L15" s="186">
        <f>AVERAGE(J12:J14)</f>
        <v>232</v>
      </c>
      <c r="M15" s="186">
        <f>'Phosphate monthly prices'!BH422</f>
        <v>902.75</v>
      </c>
      <c r="N15" s="153"/>
      <c r="O15" s="144">
        <f>IF(Cockpit_monthly!$H$3=2,($Q$2*(($Q$4*J15+$Q$5*I15)*$Q$6+$Q$7)+$Q$3)*'Generated data'!$B$6,$Q$2*(($Q$4*J15+$Q$5*I15)*$Q$6+$Q$7)+$Q$3)</f>
        <v>184.57987500000002</v>
      </c>
      <c r="P15" s="144">
        <f t="shared" si="1"/>
        <v>110</v>
      </c>
      <c r="Q15" s="144">
        <f t="shared" si="2"/>
        <v>220</v>
      </c>
      <c r="R15" s="144">
        <f t="shared" si="3"/>
        <v>73.753458333332958</v>
      </c>
      <c r="S15" s="143"/>
      <c r="U15" s="25"/>
      <c r="V15" s="162">
        <f>IF(Cockpit_monthly!$H$3=2,($X$2*(($X$4*K15+$X$5*L15)*$X$6+$X$7)+$X$3)*'Generated data'!$B$6,$X$2*(($X$4*K15+$X$5*L15)*$X$6+$X$7)+$X$3)</f>
        <v>166.89299999999997</v>
      </c>
      <c r="W15" s="162">
        <f t="shared" si="4"/>
        <v>110</v>
      </c>
      <c r="X15" s="162">
        <f t="shared" si="5"/>
        <v>220</v>
      </c>
      <c r="Y15" s="162">
        <f t="shared" si="6"/>
        <v>91.440333333333001</v>
      </c>
      <c r="Z15" s="161"/>
      <c r="AB15" s="153"/>
      <c r="AC15" s="144">
        <f t="shared" si="11"/>
        <v>216.84400000000002</v>
      </c>
      <c r="AD15" s="144">
        <f t="shared" si="7"/>
        <v>110</v>
      </c>
      <c r="AE15" s="144">
        <f t="shared" si="8"/>
        <v>220</v>
      </c>
      <c r="AF15" s="144">
        <f t="shared" si="9"/>
        <v>41.489333333332951</v>
      </c>
      <c r="AG15" s="143"/>
    </row>
    <row r="16" spans="1:38" customFormat="1">
      <c r="A16" s="183" t="str">
        <f t="shared" si="10"/>
        <v>Q2 2022</v>
      </c>
      <c r="B16" s="184">
        <v>2022</v>
      </c>
      <c r="C16" s="184">
        <v>2</v>
      </c>
      <c r="D16" s="184">
        <v>5</v>
      </c>
      <c r="E16" s="185">
        <f>IF(Cockpit_monthly!$H$3=2,(259)*'Generated data'!$B$6,259)</f>
        <v>259</v>
      </c>
      <c r="F16" s="186">
        <f>'Prices S_ACS'!T243</f>
        <v>234</v>
      </c>
      <c r="G16" s="186">
        <f>'Prices S_ACS'!U243</f>
        <v>146.16666666666666</v>
      </c>
      <c r="H16" s="186">
        <f>'Prices S_ACS'!V243</f>
        <v>192.15</v>
      </c>
      <c r="I16" s="186">
        <f>'Prices S_ACS'!W243</f>
        <v>358.25</v>
      </c>
      <c r="J16" s="186">
        <f>'Prices S_ACS'!X243</f>
        <v>321</v>
      </c>
      <c r="K16" s="186">
        <f t="shared" ref="K16:L23" si="12">AVERAGE(I13:I15)</f>
        <v>310.41666666666669</v>
      </c>
      <c r="L16" s="186">
        <f t="shared" si="12"/>
        <v>255</v>
      </c>
      <c r="M16" s="186">
        <f>'Phosphate monthly prices'!BH423</f>
        <v>902.25</v>
      </c>
      <c r="N16" s="153"/>
      <c r="O16" s="144">
        <f>IF(Cockpit_monthly!$H$3=2,($Q$2*(($Q$4*J16+$Q$5*I16)*$Q$6+$Q$7)+$Q$3)*'Generated data'!$B$6,$Q$2*(($Q$4*J16+$Q$5*I16)*$Q$6+$Q$7)+$Q$3)</f>
        <v>193.503075</v>
      </c>
      <c r="P16" s="144">
        <f t="shared" si="1"/>
        <v>110</v>
      </c>
      <c r="Q16" s="144">
        <f t="shared" si="2"/>
        <v>220</v>
      </c>
      <c r="R16" s="144">
        <f t="shared" si="3"/>
        <v>65.496925000000005</v>
      </c>
      <c r="S16" s="143"/>
      <c r="U16" s="25"/>
      <c r="V16" s="162">
        <f>IF(Cockpit_monthly!$H$3=2,($X$2*(($X$4*K16+$X$5*L16)*$X$6+$X$7)+$X$3)*'Generated data'!$B$6,$X$2*(($X$4*K16+$X$5*L16)*$X$6+$X$7)+$X$3)</f>
        <v>178.73174999999998</v>
      </c>
      <c r="W16" s="162">
        <f t="shared" si="4"/>
        <v>110</v>
      </c>
      <c r="X16" s="162">
        <f t="shared" si="5"/>
        <v>220</v>
      </c>
      <c r="Y16" s="162">
        <f t="shared" si="6"/>
        <v>80.268250000000023</v>
      </c>
      <c r="Z16" s="161"/>
      <c r="AB16" s="153"/>
      <c r="AC16" s="144">
        <f t="shared" si="11"/>
        <v>227.31666666666666</v>
      </c>
      <c r="AD16" s="144">
        <f t="shared" si="7"/>
        <v>110</v>
      </c>
      <c r="AE16" s="144">
        <f t="shared" si="8"/>
        <v>220</v>
      </c>
      <c r="AF16" s="144">
        <f t="shared" si="9"/>
        <v>31.683333333333337</v>
      </c>
      <c r="AG16" s="143"/>
    </row>
    <row r="17" spans="1:33" customFormat="1">
      <c r="A17" s="183" t="str">
        <f t="shared" si="10"/>
        <v>Q2 2022</v>
      </c>
      <c r="B17" s="184">
        <v>2022</v>
      </c>
      <c r="C17" s="184">
        <v>2</v>
      </c>
      <c r="D17" s="184">
        <v>6</v>
      </c>
      <c r="E17" s="185">
        <f>IF(Cockpit_monthly!$H$3=2,(261)*'Generated data'!$B$6,261)</f>
        <v>261</v>
      </c>
      <c r="F17" s="186">
        <f>'Prices S_ACS'!T244</f>
        <v>236</v>
      </c>
      <c r="G17" s="186">
        <f>'Prices S_ACS'!U244</f>
        <v>148.46666666666667</v>
      </c>
      <c r="H17" s="186">
        <f>'Prices S_ACS'!V244</f>
        <v>189.6</v>
      </c>
      <c r="I17" s="186">
        <f>'Prices S_ACS'!W244</f>
        <v>460.6</v>
      </c>
      <c r="J17" s="186">
        <f>'Prices S_ACS'!X244</f>
        <v>321</v>
      </c>
      <c r="K17" s="186">
        <f t="shared" si="12"/>
        <v>335.25</v>
      </c>
      <c r="L17" s="186">
        <f t="shared" si="12"/>
        <v>284.33333333333331</v>
      </c>
      <c r="M17" s="186">
        <f>'Phosphate monthly prices'!BH424</f>
        <v>1100.4000000000001</v>
      </c>
      <c r="N17" s="153"/>
      <c r="O17" s="144">
        <f>IF(Cockpit_monthly!$H$3=2,($Q$2*(($Q$4*J17+$Q$5*I17)*$Q$6+$Q$7)+$Q$3)*'Generated data'!$B$6,$Q$2*(($Q$4*J17+$Q$5*I17)*$Q$6+$Q$7)+$Q$3)</f>
        <v>206.67552000000003</v>
      </c>
      <c r="P17" s="144">
        <f t="shared" si="1"/>
        <v>110</v>
      </c>
      <c r="Q17" s="144">
        <f t="shared" si="2"/>
        <v>220</v>
      </c>
      <c r="R17" s="144">
        <f t="shared" si="3"/>
        <v>54.324479999999966</v>
      </c>
      <c r="S17" s="143"/>
      <c r="U17" s="25"/>
      <c r="V17" s="162">
        <f>IF(Cockpit_monthly!$H$3=2,($X$2*(($X$4*K17+$X$5*L17)*$X$6+$X$7)+$X$3)*'Generated data'!$B$6,$X$2*(($X$4*K17+$X$5*L17)*$X$6+$X$7)+$X$3)</f>
        <v>190.82844999999998</v>
      </c>
      <c r="W17" s="162">
        <f t="shared" si="4"/>
        <v>110</v>
      </c>
      <c r="X17" s="162">
        <f t="shared" si="5"/>
        <v>220</v>
      </c>
      <c r="Y17" s="162">
        <f t="shared" si="6"/>
        <v>70.171550000000025</v>
      </c>
      <c r="Z17" s="161"/>
      <c r="AB17" s="153"/>
      <c r="AC17" s="144">
        <f t="shared" si="11"/>
        <v>226.88</v>
      </c>
      <c r="AD17" s="144">
        <f t="shared" si="7"/>
        <v>110</v>
      </c>
      <c r="AE17" s="144">
        <f t="shared" si="8"/>
        <v>220</v>
      </c>
      <c r="AF17" s="144">
        <f t="shared" si="9"/>
        <v>34.120000000000005</v>
      </c>
      <c r="AG17" s="143"/>
    </row>
    <row r="18" spans="1:33" customFormat="1">
      <c r="A18" s="183" t="str">
        <f t="shared" si="10"/>
        <v>Q3 2022</v>
      </c>
      <c r="B18" s="184">
        <v>2022</v>
      </c>
      <c r="C18" s="184">
        <v>3</v>
      </c>
      <c r="D18" s="184">
        <v>7</v>
      </c>
      <c r="E18" s="185">
        <f>IF(Cockpit_monthly!$H$3=2,(261.666666666667)*'Generated data'!$B$6,261.666666666667)</f>
        <v>261.66666666666703</v>
      </c>
      <c r="F18" s="186">
        <f>'Prices S_ACS'!T245</f>
        <v>236.66666666666666</v>
      </c>
      <c r="G18" s="186">
        <f>'Prices S_ACS'!U245</f>
        <v>159.66666666666669</v>
      </c>
      <c r="H18" s="186">
        <f>'Prices S_ACS'!V245</f>
        <v>201.10000000000002</v>
      </c>
      <c r="I18" s="186">
        <f>'Prices S_ACS'!W245</f>
        <v>513.5</v>
      </c>
      <c r="J18" s="186">
        <f>'Prices S_ACS'!X245</f>
        <v>440</v>
      </c>
      <c r="K18" s="186">
        <f t="shared" si="12"/>
        <v>386.36666666666662</v>
      </c>
      <c r="L18" s="186">
        <f t="shared" si="12"/>
        <v>313.66666666666669</v>
      </c>
      <c r="M18" s="186">
        <f>'Phosphate monthly prices'!BH425</f>
        <v>1250</v>
      </c>
      <c r="N18" s="153"/>
      <c r="O18" s="144">
        <f>IF(Cockpit_monthly!$H$3=2,($Q$2*(($Q$4*J18+$Q$5*I18)*$Q$6+$Q$7)+$Q$3)*'Generated data'!$B$6,$Q$2*(($Q$4*J18+$Q$5*I18)*$Q$6+$Q$7)+$Q$3)</f>
        <v>249.21944999999999</v>
      </c>
      <c r="P18" s="144">
        <f t="shared" si="1"/>
        <v>110</v>
      </c>
      <c r="Q18" s="144">
        <f t="shared" si="2"/>
        <v>220</v>
      </c>
      <c r="R18" s="144">
        <f t="shared" si="3"/>
        <v>12.447216666667032</v>
      </c>
      <c r="S18" s="143"/>
      <c r="U18" s="25"/>
      <c r="V18" s="162">
        <f>IF(Cockpit_monthly!$H$3=2,($X$2*(($X$4*K18+$X$5*L18)*$X$6+$X$7)+$X$3)*'Generated data'!$B$6,$X$2*(($X$4*K18+$X$5*L18)*$X$6+$X$7)+$X$3)</f>
        <v>211.42517999999998</v>
      </c>
      <c r="W18" s="162">
        <f t="shared" si="4"/>
        <v>110</v>
      </c>
      <c r="X18" s="162">
        <f t="shared" si="5"/>
        <v>220</v>
      </c>
      <c r="Y18" s="162">
        <f t="shared" si="6"/>
        <v>50.241486666667043</v>
      </c>
      <c r="Z18" s="161"/>
      <c r="AB18" s="153"/>
      <c r="AC18" s="144">
        <f t="shared" si="11"/>
        <v>227.97000000000003</v>
      </c>
      <c r="AD18" s="144">
        <f t="shared" si="7"/>
        <v>110</v>
      </c>
      <c r="AE18" s="144">
        <f t="shared" si="8"/>
        <v>220</v>
      </c>
      <c r="AF18" s="144">
        <f t="shared" si="9"/>
        <v>33.696666666666999</v>
      </c>
      <c r="AG18" s="143"/>
    </row>
    <row r="19" spans="1:33" customFormat="1">
      <c r="A19" s="183" t="str">
        <f t="shared" si="10"/>
        <v>Q3 2022</v>
      </c>
      <c r="B19" s="184">
        <v>2022</v>
      </c>
      <c r="C19" s="184">
        <v>3</v>
      </c>
      <c r="D19" s="184">
        <v>8</v>
      </c>
      <c r="E19" s="185">
        <f>IF(Cockpit_monthly!$H$3=2,(261.666666666667)*'Generated data'!$B$6,261.666666666667)</f>
        <v>261.66666666666703</v>
      </c>
      <c r="F19" s="186">
        <f>'Prices S_ACS'!T246</f>
        <v>236.66666666666666</v>
      </c>
      <c r="G19" s="186">
        <f>'Prices S_ACS'!U246</f>
        <v>171.75</v>
      </c>
      <c r="H19" s="186">
        <f>'Prices S_ACS'!V246</f>
        <v>214.65</v>
      </c>
      <c r="I19" s="186">
        <f>'Prices S_ACS'!W246</f>
        <v>531.5</v>
      </c>
      <c r="J19" s="186">
        <f>'Prices S_ACS'!X246</f>
        <v>440</v>
      </c>
      <c r="K19" s="186">
        <f t="shared" si="12"/>
        <v>444.11666666666662</v>
      </c>
      <c r="L19" s="186">
        <f t="shared" si="12"/>
        <v>360.66666666666669</v>
      </c>
      <c r="M19" s="186">
        <f>'Phosphate monthly prices'!BH426</f>
        <v>1232</v>
      </c>
      <c r="N19" s="153"/>
      <c r="O19" s="144">
        <f>IF(Cockpit_monthly!$H$3=2,($Q$2*(($Q$4*J19+$Q$5*I19)*$Q$6+$Q$7)+$Q$3)*'Generated data'!$B$6,$Q$2*(($Q$4*J19+$Q$5*I19)*$Q$6+$Q$7)+$Q$3)</f>
        <v>251.53605000000002</v>
      </c>
      <c r="P19" s="144">
        <f t="shared" si="1"/>
        <v>110</v>
      </c>
      <c r="Q19" s="144">
        <f t="shared" si="2"/>
        <v>220</v>
      </c>
      <c r="R19" s="144">
        <f t="shared" si="3"/>
        <v>10.130616666667009</v>
      </c>
      <c r="S19" s="143"/>
      <c r="U19" s="25"/>
      <c r="V19" s="162">
        <f>IF(Cockpit_monthly!$H$3=2,($X$2*(($X$4*K19+$X$5*L19)*$X$6+$X$7)+$X$3)*'Generated data'!$B$6,$X$2*(($X$4*K19+$X$5*L19)*$X$6+$X$7)+$X$3)</f>
        <v>236.61572999999996</v>
      </c>
      <c r="W19" s="162">
        <f t="shared" si="4"/>
        <v>110</v>
      </c>
      <c r="X19" s="162">
        <f t="shared" si="5"/>
        <v>220</v>
      </c>
      <c r="Y19" s="162">
        <f t="shared" si="6"/>
        <v>25.05093666666707</v>
      </c>
      <c r="Z19" s="161"/>
      <c r="AB19" s="153"/>
      <c r="AC19" s="144">
        <f t="shared" si="11"/>
        <v>230.80333333333334</v>
      </c>
      <c r="AD19" s="144">
        <f t="shared" si="7"/>
        <v>110</v>
      </c>
      <c r="AE19" s="144">
        <f t="shared" si="8"/>
        <v>220</v>
      </c>
      <c r="AF19" s="144">
        <f t="shared" si="9"/>
        <v>30.863333333333685</v>
      </c>
      <c r="AG19" s="143"/>
    </row>
    <row r="20" spans="1:33" customFormat="1">
      <c r="A20" s="183" t="str">
        <f t="shared" si="10"/>
        <v>Q3 2022</v>
      </c>
      <c r="B20" s="184">
        <v>2022</v>
      </c>
      <c r="C20" s="184">
        <v>3</v>
      </c>
      <c r="D20" s="184">
        <v>9</v>
      </c>
      <c r="E20" s="185">
        <f>IF(Cockpit_monthly!$H$3=2,(261.533333333333)*'Generated data'!$B$6,261.533333333333)</f>
        <v>261.53333333333302</v>
      </c>
      <c r="F20" s="186">
        <f>'Prices S_ACS'!T247</f>
        <v>236.53333333333333</v>
      </c>
      <c r="G20" s="186">
        <f>'Prices S_ACS'!U247</f>
        <v>176</v>
      </c>
      <c r="H20" s="186">
        <f>'Prices S_ACS'!V247</f>
        <v>214.28</v>
      </c>
      <c r="I20" s="186">
        <f>'Prices S_ACS'!W247</f>
        <v>526.4</v>
      </c>
      <c r="J20" s="186">
        <f>'Prices S_ACS'!X247</f>
        <v>440</v>
      </c>
      <c r="K20" s="186">
        <f t="shared" si="12"/>
        <v>501.86666666666662</v>
      </c>
      <c r="L20" s="186">
        <f t="shared" si="12"/>
        <v>400.33333333333331</v>
      </c>
      <c r="M20" s="186">
        <f>'Phosphate monthly prices'!BH427</f>
        <v>1141</v>
      </c>
      <c r="N20" s="153"/>
      <c r="O20" s="144">
        <f>IF(Cockpit_monthly!$H$3=2,($Q$2*(($Q$4*J20+$Q$5*I20)*$Q$6+$Q$7)+$Q$3)*'Generated data'!$B$6,$Q$2*(($Q$4*J20+$Q$5*I20)*$Q$6+$Q$7)+$Q$3)</f>
        <v>250.87968000000001</v>
      </c>
      <c r="P20" s="144">
        <f t="shared" si="1"/>
        <v>110</v>
      </c>
      <c r="Q20" s="144">
        <f t="shared" si="2"/>
        <v>220</v>
      </c>
      <c r="R20" s="144">
        <f t="shared" si="3"/>
        <v>10.653653333333011</v>
      </c>
      <c r="S20" s="143"/>
      <c r="U20" s="25"/>
      <c r="V20" s="162">
        <f>IF(Cockpit_monthly!$H$3=2,($X$2*(($X$4*K20+$X$5*L20)*$X$6+$X$7)+$X$3)*'Generated data'!$B$6,$X$2*(($X$4*K20+$X$5*L20)*$X$6+$X$7)+$X$3)</f>
        <v>260.78987999999998</v>
      </c>
      <c r="W20" s="162">
        <f t="shared" si="4"/>
        <v>110</v>
      </c>
      <c r="X20" s="162">
        <f t="shared" si="5"/>
        <v>220</v>
      </c>
      <c r="Y20" s="162">
        <f t="shared" si="6"/>
        <v>0.74345333333303643</v>
      </c>
      <c r="Z20" s="161"/>
      <c r="AB20" s="153"/>
      <c r="AC20" s="144">
        <f t="shared" si="11"/>
        <v>233.51333333333335</v>
      </c>
      <c r="AD20" s="144">
        <f t="shared" si="7"/>
        <v>110</v>
      </c>
      <c r="AE20" s="144">
        <f t="shared" si="8"/>
        <v>220</v>
      </c>
      <c r="AF20" s="144">
        <f t="shared" si="9"/>
        <v>28.019999999999669</v>
      </c>
      <c r="AG20" s="143"/>
    </row>
    <row r="21" spans="1:33" customFormat="1">
      <c r="A21" s="183" t="str">
        <f t="shared" si="10"/>
        <v>Q4 2022</v>
      </c>
      <c r="B21" s="184">
        <v>2022</v>
      </c>
      <c r="C21" s="184">
        <v>4</v>
      </c>
      <c r="D21" s="184">
        <v>10</v>
      </c>
      <c r="E21" s="185">
        <f>IF(Cockpit_monthly!$H$3=2,(245.083333333333)*'Generated data'!$B$6,245.083333333333)</f>
        <v>245.083333333333</v>
      </c>
      <c r="F21" s="186">
        <f>'Prices S_ACS'!T248</f>
        <v>220.08333333333334</v>
      </c>
      <c r="G21" s="186">
        <f>'Prices S_ACS'!U248</f>
        <v>178.58333333333331</v>
      </c>
      <c r="H21" s="186">
        <f>'Prices S_ACS'!V248</f>
        <v>196.1</v>
      </c>
      <c r="I21" s="186">
        <f>'Prices S_ACS'!W248</f>
        <v>312.25</v>
      </c>
      <c r="J21" s="186">
        <f>'Prices S_ACS'!X248</f>
        <v>442.25</v>
      </c>
      <c r="K21" s="186">
        <f t="shared" si="12"/>
        <v>523.80000000000007</v>
      </c>
      <c r="L21" s="186">
        <f t="shared" si="12"/>
        <v>440</v>
      </c>
      <c r="M21" s="186">
        <f>'Phosphate monthly prices'!BH428</f>
        <v>978.5</v>
      </c>
      <c r="N21" s="153"/>
      <c r="O21" s="144">
        <f>IF(Cockpit_monthly!$H$3=2,($Q$2*(($Q$4*J21+$Q$5*I21)*$Q$6+$Q$7)+$Q$3)*'Generated data'!$B$6,$Q$2*(($Q$4*J21+$Q$5*I21)*$Q$6+$Q$7)+$Q$3)</f>
        <v>223.99425000000002</v>
      </c>
      <c r="P21" s="144">
        <f t="shared" si="1"/>
        <v>110</v>
      </c>
      <c r="Q21" s="144">
        <f t="shared" si="2"/>
        <v>220</v>
      </c>
      <c r="R21" s="144">
        <f t="shared" si="3"/>
        <v>21.089083333332979</v>
      </c>
      <c r="S21" s="143"/>
      <c r="U21" s="25"/>
      <c r="V21" s="162">
        <f>IF(Cockpit_monthly!$H$3=2,($X$2*(($X$4*K21+$X$5*L21)*$X$6+$X$7)+$X$3)*'Generated data'!$B$6,$X$2*(($X$4*K21+$X$5*L21)*$X$6+$X$7)+$X$3)</f>
        <v>273.38092</v>
      </c>
      <c r="W21" s="162">
        <f t="shared" si="4"/>
        <v>110</v>
      </c>
      <c r="X21" s="162">
        <f t="shared" si="5"/>
        <v>220</v>
      </c>
      <c r="Y21" s="162">
        <f t="shared" si="6"/>
        <v>-28.297586666667002</v>
      </c>
      <c r="Z21" s="161"/>
      <c r="AB21" s="153"/>
      <c r="AC21" s="144">
        <f t="shared" si="11"/>
        <v>233.33266666666665</v>
      </c>
      <c r="AD21" s="144">
        <f t="shared" si="7"/>
        <v>110</v>
      </c>
      <c r="AE21" s="144">
        <f t="shared" si="8"/>
        <v>220</v>
      </c>
      <c r="AF21" s="144">
        <f t="shared" si="9"/>
        <v>11.750666666666348</v>
      </c>
      <c r="AG21" s="143"/>
    </row>
    <row r="22" spans="1:33" customFormat="1">
      <c r="A22" s="183" t="str">
        <f t="shared" si="10"/>
        <v>Q4 2022</v>
      </c>
      <c r="B22" s="184">
        <v>2022</v>
      </c>
      <c r="C22" s="184">
        <v>4</v>
      </c>
      <c r="D22" s="184">
        <v>11</v>
      </c>
      <c r="E22" s="185">
        <f>IF(Cockpit_monthly!$H$3=2,(200.75)*'Generated data'!$B$6,200.75)</f>
        <v>200.75</v>
      </c>
      <c r="F22" s="186">
        <f>'Prices S_ACS'!T249</f>
        <v>175.75</v>
      </c>
      <c r="G22" s="186">
        <f>'Prices S_ACS'!U249</f>
        <v>149.25</v>
      </c>
      <c r="H22" s="186">
        <f>'Prices S_ACS'!V249</f>
        <v>136.69999999999999</v>
      </c>
      <c r="I22" s="186">
        <f>'Prices S_ACS'!W249</f>
        <v>121.75</v>
      </c>
      <c r="J22" s="186">
        <f>'Prices S_ACS'!X249</f>
        <v>245.75</v>
      </c>
      <c r="K22" s="186">
        <f t="shared" si="12"/>
        <v>456.7166666666667</v>
      </c>
      <c r="L22" s="186">
        <f t="shared" si="12"/>
        <v>440.75</v>
      </c>
      <c r="M22" s="186">
        <f>'Phosphate monthly prices'!BH429</f>
        <v>929.75</v>
      </c>
      <c r="N22" s="153"/>
      <c r="O22" s="144">
        <f>IF(Cockpit_monthly!$H$3=2,($Q$2*(($Q$4*J22+$Q$5*I22)*$Q$6+$Q$7)+$Q$3)*'Generated data'!$B$6,$Q$2*(($Q$4*J22+$Q$5*I22)*$Q$6+$Q$7)+$Q$3)</f>
        <v>140.46795</v>
      </c>
      <c r="P22" s="144">
        <f t="shared" si="1"/>
        <v>110</v>
      </c>
      <c r="Q22" s="144">
        <f t="shared" si="2"/>
        <v>220</v>
      </c>
      <c r="R22" s="144">
        <f t="shared" si="3"/>
        <v>60.282049999999998</v>
      </c>
      <c r="S22" s="143"/>
      <c r="U22" s="25"/>
      <c r="V22" s="162">
        <f>IF(Cockpit_monthly!$H$3=2,($X$2*(($X$4*K22+$X$5*L22)*$X$6+$X$7)+$X$3)*'Generated data'!$B$6,$X$2*(($X$4*K22+$X$5*L22)*$X$6+$X$7)+$X$3)</f>
        <v>251.79011999999997</v>
      </c>
      <c r="W22" s="162">
        <f t="shared" si="4"/>
        <v>110</v>
      </c>
      <c r="X22" s="162">
        <f t="shared" si="5"/>
        <v>220</v>
      </c>
      <c r="Y22" s="162">
        <f t="shared" si="6"/>
        <v>-51.040119999999973</v>
      </c>
      <c r="Z22" s="161"/>
      <c r="AB22" s="153"/>
      <c r="AC22" s="144">
        <f t="shared" si="11"/>
        <v>216.53666666666666</v>
      </c>
      <c r="AD22" s="144">
        <f t="shared" si="7"/>
        <v>110</v>
      </c>
      <c r="AE22" s="144">
        <f t="shared" si="8"/>
        <v>220</v>
      </c>
      <c r="AF22" s="144">
        <f t="shared" si="9"/>
        <v>-15.786666666666662</v>
      </c>
      <c r="AG22" s="143"/>
    </row>
    <row r="23" spans="1:33" customFormat="1">
      <c r="A23" s="183" t="str">
        <f t="shared" si="10"/>
        <v>Q4 2022</v>
      </c>
      <c r="B23" s="184">
        <v>2022</v>
      </c>
      <c r="C23" s="184">
        <v>4</v>
      </c>
      <c r="D23" s="184">
        <v>12</v>
      </c>
      <c r="E23" s="185">
        <f>IF(Cockpit_monthly!$H$3=2,(118.6)*'Generated data'!$B$6,118.6)</f>
        <v>118.6</v>
      </c>
      <c r="F23" s="186">
        <f>'Prices S_ACS'!T250</f>
        <v>93.6</v>
      </c>
      <c r="G23" s="186">
        <f>'Prices S_ACS'!U250</f>
        <v>121.06666666666666</v>
      </c>
      <c r="H23" s="186">
        <f>'Prices S_ACS'!V250</f>
        <v>94.16</v>
      </c>
      <c r="I23" s="186">
        <f>'Prices S_ACS'!W250</f>
        <v>135.80000000000001</v>
      </c>
      <c r="J23" s="186">
        <f>'Prices S_ACS'!X250</f>
        <v>180</v>
      </c>
      <c r="K23" s="186">
        <f t="shared" si="12"/>
        <v>320.13333333333333</v>
      </c>
      <c r="L23" s="186">
        <f t="shared" si="12"/>
        <v>376</v>
      </c>
      <c r="M23" s="186">
        <f>'Phosphate monthly prices'!BH430</f>
        <v>859</v>
      </c>
      <c r="N23" s="153"/>
      <c r="O23" s="144">
        <f>IF(Cockpit_monthly!$H$3=2,($Q$2*(($Q$4*J23+$Q$5*I23)*$Q$6+$Q$7)+$Q$3)*'Generated data'!$B$6,$Q$2*(($Q$4*J23+$Q$5*I23)*$Q$6+$Q$7)+$Q$3)</f>
        <v>122.53146</v>
      </c>
      <c r="P23" s="144">
        <f t="shared" si="1"/>
        <v>110</v>
      </c>
      <c r="Q23" s="144">
        <f t="shared" si="2"/>
        <v>220</v>
      </c>
      <c r="R23" s="144">
        <f t="shared" si="3"/>
        <v>-3.9314600000000013</v>
      </c>
      <c r="S23" s="143"/>
      <c r="U23" s="25"/>
      <c r="V23" s="162">
        <f>IF(Cockpit_monthly!$H$3=2,($X$2*(($X$4*K23+$X$5*L23)*$X$6+$X$7)+$X$3)*'Generated data'!$B$6,$X$2*(($X$4*K23+$X$5*L23)*$X$6+$X$7)+$X$3)</f>
        <v>198.64472000000001</v>
      </c>
      <c r="W23" s="162">
        <f t="shared" si="4"/>
        <v>110</v>
      </c>
      <c r="X23" s="162">
        <f t="shared" si="5"/>
        <v>220</v>
      </c>
      <c r="Y23" s="162">
        <f t="shared" si="6"/>
        <v>-80.044720000000012</v>
      </c>
      <c r="Z23" s="161"/>
      <c r="AB23" s="153"/>
      <c r="AC23" s="144">
        <f t="shared" si="11"/>
        <v>169.19</v>
      </c>
      <c r="AD23" s="144">
        <f t="shared" si="7"/>
        <v>110</v>
      </c>
      <c r="AE23" s="144">
        <f t="shared" si="8"/>
        <v>220</v>
      </c>
      <c r="AF23" s="144">
        <f t="shared" si="9"/>
        <v>-50.59</v>
      </c>
      <c r="AG23" s="143"/>
    </row>
    <row r="24" spans="1:33" customFormat="1">
      <c r="A24" s="183" t="str">
        <f t="shared" si="10"/>
        <v>Q1 2023</v>
      </c>
      <c r="B24" s="184">
        <v>2023</v>
      </c>
      <c r="C24" s="184">
        <v>1</v>
      </c>
      <c r="D24" s="184">
        <v>1</v>
      </c>
      <c r="E24" s="185">
        <f>IF(Cockpit_monthly!$H$3=2,(159.448818897638)*'Generated data'!$B$6,159.448818897638)</f>
        <v>159.44881889763801</v>
      </c>
      <c r="F24" s="186">
        <f>'Prices S_ACS'!T254</f>
        <v>60</v>
      </c>
      <c r="G24" s="186">
        <f>'Prices S_ACS'!U254</f>
        <v>100.41666666666667</v>
      </c>
      <c r="H24" s="186">
        <f>'Prices S_ACS'!V254</f>
        <v>95.7</v>
      </c>
      <c r="I24" s="186">
        <f>'Prices S_ACS'!W254</f>
        <v>169.25</v>
      </c>
      <c r="J24" s="186">
        <f>'Prices S_ACS'!X254</f>
        <v>169</v>
      </c>
      <c r="K24" s="186">
        <f t="shared" ref="K24:L26" si="13">I24</f>
        <v>169.25</v>
      </c>
      <c r="L24" s="186">
        <f t="shared" si="13"/>
        <v>169</v>
      </c>
      <c r="M24" s="186">
        <f>'Phosphate monthly prices'!BH434</f>
        <v>731.25</v>
      </c>
      <c r="N24" s="153"/>
      <c r="O24" s="144">
        <f>IF(Cockpit_monthly!$H$3=2,($Q$2*(($Q$4*J24+$Q$5*I24)*$Q$6+$Q$7)+$Q$3)*'Generated data'!$B$6,$Q$2*(($Q$4*J24+$Q$5*I24)*$Q$6+$Q$7)+$Q$3)</f>
        <v>123.533175</v>
      </c>
      <c r="P24" s="144">
        <f t="shared" si="1"/>
        <v>110</v>
      </c>
      <c r="Q24" s="144">
        <f t="shared" si="2"/>
        <v>220</v>
      </c>
      <c r="R24" s="144">
        <f t="shared" si="3"/>
        <v>35.915643897638006</v>
      </c>
      <c r="S24" s="143"/>
      <c r="U24" s="25"/>
      <c r="V24" s="162">
        <f>IF(Cockpit_monthly!$H$3=2,($X$2*(($X$4*K24+$X$5*L24)*$X$6+$X$7)+$X$3)*'Generated data'!$B$6,$X$2*(($X$4*K24+$X$5*L24)*$X$6+$X$7)+$X$3)</f>
        <v>121.15884999999999</v>
      </c>
      <c r="W24" s="162">
        <f t="shared" si="4"/>
        <v>110</v>
      </c>
      <c r="X24" s="162">
        <f t="shared" si="5"/>
        <v>220</v>
      </c>
      <c r="Y24" s="162">
        <f t="shared" si="6"/>
        <v>38.289968897638019</v>
      </c>
      <c r="Z24" s="161"/>
      <c r="AB24" s="153"/>
      <c r="AC24" s="144">
        <f t="shared" si="11"/>
        <v>94.961999999999989</v>
      </c>
      <c r="AD24" s="144">
        <f t="shared" si="7"/>
        <v>110</v>
      </c>
      <c r="AE24" s="144">
        <f t="shared" si="8"/>
        <v>220</v>
      </c>
      <c r="AF24" s="144">
        <f t="shared" si="9"/>
        <v>64.486818897638017</v>
      </c>
      <c r="AG24" s="143"/>
    </row>
    <row r="25" spans="1:33" customFormat="1">
      <c r="A25" s="183" t="str">
        <f t="shared" si="10"/>
        <v>Q1 2023</v>
      </c>
      <c r="B25" s="184">
        <v>2023</v>
      </c>
      <c r="C25" s="184">
        <v>1</v>
      </c>
      <c r="D25" s="184">
        <v>2</v>
      </c>
      <c r="E25" s="185">
        <f>IF(Cockpit_monthly!$H$3=2,(144.389763779528)*'Generated data'!$B$6,144.389763779528)</f>
        <v>144.38976377952801</v>
      </c>
      <c r="F25" s="186">
        <f>'Prices S_ACS'!T255</f>
        <v>54.333333333333329</v>
      </c>
      <c r="G25" s="186">
        <f>'Prices S_ACS'!U255</f>
        <v>93.083333333333329</v>
      </c>
      <c r="H25" s="186">
        <f>'Prices S_ACS'!V255</f>
        <v>85.45</v>
      </c>
      <c r="I25" s="186">
        <f>'Prices S_ACS'!W255</f>
        <v>157.75</v>
      </c>
      <c r="J25" s="186">
        <f>'Prices S_ACS'!X255</f>
        <v>181</v>
      </c>
      <c r="K25" s="186">
        <f t="shared" si="13"/>
        <v>157.75</v>
      </c>
      <c r="L25" s="186">
        <f t="shared" si="13"/>
        <v>181</v>
      </c>
      <c r="M25" s="186">
        <f>'Phosphate monthly prices'!BH435</f>
        <v>693.75</v>
      </c>
      <c r="N25" s="153"/>
      <c r="O25" s="144">
        <f>IF(Cockpit_monthly!$H$3=2,($Q$2*(($Q$4*J25+$Q$5*I25)*$Q$6+$Q$7)+$Q$3)*'Generated data'!$B$6,$Q$2*(($Q$4*J25+$Q$5*I25)*$Q$6+$Q$7)+$Q$3)</f>
        <v>125.65672499999999</v>
      </c>
      <c r="P25" s="144">
        <f t="shared" si="1"/>
        <v>110</v>
      </c>
      <c r="Q25" s="144">
        <f t="shared" si="2"/>
        <v>220</v>
      </c>
      <c r="R25" s="144">
        <f t="shared" si="3"/>
        <v>18.733038779528016</v>
      </c>
      <c r="S25" s="143"/>
      <c r="U25" s="25"/>
      <c r="V25" s="162">
        <f>IF(Cockpit_monthly!$H$3=2,($X$2*(($X$4*K25+$X$5*L25)*$X$6+$X$7)+$X$3)*'Generated data'!$B$6,$X$2*(($X$4*K25+$X$5*L25)*$X$6+$X$7)+$X$3)</f>
        <v>119.10294999999999</v>
      </c>
      <c r="W25" s="162">
        <f t="shared" si="4"/>
        <v>110</v>
      </c>
      <c r="X25" s="162">
        <f t="shared" si="5"/>
        <v>220</v>
      </c>
      <c r="Y25" s="162">
        <f t="shared" si="6"/>
        <v>25.286813779528018</v>
      </c>
      <c r="Z25" s="161"/>
      <c r="AB25" s="153"/>
      <c r="AC25" s="144">
        <f t="shared" si="11"/>
        <v>72.112440944881911</v>
      </c>
      <c r="AD25" s="144">
        <f t="shared" si="7"/>
        <v>110</v>
      </c>
      <c r="AE25" s="144">
        <f t="shared" si="8"/>
        <v>220</v>
      </c>
      <c r="AF25" s="144">
        <f t="shared" si="9"/>
        <v>72.2773228346461</v>
      </c>
      <c r="AG25" s="143"/>
    </row>
    <row r="26" spans="1:33" customFormat="1">
      <c r="A26" s="183" t="str">
        <f t="shared" si="10"/>
        <v>Q1 2023</v>
      </c>
      <c r="B26" s="184">
        <v>2023</v>
      </c>
      <c r="C26" s="184">
        <v>1</v>
      </c>
      <c r="D26" s="184">
        <v>3</v>
      </c>
      <c r="E26" s="185">
        <f>IF(Cockpit_monthly!$H$3=2,(96.7322834645669)*'Generated data'!$B$6,96.7322834645669)</f>
        <v>96.732283464566905</v>
      </c>
      <c r="F26" s="186">
        <f>'Prices S_ACS'!T256</f>
        <v>36.4</v>
      </c>
      <c r="G26" s="186">
        <f>'Prices S_ACS'!U256</f>
        <v>78.933333333333337</v>
      </c>
      <c r="H26" s="186">
        <f>'Prices S_ACS'!V256</f>
        <v>75.959999999999994</v>
      </c>
      <c r="I26" s="186">
        <f>'Prices S_ACS'!W256</f>
        <v>161.6</v>
      </c>
      <c r="J26" s="186">
        <f>'Prices S_ACS'!X256</f>
        <v>181</v>
      </c>
      <c r="K26" s="186">
        <f t="shared" si="13"/>
        <v>161.6</v>
      </c>
      <c r="L26" s="186">
        <f t="shared" si="13"/>
        <v>181</v>
      </c>
      <c r="M26" s="186">
        <f>'Phosphate monthly prices'!BH436</f>
        <v>640</v>
      </c>
      <c r="N26" s="153"/>
      <c r="O26" s="144">
        <f>IF(Cockpit_monthly!$H$3=2,($Q$2*(($Q$4*J26+$Q$5*I26)*$Q$6+$Q$7)+$Q$3)*'Generated data'!$B$6,$Q$2*(($Q$4*J26+$Q$5*I26)*$Q$6+$Q$7)+$Q$3)</f>
        <v>126.15222</v>
      </c>
      <c r="P26" s="144">
        <f t="shared" si="1"/>
        <v>110</v>
      </c>
      <c r="Q26" s="144">
        <f t="shared" si="2"/>
        <v>220</v>
      </c>
      <c r="R26" s="144">
        <f t="shared" si="3"/>
        <v>-29.419936535433095</v>
      </c>
      <c r="S26" s="143"/>
      <c r="U26" s="25"/>
      <c r="V26" s="162">
        <f>IF(Cockpit_monthly!$H$3=2,($X$2*(($X$4*K26+$X$5*L26)*$X$6+$X$7)+$X$3)*'Generated data'!$B$6,$X$2*(($X$4*K26+$X$5*L26)*$X$6+$X$7)+$X$3)</f>
        <v>120.34803999999998</v>
      </c>
      <c r="W26" s="162">
        <f t="shared" si="4"/>
        <v>110</v>
      </c>
      <c r="X26" s="162">
        <f t="shared" si="5"/>
        <v>220</v>
      </c>
      <c r="Y26" s="162">
        <f t="shared" si="6"/>
        <v>-23.615756535433079</v>
      </c>
      <c r="Z26" s="161"/>
      <c r="AB26" s="153"/>
      <c r="AC26" s="144">
        <f t="shared" si="11"/>
        <v>65.059488188976403</v>
      </c>
      <c r="AD26" s="144">
        <f t="shared" si="7"/>
        <v>110</v>
      </c>
      <c r="AE26" s="144">
        <f t="shared" si="8"/>
        <v>220</v>
      </c>
      <c r="AF26" s="144">
        <f t="shared" si="9"/>
        <v>31.672795275590502</v>
      </c>
      <c r="AG26" s="143"/>
    </row>
    <row r="27" spans="1:33" customFormat="1">
      <c r="A27" s="183" t="str">
        <f t="shared" si="10"/>
        <v>Q2 2023</v>
      </c>
      <c r="B27" s="184">
        <v>2023</v>
      </c>
      <c r="C27" s="184">
        <v>2</v>
      </c>
      <c r="D27" s="184">
        <v>4</v>
      </c>
      <c r="E27" s="185">
        <f>IF(Cockpit_monthly!$H$3=2,(90.3543307086614)*'Generated data'!$B$6,90.3543307086614)</f>
        <v>90.354330708661394</v>
      </c>
      <c r="F27" s="186">
        <f>'Prices S_ACS'!T257</f>
        <v>34</v>
      </c>
      <c r="G27" s="186">
        <f>'Prices S_ACS'!U257</f>
        <v>78.25</v>
      </c>
      <c r="H27" s="186">
        <f>'Prices S_ACS'!V257</f>
        <v>74.100000000000009</v>
      </c>
      <c r="I27" s="186">
        <f>'Prices S_ACS'!W257</f>
        <v>128.5</v>
      </c>
      <c r="J27" s="186">
        <f>'Prices S_ACS'!X257</f>
        <v>163</v>
      </c>
      <c r="K27" s="186">
        <f>AVERAGE(I24:I26)</f>
        <v>162.86666666666667</v>
      </c>
      <c r="L27" s="186">
        <f>AVERAGE(J24:J26)</f>
        <v>177</v>
      </c>
      <c r="M27" s="186">
        <f>'Phosphate monthly prices'!BH437</f>
        <v>615</v>
      </c>
      <c r="N27" s="153"/>
      <c r="O27" s="144">
        <f>IF(Cockpit_monthly!$H$3=2,($Q$2*(($Q$4*J27+$Q$5*I27)*$Q$6+$Q$7)+$Q$3)*'Generated data'!$B$6,$Q$2*(($Q$4*J27+$Q$5*I27)*$Q$6+$Q$7)+$Q$3)</f>
        <v>116.48685</v>
      </c>
      <c r="P27" s="144">
        <f t="shared" si="1"/>
        <v>110</v>
      </c>
      <c r="Q27" s="144">
        <f t="shared" si="2"/>
        <v>220</v>
      </c>
      <c r="R27" s="144">
        <f t="shared" si="3"/>
        <v>-26.13251929133861</v>
      </c>
      <c r="S27" s="143"/>
      <c r="U27" s="25"/>
      <c r="V27" s="162">
        <f>IF(Cockpit_monthly!$H$3=2,($X$2*(($X$4*K27+$X$5*L27)*$X$6+$X$7)+$X$3)*'Generated data'!$B$6,$X$2*(($X$4*K27+$X$5*L27)*$X$6+$X$7)+$X$3)</f>
        <v>120.20327999999998</v>
      </c>
      <c r="W27" s="162">
        <f t="shared" si="4"/>
        <v>110</v>
      </c>
      <c r="X27" s="162">
        <f t="shared" si="5"/>
        <v>220</v>
      </c>
      <c r="Y27" s="162">
        <f t="shared" si="6"/>
        <v>-29.848949291338585</v>
      </c>
      <c r="Z27" s="161"/>
      <c r="AB27" s="153"/>
      <c r="AC27" s="144">
        <f t="shared" si="11"/>
        <v>47.328614173228345</v>
      </c>
      <c r="AD27" s="144">
        <f t="shared" si="7"/>
        <v>110</v>
      </c>
      <c r="AE27" s="144">
        <f t="shared" si="8"/>
        <v>220</v>
      </c>
      <c r="AF27" s="144">
        <f t="shared" si="9"/>
        <v>43.025716535433048</v>
      </c>
      <c r="AG27" s="143"/>
    </row>
    <row r="28" spans="1:33" customFormat="1">
      <c r="A28" s="183" t="str">
        <f t="shared" si="10"/>
        <v>Q2 2023</v>
      </c>
      <c r="B28" s="184">
        <v>2023</v>
      </c>
      <c r="C28" s="184">
        <v>2</v>
      </c>
      <c r="D28" s="184">
        <v>5</v>
      </c>
      <c r="E28" s="185">
        <f>IF(Cockpit_monthly!$H$3=2,(98.3267716535433)*'Generated data'!$B$6,98.3267716535433)</f>
        <v>98.326771653543304</v>
      </c>
      <c r="F28" s="186">
        <f>'Prices S_ACS'!T258</f>
        <v>37</v>
      </c>
      <c r="G28" s="186">
        <f>'Prices S_ACS'!U258</f>
        <v>77.583333333333329</v>
      </c>
      <c r="H28" s="186">
        <f>'Prices S_ACS'!V258</f>
        <v>72.3</v>
      </c>
      <c r="I28" s="186">
        <f>'Prices S_ACS'!W258</f>
        <v>115.5</v>
      </c>
      <c r="J28" s="186">
        <f>'Prices S_ACS'!X258</f>
        <v>145</v>
      </c>
      <c r="K28" s="186">
        <f t="shared" ref="K28:L43" si="14">AVERAGE(I25:I27)</f>
        <v>149.28333333333333</v>
      </c>
      <c r="L28" s="186">
        <f t="shared" si="14"/>
        <v>175</v>
      </c>
      <c r="M28" s="186">
        <f>'Phosphate monthly prices'!BH438</f>
        <v>559.75</v>
      </c>
      <c r="N28" s="153"/>
      <c r="O28" s="144">
        <f>IF(Cockpit_monthly!$H$3=2,($Q$2*(($Q$4*J28+$Q$5*I28)*$Q$6+$Q$7)+$Q$3)*'Generated data'!$B$6,$Q$2*(($Q$4*J28+$Q$5*I28)*$Q$6+$Q$7)+$Q$3)</f>
        <v>109.40835000000001</v>
      </c>
      <c r="P28" s="144">
        <f t="shared" si="1"/>
        <v>110</v>
      </c>
      <c r="Q28" s="144">
        <f t="shared" si="2"/>
        <v>220</v>
      </c>
      <c r="R28" s="144">
        <f t="shared" si="3"/>
        <v>-11.081578346456709</v>
      </c>
      <c r="S28" s="143"/>
      <c r="U28" s="25"/>
      <c r="V28" s="162">
        <f>IF(Cockpit_monthly!$H$3=2,($X$2*(($X$4*K28+$X$5*L28)*$X$6+$X$7)+$X$3)*'Generated data'!$B$6,$X$2*(($X$4*K28+$X$5*L28)*$X$6+$X$7)+$X$3)</f>
        <v>115.53322999999999</v>
      </c>
      <c r="W28" s="162">
        <f t="shared" si="4"/>
        <v>110</v>
      </c>
      <c r="X28" s="162">
        <f t="shared" si="5"/>
        <v>220</v>
      </c>
      <c r="Y28" s="162">
        <f t="shared" si="6"/>
        <v>-17.206458346456685</v>
      </c>
      <c r="Z28" s="161"/>
      <c r="AB28" s="153"/>
      <c r="AC28" s="144">
        <f t="shared" si="11"/>
        <v>44.837716535433074</v>
      </c>
      <c r="AD28" s="144">
        <f t="shared" si="7"/>
        <v>110</v>
      </c>
      <c r="AE28" s="144">
        <f t="shared" si="8"/>
        <v>220</v>
      </c>
      <c r="AF28" s="144">
        <f t="shared" si="9"/>
        <v>53.48905511811023</v>
      </c>
      <c r="AG28" s="143"/>
    </row>
    <row r="29" spans="1:33" customFormat="1">
      <c r="A29" s="183" t="str">
        <f t="shared" si="10"/>
        <v>Q2 2023</v>
      </c>
      <c r="B29" s="184">
        <v>2023</v>
      </c>
      <c r="C29" s="184">
        <v>2</v>
      </c>
      <c r="D29" s="184">
        <v>6</v>
      </c>
      <c r="E29" s="185">
        <f>IF(Cockpit_monthly!$H$3=2,(91.5944881889764)*'Generated data'!$B$6,91.5944881889764)</f>
        <v>91.594488188976399</v>
      </c>
      <c r="F29" s="186">
        <f>'Prices S_ACS'!T259</f>
        <v>34.466666666666669</v>
      </c>
      <c r="G29" s="186">
        <f>'Prices S_ACS'!U259</f>
        <v>70.666666666666671</v>
      </c>
      <c r="H29" s="186">
        <f>'Prices S_ACS'!V259</f>
        <v>66.600000000000009</v>
      </c>
      <c r="I29" s="186">
        <f>'Prices S_ACS'!W259</f>
        <v>101</v>
      </c>
      <c r="J29" s="186">
        <f>'Prices S_ACS'!X259</f>
        <v>145</v>
      </c>
      <c r="K29" s="186">
        <f t="shared" si="14"/>
        <v>135.20000000000002</v>
      </c>
      <c r="L29" s="186">
        <f t="shared" si="14"/>
        <v>163</v>
      </c>
      <c r="M29" s="186">
        <f>'Phosphate monthly prices'!BH439</f>
        <v>508.6</v>
      </c>
      <c r="N29" s="153"/>
      <c r="O29" s="144">
        <f>IF(Cockpit_monthly!$H$3=2,($Q$2*(($Q$4*J29+$Q$5*I29)*$Q$6+$Q$7)+$Q$3)*'Generated data'!$B$6,$Q$2*(($Q$4*J29+$Q$5*I29)*$Q$6+$Q$7)+$Q$3)</f>
        <v>107.54220000000001</v>
      </c>
      <c r="P29" s="144">
        <f t="shared" si="1"/>
        <v>110</v>
      </c>
      <c r="Q29" s="144">
        <f t="shared" si="2"/>
        <v>220</v>
      </c>
      <c r="R29" s="144">
        <f t="shared" si="3"/>
        <v>-15.947711811023609</v>
      </c>
      <c r="S29" s="143"/>
      <c r="U29" s="25"/>
      <c r="V29" s="162">
        <f>IF(Cockpit_monthly!$H$3=2,($X$2*(($X$4*K29+$X$5*L29)*$X$6+$X$7)+$X$3)*'Generated data'!$B$6,$X$2*(($X$4*K29+$X$5*L29)*$X$6+$X$7)+$X$3)</f>
        <v>109.31547999999999</v>
      </c>
      <c r="W29" s="162">
        <f t="shared" si="4"/>
        <v>110</v>
      </c>
      <c r="X29" s="162">
        <f t="shared" si="5"/>
        <v>220</v>
      </c>
      <c r="Y29" s="162">
        <f t="shared" si="6"/>
        <v>-17.720991811023595</v>
      </c>
      <c r="Z29" s="161"/>
      <c r="AB29" s="153"/>
      <c r="AC29" s="144">
        <f t="shared" si="11"/>
        <v>47.126338582677164</v>
      </c>
      <c r="AD29" s="144">
        <f t="shared" si="7"/>
        <v>110</v>
      </c>
      <c r="AE29" s="144">
        <f t="shared" si="8"/>
        <v>220</v>
      </c>
      <c r="AF29" s="144">
        <f t="shared" si="9"/>
        <v>44.468149606299235</v>
      </c>
      <c r="AG29" s="143"/>
    </row>
    <row r="30" spans="1:33" customFormat="1">
      <c r="A30" s="183" t="str">
        <f t="shared" si="10"/>
        <v>Q3 2023</v>
      </c>
      <c r="B30" s="184">
        <v>2023</v>
      </c>
      <c r="C30" s="184">
        <v>3</v>
      </c>
      <c r="D30" s="184">
        <v>7</v>
      </c>
      <c r="E30" s="185">
        <f>IF(Cockpit_monthly!$H$3=2,(83.2677165354331)*'Generated data'!$B$6,83.2677165354331)</f>
        <v>83.267716535433095</v>
      </c>
      <c r="F30" s="186">
        <f>'Prices S_ACS'!T260</f>
        <v>31.333333333333332</v>
      </c>
      <c r="G30" s="186">
        <f>'Prices S_ACS'!U260</f>
        <v>67.916666666666671</v>
      </c>
      <c r="H30" s="186">
        <f>'Prices S_ACS'!V260</f>
        <v>60.75</v>
      </c>
      <c r="I30" s="186">
        <f>'Prices S_ACS'!W260</f>
        <v>95.25</v>
      </c>
      <c r="J30" s="186">
        <f>'Prices S_ACS'!X260</f>
        <v>109</v>
      </c>
      <c r="K30" s="186">
        <f t="shared" si="14"/>
        <v>115</v>
      </c>
      <c r="L30" s="186">
        <f t="shared" si="14"/>
        <v>151</v>
      </c>
      <c r="M30" s="186">
        <f>'Phosphate monthly prices'!BH440</f>
        <v>476</v>
      </c>
      <c r="N30" s="153"/>
      <c r="O30" s="144">
        <f>IF(Cockpit_monthly!$H$3=2,($Q$2*(($Q$4*J30+$Q$5*I30)*$Q$6+$Q$7)+$Q$3)*'Generated data'!$B$6,$Q$2*(($Q$4*J30+$Q$5*I30)*$Q$6+$Q$7)+$Q$3)</f>
        <v>95.991375000000005</v>
      </c>
      <c r="P30" s="144">
        <f t="shared" si="1"/>
        <v>110</v>
      </c>
      <c r="Q30" s="144">
        <f t="shared" si="2"/>
        <v>220</v>
      </c>
      <c r="R30" s="144">
        <f t="shared" si="3"/>
        <v>-12.72365846456691</v>
      </c>
      <c r="S30" s="143"/>
      <c r="U30" s="25"/>
      <c r="V30" s="162">
        <f>IF(Cockpit_monthly!$H$3=2,($X$2*(($X$4*K30+$X$5*L30)*$X$6+$X$7)+$X$3)*'Generated data'!$B$6,$X$2*(($X$4*K30+$X$5*L30)*$X$6+$X$7)+$X$3)</f>
        <v>101.11960000000001</v>
      </c>
      <c r="W30" s="162">
        <f t="shared" si="4"/>
        <v>110</v>
      </c>
      <c r="X30" s="162">
        <f t="shared" si="5"/>
        <v>220</v>
      </c>
      <c r="Y30" s="162">
        <f t="shared" si="6"/>
        <v>-17.85188346456691</v>
      </c>
      <c r="Z30" s="161"/>
      <c r="AB30" s="153"/>
      <c r="AC30" s="144">
        <f t="shared" si="11"/>
        <v>43.749724409448824</v>
      </c>
      <c r="AD30" s="144">
        <f t="shared" si="7"/>
        <v>110</v>
      </c>
      <c r="AE30" s="144">
        <f t="shared" si="8"/>
        <v>220</v>
      </c>
      <c r="AF30" s="144">
        <f t="shared" si="9"/>
        <v>39.517992125984271</v>
      </c>
      <c r="AG30" s="143"/>
    </row>
    <row r="31" spans="1:33" customFormat="1">
      <c r="A31" s="183" t="str">
        <f t="shared" si="10"/>
        <v>Q3 2023</v>
      </c>
      <c r="B31" s="184">
        <v>2023</v>
      </c>
      <c r="C31" s="184">
        <v>3</v>
      </c>
      <c r="D31" s="184">
        <v>8</v>
      </c>
      <c r="E31" s="186">
        <f>IF(Cockpit_monthly!$H$3=2,('Prices S_ACS'!S261)*'Generated data'!$B$6,'Prices S_ACS'!S261)</f>
        <v>90</v>
      </c>
      <c r="F31" s="186">
        <f>'Prices S_ACS'!T261</f>
        <v>33.866666666666667</v>
      </c>
      <c r="G31" s="186">
        <f>'Prices S_ACS'!U261</f>
        <v>71</v>
      </c>
      <c r="H31" s="186">
        <f>'Prices S_ACS'!V261</f>
        <v>71.8</v>
      </c>
      <c r="I31" s="186">
        <f>'Prices S_ACS'!W261</f>
        <v>120.39999999999999</v>
      </c>
      <c r="J31" s="186">
        <f>'Prices S_ACS'!X261</f>
        <v>97</v>
      </c>
      <c r="K31" s="186">
        <f t="shared" si="14"/>
        <v>103.91666666666667</v>
      </c>
      <c r="L31" s="186">
        <f t="shared" si="14"/>
        <v>133</v>
      </c>
      <c r="M31" s="186">
        <f>'Phosphate monthly prices'!BH441</f>
        <v>528.20000000000005</v>
      </c>
      <c r="N31" s="153"/>
      <c r="O31" s="144">
        <f>IF(Cockpit_monthly!$H$3=2,($Q$2*(($Q$4*J31+$Q$5*I31)*$Q$6+$Q$7)+$Q$3)*'Generated data'!$B$6,$Q$2*(($Q$4*J31+$Q$5*I31)*$Q$6+$Q$7)+$Q$3)</f>
        <v>95.624579999999995</v>
      </c>
      <c r="P31" s="144">
        <f t="shared" si="1"/>
        <v>110</v>
      </c>
      <c r="Q31" s="144">
        <f t="shared" si="2"/>
        <v>220</v>
      </c>
      <c r="R31" s="144">
        <f t="shared" si="3"/>
        <v>-5.6245799999999946</v>
      </c>
      <c r="S31" s="143"/>
      <c r="U31" s="25"/>
      <c r="V31" s="162">
        <f>IF(Cockpit_monthly!$H$3=2,($X$2*(($X$4*K31+$X$5*L31)*$X$6+$X$7)+$X$3)*'Generated data'!$B$6,$X$2*(($X$4*K31+$X$5*L31)*$X$6+$X$7)+$X$3)</f>
        <v>95.040449999999993</v>
      </c>
      <c r="W31" s="162">
        <f t="shared" si="4"/>
        <v>110</v>
      </c>
      <c r="X31" s="162">
        <f t="shared" si="5"/>
        <v>220</v>
      </c>
      <c r="Y31" s="162">
        <f t="shared" si="6"/>
        <v>-5.0404499999999928</v>
      </c>
      <c r="Z31" s="161"/>
      <c r="AB31" s="153"/>
      <c r="AC31" s="144">
        <f t="shared" si="11"/>
        <v>39.813385826771658</v>
      </c>
      <c r="AD31" s="144">
        <f t="shared" si="7"/>
        <v>110</v>
      </c>
      <c r="AE31" s="144">
        <f t="shared" si="8"/>
        <v>220</v>
      </c>
      <c r="AF31" s="144">
        <f t="shared" si="9"/>
        <v>50.186614173228342</v>
      </c>
      <c r="AG31" s="143"/>
    </row>
    <row r="32" spans="1:33" customFormat="1">
      <c r="A32" s="183" t="str">
        <f t="shared" si="10"/>
        <v>Q3 2023</v>
      </c>
      <c r="B32" s="184">
        <v>2023</v>
      </c>
      <c r="C32" s="184">
        <v>3</v>
      </c>
      <c r="D32" s="184">
        <v>9</v>
      </c>
      <c r="E32" s="186">
        <f>IF(Cockpit_monthly!$H$3=2,('Prices S_ACS'!S262)*'Generated data'!$B$6,'Prices S_ACS'!S262)</f>
        <v>90</v>
      </c>
      <c r="F32" s="186">
        <f>'Prices S_ACS'!T262</f>
        <v>65</v>
      </c>
      <c r="G32" s="186">
        <f>'Prices S_ACS'!U262</f>
        <v>80.75</v>
      </c>
      <c r="H32" s="186">
        <f>'Prices S_ACS'!V262</f>
        <v>95.7</v>
      </c>
      <c r="I32" s="186">
        <f>'Prices S_ACS'!W262</f>
        <v>139</v>
      </c>
      <c r="J32" s="186">
        <f>'Prices S_ACS'!X262</f>
        <v>97</v>
      </c>
      <c r="K32" s="186">
        <f t="shared" si="14"/>
        <v>105.55</v>
      </c>
      <c r="L32" s="186">
        <f t="shared" si="14"/>
        <v>117</v>
      </c>
      <c r="M32" s="186">
        <f>'Phosphate monthly prices'!BH442</f>
        <v>567</v>
      </c>
      <c r="N32" s="153"/>
      <c r="O32" s="144">
        <f>IF(Cockpit_monthly!$H$3=2,($Q$2*(($Q$4*J32+$Q$5*I32)*$Q$6+$Q$7)+$Q$3)*'Generated data'!$B$6,$Q$2*(($Q$4*J32+$Q$5*I32)*$Q$6+$Q$7)+$Q$3)</f>
        <v>98.0184</v>
      </c>
      <c r="P32" s="144">
        <f t="shared" si="1"/>
        <v>110</v>
      </c>
      <c r="Q32" s="144">
        <f t="shared" si="2"/>
        <v>220</v>
      </c>
      <c r="R32" s="144">
        <f t="shared" si="3"/>
        <v>-8.0183999999999997</v>
      </c>
      <c r="S32" s="143"/>
      <c r="U32" s="25"/>
      <c r="V32" s="162">
        <f>IF(Cockpit_monthly!$H$3=2,($X$2*(($X$4*K32+$X$5*L32)*$X$6+$X$7)+$X$3)*'Generated data'!$B$6,$X$2*(($X$4*K32+$X$5*L32)*$X$6+$X$7)+$X$3)</f>
        <v>93.351069999999993</v>
      </c>
      <c r="W32" s="162">
        <f t="shared" si="4"/>
        <v>110</v>
      </c>
      <c r="X32" s="162">
        <f t="shared" si="5"/>
        <v>220</v>
      </c>
      <c r="Y32" s="162">
        <f t="shared" si="6"/>
        <v>-3.3510699999999929</v>
      </c>
      <c r="Z32" s="161"/>
      <c r="AB32" s="153"/>
      <c r="AC32" s="144">
        <f t="shared" si="11"/>
        <v>44.26</v>
      </c>
      <c r="AD32" s="144">
        <f t="shared" si="7"/>
        <v>110</v>
      </c>
      <c r="AE32" s="144">
        <f t="shared" si="8"/>
        <v>220</v>
      </c>
      <c r="AF32" s="144">
        <f t="shared" si="9"/>
        <v>45.74</v>
      </c>
      <c r="AG32" s="143"/>
    </row>
    <row r="33" spans="1:33" customFormat="1">
      <c r="A33" s="183" t="str">
        <f t="shared" si="10"/>
        <v>Q4 2023</v>
      </c>
      <c r="B33" s="184">
        <v>2023</v>
      </c>
      <c r="C33" s="184">
        <v>4</v>
      </c>
      <c r="D33" s="184">
        <v>10</v>
      </c>
      <c r="E33" s="186">
        <f>IF(Cockpit_monthly!$H$3=2,('Prices S_ACS'!S263)*'Generated data'!$B$6,'Prices S_ACS'!S263)</f>
        <v>100</v>
      </c>
      <c r="F33" s="186">
        <f>'Prices S_ACS'!T263</f>
        <v>88.916666666666671</v>
      </c>
      <c r="G33" s="186">
        <f>'Prices S_ACS'!U263</f>
        <v>87.666666666666671</v>
      </c>
      <c r="H33" s="186">
        <f>'Prices S_ACS'!V263</f>
        <v>104.45</v>
      </c>
      <c r="I33" s="186">
        <f>'Prices S_ACS'!W263</f>
        <v>137.75</v>
      </c>
      <c r="J33" s="186">
        <f>'Prices S_ACS'!X263</f>
        <v>116</v>
      </c>
      <c r="K33" s="186">
        <f t="shared" si="14"/>
        <v>118.21666666666665</v>
      </c>
      <c r="L33" s="186">
        <f t="shared" si="14"/>
        <v>101</v>
      </c>
      <c r="M33" s="186">
        <f>'Phosphate monthly prices'!BH443</f>
        <v>590</v>
      </c>
      <c r="N33" s="153"/>
      <c r="O33" s="144">
        <f>IF(Cockpit_monthly!$H$3=2,($Q$2*(($Q$4*J33+$Q$5*I33)*$Q$6+$Q$7)+$Q$3)*'Generated data'!$B$6,$Q$2*(($Q$4*J33+$Q$5*I33)*$Q$6+$Q$7)+$Q$3)</f>
        <v>103.56322499999999</v>
      </c>
      <c r="P33" s="144">
        <f t="shared" si="1"/>
        <v>110</v>
      </c>
      <c r="Q33" s="144">
        <f t="shared" si="2"/>
        <v>220</v>
      </c>
      <c r="R33" s="144">
        <f t="shared" si="3"/>
        <v>-3.5632249999999885</v>
      </c>
      <c r="S33" s="143"/>
      <c r="U33" s="25"/>
      <c r="V33" s="162">
        <f>IF(Cockpit_monthly!$H$3=2,($X$2*(($X$4*K33+$X$5*L33)*$X$6+$X$7)+$X$3)*'Generated data'!$B$6,$X$2*(($X$4*K33+$X$5*L33)*$X$6+$X$7)+$X$3)</f>
        <v>95.229869999999991</v>
      </c>
      <c r="W33" s="162">
        <f t="shared" si="4"/>
        <v>110</v>
      </c>
      <c r="X33" s="162">
        <f t="shared" si="5"/>
        <v>220</v>
      </c>
      <c r="Y33" s="162">
        <f t="shared" si="6"/>
        <v>4.7701300000000089</v>
      </c>
      <c r="Z33" s="161"/>
      <c r="AB33" s="153"/>
      <c r="AC33" s="144">
        <f t="shared" si="11"/>
        <v>72.39</v>
      </c>
      <c r="AD33" s="144">
        <f t="shared" si="7"/>
        <v>110</v>
      </c>
      <c r="AE33" s="144">
        <f t="shared" si="8"/>
        <v>220</v>
      </c>
      <c r="AF33" s="144">
        <f t="shared" si="9"/>
        <v>27.61</v>
      </c>
      <c r="AG33" s="143"/>
    </row>
    <row r="34" spans="1:33" customFormat="1">
      <c r="A34" s="183" t="str">
        <f t="shared" si="10"/>
        <v>Q4 2023</v>
      </c>
      <c r="B34" s="184">
        <v>2023</v>
      </c>
      <c r="C34" s="184">
        <v>4</v>
      </c>
      <c r="D34" s="184">
        <v>11</v>
      </c>
      <c r="E34" s="186">
        <f>IF(Cockpit_monthly!$H$3=2,('Prices S_ACS'!S264)*'Generated data'!$B$6,'Prices S_ACS'!S264)</f>
        <v>100</v>
      </c>
      <c r="F34" s="186">
        <f>'Prices S_ACS'!T264</f>
        <v>79.333333333333329</v>
      </c>
      <c r="G34" s="186">
        <f>'Prices S_ACS'!U264</f>
        <v>85.333333333333343</v>
      </c>
      <c r="H34" s="186">
        <f>'Prices S_ACS'!V264</f>
        <v>98.240000000000009</v>
      </c>
      <c r="I34" s="186">
        <f>'Prices S_ACS'!W264</f>
        <v>122.19999999999999</v>
      </c>
      <c r="J34" s="186">
        <f>'Prices S_ACS'!X264</f>
        <v>135</v>
      </c>
      <c r="K34" s="186">
        <f t="shared" si="14"/>
        <v>132.38333333333333</v>
      </c>
      <c r="L34" s="186">
        <f t="shared" si="14"/>
        <v>103.33333333333333</v>
      </c>
      <c r="M34" s="186">
        <f>'Phosphate monthly prices'!BH444</f>
        <v>590</v>
      </c>
      <c r="N34" s="153"/>
      <c r="O34" s="144">
        <f>IF(Cockpit_monthly!$H$3=2,($Q$2*(($Q$4*J34+$Q$5*I34)*$Q$6+$Q$7)+$Q$3)*'Generated data'!$B$6,$Q$2*(($Q$4*J34+$Q$5*I34)*$Q$6+$Q$7)+$Q$3)</f>
        <v>107.26764</v>
      </c>
      <c r="P34" s="144">
        <f t="shared" si="1"/>
        <v>110</v>
      </c>
      <c r="Q34" s="144">
        <f t="shared" si="2"/>
        <v>220</v>
      </c>
      <c r="R34" s="144">
        <f t="shared" si="3"/>
        <v>-7.2676400000000001</v>
      </c>
      <c r="S34" s="143"/>
      <c r="U34" s="25"/>
      <c r="V34" s="162">
        <f>IF(Cockpit_monthly!$H$3=2,($X$2*(($X$4*K34+$X$5*L34)*$X$6+$X$7)+$X$3)*'Generated data'!$B$6,$X$2*(($X$4*K34+$X$5*L34)*$X$6+$X$7)+$X$3)</f>
        <v>100.13476999999999</v>
      </c>
      <c r="W34" s="162">
        <f t="shared" si="4"/>
        <v>110</v>
      </c>
      <c r="X34" s="162">
        <f t="shared" si="5"/>
        <v>220</v>
      </c>
      <c r="Y34" s="162">
        <f t="shared" si="6"/>
        <v>-0.13476999999998895</v>
      </c>
      <c r="Z34" s="161"/>
      <c r="AB34" s="153"/>
      <c r="AC34" s="144">
        <f t="shared" si="11"/>
        <v>92.577500000000001</v>
      </c>
      <c r="AD34" s="144">
        <f t="shared" si="7"/>
        <v>110</v>
      </c>
      <c r="AE34" s="144">
        <f t="shared" si="8"/>
        <v>220</v>
      </c>
      <c r="AF34" s="144">
        <f t="shared" si="9"/>
        <v>7.4224999999999994</v>
      </c>
      <c r="AG34" s="143"/>
    </row>
    <row r="35" spans="1:33" customFormat="1">
      <c r="A35" s="183" t="str">
        <f t="shared" si="10"/>
        <v>Q4 2023</v>
      </c>
      <c r="B35" s="184">
        <v>2023</v>
      </c>
      <c r="C35" s="184">
        <v>4</v>
      </c>
      <c r="D35" s="184">
        <v>12</v>
      </c>
      <c r="E35" s="186">
        <f>IF(Cockpit_monthly!$H$3=2,('Prices S_ACS'!S265)*'Generated data'!$B$6,'Prices S_ACS'!S265)</f>
        <v>95</v>
      </c>
      <c r="F35" s="186">
        <f>'Prices S_ACS'!T265</f>
        <v>65.333333333333343</v>
      </c>
      <c r="G35" s="186">
        <f>'Prices S_ACS'!U265</f>
        <v>63.333333333333329</v>
      </c>
      <c r="H35" s="186">
        <f>'Prices S_ACS'!V265</f>
        <v>74</v>
      </c>
      <c r="I35" s="186">
        <f>'Prices S_ACS'!W265</f>
        <v>102.91666666666667</v>
      </c>
      <c r="J35" s="186">
        <f>'Prices S_ACS'!X265</f>
        <v>135</v>
      </c>
      <c r="K35" s="186">
        <f t="shared" si="14"/>
        <v>132.98333333333332</v>
      </c>
      <c r="L35" s="186">
        <f t="shared" si="14"/>
        <v>116</v>
      </c>
      <c r="M35" s="186">
        <f>'Phosphate monthly prices'!BH445</f>
        <v>586.66666666666663</v>
      </c>
      <c r="N35" s="153"/>
      <c r="O35" s="144">
        <f>IF(Cockpit_monthly!$H$3=2,($Q$2*(($Q$4*J35+$Q$5*I35)*$Q$6+$Q$7)+$Q$3)*'Generated data'!$B$6,$Q$2*(($Q$4*J35+$Q$5*I35)*$Q$6+$Q$7)+$Q$3)</f>
        <v>104.785875</v>
      </c>
      <c r="P35" s="144">
        <f t="shared" si="1"/>
        <v>110</v>
      </c>
      <c r="Q35" s="144">
        <f t="shared" si="2"/>
        <v>220</v>
      </c>
      <c r="R35" s="144">
        <f t="shared" si="3"/>
        <v>-9.7858750000000043</v>
      </c>
      <c r="S35" s="143"/>
      <c r="U35" s="25"/>
      <c r="V35" s="162">
        <f>IF(Cockpit_monthly!$H$3=2,($X$2*(($X$4*K35+$X$5*L35)*$X$6+$X$7)+$X$3)*'Generated data'!$B$6,$X$2*(($X$4*K35+$X$5*L35)*$X$6+$X$7)+$X$3)</f>
        <v>102.08440999999999</v>
      </c>
      <c r="W35" s="162">
        <f t="shared" si="4"/>
        <v>110</v>
      </c>
      <c r="X35" s="162">
        <f t="shared" si="5"/>
        <v>220</v>
      </c>
      <c r="Y35" s="162">
        <f t="shared" si="6"/>
        <v>-7.0844099999999912</v>
      </c>
      <c r="Z35" s="161"/>
      <c r="AB35" s="153"/>
      <c r="AC35" s="144">
        <f t="shared" si="11"/>
        <v>84.147999999999996</v>
      </c>
      <c r="AD35" s="144">
        <f t="shared" si="7"/>
        <v>110</v>
      </c>
      <c r="AE35" s="144">
        <f t="shared" si="8"/>
        <v>220</v>
      </c>
      <c r="AF35" s="144">
        <f t="shared" si="9"/>
        <v>10.852000000000004</v>
      </c>
      <c r="AG35" s="143"/>
    </row>
    <row r="36" spans="1:33" customFormat="1">
      <c r="A36" s="183" t="str">
        <f t="shared" si="10"/>
        <v>Q1 2024</v>
      </c>
      <c r="B36" s="184">
        <v>2024</v>
      </c>
      <c r="C36" s="184">
        <v>1</v>
      </c>
      <c r="D36" s="184">
        <v>1</v>
      </c>
      <c r="E36" s="186">
        <f>IF(Cockpit_monthly!$H$3=2,('Prices S_ACS'!S266)*'Generated data'!$B$6,'Prices S_ACS'!S266)</f>
        <v>83.5</v>
      </c>
      <c r="F36" s="186">
        <f>'Prices S_ACS'!T266</f>
        <v>62.833333333333329</v>
      </c>
      <c r="G36" s="186">
        <f>'Prices S_ACS'!U266</f>
        <v>85.416666666666671</v>
      </c>
      <c r="H36" s="186">
        <f>'Prices S_ACS'!V266</f>
        <v>89.15</v>
      </c>
      <c r="I36" s="186">
        <f>'Prices S_ACS'!W266</f>
        <v>108.75</v>
      </c>
      <c r="J36" s="186">
        <f>'Prices S_ACS'!X266</f>
        <v>125</v>
      </c>
      <c r="K36" s="186">
        <f t="shared" si="14"/>
        <v>120.95555555555556</v>
      </c>
      <c r="L36" s="186">
        <f t="shared" si="14"/>
        <v>128.66666666666666</v>
      </c>
      <c r="M36" s="186">
        <f>'Phosphate monthly prices'!BH446</f>
        <v>583.25</v>
      </c>
      <c r="N36" s="153"/>
      <c r="O36" s="144">
        <f>IF(Cockpit_monthly!$H$3=2,($Q$2*(($Q$4*J36+$Q$5*I36)*$Q$6+$Q$7)+$Q$3)*'Generated data'!$B$6,$Q$2*(($Q$4*J36+$Q$5*I36)*$Q$6+$Q$7)+$Q$3)</f>
        <v>102.533625</v>
      </c>
      <c r="P36" s="144">
        <f t="shared" si="1"/>
        <v>110</v>
      </c>
      <c r="Q36" s="144">
        <f t="shared" si="2"/>
        <v>220</v>
      </c>
      <c r="R36" s="144">
        <f t="shared" si="3"/>
        <v>-19.033625000000001</v>
      </c>
      <c r="S36" s="143"/>
      <c r="U36" s="25"/>
      <c r="V36" s="162">
        <f>IF(Cockpit_monthly!$H$3=2,($X$2*(($X$4*K36+$X$5*L36)*$X$6+$X$7)+$X$3)*'Generated data'!$B$6,$X$2*(($X$4*K36+$X$5*L36)*$X$6+$X$7)+$X$3)</f>
        <v>99.950226666666666</v>
      </c>
      <c r="W36" s="162">
        <f t="shared" si="4"/>
        <v>110</v>
      </c>
      <c r="X36" s="162">
        <f t="shared" si="5"/>
        <v>220</v>
      </c>
      <c r="Y36" s="162">
        <f t="shared" si="6"/>
        <v>-16.450226666666666</v>
      </c>
      <c r="Z36" s="161"/>
      <c r="AB36" s="153"/>
      <c r="AC36" s="144">
        <f t="shared" si="11"/>
        <v>68.550000000000011</v>
      </c>
      <c r="AD36" s="144">
        <f t="shared" si="7"/>
        <v>110</v>
      </c>
      <c r="AE36" s="144">
        <f t="shared" si="8"/>
        <v>220</v>
      </c>
      <c r="AF36" s="144">
        <f t="shared" si="9"/>
        <v>14.949999999999989</v>
      </c>
      <c r="AG36" s="143"/>
    </row>
    <row r="37" spans="1:33" customFormat="1">
      <c r="A37" s="183" t="str">
        <f t="shared" si="10"/>
        <v>Q1 2024</v>
      </c>
      <c r="B37" s="184">
        <v>2024</v>
      </c>
      <c r="C37" s="184">
        <v>1</v>
      </c>
      <c r="D37" s="184">
        <v>2</v>
      </c>
      <c r="E37" s="186">
        <f>IF(Cockpit_monthly!$H$3=2,('Prices S_ACS'!S267)*'Generated data'!$B$6,'Prices S_ACS'!S267)</f>
        <v>80</v>
      </c>
      <c r="F37" s="186">
        <f>'Prices S_ACS'!T267</f>
        <v>64.400000000000006</v>
      </c>
      <c r="G37" s="186">
        <f>'Prices S_ACS'!U267</f>
        <v>81.333333333333329</v>
      </c>
      <c r="H37" s="186">
        <f>'Prices S_ACS'!V267</f>
        <v>85.96</v>
      </c>
      <c r="I37" s="186">
        <f>'Prices S_ACS'!W267</f>
        <v>110.2</v>
      </c>
      <c r="J37" s="186">
        <f>'Prices S_ACS'!X267</f>
        <v>115</v>
      </c>
      <c r="K37" s="186">
        <f t="shared" si="14"/>
        <v>111.28888888888889</v>
      </c>
      <c r="L37" s="186">
        <f t="shared" si="14"/>
        <v>131.66666666666666</v>
      </c>
      <c r="M37" s="186">
        <f>'Phosphate monthly prices'!BH447</f>
        <v>580</v>
      </c>
      <c r="N37" s="153"/>
      <c r="O37" s="144">
        <f>IF(Cockpit_monthly!$H$3=2,($Q$2*(($Q$4*J37+$Q$5*I37)*$Q$6+$Q$7)+$Q$3)*'Generated data'!$B$6,$Q$2*(($Q$4*J37+$Q$5*I37)*$Q$6+$Q$7)+$Q$3)</f>
        <v>99.717240000000004</v>
      </c>
      <c r="P37" s="144">
        <f t="shared" si="1"/>
        <v>110</v>
      </c>
      <c r="Q37" s="144">
        <f t="shared" si="2"/>
        <v>220</v>
      </c>
      <c r="R37" s="144">
        <f t="shared" si="3"/>
        <v>-19.717240000000004</v>
      </c>
      <c r="S37" s="143"/>
      <c r="U37" s="25"/>
      <c r="V37" s="162">
        <f>IF(Cockpit_monthly!$H$3=2,($X$2*(($X$4*K37+$X$5*L37)*$X$6+$X$7)+$X$3)*'Generated data'!$B$6,$X$2*(($X$4*K37+$X$5*L37)*$X$6+$X$7)+$X$3)</f>
        <v>97.239826666666659</v>
      </c>
      <c r="W37" s="162">
        <f t="shared" si="4"/>
        <v>110</v>
      </c>
      <c r="X37" s="162">
        <f t="shared" si="5"/>
        <v>220</v>
      </c>
      <c r="Y37" s="162">
        <f t="shared" si="6"/>
        <v>-17.239826666666659</v>
      </c>
      <c r="Z37" s="161"/>
      <c r="AB37" s="153"/>
      <c r="AC37" s="144">
        <f t="shared" si="11"/>
        <v>69.13</v>
      </c>
      <c r="AD37" s="144">
        <f t="shared" si="7"/>
        <v>110</v>
      </c>
      <c r="AE37" s="144">
        <f t="shared" si="8"/>
        <v>220</v>
      </c>
      <c r="AF37" s="144">
        <f t="shared" si="9"/>
        <v>10.870000000000005</v>
      </c>
      <c r="AG37" s="143"/>
    </row>
    <row r="38" spans="1:33" customFormat="1">
      <c r="A38" s="183" t="str">
        <f t="shared" si="10"/>
        <v>Q1 2024</v>
      </c>
      <c r="B38" s="184">
        <v>2024</v>
      </c>
      <c r="C38" s="184">
        <v>1</v>
      </c>
      <c r="D38" s="184">
        <v>3</v>
      </c>
      <c r="E38" s="186">
        <f>IF(Cockpit_monthly!$H$3=2,('Prices S_ACS'!S268)*'Generated data'!$B$6,'Prices S_ACS'!S268)</f>
        <v>81.5</v>
      </c>
      <c r="F38" s="186">
        <f>'Prices S_ACS'!T268</f>
        <v>73.666666666666671</v>
      </c>
      <c r="G38" s="186">
        <f>'Prices S_ACS'!U268</f>
        <v>84</v>
      </c>
      <c r="H38" s="186">
        <f>'Prices S_ACS'!V268</f>
        <v>88.600000000000009</v>
      </c>
      <c r="I38" s="186">
        <f>'Prices S_ACS'!W268</f>
        <v>120.25</v>
      </c>
      <c r="J38" s="186">
        <f>'Prices S_ACS'!X268</f>
        <v>115</v>
      </c>
      <c r="K38" s="186">
        <f t="shared" si="14"/>
        <v>107.28888888888889</v>
      </c>
      <c r="L38" s="186">
        <f t="shared" si="14"/>
        <v>125</v>
      </c>
      <c r="M38" s="186">
        <f>'Phosphate monthly prices'!BH448</f>
        <v>578.25</v>
      </c>
      <c r="N38" s="153"/>
      <c r="O38" s="144">
        <f>IF(Cockpit_monthly!$H$3=2,($Q$2*(($Q$4*J38+$Q$5*I38)*$Q$6+$Q$7)+$Q$3)*'Generated data'!$B$6,$Q$2*(($Q$4*J38+$Q$5*I38)*$Q$6+$Q$7)+$Q$3)</f>
        <v>101.01067500000001</v>
      </c>
      <c r="P38" s="144">
        <f t="shared" si="1"/>
        <v>110</v>
      </c>
      <c r="Q38" s="144">
        <f t="shared" si="2"/>
        <v>220</v>
      </c>
      <c r="R38" s="144">
        <f t="shared" si="3"/>
        <v>-19.510675000000006</v>
      </c>
      <c r="S38" s="143"/>
      <c r="U38" s="25"/>
      <c r="V38" s="162">
        <f>IF(Cockpit_monthly!$H$3=2,($X$2*(($X$4*K38+$X$5*L38)*$X$6+$X$7)+$X$3)*'Generated data'!$B$6,$X$2*(($X$4*K38+$X$5*L38)*$X$6+$X$7)+$X$3)</f>
        <v>95.022226666666668</v>
      </c>
      <c r="W38" s="162">
        <f t="shared" si="4"/>
        <v>110</v>
      </c>
      <c r="X38" s="162">
        <f t="shared" si="5"/>
        <v>220</v>
      </c>
      <c r="Y38" s="162">
        <f t="shared" si="6"/>
        <v>-13.522226666666668</v>
      </c>
      <c r="Z38" s="161"/>
      <c r="AB38" s="153"/>
      <c r="AC38" s="144">
        <f t="shared" si="11"/>
        <v>69.492000000000004</v>
      </c>
      <c r="AD38" s="144">
        <f t="shared" si="7"/>
        <v>110</v>
      </c>
      <c r="AE38" s="144">
        <f t="shared" si="8"/>
        <v>220</v>
      </c>
      <c r="AF38" s="144">
        <f t="shared" si="9"/>
        <v>12.007999999999996</v>
      </c>
      <c r="AG38" s="143"/>
    </row>
    <row r="39" spans="1:33" customFormat="1">
      <c r="A39" s="183" t="str">
        <f t="shared" si="10"/>
        <v>Q2 2024</v>
      </c>
      <c r="B39" s="184">
        <v>2024</v>
      </c>
      <c r="C39" s="184">
        <v>2</v>
      </c>
      <c r="D39" s="184">
        <v>4</v>
      </c>
      <c r="E39" s="186">
        <f>IF(Cockpit_monthly!$H$3=2,('Prices S_ACS'!S269)*'Generated data'!$B$6,'Prices S_ACS'!S269)</f>
        <v>105</v>
      </c>
      <c r="F39" s="186">
        <f>'Prices S_ACS'!T269</f>
        <v>81.833333333333329</v>
      </c>
      <c r="G39" s="186">
        <f>'Prices S_ACS'!U269</f>
        <v>87.833333333333329</v>
      </c>
      <c r="H39" s="186">
        <f>'Prices S_ACS'!V269</f>
        <v>100.8</v>
      </c>
      <c r="I39" s="186">
        <f>'Prices S_ACS'!W269</f>
        <v>125.25</v>
      </c>
      <c r="J39" s="186">
        <f>'Prices S_ACS'!X269</f>
        <v>120</v>
      </c>
      <c r="K39" s="186">
        <f t="shared" si="14"/>
        <v>113.06666666666666</v>
      </c>
      <c r="L39" s="186">
        <f t="shared" si="14"/>
        <v>118.33333333333333</v>
      </c>
      <c r="M39" s="186">
        <f>'Phosphate monthly prices'!BH449</f>
        <v>566</v>
      </c>
      <c r="N39" s="153"/>
      <c r="O39" s="144">
        <f>IF(Cockpit_monthly!$H$3=2,($Q$2*(($Q$4*J39+$Q$5*I39)*$Q$6+$Q$7)+$Q$3)*'Generated data'!$B$6,$Q$2*(($Q$4*J39+$Q$5*I39)*$Q$6+$Q$7)+$Q$3)</f>
        <v>103.155675</v>
      </c>
      <c r="P39" s="144">
        <f t="shared" si="1"/>
        <v>110</v>
      </c>
      <c r="Q39" s="144">
        <f t="shared" si="2"/>
        <v>220</v>
      </c>
      <c r="R39" s="144">
        <f t="shared" si="3"/>
        <v>1.8443249999999978</v>
      </c>
      <c r="S39" s="143"/>
      <c r="U39" s="25"/>
      <c r="V39" s="162">
        <f>IF(Cockpit_monthly!$H$3=2,($X$2*(($X$4*K39+$X$5*L39)*$X$6+$X$7)+$X$3)*'Generated data'!$B$6,$X$2*(($X$4*K39+$X$5*L39)*$X$6+$X$7)+$X$3)</f>
        <v>95.966759999999994</v>
      </c>
      <c r="W39" s="162">
        <f t="shared" si="4"/>
        <v>110</v>
      </c>
      <c r="X39" s="162">
        <f t="shared" si="5"/>
        <v>220</v>
      </c>
      <c r="Y39" s="162">
        <f t="shared" si="6"/>
        <v>9.0332400000000064</v>
      </c>
      <c r="Z39" s="161"/>
      <c r="AB39" s="153"/>
      <c r="AC39" s="144">
        <f t="shared" si="11"/>
        <v>77.045000000000002</v>
      </c>
      <c r="AD39" s="144">
        <f t="shared" si="7"/>
        <v>110</v>
      </c>
      <c r="AE39" s="144">
        <f t="shared" si="8"/>
        <v>220</v>
      </c>
      <c r="AF39" s="144">
        <f t="shared" si="9"/>
        <v>27.954999999999998</v>
      </c>
      <c r="AG39" s="143"/>
    </row>
    <row r="40" spans="1:33" customFormat="1">
      <c r="A40" s="183" t="str">
        <f t="shared" si="10"/>
        <v>Q2 2024</v>
      </c>
      <c r="B40" s="184">
        <v>2024</v>
      </c>
      <c r="C40" s="184">
        <v>2</v>
      </c>
      <c r="D40" s="184">
        <v>5</v>
      </c>
      <c r="E40" s="186">
        <f>IF(Cockpit_monthly!$H$3=2,('Prices S_ACS'!S270)*'Generated data'!$B$6,'Prices S_ACS'!S270)</f>
        <v>120</v>
      </c>
      <c r="F40" s="186">
        <f>'Prices S_ACS'!T270</f>
        <v>93.533333333333331</v>
      </c>
      <c r="G40" s="186">
        <f>'Prices S_ACS'!U270</f>
        <v>89.533333333333331</v>
      </c>
      <c r="H40" s="186">
        <f>'Prices S_ACS'!V270</f>
        <v>101.91999999999999</v>
      </c>
      <c r="I40" s="186">
        <f>'Prices S_ACS'!W270</f>
        <v>124.2</v>
      </c>
      <c r="J40" s="186">
        <f>'Prices S_ACS'!X270</f>
        <v>120</v>
      </c>
      <c r="K40" s="186">
        <f t="shared" si="14"/>
        <v>118.56666666666666</v>
      </c>
      <c r="L40" s="186">
        <f t="shared" si="14"/>
        <v>116.66666666666667</v>
      </c>
      <c r="M40" s="186">
        <f>'Phosphate monthly prices'!BH450</f>
        <v>545</v>
      </c>
      <c r="N40" s="153"/>
      <c r="O40" s="144">
        <f>IF(Cockpit_monthly!$H$3=2,($Q$2*(($Q$4*J40+$Q$5*I40)*$Q$6+$Q$7)+$Q$3)*'Generated data'!$B$6,$Q$2*(($Q$4*J40+$Q$5*I40)*$Q$6+$Q$7)+$Q$3)</f>
        <v>103.02054</v>
      </c>
      <c r="P40" s="144">
        <f t="shared" si="1"/>
        <v>110</v>
      </c>
      <c r="Q40" s="144">
        <f t="shared" si="2"/>
        <v>220</v>
      </c>
      <c r="R40" s="144">
        <f t="shared" si="3"/>
        <v>16.979460000000003</v>
      </c>
      <c r="S40" s="143"/>
      <c r="U40" s="25"/>
      <c r="V40" s="162">
        <f>IF(Cockpit_monthly!$H$3=2,($X$2*(($X$4*K40+$X$5*L40)*$X$6+$X$7)+$X$3)*'Generated data'!$B$6,$X$2*(($X$4*K40+$X$5*L40)*$X$6+$X$7)+$X$3)</f>
        <v>97.514459999999985</v>
      </c>
      <c r="W40" s="162">
        <f t="shared" si="4"/>
        <v>110</v>
      </c>
      <c r="X40" s="162">
        <f t="shared" si="5"/>
        <v>220</v>
      </c>
      <c r="Y40" s="162">
        <f t="shared" si="6"/>
        <v>22.485540000000015</v>
      </c>
      <c r="Z40" s="161"/>
      <c r="AB40" s="153"/>
      <c r="AC40" s="144">
        <f t="shared" si="11"/>
        <v>86.784999999999997</v>
      </c>
      <c r="AD40" s="144">
        <f t="shared" si="7"/>
        <v>110</v>
      </c>
      <c r="AE40" s="144">
        <f t="shared" si="8"/>
        <v>220</v>
      </c>
      <c r="AF40" s="144">
        <f t="shared" si="9"/>
        <v>33.215000000000003</v>
      </c>
      <c r="AG40" s="143"/>
    </row>
    <row r="41" spans="1:33" customFormat="1">
      <c r="A41" s="183" t="str">
        <f t="shared" si="10"/>
        <v>Q2 2024</v>
      </c>
      <c r="B41" s="184">
        <v>2024</v>
      </c>
      <c r="C41" s="184">
        <v>2</v>
      </c>
      <c r="D41" s="184">
        <v>6</v>
      </c>
      <c r="E41" s="186">
        <f>IF(Cockpit_monthly!$H$3=2,('Prices S_ACS'!S271)*'Generated data'!$B$6,'Prices S_ACS'!S271)</f>
        <v>122.5</v>
      </c>
      <c r="F41" s="186">
        <f>'Prices S_ACS'!T271</f>
        <v>96.333333333333329</v>
      </c>
      <c r="G41" s="186">
        <f>'Prices S_ACS'!U271</f>
        <v>90.666666666666671</v>
      </c>
      <c r="H41" s="186">
        <f>'Prices S_ACS'!V271</f>
        <v>107</v>
      </c>
      <c r="I41" s="186">
        <f>'Prices S_ACS'!W271</f>
        <v>121.25</v>
      </c>
      <c r="J41" s="186">
        <f>'Prices S_ACS'!X271</f>
        <v>120</v>
      </c>
      <c r="K41" s="186">
        <f t="shared" si="14"/>
        <v>123.23333333333333</v>
      </c>
      <c r="L41" s="186">
        <f t="shared" si="14"/>
        <v>118.33333333333333</v>
      </c>
      <c r="M41" s="186">
        <f>'Phosphate monthly prices'!BH451</f>
        <v>549.25</v>
      </c>
      <c r="N41" s="153"/>
      <c r="O41" s="144">
        <f>IF(Cockpit_monthly!$H$3=2,($Q$2*(($Q$4*J41+$Q$5*I41)*$Q$6+$Q$7)+$Q$3)*'Generated data'!$B$6,$Q$2*(($Q$4*J41+$Q$5*I41)*$Q$6+$Q$7)+$Q$3)</f>
        <v>102.64087500000001</v>
      </c>
      <c r="P41" s="144">
        <f t="shared" si="1"/>
        <v>110</v>
      </c>
      <c r="Q41" s="144">
        <f t="shared" si="2"/>
        <v>220</v>
      </c>
      <c r="R41" s="144">
        <f t="shared" si="3"/>
        <v>19.859124999999992</v>
      </c>
      <c r="S41" s="143"/>
      <c r="U41" s="25"/>
      <c r="V41" s="162">
        <f>IF(Cockpit_monthly!$H$3=2,($X$2*(($X$4*K41+$X$5*L41)*$X$6+$X$7)+$X$3)*'Generated data'!$B$6,$X$2*(($X$4*K41+$X$5*L41)*$X$6+$X$7)+$X$3)</f>
        <v>99.254660000000001</v>
      </c>
      <c r="W41" s="162">
        <f t="shared" si="4"/>
        <v>110</v>
      </c>
      <c r="X41" s="162">
        <f t="shared" si="5"/>
        <v>220</v>
      </c>
      <c r="Y41" s="162">
        <f t="shared" si="6"/>
        <v>23.245339999999999</v>
      </c>
      <c r="Z41" s="161"/>
      <c r="AB41" s="153"/>
      <c r="AC41" s="144">
        <f t="shared" si="11"/>
        <v>96.534000000000006</v>
      </c>
      <c r="AD41" s="144">
        <f t="shared" si="7"/>
        <v>110</v>
      </c>
      <c r="AE41" s="144">
        <f t="shared" si="8"/>
        <v>220</v>
      </c>
      <c r="AF41" s="144">
        <f t="shared" si="9"/>
        <v>25.965999999999994</v>
      </c>
      <c r="AG41" s="143"/>
    </row>
    <row r="42" spans="1:33" customFormat="1">
      <c r="A42" s="183" t="str">
        <f t="shared" si="10"/>
        <v>Q3 2024</v>
      </c>
      <c r="B42" s="184">
        <v>2024</v>
      </c>
      <c r="C42" s="184">
        <v>3</v>
      </c>
      <c r="D42" s="184">
        <v>7</v>
      </c>
      <c r="E42" s="186">
        <f>IF(Cockpit_monthly!$H$3=2,('Prices S_ACS'!S272)*'Generated data'!$B$6,'Prices S_ACS'!S272)</f>
        <v>125</v>
      </c>
      <c r="F42" s="186">
        <f>'Prices S_ACS'!T272</f>
        <v>100</v>
      </c>
      <c r="G42" s="186">
        <f>'Prices S_ACS'!U272</f>
        <v>95.666666666666671</v>
      </c>
      <c r="H42" s="186">
        <f>'Prices S_ACS'!V272</f>
        <v>116.75</v>
      </c>
      <c r="I42" s="186">
        <f>'Prices S_ACS'!W272</f>
        <v>129</v>
      </c>
      <c r="J42" s="186">
        <f>'Prices S_ACS'!X272</f>
        <v>119.5</v>
      </c>
      <c r="K42" s="186">
        <f t="shared" si="14"/>
        <v>123.56666666666666</v>
      </c>
      <c r="L42" s="186">
        <f t="shared" si="14"/>
        <v>120</v>
      </c>
      <c r="M42" s="186">
        <f>'Phosphate monthly prices'!BH452</f>
        <v>591.5</v>
      </c>
      <c r="N42" s="153"/>
      <c r="O42" s="144">
        <f>IF(Cockpit_monthly!$H$3=2,($Q$2*(($Q$4*J42+$Q$5*I42)*$Q$6+$Q$7)+$Q$3)*'Generated data'!$B$6,$Q$2*(($Q$4*J42+$Q$5*I42)*$Q$6+$Q$7)+$Q$3)</f>
        <v>103.48815</v>
      </c>
      <c r="P42" s="144">
        <f t="shared" si="1"/>
        <v>110</v>
      </c>
      <c r="Q42" s="144">
        <f t="shared" si="2"/>
        <v>220</v>
      </c>
      <c r="R42" s="144">
        <f t="shared" si="3"/>
        <v>21.511849999999995</v>
      </c>
      <c r="S42" s="143"/>
      <c r="U42" s="25"/>
      <c r="V42" s="162">
        <f>IF(Cockpit_monthly!$H$3=2,($X$2*(($X$4*K42+$X$5*L42)*$X$6+$X$7)+$X$3)*'Generated data'!$B$6,$X$2*(($X$4*K42+$X$5*L42)*$X$6+$X$7)+$X$3)</f>
        <v>99.593459999999993</v>
      </c>
      <c r="W42" s="162">
        <f t="shared" si="4"/>
        <v>110</v>
      </c>
      <c r="X42" s="162">
        <f t="shared" si="5"/>
        <v>220</v>
      </c>
      <c r="Y42" s="162">
        <f t="shared" si="6"/>
        <v>25.406540000000007</v>
      </c>
      <c r="Z42" s="161"/>
      <c r="AB42" s="153"/>
      <c r="AC42" s="144">
        <f t="shared" si="11"/>
        <v>99.775000000000006</v>
      </c>
      <c r="AD42" s="144">
        <f t="shared" si="7"/>
        <v>110</v>
      </c>
      <c r="AE42" s="144">
        <f t="shared" si="8"/>
        <v>220</v>
      </c>
      <c r="AF42" s="144">
        <f t="shared" si="9"/>
        <v>25.224999999999994</v>
      </c>
      <c r="AG42" s="143"/>
    </row>
    <row r="43" spans="1:33" customFormat="1">
      <c r="A43" s="183" t="str">
        <f t="shared" si="10"/>
        <v>Q3 2024</v>
      </c>
      <c r="B43" s="184">
        <v>2024</v>
      </c>
      <c r="C43" s="184">
        <v>3</v>
      </c>
      <c r="D43" s="184">
        <v>8</v>
      </c>
      <c r="E43" s="186">
        <f>IF(Cockpit_monthly!$H$3=2,('Prices S_ACS'!S273)*'Generated data'!$B$6,'Prices S_ACS'!S273)</f>
        <v>125</v>
      </c>
      <c r="F43" s="186">
        <f>'Prices S_ACS'!T273</f>
        <v>104</v>
      </c>
      <c r="G43" s="186">
        <f>'Prices S_ACS'!U273</f>
        <v>103.13333333333333</v>
      </c>
      <c r="H43" s="186">
        <f>'Prices S_ACS'!V273</f>
        <v>130.51999999999998</v>
      </c>
      <c r="I43" s="186">
        <f>'Prices S_ACS'!W273</f>
        <v>155.19999999999999</v>
      </c>
      <c r="J43" s="186">
        <f>'Prices S_ACS'!X273</f>
        <v>119</v>
      </c>
      <c r="K43" s="186">
        <f t="shared" si="14"/>
        <v>124.81666666666666</v>
      </c>
      <c r="L43" s="186">
        <f t="shared" si="14"/>
        <v>119.83333333333333</v>
      </c>
      <c r="M43" s="186">
        <f>'Phosphate monthly prices'!BH453</f>
        <v>600.20000000000005</v>
      </c>
      <c r="N43" s="153"/>
      <c r="O43" s="144">
        <f>IF(Cockpit_monthly!$H$3=2,($Q$2*(($Q$4*J43+$Q$5*I43)*$Q$6+$Q$7)+$Q$3)*'Generated data'!$B$6,$Q$2*(($Q$4*J43+$Q$5*I43)*$Q$6+$Q$7)+$Q$3)</f>
        <v>106.70994</v>
      </c>
      <c r="P43" s="144">
        <f t="shared" si="1"/>
        <v>110</v>
      </c>
      <c r="Q43" s="144">
        <f t="shared" si="2"/>
        <v>220</v>
      </c>
      <c r="R43" s="144">
        <f t="shared" si="3"/>
        <v>18.290059999999997</v>
      </c>
      <c r="S43" s="143"/>
      <c r="U43" s="25"/>
      <c r="V43" s="162">
        <f>IF(Cockpit_monthly!$H$3=2,($X$2*(($X$4*K43+$X$5*L43)*$X$6+$X$7)+$X$3)*'Generated data'!$B$6,$X$2*(($X$4*K43+$X$5*L43)*$X$6+$X$7)+$X$3)</f>
        <v>99.974609999999984</v>
      </c>
      <c r="W43" s="162">
        <f t="shared" si="4"/>
        <v>110</v>
      </c>
      <c r="X43" s="162">
        <f t="shared" si="5"/>
        <v>220</v>
      </c>
      <c r="Y43" s="162">
        <f t="shared" si="6"/>
        <v>25.025390000000016</v>
      </c>
      <c r="Z43" s="161"/>
      <c r="AB43" s="153"/>
      <c r="AC43" s="144">
        <f t="shared" si="11"/>
        <v>104.6</v>
      </c>
      <c r="AD43" s="144">
        <f t="shared" si="7"/>
        <v>110</v>
      </c>
      <c r="AE43" s="144">
        <f t="shared" si="8"/>
        <v>220</v>
      </c>
      <c r="AF43" s="144">
        <f t="shared" si="9"/>
        <v>20.400000000000006</v>
      </c>
      <c r="AG43" s="143"/>
    </row>
    <row r="44" spans="1:33" customFormat="1">
      <c r="A44" s="183" t="str">
        <f t="shared" si="10"/>
        <v>Q3 2024</v>
      </c>
      <c r="B44" s="184">
        <v>2024</v>
      </c>
      <c r="C44" s="184">
        <v>3</v>
      </c>
      <c r="D44" s="184">
        <v>9</v>
      </c>
      <c r="E44" s="186">
        <f>IF(Cockpit_monthly!$H$3=2,('Prices S_ACS'!S274)*'Generated data'!$B$6,'Prices S_ACS'!S274)</f>
        <v>127.5</v>
      </c>
      <c r="F44" s="186">
        <f>'Prices S_ACS'!T274</f>
        <v>103.66666666666667</v>
      </c>
      <c r="G44" s="186">
        <f>'Prices S_ACS'!U274</f>
        <v>106</v>
      </c>
      <c r="H44" s="186">
        <f>'Prices S_ACS'!V274</f>
        <v>127.65</v>
      </c>
      <c r="I44" s="186">
        <f>'Prices S_ACS'!W274</f>
        <v>164.5</v>
      </c>
      <c r="J44" s="186">
        <f>'Prices S_ACS'!X274</f>
        <v>119</v>
      </c>
      <c r="K44" s="186">
        <f t="shared" ref="K44:L59" si="15">AVERAGE(I41:I43)</f>
        <v>135.15</v>
      </c>
      <c r="L44" s="186">
        <f t="shared" si="15"/>
        <v>119.5</v>
      </c>
      <c r="M44" s="186">
        <f>'Phosphate monthly prices'!BH454</f>
        <v>609.75</v>
      </c>
      <c r="N44" s="153"/>
      <c r="O44" s="144">
        <f>IF(Cockpit_monthly!$H$3=2,($Q$2*(($Q$4*J44+$Q$5*I44)*$Q$6+$Q$7)+$Q$3)*'Generated data'!$B$6,$Q$2*(($Q$4*J44+$Q$5*I44)*$Q$6+$Q$7)+$Q$3)</f>
        <v>107.90685000000001</v>
      </c>
      <c r="P44" s="144">
        <f t="shared" ref="P44:P75" si="16">$Q$8</f>
        <v>110</v>
      </c>
      <c r="Q44" s="144">
        <f t="shared" ref="Q44:Q75" si="17">$Q$9</f>
        <v>220</v>
      </c>
      <c r="R44" s="144">
        <f t="shared" ref="R44:R75" si="18">E44-O44</f>
        <v>19.593149999999994</v>
      </c>
      <c r="S44" s="143"/>
      <c r="U44" s="25"/>
      <c r="V44" s="162">
        <f>IF(Cockpit_monthly!$H$3=2,($X$2*(($X$4*K44+$X$5*L44)*$X$6+$X$7)+$X$3)*'Generated data'!$B$6,$X$2*(($X$4*K44+$X$5*L44)*$X$6+$X$7)+$X$3)</f>
        <v>103.27021000000001</v>
      </c>
      <c r="W44" s="162">
        <f t="shared" ref="W44:W75" si="19">$X$8</f>
        <v>110</v>
      </c>
      <c r="X44" s="162">
        <f t="shared" ref="X44:X75" si="20">$X$9</f>
        <v>220</v>
      </c>
      <c r="Y44" s="162">
        <f t="shared" ref="Y44:Y75" si="21">E44-V44</f>
        <v>24.229789999999994</v>
      </c>
      <c r="Z44" s="161"/>
      <c r="AB44" s="153"/>
      <c r="AC44" s="144">
        <f t="shared" si="11"/>
        <v>110.354</v>
      </c>
      <c r="AD44" s="144">
        <f t="shared" ref="AD44:AD75" si="22">$AE$7</f>
        <v>110</v>
      </c>
      <c r="AE44" s="144">
        <f t="shared" ref="AE44:AE75" si="23">$AE$8</f>
        <v>220</v>
      </c>
      <c r="AF44" s="144">
        <f t="shared" ref="AF44:AF75" si="24">E44-AC44</f>
        <v>17.146000000000001</v>
      </c>
      <c r="AG44" s="143"/>
    </row>
    <row r="45" spans="1:33" customFormat="1">
      <c r="A45" s="183" t="str">
        <f t="shared" si="10"/>
        <v>Q4 2024</v>
      </c>
      <c r="B45" s="184">
        <v>2024</v>
      </c>
      <c r="C45" s="184">
        <v>4</v>
      </c>
      <c r="D45" s="184">
        <v>10</v>
      </c>
      <c r="E45" s="186">
        <f>IF(Cockpit_monthly!$H$3=2,('Prices S_ACS'!S275)*'Generated data'!$B$6,'Prices S_ACS'!S275)</f>
        <v>138</v>
      </c>
      <c r="F45" s="186">
        <f>'Prices S_ACS'!T275</f>
        <v>120.66666666666667</v>
      </c>
      <c r="G45" s="186">
        <f>'Prices S_ACS'!U275</f>
        <v>107.93333333333334</v>
      </c>
      <c r="H45" s="186">
        <f>'Prices S_ACS'!V275</f>
        <v>130.19999999999999</v>
      </c>
      <c r="I45" s="186">
        <f>'Prices S_ACS'!W275</f>
        <v>170.60000000000002</v>
      </c>
      <c r="J45" s="186">
        <f>'Prices S_ACS'!X275</f>
        <v>119</v>
      </c>
      <c r="K45" s="186">
        <f t="shared" si="15"/>
        <v>149.56666666666666</v>
      </c>
      <c r="L45" s="186">
        <f t="shared" si="15"/>
        <v>119.16666666666667</v>
      </c>
      <c r="M45" s="186">
        <f>'Phosphate monthly prices'!BH455</f>
        <v>615</v>
      </c>
      <c r="N45" s="153"/>
      <c r="O45" s="144">
        <f>IF(Cockpit_monthly!$H$3=2,($Q$2*(($Q$4*J45+$Q$5*I45)*$Q$6+$Q$7)+$Q$3)*'Generated data'!$B$6,$Q$2*(($Q$4*J45+$Q$5*I45)*$Q$6+$Q$7)+$Q$3)</f>
        <v>108.69192</v>
      </c>
      <c r="P45" s="144">
        <f t="shared" si="16"/>
        <v>110</v>
      </c>
      <c r="Q45" s="144">
        <f t="shared" si="17"/>
        <v>220</v>
      </c>
      <c r="R45" s="144">
        <f t="shared" si="18"/>
        <v>29.308080000000004</v>
      </c>
      <c r="S45" s="143"/>
      <c r="U45" s="25"/>
      <c r="V45" s="162">
        <f>IF(Cockpit_monthly!$H$3=2,($X$2*(($X$4*K45+$X$5*L45)*$X$6+$X$7)+$X$3)*'Generated data'!$B$6,$X$2*(($X$4*K45+$X$5*L45)*$X$6+$X$7)+$X$3)</f>
        <v>107.88635999999998</v>
      </c>
      <c r="W45" s="162">
        <f t="shared" si="19"/>
        <v>110</v>
      </c>
      <c r="X45" s="162">
        <f t="shared" si="20"/>
        <v>220</v>
      </c>
      <c r="Y45" s="162">
        <f t="shared" si="21"/>
        <v>30.113640000000018</v>
      </c>
      <c r="Z45" s="161"/>
      <c r="AB45" s="153"/>
      <c r="AC45" s="144">
        <f t="shared" ref="AC45:AC76" si="25">$AE$2*($AE$3*E44+$AE$4*F44+$AE$5*G44+$AE$6*H44)</f>
        <v>109.655</v>
      </c>
      <c r="AD45" s="144">
        <f t="shared" si="22"/>
        <v>110</v>
      </c>
      <c r="AE45" s="144">
        <f t="shared" si="23"/>
        <v>220</v>
      </c>
      <c r="AF45" s="144">
        <f t="shared" si="24"/>
        <v>28.344999999999999</v>
      </c>
      <c r="AG45" s="143"/>
    </row>
    <row r="46" spans="1:33" customFormat="1">
      <c r="A46" s="183" t="str">
        <f t="shared" si="10"/>
        <v>Q4 2024</v>
      </c>
      <c r="B46" s="184">
        <v>2024</v>
      </c>
      <c r="C46" s="184">
        <v>4</v>
      </c>
      <c r="D46" s="184">
        <v>11</v>
      </c>
      <c r="E46" s="186">
        <f>IF(Cockpit_monthly!$H$3=2,('Prices S_ACS'!S276)*'Generated data'!$B$6,'Prices S_ACS'!S276)</f>
        <v>150</v>
      </c>
      <c r="F46" s="186">
        <f>'Prices S_ACS'!T276</f>
        <v>123.33333333333333</v>
      </c>
      <c r="G46" s="186">
        <f>'Prices S_ACS'!U276</f>
        <v>114</v>
      </c>
      <c r="H46" s="186">
        <f>'Prices S_ACS'!V276</f>
        <v>135.05000000000001</v>
      </c>
      <c r="I46" s="186">
        <f>'Prices S_ACS'!W276</f>
        <v>183</v>
      </c>
      <c r="J46" s="186">
        <f>'Prices S_ACS'!X276</f>
        <v>150</v>
      </c>
      <c r="K46" s="186">
        <f t="shared" si="15"/>
        <v>163.43333333333334</v>
      </c>
      <c r="L46" s="186">
        <f t="shared" si="15"/>
        <v>119</v>
      </c>
      <c r="M46" s="186">
        <f>'Phosphate monthly prices'!BH456</f>
        <v>612.5</v>
      </c>
      <c r="N46" s="153"/>
      <c r="O46" s="144">
        <f>IF(Cockpit_monthly!$H$3=2,($Q$2*(($Q$4*J46+$Q$5*I46)*$Q$6+$Q$7)+$Q$3)*'Generated data'!$B$6,$Q$2*(($Q$4*J46+$Q$5*I46)*$Q$6+$Q$7)+$Q$3)</f>
        <v>119.5971</v>
      </c>
      <c r="P46" s="144">
        <f t="shared" si="16"/>
        <v>110</v>
      </c>
      <c r="Q46" s="144">
        <f t="shared" si="17"/>
        <v>220</v>
      </c>
      <c r="R46" s="144">
        <f t="shared" si="18"/>
        <v>30.402900000000002</v>
      </c>
      <c r="S46" s="143"/>
      <c r="U46" s="25"/>
      <c r="V46" s="162">
        <f>IF(Cockpit_monthly!$H$3=2,($X$2*(($X$4*K46+$X$5*L46)*$X$6+$X$7)+$X$3)*'Generated data'!$B$6,$X$2*(($X$4*K46+$X$5*L46)*$X$6+$X$7)+$X$3)</f>
        <v>112.34773999999999</v>
      </c>
      <c r="W46" s="162">
        <f t="shared" si="19"/>
        <v>110</v>
      </c>
      <c r="X46" s="162">
        <f t="shared" si="20"/>
        <v>220</v>
      </c>
      <c r="Y46" s="162">
        <f t="shared" si="21"/>
        <v>37.652260000000012</v>
      </c>
      <c r="Z46" s="161"/>
      <c r="AB46" s="153"/>
      <c r="AC46" s="144">
        <f t="shared" si="25"/>
        <v>123.44</v>
      </c>
      <c r="AD46" s="144">
        <f t="shared" si="22"/>
        <v>110</v>
      </c>
      <c r="AE46" s="144">
        <f t="shared" si="23"/>
        <v>220</v>
      </c>
      <c r="AF46" s="144">
        <f t="shared" si="24"/>
        <v>26.560000000000002</v>
      </c>
      <c r="AG46" s="143"/>
    </row>
    <row r="47" spans="1:33" customFormat="1">
      <c r="A47" s="183" t="str">
        <f t="shared" si="10"/>
        <v>Q4 2024</v>
      </c>
      <c r="B47" s="184">
        <v>2024</v>
      </c>
      <c r="C47" s="184">
        <v>4</v>
      </c>
      <c r="D47" s="184">
        <v>12</v>
      </c>
      <c r="E47" s="186">
        <f>IF(Cockpit_monthly!$H$3=2,('Prices S_ACS'!S277)*'Generated data'!$B$6,'Prices S_ACS'!S277)</f>
        <v>150</v>
      </c>
      <c r="F47" s="186">
        <f>'Prices S_ACS'!T277</f>
        <v>118</v>
      </c>
      <c r="G47" s="186">
        <f>'Prices S_ACS'!U277</f>
        <v>91.833333333333329</v>
      </c>
      <c r="H47" s="186">
        <f>'Prices S_ACS'!V277</f>
        <v>112.41666666666666</v>
      </c>
      <c r="I47" s="186">
        <f>'Prices S_ACS'!W277</f>
        <v>191.83333333333334</v>
      </c>
      <c r="J47" s="186">
        <f>'Prices S_ACS'!X277</f>
        <v>150</v>
      </c>
      <c r="K47" s="186">
        <f t="shared" si="15"/>
        <v>172.70000000000002</v>
      </c>
      <c r="L47" s="186">
        <f t="shared" si="15"/>
        <v>129.33333333333334</v>
      </c>
      <c r="M47" s="186">
        <f>'Phosphate monthly prices'!BH457</f>
        <v>600</v>
      </c>
      <c r="N47" s="153"/>
      <c r="O47" s="144">
        <f>IF(Cockpit_monthly!$H$3=2,($Q$2*(($Q$4*J47+$Q$5*I47)*$Q$6+$Q$7)+$Q$3)*'Generated data'!$B$6,$Q$2*(($Q$4*J47+$Q$5*I47)*$Q$6+$Q$7)+$Q$3)</f>
        <v>120.73395000000001</v>
      </c>
      <c r="P47" s="144">
        <f t="shared" si="16"/>
        <v>110</v>
      </c>
      <c r="Q47" s="144">
        <f t="shared" si="17"/>
        <v>220</v>
      </c>
      <c r="R47" s="144">
        <f t="shared" si="18"/>
        <v>29.266049999999993</v>
      </c>
      <c r="S47" s="143"/>
      <c r="U47" s="25"/>
      <c r="V47" s="162">
        <f>IF(Cockpit_monthly!$H$3=2,($X$2*(($X$4*K47+$X$5*L47)*$X$6+$X$7)+$X$3)*'Generated data'!$B$6,$X$2*(($X$4*K47+$X$5*L47)*$X$6+$X$7)+$X$3)</f>
        <v>116.77677999999999</v>
      </c>
      <c r="W47" s="162">
        <f t="shared" si="19"/>
        <v>110</v>
      </c>
      <c r="X47" s="162">
        <f t="shared" si="20"/>
        <v>220</v>
      </c>
      <c r="Y47" s="162">
        <f t="shared" si="21"/>
        <v>33.223220000000012</v>
      </c>
      <c r="Z47" s="161"/>
      <c r="AB47" s="153"/>
      <c r="AC47" s="144">
        <f t="shared" si="25"/>
        <v>127.01</v>
      </c>
      <c r="AD47" s="144">
        <f t="shared" si="22"/>
        <v>110</v>
      </c>
      <c r="AE47" s="144">
        <f t="shared" si="23"/>
        <v>220</v>
      </c>
      <c r="AF47" s="144">
        <f t="shared" si="24"/>
        <v>22.989999999999995</v>
      </c>
      <c r="AG47" s="143"/>
    </row>
    <row r="48" spans="1:33" customFormat="1">
      <c r="A48" s="183" t="str">
        <f t="shared" si="10"/>
        <v>Q1 2025</v>
      </c>
      <c r="B48" s="184">
        <v>2025</v>
      </c>
      <c r="C48" s="184">
        <v>1</v>
      </c>
      <c r="D48" s="184">
        <v>1</v>
      </c>
      <c r="E48" s="186">
        <f>IF(Cockpit_monthly!$H$3=2,('Prices S_ACS'!S278)*'Generated data'!$B$6,'Prices S_ACS'!S278)</f>
        <v>150</v>
      </c>
      <c r="F48" s="186">
        <f>'Prices S_ACS'!T278</f>
        <v>132.33333333333334</v>
      </c>
      <c r="G48" s="186">
        <f>'Prices S_ACS'!U278</f>
        <v>118.06666666666666</v>
      </c>
      <c r="H48" s="186">
        <f>'Prices S_ACS'!V278</f>
        <v>132.20000000000002</v>
      </c>
      <c r="I48" s="186">
        <f>'Prices S_ACS'!W278</f>
        <v>197.8</v>
      </c>
      <c r="J48" s="186">
        <f>'Prices S_ACS'!X278</f>
        <v>171</v>
      </c>
      <c r="K48" s="186">
        <f t="shared" si="15"/>
        <v>181.81111111111113</v>
      </c>
      <c r="L48" s="186">
        <f t="shared" si="15"/>
        <v>139.66666666666666</v>
      </c>
      <c r="M48" s="186">
        <f>'Phosphate monthly prices'!BH458</f>
        <v>601</v>
      </c>
      <c r="N48" s="153"/>
      <c r="O48" s="144">
        <f>IF(Cockpit_monthly!$H$3=2,($Q$2*(($Q$4*J48+$Q$5*I48)*$Q$6+$Q$7)+$Q$3)*'Generated data'!$B$6,$Q$2*(($Q$4*J48+$Q$5*I48)*$Q$6+$Q$7)+$Q$3)</f>
        <v>127.80816000000002</v>
      </c>
      <c r="P48" s="144">
        <f t="shared" si="16"/>
        <v>110</v>
      </c>
      <c r="Q48" s="144">
        <f t="shared" si="17"/>
        <v>220</v>
      </c>
      <c r="R48" s="144">
        <f t="shared" si="18"/>
        <v>22.191839999999985</v>
      </c>
      <c r="S48" s="143"/>
      <c r="U48" s="25"/>
      <c r="V48" s="162">
        <f>IF(Cockpit_monthly!$H$3=2,($X$2*(($X$4*K48+$X$5*L48)*$X$6+$X$7)+$X$3)*'Generated data'!$B$6,$X$2*(($X$4*K48+$X$5*L48)*$X$6+$X$7)+$X$3)</f>
        <v>121.15551333333333</v>
      </c>
      <c r="W48" s="162">
        <f t="shared" si="19"/>
        <v>110</v>
      </c>
      <c r="X48" s="162">
        <f t="shared" si="20"/>
        <v>220</v>
      </c>
      <c r="Y48" s="162">
        <f t="shared" si="21"/>
        <v>28.844486666666668</v>
      </c>
      <c r="Z48" s="161"/>
      <c r="AB48" s="153"/>
      <c r="AC48" s="144">
        <f t="shared" si="25"/>
        <v>118.48333333333333</v>
      </c>
      <c r="AD48" s="144">
        <f t="shared" si="22"/>
        <v>110</v>
      </c>
      <c r="AE48" s="144">
        <f t="shared" si="23"/>
        <v>220</v>
      </c>
      <c r="AF48" s="144">
        <f t="shared" si="24"/>
        <v>31.516666666666666</v>
      </c>
      <c r="AG48" s="143"/>
    </row>
    <row r="49" spans="1:33" customFormat="1">
      <c r="A49" s="183" t="str">
        <f t="shared" si="10"/>
        <v>Q1 2025</v>
      </c>
      <c r="B49" s="184">
        <v>2025</v>
      </c>
      <c r="C49" s="184">
        <v>1</v>
      </c>
      <c r="D49" s="184">
        <v>2</v>
      </c>
      <c r="E49" s="186">
        <f>IF(Cockpit_monthly!$H$3=2,('Prices S_ACS'!S279)*'Generated data'!$B$6,'Prices S_ACS'!S279)</f>
        <v>150</v>
      </c>
      <c r="F49" s="186">
        <f>'Prices S_ACS'!T279</f>
        <v>125.41666666666667</v>
      </c>
      <c r="G49" s="186">
        <f>'Prices S_ACS'!U279</f>
        <v>114</v>
      </c>
      <c r="H49" s="186">
        <f>'Prices S_ACS'!V279</f>
        <v>125.9</v>
      </c>
      <c r="I49" s="186">
        <f>'Prices S_ACS'!W279</f>
        <v>214</v>
      </c>
      <c r="J49" s="186">
        <f>'Prices S_ACS'!X279</f>
        <v>185</v>
      </c>
      <c r="K49" s="186">
        <f t="shared" si="15"/>
        <v>190.87777777777782</v>
      </c>
      <c r="L49" s="186">
        <f t="shared" si="15"/>
        <v>157</v>
      </c>
      <c r="M49" s="186">
        <f>'Phosphate monthly prices'!BH459</f>
        <v>616.75</v>
      </c>
      <c r="N49" s="153"/>
      <c r="O49" s="144">
        <f>IF(Cockpit_monthly!$H$3=2,($Q$2*(($Q$4*J49+$Q$5*I49)*$Q$6+$Q$7)+$Q$3)*'Generated data'!$B$6,$Q$2*(($Q$4*J49+$Q$5*I49)*$Q$6+$Q$7)+$Q$3)</f>
        <v>134.09729999999999</v>
      </c>
      <c r="P49" s="144">
        <f t="shared" si="16"/>
        <v>110</v>
      </c>
      <c r="Q49" s="144">
        <f t="shared" si="17"/>
        <v>220</v>
      </c>
      <c r="R49" s="144">
        <f t="shared" si="18"/>
        <v>15.90270000000001</v>
      </c>
      <c r="S49" s="143"/>
      <c r="U49" s="25"/>
      <c r="V49" s="162">
        <f>IF(Cockpit_monthly!$H$3=2,($X$2*(($X$4*K49+$X$5*L49)*$X$6+$X$7)+$X$3)*'Generated data'!$B$6,$X$2*(($X$4*K49+$X$5*L49)*$X$6+$X$7)+$X$3)</f>
        <v>126.49007333333336</v>
      </c>
      <c r="W49" s="162">
        <f t="shared" si="19"/>
        <v>110</v>
      </c>
      <c r="X49" s="162">
        <f t="shared" si="20"/>
        <v>220</v>
      </c>
      <c r="Y49" s="162">
        <f t="shared" si="21"/>
        <v>23.509926666666644</v>
      </c>
      <c r="Z49" s="161"/>
      <c r="AB49" s="153"/>
      <c r="AC49" s="144">
        <f t="shared" si="25"/>
        <v>133.19</v>
      </c>
      <c r="AD49" s="144">
        <f t="shared" si="22"/>
        <v>110</v>
      </c>
      <c r="AE49" s="144">
        <f t="shared" si="23"/>
        <v>220</v>
      </c>
      <c r="AF49" s="144">
        <f t="shared" si="24"/>
        <v>16.810000000000002</v>
      </c>
      <c r="AG49" s="143"/>
    </row>
    <row r="50" spans="1:33" customFormat="1">
      <c r="A50" s="183" t="str">
        <f t="shared" si="10"/>
        <v>Q1 2025</v>
      </c>
      <c r="B50" s="184">
        <v>2025</v>
      </c>
      <c r="C50" s="184">
        <v>1</v>
      </c>
      <c r="D50" s="184">
        <v>3</v>
      </c>
      <c r="E50" s="186">
        <f>IF(Cockpit_monthly!$H$3=2,('Prices S_ACS'!S280)*'Generated data'!$B$6,'Prices S_ACS'!S280)</f>
        <v>117.5</v>
      </c>
      <c r="F50" s="186">
        <f>'Prices S_ACS'!T280</f>
        <v>85.75</v>
      </c>
      <c r="G50" s="186">
        <f>'Prices S_ACS'!U280</f>
        <v>109.83333333333333</v>
      </c>
      <c r="H50" s="186">
        <f>'Prices S_ACS'!V280</f>
        <v>133.30000000000001</v>
      </c>
      <c r="I50" s="186">
        <f>'Prices S_ACS'!W280</f>
        <v>288.75</v>
      </c>
      <c r="J50" s="186">
        <f>'Prices S_ACS'!X280</f>
        <v>185</v>
      </c>
      <c r="K50" s="186">
        <f t="shared" si="15"/>
        <v>201.21111111111111</v>
      </c>
      <c r="L50" s="186">
        <f t="shared" si="15"/>
        <v>168.66666666666666</v>
      </c>
      <c r="M50" s="186">
        <f>'Phosphate monthly prices'!BH460</f>
        <v>626.75</v>
      </c>
      <c r="N50" s="153"/>
      <c r="O50" s="144">
        <f>IF(Cockpit_monthly!$H$3=2,($Q$2*(($Q$4*J50+$Q$5*I50)*$Q$6+$Q$7)+$Q$3)*'Generated data'!$B$6,$Q$2*(($Q$4*J50+$Q$5*I50)*$Q$6+$Q$7)+$Q$3)</f>
        <v>143.717625</v>
      </c>
      <c r="P50" s="144">
        <f t="shared" si="16"/>
        <v>110</v>
      </c>
      <c r="Q50" s="144">
        <f t="shared" si="17"/>
        <v>220</v>
      </c>
      <c r="R50" s="144">
        <f t="shared" si="18"/>
        <v>-26.217624999999998</v>
      </c>
      <c r="S50" s="143"/>
      <c r="U50" s="25"/>
      <c r="V50" s="162">
        <f>IF(Cockpit_monthly!$H$3=2,($X$2*(($X$4*K50+$X$5*L50)*$X$6+$X$7)+$X$3)*'Generated data'!$B$6,$X$2*(($X$4*K50+$X$5*L50)*$X$6+$X$7)+$X$3)</f>
        <v>131.44887333333332</v>
      </c>
      <c r="W50" s="162">
        <f t="shared" si="19"/>
        <v>110</v>
      </c>
      <c r="X50" s="162">
        <f t="shared" si="20"/>
        <v>220</v>
      </c>
      <c r="Y50" s="162">
        <f t="shared" si="21"/>
        <v>-13.948873333333324</v>
      </c>
      <c r="Z50" s="161"/>
      <c r="AB50" s="153"/>
      <c r="AC50" s="144">
        <f t="shared" si="25"/>
        <v>126.74250000000001</v>
      </c>
      <c r="AD50" s="144">
        <f t="shared" si="22"/>
        <v>110</v>
      </c>
      <c r="AE50" s="144">
        <f t="shared" si="23"/>
        <v>220</v>
      </c>
      <c r="AF50" s="144">
        <f t="shared" si="24"/>
        <v>-9.2425000000000068</v>
      </c>
      <c r="AG50" s="143"/>
    </row>
    <row r="51" spans="1:33" customFormat="1">
      <c r="A51" s="183" t="str">
        <f t="shared" si="10"/>
        <v>Q2 2025</v>
      </c>
      <c r="B51" s="184">
        <v>2025</v>
      </c>
      <c r="C51" s="184">
        <v>2</v>
      </c>
      <c r="D51" s="184">
        <v>4</v>
      </c>
      <c r="E51" s="186">
        <f>IF(Cockpit_monthly!$H$3=2,('Prices S_ACS'!S281)*'Generated data'!$B$6,'Prices S_ACS'!S281)</f>
        <v>121.25</v>
      </c>
      <c r="F51" s="186">
        <f>'Prices S_ACS'!T281</f>
        <v>110.5</v>
      </c>
      <c r="G51" s="186">
        <f>'Prices S_ACS'!U281</f>
        <v>112.58333333333333</v>
      </c>
      <c r="H51" s="186">
        <f>'Prices S_ACS'!V281</f>
        <v>139.64999999999998</v>
      </c>
      <c r="I51" s="186">
        <f>'Prices S_ACS'!W281</f>
        <v>312</v>
      </c>
      <c r="J51" s="186">
        <f>'Prices S_ACS'!X281</f>
        <v>268</v>
      </c>
      <c r="K51" s="186">
        <f t="shared" si="15"/>
        <v>233.51666666666665</v>
      </c>
      <c r="L51" s="186">
        <f t="shared" si="15"/>
        <v>180.33333333333334</v>
      </c>
      <c r="M51" s="186">
        <f>'Phosphate monthly prices'!BH461</f>
        <v>657.75</v>
      </c>
      <c r="N51" s="153"/>
      <c r="O51" s="144">
        <f>IF(Cockpit_monthly!$H$3=2,($Q$2*(($Q$4*J51+$Q$5*I51)*$Q$6+$Q$7)+$Q$3)*'Generated data'!$B$6,$Q$2*(($Q$4*J51+$Q$5*I51)*$Q$6+$Q$7)+$Q$3)</f>
        <v>171.63480000000001</v>
      </c>
      <c r="P51" s="144">
        <f t="shared" si="16"/>
        <v>110</v>
      </c>
      <c r="Q51" s="144">
        <f t="shared" si="17"/>
        <v>220</v>
      </c>
      <c r="R51" s="144">
        <f t="shared" si="18"/>
        <v>-50.384800000000013</v>
      </c>
      <c r="S51" s="143"/>
      <c r="U51" s="25"/>
      <c r="V51" s="162">
        <f>IF(Cockpit_monthly!$H$3=2,($X$2*(($X$4*K51+$X$5*L51)*$X$6+$X$7)+$X$3)*'Generated data'!$B$6,$X$2*(($X$4*K51+$X$5*L51)*$X$6+$X$7)+$X$3)</f>
        <v>143.51348999999999</v>
      </c>
      <c r="W51" s="162">
        <f t="shared" si="19"/>
        <v>110</v>
      </c>
      <c r="X51" s="162">
        <f t="shared" si="20"/>
        <v>220</v>
      </c>
      <c r="Y51" s="162">
        <f t="shared" si="21"/>
        <v>-22.26348999999999</v>
      </c>
      <c r="Z51" s="161"/>
      <c r="AB51" s="153"/>
      <c r="AC51" s="144">
        <f t="shared" si="25"/>
        <v>96.847499999999997</v>
      </c>
      <c r="AD51" s="144">
        <f t="shared" si="22"/>
        <v>110</v>
      </c>
      <c r="AE51" s="144">
        <f t="shared" si="23"/>
        <v>220</v>
      </c>
      <c r="AF51" s="144">
        <f t="shared" si="24"/>
        <v>24.402500000000003</v>
      </c>
      <c r="AG51" s="143"/>
    </row>
    <row r="52" spans="1:33" customFormat="1">
      <c r="A52" s="183" t="str">
        <f t="shared" si="10"/>
        <v>Q2 2025</v>
      </c>
      <c r="B52" s="184">
        <v>2025</v>
      </c>
      <c r="C52" s="184">
        <v>2</v>
      </c>
      <c r="D52" s="184">
        <v>5</v>
      </c>
      <c r="E52" s="186">
        <f>IF(Cockpit_monthly!$H$3=2,('Prices S_ACS'!S282)*'Generated data'!$B$6,'Prices S_ACS'!S282)</f>
        <v>153</v>
      </c>
      <c r="F52" s="186">
        <f>'Prices S_ACS'!T282</f>
        <v>127.2</v>
      </c>
      <c r="G52" s="186">
        <f>'Prices S_ACS'!U282</f>
        <v>117.13333333333333</v>
      </c>
      <c r="H52" s="186">
        <f>'Prices S_ACS'!V282</f>
        <v>140.19999999999999</v>
      </c>
      <c r="I52" s="186">
        <f>'Prices S_ACS'!W282</f>
        <v>326.8</v>
      </c>
      <c r="J52" s="186">
        <f>'Prices S_ACS'!X282</f>
        <v>268</v>
      </c>
      <c r="K52" s="186">
        <f t="shared" si="15"/>
        <v>271.58333333333331</v>
      </c>
      <c r="L52" s="186">
        <f t="shared" si="15"/>
        <v>212.66666666666666</v>
      </c>
      <c r="M52" s="186">
        <f>'Phosphate monthly prices'!BH462</f>
        <v>701.2</v>
      </c>
      <c r="N52" s="153"/>
      <c r="O52" s="144">
        <f>IF(Cockpit_monthly!$H$3=2,($Q$2*(($Q$4*J52+$Q$5*I52)*$Q$6+$Q$7)+$Q$3)*'Generated data'!$B$6,$Q$2*(($Q$4*J52+$Q$5*I52)*$Q$6+$Q$7)+$Q$3)</f>
        <v>173.53955999999999</v>
      </c>
      <c r="P52" s="144">
        <f t="shared" si="16"/>
        <v>110</v>
      </c>
      <c r="Q52" s="144">
        <f t="shared" si="17"/>
        <v>220</v>
      </c>
      <c r="R52" s="144">
        <f t="shared" si="18"/>
        <v>-20.539559999999994</v>
      </c>
      <c r="S52" s="143"/>
      <c r="U52" s="25"/>
      <c r="V52" s="162">
        <f>IF(Cockpit_monthly!$H$3=2,($X$2*(($X$4*K52+$X$5*L52)*$X$6+$X$7)+$X$3)*'Generated data'!$B$6,$X$2*(($X$4*K52+$X$5*L52)*$X$6+$X$7)+$X$3)</f>
        <v>160.30564999999999</v>
      </c>
      <c r="W52" s="162">
        <f t="shared" si="19"/>
        <v>110</v>
      </c>
      <c r="X52" s="162">
        <f t="shared" si="20"/>
        <v>220</v>
      </c>
      <c r="Y52" s="162">
        <f t="shared" si="21"/>
        <v>-7.3056499999999858</v>
      </c>
      <c r="Z52" s="161"/>
      <c r="AB52" s="153"/>
      <c r="AC52" s="144">
        <f t="shared" si="25"/>
        <v>116.86749999999999</v>
      </c>
      <c r="AD52" s="144">
        <f t="shared" si="22"/>
        <v>110</v>
      </c>
      <c r="AE52" s="144">
        <f t="shared" si="23"/>
        <v>220</v>
      </c>
      <c r="AF52" s="144">
        <f t="shared" si="24"/>
        <v>36.132500000000007</v>
      </c>
      <c r="AG52" s="143"/>
    </row>
    <row r="53" spans="1:33" customFormat="1">
      <c r="A53" s="183" t="str">
        <f t="shared" si="10"/>
        <v>Q2 2025</v>
      </c>
      <c r="B53" s="184">
        <v>2025</v>
      </c>
      <c r="C53" s="184">
        <v>2</v>
      </c>
      <c r="D53" s="184">
        <v>6</v>
      </c>
      <c r="E53" s="186">
        <f>IF(Cockpit_monthly!$H$3=2,('Prices S_ACS'!S283)*'Generated data'!$B$6,'Prices S_ACS'!S283)</f>
        <v>160</v>
      </c>
      <c r="F53" s="186">
        <f>'Prices S_ACS'!T283</f>
        <v>146.25</v>
      </c>
      <c r="G53" s="186">
        <f>'Prices S_ACS'!U283</f>
        <v>116.16666666666667</v>
      </c>
      <c r="H53" s="186">
        <f>'Prices S_ACS'!V283</f>
        <v>152</v>
      </c>
      <c r="I53" s="186">
        <f>'Prices S_ACS'!W283</f>
        <v>307</v>
      </c>
      <c r="J53" s="186">
        <f>'Prices S_ACS'!X283</f>
        <v>268</v>
      </c>
      <c r="K53" s="186">
        <f t="shared" si="15"/>
        <v>309.18333333333334</v>
      </c>
      <c r="L53" s="186">
        <f t="shared" si="15"/>
        <v>240.33333333333334</v>
      </c>
      <c r="M53" s="186">
        <f>'Phosphate monthly prices'!BH463</f>
        <v>739</v>
      </c>
      <c r="N53" s="153"/>
      <c r="O53" s="144">
        <f>IF(Cockpit_monthly!$H$3=2,($Q$2*(($Q$4*J53+$Q$5*I53)*$Q$6+$Q$7)+$Q$3)*'Generated data'!$B$6,$Q$2*(($Q$4*J53+$Q$5*I53)*$Q$6+$Q$7)+$Q$3)</f>
        <v>170.9913</v>
      </c>
      <c r="P53" s="144">
        <f t="shared" si="16"/>
        <v>110</v>
      </c>
      <c r="Q53" s="144">
        <f t="shared" si="17"/>
        <v>220</v>
      </c>
      <c r="R53" s="144">
        <f t="shared" si="18"/>
        <v>-10.991299999999995</v>
      </c>
      <c r="S53" s="143"/>
      <c r="U53" s="25"/>
      <c r="V53" s="162">
        <f>IF(Cockpit_monthly!$H$3=2,($X$2*(($X$4*K53+$X$5*L53)*$X$6+$X$7)+$X$3)*'Generated data'!$B$6,$X$2*(($X$4*K53+$X$5*L53)*$X$6+$X$7)+$X$3)</f>
        <v>176.30008999999998</v>
      </c>
      <c r="W53" s="162">
        <f t="shared" si="19"/>
        <v>110</v>
      </c>
      <c r="X53" s="162">
        <f t="shared" si="20"/>
        <v>220</v>
      </c>
      <c r="Y53" s="162">
        <f t="shared" si="21"/>
        <v>-16.300089999999983</v>
      </c>
      <c r="Z53" s="161"/>
      <c r="AB53" s="153"/>
      <c r="AC53" s="144">
        <f t="shared" si="25"/>
        <v>131.09</v>
      </c>
      <c r="AD53" s="144">
        <f t="shared" si="22"/>
        <v>110</v>
      </c>
      <c r="AE53" s="144">
        <f t="shared" si="23"/>
        <v>220</v>
      </c>
      <c r="AF53" s="144">
        <f t="shared" si="24"/>
        <v>28.909999999999997</v>
      </c>
      <c r="AG53" s="143"/>
    </row>
    <row r="54" spans="1:33" customFormat="1">
      <c r="A54" s="183" t="str">
        <f t="shared" si="10"/>
        <v>Q3 2025</v>
      </c>
      <c r="B54" s="184">
        <v>2025</v>
      </c>
      <c r="C54" s="184">
        <v>3</v>
      </c>
      <c r="D54" s="184">
        <v>7</v>
      </c>
      <c r="E54" s="186">
        <f>IF(Cockpit_monthly!$H$3=2,('Prices S_ACS'!S284)*'Generated data'!$B$6,'Prices S_ACS'!S284)</f>
        <v>170</v>
      </c>
      <c r="F54" s="186">
        <f>'Prices S_ACS'!T284</f>
        <v>138.66666666666666</v>
      </c>
      <c r="G54" s="186">
        <f>'Prices S_ACS'!U284</f>
        <v>119.60000000000001</v>
      </c>
      <c r="H54" s="186">
        <f>'Prices S_ACS'!V284</f>
        <v>155.04000000000002</v>
      </c>
      <c r="I54" s="186">
        <f>'Prices S_ACS'!W284</f>
        <v>295</v>
      </c>
      <c r="J54" s="186">
        <f>'Prices S_ACS'!X284</f>
        <v>276</v>
      </c>
      <c r="K54" s="186">
        <f t="shared" si="15"/>
        <v>315.26666666666665</v>
      </c>
      <c r="L54" s="186">
        <f t="shared" si="15"/>
        <v>268</v>
      </c>
      <c r="M54" s="186">
        <f>'Phosphate monthly prices'!BH464</f>
        <v>786.4</v>
      </c>
      <c r="N54" s="153"/>
      <c r="O54" s="144">
        <f>IF(Cockpit_monthly!$H$3=2,($Q$2*(($Q$4*J54+$Q$5*I54)*$Q$6+$Q$7)+$Q$3)*'Generated data'!$B$6,$Q$2*(($Q$4*J54+$Q$5*I54)*$Q$6+$Q$7)+$Q$3)</f>
        <v>171.8493</v>
      </c>
      <c r="P54" s="144">
        <f t="shared" si="16"/>
        <v>110</v>
      </c>
      <c r="Q54" s="144">
        <f t="shared" si="17"/>
        <v>220</v>
      </c>
      <c r="R54" s="144">
        <f t="shared" si="18"/>
        <v>-1.8492999999999995</v>
      </c>
      <c r="S54" s="143"/>
      <c r="U54" s="25"/>
      <c r="V54" s="162">
        <f>IF(Cockpit_monthly!$H$3=2,($X$2*(($X$4*K54+$X$5*L54)*$X$6+$X$7)+$X$3)*'Generated data'!$B$6,$X$2*(($X$4*K54+$X$5*L54)*$X$6+$X$7)+$X$3)</f>
        <v>182.10203999999999</v>
      </c>
      <c r="W54" s="162">
        <f t="shared" si="19"/>
        <v>110</v>
      </c>
      <c r="X54" s="162">
        <f t="shared" si="20"/>
        <v>220</v>
      </c>
      <c r="Y54" s="162">
        <f t="shared" si="21"/>
        <v>-12.102039999999988</v>
      </c>
      <c r="Z54" s="161"/>
      <c r="AB54" s="153"/>
      <c r="AC54" s="144">
        <f t="shared" si="25"/>
        <v>148.08750000000001</v>
      </c>
      <c r="AD54" s="144">
        <f t="shared" si="22"/>
        <v>110</v>
      </c>
      <c r="AE54" s="144">
        <f t="shared" si="23"/>
        <v>220</v>
      </c>
      <c r="AF54" s="144">
        <f t="shared" si="24"/>
        <v>21.912499999999994</v>
      </c>
      <c r="AG54" s="143"/>
    </row>
    <row r="55" spans="1:33" customFormat="1">
      <c r="A55" s="183" t="str">
        <f t="shared" si="10"/>
        <v>Q3 2025</v>
      </c>
      <c r="B55" s="184">
        <v>2025</v>
      </c>
      <c r="C55" s="184">
        <v>3</v>
      </c>
      <c r="D55" s="184">
        <v>8</v>
      </c>
      <c r="E55" s="186">
        <f>IF(Cockpit_monthly!$H$3=2,('Prices S_ACS'!S285)*'Generated data'!$B$6,'Prices S_ACS'!S285)</f>
        <v>165</v>
      </c>
      <c r="F55" s="186">
        <f>'Prices S_ACS'!T285</f>
        <v>130.91666666666666</v>
      </c>
      <c r="G55" s="186">
        <f>'Prices S_ACS'!U285</f>
        <v>119.87770897832816</v>
      </c>
      <c r="H55" s="186">
        <f>'Prices S_ACS'!V285</f>
        <v>155.4</v>
      </c>
      <c r="I55" s="186">
        <f>'Prices S_ACS'!W285</f>
        <v>310.5</v>
      </c>
      <c r="J55" s="186">
        <f>'Prices S_ACS'!X285</f>
        <v>288</v>
      </c>
      <c r="K55" s="186">
        <f t="shared" si="15"/>
        <v>309.59999999999997</v>
      </c>
      <c r="L55" s="186">
        <f t="shared" si="15"/>
        <v>270.66666666666669</v>
      </c>
      <c r="M55" s="186">
        <f>'Phosphate monthly prices'!BH465</f>
        <v>803.5</v>
      </c>
      <c r="N55" s="153"/>
      <c r="O55" s="144">
        <f>IF(Cockpit_monthly!$H$3=2,($Q$2*(($Q$4*J55+$Q$5*I55)*$Q$6+$Q$7)+$Q$3)*'Generated data'!$B$6,$Q$2*(($Q$4*J55+$Q$5*I55)*$Q$6+$Q$7)+$Q$3)</f>
        <v>177.44775000000001</v>
      </c>
      <c r="P55" s="144">
        <f t="shared" si="16"/>
        <v>110</v>
      </c>
      <c r="Q55" s="144">
        <f t="shared" si="17"/>
        <v>220</v>
      </c>
      <c r="R55" s="144">
        <f t="shared" si="18"/>
        <v>-12.447750000000013</v>
      </c>
      <c r="S55" s="143"/>
      <c r="U55" s="25"/>
      <c r="V55" s="162">
        <f>IF(Cockpit_monthly!$H$3=2,($X$2*(($X$4*K55+$X$5*L55)*$X$6+$X$7)+$X$3)*'Generated data'!$B$6,$X$2*(($X$4*K55+$X$5*L55)*$X$6+$X$7)+$X$3)</f>
        <v>180.63903999999999</v>
      </c>
      <c r="W55" s="162">
        <f t="shared" si="19"/>
        <v>110</v>
      </c>
      <c r="X55" s="162">
        <f t="shared" si="20"/>
        <v>220</v>
      </c>
      <c r="Y55" s="162">
        <f t="shared" si="21"/>
        <v>-15.639039999999994</v>
      </c>
      <c r="Z55" s="161"/>
      <c r="AB55" s="153"/>
      <c r="AC55" s="144">
        <f t="shared" si="25"/>
        <v>143.50800000000001</v>
      </c>
      <c r="AD55" s="144">
        <f t="shared" si="22"/>
        <v>110</v>
      </c>
      <c r="AE55" s="144">
        <f t="shared" si="23"/>
        <v>220</v>
      </c>
      <c r="AF55" s="144">
        <f t="shared" si="24"/>
        <v>21.49199999999999</v>
      </c>
      <c r="AG55" s="143"/>
    </row>
    <row r="56" spans="1:33" customFormat="1">
      <c r="A56" s="183" t="str">
        <f t="shared" si="10"/>
        <v>Q3 2025</v>
      </c>
      <c r="B56" s="184">
        <v>2025</v>
      </c>
      <c r="C56" s="184">
        <v>3</v>
      </c>
      <c r="D56" s="184">
        <v>9</v>
      </c>
      <c r="E56" s="186">
        <f>IF(Cockpit_monthly!$H$3=2,('Prices S_ACS'!S286)*'Generated data'!$B$6,'Prices S_ACS'!S286)</f>
        <v>130</v>
      </c>
      <c r="F56" s="186">
        <f>'Prices S_ACS'!T286</f>
        <v>94.166666666666671</v>
      </c>
      <c r="G56" s="186">
        <f>'Prices S_ACS'!U286</f>
        <v>104.44943240454074</v>
      </c>
      <c r="H56" s="186">
        <f>'Prices S_ACS'!V286</f>
        <v>135.4</v>
      </c>
      <c r="I56" s="186">
        <f>'Prices S_ACS'!W286</f>
        <v>343.25</v>
      </c>
      <c r="J56" s="186">
        <f>'Prices S_ACS'!X286</f>
        <v>288</v>
      </c>
      <c r="K56" s="186">
        <f t="shared" si="15"/>
        <v>304.16666666666669</v>
      </c>
      <c r="L56" s="186">
        <f t="shared" si="15"/>
        <v>277.33333333333331</v>
      </c>
      <c r="M56" s="186">
        <f>'Phosphate monthly prices'!BH466</f>
        <v>807.25</v>
      </c>
      <c r="N56" s="153"/>
      <c r="O56" s="144">
        <f>IF(Cockpit_monthly!$H$3=2,($Q$2*(($Q$4*J56+$Q$5*I56)*$Q$6+$Q$7)+$Q$3)*'Generated data'!$B$6,$Q$2*(($Q$4*J56+$Q$5*I56)*$Q$6+$Q$7)+$Q$3)</f>
        <v>181.66267500000001</v>
      </c>
      <c r="P56" s="144">
        <f t="shared" si="16"/>
        <v>110</v>
      </c>
      <c r="Q56" s="144">
        <f t="shared" si="17"/>
        <v>220</v>
      </c>
      <c r="R56" s="144">
        <f t="shared" si="18"/>
        <v>-51.662675000000007</v>
      </c>
      <c r="S56" s="143"/>
      <c r="U56" s="25"/>
      <c r="V56" s="162">
        <f>IF(Cockpit_monthly!$H$3=2,($X$2*(($X$4*K56+$X$5*L56)*$X$6+$X$7)+$X$3)*'Generated data'!$B$6,$X$2*(($X$4*K56+$X$5*L56)*$X$6+$X$7)+$X$3)</f>
        <v>179.80590000000001</v>
      </c>
      <c r="W56" s="162">
        <f t="shared" si="19"/>
        <v>110</v>
      </c>
      <c r="X56" s="162">
        <f t="shared" si="20"/>
        <v>220</v>
      </c>
      <c r="Y56" s="162">
        <f t="shared" si="21"/>
        <v>-49.805900000000008</v>
      </c>
      <c r="Z56" s="161"/>
      <c r="AB56" s="153"/>
      <c r="AC56" s="144">
        <f t="shared" si="25"/>
        <v>137.51750000000001</v>
      </c>
      <c r="AD56" s="144">
        <f t="shared" si="22"/>
        <v>110</v>
      </c>
      <c r="AE56" s="144">
        <f t="shared" si="23"/>
        <v>220</v>
      </c>
      <c r="AF56" s="144">
        <f t="shared" si="24"/>
        <v>-7.5175000000000125</v>
      </c>
      <c r="AG56" s="143"/>
    </row>
    <row r="57" spans="1:33" customFormat="1">
      <c r="A57" s="183" t="str">
        <f t="shared" si="10"/>
        <v>Q4 2025</v>
      </c>
      <c r="B57" s="184">
        <v>2025</v>
      </c>
      <c r="C57" s="184">
        <v>4</v>
      </c>
      <c r="D57" s="184">
        <v>10</v>
      </c>
      <c r="E57" s="186">
        <f>IF(Cockpit_monthly!$H$3=2,('Prices S_ACS'!S287)*'Generated data'!$B$6,'Prices S_ACS'!S287)</f>
        <v>130</v>
      </c>
      <c r="F57" s="186">
        <f>'Prices S_ACS'!T287</f>
        <v>93.8</v>
      </c>
      <c r="G57" s="186">
        <f>'Prices S_ACS'!U287</f>
        <v>106.91795665634672</v>
      </c>
      <c r="H57" s="186">
        <f>'Prices S_ACS'!V287</f>
        <v>138.6</v>
      </c>
      <c r="I57" s="186">
        <f>'Prices S_ACS'!W287</f>
        <v>390.8</v>
      </c>
      <c r="J57" s="186">
        <f>'Prices S_ACS'!X287</f>
        <v>321.60000000000002</v>
      </c>
      <c r="K57" s="186">
        <f t="shared" si="15"/>
        <v>316.25</v>
      </c>
      <c r="L57" s="186">
        <f t="shared" si="15"/>
        <v>284</v>
      </c>
      <c r="M57" s="186">
        <f>'Phosphate monthly prices'!BH467</f>
        <v>778.4</v>
      </c>
      <c r="N57" s="153"/>
      <c r="O57" s="144">
        <f>IF(Cockpit_monthly!$H$3=2,($Q$2*(($Q$4*J57+$Q$5*I57)*$Q$6+$Q$7)+$Q$3)*'Generated data'!$B$6,$Q$2*(($Q$4*J57+$Q$5*I57)*$Q$6+$Q$7)+$Q$3)</f>
        <v>197.87244000000001</v>
      </c>
      <c r="P57" s="144">
        <f t="shared" si="16"/>
        <v>110</v>
      </c>
      <c r="Q57" s="144">
        <f t="shared" si="17"/>
        <v>220</v>
      </c>
      <c r="R57" s="144">
        <f t="shared" si="18"/>
        <v>-67.872440000000012</v>
      </c>
      <c r="S57" s="143"/>
      <c r="U57" s="25"/>
      <c r="V57" s="162">
        <f>IF(Cockpit_monthly!$H$3=2,($X$2*(($X$4*K57+$X$5*L57)*$X$6+$X$7)+$X$3)*'Generated data'!$B$6,$X$2*(($X$4*K57+$X$5*L57)*$X$6+$X$7)+$X$3)</f>
        <v>184.63765000000001</v>
      </c>
      <c r="W57" s="162">
        <f t="shared" si="19"/>
        <v>110</v>
      </c>
      <c r="X57" s="162">
        <f t="shared" si="20"/>
        <v>220</v>
      </c>
      <c r="Y57" s="162">
        <f t="shared" si="21"/>
        <v>-54.637650000000008</v>
      </c>
      <c r="Z57" s="161"/>
      <c r="AB57" s="153"/>
      <c r="AC57" s="144">
        <f t="shared" si="25"/>
        <v>104.205</v>
      </c>
      <c r="AD57" s="144">
        <f t="shared" si="22"/>
        <v>110</v>
      </c>
      <c r="AE57" s="144">
        <f t="shared" si="23"/>
        <v>220</v>
      </c>
      <c r="AF57" s="144">
        <f t="shared" si="24"/>
        <v>25.795000000000002</v>
      </c>
      <c r="AG57" s="143"/>
    </row>
    <row r="58" spans="1:33" customFormat="1">
      <c r="A58" s="183" t="str">
        <f t="shared" si="10"/>
        <v>Q4 2025</v>
      </c>
      <c r="B58" s="184">
        <v>2025</v>
      </c>
      <c r="C58" s="184">
        <v>4</v>
      </c>
      <c r="D58" s="184">
        <v>11</v>
      </c>
      <c r="E58" s="186">
        <f>IF(Cockpit_monthly!$H$3=2,('Prices S_ACS'!S288)*'Generated data'!$B$6,'Prices S_ACS'!S288)</f>
        <v>132.5</v>
      </c>
      <c r="F58" s="186">
        <f>'Prices S_ACS'!T288</f>
        <v>112.41666666666667</v>
      </c>
      <c r="G58" s="186">
        <f>'Prices S_ACS'!U288</f>
        <v>127.39899380804951</v>
      </c>
      <c r="H58" s="186">
        <f>'Prices S_ACS'!V288</f>
        <v>165.15</v>
      </c>
      <c r="I58" s="186">
        <f>'Prices S_ACS'!W288</f>
        <v>484</v>
      </c>
      <c r="J58" s="186">
        <f>'Prices S_ACS'!X288</f>
        <v>330</v>
      </c>
      <c r="K58" s="186">
        <f t="shared" si="15"/>
        <v>348.18333333333334</v>
      </c>
      <c r="L58" s="186">
        <f t="shared" si="15"/>
        <v>299.2</v>
      </c>
      <c r="M58" s="186">
        <f>'Phosphate monthly prices'!BH468</f>
        <v>730.25</v>
      </c>
      <c r="N58" s="153"/>
      <c r="O58" s="144">
        <f>IF(Cockpit_monthly!$H$3=2,($Q$2*(($Q$4*J58+$Q$5*I58)*$Q$6+$Q$7)+$Q$3)*'Generated data'!$B$6,$Q$2*(($Q$4*J58+$Q$5*I58)*$Q$6+$Q$7)+$Q$3)</f>
        <v>212.38979999999998</v>
      </c>
      <c r="P58" s="144">
        <f t="shared" si="16"/>
        <v>110</v>
      </c>
      <c r="Q58" s="144">
        <f t="shared" si="17"/>
        <v>220</v>
      </c>
      <c r="R58" s="144">
        <f t="shared" si="18"/>
        <v>-79.88979999999998</v>
      </c>
      <c r="S58" s="143"/>
      <c r="U58" s="25"/>
      <c r="V58" s="162">
        <f>IF(Cockpit_monthly!$H$3=2,($X$2*(($X$4*K58+$X$5*L58)*$X$6+$X$7)+$X$3)*'Generated data'!$B$6,$X$2*(($X$4*K58+$X$5*L58)*$X$6+$X$7)+$X$3)</f>
        <v>197.07160999999999</v>
      </c>
      <c r="W58" s="162">
        <f t="shared" si="19"/>
        <v>110</v>
      </c>
      <c r="X58" s="162">
        <f t="shared" si="20"/>
        <v>220</v>
      </c>
      <c r="Y58" s="162">
        <f t="shared" si="21"/>
        <v>-64.571609999999993</v>
      </c>
      <c r="Z58" s="161"/>
      <c r="AB58" s="153"/>
      <c r="AC58" s="144">
        <f t="shared" si="25"/>
        <v>104.57</v>
      </c>
      <c r="AD58" s="144">
        <f t="shared" si="22"/>
        <v>110</v>
      </c>
      <c r="AE58" s="144">
        <f t="shared" si="23"/>
        <v>220</v>
      </c>
      <c r="AF58" s="144">
        <f t="shared" si="24"/>
        <v>27.930000000000007</v>
      </c>
      <c r="AG58" s="143"/>
    </row>
    <row r="59" spans="1:33" customFormat="1">
      <c r="A59" s="183" t="str">
        <f t="shared" si="10"/>
        <v>Q4 2025</v>
      </c>
      <c r="B59" s="184">
        <v>2025</v>
      </c>
      <c r="C59" s="184">
        <v>4</v>
      </c>
      <c r="D59" s="184">
        <v>12</v>
      </c>
      <c r="E59" s="186">
        <f>IF(Cockpit_monthly!$H$3=2,('Prices S_ACS'!S289)*'Generated data'!$B$6,'Prices S_ACS'!S289)</f>
        <v>136</v>
      </c>
      <c r="F59" s="186">
        <f>'Prices S_ACS'!T289</f>
        <v>120.66666666666667</v>
      </c>
      <c r="G59" s="186">
        <f>'Prices S_ACS'!U289</f>
        <v>132.99174406604743</v>
      </c>
      <c r="H59" s="186">
        <f>'Prices S_ACS'!V289</f>
        <v>172.4</v>
      </c>
      <c r="I59" s="186">
        <f>'Prices S_ACS'!W289</f>
        <v>539.66666666666663</v>
      </c>
      <c r="J59" s="186">
        <f>'Prices S_ACS'!X289</f>
        <v>330</v>
      </c>
      <c r="K59" s="186">
        <f t="shared" si="15"/>
        <v>406.01666666666665</v>
      </c>
      <c r="L59" s="186">
        <f t="shared" si="15"/>
        <v>313.2</v>
      </c>
      <c r="M59" s="186">
        <f>'Phosphate monthly prices'!BH469</f>
        <v>709</v>
      </c>
      <c r="N59" s="153"/>
      <c r="O59" s="144">
        <f>IF(Cockpit_monthly!$H$3=2,($Q$2*(($Q$4*J59+$Q$5*I59)*$Q$6+$Q$7)+$Q$3)*'Generated data'!$B$6,$Q$2*(($Q$4*J59+$Q$5*I59)*$Q$6+$Q$7)+$Q$3)</f>
        <v>219.55410000000003</v>
      </c>
      <c r="P59" s="144">
        <f t="shared" si="16"/>
        <v>110</v>
      </c>
      <c r="Q59" s="144">
        <f t="shared" si="17"/>
        <v>220</v>
      </c>
      <c r="R59" s="144">
        <f t="shared" si="18"/>
        <v>-83.554100000000034</v>
      </c>
      <c r="S59" s="143"/>
      <c r="U59" s="25"/>
      <c r="V59" s="162">
        <f>IF(Cockpit_monthly!$H$3=2,($X$2*(($X$4*K59+$X$5*L59)*$X$6+$X$7)+$X$3)*'Generated data'!$B$6,$X$2*(($X$4*K59+$X$5*L59)*$X$6+$X$7)+$X$3)</f>
        <v>217.71530999999999</v>
      </c>
      <c r="W59" s="162">
        <f t="shared" si="19"/>
        <v>110</v>
      </c>
      <c r="X59" s="162">
        <f t="shared" si="20"/>
        <v>220</v>
      </c>
      <c r="Y59" s="162">
        <f t="shared" si="21"/>
        <v>-81.715309999999988</v>
      </c>
      <c r="Z59" s="161"/>
      <c r="AB59" s="153"/>
      <c r="AC59" s="144">
        <f t="shared" si="25"/>
        <v>123.9675</v>
      </c>
      <c r="AD59" s="144">
        <f t="shared" si="22"/>
        <v>110</v>
      </c>
      <c r="AE59" s="144">
        <f t="shared" si="23"/>
        <v>220</v>
      </c>
      <c r="AF59" s="144">
        <f t="shared" si="24"/>
        <v>12.032499999999999</v>
      </c>
      <c r="AG59" s="143"/>
    </row>
    <row r="60" spans="1:33" s="124" customFormat="1">
      <c r="A60" s="183" t="str">
        <f t="shared" ref="A60:A80" si="26">_xlfn.CONCAT("Q",C60," ",B60)</f>
        <v>Q1 2026</v>
      </c>
      <c r="B60" s="187">
        <v>2026</v>
      </c>
      <c r="C60" s="187">
        <v>1</v>
      </c>
      <c r="D60" s="187">
        <v>1</v>
      </c>
      <c r="E60" s="188">
        <f ca="1">IF(Cockpit_monthly!$H$3=2,(VLOOKUP(B60,'Generated data'!$A$14:$J$23,2,FALSE)*(1+((RAND()*0.4)-0.2)))*'Generated data'!$B$6,VLOOKUP(B60,'Generated data'!$A$14:$J$23,2,FALSE)*(1+((RAND()*0.4)-0.2)))</f>
        <v>146.20038450528972</v>
      </c>
      <c r="F60" s="188">
        <f ca="1">VLOOKUP($B60,'Generated data'!$A$14:$J$23,3,FALSE)*(1+((RAND()*0.4)-0.2))</f>
        <v>94.919120879640175</v>
      </c>
      <c r="G60" s="188">
        <f ca="1">VLOOKUP($B60,'Generated data'!$A$14:$J$23,4,FALSE)*(1+((RAND()*0.4)-0.2))</f>
        <v>107.9497396717735</v>
      </c>
      <c r="H60" s="188">
        <f ca="1">VLOOKUP($B60,'Generated data'!$A$14:$J$23,5,FALSE)*(1+((RAND()*0.4)-0.2))</f>
        <v>167.86158509030017</v>
      </c>
      <c r="I60" s="188">
        <f ca="1">VLOOKUP($B60,'Generated data'!$A$14:$J$23,6,FALSE)*(1+((RAND()*0.4)-0.2))</f>
        <v>123.50112403070931</v>
      </c>
      <c r="J60" s="188">
        <f ca="1">VLOOKUP($B60,'Generated data'!$A$14:$J$23,7,FALSE)*(1+((RAND()*0.4)-0.2))</f>
        <v>299.04971255559121</v>
      </c>
      <c r="K60" s="186">
        <f>AVERAGE(J57:J59)</f>
        <v>327.2</v>
      </c>
      <c r="L60" s="186">
        <f>AVERAGE(J57:J59)</f>
        <v>327.2</v>
      </c>
      <c r="M60" s="188">
        <f ca="1">VLOOKUP($B60,'Generated data'!$A$14:$J$23,8,FALSE)*(1+((RAND()*0.4)-0.2))</f>
        <v>778.34961041782481</v>
      </c>
      <c r="N60" s="153"/>
      <c r="O60" s="144">
        <f ca="1">IF(Cockpit_monthly!$H$3=2,($Q$2*(($Q$4*J60+$Q$5*I60)*$Q$6+$Q$7)+$Q$3)*'Generated data'!$B$6,$Q$2*(($Q$4*J60+$Q$5*I60)*$Q$6+$Q$7)+$Q$3)</f>
        <v>156.69922334319634</v>
      </c>
      <c r="P60" s="144">
        <f t="shared" si="16"/>
        <v>110</v>
      </c>
      <c r="Q60" s="144">
        <f t="shared" si="17"/>
        <v>220</v>
      </c>
      <c r="R60" s="144">
        <f t="shared" ca="1" si="18"/>
        <v>-10.498838837906618</v>
      </c>
      <c r="S60" s="143"/>
      <c r="U60" s="25"/>
      <c r="V60" s="162">
        <f>IF(Cockpit_monthly!$H$3=2,($X$2*(($X$4*K60+$X$5*L60)*$X$6+$X$7)+$X$3)*'Generated data'!$B$6,$X$2*(($X$4*K60+$X$5*L60)*$X$6+$X$7)+$X$3)</f>
        <v>194.16639999999995</v>
      </c>
      <c r="W60" s="162">
        <f t="shared" si="19"/>
        <v>110</v>
      </c>
      <c r="X60" s="162">
        <f t="shared" si="20"/>
        <v>220</v>
      </c>
      <c r="Y60" s="162">
        <f t="shared" ca="1" si="21"/>
        <v>-47.966015494710234</v>
      </c>
      <c r="Z60" s="161"/>
      <c r="AB60" s="153"/>
      <c r="AC60" s="144">
        <f t="shared" si="25"/>
        <v>131.78</v>
      </c>
      <c r="AD60" s="144">
        <f t="shared" si="22"/>
        <v>110</v>
      </c>
      <c r="AE60" s="144">
        <f t="shared" si="23"/>
        <v>220</v>
      </c>
      <c r="AF60" s="144">
        <f t="shared" ca="1" si="24"/>
        <v>14.420384505289718</v>
      </c>
      <c r="AG60" s="143"/>
    </row>
    <row r="61" spans="1:33" s="124" customFormat="1">
      <c r="A61" s="183" t="str">
        <f t="shared" si="26"/>
        <v>Q1 2026</v>
      </c>
      <c r="B61" s="187">
        <v>2026</v>
      </c>
      <c r="C61" s="187">
        <v>1</v>
      </c>
      <c r="D61" s="187">
        <v>2</v>
      </c>
      <c r="E61" s="188">
        <f ca="1">IF(Cockpit_monthly!$H$3=2,(VLOOKUP(B61,'Generated data'!$A$14:$J$23,2,FALSE)*(1+((RAND()*0.4)-0.2)))*'Generated data'!$B$6,VLOOKUP(B61,'Generated data'!$A$14:$J$23,2,FALSE)*(1+((RAND()*0.4)-0.2)))</f>
        <v>147.61502739227709</v>
      </c>
      <c r="F61" s="188">
        <f ca="1">VLOOKUP(B61,'Generated data'!$A$14:$J$23,3,FALSE)*(1+((RAND()*0.4)-0.2))</f>
        <v>134.14294513933217</v>
      </c>
      <c r="G61" s="189">
        <v>143.16999999999999</v>
      </c>
      <c r="H61" s="188">
        <f ca="1">VLOOKUP($B61,'Generated data'!$A$14:$J$23,5,FALSE)*(1+((RAND()*0.4)-0.2))</f>
        <v>115.28663447135541</v>
      </c>
      <c r="I61" s="188">
        <f ca="1">VLOOKUP($B61,'Generated data'!$A$14:$J$23,5,FALSE)*(1+((RAND()*0.4)-0.2))</f>
        <v>143.79260100916886</v>
      </c>
      <c r="J61" s="188">
        <f ca="1">VLOOKUP($B61,'Generated data'!$A$14:$J$23,7,FALSE)*(1+((RAND()*0.4)-0.2))</f>
        <v>304.91101105779586</v>
      </c>
      <c r="K61" s="186">
        <f t="shared" ref="K61:K124" ca="1" si="27">AVERAGE(J58:J60)</f>
        <v>319.6832375185304</v>
      </c>
      <c r="L61" s="186">
        <f t="shared" ref="L61:L124" ca="1" si="28">AVERAGE(J58:J60)</f>
        <v>319.6832375185304</v>
      </c>
      <c r="M61" s="188">
        <f ca="1">VLOOKUP($B61,'Generated data'!$A$14:$J$23,8,FALSE)*(1+((RAND()*0.4)-0.2))</f>
        <v>825.1742427247666</v>
      </c>
      <c r="N61" s="153"/>
      <c r="O61" s="144">
        <f ca="1">IF(Cockpit_monthly!$H$3=2,($Q$2*(($Q$4*J61+$Q$5*I61)*$Q$6+$Q$7)+$Q$3)*'Generated data'!$B$6,$Q$2*(($Q$4*J61+$Q$5*I61)*$Q$6+$Q$7)+$Q$3)</f>
        <v>161.07088437053613</v>
      </c>
      <c r="P61" s="144">
        <f t="shared" si="16"/>
        <v>110</v>
      </c>
      <c r="Q61" s="144">
        <f t="shared" si="17"/>
        <v>220</v>
      </c>
      <c r="R61" s="144">
        <f t="shared" ca="1" si="18"/>
        <v>-13.45585697825905</v>
      </c>
      <c r="S61" s="143"/>
      <c r="U61" s="25"/>
      <c r="V61" s="162">
        <f ca="1">IF(Cockpit_monthly!$H$3=2,($X$2*(($X$4*K61+$X$5*L61)*$X$6+$X$7)+$X$3)*'Generated data'!$B$6,$X$2*(($X$4*K61+$X$5*L61)*$X$6+$X$7)+$X$3)</f>
        <v>190.69365573356103</v>
      </c>
      <c r="W61" s="162">
        <f t="shared" si="19"/>
        <v>110</v>
      </c>
      <c r="X61" s="162">
        <f t="shared" si="20"/>
        <v>220</v>
      </c>
      <c r="Y61" s="162">
        <f t="shared" ca="1" si="21"/>
        <v>-43.078628341283945</v>
      </c>
      <c r="Z61" s="161"/>
      <c r="AB61" s="153"/>
      <c r="AC61" s="144">
        <f t="shared" ca="1" si="25"/>
        <v>112.07167690305465</v>
      </c>
      <c r="AD61" s="144">
        <f t="shared" si="22"/>
        <v>110</v>
      </c>
      <c r="AE61" s="144">
        <f t="shared" si="23"/>
        <v>220</v>
      </c>
      <c r="AF61" s="144">
        <f t="shared" ca="1" si="24"/>
        <v>35.543350489222433</v>
      </c>
      <c r="AG61" s="143"/>
    </row>
    <row r="62" spans="1:33" s="124" customFormat="1">
      <c r="A62" s="183" t="str">
        <f t="shared" si="26"/>
        <v>Q1 2026</v>
      </c>
      <c r="B62" s="187">
        <v>2026</v>
      </c>
      <c r="C62" s="187">
        <v>1</v>
      </c>
      <c r="D62" s="187">
        <v>3</v>
      </c>
      <c r="E62" s="188">
        <f ca="1">IF(Cockpit_monthly!$H$3=2,(VLOOKUP(B62,'Generated data'!$A$14:$J$23,2,FALSE)*(1+((RAND()*0.4)-0.2)))*'Generated data'!$B$6,VLOOKUP(B62,'Generated data'!$A$14:$J$23,2,FALSE)*(1+((RAND()*0.4)-0.2)))</f>
        <v>134.16874460901619</v>
      </c>
      <c r="F62" s="188">
        <f ca="1">VLOOKUP(B62,'Generated data'!$A$14:$J$23,3,FALSE)*(1+((RAND()*0.4)-0.2))</f>
        <v>122.1677855934248</v>
      </c>
      <c r="G62" s="189">
        <v>143.16999999999999</v>
      </c>
      <c r="H62" s="188">
        <f ca="1">VLOOKUP($B62,'Generated data'!$A$14:$J$23,5,FALSE)*(1+((RAND()*0.4)-0.2))</f>
        <v>115.83105139256789</v>
      </c>
      <c r="I62" s="188">
        <f ca="1">VLOOKUP($B62,'Generated data'!$A$14:$J$23,5,FALSE)*(1+((RAND()*0.4)-0.2))</f>
        <v>135.71349381317927</v>
      </c>
      <c r="J62" s="188">
        <f ca="1">VLOOKUP($B62,'Generated data'!$A$14:$J$23,7,FALSE)*(1+((RAND()*0.4)-0.2))</f>
        <v>315.35664952059471</v>
      </c>
      <c r="K62" s="186">
        <f t="shared" ca="1" si="27"/>
        <v>311.32024120446232</v>
      </c>
      <c r="L62" s="186">
        <f t="shared" ca="1" si="28"/>
        <v>311.32024120446232</v>
      </c>
      <c r="M62" s="188">
        <f ca="1">VLOOKUP($B62,'Generated data'!$A$14:$J$23,8,FALSE)*(1+((RAND()*0.4)-0.2))</f>
        <v>1030.2175444118591</v>
      </c>
      <c r="N62" s="153"/>
      <c r="O62" s="144">
        <f ca="1">IF(Cockpit_monthly!$H$3=2,($Q$2*(($Q$4*J62+$Q$5*I62)*$Q$6+$Q$7)+$Q$3)*'Generated data'!$B$6,$Q$2*(($Q$4*J62+$Q$5*I62)*$Q$6+$Q$7)+$Q$3)</f>
        <v>163.16792850479075</v>
      </c>
      <c r="P62" s="144">
        <f t="shared" si="16"/>
        <v>110</v>
      </c>
      <c r="Q62" s="144">
        <f t="shared" si="17"/>
        <v>220</v>
      </c>
      <c r="R62" s="144">
        <f t="shared" ca="1" si="18"/>
        <v>-28.999183895774564</v>
      </c>
      <c r="S62" s="143"/>
      <c r="U62" s="25"/>
      <c r="V62" s="162">
        <f ca="1">IF(Cockpit_monthly!$H$3=2,($X$2*(($X$4*K62+$X$5*L62)*$X$6+$X$7)+$X$3)*'Generated data'!$B$6,$X$2*(($X$4*K62+$X$5*L62)*$X$6+$X$7)+$X$3)</f>
        <v>186.82995143646158</v>
      </c>
      <c r="W62" s="162">
        <f t="shared" si="19"/>
        <v>110</v>
      </c>
      <c r="X62" s="162">
        <f t="shared" si="20"/>
        <v>220</v>
      </c>
      <c r="Y62" s="162">
        <f t="shared" ca="1" si="21"/>
        <v>-52.661206827445397</v>
      </c>
      <c r="Z62" s="161"/>
      <c r="AB62" s="153"/>
      <c r="AC62" s="144">
        <f t="shared" ca="1" si="25"/>
        <v>131.04528711838407</v>
      </c>
      <c r="AD62" s="144">
        <f t="shared" si="22"/>
        <v>110</v>
      </c>
      <c r="AE62" s="144">
        <f t="shared" si="23"/>
        <v>220</v>
      </c>
      <c r="AF62" s="144">
        <f t="shared" ca="1" si="24"/>
        <v>3.12345749063212</v>
      </c>
      <c r="AG62" s="143"/>
    </row>
    <row r="63" spans="1:33" s="124" customFormat="1">
      <c r="A63" s="183" t="str">
        <f t="shared" si="26"/>
        <v>Q2 2026</v>
      </c>
      <c r="B63" s="187">
        <v>2026</v>
      </c>
      <c r="C63" s="187">
        <v>2</v>
      </c>
      <c r="D63" s="187">
        <v>4</v>
      </c>
      <c r="E63" s="188">
        <f ca="1">IF(Cockpit_monthly!$H$3=2,(VLOOKUP(B63,'Generated data'!$A$14:$J$23,2,FALSE)*(1+((RAND()*0.4)-0.2)))*'Generated data'!$B$6,VLOOKUP(B63,'Generated data'!$A$14:$J$23,2,FALSE)*(1+((RAND()*0.4)-0.2)))</f>
        <v>148.41845233427512</v>
      </c>
      <c r="F63" s="188">
        <f ca="1">VLOOKUP(B63,'Generated data'!$A$14:$J$23,3,FALSE)*(1+((RAND()*0.4)-0.2))</f>
        <v>112.70192241221699</v>
      </c>
      <c r="G63" s="189">
        <v>143.16999999999999</v>
      </c>
      <c r="H63" s="188">
        <f ca="1">VLOOKUP($B63,'Generated data'!$A$14:$J$23,5,FALSE)*(1+((RAND()*0.4)-0.2))</f>
        <v>129.89346880027071</v>
      </c>
      <c r="I63" s="188">
        <f ca="1">VLOOKUP($B63,'Generated data'!$A$14:$J$23,5,FALSE)*(1+((RAND()*0.4)-0.2))</f>
        <v>122.54936126301681</v>
      </c>
      <c r="J63" s="188">
        <f ca="1">VLOOKUP($B63,'Generated data'!$A$14:$J$23,7,FALSE)*(1+((RAND()*0.4)-0.2))</f>
        <v>282.26921924350154</v>
      </c>
      <c r="K63" s="186">
        <f t="shared" ca="1" si="27"/>
        <v>306.43912437799389</v>
      </c>
      <c r="L63" s="186">
        <f t="shared" ca="1" si="28"/>
        <v>306.43912437799389</v>
      </c>
      <c r="M63" s="188">
        <f ca="1">VLOOKUP($B63,'Generated data'!$A$14:$J$23,8,FALSE)*(1+((RAND()*0.4)-0.2))</f>
        <v>958.50884958390168</v>
      </c>
      <c r="N63" s="153"/>
      <c r="O63" s="144">
        <f ca="1">IF(Cockpit_monthly!$H$3=2,($Q$2*(($Q$4*J63+$Q$5*I63)*$Q$6+$Q$7)+$Q$3)*'Generated data'!$B$6,$Q$2*(($Q$4*J63+$Q$5*I63)*$Q$6+$Q$7)+$Q$3)</f>
        <v>151.53754933337376</v>
      </c>
      <c r="P63" s="144">
        <f t="shared" si="16"/>
        <v>110</v>
      </c>
      <c r="Q63" s="144">
        <f t="shared" si="17"/>
        <v>220</v>
      </c>
      <c r="R63" s="144">
        <f t="shared" ca="1" si="18"/>
        <v>-3.1190969990986446</v>
      </c>
      <c r="S63" s="143"/>
      <c r="U63" s="25"/>
      <c r="V63" s="162">
        <f ca="1">IF(Cockpit_monthly!$H$3=2,($X$2*(($X$4*K63+$X$5*L63)*$X$6+$X$7)+$X$3)*'Generated data'!$B$6,$X$2*(($X$4*K63+$X$5*L63)*$X$6+$X$7)+$X$3)</f>
        <v>184.57487546263317</v>
      </c>
      <c r="W63" s="162">
        <f t="shared" si="19"/>
        <v>110</v>
      </c>
      <c r="X63" s="162">
        <f t="shared" si="20"/>
        <v>220</v>
      </c>
      <c r="Y63" s="162">
        <f t="shared" ca="1" si="21"/>
        <v>-36.156423128358057</v>
      </c>
      <c r="Z63" s="161"/>
      <c r="AB63" s="153"/>
      <c r="AC63" s="144">
        <f t="shared" ca="1" si="25"/>
        <v>121.50048670403298</v>
      </c>
      <c r="AD63" s="144">
        <f t="shared" si="22"/>
        <v>110</v>
      </c>
      <c r="AE63" s="144">
        <f t="shared" si="23"/>
        <v>220</v>
      </c>
      <c r="AF63" s="144">
        <f t="shared" ca="1" si="24"/>
        <v>26.917965630242136</v>
      </c>
      <c r="AG63" s="143"/>
    </row>
    <row r="64" spans="1:33" s="124" customFormat="1">
      <c r="A64" s="183" t="str">
        <f t="shared" si="26"/>
        <v>Q2 2026</v>
      </c>
      <c r="B64" s="187">
        <v>2026</v>
      </c>
      <c r="C64" s="187">
        <v>2</v>
      </c>
      <c r="D64" s="187">
        <v>5</v>
      </c>
      <c r="E64" s="188">
        <f ca="1">IF(Cockpit_monthly!$H$3=2,(VLOOKUP(B64,'Generated data'!$A$14:$J$23,2,FALSE)*(1+((RAND()*0.4)-0.2)))*'Generated data'!$B$6,VLOOKUP(B64,'Generated data'!$A$14:$J$23,2,FALSE)*(1+((RAND()*0.4)-0.2)))</f>
        <v>144.76237412850588</v>
      </c>
      <c r="F64" s="188">
        <f ca="1">VLOOKUP(B64,'Generated data'!$A$14:$J$23,3,FALSE)*(1+((RAND()*0.4)-0.2))</f>
        <v>129.12858039868115</v>
      </c>
      <c r="G64" s="189">
        <v>143.16999999999999</v>
      </c>
      <c r="H64" s="188">
        <f ca="1">VLOOKUP($B64,'Generated data'!$A$14:$J$23,5,FALSE)*(1+((RAND()*0.4)-0.2))</f>
        <v>168.19344955727945</v>
      </c>
      <c r="I64" s="188">
        <f ca="1">VLOOKUP($B64,'Generated data'!$A$14:$J$23,5,FALSE)*(1+((RAND()*0.4)-0.2))</f>
        <v>136.0710945143091</v>
      </c>
      <c r="J64" s="188">
        <f ca="1">VLOOKUP($B64,'Generated data'!$A$14:$J$23,7,FALSE)*(1+((RAND()*0.4)-0.2))</f>
        <v>263.18796923985258</v>
      </c>
      <c r="K64" s="186">
        <f t="shared" ca="1" si="27"/>
        <v>300.84562660729739</v>
      </c>
      <c r="L64" s="186">
        <f t="shared" ca="1" si="28"/>
        <v>300.84562660729739</v>
      </c>
      <c r="M64" s="188">
        <f ca="1">VLOOKUP($B64,'Generated data'!$A$14:$J$23,8,FALSE)*(1+((RAND()*0.4)-0.2))</f>
        <v>857.63104317172281</v>
      </c>
      <c r="N64" s="153"/>
      <c r="O64" s="144">
        <f ca="1">IF(Cockpit_monthly!$H$3=2,($Q$2*(($Q$4*J64+$Q$5*I64)*$Q$6+$Q$7)+$Q$3)*'Generated data'!$B$6,$Q$2*(($Q$4*J64+$Q$5*I64)*$Q$6+$Q$7)+$Q$3)</f>
        <v>147.54769702671931</v>
      </c>
      <c r="P64" s="144">
        <f t="shared" si="16"/>
        <v>110</v>
      </c>
      <c r="Q64" s="144">
        <f t="shared" si="17"/>
        <v>220</v>
      </c>
      <c r="R64" s="144">
        <f t="shared" ca="1" si="18"/>
        <v>-2.7853228982134226</v>
      </c>
      <c r="S64" s="143"/>
      <c r="U64" s="25"/>
      <c r="V64" s="162">
        <f ca="1">IF(Cockpit_monthly!$H$3=2,($X$2*(($X$4*K64+$X$5*L64)*$X$6+$X$7)+$X$3)*'Generated data'!$B$6,$X$2*(($X$4*K64+$X$5*L64)*$X$6+$X$7)+$X$3)</f>
        <v>181.99067949257139</v>
      </c>
      <c r="W64" s="162">
        <f t="shared" si="19"/>
        <v>110</v>
      </c>
      <c r="X64" s="162">
        <f t="shared" si="20"/>
        <v>220</v>
      </c>
      <c r="Y64" s="162">
        <f t="shared" ca="1" si="21"/>
        <v>-37.228305364065506</v>
      </c>
      <c r="Z64" s="161"/>
      <c r="AB64" s="153"/>
      <c r="AC64" s="144">
        <f t="shared" ca="1" si="25"/>
        <v>117.92605818593064</v>
      </c>
      <c r="AD64" s="144">
        <f t="shared" si="22"/>
        <v>110</v>
      </c>
      <c r="AE64" s="144">
        <f t="shared" si="23"/>
        <v>220</v>
      </c>
      <c r="AF64" s="144">
        <f t="shared" ca="1" si="24"/>
        <v>26.83631594257524</v>
      </c>
      <c r="AG64" s="143"/>
    </row>
    <row r="65" spans="1:33" s="124" customFormat="1">
      <c r="A65" s="183" t="str">
        <f t="shared" si="26"/>
        <v>Q2 2026</v>
      </c>
      <c r="B65" s="187">
        <v>2026</v>
      </c>
      <c r="C65" s="187">
        <v>2</v>
      </c>
      <c r="D65" s="187">
        <v>6</v>
      </c>
      <c r="E65" s="188">
        <f ca="1">IF(Cockpit_monthly!$H$3=2,(VLOOKUP(B65,'Generated data'!$A$14:$J$23,2,FALSE)*(1+((RAND()*0.4)-0.2)))*'Generated data'!$B$6,VLOOKUP(B65,'Generated data'!$A$14:$J$23,2,FALSE)*(1+((RAND()*0.4)-0.2)))</f>
        <v>136.88348466052534</v>
      </c>
      <c r="F65" s="188">
        <f ca="1">VLOOKUP(B65,'Generated data'!$A$14:$J$23,3,FALSE)*(1+((RAND()*0.4)-0.2))</f>
        <v>120.17278126108607</v>
      </c>
      <c r="G65" s="189">
        <v>143.16999999999999</v>
      </c>
      <c r="H65" s="188">
        <f ca="1">VLOOKUP($B65,'Generated data'!$A$14:$J$23,5,FALSE)*(1+((RAND()*0.4)-0.2))</f>
        <v>142.00353495923198</v>
      </c>
      <c r="I65" s="188">
        <f ca="1">VLOOKUP($B65,'Generated data'!$A$14:$J$23,5,FALSE)*(1+((RAND()*0.4)-0.2))</f>
        <v>171.16922894288572</v>
      </c>
      <c r="J65" s="188">
        <f ca="1">VLOOKUP($B65,'Generated data'!$A$14:$J$23,7,FALSE)*(1+((RAND()*0.4)-0.2))</f>
        <v>259.57621572487079</v>
      </c>
      <c r="K65" s="186">
        <f t="shared" ca="1" si="27"/>
        <v>286.93794600131628</v>
      </c>
      <c r="L65" s="186">
        <f t="shared" ca="1" si="28"/>
        <v>286.93794600131628</v>
      </c>
      <c r="M65" s="188">
        <f ca="1">VLOOKUP($B65,'Generated data'!$A$14:$J$23,8,FALSE)*(1+((RAND()*0.4)-0.2))</f>
        <v>884.24640500011378</v>
      </c>
      <c r="N65" s="153"/>
      <c r="O65" s="144">
        <f ca="1">IF(Cockpit_monthly!$H$3=2,($Q$2*(($Q$4*J65+$Q$5*I65)*$Q$6+$Q$7)+$Q$3)*'Generated data'!$B$6,$Q$2*(($Q$4*J65+$Q$5*I65)*$Q$6+$Q$7)+$Q$3)</f>
        <v>150.98021734712808</v>
      </c>
      <c r="P65" s="144">
        <f t="shared" si="16"/>
        <v>110</v>
      </c>
      <c r="Q65" s="144">
        <f t="shared" si="17"/>
        <v>220</v>
      </c>
      <c r="R65" s="144">
        <f t="shared" ca="1" si="18"/>
        <v>-14.096732686602735</v>
      </c>
      <c r="S65" s="143"/>
      <c r="U65" s="25"/>
      <c r="V65" s="162">
        <f ca="1">IF(Cockpit_monthly!$H$3=2,($X$2*(($X$4*K65+$X$5*L65)*$X$6+$X$7)+$X$3)*'Generated data'!$B$6,$X$2*(($X$4*K65+$X$5*L65)*$X$6+$X$7)+$X$3)</f>
        <v>175.56533105260812</v>
      </c>
      <c r="W65" s="162">
        <f t="shared" si="19"/>
        <v>110</v>
      </c>
      <c r="X65" s="162">
        <f t="shared" si="20"/>
        <v>220</v>
      </c>
      <c r="Y65" s="162">
        <f t="shared" ca="1" si="21"/>
        <v>-38.681846392082775</v>
      </c>
      <c r="Z65" s="161"/>
      <c r="AB65" s="153"/>
      <c r="AC65" s="144">
        <f t="shared" ca="1" si="25"/>
        <v>137.72324391689205</v>
      </c>
      <c r="AD65" s="144">
        <f t="shared" si="22"/>
        <v>110</v>
      </c>
      <c r="AE65" s="144">
        <f t="shared" si="23"/>
        <v>220</v>
      </c>
      <c r="AF65" s="144">
        <f t="shared" ca="1" si="24"/>
        <v>-0.83975925636670468</v>
      </c>
      <c r="AG65" s="143"/>
    </row>
    <row r="66" spans="1:33" s="124" customFormat="1">
      <c r="A66" s="183" t="str">
        <f t="shared" si="26"/>
        <v>Q3 2026</v>
      </c>
      <c r="B66" s="187">
        <v>2026</v>
      </c>
      <c r="C66" s="187">
        <v>3</v>
      </c>
      <c r="D66" s="187">
        <v>7</v>
      </c>
      <c r="E66" s="188">
        <f ca="1">IF(Cockpit_monthly!$H$3=2,(VLOOKUP(B66,'Generated data'!$A$14:$J$23,2,FALSE)*(1+((RAND()*0.4)-0.2)))*'Generated data'!$B$6,VLOOKUP(B66,'Generated data'!$A$14:$J$23,2,FALSE)*(1+((RAND()*0.4)-0.2)))</f>
        <v>147.95437087063002</v>
      </c>
      <c r="F66" s="188">
        <f ca="1">VLOOKUP(B66,'Generated data'!$A$14:$J$23,3,FALSE)*(1+((RAND()*0.4)-0.2))</f>
        <v>120.82035273308496</v>
      </c>
      <c r="G66" s="189">
        <v>143.16999999999999</v>
      </c>
      <c r="H66" s="188">
        <f ca="1">VLOOKUP($B66,'Generated data'!$A$14:$J$23,5,FALSE)*(1+((RAND()*0.4)-0.2))</f>
        <v>142.54420885231883</v>
      </c>
      <c r="I66" s="188">
        <f ca="1">VLOOKUP($B66,'Generated data'!$A$14:$J$23,5,FALSE)*(1+((RAND()*0.4)-0.2))</f>
        <v>146.40673735517058</v>
      </c>
      <c r="J66" s="188">
        <f ca="1">VLOOKUP($B66,'Generated data'!$A$14:$J$23,7,FALSE)*(1+((RAND()*0.4)-0.2))</f>
        <v>326.09518183034504</v>
      </c>
      <c r="K66" s="186">
        <f t="shared" ca="1" si="27"/>
        <v>268.34446806940832</v>
      </c>
      <c r="L66" s="186">
        <f t="shared" ca="1" si="28"/>
        <v>268.34446806940832</v>
      </c>
      <c r="M66" s="188">
        <f ca="1">VLOOKUP($B66,'Generated data'!$A$14:$J$23,8,FALSE)*(1+((RAND()*0.4)-0.2))</f>
        <v>866.74470834057729</v>
      </c>
      <c r="N66" s="153"/>
      <c r="O66" s="144">
        <f ca="1">IF(Cockpit_monthly!$H$3=2,($Q$2*(($Q$4*J66+$Q$5*I66)*$Q$6+$Q$7)+$Q$3)*'Generated data'!$B$6,$Q$2*(($Q$4*J66+$Q$5*I66)*$Q$6+$Q$7)+$Q$3)</f>
        <v>167.76893020126309</v>
      </c>
      <c r="P66" s="144">
        <f t="shared" si="16"/>
        <v>110</v>
      </c>
      <c r="Q66" s="144">
        <f t="shared" si="17"/>
        <v>220</v>
      </c>
      <c r="R66" s="144">
        <f t="shared" ca="1" si="18"/>
        <v>-19.814559330633074</v>
      </c>
      <c r="S66" s="143"/>
      <c r="U66" s="25"/>
      <c r="V66" s="162">
        <f ca="1">IF(Cockpit_monthly!$H$3=2,($X$2*(($X$4*K66+$X$5*L66)*$X$6+$X$7)+$X$3)*'Generated data'!$B$6,$X$2*(($X$4*K66+$X$5*L66)*$X$6+$X$7)+$X$3)</f>
        <v>166.97514424806664</v>
      </c>
      <c r="W66" s="162">
        <f t="shared" si="19"/>
        <v>110</v>
      </c>
      <c r="X66" s="162">
        <f t="shared" si="20"/>
        <v>220</v>
      </c>
      <c r="Y66" s="162">
        <f t="shared" ca="1" si="21"/>
        <v>-19.020773377436626</v>
      </c>
      <c r="Z66" s="161"/>
      <c r="AB66" s="153"/>
      <c r="AC66" s="144">
        <f t="shared" ca="1" si="25"/>
        <v>125.37446717068721</v>
      </c>
      <c r="AD66" s="144">
        <f t="shared" si="22"/>
        <v>110</v>
      </c>
      <c r="AE66" s="144">
        <f t="shared" si="23"/>
        <v>220</v>
      </c>
      <c r="AF66" s="144">
        <f t="shared" ca="1" si="24"/>
        <v>22.579903699942804</v>
      </c>
      <c r="AG66" s="143"/>
    </row>
    <row r="67" spans="1:33" s="124" customFormat="1">
      <c r="A67" s="183" t="str">
        <f t="shared" si="26"/>
        <v>Q3 2026</v>
      </c>
      <c r="B67" s="187">
        <v>2026</v>
      </c>
      <c r="C67" s="187">
        <v>3</v>
      </c>
      <c r="D67" s="187">
        <v>8</v>
      </c>
      <c r="E67" s="188">
        <f ca="1">IF(Cockpit_monthly!$H$3=2,(VLOOKUP(B67,'Generated data'!$A$14:$J$23,2,FALSE)*(1+((RAND()*0.4)-0.2)))*'Generated data'!$B$6,VLOOKUP(B67,'Generated data'!$A$14:$J$23,2,FALSE)*(1+((RAND()*0.4)-0.2)))</f>
        <v>158.32088025971669</v>
      </c>
      <c r="F67" s="188">
        <f ca="1">VLOOKUP(B67,'Generated data'!$A$14:$J$23,3,FALSE)*(1+((RAND()*0.4)-0.2))</f>
        <v>120.20711529198411</v>
      </c>
      <c r="G67" s="189">
        <v>143.16999999999999</v>
      </c>
      <c r="H67" s="188">
        <f ca="1">VLOOKUP($B67,'Generated data'!$A$14:$J$23,5,FALSE)*(1+((RAND()*0.4)-0.2))</f>
        <v>116.66952519690852</v>
      </c>
      <c r="I67" s="188">
        <f ca="1">VLOOKUP($B67,'Generated data'!$A$14:$J$23,5,FALSE)*(1+((RAND()*0.4)-0.2))</f>
        <v>144.34037664906475</v>
      </c>
      <c r="J67" s="188">
        <f ca="1">VLOOKUP($B67,'Generated data'!$A$14:$J$23,7,FALSE)*(1+((RAND()*0.4)-0.2))</f>
        <v>316.83174561151679</v>
      </c>
      <c r="K67" s="186">
        <f t="shared" ca="1" si="27"/>
        <v>282.95312226502284</v>
      </c>
      <c r="L67" s="186">
        <f t="shared" ca="1" si="28"/>
        <v>282.95312226502284</v>
      </c>
      <c r="M67" s="188">
        <f ca="1">VLOOKUP($B67,'Generated data'!$A$14:$J$23,8,FALSE)*(1+((RAND()*0.4)-0.2))</f>
        <v>898.05550627007869</v>
      </c>
      <c r="N67" s="153"/>
      <c r="O67" s="144">
        <f ca="1">IF(Cockpit_monthly!$H$3=2,($Q$2*(($Q$4*J67+$Q$5*I67)*$Q$6+$Q$7)+$Q$3)*'Generated data'!$B$6,$Q$2*(($Q$4*J67+$Q$5*I67)*$Q$6+$Q$7)+$Q$3)</f>
        <v>164.72117968187314</v>
      </c>
      <c r="P67" s="144">
        <f t="shared" si="16"/>
        <v>110</v>
      </c>
      <c r="Q67" s="144">
        <f t="shared" si="17"/>
        <v>220</v>
      </c>
      <c r="R67" s="144">
        <f t="shared" ca="1" si="18"/>
        <v>-6.4002994221564506</v>
      </c>
      <c r="S67" s="143"/>
      <c r="U67" s="25"/>
      <c r="V67" s="162">
        <f ca="1">IF(Cockpit_monthly!$H$3=2,($X$2*(($X$4*K67+$X$5*L67)*$X$6+$X$7)+$X$3)*'Generated data'!$B$6,$X$2*(($X$4*K67+$X$5*L67)*$X$6+$X$7)+$X$3)</f>
        <v>173.72434248644055</v>
      </c>
      <c r="W67" s="162">
        <f t="shared" si="19"/>
        <v>110</v>
      </c>
      <c r="X67" s="162">
        <f t="shared" si="20"/>
        <v>220</v>
      </c>
      <c r="Y67" s="162">
        <f t="shared" ca="1" si="21"/>
        <v>-15.40346222672386</v>
      </c>
      <c r="Z67" s="161"/>
      <c r="AB67" s="153"/>
      <c r="AC67" s="144">
        <f t="shared" ca="1" si="25"/>
        <v>126.52182486380897</v>
      </c>
      <c r="AD67" s="144">
        <f t="shared" si="22"/>
        <v>110</v>
      </c>
      <c r="AE67" s="144">
        <f t="shared" si="23"/>
        <v>220</v>
      </c>
      <c r="AF67" s="144">
        <f t="shared" ca="1" si="24"/>
        <v>31.799055395907715</v>
      </c>
      <c r="AG67" s="143"/>
    </row>
    <row r="68" spans="1:33" s="124" customFormat="1">
      <c r="A68" s="183" t="str">
        <f t="shared" si="26"/>
        <v>Q3 2026</v>
      </c>
      <c r="B68" s="187">
        <v>2026</v>
      </c>
      <c r="C68" s="187">
        <v>3</v>
      </c>
      <c r="D68" s="187">
        <v>9</v>
      </c>
      <c r="E68" s="188">
        <f ca="1">IF(Cockpit_monthly!$H$3=2,(VLOOKUP(B68,'Generated data'!$A$14:$J$23,2,FALSE)*(1+((RAND()*0.4)-0.2)))*'Generated data'!$B$6,VLOOKUP(B68,'Generated data'!$A$14:$J$23,2,FALSE)*(1+((RAND()*0.4)-0.2)))</f>
        <v>152.37137487758588</v>
      </c>
      <c r="F68" s="188">
        <f ca="1">VLOOKUP(B68,'Generated data'!$A$14:$J$23,3,FALSE)*(1+((RAND()*0.4)-0.2))</f>
        <v>102.76909796514856</v>
      </c>
      <c r="G68" s="189">
        <v>143.16999999999999</v>
      </c>
      <c r="H68" s="188">
        <f ca="1">VLOOKUP($B68,'Generated data'!$A$14:$J$23,5,FALSE)*(1+((RAND()*0.4)-0.2))</f>
        <v>163.2875743290644</v>
      </c>
      <c r="I68" s="188">
        <f ca="1">VLOOKUP($B68,'Generated data'!$A$14:$J$23,5,FALSE)*(1+((RAND()*0.4)-0.2))</f>
        <v>126.72741244475317</v>
      </c>
      <c r="J68" s="188">
        <f ca="1">VLOOKUP($B68,'Generated data'!$A$14:$J$23,7,FALSE)*(1+((RAND()*0.4)-0.2))</f>
        <v>353.13225306275422</v>
      </c>
      <c r="K68" s="186">
        <f t="shared" ca="1" si="27"/>
        <v>300.83438105557758</v>
      </c>
      <c r="L68" s="186">
        <f t="shared" ca="1" si="28"/>
        <v>300.83438105557758</v>
      </c>
      <c r="M68" s="188">
        <f ca="1">VLOOKUP($B68,'Generated data'!$A$14:$J$23,8,FALSE)*(1+((RAND()*0.4)-0.2))</f>
        <v>857.89586135669435</v>
      </c>
      <c r="N68" s="153"/>
      <c r="O68" s="144">
        <f ca="1">IF(Cockpit_monthly!$H$3=2,($Q$2*(($Q$4*J68+$Q$5*I68)*$Q$6+$Q$7)+$Q$3)*'Generated data'!$B$6,$Q$2*(($Q$4*J68+$Q$5*I68)*$Q$6+$Q$7)+$Q$3)</f>
        <v>173.35543357638483</v>
      </c>
      <c r="P68" s="144">
        <f t="shared" si="16"/>
        <v>110</v>
      </c>
      <c r="Q68" s="144">
        <f t="shared" si="17"/>
        <v>220</v>
      </c>
      <c r="R68" s="144">
        <f t="shared" ca="1" si="18"/>
        <v>-20.984058698798947</v>
      </c>
      <c r="S68" s="143"/>
      <c r="U68" s="25"/>
      <c r="V68" s="162">
        <f ca="1">IF(Cockpit_monthly!$H$3=2,($X$2*(($X$4*K68+$X$5*L68)*$X$6+$X$7)+$X$3)*'Generated data'!$B$6,$X$2*(($X$4*K68+$X$5*L68)*$X$6+$X$7)+$X$3)</f>
        <v>181.98548404767681</v>
      </c>
      <c r="W68" s="162">
        <f t="shared" si="19"/>
        <v>110</v>
      </c>
      <c r="X68" s="162">
        <f t="shared" si="20"/>
        <v>220</v>
      </c>
      <c r="Y68" s="162">
        <f t="shared" ca="1" si="21"/>
        <v>-29.614109170090927</v>
      </c>
      <c r="Z68" s="161"/>
      <c r="AB68" s="153"/>
      <c r="AC68" s="144">
        <f t="shared" ca="1" si="25"/>
        <v>121.40528552135562</v>
      </c>
      <c r="AD68" s="144">
        <f t="shared" si="22"/>
        <v>110</v>
      </c>
      <c r="AE68" s="144">
        <f t="shared" si="23"/>
        <v>220</v>
      </c>
      <c r="AF68" s="144">
        <f t="shared" ca="1" si="24"/>
        <v>30.966089356230256</v>
      </c>
      <c r="AG68" s="143"/>
    </row>
    <row r="69" spans="1:33" s="124" customFormat="1">
      <c r="A69" s="183" t="str">
        <f t="shared" si="26"/>
        <v>Q4 2026</v>
      </c>
      <c r="B69" s="187">
        <v>2026</v>
      </c>
      <c r="C69" s="187">
        <v>4</v>
      </c>
      <c r="D69" s="187">
        <v>10</v>
      </c>
      <c r="E69" s="188">
        <f ca="1">IF(Cockpit_monthly!$H$3=2,(VLOOKUP(B69,'Generated data'!$A$14:$J$23,2,FALSE)*(1+((RAND()*0.4)-0.2)))*'Generated data'!$B$6,VLOOKUP(B69,'Generated data'!$A$14:$J$23,2,FALSE)*(1+((RAND()*0.4)-0.2)))</f>
        <v>128.72417863310147</v>
      </c>
      <c r="F69" s="188">
        <f ca="1">VLOOKUP(B69,'Generated data'!$A$14:$J$23,3,FALSE)*(1+((RAND()*0.4)-0.2))</f>
        <v>107.08170675982196</v>
      </c>
      <c r="G69" s="189">
        <v>143.16999999999999</v>
      </c>
      <c r="H69" s="188">
        <f ca="1">VLOOKUP($B69,'Generated data'!$A$14:$J$23,5,FALSE)*(1+((RAND()*0.4)-0.2))</f>
        <v>163.93541311847198</v>
      </c>
      <c r="I69" s="188">
        <f ca="1">VLOOKUP($B69,'Generated data'!$A$14:$J$23,5,FALSE)*(1+((RAND()*0.4)-0.2))</f>
        <v>125.69183251664606</v>
      </c>
      <c r="J69" s="188">
        <f ca="1">VLOOKUP($B69,'Generated data'!$A$14:$J$23,7,FALSE)*(1+((RAND()*0.4)-0.2))</f>
        <v>274.23109527408309</v>
      </c>
      <c r="K69" s="186">
        <f t="shared" ca="1" si="27"/>
        <v>332.01972683487202</v>
      </c>
      <c r="L69" s="186">
        <f t="shared" ca="1" si="28"/>
        <v>332.01972683487202</v>
      </c>
      <c r="M69" s="188">
        <f ca="1">VLOOKUP($B69,'Generated data'!$A$14:$J$23,8,FALSE)*(1+((RAND()*0.4)-0.2))</f>
        <v>915.53713593392308</v>
      </c>
      <c r="N69" s="153"/>
      <c r="O69" s="144">
        <f ca="1">IF(Cockpit_monthly!$H$3=2,($Q$2*(($Q$4*J69+$Q$5*I69)*$Q$6+$Q$7)+$Q$3)*'Generated data'!$B$6,$Q$2*(($Q$4*J69+$Q$5*I69)*$Q$6+$Q$7)+$Q$3)</f>
        <v>149.52813675569951</v>
      </c>
      <c r="P69" s="144">
        <f t="shared" si="16"/>
        <v>110</v>
      </c>
      <c r="Q69" s="144">
        <f t="shared" si="17"/>
        <v>220</v>
      </c>
      <c r="R69" s="144">
        <f t="shared" ca="1" si="18"/>
        <v>-20.803958122598033</v>
      </c>
      <c r="S69" s="143"/>
      <c r="U69" s="25"/>
      <c r="V69" s="162">
        <f ca="1">IF(Cockpit_monthly!$H$3=2,($X$2*(($X$4*K69+$X$5*L69)*$X$6+$X$7)+$X$3)*'Generated data'!$B$6,$X$2*(($X$4*K69+$X$5*L69)*$X$6+$X$7)+$X$3)</f>
        <v>196.39311379771087</v>
      </c>
      <c r="W69" s="162">
        <f t="shared" si="19"/>
        <v>110</v>
      </c>
      <c r="X69" s="162">
        <f t="shared" si="20"/>
        <v>220</v>
      </c>
      <c r="Y69" s="162">
        <f t="shared" ca="1" si="21"/>
        <v>-67.668935164609394</v>
      </c>
      <c r="Z69" s="161"/>
      <c r="AB69" s="153"/>
      <c r="AC69" s="144">
        <f t="shared" ca="1" si="25"/>
        <v>117.35290708355359</v>
      </c>
      <c r="AD69" s="144">
        <f t="shared" si="22"/>
        <v>110</v>
      </c>
      <c r="AE69" s="144">
        <f t="shared" si="23"/>
        <v>220</v>
      </c>
      <c r="AF69" s="144">
        <f t="shared" ca="1" si="24"/>
        <v>11.371271549547885</v>
      </c>
      <c r="AG69" s="143"/>
    </row>
    <row r="70" spans="1:33" s="124" customFormat="1">
      <c r="A70" s="183" t="str">
        <f t="shared" si="26"/>
        <v>Q4 2026</v>
      </c>
      <c r="B70" s="187">
        <v>2026</v>
      </c>
      <c r="C70" s="187">
        <v>4</v>
      </c>
      <c r="D70" s="187">
        <v>11</v>
      </c>
      <c r="E70" s="188">
        <f ca="1">IF(Cockpit_monthly!$H$3=2,(VLOOKUP(B70,'Generated data'!$A$14:$J$23,2,FALSE)*(1+((RAND()*0.4)-0.2)))*'Generated data'!$B$6,VLOOKUP(B70,'Generated data'!$A$14:$J$23,2,FALSE)*(1+((RAND()*0.4)-0.2)))</f>
        <v>133.77377739014815</v>
      </c>
      <c r="F70" s="188">
        <f ca="1">VLOOKUP(B70,'Generated data'!$A$14:$J$23,3,FALSE)*(1+((RAND()*0.4)-0.2))</f>
        <v>103.4666748783627</v>
      </c>
      <c r="G70" s="189">
        <v>143.16999999999999</v>
      </c>
      <c r="H70" s="188">
        <f ca="1">VLOOKUP($B70,'Generated data'!$A$14:$J$23,5,FALSE)*(1+((RAND()*0.4)-0.2))</f>
        <v>130.73325253744849</v>
      </c>
      <c r="I70" s="188">
        <f ca="1">VLOOKUP($B70,'Generated data'!$A$14:$J$23,5,FALSE)*(1+((RAND()*0.4)-0.2))</f>
        <v>169.16152199984015</v>
      </c>
      <c r="J70" s="188">
        <f ca="1">VLOOKUP($B70,'Generated data'!$A$14:$J$23,7,FALSE)*(1+((RAND()*0.4)-0.2))</f>
        <v>311.29632914989025</v>
      </c>
      <c r="K70" s="186">
        <f t="shared" ca="1" si="27"/>
        <v>314.73169798278468</v>
      </c>
      <c r="L70" s="186">
        <f t="shared" ca="1" si="28"/>
        <v>314.73169798278468</v>
      </c>
      <c r="M70" s="188">
        <f ca="1">VLOOKUP($B70,'Generated data'!$A$14:$J$23,8,FALSE)*(1+((RAND()*0.4)-0.2))</f>
        <v>860.95471440813935</v>
      </c>
      <c r="N70" s="153"/>
      <c r="O70" s="144">
        <f ca="1">IF(Cockpit_monthly!$H$3=2,($Q$2*(($Q$4*J70+$Q$5*I70)*$Q$6+$Q$7)+$Q$3)*'Generated data'!$B$6,$Q$2*(($Q$4*J70+$Q$5*I70)*$Q$6+$Q$7)+$Q$3)</f>
        <v>166.25337552509146</v>
      </c>
      <c r="P70" s="144">
        <f t="shared" si="16"/>
        <v>110</v>
      </c>
      <c r="Q70" s="144">
        <f t="shared" si="17"/>
        <v>220</v>
      </c>
      <c r="R70" s="144">
        <f t="shared" ca="1" si="18"/>
        <v>-32.479598134943302</v>
      </c>
      <c r="S70" s="143"/>
      <c r="U70" s="25"/>
      <c r="V70" s="162">
        <f ca="1">IF(Cockpit_monthly!$H$3=2,($X$2*(($X$4*K70+$X$5*L70)*$X$6+$X$7)+$X$3)*'Generated data'!$B$6,$X$2*(($X$4*K70+$X$5*L70)*$X$6+$X$7)+$X$3)</f>
        <v>188.40604446804653</v>
      </c>
      <c r="W70" s="162">
        <f t="shared" si="19"/>
        <v>110</v>
      </c>
      <c r="X70" s="162">
        <f t="shared" si="20"/>
        <v>220</v>
      </c>
      <c r="Y70" s="162">
        <f t="shared" ca="1" si="21"/>
        <v>-54.632267077898376</v>
      </c>
      <c r="Z70" s="161"/>
      <c r="AB70" s="153"/>
      <c r="AC70" s="144">
        <f t="shared" ca="1" si="25"/>
        <v>119.53457162521593</v>
      </c>
      <c r="AD70" s="144">
        <f t="shared" si="22"/>
        <v>110</v>
      </c>
      <c r="AE70" s="144">
        <f t="shared" si="23"/>
        <v>220</v>
      </c>
      <c r="AF70" s="144">
        <f t="shared" ca="1" si="24"/>
        <v>14.239205764932223</v>
      </c>
      <c r="AG70" s="143"/>
    </row>
    <row r="71" spans="1:33" s="124" customFormat="1">
      <c r="A71" s="183" t="str">
        <f t="shared" si="26"/>
        <v>Q4 2026</v>
      </c>
      <c r="B71" s="187">
        <v>2026</v>
      </c>
      <c r="C71" s="187">
        <v>4</v>
      </c>
      <c r="D71" s="187">
        <v>12</v>
      </c>
      <c r="E71" s="188">
        <f ca="1">IF(Cockpit_monthly!$H$3=2,(VLOOKUP(B71,'Generated data'!$A$14:$J$23,2,FALSE)*(1+((RAND()*0.4)-0.2)))*'Generated data'!$B$6,VLOOKUP(B71,'Generated data'!$A$14:$J$23,2,FALSE)*(1+((RAND()*0.4)-0.2)))</f>
        <v>124.23534738714505</v>
      </c>
      <c r="F71" s="188">
        <f ca="1">VLOOKUP(B71,'Generated data'!$A$14:$J$23,3,FALSE)*(1+((RAND()*0.4)-0.2))</f>
        <v>112.62626554192354</v>
      </c>
      <c r="G71" s="189">
        <v>143.16999999999999</v>
      </c>
      <c r="H71" s="188">
        <f ca="1">VLOOKUP($B71,'Generated data'!$A$14:$J$23,5,FALSE)*(1+((RAND()*0.4)-0.2))</f>
        <v>164.80843899997726</v>
      </c>
      <c r="I71" s="188">
        <f ca="1">VLOOKUP($B71,'Generated data'!$A$14:$J$23,5,FALSE)*(1+((RAND()*0.4)-0.2))</f>
        <v>115.15351011370906</v>
      </c>
      <c r="J71" s="188">
        <f ca="1">VLOOKUP($B71,'Generated data'!$A$14:$J$23,7,FALSE)*(1+((RAND()*0.4)-0.2))</f>
        <v>346.70546423042276</v>
      </c>
      <c r="K71" s="186">
        <f t="shared" ca="1" si="27"/>
        <v>312.88655916224252</v>
      </c>
      <c r="L71" s="186">
        <f t="shared" ca="1" si="28"/>
        <v>312.88655916224252</v>
      </c>
      <c r="M71" s="188">
        <f ca="1">VLOOKUP($B71,'Generated data'!$A$14:$J$23,8,FALSE)*(1+((RAND()*0.4)-0.2))</f>
        <v>1046.0163117253189</v>
      </c>
      <c r="N71" s="153"/>
      <c r="O71" s="144">
        <f ca="1">IF(Cockpit_monthly!$H$3=2,($Q$2*(($Q$4*J71+$Q$5*I71)*$Q$6+$Q$7)+$Q$3)*'Generated data'!$B$6,$Q$2*(($Q$4*J71+$Q$5*I71)*$Q$6+$Q$7)+$Q$3)</f>
        <v>169.9359076600303</v>
      </c>
      <c r="P71" s="144">
        <f t="shared" si="16"/>
        <v>110</v>
      </c>
      <c r="Q71" s="144">
        <f t="shared" si="17"/>
        <v>220</v>
      </c>
      <c r="R71" s="144">
        <f t="shared" ca="1" si="18"/>
        <v>-45.700560272885241</v>
      </c>
      <c r="S71" s="143"/>
      <c r="U71" s="25"/>
      <c r="V71" s="162">
        <f ca="1">IF(Cockpit_monthly!$H$3=2,($X$2*(($X$4*K71+$X$5*L71)*$X$6+$X$7)+$X$3)*'Generated data'!$B$6,$X$2*(($X$4*K71+$X$5*L71)*$X$6+$X$7)+$X$3)</f>
        <v>187.55359033295602</v>
      </c>
      <c r="W71" s="162">
        <f t="shared" si="19"/>
        <v>110</v>
      </c>
      <c r="X71" s="162">
        <f t="shared" si="20"/>
        <v>220</v>
      </c>
      <c r="Y71" s="162">
        <f t="shared" ca="1" si="21"/>
        <v>-63.318242945810965</v>
      </c>
      <c r="Z71" s="161"/>
      <c r="AB71" s="153"/>
      <c r="AC71" s="144">
        <f t="shared" ca="1" si="25"/>
        <v>110.43534553576912</v>
      </c>
      <c r="AD71" s="144">
        <f t="shared" si="22"/>
        <v>110</v>
      </c>
      <c r="AE71" s="144">
        <f t="shared" si="23"/>
        <v>220</v>
      </c>
      <c r="AF71" s="144">
        <f t="shared" ca="1" si="24"/>
        <v>13.800001851375939</v>
      </c>
      <c r="AG71" s="143"/>
    </row>
    <row r="72" spans="1:33" s="124" customFormat="1">
      <c r="A72" s="183" t="str">
        <f t="shared" si="26"/>
        <v>Q1 2027</v>
      </c>
      <c r="B72" s="187">
        <v>2027</v>
      </c>
      <c r="C72" s="187">
        <v>1</v>
      </c>
      <c r="D72" s="187">
        <v>1</v>
      </c>
      <c r="E72" s="188">
        <f ca="1">IF(Cockpit_monthly!$H$3=2,(VLOOKUP(B72,'Generated data'!$A$14:$J$23,2,FALSE)*(1+((RAND()*0.4)-0.2)))*'Generated data'!$B$6,VLOOKUP(B72,'Generated data'!$A$14:$J$23,2,FALSE)*(1+((RAND()*0.4)-0.2)))</f>
        <v>141.92271212734246</v>
      </c>
      <c r="F72" s="188">
        <f ca="1">VLOOKUP(B72,'Generated data'!$A$14:$J$23,3,FALSE)*(1+((RAND()*0.4)-0.2))</f>
        <v>123.11756539767013</v>
      </c>
      <c r="G72" s="189">
        <v>143.16999999999999</v>
      </c>
      <c r="H72" s="188">
        <f ca="1">VLOOKUP($B72,'Generated data'!$A$14:$J$23,5,FALSE)*(1+((RAND()*0.4)-0.2))</f>
        <v>108.61384764075278</v>
      </c>
      <c r="I72" s="188">
        <f ca="1">VLOOKUP($B72,'Generated data'!$A$14:$J$23,5,FALSE)*(1+((RAND()*0.4)-0.2))</f>
        <v>96.056787426743554</v>
      </c>
      <c r="J72" s="188">
        <f ca="1">VLOOKUP($B72,'Generated data'!$A$14:$J$23,7,FALSE)*(1+((RAND()*0.4)-0.2))</f>
        <v>306.19415715421087</v>
      </c>
      <c r="K72" s="186">
        <f t="shared" ca="1" si="27"/>
        <v>310.74429621813204</v>
      </c>
      <c r="L72" s="186">
        <f t="shared" ca="1" si="28"/>
        <v>310.74429621813204</v>
      </c>
      <c r="M72" s="188">
        <f ca="1">VLOOKUP($B72,'Generated data'!$A$14:$J$23,8,FALSE)*(1+((RAND()*0.4)-0.2))</f>
        <v>858.40428660476027</v>
      </c>
      <c r="N72" s="153"/>
      <c r="O72" s="144">
        <f ca="1">IF(Cockpit_monthly!$H$3=2,($Q$2*(($Q$4*J72+$Q$5*I72)*$Q$6+$Q$7)+$Q$3)*'Generated data'!$B$6,$Q$2*(($Q$4*J72+$Q$5*I72)*$Q$6+$Q$7)+$Q$3)</f>
        <v>155.31261393523141</v>
      </c>
      <c r="P72" s="144">
        <f t="shared" si="16"/>
        <v>110</v>
      </c>
      <c r="Q72" s="144">
        <f t="shared" si="17"/>
        <v>220</v>
      </c>
      <c r="R72" s="144">
        <f t="shared" ca="1" si="18"/>
        <v>-13.389901807888947</v>
      </c>
      <c r="S72" s="143"/>
      <c r="U72" s="25"/>
      <c r="V72" s="162">
        <f ca="1">IF(Cockpit_monthly!$H$3=2,($X$2*(($X$4*K72+$X$5*L72)*$X$6+$X$7)+$X$3)*'Generated data'!$B$6,$X$2*(($X$4*K72+$X$5*L72)*$X$6+$X$7)+$X$3)</f>
        <v>186.56386485277699</v>
      </c>
      <c r="W72" s="162">
        <f t="shared" si="19"/>
        <v>110</v>
      </c>
      <c r="X72" s="162">
        <f t="shared" si="20"/>
        <v>220</v>
      </c>
      <c r="Y72" s="162">
        <f t="shared" ca="1" si="21"/>
        <v>-44.641152725434523</v>
      </c>
      <c r="Z72" s="161"/>
      <c r="AB72" s="153"/>
      <c r="AC72" s="144">
        <f t="shared" ca="1" si="25"/>
        <v>123.64315432579536</v>
      </c>
      <c r="AD72" s="144">
        <f t="shared" si="22"/>
        <v>110</v>
      </c>
      <c r="AE72" s="144">
        <f t="shared" si="23"/>
        <v>220</v>
      </c>
      <c r="AF72" s="144">
        <f t="shared" ca="1" si="24"/>
        <v>18.279557801547099</v>
      </c>
      <c r="AG72" s="143"/>
    </row>
    <row r="73" spans="1:33" s="124" customFormat="1">
      <c r="A73" s="183" t="str">
        <f t="shared" si="26"/>
        <v>Q1 2027</v>
      </c>
      <c r="B73" s="187">
        <v>2027</v>
      </c>
      <c r="C73" s="187">
        <v>1</v>
      </c>
      <c r="D73" s="187">
        <v>2</v>
      </c>
      <c r="E73" s="188">
        <f ca="1">IF(Cockpit_monthly!$H$3=2,(VLOOKUP(B73,'Generated data'!$A$14:$J$23,2,FALSE)*(1+((RAND()*0.4)-0.2)))*'Generated data'!$B$6,VLOOKUP(B73,'Generated data'!$A$14:$J$23,2,FALSE)*(1+((RAND()*0.4)-0.2)))</f>
        <v>116.4331483510724</v>
      </c>
      <c r="F73" s="188">
        <f ca="1">VLOOKUP(B73,'Generated data'!$A$14:$J$23,3,FALSE)*(1+((RAND()*0.4)-0.2))</f>
        <v>101.84619635001715</v>
      </c>
      <c r="G73" s="189">
        <v>143.16999999999999</v>
      </c>
      <c r="H73" s="188">
        <f ca="1">VLOOKUP($B73,'Generated data'!$A$14:$J$23,5,FALSE)*(1+((RAND()*0.4)-0.2))</f>
        <v>139.56422451658003</v>
      </c>
      <c r="I73" s="188">
        <f ca="1">VLOOKUP($B73,'Generated data'!$A$14:$J$23,5,FALSE)*(1+((RAND()*0.4)-0.2))</f>
        <v>101.46373187488028</v>
      </c>
      <c r="J73" s="188">
        <f ca="1">VLOOKUP($B73,'Generated data'!$A$14:$J$23,7,FALSE)*(1+((RAND()*0.4)-0.2))</f>
        <v>275.54340732141588</v>
      </c>
      <c r="K73" s="186">
        <f t="shared" ca="1" si="27"/>
        <v>321.39865017817465</v>
      </c>
      <c r="L73" s="186">
        <f t="shared" ca="1" si="28"/>
        <v>321.39865017817465</v>
      </c>
      <c r="M73" s="188">
        <f ca="1">VLOOKUP($B73,'Generated data'!$A$14:$J$23,8,FALSE)*(1+((RAND()*0.4)-0.2))</f>
        <v>757.33696522641128</v>
      </c>
      <c r="N73" s="153"/>
      <c r="O73" s="144">
        <f ca="1">IF(Cockpit_monthly!$H$3=2,($Q$2*(($Q$4*J73+$Q$5*I73)*$Q$6+$Q$7)+$Q$3)*'Generated data'!$B$6,$Q$2*(($Q$4*J73+$Q$5*I73)*$Q$6+$Q$7)+$Q$3)</f>
        <v>146.80406751091829</v>
      </c>
      <c r="P73" s="144">
        <f t="shared" si="16"/>
        <v>110</v>
      </c>
      <c r="Q73" s="144">
        <f t="shared" si="17"/>
        <v>220</v>
      </c>
      <c r="R73" s="144">
        <f t="shared" ca="1" si="18"/>
        <v>-30.370919159845883</v>
      </c>
      <c r="S73" s="143"/>
      <c r="U73" s="25"/>
      <c r="V73" s="162">
        <f ca="1">IF(Cockpit_monthly!$H$3=2,($X$2*(($X$4*K73+$X$5*L73)*$X$6+$X$7)+$X$3)*'Generated data'!$B$6,$X$2*(($X$4*K73+$X$5*L73)*$X$6+$X$7)+$X$3)</f>
        <v>191.48617638231667</v>
      </c>
      <c r="W73" s="162">
        <f t="shared" si="19"/>
        <v>110</v>
      </c>
      <c r="X73" s="162">
        <f t="shared" si="20"/>
        <v>220</v>
      </c>
      <c r="Y73" s="162">
        <f t="shared" ca="1" si="21"/>
        <v>-75.053028031244267</v>
      </c>
      <c r="Z73" s="161"/>
      <c r="AB73" s="153"/>
      <c r="AC73" s="144">
        <f t="shared" ca="1" si="25"/>
        <v>121.15707918277027</v>
      </c>
      <c r="AD73" s="144">
        <f t="shared" si="22"/>
        <v>110</v>
      </c>
      <c r="AE73" s="144">
        <f t="shared" si="23"/>
        <v>220</v>
      </c>
      <c r="AF73" s="144">
        <f t="shared" ca="1" si="24"/>
        <v>-4.7239308316978708</v>
      </c>
      <c r="AG73" s="143"/>
    </row>
    <row r="74" spans="1:33" s="124" customFormat="1">
      <c r="A74" s="183" t="str">
        <f t="shared" si="26"/>
        <v>Q1 2027</v>
      </c>
      <c r="B74" s="187">
        <v>2027</v>
      </c>
      <c r="C74" s="187">
        <v>1</v>
      </c>
      <c r="D74" s="187">
        <v>3</v>
      </c>
      <c r="E74" s="188">
        <f ca="1">IF(Cockpit_monthly!$H$3=2,(VLOOKUP(B74,'Generated data'!$A$14:$J$23,2,FALSE)*(1+((RAND()*0.4)-0.2)))*'Generated data'!$B$6,VLOOKUP(B74,'Generated data'!$A$14:$J$23,2,FALSE)*(1+((RAND()*0.4)-0.2)))</f>
        <v>152.3926764099119</v>
      </c>
      <c r="F74" s="188">
        <f ca="1">VLOOKUP(B74,'Generated data'!$A$14:$J$23,3,FALSE)*(1+((RAND()*0.4)-0.2))</f>
        <v>89.70799208702644</v>
      </c>
      <c r="G74" s="189">
        <v>143.16999999999999</v>
      </c>
      <c r="H74" s="188">
        <f ca="1">VLOOKUP($B74,'Generated data'!$A$14:$J$23,5,FALSE)*(1+((RAND()*0.4)-0.2))</f>
        <v>115.00234630865987</v>
      </c>
      <c r="I74" s="188">
        <f ca="1">VLOOKUP($B74,'Generated data'!$A$14:$J$23,5,FALSE)*(1+((RAND()*0.4)-0.2))</f>
        <v>100.60834197301493</v>
      </c>
      <c r="J74" s="188">
        <f ca="1">VLOOKUP($B74,'Generated data'!$A$14:$J$23,7,FALSE)*(1+((RAND()*0.4)-0.2))</f>
        <v>245.81296140519078</v>
      </c>
      <c r="K74" s="186">
        <f t="shared" ca="1" si="27"/>
        <v>309.48100956868319</v>
      </c>
      <c r="L74" s="186">
        <f t="shared" ca="1" si="28"/>
        <v>309.48100956868319</v>
      </c>
      <c r="M74" s="188">
        <f ca="1">VLOOKUP($B74,'Generated data'!$A$14:$J$23,8,FALSE)*(1+((RAND()*0.4)-0.2))</f>
        <v>815.22432842489081</v>
      </c>
      <c r="N74" s="153"/>
      <c r="O74" s="144">
        <f ca="1">IF(Cockpit_monthly!$H$3=2,($Q$2*(($Q$4*J74+$Q$5*I74)*$Q$6+$Q$7)+$Q$3)*'Generated data'!$B$6,$Q$2*(($Q$4*J74+$Q$5*I74)*$Q$6+$Q$7)+$Q$3)</f>
        <v>137.76592592190582</v>
      </c>
      <c r="P74" s="144">
        <f t="shared" si="16"/>
        <v>110</v>
      </c>
      <c r="Q74" s="144">
        <f t="shared" si="17"/>
        <v>220</v>
      </c>
      <c r="R74" s="144">
        <f t="shared" ca="1" si="18"/>
        <v>14.626750488006081</v>
      </c>
      <c r="S74" s="143"/>
      <c r="U74" s="25"/>
      <c r="V74" s="162">
        <f ca="1">IF(Cockpit_monthly!$H$3=2,($X$2*(($X$4*K74+$X$5*L74)*$X$6+$X$7)+$X$3)*'Generated data'!$B$6,$X$2*(($X$4*K74+$X$5*L74)*$X$6+$X$7)+$X$3)</f>
        <v>185.98022642073161</v>
      </c>
      <c r="W74" s="162">
        <f t="shared" si="19"/>
        <v>110</v>
      </c>
      <c r="X74" s="162">
        <f t="shared" si="20"/>
        <v>220</v>
      </c>
      <c r="Y74" s="162">
        <f t="shared" ca="1" si="21"/>
        <v>-33.587550010819712</v>
      </c>
      <c r="Z74" s="161"/>
      <c r="AB74" s="153"/>
      <c r="AC74" s="144">
        <f t="shared" ca="1" si="25"/>
        <v>110.11914958338249</v>
      </c>
      <c r="AD74" s="144">
        <f t="shared" si="22"/>
        <v>110</v>
      </c>
      <c r="AE74" s="144">
        <f t="shared" si="23"/>
        <v>220</v>
      </c>
      <c r="AF74" s="144">
        <f t="shared" ca="1" si="24"/>
        <v>42.273526826529405</v>
      </c>
      <c r="AG74" s="143"/>
    </row>
    <row r="75" spans="1:33" s="124" customFormat="1">
      <c r="A75" s="183" t="str">
        <f t="shared" si="26"/>
        <v>Q2 2027</v>
      </c>
      <c r="B75" s="187">
        <v>2027</v>
      </c>
      <c r="C75" s="187">
        <v>2</v>
      </c>
      <c r="D75" s="187">
        <v>4</v>
      </c>
      <c r="E75" s="188">
        <f ca="1">IF(Cockpit_monthly!$H$3=2,(VLOOKUP(B75,'Generated data'!$A$14:$J$23,2,FALSE)*(1+((RAND()*0.4)-0.2)))*'Generated data'!$B$6,VLOOKUP(B75,'Generated data'!$A$14:$J$23,2,FALSE)*(1+((RAND()*0.4)-0.2)))</f>
        <v>107.99113772686174</v>
      </c>
      <c r="F75" s="188">
        <f ca="1">VLOOKUP(B75,'Generated data'!$A$14:$J$23,3,FALSE)*(1+((RAND()*0.4)-0.2))</f>
        <v>91.71423185696878</v>
      </c>
      <c r="G75" s="189">
        <v>143.16999999999999</v>
      </c>
      <c r="H75" s="188">
        <f ca="1">VLOOKUP($B75,'Generated data'!$A$14:$J$23,5,FALSE)*(1+((RAND()*0.4)-0.2))</f>
        <v>124.70664598894773</v>
      </c>
      <c r="I75" s="188">
        <f ca="1">VLOOKUP($B75,'Generated data'!$A$14:$J$23,5,FALSE)*(1+((RAND()*0.4)-0.2))</f>
        <v>128.61848979872363</v>
      </c>
      <c r="J75" s="188">
        <f ca="1">VLOOKUP($B75,'Generated data'!$A$14:$J$23,7,FALSE)*(1+((RAND()*0.4)-0.2))</f>
        <v>280.95082424225581</v>
      </c>
      <c r="K75" s="186">
        <f t="shared" ca="1" si="27"/>
        <v>275.85017529360584</v>
      </c>
      <c r="L75" s="186">
        <f t="shared" ca="1" si="28"/>
        <v>275.85017529360584</v>
      </c>
      <c r="M75" s="188">
        <f ca="1">VLOOKUP($B75,'Generated data'!$A$14:$J$23,8,FALSE)*(1+((RAND()*0.4)-0.2))</f>
        <v>903.1054050384638</v>
      </c>
      <c r="N75" s="153"/>
      <c r="O75" s="144">
        <f ca="1">IF(Cockpit_monthly!$H$3=2,($Q$2*(($Q$4*J75+$Q$5*I75)*$Q$6+$Q$7)+$Q$3)*'Generated data'!$B$6,$Q$2*(($Q$4*J75+$Q$5*I75)*$Q$6+$Q$7)+$Q$3)</f>
        <v>151.92273215704517</v>
      </c>
      <c r="P75" s="144">
        <f t="shared" si="16"/>
        <v>110</v>
      </c>
      <c r="Q75" s="144">
        <f t="shared" si="17"/>
        <v>220</v>
      </c>
      <c r="R75" s="144">
        <f t="shared" ca="1" si="18"/>
        <v>-43.931594430183438</v>
      </c>
      <c r="S75" s="143"/>
      <c r="U75" s="25"/>
      <c r="V75" s="162">
        <f ca="1">IF(Cockpit_monthly!$H$3=2,($X$2*(($X$4*K75+$X$5*L75)*$X$6+$X$7)+$X$3)*'Generated data'!$B$6,$X$2*(($X$4*K75+$X$5*L75)*$X$6+$X$7)+$X$3)</f>
        <v>170.4427809856459</v>
      </c>
      <c r="W75" s="162">
        <f t="shared" si="19"/>
        <v>110</v>
      </c>
      <c r="X75" s="162">
        <f t="shared" si="20"/>
        <v>220</v>
      </c>
      <c r="Y75" s="162">
        <f t="shared" ca="1" si="21"/>
        <v>-62.451643258784159</v>
      </c>
      <c r="Z75" s="161"/>
      <c r="AB75" s="153"/>
      <c r="AC75" s="144">
        <f t="shared" ca="1" si="25"/>
        <v>97.901097147497396</v>
      </c>
      <c r="AD75" s="144">
        <f t="shared" si="22"/>
        <v>110</v>
      </c>
      <c r="AE75" s="144">
        <f t="shared" si="23"/>
        <v>220</v>
      </c>
      <c r="AF75" s="144">
        <f t="shared" ca="1" si="24"/>
        <v>10.090040579364342</v>
      </c>
      <c r="AG75" s="143"/>
    </row>
    <row r="76" spans="1:33" s="124" customFormat="1">
      <c r="A76" s="183" t="str">
        <f t="shared" si="26"/>
        <v>Q2 2027</v>
      </c>
      <c r="B76" s="187">
        <v>2027</v>
      </c>
      <c r="C76" s="187">
        <v>2</v>
      </c>
      <c r="D76" s="187">
        <v>5</v>
      </c>
      <c r="E76" s="188">
        <f ca="1">IF(Cockpit_monthly!$H$3=2,(VLOOKUP(B76,'Generated data'!$A$14:$J$23,2,FALSE)*(1+((RAND()*0.4)-0.2)))*'Generated data'!$B$6,VLOOKUP(B76,'Generated data'!$A$14:$J$23,2,FALSE)*(1+((RAND()*0.4)-0.2)))</f>
        <v>150.75639003877436</v>
      </c>
      <c r="F76" s="188">
        <f ca="1">VLOOKUP(B76,'Generated data'!$A$14:$J$23,3,FALSE)*(1+((RAND()*0.4)-0.2))</f>
        <v>97.556651185476028</v>
      </c>
      <c r="G76" s="189">
        <v>143.16999999999999</v>
      </c>
      <c r="H76" s="188">
        <f ca="1">VLOOKUP($B76,'Generated data'!$A$14:$J$23,5,FALSE)*(1+((RAND()*0.4)-0.2))</f>
        <v>116.51955850133028</v>
      </c>
      <c r="I76" s="188">
        <f ca="1">VLOOKUP($B76,'Generated data'!$A$14:$J$23,5,FALSE)*(1+((RAND()*0.4)-0.2))</f>
        <v>129.60900903773597</v>
      </c>
      <c r="J76" s="188">
        <f ca="1">VLOOKUP($B76,'Generated data'!$A$14:$J$23,7,FALSE)*(1+((RAND()*0.4)-0.2))</f>
        <v>320.52038126792684</v>
      </c>
      <c r="K76" s="186">
        <f t="shared" ca="1" si="27"/>
        <v>267.43573098962082</v>
      </c>
      <c r="L76" s="186">
        <f t="shared" ca="1" si="28"/>
        <v>267.43573098962082</v>
      </c>
      <c r="M76" s="188">
        <f ca="1">VLOOKUP($B76,'Generated data'!$A$14:$J$23,8,FALSE)*(1+((RAND()*0.4)-0.2))</f>
        <v>797.13960951052354</v>
      </c>
      <c r="N76" s="153"/>
      <c r="O76" s="144">
        <f ca="1">IF(Cockpit_monthly!$H$3=2,($Q$2*(($Q$4*J76+$Q$5*I76)*$Q$6+$Q$7)+$Q$3)*'Generated data'!$B$6,$Q$2*(($Q$4*J76+$Q$5*I76)*$Q$6+$Q$7)+$Q$3)</f>
        <v>163.93294995791504</v>
      </c>
      <c r="P76" s="144">
        <f t="shared" ref="P76:P107" si="29">$Q$8</f>
        <v>110</v>
      </c>
      <c r="Q76" s="144">
        <f t="shared" ref="Q76:Q107" si="30">$Q$9</f>
        <v>220</v>
      </c>
      <c r="R76" s="144">
        <f t="shared" ref="R76:R107" ca="1" si="31">E76-O76</f>
        <v>-13.176559919140686</v>
      </c>
      <c r="S76" s="143"/>
      <c r="U76" s="25"/>
      <c r="V76" s="162">
        <f ca="1">IF(Cockpit_monthly!$H$3=2,($X$2*(($X$4*K76+$X$5*L76)*$X$6+$X$7)+$X$3)*'Generated data'!$B$6,$X$2*(($X$4*K76+$X$5*L76)*$X$6+$X$7)+$X$3)</f>
        <v>166.55530771720481</v>
      </c>
      <c r="W76" s="162">
        <f t="shared" ref="W76:W107" si="32">$X$8</f>
        <v>110</v>
      </c>
      <c r="X76" s="162">
        <f t="shared" ref="X76:X107" si="33">$X$9</f>
        <v>220</v>
      </c>
      <c r="Y76" s="162">
        <f t="shared" ref="Y76:Y107" ca="1" si="34">E76-V76</f>
        <v>-15.798917678430456</v>
      </c>
      <c r="Z76" s="161"/>
      <c r="AB76" s="153"/>
      <c r="AC76" s="144">
        <f t="shared" ca="1" si="25"/>
        <v>99.126559976859212</v>
      </c>
      <c r="AD76" s="144">
        <f t="shared" ref="AD76:AD107" si="35">$AE$7</f>
        <v>110</v>
      </c>
      <c r="AE76" s="144">
        <f t="shared" ref="AE76:AE107" si="36">$AE$8</f>
        <v>220</v>
      </c>
      <c r="AF76" s="144">
        <f t="shared" ref="AF76:AF107" ca="1" si="37">E76-AC76</f>
        <v>51.629830061915143</v>
      </c>
      <c r="AG76" s="143"/>
    </row>
    <row r="77" spans="1:33" s="124" customFormat="1">
      <c r="A77" s="183" t="str">
        <f t="shared" si="26"/>
        <v>Q2 2027</v>
      </c>
      <c r="B77" s="187">
        <v>2027</v>
      </c>
      <c r="C77" s="187">
        <v>2</v>
      </c>
      <c r="D77" s="187">
        <v>6</v>
      </c>
      <c r="E77" s="188">
        <f ca="1">IF(Cockpit_monthly!$H$3=2,(VLOOKUP(B77,'Generated data'!$A$14:$J$23,2,FALSE)*(1+((RAND()*0.4)-0.2)))*'Generated data'!$B$6,VLOOKUP(B77,'Generated data'!$A$14:$J$23,2,FALSE)*(1+((RAND()*0.4)-0.2)))</f>
        <v>130.0661960968369</v>
      </c>
      <c r="F77" s="188">
        <f ca="1">VLOOKUP(B77,'Generated data'!$A$14:$J$23,3,FALSE)*(1+((RAND()*0.4)-0.2))</f>
        <v>111.04928864592765</v>
      </c>
      <c r="G77" s="189">
        <v>143.16999999999999</v>
      </c>
      <c r="H77" s="188">
        <f ca="1">VLOOKUP($B77,'Generated data'!$A$14:$J$23,5,FALSE)*(1+((RAND()*0.4)-0.2))</f>
        <v>104.41915304580405</v>
      </c>
      <c r="I77" s="188">
        <f ca="1">VLOOKUP($B77,'Generated data'!$A$14:$J$23,5,FALSE)*(1+((RAND()*0.4)-0.2))</f>
        <v>129.38112405472626</v>
      </c>
      <c r="J77" s="188">
        <f ca="1">VLOOKUP($B77,'Generated data'!$A$14:$J$23,7,FALSE)*(1+((RAND()*0.4)-0.2))</f>
        <v>297.07296414432159</v>
      </c>
      <c r="K77" s="186">
        <f t="shared" ca="1" si="27"/>
        <v>282.42805563845781</v>
      </c>
      <c r="L77" s="186">
        <f t="shared" ca="1" si="28"/>
        <v>282.42805563845781</v>
      </c>
      <c r="M77" s="188">
        <f ca="1">VLOOKUP($B77,'Generated data'!$A$14:$J$23,8,FALSE)*(1+((RAND()*0.4)-0.2))</f>
        <v>734.78614600726007</v>
      </c>
      <c r="N77" s="153"/>
      <c r="O77" s="144">
        <f ca="1">IF(Cockpit_monthly!$H$3=2,($Q$2*(($Q$4*J77+$Q$5*I77)*$Q$6+$Q$7)+$Q$3)*'Generated data'!$B$6,$Q$2*(($Q$4*J77+$Q$5*I77)*$Q$6+$Q$7)+$Q$3)</f>
        <v>156.86236179838303</v>
      </c>
      <c r="P77" s="144">
        <f t="shared" si="29"/>
        <v>110</v>
      </c>
      <c r="Q77" s="144">
        <f t="shared" si="30"/>
        <v>220</v>
      </c>
      <c r="R77" s="144">
        <f t="shared" ca="1" si="31"/>
        <v>-26.79616570154613</v>
      </c>
      <c r="S77" s="143"/>
      <c r="U77" s="25"/>
      <c r="V77" s="162">
        <f ca="1">IF(Cockpit_monthly!$H$3=2,($X$2*(($X$4*K77+$X$5*L77)*$X$6+$X$7)+$X$3)*'Generated data'!$B$6,$X$2*(($X$4*K77+$X$5*L77)*$X$6+$X$7)+$X$3)</f>
        <v>173.48176170496751</v>
      </c>
      <c r="W77" s="162">
        <f t="shared" si="32"/>
        <v>110</v>
      </c>
      <c r="X77" s="162">
        <f t="shared" si="33"/>
        <v>220</v>
      </c>
      <c r="Y77" s="162">
        <f t="shared" ca="1" si="34"/>
        <v>-43.415565608130606</v>
      </c>
      <c r="Z77" s="161"/>
      <c r="AB77" s="153"/>
      <c r="AC77" s="144">
        <f t="shared" ref="AC77:AC108" ca="1" si="38">$AE$2*($AE$3*E76+$AE$4*F76+$AE$5*G76+$AE$6*H76)</f>
        <v>104.00921959131179</v>
      </c>
      <c r="AD77" s="144">
        <f t="shared" si="35"/>
        <v>110</v>
      </c>
      <c r="AE77" s="144">
        <f t="shared" si="36"/>
        <v>220</v>
      </c>
      <c r="AF77" s="144">
        <f t="shared" ca="1" si="37"/>
        <v>26.056976505525114</v>
      </c>
      <c r="AG77" s="143"/>
    </row>
    <row r="78" spans="1:33" s="124" customFormat="1">
      <c r="A78" s="183" t="str">
        <f t="shared" si="26"/>
        <v>Q3 2027</v>
      </c>
      <c r="B78" s="187">
        <v>2027</v>
      </c>
      <c r="C78" s="187">
        <v>3</v>
      </c>
      <c r="D78" s="187">
        <v>7</v>
      </c>
      <c r="E78" s="188">
        <f ca="1">IF(Cockpit_monthly!$H$3=2,(VLOOKUP(B78,'Generated data'!$A$14:$J$23,2,FALSE)*(1+((RAND()*0.4)-0.2)))*'Generated data'!$B$6,VLOOKUP(B78,'Generated data'!$A$14:$J$23,2,FALSE)*(1+((RAND()*0.4)-0.2)))</f>
        <v>138.82247991198676</v>
      </c>
      <c r="F78" s="188">
        <f ca="1">VLOOKUP(B78,'Generated data'!$A$14:$J$23,3,FALSE)*(1+((RAND()*0.4)-0.2))</f>
        <v>86.775635027697973</v>
      </c>
      <c r="G78" s="189">
        <v>143.16999999999999</v>
      </c>
      <c r="H78" s="188">
        <f ca="1">VLOOKUP($B78,'Generated data'!$A$14:$J$23,5,FALSE)*(1+((RAND()*0.4)-0.2))</f>
        <v>142.12330623903159</v>
      </c>
      <c r="I78" s="188">
        <f ca="1">VLOOKUP($B78,'Generated data'!$A$14:$J$23,5,FALSE)*(1+((RAND()*0.4)-0.2))</f>
        <v>136.66954439646437</v>
      </c>
      <c r="J78" s="188">
        <f ca="1">VLOOKUP($B78,'Generated data'!$A$14:$J$23,7,FALSE)*(1+((RAND()*0.4)-0.2))</f>
        <v>335.20314350857916</v>
      </c>
      <c r="K78" s="186">
        <f t="shared" ca="1" si="27"/>
        <v>299.51472321816806</v>
      </c>
      <c r="L78" s="186">
        <f t="shared" ca="1" si="28"/>
        <v>299.51472321816806</v>
      </c>
      <c r="M78" s="188">
        <f ca="1">VLOOKUP($B78,'Generated data'!$A$14:$J$23,8,FALSE)*(1+((RAND()*0.4)-0.2))</f>
        <v>968.25192565840598</v>
      </c>
      <c r="N78" s="153"/>
      <c r="O78" s="144">
        <f ca="1">IF(Cockpit_monthly!$H$3=2,($Q$2*(($Q$4*J78+$Q$5*I78)*$Q$6+$Q$7)+$Q$3)*'Generated data'!$B$6,$Q$2*(($Q$4*J78+$Q$5*I78)*$Q$6+$Q$7)+$Q$3)</f>
        <v>169.2508743594513</v>
      </c>
      <c r="P78" s="144">
        <f t="shared" si="29"/>
        <v>110</v>
      </c>
      <c r="Q78" s="144">
        <f t="shared" si="30"/>
        <v>220</v>
      </c>
      <c r="R78" s="144">
        <f t="shared" ca="1" si="31"/>
        <v>-30.428394447464541</v>
      </c>
      <c r="S78" s="143"/>
      <c r="U78" s="25"/>
      <c r="V78" s="162">
        <f ca="1">IF(Cockpit_monthly!$H$3=2,($X$2*(($X$4*K78+$X$5*L78)*$X$6+$X$7)+$X$3)*'Generated data'!$B$6,$X$2*(($X$4*K78+$X$5*L78)*$X$6+$X$7)+$X$3)</f>
        <v>181.37580212679362</v>
      </c>
      <c r="W78" s="162">
        <f t="shared" si="32"/>
        <v>110</v>
      </c>
      <c r="X78" s="162">
        <f t="shared" si="33"/>
        <v>220</v>
      </c>
      <c r="Y78" s="162">
        <f t="shared" ca="1" si="34"/>
        <v>-42.553322214806855</v>
      </c>
      <c r="Z78" s="161"/>
      <c r="AB78" s="153"/>
      <c r="AC78" s="144">
        <f t="shared" ca="1" si="38"/>
        <v>110.6741068984484</v>
      </c>
      <c r="AD78" s="144">
        <f t="shared" si="35"/>
        <v>110</v>
      </c>
      <c r="AE78" s="144">
        <f t="shared" si="36"/>
        <v>220</v>
      </c>
      <c r="AF78" s="144">
        <f t="shared" ca="1" si="37"/>
        <v>28.148373013538361</v>
      </c>
      <c r="AG78" s="143"/>
    </row>
    <row r="79" spans="1:33" s="124" customFormat="1">
      <c r="A79" s="183" t="str">
        <f t="shared" si="26"/>
        <v>Q3 2027</v>
      </c>
      <c r="B79" s="187">
        <v>2027</v>
      </c>
      <c r="C79" s="187">
        <v>3</v>
      </c>
      <c r="D79" s="187">
        <v>8</v>
      </c>
      <c r="E79" s="188">
        <f ca="1">IF(Cockpit_monthly!$H$3=2,(VLOOKUP(B79,'Generated data'!$A$14:$J$23,2,FALSE)*(1+((RAND()*0.4)-0.2)))*'Generated data'!$B$6,VLOOKUP(B79,'Generated data'!$A$14:$J$23,2,FALSE)*(1+((RAND()*0.4)-0.2)))</f>
        <v>105.78042113849679</v>
      </c>
      <c r="F79" s="188">
        <f ca="1">VLOOKUP(B79,'Generated data'!$A$14:$J$23,3,FALSE)*(1+((RAND()*0.4)-0.2))</f>
        <v>104.3458416746584</v>
      </c>
      <c r="G79" s="189">
        <v>143.16999999999999</v>
      </c>
      <c r="H79" s="188">
        <f ca="1">VLOOKUP($B79,'Generated data'!$A$14:$J$23,5,FALSE)*(1+((RAND()*0.4)-0.2))</f>
        <v>125.48314731091816</v>
      </c>
      <c r="I79" s="188">
        <f ca="1">VLOOKUP($B79,'Generated data'!$A$14:$J$23,5,FALSE)*(1+((RAND()*0.4)-0.2))</f>
        <v>140.90265940088523</v>
      </c>
      <c r="J79" s="188">
        <f ca="1">VLOOKUP($B79,'Generated data'!$A$14:$J$23,7,FALSE)*(1+((RAND()*0.4)-0.2))</f>
        <v>286.26546811038008</v>
      </c>
      <c r="K79" s="186">
        <f t="shared" ca="1" si="27"/>
        <v>317.59882964027588</v>
      </c>
      <c r="L79" s="186">
        <f t="shared" ca="1" si="28"/>
        <v>317.59882964027588</v>
      </c>
      <c r="M79" s="188">
        <f ca="1">VLOOKUP($B79,'Generated data'!$A$14:$J$23,8,FALSE)*(1+((RAND()*0.4)-0.2))</f>
        <v>846.61454578000985</v>
      </c>
      <c r="N79" s="153"/>
      <c r="O79" s="144">
        <f ca="1">IF(Cockpit_monthly!$H$3=2,($Q$2*(($Q$4*J79+$Q$5*I79)*$Q$6+$Q$7)+$Q$3)*'Generated data'!$B$6,$Q$2*(($Q$4*J79+$Q$5*I79)*$Q$6+$Q$7)+$Q$3)</f>
        <v>155.09969233844106</v>
      </c>
      <c r="P79" s="144">
        <f t="shared" si="29"/>
        <v>110</v>
      </c>
      <c r="Q79" s="144">
        <f t="shared" si="30"/>
        <v>220</v>
      </c>
      <c r="R79" s="144">
        <f t="shared" ca="1" si="31"/>
        <v>-49.319271199944268</v>
      </c>
      <c r="S79" s="143"/>
      <c r="U79" s="25"/>
      <c r="V79" s="162">
        <f ca="1">IF(Cockpit_monthly!$H$3=2,($X$2*(($X$4*K79+$X$5*L79)*$X$6+$X$7)+$X$3)*'Generated data'!$B$6,$X$2*(($X$4*K79+$X$5*L79)*$X$6+$X$7)+$X$3)</f>
        <v>189.73065929380743</v>
      </c>
      <c r="W79" s="162">
        <f t="shared" si="32"/>
        <v>110</v>
      </c>
      <c r="X79" s="162">
        <f t="shared" si="33"/>
        <v>220</v>
      </c>
      <c r="Y79" s="162">
        <f t="shared" ca="1" si="34"/>
        <v>-83.950238155310643</v>
      </c>
      <c r="Z79" s="161"/>
      <c r="AB79" s="153"/>
      <c r="AC79" s="144">
        <f t="shared" ca="1" si="38"/>
        <v>100.44751151417915</v>
      </c>
      <c r="AD79" s="144">
        <f t="shared" si="35"/>
        <v>110</v>
      </c>
      <c r="AE79" s="144">
        <f t="shared" si="36"/>
        <v>220</v>
      </c>
      <c r="AF79" s="144">
        <f t="shared" ca="1" si="37"/>
        <v>5.3329096243176366</v>
      </c>
      <c r="AG79" s="143"/>
    </row>
    <row r="80" spans="1:33" s="124" customFormat="1">
      <c r="A80" s="183" t="str">
        <f t="shared" si="26"/>
        <v>Q3 2027</v>
      </c>
      <c r="B80" s="187">
        <v>2027</v>
      </c>
      <c r="C80" s="187">
        <v>3</v>
      </c>
      <c r="D80" s="187">
        <v>9</v>
      </c>
      <c r="E80" s="188">
        <f ca="1">IF(Cockpit_monthly!$H$3=2,(VLOOKUP(B80,'Generated data'!$A$14:$J$23,2,FALSE)*(1+((RAND()*0.4)-0.2)))*'Generated data'!$B$6,VLOOKUP(B80,'Generated data'!$A$14:$J$23,2,FALSE)*(1+((RAND()*0.4)-0.2)))</f>
        <v>147.13651343111047</v>
      </c>
      <c r="F80" s="188">
        <f ca="1">VLOOKUP(B80,'Generated data'!$A$14:$J$23,3,FALSE)*(1+((RAND()*0.4)-0.2))</f>
        <v>115.53863616037334</v>
      </c>
      <c r="G80" s="189">
        <v>143.16999999999999</v>
      </c>
      <c r="H80" s="188">
        <f ca="1">VLOOKUP($B80,'Generated data'!$A$14:$J$23,5,FALSE)*(1+((RAND()*0.4)-0.2))</f>
        <v>96.000599783760549</v>
      </c>
      <c r="I80" s="188">
        <f ca="1">VLOOKUP($B80,'Generated data'!$A$14:$J$23,5,FALSE)*(1+((RAND()*0.4)-0.2))</f>
        <v>104.43750205610363</v>
      </c>
      <c r="J80" s="188">
        <f ca="1">VLOOKUP($B80,'Generated data'!$A$14:$J$23,7,FALSE)*(1+((RAND()*0.4)-0.2))</f>
        <v>229.86324281379152</v>
      </c>
      <c r="K80" s="186">
        <f t="shared" ca="1" si="27"/>
        <v>306.18052525442693</v>
      </c>
      <c r="L80" s="186">
        <f t="shared" ca="1" si="28"/>
        <v>306.18052525442693</v>
      </c>
      <c r="M80" s="188">
        <f ca="1">VLOOKUP($B80,'Generated data'!$A$14:$J$23,8,FALSE)*(1+((RAND()*0.4)-0.2))</f>
        <v>705.23054235093639</v>
      </c>
      <c r="N80" s="153"/>
      <c r="O80" s="144">
        <f ca="1">IF(Cockpit_monthly!$H$3=2,($Q$2*(($Q$4*J80+$Q$5*I80)*$Q$6+$Q$7)+$Q$3)*'Generated data'!$B$6,$Q$2*(($Q$4*J80+$Q$5*I80)*$Q$6+$Q$7)+$Q$3)</f>
        <v>133.46903833160212</v>
      </c>
      <c r="P80" s="144">
        <f t="shared" si="29"/>
        <v>110</v>
      </c>
      <c r="Q80" s="144">
        <f t="shared" si="30"/>
        <v>220</v>
      </c>
      <c r="R80" s="144">
        <f t="shared" ca="1" si="31"/>
        <v>13.667475099508351</v>
      </c>
      <c r="S80" s="143"/>
      <c r="U80" s="25"/>
      <c r="V80" s="162">
        <f ca="1">IF(Cockpit_monthly!$H$3=2,($X$2*(($X$4*K80+$X$5*L80)*$X$6+$X$7)+$X$3)*'Generated data'!$B$6,$X$2*(($X$4*K80+$X$5*L80)*$X$6+$X$7)+$X$3)</f>
        <v>184.45540266754523</v>
      </c>
      <c r="W80" s="162">
        <f t="shared" si="32"/>
        <v>110</v>
      </c>
      <c r="X80" s="162">
        <f t="shared" si="33"/>
        <v>220</v>
      </c>
      <c r="Y80" s="162">
        <f t="shared" ca="1" si="34"/>
        <v>-37.318889236434757</v>
      </c>
      <c r="Z80" s="161"/>
      <c r="AB80" s="153"/>
      <c r="AC80" s="144">
        <f t="shared" ca="1" si="38"/>
        <v>108.64503177510227</v>
      </c>
      <c r="AD80" s="144">
        <f t="shared" si="35"/>
        <v>110</v>
      </c>
      <c r="AE80" s="144">
        <f t="shared" si="36"/>
        <v>220</v>
      </c>
      <c r="AF80" s="144">
        <f t="shared" ca="1" si="37"/>
        <v>38.491481656008204</v>
      </c>
      <c r="AG80" s="143"/>
    </row>
    <row r="81" spans="1:33" s="124" customFormat="1">
      <c r="A81" s="183" t="str">
        <f t="shared" ref="A81:A144" si="39">_xlfn.CONCAT("Q",C81," ",B81)</f>
        <v>Q4 2027</v>
      </c>
      <c r="B81" s="187">
        <v>2027</v>
      </c>
      <c r="C81" s="187">
        <v>4</v>
      </c>
      <c r="D81" s="187">
        <v>10</v>
      </c>
      <c r="E81" s="188">
        <f ca="1">IF(Cockpit_monthly!$H$3=2,(VLOOKUP(B81,'Generated data'!$A$14:$J$23,2,FALSE)*(1+((RAND()*0.4)-0.2)))*'Generated data'!$B$6,VLOOKUP(B81,'Generated data'!$A$14:$J$23,2,FALSE)*(1+((RAND()*0.4)-0.2)))</f>
        <v>124.48085659341767</v>
      </c>
      <c r="F81" s="188">
        <f ca="1">VLOOKUP(B81,'Generated data'!$A$14:$J$23,3,FALSE)*(1+((RAND()*0.4)-0.2))</f>
        <v>112.02412744324437</v>
      </c>
      <c r="G81" s="189">
        <v>143.16999999999999</v>
      </c>
      <c r="H81" s="188">
        <f ca="1">VLOOKUP($B81,'Generated data'!$A$14:$J$23,5,FALSE)*(1+((RAND()*0.4)-0.2))</f>
        <v>142.91159869765028</v>
      </c>
      <c r="I81" s="188">
        <f ca="1">VLOOKUP($B81,'Generated data'!$A$14:$J$23,5,FALSE)*(1+((RAND()*0.4)-0.2))</f>
        <v>131.73140861544658</v>
      </c>
      <c r="J81" s="188">
        <f ca="1">VLOOKUP($B81,'Generated data'!$A$14:$J$23,7,FALSE)*(1+((RAND()*0.4)-0.2))</f>
        <v>305.35527791977967</v>
      </c>
      <c r="K81" s="186">
        <f t="shared" ca="1" si="27"/>
        <v>283.77728481091691</v>
      </c>
      <c r="L81" s="186">
        <f t="shared" ca="1" si="28"/>
        <v>283.77728481091691</v>
      </c>
      <c r="M81" s="188">
        <f ca="1">VLOOKUP($B81,'Generated data'!$A$14:$J$23,8,FALSE)*(1+((RAND()*0.4)-0.2))</f>
        <v>737.69170267607194</v>
      </c>
      <c r="N81" s="153"/>
      <c r="O81" s="144">
        <f ca="1">IF(Cockpit_monthly!$H$3=2,($Q$2*(($Q$4*J81+$Q$5*I81)*$Q$6+$Q$7)+$Q$3)*'Generated data'!$B$6,$Q$2*(($Q$4*J81+$Q$5*I81)*$Q$6+$Q$7)+$Q$3)</f>
        <v>159.65202224811782</v>
      </c>
      <c r="P81" s="144">
        <f t="shared" si="29"/>
        <v>110</v>
      </c>
      <c r="Q81" s="144">
        <f t="shared" si="30"/>
        <v>220</v>
      </c>
      <c r="R81" s="144">
        <f t="shared" ca="1" si="31"/>
        <v>-35.171165654700147</v>
      </c>
      <c r="S81" s="143"/>
      <c r="U81" s="25"/>
      <c r="V81" s="162">
        <f ca="1">IF(Cockpit_monthly!$H$3=2,($X$2*(($X$4*K81+$X$5*L81)*$X$6+$X$7)+$X$3)*'Generated data'!$B$6,$X$2*(($X$4*K81+$X$5*L81)*$X$6+$X$7)+$X$3)</f>
        <v>174.1051055826436</v>
      </c>
      <c r="W81" s="162">
        <f t="shared" si="32"/>
        <v>110</v>
      </c>
      <c r="X81" s="162">
        <f t="shared" si="33"/>
        <v>220</v>
      </c>
      <c r="Y81" s="162">
        <f t="shared" ca="1" si="34"/>
        <v>-49.624248989225933</v>
      </c>
      <c r="Z81" s="161"/>
      <c r="AB81" s="153"/>
      <c r="AC81" s="144">
        <f t="shared" ca="1" si="38"/>
        <v>113.21092274858765</v>
      </c>
      <c r="AD81" s="144">
        <f t="shared" si="35"/>
        <v>110</v>
      </c>
      <c r="AE81" s="144">
        <f t="shared" si="36"/>
        <v>220</v>
      </c>
      <c r="AF81" s="144">
        <f t="shared" ca="1" si="37"/>
        <v>11.269933844830021</v>
      </c>
      <c r="AG81" s="143"/>
    </row>
    <row r="82" spans="1:33" s="124" customFormat="1">
      <c r="A82" s="183" t="str">
        <f t="shared" si="39"/>
        <v>Q4 2027</v>
      </c>
      <c r="B82" s="187">
        <v>2027</v>
      </c>
      <c r="C82" s="187">
        <v>4</v>
      </c>
      <c r="D82" s="187">
        <v>11</v>
      </c>
      <c r="E82" s="188">
        <f ca="1">IF(Cockpit_monthly!$H$3=2,(VLOOKUP(B82,'Generated data'!$A$14:$J$23,2,FALSE)*(1+((RAND()*0.4)-0.2)))*'Generated data'!$B$6,VLOOKUP(B82,'Generated data'!$A$14:$J$23,2,FALSE)*(1+((RAND()*0.4)-0.2)))</f>
        <v>127.68439843525317</v>
      </c>
      <c r="F82" s="188">
        <f ca="1">VLOOKUP(B82,'Generated data'!$A$14:$J$23,3,FALSE)*(1+((RAND()*0.4)-0.2))</f>
        <v>95.415059680549291</v>
      </c>
      <c r="G82" s="189">
        <v>143.16999999999999</v>
      </c>
      <c r="H82" s="188">
        <f ca="1">VLOOKUP($B82,'Generated data'!$A$14:$J$23,5,FALSE)*(1+((RAND()*0.4)-0.2))</f>
        <v>107.98559520444338</v>
      </c>
      <c r="I82" s="188">
        <f ca="1">VLOOKUP($B82,'Generated data'!$A$14:$J$23,5,FALSE)*(1+((RAND()*0.4)-0.2))</f>
        <v>138.23604840699505</v>
      </c>
      <c r="J82" s="188">
        <f ca="1">VLOOKUP($B82,'Generated data'!$A$14:$J$23,7,FALSE)*(1+((RAND()*0.4)-0.2))</f>
        <v>286.53114004209482</v>
      </c>
      <c r="K82" s="186">
        <f t="shared" ca="1" si="27"/>
        <v>273.8279962813171</v>
      </c>
      <c r="L82" s="186">
        <f t="shared" ca="1" si="28"/>
        <v>273.8279962813171</v>
      </c>
      <c r="M82" s="188">
        <f ca="1">VLOOKUP($B82,'Generated data'!$A$14:$J$23,8,FALSE)*(1+((RAND()*0.4)-0.2))</f>
        <v>829.38504231798072</v>
      </c>
      <c r="N82" s="153"/>
      <c r="O82" s="144">
        <f ca="1">IF(Cockpit_monthly!$H$3=2,($Q$2*(($Q$4*J82+$Q$5*I82)*$Q$6+$Q$7)+$Q$3)*'Generated data'!$B$6,$Q$2*(($Q$4*J82+$Q$5*I82)*$Q$6+$Q$7)+$Q$3)</f>
        <v>154.83628078462135</v>
      </c>
      <c r="P82" s="144">
        <f t="shared" si="29"/>
        <v>110</v>
      </c>
      <c r="Q82" s="144">
        <f t="shared" si="30"/>
        <v>220</v>
      </c>
      <c r="R82" s="144">
        <f t="shared" ca="1" si="31"/>
        <v>-27.151882349368179</v>
      </c>
      <c r="S82" s="143"/>
      <c r="U82" s="25"/>
      <c r="V82" s="162">
        <f ca="1">IF(Cockpit_monthly!$H$3=2,($X$2*(($X$4*K82+$X$5*L82)*$X$6+$X$7)+$X$3)*'Generated data'!$B$6,$X$2*(($X$4*K82+$X$5*L82)*$X$6+$X$7)+$X$3)</f>
        <v>169.50853428196851</v>
      </c>
      <c r="W82" s="162">
        <f t="shared" si="32"/>
        <v>110</v>
      </c>
      <c r="X82" s="162">
        <f t="shared" si="33"/>
        <v>220</v>
      </c>
      <c r="Y82" s="162">
        <f t="shared" ca="1" si="34"/>
        <v>-41.824135846715336</v>
      </c>
      <c r="Z82" s="161"/>
      <c r="AB82" s="153"/>
      <c r="AC82" s="144">
        <f t="shared" ca="1" si="38"/>
        <v>118.82445815163422</v>
      </c>
      <c r="AD82" s="144">
        <f t="shared" si="35"/>
        <v>110</v>
      </c>
      <c r="AE82" s="144">
        <f t="shared" si="36"/>
        <v>220</v>
      </c>
      <c r="AF82" s="144">
        <f t="shared" ca="1" si="37"/>
        <v>8.859940283618954</v>
      </c>
      <c r="AG82" s="143"/>
    </row>
    <row r="83" spans="1:33" s="124" customFormat="1">
      <c r="A83" s="183" t="str">
        <f t="shared" si="39"/>
        <v>Q4 2027</v>
      </c>
      <c r="B83" s="187">
        <v>2027</v>
      </c>
      <c r="C83" s="187">
        <v>4</v>
      </c>
      <c r="D83" s="187">
        <v>12</v>
      </c>
      <c r="E83" s="188">
        <f ca="1">IF(Cockpit_monthly!$H$3=2,(VLOOKUP(B83,'Generated data'!$A$14:$J$23,2,FALSE)*(1+((RAND()*0.4)-0.2)))*'Generated data'!$B$6,VLOOKUP(B83,'Generated data'!$A$14:$J$23,2,FALSE)*(1+((RAND()*0.4)-0.2)))</f>
        <v>110.72480352215155</v>
      </c>
      <c r="F83" s="188">
        <f ca="1">VLOOKUP(B83,'Generated data'!$A$14:$J$23,3,FALSE)*(1+((RAND()*0.4)-0.2))</f>
        <v>113.64194390071791</v>
      </c>
      <c r="G83" s="189">
        <v>143.16999999999999</v>
      </c>
      <c r="H83" s="188">
        <f ca="1">VLOOKUP($B83,'Generated data'!$A$14:$J$23,5,FALSE)*(1+((RAND()*0.4)-0.2))</f>
        <v>126.40030841035669</v>
      </c>
      <c r="I83" s="188">
        <f ca="1">VLOOKUP($B83,'Generated data'!$A$14:$J$23,5,FALSE)*(1+((RAND()*0.4)-0.2))</f>
        <v>102.94421108693703</v>
      </c>
      <c r="J83" s="188">
        <f ca="1">VLOOKUP($B83,'Generated data'!$A$14:$J$23,7,FALSE)*(1+((RAND()*0.4)-0.2))</f>
        <v>232.29583507618452</v>
      </c>
      <c r="K83" s="186">
        <f t="shared" ca="1" si="27"/>
        <v>273.91655359188866</v>
      </c>
      <c r="L83" s="186">
        <f t="shared" ca="1" si="28"/>
        <v>273.91655359188866</v>
      </c>
      <c r="M83" s="188">
        <f ca="1">VLOOKUP($B83,'Generated data'!$A$14:$J$23,8,FALSE)*(1+((RAND()*0.4)-0.2))</f>
        <v>897.2554137275207</v>
      </c>
      <c r="N83" s="153"/>
      <c r="O83" s="144">
        <f ca="1">IF(Cockpit_monthly!$H$3=2,($Q$2*(($Q$4*J83+$Q$5*I83)*$Q$6+$Q$7)+$Q$3)*'Generated data'!$B$6,$Q$2*(($Q$4*J83+$Q$5*I83)*$Q$6+$Q$7)+$Q$3)</f>
        <v>134.00735924026702</v>
      </c>
      <c r="P83" s="144">
        <f t="shared" si="29"/>
        <v>110</v>
      </c>
      <c r="Q83" s="144">
        <f t="shared" si="30"/>
        <v>220</v>
      </c>
      <c r="R83" s="144">
        <f t="shared" ca="1" si="31"/>
        <v>-23.282555718115475</v>
      </c>
      <c r="S83" s="143"/>
      <c r="U83" s="25"/>
      <c r="V83" s="162">
        <f ca="1">IF(Cockpit_monthly!$H$3=2,($X$2*(($X$4*K83+$X$5*L83)*$X$6+$X$7)+$X$3)*'Generated data'!$B$6,$X$2*(($X$4*K83+$X$5*L83)*$X$6+$X$7)+$X$3)</f>
        <v>169.54944775945256</v>
      </c>
      <c r="W83" s="162">
        <f t="shared" si="32"/>
        <v>110</v>
      </c>
      <c r="X83" s="162">
        <f t="shared" si="33"/>
        <v>220</v>
      </c>
      <c r="Y83" s="162">
        <f t="shared" ca="1" si="34"/>
        <v>-58.824644237301015</v>
      </c>
      <c r="Z83" s="161"/>
      <c r="AB83" s="153"/>
      <c r="AC83" s="144">
        <f t="shared" ca="1" si="38"/>
        <v>99.542633723063318</v>
      </c>
      <c r="AD83" s="144">
        <f t="shared" si="35"/>
        <v>110</v>
      </c>
      <c r="AE83" s="144">
        <f t="shared" si="36"/>
        <v>220</v>
      </c>
      <c r="AF83" s="144">
        <f t="shared" ca="1" si="37"/>
        <v>11.182169799088229</v>
      </c>
      <c r="AG83" s="143"/>
    </row>
    <row r="84" spans="1:33" s="124" customFormat="1">
      <c r="A84" s="183" t="str">
        <f t="shared" si="39"/>
        <v>Q1 2028</v>
      </c>
      <c r="B84" s="187">
        <v>2028</v>
      </c>
      <c r="C84" s="187">
        <v>1</v>
      </c>
      <c r="D84" s="187">
        <v>1</v>
      </c>
      <c r="E84" s="188">
        <f ca="1">IF(Cockpit_monthly!$H$3=2,(VLOOKUP(B84,'Generated data'!$A$14:$J$23,2,FALSE)*(1+((RAND()*0.4)-0.2)))*'Generated data'!$B$6,VLOOKUP(B84,'Generated data'!$A$14:$J$23,2,FALSE)*(1+((RAND()*0.4)-0.2)))</f>
        <v>93.15515762170304</v>
      </c>
      <c r="F84" s="188">
        <f ca="1">VLOOKUP(B84,'Generated data'!$A$14:$J$23,3,FALSE)*(1+((RAND()*0.4)-0.2))</f>
        <v>86.955203025842223</v>
      </c>
      <c r="G84" s="189">
        <v>143.16999999999999</v>
      </c>
      <c r="H84" s="188">
        <f ca="1">VLOOKUP($B84,'Generated data'!$A$14:$J$23,5,FALSE)*(1+((RAND()*0.4)-0.2))</f>
        <v>122.0006732604911</v>
      </c>
      <c r="I84" s="188">
        <f ca="1">VLOOKUP($B84,'Generated data'!$A$14:$J$23,5,FALSE)*(1+((RAND()*0.4)-0.2))</f>
        <v>124.3707444965743</v>
      </c>
      <c r="J84" s="188">
        <f ca="1">VLOOKUP($B84,'Generated data'!$A$14:$J$23,7,FALSE)*(1+((RAND()*0.4)-0.2))</f>
        <v>276.37043710258843</v>
      </c>
      <c r="K84" s="186">
        <f t="shared" ca="1" si="27"/>
        <v>274.72741767935298</v>
      </c>
      <c r="L84" s="186">
        <f t="shared" ca="1" si="28"/>
        <v>274.72741767935298</v>
      </c>
      <c r="M84" s="188">
        <f ca="1">VLOOKUP($B84,'Generated data'!$A$14:$J$23,8,FALSE)*(1+((RAND()*0.4)-0.2))</f>
        <v>830.57353949425521</v>
      </c>
      <c r="N84" s="153"/>
      <c r="O84" s="144">
        <f ca="1">IF(Cockpit_monthly!$H$3=2,($Q$2*(($Q$4*J84+$Q$5*I84)*$Q$6+$Q$7)+$Q$3)*'Generated data'!$B$6,$Q$2*(($Q$4*J84+$Q$5*I84)*$Q$6+$Q$7)+$Q$3)</f>
        <v>150.00055707861642</v>
      </c>
      <c r="P84" s="144">
        <f t="shared" si="29"/>
        <v>110</v>
      </c>
      <c r="Q84" s="144">
        <f t="shared" si="30"/>
        <v>220</v>
      </c>
      <c r="R84" s="144">
        <f t="shared" ca="1" si="31"/>
        <v>-56.845399456913384</v>
      </c>
      <c r="S84" s="143"/>
      <c r="U84" s="25"/>
      <c r="V84" s="162">
        <f ca="1">IF(Cockpit_monthly!$H$3=2,($X$2*(($X$4*K84+$X$5*L84)*$X$6+$X$7)+$X$3)*'Generated data'!$B$6,$X$2*(($X$4*K84+$X$5*L84)*$X$6+$X$7)+$X$3)</f>
        <v>169.92406696786108</v>
      </c>
      <c r="W84" s="162">
        <f t="shared" si="32"/>
        <v>110</v>
      </c>
      <c r="X84" s="162">
        <f t="shared" si="33"/>
        <v>220</v>
      </c>
      <c r="Y84" s="162">
        <f t="shared" ca="1" si="34"/>
        <v>-76.76890934615804</v>
      </c>
      <c r="Z84" s="161"/>
      <c r="AB84" s="153"/>
      <c r="AC84" s="144">
        <f t="shared" ca="1" si="38"/>
        <v>116.04775978371734</v>
      </c>
      <c r="AD84" s="144">
        <f t="shared" si="35"/>
        <v>110</v>
      </c>
      <c r="AE84" s="144">
        <f t="shared" si="36"/>
        <v>220</v>
      </c>
      <c r="AF84" s="144">
        <f t="shared" ca="1" si="37"/>
        <v>-22.892602162014299</v>
      </c>
      <c r="AG84" s="143"/>
    </row>
    <row r="85" spans="1:33" s="124" customFormat="1">
      <c r="A85" s="183" t="str">
        <f t="shared" si="39"/>
        <v>Q1 2028</v>
      </c>
      <c r="B85" s="187">
        <v>2028</v>
      </c>
      <c r="C85" s="187">
        <v>1</v>
      </c>
      <c r="D85" s="187">
        <v>2</v>
      </c>
      <c r="E85" s="188">
        <f ca="1">IF(Cockpit_monthly!$H$3=2,(VLOOKUP(B85,'Generated data'!$A$14:$J$23,2,FALSE)*(1+((RAND()*0.4)-0.2)))*'Generated data'!$B$6,VLOOKUP(B85,'Generated data'!$A$14:$J$23,2,FALSE)*(1+((RAND()*0.4)-0.2)))</f>
        <v>124.9167253727344</v>
      </c>
      <c r="F85" s="188">
        <f ca="1">VLOOKUP(B85,'Generated data'!$A$14:$J$23,3,FALSE)*(1+((RAND()*0.4)-0.2))</f>
        <v>100.0129482425517</v>
      </c>
      <c r="G85" s="189">
        <v>143.16999999999999</v>
      </c>
      <c r="H85" s="188">
        <f ca="1">VLOOKUP($B85,'Generated data'!$A$14:$J$23,5,FALSE)*(1+((RAND()*0.4)-0.2))</f>
        <v>96.364924274739025</v>
      </c>
      <c r="I85" s="188">
        <f ca="1">VLOOKUP($B85,'Generated data'!$A$14:$J$23,5,FALSE)*(1+((RAND()*0.4)-0.2))</f>
        <v>111.3642013396027</v>
      </c>
      <c r="J85" s="188">
        <f ca="1">VLOOKUP($B85,'Generated data'!$A$14:$J$23,7,FALSE)*(1+((RAND()*0.4)-0.2))</f>
        <v>296.85072257140803</v>
      </c>
      <c r="K85" s="186">
        <f t="shared" ca="1" si="27"/>
        <v>265.06580407362259</v>
      </c>
      <c r="L85" s="186">
        <f t="shared" ca="1" si="28"/>
        <v>265.06580407362259</v>
      </c>
      <c r="M85" s="188">
        <f ca="1">VLOOKUP($B85,'Generated data'!$A$14:$J$23,8,FALSE)*(1+((RAND()*0.4)-0.2))</f>
        <v>920.91017817538864</v>
      </c>
      <c r="N85" s="153"/>
      <c r="O85" s="144">
        <f ca="1">IF(Cockpit_monthly!$H$3=2,($Q$2*(($Q$4*J85+$Q$5*I85)*$Q$6+$Q$7)+$Q$3)*'Generated data'!$B$6,$Q$2*(($Q$4*J85+$Q$5*I85)*$Q$6+$Q$7)+$Q$3)</f>
        <v>154.47684470060071</v>
      </c>
      <c r="P85" s="144">
        <f t="shared" si="29"/>
        <v>110</v>
      </c>
      <c r="Q85" s="144">
        <f t="shared" si="30"/>
        <v>220</v>
      </c>
      <c r="R85" s="144">
        <f t="shared" ca="1" si="31"/>
        <v>-29.560119327866303</v>
      </c>
      <c r="S85" s="143"/>
      <c r="U85" s="25"/>
      <c r="V85" s="162">
        <f ca="1">IF(Cockpit_monthly!$H$3=2,($X$2*(($X$4*K85+$X$5*L85)*$X$6+$X$7)+$X$3)*'Generated data'!$B$6,$X$2*(($X$4*K85+$X$5*L85)*$X$6+$X$7)+$X$3)</f>
        <v>165.46040148201362</v>
      </c>
      <c r="W85" s="162">
        <f t="shared" si="32"/>
        <v>110</v>
      </c>
      <c r="X85" s="162">
        <f t="shared" si="33"/>
        <v>220</v>
      </c>
      <c r="Y85" s="162">
        <f t="shared" ca="1" si="34"/>
        <v>-40.543676109279218</v>
      </c>
      <c r="Z85" s="161"/>
      <c r="AB85" s="153"/>
      <c r="AC85" s="144">
        <f t="shared" ca="1" si="38"/>
        <v>94.274294802565024</v>
      </c>
      <c r="AD85" s="144">
        <f t="shared" si="35"/>
        <v>110</v>
      </c>
      <c r="AE85" s="144">
        <f t="shared" si="36"/>
        <v>220</v>
      </c>
      <c r="AF85" s="144">
        <f t="shared" ca="1" si="37"/>
        <v>30.642430570169381</v>
      </c>
      <c r="AG85" s="143"/>
    </row>
    <row r="86" spans="1:33" s="124" customFormat="1">
      <c r="A86" s="183" t="str">
        <f t="shared" si="39"/>
        <v>Q1 2028</v>
      </c>
      <c r="B86" s="187">
        <v>2028</v>
      </c>
      <c r="C86" s="187">
        <v>1</v>
      </c>
      <c r="D86" s="187">
        <v>3</v>
      </c>
      <c r="E86" s="188">
        <f ca="1">IF(Cockpit_monthly!$H$3=2,(VLOOKUP(B86,'Generated data'!$A$14:$J$23,2,FALSE)*(1+((RAND()*0.4)-0.2)))*'Generated data'!$B$6,VLOOKUP(B86,'Generated data'!$A$14:$J$23,2,FALSE)*(1+((RAND()*0.4)-0.2)))</f>
        <v>89.832049148736218</v>
      </c>
      <c r="F86" s="188">
        <f ca="1">VLOOKUP(B86,'Generated data'!$A$14:$J$23,3,FALSE)*(1+((RAND()*0.4)-0.2))</f>
        <v>95.568737905291272</v>
      </c>
      <c r="G86" s="189">
        <v>143.16999999999999</v>
      </c>
      <c r="H86" s="188">
        <f ca="1">VLOOKUP($B86,'Generated data'!$A$14:$J$23,5,FALSE)*(1+((RAND()*0.4)-0.2))</f>
        <v>118.90667912043678</v>
      </c>
      <c r="I86" s="188">
        <f ca="1">VLOOKUP($B86,'Generated data'!$A$14:$J$23,5,FALSE)*(1+((RAND()*0.4)-0.2))</f>
        <v>100.16382146296459</v>
      </c>
      <c r="J86" s="188">
        <f ca="1">VLOOKUP($B86,'Generated data'!$A$14:$J$23,7,FALSE)*(1+((RAND()*0.4)-0.2))</f>
        <v>263.89446471989243</v>
      </c>
      <c r="K86" s="186">
        <f t="shared" ca="1" si="27"/>
        <v>268.50566491672697</v>
      </c>
      <c r="L86" s="186">
        <f t="shared" ca="1" si="28"/>
        <v>268.50566491672697</v>
      </c>
      <c r="M86" s="188">
        <f ca="1">VLOOKUP($B86,'Generated data'!$A$14:$J$23,8,FALSE)*(1+((RAND()*0.4)-0.2))</f>
        <v>728.77390348724305</v>
      </c>
      <c r="N86" s="153"/>
      <c r="O86" s="144">
        <f ca="1">IF(Cockpit_monthly!$H$3=2,($Q$2*(($Q$4*J86+$Q$5*I86)*$Q$6+$Q$7)+$Q$3)*'Generated data'!$B$6,$Q$2*(($Q$4*J86+$Q$5*I86)*$Q$6+$Q$7)+$Q$3)</f>
        <v>143.13859157766723</v>
      </c>
      <c r="P86" s="144">
        <f t="shared" si="29"/>
        <v>110</v>
      </c>
      <c r="Q86" s="144">
        <f t="shared" si="30"/>
        <v>220</v>
      </c>
      <c r="R86" s="144">
        <f t="shared" ca="1" si="31"/>
        <v>-53.30654242893101</v>
      </c>
      <c r="S86" s="143"/>
      <c r="U86" s="25"/>
      <c r="V86" s="162">
        <f ca="1">IF(Cockpit_monthly!$H$3=2,($X$2*(($X$4*K86+$X$5*L86)*$X$6+$X$7)+$X$3)*'Generated data'!$B$6,$X$2*(($X$4*K86+$X$5*L86)*$X$6+$X$7)+$X$3)</f>
        <v>167.04961719152786</v>
      </c>
      <c r="W86" s="162">
        <f t="shared" si="32"/>
        <v>110</v>
      </c>
      <c r="X86" s="162">
        <f t="shared" si="33"/>
        <v>220</v>
      </c>
      <c r="Y86" s="162">
        <f t="shared" ca="1" si="34"/>
        <v>-77.21756804279164</v>
      </c>
      <c r="Z86" s="161"/>
      <c r="AB86" s="153"/>
      <c r="AC86" s="144">
        <f t="shared" ca="1" si="38"/>
        <v>100.5285323054983</v>
      </c>
      <c r="AD86" s="144">
        <f t="shared" si="35"/>
        <v>110</v>
      </c>
      <c r="AE86" s="144">
        <f t="shared" si="36"/>
        <v>220</v>
      </c>
      <c r="AF86" s="144">
        <f t="shared" ca="1" si="37"/>
        <v>-10.696483156762085</v>
      </c>
      <c r="AG86" s="143"/>
    </row>
    <row r="87" spans="1:33" s="124" customFormat="1">
      <c r="A87" s="183" t="str">
        <f t="shared" si="39"/>
        <v>Q2 2028</v>
      </c>
      <c r="B87" s="187">
        <v>2028</v>
      </c>
      <c r="C87" s="187">
        <v>2</v>
      </c>
      <c r="D87" s="187">
        <v>4</v>
      </c>
      <c r="E87" s="188">
        <f ca="1">IF(Cockpit_monthly!$H$3=2,(VLOOKUP(B87,'Generated data'!$A$14:$J$23,2,FALSE)*(1+((RAND()*0.4)-0.2)))*'Generated data'!$B$6,VLOOKUP(B87,'Generated data'!$A$14:$J$23,2,FALSE)*(1+((RAND()*0.4)-0.2)))</f>
        <v>117.72700771406416</v>
      </c>
      <c r="F87" s="188">
        <f ca="1">VLOOKUP(B87,'Generated data'!$A$14:$J$23,3,FALSE)*(1+((RAND()*0.4)-0.2))</f>
        <v>82.050885458244665</v>
      </c>
      <c r="G87" s="189">
        <v>143.16999999999999</v>
      </c>
      <c r="H87" s="188">
        <f ca="1">VLOOKUP($B87,'Generated data'!$A$14:$J$23,5,FALSE)*(1+((RAND()*0.4)-0.2))</f>
        <v>133.53276135142929</v>
      </c>
      <c r="I87" s="188">
        <f ca="1">VLOOKUP($B87,'Generated data'!$A$14:$J$23,5,FALSE)*(1+((RAND()*0.4)-0.2))</f>
        <v>131.9186816572217</v>
      </c>
      <c r="J87" s="188">
        <f ca="1">VLOOKUP($B87,'Generated data'!$A$14:$J$23,7,FALSE)*(1+((RAND()*0.4)-0.2))</f>
        <v>207.87926660872907</v>
      </c>
      <c r="K87" s="186">
        <f t="shared" ca="1" si="27"/>
        <v>279.03854146462965</v>
      </c>
      <c r="L87" s="186">
        <f t="shared" ca="1" si="28"/>
        <v>279.03854146462965</v>
      </c>
      <c r="M87" s="188">
        <f ca="1">VLOOKUP($B87,'Generated data'!$A$14:$J$23,8,FALSE)*(1+((RAND()*0.4)-0.2))</f>
        <v>744.67045912247409</v>
      </c>
      <c r="N87" s="153"/>
      <c r="O87" s="144">
        <f ca="1">IF(Cockpit_monthly!$H$3=2,($Q$2*(($Q$4*J87+$Q$5*I87)*$Q$6+$Q$7)+$Q$3)*'Generated data'!$B$6,$Q$2*(($Q$4*J87+$Q$5*I87)*$Q$6+$Q$7)+$Q$3)</f>
        <v>130.40407809188576</v>
      </c>
      <c r="P87" s="144">
        <f t="shared" si="29"/>
        <v>110</v>
      </c>
      <c r="Q87" s="144">
        <f t="shared" si="30"/>
        <v>220</v>
      </c>
      <c r="R87" s="144">
        <f t="shared" ca="1" si="31"/>
        <v>-12.677070377821607</v>
      </c>
      <c r="S87" s="143"/>
      <c r="U87" s="25"/>
      <c r="V87" s="162">
        <f ca="1">IF(Cockpit_monthly!$H$3=2,($X$2*(($X$4*K87+$X$5*L87)*$X$6+$X$7)+$X$3)*'Generated data'!$B$6,$X$2*(($X$4*K87+$X$5*L87)*$X$6+$X$7)+$X$3)</f>
        <v>171.91580615665887</v>
      </c>
      <c r="W87" s="162">
        <f t="shared" si="32"/>
        <v>110</v>
      </c>
      <c r="X87" s="162">
        <f t="shared" si="33"/>
        <v>220</v>
      </c>
      <c r="Y87" s="162">
        <f t="shared" ca="1" si="34"/>
        <v>-54.188798442594717</v>
      </c>
      <c r="Z87" s="161"/>
      <c r="AB87" s="153"/>
      <c r="AC87" s="144">
        <f t="shared" ca="1" si="38"/>
        <v>99.949491710492623</v>
      </c>
      <c r="AD87" s="144">
        <f t="shared" si="35"/>
        <v>110</v>
      </c>
      <c r="AE87" s="144">
        <f t="shared" si="36"/>
        <v>220</v>
      </c>
      <c r="AF87" s="144">
        <f t="shared" ca="1" si="37"/>
        <v>17.777516003571534</v>
      </c>
      <c r="AG87" s="143"/>
    </row>
    <row r="88" spans="1:33" s="124" customFormat="1">
      <c r="A88" s="183" t="str">
        <f t="shared" si="39"/>
        <v>Q2 2028</v>
      </c>
      <c r="B88" s="187">
        <v>2028</v>
      </c>
      <c r="C88" s="187">
        <v>2</v>
      </c>
      <c r="D88" s="187">
        <v>5</v>
      </c>
      <c r="E88" s="188">
        <f ca="1">IF(Cockpit_monthly!$H$3=2,(VLOOKUP(B88,'Generated data'!$A$14:$J$23,2,FALSE)*(1+((RAND()*0.4)-0.2)))*'Generated data'!$B$6,VLOOKUP(B88,'Generated data'!$A$14:$J$23,2,FALSE)*(1+((RAND()*0.4)-0.2)))</f>
        <v>113.21356142014457</v>
      </c>
      <c r="F88" s="188">
        <f ca="1">VLOOKUP(B88,'Generated data'!$A$14:$J$23,3,FALSE)*(1+((RAND()*0.4)-0.2))</f>
        <v>96.74601837898355</v>
      </c>
      <c r="G88" s="189">
        <v>143.16999999999999</v>
      </c>
      <c r="H88" s="188">
        <f ca="1">VLOOKUP($B88,'Generated data'!$A$14:$J$23,5,FALSE)*(1+((RAND()*0.4)-0.2))</f>
        <v>130.1508200806955</v>
      </c>
      <c r="I88" s="188">
        <f ca="1">VLOOKUP($B88,'Generated data'!$A$14:$J$23,5,FALSE)*(1+((RAND()*0.4)-0.2))</f>
        <v>136.20778240406685</v>
      </c>
      <c r="J88" s="188">
        <f ca="1">VLOOKUP($B88,'Generated data'!$A$14:$J$23,7,FALSE)*(1+((RAND()*0.4)-0.2))</f>
        <v>270.49117363520543</v>
      </c>
      <c r="K88" s="186">
        <f t="shared" ca="1" si="27"/>
        <v>256.20815130000983</v>
      </c>
      <c r="L88" s="186">
        <f t="shared" ca="1" si="28"/>
        <v>256.20815130000983</v>
      </c>
      <c r="M88" s="188">
        <f ca="1">VLOOKUP($B88,'Generated data'!$A$14:$J$23,8,FALSE)*(1+((RAND()*0.4)-0.2))</f>
        <v>1008.7195562534554</v>
      </c>
      <c r="N88" s="153"/>
      <c r="O88" s="144">
        <f ca="1">IF(Cockpit_monthly!$H$3=2,($Q$2*(($Q$4*J88+$Q$5*I88)*$Q$6+$Q$7)+$Q$3)*'Generated data'!$B$6,$Q$2*(($Q$4*J88+$Q$5*I88)*$Q$6+$Q$7)+$Q$3)</f>
        <v>149.75844103805559</v>
      </c>
      <c r="P88" s="144">
        <f t="shared" si="29"/>
        <v>110</v>
      </c>
      <c r="Q88" s="144">
        <f t="shared" si="30"/>
        <v>220</v>
      </c>
      <c r="R88" s="144">
        <f t="shared" ca="1" si="31"/>
        <v>-36.544879617911022</v>
      </c>
      <c r="S88" s="143"/>
      <c r="U88" s="25"/>
      <c r="V88" s="162">
        <f ca="1">IF(Cockpit_monthly!$H$3=2,($X$2*(($X$4*K88+$X$5*L88)*$X$6+$X$7)+$X$3)*'Generated data'!$B$6,$X$2*(($X$4*K88+$X$5*L88)*$X$6+$X$7)+$X$3)</f>
        <v>161.36816590060454</v>
      </c>
      <c r="W88" s="162">
        <f t="shared" si="32"/>
        <v>110</v>
      </c>
      <c r="X88" s="162">
        <f t="shared" si="33"/>
        <v>220</v>
      </c>
      <c r="Y88" s="162">
        <f t="shared" ca="1" si="34"/>
        <v>-48.154604480459966</v>
      </c>
      <c r="Z88" s="161"/>
      <c r="AB88" s="153"/>
      <c r="AC88" s="144">
        <f t="shared" ca="1" si="38"/>
        <v>94.131066749672556</v>
      </c>
      <c r="AD88" s="144">
        <f t="shared" si="35"/>
        <v>110</v>
      </c>
      <c r="AE88" s="144">
        <f t="shared" si="36"/>
        <v>220</v>
      </c>
      <c r="AF88" s="144">
        <f t="shared" ca="1" si="37"/>
        <v>19.082494670472016</v>
      </c>
      <c r="AG88" s="143"/>
    </row>
    <row r="89" spans="1:33" s="124" customFormat="1">
      <c r="A89" s="183" t="str">
        <f t="shared" si="39"/>
        <v>Q2 2028</v>
      </c>
      <c r="B89" s="187">
        <v>2028</v>
      </c>
      <c r="C89" s="187">
        <v>2</v>
      </c>
      <c r="D89" s="187">
        <v>6</v>
      </c>
      <c r="E89" s="188">
        <f ca="1">IF(Cockpit_monthly!$H$3=2,(VLOOKUP(B89,'Generated data'!$A$14:$J$23,2,FALSE)*(1+((RAND()*0.4)-0.2)))*'Generated data'!$B$6,VLOOKUP(B89,'Generated data'!$A$14:$J$23,2,FALSE)*(1+((RAND()*0.4)-0.2)))</f>
        <v>102.92412120490785</v>
      </c>
      <c r="F89" s="188">
        <f ca="1">VLOOKUP(B89,'Generated data'!$A$14:$J$23,3,FALSE)*(1+((RAND()*0.4)-0.2))</f>
        <v>104.68314851754593</v>
      </c>
      <c r="G89" s="189">
        <v>143.16999999999999</v>
      </c>
      <c r="H89" s="188">
        <f ca="1">VLOOKUP($B89,'Generated data'!$A$14:$J$23,5,FALSE)*(1+((RAND()*0.4)-0.2))</f>
        <v>131.63062595952235</v>
      </c>
      <c r="I89" s="188">
        <f ca="1">VLOOKUP($B89,'Generated data'!$A$14:$J$23,5,FALSE)*(1+((RAND()*0.4)-0.2))</f>
        <v>137.03423577038853</v>
      </c>
      <c r="J89" s="188">
        <f ca="1">VLOOKUP($B89,'Generated data'!$A$14:$J$23,7,FALSE)*(1+((RAND()*0.4)-0.2))</f>
        <v>297.26762941160672</v>
      </c>
      <c r="K89" s="186">
        <f t="shared" ca="1" si="27"/>
        <v>247.4216349879423</v>
      </c>
      <c r="L89" s="186">
        <f t="shared" ca="1" si="28"/>
        <v>247.4216349879423</v>
      </c>
      <c r="M89" s="188">
        <f ca="1">VLOOKUP($B89,'Generated data'!$A$14:$J$23,8,FALSE)*(1+((RAND()*0.4)-0.2))</f>
        <v>880.05428171111782</v>
      </c>
      <c r="N89" s="153"/>
      <c r="O89" s="144">
        <f ca="1">IF(Cockpit_monthly!$H$3=2,($Q$2*(($Q$4*J89+$Q$5*I89)*$Q$6+$Q$7)+$Q$3)*'Generated data'!$B$6,$Q$2*(($Q$4*J89+$Q$5*I89)*$Q$6+$Q$7)+$Q$3)</f>
        <v>157.90577525595452</v>
      </c>
      <c r="P89" s="144">
        <f t="shared" si="29"/>
        <v>110</v>
      </c>
      <c r="Q89" s="144">
        <f t="shared" si="30"/>
        <v>220</v>
      </c>
      <c r="R89" s="144">
        <f t="shared" ca="1" si="31"/>
        <v>-54.981654051046675</v>
      </c>
      <c r="S89" s="143"/>
      <c r="U89" s="25"/>
      <c r="V89" s="162">
        <f ca="1">IF(Cockpit_monthly!$H$3=2,($X$2*(($X$4*K89+$X$5*L89)*$X$6+$X$7)+$X$3)*'Generated data'!$B$6,$X$2*(($X$4*K89+$X$5*L89)*$X$6+$X$7)+$X$3)</f>
        <v>157.30879536442933</v>
      </c>
      <c r="W89" s="162">
        <f t="shared" si="32"/>
        <v>110</v>
      </c>
      <c r="X89" s="162">
        <f t="shared" si="33"/>
        <v>220</v>
      </c>
      <c r="Y89" s="162">
        <f t="shared" ca="1" si="34"/>
        <v>-54.384674159521481</v>
      </c>
      <c r="Z89" s="161"/>
      <c r="AB89" s="153"/>
      <c r="AC89" s="144">
        <f t="shared" ca="1" si="38"/>
        <v>104.25035587138399</v>
      </c>
      <c r="AD89" s="144">
        <f t="shared" si="35"/>
        <v>110</v>
      </c>
      <c r="AE89" s="144">
        <f t="shared" si="36"/>
        <v>220</v>
      </c>
      <c r="AF89" s="144">
        <f t="shared" ca="1" si="37"/>
        <v>-1.3262346664761395</v>
      </c>
      <c r="AG89" s="143"/>
    </row>
    <row r="90" spans="1:33" s="124" customFormat="1">
      <c r="A90" s="183" t="str">
        <f t="shared" si="39"/>
        <v>Q3 2028</v>
      </c>
      <c r="B90" s="187">
        <v>2028</v>
      </c>
      <c r="C90" s="187">
        <v>3</v>
      </c>
      <c r="D90" s="187">
        <v>7</v>
      </c>
      <c r="E90" s="188">
        <f ca="1">IF(Cockpit_monthly!$H$3=2,(VLOOKUP(B90,'Generated data'!$A$14:$J$23,2,FALSE)*(1+((RAND()*0.4)-0.2)))*'Generated data'!$B$6,VLOOKUP(B90,'Generated data'!$A$14:$J$23,2,FALSE)*(1+((RAND()*0.4)-0.2)))</f>
        <v>112.83276287955857</v>
      </c>
      <c r="F90" s="188">
        <f ca="1">VLOOKUP(B90,'Generated data'!$A$14:$J$23,3,FALSE)*(1+((RAND()*0.4)-0.2))</f>
        <v>82.49823108210883</v>
      </c>
      <c r="G90" s="189">
        <v>143.16999999999999</v>
      </c>
      <c r="H90" s="188">
        <f ca="1">VLOOKUP($B90,'Generated data'!$A$14:$J$23,5,FALSE)*(1+((RAND()*0.4)-0.2))</f>
        <v>137.76512166144508</v>
      </c>
      <c r="I90" s="188">
        <f ca="1">VLOOKUP($B90,'Generated data'!$A$14:$J$23,5,FALSE)*(1+((RAND()*0.4)-0.2))</f>
        <v>110.36545227318318</v>
      </c>
      <c r="J90" s="188">
        <f ca="1">VLOOKUP($B90,'Generated data'!$A$14:$J$23,7,FALSE)*(1+((RAND()*0.4)-0.2))</f>
        <v>248.62006137550543</v>
      </c>
      <c r="K90" s="186">
        <f t="shared" ca="1" si="27"/>
        <v>258.54602321851371</v>
      </c>
      <c r="L90" s="186">
        <f t="shared" ca="1" si="28"/>
        <v>258.54602321851371</v>
      </c>
      <c r="M90" s="188">
        <f ca="1">VLOOKUP($B90,'Generated data'!$A$14:$J$23,8,FALSE)*(1+((RAND()*0.4)-0.2))</f>
        <v>950.36495250469477</v>
      </c>
      <c r="N90" s="153"/>
      <c r="O90" s="144">
        <f ca="1">IF(Cockpit_monthly!$H$3=2,($Q$2*(($Q$4*J90+$Q$5*I90)*$Q$6+$Q$7)+$Q$3)*'Generated data'!$B$6,$Q$2*(($Q$4*J90+$Q$5*I90)*$Q$6+$Q$7)+$Q$3)</f>
        <v>139.86463813862295</v>
      </c>
      <c r="P90" s="144">
        <f t="shared" si="29"/>
        <v>110</v>
      </c>
      <c r="Q90" s="144">
        <f t="shared" si="30"/>
        <v>220</v>
      </c>
      <c r="R90" s="144">
        <f t="shared" ca="1" si="31"/>
        <v>-27.031875259064378</v>
      </c>
      <c r="S90" s="143"/>
      <c r="U90" s="25"/>
      <c r="V90" s="162">
        <f ca="1">IF(Cockpit_monthly!$H$3=2,($X$2*(($X$4*K90+$X$5*L90)*$X$6+$X$7)+$X$3)*'Generated data'!$B$6,$X$2*(($X$4*K90+$X$5*L90)*$X$6+$X$7)+$X$3)</f>
        <v>162.44826272695335</v>
      </c>
      <c r="W90" s="162">
        <f t="shared" si="32"/>
        <v>110</v>
      </c>
      <c r="X90" s="162">
        <f t="shared" si="33"/>
        <v>220</v>
      </c>
      <c r="Y90" s="162">
        <f t="shared" ca="1" si="34"/>
        <v>-49.615499847394773</v>
      </c>
      <c r="Z90" s="161"/>
      <c r="AB90" s="153"/>
      <c r="AC90" s="144">
        <f t="shared" ca="1" si="38"/>
        <v>109.98469264030931</v>
      </c>
      <c r="AD90" s="144">
        <f t="shared" si="35"/>
        <v>110</v>
      </c>
      <c r="AE90" s="144">
        <f t="shared" si="36"/>
        <v>220</v>
      </c>
      <c r="AF90" s="144">
        <f t="shared" ca="1" si="37"/>
        <v>2.8480702392492674</v>
      </c>
      <c r="AG90" s="143"/>
    </row>
    <row r="91" spans="1:33" s="124" customFormat="1">
      <c r="A91" s="183" t="str">
        <f t="shared" si="39"/>
        <v>Q3 2028</v>
      </c>
      <c r="B91" s="187">
        <v>2028</v>
      </c>
      <c r="C91" s="187">
        <v>3</v>
      </c>
      <c r="D91" s="187">
        <v>8</v>
      </c>
      <c r="E91" s="188">
        <f ca="1">IF(Cockpit_monthly!$H$3=2,(VLOOKUP(B91,'Generated data'!$A$14:$J$23,2,FALSE)*(1+((RAND()*0.4)-0.2)))*'Generated data'!$B$6,VLOOKUP(B91,'Generated data'!$A$14:$J$23,2,FALSE)*(1+((RAND()*0.4)-0.2)))</f>
        <v>103.08088754079778</v>
      </c>
      <c r="F91" s="188">
        <f ca="1">VLOOKUP(B91,'Generated data'!$A$14:$J$23,3,FALSE)*(1+((RAND()*0.4)-0.2))</f>
        <v>94.462851511573277</v>
      </c>
      <c r="G91" s="189">
        <v>143.16999999999999</v>
      </c>
      <c r="H91" s="188">
        <f ca="1">VLOOKUP($B91,'Generated data'!$A$14:$J$23,5,FALSE)*(1+((RAND()*0.4)-0.2))</f>
        <v>107.17132931055637</v>
      </c>
      <c r="I91" s="188">
        <f ca="1">VLOOKUP($B91,'Generated data'!$A$14:$J$23,5,FALSE)*(1+((RAND()*0.4)-0.2))</f>
        <v>101.84824526624689</v>
      </c>
      <c r="J91" s="188">
        <f ca="1">VLOOKUP($B91,'Generated data'!$A$14:$J$23,7,FALSE)*(1+((RAND()*0.4)-0.2))</f>
        <v>280.34249611535137</v>
      </c>
      <c r="K91" s="186">
        <f t="shared" ca="1" si="27"/>
        <v>272.12628814077249</v>
      </c>
      <c r="L91" s="186">
        <f t="shared" ca="1" si="28"/>
        <v>272.12628814077249</v>
      </c>
      <c r="M91" s="188">
        <f ca="1">VLOOKUP($B91,'Generated data'!$A$14:$J$23,8,FALSE)*(1+((RAND()*0.4)-0.2))</f>
        <v>692.34772575671525</v>
      </c>
      <c r="N91" s="153"/>
      <c r="O91" s="144">
        <f ca="1">IF(Cockpit_monthly!$H$3=2,($Q$2*(($Q$4*J91+$Q$5*I91)*$Q$6+$Q$7)+$Q$3)*'Generated data'!$B$6,$Q$2*(($Q$4*J91+$Q$5*I91)*$Q$6+$Q$7)+$Q$3)</f>
        <v>148.29472074920602</v>
      </c>
      <c r="P91" s="144">
        <f t="shared" si="29"/>
        <v>110</v>
      </c>
      <c r="Q91" s="144">
        <f t="shared" si="30"/>
        <v>220</v>
      </c>
      <c r="R91" s="144">
        <f t="shared" ca="1" si="31"/>
        <v>-45.213833208408246</v>
      </c>
      <c r="S91" s="143"/>
      <c r="U91" s="25"/>
      <c r="V91" s="162">
        <f ca="1">IF(Cockpit_monthly!$H$3=2,($X$2*(($X$4*K91+$X$5*L91)*$X$6+$X$7)+$X$3)*'Generated data'!$B$6,$X$2*(($X$4*K91+$X$5*L91)*$X$6+$X$7)+$X$3)</f>
        <v>168.72234512103688</v>
      </c>
      <c r="W91" s="162">
        <f t="shared" si="32"/>
        <v>110</v>
      </c>
      <c r="X91" s="162">
        <f t="shared" si="33"/>
        <v>220</v>
      </c>
      <c r="Y91" s="162">
        <f t="shared" ca="1" si="34"/>
        <v>-65.641457580239106</v>
      </c>
      <c r="Z91" s="161"/>
      <c r="AB91" s="153"/>
      <c r="AC91" s="144">
        <f t="shared" ca="1" si="38"/>
        <v>95.068335787848568</v>
      </c>
      <c r="AD91" s="144">
        <f t="shared" si="35"/>
        <v>110</v>
      </c>
      <c r="AE91" s="144">
        <f t="shared" si="36"/>
        <v>220</v>
      </c>
      <c r="AF91" s="144">
        <f t="shared" ca="1" si="37"/>
        <v>8.0125517529492072</v>
      </c>
      <c r="AG91" s="143"/>
    </row>
    <row r="92" spans="1:33" s="124" customFormat="1">
      <c r="A92" s="183" t="str">
        <f t="shared" si="39"/>
        <v>Q3 2028</v>
      </c>
      <c r="B92" s="187">
        <v>2028</v>
      </c>
      <c r="C92" s="187">
        <v>3</v>
      </c>
      <c r="D92" s="187">
        <v>9</v>
      </c>
      <c r="E92" s="188">
        <f ca="1">IF(Cockpit_monthly!$H$3=2,(VLOOKUP(B92,'Generated data'!$A$14:$J$23,2,FALSE)*(1+((RAND()*0.4)-0.2)))*'Generated data'!$B$6,VLOOKUP(B92,'Generated data'!$A$14:$J$23,2,FALSE)*(1+((RAND()*0.4)-0.2)))</f>
        <v>102.31399532754854</v>
      </c>
      <c r="F92" s="188">
        <f ca="1">VLOOKUP(B92,'Generated data'!$A$14:$J$23,3,FALSE)*(1+((RAND()*0.4)-0.2))</f>
        <v>93.187225388535325</v>
      </c>
      <c r="G92" s="189">
        <v>143.16999999999999</v>
      </c>
      <c r="H92" s="188">
        <f ca="1">VLOOKUP($B92,'Generated data'!$A$14:$J$23,5,FALSE)*(1+((RAND()*0.4)-0.2))</f>
        <v>97.650944447260684</v>
      </c>
      <c r="I92" s="188">
        <f ca="1">VLOOKUP($B92,'Generated data'!$A$14:$J$23,5,FALSE)*(1+((RAND()*0.4)-0.2))</f>
        <v>99.109968384733463</v>
      </c>
      <c r="J92" s="188">
        <f ca="1">VLOOKUP($B92,'Generated data'!$A$14:$J$23,7,FALSE)*(1+((RAND()*0.4)-0.2))</f>
        <v>236.83745778261624</v>
      </c>
      <c r="K92" s="186">
        <f t="shared" ca="1" si="27"/>
        <v>275.41006230082121</v>
      </c>
      <c r="L92" s="186">
        <f t="shared" ca="1" si="28"/>
        <v>275.41006230082121</v>
      </c>
      <c r="M92" s="188">
        <f ca="1">VLOOKUP($B92,'Generated data'!$A$14:$J$23,8,FALSE)*(1+((RAND()*0.4)-0.2))</f>
        <v>954.1557626626917</v>
      </c>
      <c r="N92" s="153"/>
      <c r="O92" s="144">
        <f ca="1">IF(Cockpit_monthly!$H$3=2,($Q$2*(($Q$4*J92+$Q$5*I92)*$Q$6+$Q$7)+$Q$3)*'Generated data'!$B$6,$Q$2*(($Q$4*J92+$Q$5*I92)*$Q$6+$Q$7)+$Q$3)</f>
        <v>134.87774150323486</v>
      </c>
      <c r="P92" s="144">
        <f t="shared" si="29"/>
        <v>110</v>
      </c>
      <c r="Q92" s="144">
        <f t="shared" si="30"/>
        <v>220</v>
      </c>
      <c r="R92" s="144">
        <f t="shared" ca="1" si="31"/>
        <v>-32.563746175686319</v>
      </c>
      <c r="S92" s="143"/>
      <c r="U92" s="25"/>
      <c r="V92" s="162">
        <f ca="1">IF(Cockpit_monthly!$H$3=2,($X$2*(($X$4*K92+$X$5*L92)*$X$6+$X$7)+$X$3)*'Generated data'!$B$6,$X$2*(($X$4*K92+$X$5*L92)*$X$6+$X$7)+$X$3)</f>
        <v>170.23944878297939</v>
      </c>
      <c r="W92" s="162">
        <f t="shared" si="32"/>
        <v>110</v>
      </c>
      <c r="X92" s="162">
        <f t="shared" si="33"/>
        <v>220</v>
      </c>
      <c r="Y92" s="162">
        <f t="shared" ca="1" si="34"/>
        <v>-67.925453455430855</v>
      </c>
      <c r="Z92" s="161"/>
      <c r="AB92" s="153"/>
      <c r="AC92" s="144">
        <f t="shared" ca="1" si="38"/>
        <v>97.435448872831131</v>
      </c>
      <c r="AD92" s="144">
        <f t="shared" si="35"/>
        <v>110</v>
      </c>
      <c r="AE92" s="144">
        <f t="shared" si="36"/>
        <v>220</v>
      </c>
      <c r="AF92" s="144">
        <f t="shared" ca="1" si="37"/>
        <v>4.8785464547174087</v>
      </c>
      <c r="AG92" s="143"/>
    </row>
    <row r="93" spans="1:33" s="124" customFormat="1">
      <c r="A93" s="183" t="str">
        <f t="shared" si="39"/>
        <v>Q4 2028</v>
      </c>
      <c r="B93" s="187">
        <v>2028</v>
      </c>
      <c r="C93" s="187">
        <v>4</v>
      </c>
      <c r="D93" s="187">
        <v>10</v>
      </c>
      <c r="E93" s="188">
        <f ca="1">IF(Cockpit_monthly!$H$3=2,(VLOOKUP(B93,'Generated data'!$A$14:$J$23,2,FALSE)*(1+((RAND()*0.4)-0.2)))*'Generated data'!$B$6,VLOOKUP(B93,'Generated data'!$A$14:$J$23,2,FALSE)*(1+((RAND()*0.4)-0.2)))</f>
        <v>99.016275973480987</v>
      </c>
      <c r="F93" s="188">
        <f ca="1">VLOOKUP(B93,'Generated data'!$A$14:$J$23,3,FALSE)*(1+((RAND()*0.4)-0.2))</f>
        <v>79.625588291962984</v>
      </c>
      <c r="G93" s="189">
        <v>143.16999999999999</v>
      </c>
      <c r="H93" s="188">
        <f ca="1">VLOOKUP($B93,'Generated data'!$A$14:$J$23,5,FALSE)*(1+((RAND()*0.4)-0.2))</f>
        <v>103.9287760096818</v>
      </c>
      <c r="I93" s="188">
        <f ca="1">VLOOKUP($B93,'Generated data'!$A$14:$J$23,5,FALSE)*(1+((RAND()*0.4)-0.2))</f>
        <v>118.82691457413833</v>
      </c>
      <c r="J93" s="188">
        <f ca="1">VLOOKUP($B93,'Generated data'!$A$14:$J$23,7,FALSE)*(1+((RAND()*0.4)-0.2))</f>
        <v>234.95724447010804</v>
      </c>
      <c r="K93" s="186">
        <f t="shared" ca="1" si="27"/>
        <v>255.26667175782435</v>
      </c>
      <c r="L93" s="186">
        <f t="shared" ca="1" si="28"/>
        <v>255.26667175782435</v>
      </c>
      <c r="M93" s="188">
        <f ca="1">VLOOKUP($B93,'Generated data'!$A$14:$J$23,8,FALSE)*(1+((RAND()*0.4)-0.2))</f>
        <v>702.97051124014899</v>
      </c>
      <c r="N93" s="153"/>
      <c r="O93" s="144">
        <f ca="1">IF(Cockpit_monthly!$H$3=2,($Q$2*(($Q$4*J93+$Q$5*I93)*$Q$6+$Q$7)+$Q$3)*'Generated data'!$B$6,$Q$2*(($Q$4*J93+$Q$5*I93)*$Q$6+$Q$7)+$Q$3)</f>
        <v>136.85068442006505</v>
      </c>
      <c r="P93" s="144">
        <f t="shared" si="29"/>
        <v>110</v>
      </c>
      <c r="Q93" s="144">
        <f t="shared" si="30"/>
        <v>220</v>
      </c>
      <c r="R93" s="144">
        <f t="shared" ca="1" si="31"/>
        <v>-37.834408446584064</v>
      </c>
      <c r="S93" s="143"/>
      <c r="U93" s="25"/>
      <c r="V93" s="162">
        <f ca="1">IF(Cockpit_monthly!$H$3=2,($X$2*(($X$4*K93+$X$5*L93)*$X$6+$X$7)+$X$3)*'Generated data'!$B$6,$X$2*(($X$4*K93+$X$5*L93)*$X$6+$X$7)+$X$3)</f>
        <v>160.93320235211485</v>
      </c>
      <c r="W93" s="162">
        <f t="shared" si="32"/>
        <v>110</v>
      </c>
      <c r="X93" s="162">
        <f t="shared" si="33"/>
        <v>220</v>
      </c>
      <c r="Y93" s="162">
        <f t="shared" ca="1" si="34"/>
        <v>-61.91692637863386</v>
      </c>
      <c r="Z93" s="161"/>
      <c r="AB93" s="153"/>
      <c r="AC93" s="144">
        <f t="shared" ca="1" si="38"/>
        <v>94.536307697231052</v>
      </c>
      <c r="AD93" s="144">
        <f t="shared" si="35"/>
        <v>110</v>
      </c>
      <c r="AE93" s="144">
        <f t="shared" si="36"/>
        <v>220</v>
      </c>
      <c r="AF93" s="144">
        <f t="shared" ca="1" si="37"/>
        <v>4.4799682762499344</v>
      </c>
      <c r="AG93" s="143"/>
    </row>
    <row r="94" spans="1:33" s="124" customFormat="1">
      <c r="A94" s="183" t="str">
        <f t="shared" si="39"/>
        <v>Q4 2028</v>
      </c>
      <c r="B94" s="187">
        <v>2028</v>
      </c>
      <c r="C94" s="187">
        <v>4</v>
      </c>
      <c r="D94" s="187">
        <v>11</v>
      </c>
      <c r="E94" s="188">
        <f ca="1">IF(Cockpit_monthly!$H$3=2,(VLOOKUP(B94,'Generated data'!$A$14:$J$23,2,FALSE)*(1+((RAND()*0.4)-0.2)))*'Generated data'!$B$6,VLOOKUP(B94,'Generated data'!$A$14:$J$23,2,FALSE)*(1+((RAND()*0.4)-0.2)))</f>
        <v>110.25256898588307</v>
      </c>
      <c r="F94" s="188">
        <f ca="1">VLOOKUP(B94,'Generated data'!$A$14:$J$23,3,FALSE)*(1+((RAND()*0.4)-0.2))</f>
        <v>101.6017243102738</v>
      </c>
      <c r="G94" s="189">
        <v>143.16999999999999</v>
      </c>
      <c r="H94" s="188">
        <f ca="1">VLOOKUP($B94,'Generated data'!$A$14:$J$23,5,FALSE)*(1+((RAND()*0.4)-0.2))</f>
        <v>114.86656856879971</v>
      </c>
      <c r="I94" s="188">
        <f ca="1">VLOOKUP($B94,'Generated data'!$A$14:$J$23,5,FALSE)*(1+((RAND()*0.4)-0.2))</f>
        <v>101.15735758549714</v>
      </c>
      <c r="J94" s="188">
        <f ca="1">VLOOKUP($B94,'Generated data'!$A$14:$J$23,7,FALSE)*(1+((RAND()*0.4)-0.2))</f>
        <v>215.29393214200914</v>
      </c>
      <c r="K94" s="186">
        <f t="shared" ca="1" si="27"/>
        <v>250.7123994560252</v>
      </c>
      <c r="L94" s="186">
        <f t="shared" ca="1" si="28"/>
        <v>250.7123994560252</v>
      </c>
      <c r="M94" s="188">
        <f ca="1">VLOOKUP($B94,'Generated data'!$A$14:$J$23,8,FALSE)*(1+((RAND()*0.4)-0.2))</f>
        <v>703.4231863430324</v>
      </c>
      <c r="N94" s="153"/>
      <c r="O94" s="144">
        <f ca="1">IF(Cockpit_monthly!$H$3=2,($Q$2*(($Q$4*J94+$Q$5*I94)*$Q$6+$Q$7)+$Q$3)*'Generated data'!$B$6,$Q$2*(($Q$4*J94+$Q$5*I94)*$Q$6+$Q$7)+$Q$3)</f>
        <v>128.67171974349884</v>
      </c>
      <c r="P94" s="144">
        <f t="shared" si="29"/>
        <v>110</v>
      </c>
      <c r="Q94" s="144">
        <f t="shared" si="30"/>
        <v>220</v>
      </c>
      <c r="R94" s="144">
        <f t="shared" ca="1" si="31"/>
        <v>-18.419150757615768</v>
      </c>
      <c r="S94" s="143"/>
      <c r="U94" s="25"/>
      <c r="V94" s="162">
        <f ca="1">IF(Cockpit_monthly!$H$3=2,($X$2*(($X$4*K94+$X$5*L94)*$X$6+$X$7)+$X$3)*'Generated data'!$B$6,$X$2*(($X$4*K94+$X$5*L94)*$X$6+$X$7)+$X$3)</f>
        <v>158.82912854868363</v>
      </c>
      <c r="W94" s="162">
        <f t="shared" si="32"/>
        <v>110</v>
      </c>
      <c r="X94" s="162">
        <f t="shared" si="33"/>
        <v>220</v>
      </c>
      <c r="Y94" s="162">
        <f t="shared" ca="1" si="34"/>
        <v>-48.576559562800554</v>
      </c>
      <c r="Z94" s="161"/>
      <c r="AB94" s="153"/>
      <c r="AC94" s="144">
        <f t="shared" ca="1" si="38"/>
        <v>85.455760219582658</v>
      </c>
      <c r="AD94" s="144">
        <f t="shared" si="35"/>
        <v>110</v>
      </c>
      <c r="AE94" s="144">
        <f t="shared" si="36"/>
        <v>220</v>
      </c>
      <c r="AF94" s="144">
        <f t="shared" ca="1" si="37"/>
        <v>24.796808766300416</v>
      </c>
      <c r="AG94" s="143"/>
    </row>
    <row r="95" spans="1:33" s="124" customFormat="1">
      <c r="A95" s="183" t="str">
        <f t="shared" si="39"/>
        <v>Q4 2028</v>
      </c>
      <c r="B95" s="187">
        <v>2028</v>
      </c>
      <c r="C95" s="187">
        <v>4</v>
      </c>
      <c r="D95" s="187">
        <v>12</v>
      </c>
      <c r="E95" s="188">
        <f ca="1">IF(Cockpit_monthly!$H$3=2,(VLOOKUP(B95,'Generated data'!$A$14:$J$23,2,FALSE)*(1+((RAND()*0.4)-0.2)))*'Generated data'!$B$6,VLOOKUP(B95,'Generated data'!$A$14:$J$23,2,FALSE)*(1+((RAND()*0.4)-0.2)))</f>
        <v>111.11674456924254</v>
      </c>
      <c r="F95" s="188">
        <f ca="1">VLOOKUP(B95,'Generated data'!$A$14:$J$23,3,FALSE)*(1+((RAND()*0.4)-0.2))</f>
        <v>102.22424899635136</v>
      </c>
      <c r="G95" s="189">
        <v>143.16999999999999</v>
      </c>
      <c r="H95" s="188">
        <f ca="1">VLOOKUP($B95,'Generated data'!$A$14:$J$23,5,FALSE)*(1+((RAND()*0.4)-0.2))</f>
        <v>104.44075737043401</v>
      </c>
      <c r="I95" s="188">
        <f ca="1">VLOOKUP($B95,'Generated data'!$A$14:$J$23,5,FALSE)*(1+((RAND()*0.4)-0.2))</f>
        <v>112.44224658750939</v>
      </c>
      <c r="J95" s="188">
        <f ca="1">VLOOKUP($B95,'Generated data'!$A$14:$J$23,7,FALSE)*(1+((RAND()*0.4)-0.2))</f>
        <v>299.01171023013706</v>
      </c>
      <c r="K95" s="186">
        <f t="shared" ca="1" si="27"/>
        <v>229.02954479824447</v>
      </c>
      <c r="L95" s="186">
        <f t="shared" ca="1" si="28"/>
        <v>229.02954479824447</v>
      </c>
      <c r="M95" s="188">
        <f ca="1">VLOOKUP($B95,'Generated data'!$A$14:$J$23,8,FALSE)*(1+((RAND()*0.4)-0.2))</f>
        <v>803.34675527089337</v>
      </c>
      <c r="N95" s="153"/>
      <c r="O95" s="144">
        <f ca="1">IF(Cockpit_monthly!$H$3=2,($Q$2*(($Q$4*J95+$Q$5*I95)*$Q$6+$Q$7)+$Q$3)*'Generated data'!$B$6,$Q$2*(($Q$4*J95+$Q$5*I95)*$Q$6+$Q$7)+$Q$3)</f>
        <v>155.26453371792263</v>
      </c>
      <c r="P95" s="144">
        <f t="shared" si="29"/>
        <v>110</v>
      </c>
      <c r="Q95" s="144">
        <f t="shared" si="30"/>
        <v>220</v>
      </c>
      <c r="R95" s="144">
        <f t="shared" ca="1" si="31"/>
        <v>-44.14778914868009</v>
      </c>
      <c r="S95" s="143"/>
      <c r="U95" s="25"/>
      <c r="V95" s="162">
        <f ca="1">IF(Cockpit_monthly!$H$3=2,($X$2*(($X$4*K95+$X$5*L95)*$X$6+$X$7)+$X$3)*'Generated data'!$B$6,$X$2*(($X$4*K95+$X$5*L95)*$X$6+$X$7)+$X$3)</f>
        <v>148.81164969678892</v>
      </c>
      <c r="W95" s="162">
        <f t="shared" si="32"/>
        <v>110</v>
      </c>
      <c r="X95" s="162">
        <f t="shared" si="33"/>
        <v>220</v>
      </c>
      <c r="Y95" s="162">
        <f t="shared" ca="1" si="34"/>
        <v>-37.694905127546377</v>
      </c>
      <c r="Z95" s="161"/>
      <c r="AB95" s="153"/>
      <c r="AC95" s="144">
        <f t="shared" ca="1" si="38"/>
        <v>104.68723539575944</v>
      </c>
      <c r="AD95" s="144">
        <f t="shared" si="35"/>
        <v>110</v>
      </c>
      <c r="AE95" s="144">
        <f t="shared" si="36"/>
        <v>220</v>
      </c>
      <c r="AF95" s="144">
        <f t="shared" ca="1" si="37"/>
        <v>6.4295091734830976</v>
      </c>
      <c r="AG95" s="143"/>
    </row>
    <row r="96" spans="1:33" s="124" customFormat="1">
      <c r="A96" s="183" t="str">
        <f t="shared" si="39"/>
        <v>Q1 2029</v>
      </c>
      <c r="B96" s="187">
        <v>2029</v>
      </c>
      <c r="C96" s="187">
        <v>1</v>
      </c>
      <c r="D96" s="187">
        <v>1</v>
      </c>
      <c r="E96" s="188">
        <f ca="1">IF(Cockpit_monthly!$H$3=2,(VLOOKUP(B96,'Generated data'!$A$14:$J$23,2,FALSE)*(1+((RAND()*0.4)-0.2)))*'Generated data'!$B$6,VLOOKUP(B96,'Generated data'!$A$14:$J$23,2,FALSE)*(1+((RAND()*0.4)-0.2)))</f>
        <v>96.83993036053397</v>
      </c>
      <c r="F96" s="188">
        <f ca="1">VLOOKUP(B96,'Generated data'!$A$14:$J$23,3,FALSE)*(1+((RAND()*0.4)-0.2))</f>
        <v>98.974897793865154</v>
      </c>
      <c r="G96" s="189">
        <v>143.16999999999999</v>
      </c>
      <c r="H96" s="188">
        <f ca="1">VLOOKUP($B96,'Generated data'!$A$14:$J$23,5,FALSE)*(1+((RAND()*0.4)-0.2))</f>
        <v>146.87961574469969</v>
      </c>
      <c r="I96" s="188">
        <f ca="1">VLOOKUP($B96,'Generated data'!$A$14:$J$23,5,FALSE)*(1+((RAND()*0.4)-0.2))</f>
        <v>153.0548497035328</v>
      </c>
      <c r="J96" s="188">
        <f ca="1">VLOOKUP($B96,'Generated data'!$A$14:$J$23,7,FALSE)*(1+((RAND()*0.4)-0.2))</f>
        <v>252.85458388683861</v>
      </c>
      <c r="K96" s="186">
        <f t="shared" ca="1" si="27"/>
        <v>249.75429561408475</v>
      </c>
      <c r="L96" s="186">
        <f t="shared" ca="1" si="28"/>
        <v>249.75429561408475</v>
      </c>
      <c r="M96" s="188">
        <f ca="1">VLOOKUP($B96,'Generated data'!$A$14:$J$23,8,FALSE)*(1+((RAND()*0.4)-0.2))</f>
        <v>770.73363154033723</v>
      </c>
      <c r="N96" s="153"/>
      <c r="O96" s="144">
        <f ca="1">IF(Cockpit_monthly!$H$3=2,($Q$2*(($Q$4*J96+$Q$5*I96)*$Q$6+$Q$7)+$Q$3)*'Generated data'!$B$6,$Q$2*(($Q$4*J96+$Q$5*I96)*$Q$6+$Q$7)+$Q$3)</f>
        <v>146.63039069806229</v>
      </c>
      <c r="P96" s="144">
        <f t="shared" si="29"/>
        <v>110</v>
      </c>
      <c r="Q96" s="144">
        <f t="shared" si="30"/>
        <v>220</v>
      </c>
      <c r="R96" s="144">
        <f t="shared" ca="1" si="31"/>
        <v>-49.790460337528316</v>
      </c>
      <c r="S96" s="143"/>
      <c r="U96" s="25"/>
      <c r="V96" s="162">
        <f ca="1">IF(Cockpit_monthly!$H$3=2,($X$2*(($X$4*K96+$X$5*L96)*$X$6+$X$7)+$X$3)*'Generated data'!$B$6,$X$2*(($X$4*K96+$X$5*L96)*$X$6+$X$7)+$X$3)</f>
        <v>158.38648457370715</v>
      </c>
      <c r="W96" s="162">
        <f t="shared" si="32"/>
        <v>110</v>
      </c>
      <c r="X96" s="162">
        <f t="shared" si="33"/>
        <v>220</v>
      </c>
      <c r="Y96" s="162">
        <f t="shared" ca="1" si="34"/>
        <v>-61.546554213173181</v>
      </c>
      <c r="Z96" s="161"/>
      <c r="AB96" s="153"/>
      <c r="AC96" s="144">
        <f t="shared" ca="1" si="38"/>
        <v>103.11217544981244</v>
      </c>
      <c r="AD96" s="144">
        <f t="shared" si="35"/>
        <v>110</v>
      </c>
      <c r="AE96" s="144">
        <f t="shared" si="36"/>
        <v>220</v>
      </c>
      <c r="AF96" s="144">
        <f t="shared" ca="1" si="37"/>
        <v>-6.2722450892784707</v>
      </c>
      <c r="AG96" s="143"/>
    </row>
    <row r="97" spans="1:33" s="124" customFormat="1">
      <c r="A97" s="183" t="str">
        <f t="shared" si="39"/>
        <v>Q1 2029</v>
      </c>
      <c r="B97" s="187">
        <v>2029</v>
      </c>
      <c r="C97" s="187">
        <v>1</v>
      </c>
      <c r="D97" s="187">
        <v>2</v>
      </c>
      <c r="E97" s="188">
        <f ca="1">IF(Cockpit_monthly!$H$3=2,(VLOOKUP(B97,'Generated data'!$A$14:$J$23,2,FALSE)*(1+((RAND()*0.4)-0.2)))*'Generated data'!$B$6,VLOOKUP(B97,'Generated data'!$A$14:$J$23,2,FALSE)*(1+((RAND()*0.4)-0.2)))</f>
        <v>104.53273445718668</v>
      </c>
      <c r="F97" s="188">
        <f ca="1">VLOOKUP(B97,'Generated data'!$A$14:$J$23,3,FALSE)*(1+((RAND()*0.4)-0.2))</f>
        <v>88.870927654285993</v>
      </c>
      <c r="G97" s="189">
        <v>143.16999999999999</v>
      </c>
      <c r="H97" s="188">
        <f ca="1">VLOOKUP($B97,'Generated data'!$A$14:$J$23,5,FALSE)*(1+((RAND()*0.4)-0.2))</f>
        <v>136.6869282701341</v>
      </c>
      <c r="I97" s="188">
        <f ca="1">VLOOKUP($B97,'Generated data'!$A$14:$J$23,5,FALSE)*(1+((RAND()*0.4)-0.2))</f>
        <v>142.13786630427708</v>
      </c>
      <c r="J97" s="188">
        <f ca="1">VLOOKUP($B97,'Generated data'!$A$14:$J$23,7,FALSE)*(1+((RAND()*0.4)-0.2))</f>
        <v>207.20170618996681</v>
      </c>
      <c r="K97" s="186">
        <f t="shared" ca="1" si="27"/>
        <v>255.72007541966158</v>
      </c>
      <c r="L97" s="186">
        <f t="shared" ca="1" si="28"/>
        <v>255.72007541966158</v>
      </c>
      <c r="M97" s="188">
        <f ca="1">VLOOKUP($B97,'Generated data'!$A$14:$J$23,8,FALSE)*(1+((RAND()*0.4)-0.2))</f>
        <v>732.92847766150578</v>
      </c>
      <c r="N97" s="153"/>
      <c r="O97" s="144">
        <f ca="1">IF(Cockpit_monthly!$H$3=2,($Q$2*(($Q$4*J97+$Q$5*I97)*$Q$6+$Q$7)+$Q$3)*'Generated data'!$B$6,$Q$2*(($Q$4*J97+$Q$5*I97)*$Q$6+$Q$7)+$Q$3)</f>
        <v>131.5158157622075</v>
      </c>
      <c r="P97" s="144">
        <f t="shared" si="29"/>
        <v>110</v>
      </c>
      <c r="Q97" s="144">
        <f t="shared" si="30"/>
        <v>220</v>
      </c>
      <c r="R97" s="144">
        <f t="shared" ca="1" si="31"/>
        <v>-26.983081305020818</v>
      </c>
      <c r="S97" s="143"/>
      <c r="U97" s="25"/>
      <c r="V97" s="162">
        <f ca="1">IF(Cockpit_monthly!$H$3=2,($X$2*(($X$4*K97+$X$5*L97)*$X$6+$X$7)+$X$3)*'Generated data'!$B$6,$X$2*(($X$4*K97+$X$5*L97)*$X$6+$X$7)+$X$3)</f>
        <v>161.14267484388364</v>
      </c>
      <c r="W97" s="162">
        <f t="shared" si="32"/>
        <v>110</v>
      </c>
      <c r="X97" s="162">
        <f t="shared" si="33"/>
        <v>220</v>
      </c>
      <c r="Y97" s="162">
        <f t="shared" ca="1" si="34"/>
        <v>-56.609940386696962</v>
      </c>
      <c r="Z97" s="161"/>
      <c r="AB97" s="153"/>
      <c r="AC97" s="144">
        <f t="shared" ca="1" si="38"/>
        <v>108.44909301236552</v>
      </c>
      <c r="AD97" s="144">
        <f t="shared" si="35"/>
        <v>110</v>
      </c>
      <c r="AE97" s="144">
        <f t="shared" si="36"/>
        <v>220</v>
      </c>
      <c r="AF97" s="144">
        <f t="shared" ca="1" si="37"/>
        <v>-3.9163585551788458</v>
      </c>
      <c r="AG97" s="143"/>
    </row>
    <row r="98" spans="1:33" s="124" customFormat="1">
      <c r="A98" s="183" t="str">
        <f t="shared" si="39"/>
        <v>Q1 2029</v>
      </c>
      <c r="B98" s="187">
        <v>2029</v>
      </c>
      <c r="C98" s="187">
        <v>1</v>
      </c>
      <c r="D98" s="187">
        <v>3</v>
      </c>
      <c r="E98" s="188">
        <f ca="1">IF(Cockpit_monthly!$H$3=2,(VLOOKUP(B98,'Generated data'!$A$14:$J$23,2,FALSE)*(1+((RAND()*0.4)-0.2)))*'Generated data'!$B$6,VLOOKUP(B98,'Generated data'!$A$14:$J$23,2,FALSE)*(1+((RAND()*0.4)-0.2)))</f>
        <v>120.75583790025487</v>
      </c>
      <c r="F98" s="188">
        <f ca="1">VLOOKUP(B98,'Generated data'!$A$14:$J$23,3,FALSE)*(1+((RAND()*0.4)-0.2))</f>
        <v>93.913262389484586</v>
      </c>
      <c r="G98" s="189">
        <v>143.16999999999999</v>
      </c>
      <c r="H98" s="188">
        <f ca="1">VLOOKUP($B98,'Generated data'!$A$14:$J$23,5,FALSE)*(1+((RAND()*0.4)-0.2))</f>
        <v>148.06969180661005</v>
      </c>
      <c r="I98" s="188">
        <f ca="1">VLOOKUP($B98,'Generated data'!$A$14:$J$23,5,FALSE)*(1+((RAND()*0.4)-0.2))</f>
        <v>115.43304368547186</v>
      </c>
      <c r="J98" s="188">
        <f ca="1">VLOOKUP($B98,'Generated data'!$A$14:$J$23,7,FALSE)*(1+((RAND()*0.4)-0.2))</f>
        <v>277.63846167001992</v>
      </c>
      <c r="K98" s="186">
        <f t="shared" ca="1" si="27"/>
        <v>253.02266676898083</v>
      </c>
      <c r="L98" s="186">
        <f t="shared" ca="1" si="28"/>
        <v>253.02266676898083</v>
      </c>
      <c r="M98" s="188">
        <f ca="1">VLOOKUP($B98,'Generated data'!$A$14:$J$23,8,FALSE)*(1+((RAND()*0.4)-0.2))</f>
        <v>692.84486647554399</v>
      </c>
      <c r="N98" s="153"/>
      <c r="O98" s="144">
        <f ca="1">IF(Cockpit_monthly!$H$3=2,($Q$2*(($Q$4*J98+$Q$5*I98)*$Q$6+$Q$7)+$Q$3)*'Generated data'!$B$6,$Q$2*(($Q$4*J98+$Q$5*I98)*$Q$6+$Q$7)+$Q$3)</f>
        <v>149.23106276182722</v>
      </c>
      <c r="P98" s="144">
        <f t="shared" si="29"/>
        <v>110</v>
      </c>
      <c r="Q98" s="144">
        <f t="shared" si="30"/>
        <v>220</v>
      </c>
      <c r="R98" s="144">
        <f t="shared" ca="1" si="31"/>
        <v>-28.475224861572343</v>
      </c>
      <c r="S98" s="143"/>
      <c r="U98" s="25"/>
      <c r="V98" s="162">
        <f ca="1">IF(Cockpit_monthly!$H$3=2,($X$2*(($X$4*K98+$X$5*L98)*$X$6+$X$7)+$X$3)*'Generated data'!$B$6,$X$2*(($X$4*K98+$X$5*L98)*$X$6+$X$7)+$X$3)</f>
        <v>159.89647204726913</v>
      </c>
      <c r="W98" s="162">
        <f t="shared" si="32"/>
        <v>110</v>
      </c>
      <c r="X98" s="162">
        <f t="shared" si="33"/>
        <v>220</v>
      </c>
      <c r="Y98" s="162">
        <f t="shared" ca="1" si="34"/>
        <v>-39.140634147014254</v>
      </c>
      <c r="Z98" s="161"/>
      <c r="AB98" s="153"/>
      <c r="AC98" s="144">
        <f t="shared" ca="1" si="38"/>
        <v>99.217218117600652</v>
      </c>
      <c r="AD98" s="144">
        <f t="shared" si="35"/>
        <v>110</v>
      </c>
      <c r="AE98" s="144">
        <f t="shared" si="36"/>
        <v>220</v>
      </c>
      <c r="AF98" s="144">
        <f t="shared" ca="1" si="37"/>
        <v>21.538619782654223</v>
      </c>
      <c r="AG98" s="143"/>
    </row>
    <row r="99" spans="1:33" s="124" customFormat="1">
      <c r="A99" s="183" t="str">
        <f t="shared" si="39"/>
        <v>Q2 2029</v>
      </c>
      <c r="B99" s="187">
        <v>2029</v>
      </c>
      <c r="C99" s="187">
        <v>2</v>
      </c>
      <c r="D99" s="187">
        <v>4</v>
      </c>
      <c r="E99" s="188">
        <f ca="1">IF(Cockpit_monthly!$H$3=2,(VLOOKUP(B99,'Generated data'!$A$14:$J$23,2,FALSE)*(1+((RAND()*0.4)-0.2)))*'Generated data'!$B$6,VLOOKUP(B99,'Generated data'!$A$14:$J$23,2,FALSE)*(1+((RAND()*0.4)-0.2)))</f>
        <v>104.08295460738091</v>
      </c>
      <c r="F99" s="188">
        <f ca="1">VLOOKUP(B99,'Generated data'!$A$14:$J$23,3,FALSE)*(1+((RAND()*0.4)-0.2))</f>
        <v>81.515436932825139</v>
      </c>
      <c r="G99" s="189">
        <v>143.16999999999999</v>
      </c>
      <c r="H99" s="188">
        <f ca="1">VLOOKUP($B99,'Generated data'!$A$14:$J$23,5,FALSE)*(1+((RAND()*0.4)-0.2))</f>
        <v>131.66814444672352</v>
      </c>
      <c r="I99" s="188">
        <f ca="1">VLOOKUP($B99,'Generated data'!$A$14:$J$23,5,FALSE)*(1+((RAND()*0.4)-0.2))</f>
        <v>150.11312848604584</v>
      </c>
      <c r="J99" s="188">
        <f ca="1">VLOOKUP($B99,'Generated data'!$A$14:$J$23,7,FALSE)*(1+((RAND()*0.4)-0.2))</f>
        <v>198.10658475310137</v>
      </c>
      <c r="K99" s="186">
        <f t="shared" ca="1" si="27"/>
        <v>245.89825058227515</v>
      </c>
      <c r="L99" s="186">
        <f t="shared" ca="1" si="28"/>
        <v>245.89825058227515</v>
      </c>
      <c r="M99" s="188">
        <f ca="1">VLOOKUP($B99,'Generated data'!$A$14:$J$23,8,FALSE)*(1+((RAND()*0.4)-0.2))</f>
        <v>777.01731927420542</v>
      </c>
      <c r="N99" s="153"/>
      <c r="O99" s="144">
        <f ca="1">IF(Cockpit_monthly!$H$3=2,($Q$2*(($Q$4*J99+$Q$5*I99)*$Q$6+$Q$7)+$Q$3)*'Generated data'!$B$6,$Q$2*(($Q$4*J99+$Q$5*I99)*$Q$6+$Q$7)+$Q$3)</f>
        <v>129.81096703751044</v>
      </c>
      <c r="P99" s="144">
        <f t="shared" si="29"/>
        <v>110</v>
      </c>
      <c r="Q99" s="144">
        <f t="shared" si="30"/>
        <v>220</v>
      </c>
      <c r="R99" s="144">
        <f t="shared" ca="1" si="31"/>
        <v>-25.728012430129525</v>
      </c>
      <c r="S99" s="143"/>
      <c r="U99" s="25"/>
      <c r="V99" s="162">
        <f ca="1">IF(Cockpit_monthly!$H$3=2,($X$2*(($X$4*K99+$X$5*L99)*$X$6+$X$7)+$X$3)*'Generated data'!$B$6,$X$2*(($X$4*K99+$X$5*L99)*$X$6+$X$7)+$X$3)</f>
        <v>156.60499176901109</v>
      </c>
      <c r="W99" s="162">
        <f t="shared" si="32"/>
        <v>110</v>
      </c>
      <c r="X99" s="162">
        <f t="shared" si="33"/>
        <v>220</v>
      </c>
      <c r="Y99" s="162">
        <f t="shared" ca="1" si="34"/>
        <v>-52.52203716163018</v>
      </c>
      <c r="Z99" s="161"/>
      <c r="AB99" s="153"/>
      <c r="AC99" s="144">
        <f t="shared" ca="1" si="38"/>
        <v>106.08667704844819</v>
      </c>
      <c r="AD99" s="144">
        <f t="shared" si="35"/>
        <v>110</v>
      </c>
      <c r="AE99" s="144">
        <f t="shared" si="36"/>
        <v>220</v>
      </c>
      <c r="AF99" s="144">
        <f t="shared" ca="1" si="37"/>
        <v>-2.003722441067282</v>
      </c>
      <c r="AG99" s="143"/>
    </row>
    <row r="100" spans="1:33" s="124" customFormat="1">
      <c r="A100" s="183" t="str">
        <f t="shared" si="39"/>
        <v>Q2 2029</v>
      </c>
      <c r="B100" s="187">
        <v>2029</v>
      </c>
      <c r="C100" s="187">
        <v>2</v>
      </c>
      <c r="D100" s="187">
        <v>5</v>
      </c>
      <c r="E100" s="188">
        <f ca="1">IF(Cockpit_monthly!$H$3=2,(VLOOKUP(B100,'Generated data'!$A$14:$J$23,2,FALSE)*(1+((RAND()*0.4)-0.2)))*'Generated data'!$B$6,VLOOKUP(B100,'Generated data'!$A$14:$J$23,2,FALSE)*(1+((RAND()*0.4)-0.2)))</f>
        <v>123.44660392522434</v>
      </c>
      <c r="F100" s="188">
        <f ca="1">VLOOKUP(B100,'Generated data'!$A$14:$J$23,3,FALSE)*(1+((RAND()*0.4)-0.2))</f>
        <v>97.800312432231337</v>
      </c>
      <c r="G100" s="189">
        <v>143.16999999999999</v>
      </c>
      <c r="H100" s="188">
        <f ca="1">VLOOKUP($B100,'Generated data'!$A$14:$J$23,5,FALSE)*(1+((RAND()*0.4)-0.2))</f>
        <v>132.09772354914219</v>
      </c>
      <c r="I100" s="188">
        <f ca="1">VLOOKUP($B100,'Generated data'!$A$14:$J$23,5,FALSE)*(1+((RAND()*0.4)-0.2))</f>
        <v>128.47972958168751</v>
      </c>
      <c r="J100" s="188">
        <f ca="1">VLOOKUP($B100,'Generated data'!$A$14:$J$23,7,FALSE)*(1+((RAND()*0.4)-0.2))</f>
        <v>282.89051089982024</v>
      </c>
      <c r="K100" s="186">
        <f t="shared" ca="1" si="27"/>
        <v>227.64891753769606</v>
      </c>
      <c r="L100" s="186">
        <f t="shared" ca="1" si="28"/>
        <v>227.64891753769606</v>
      </c>
      <c r="M100" s="188">
        <f ca="1">VLOOKUP($B100,'Generated data'!$A$14:$J$23,8,FALSE)*(1+((RAND()*0.4)-0.2))</f>
        <v>776.22555969633402</v>
      </c>
      <c r="N100" s="153"/>
      <c r="O100" s="144">
        <f ca="1">IF(Cockpit_monthly!$H$3=2,($Q$2*(($Q$4*J100+$Q$5*I100)*$Q$6+$Q$7)+$Q$3)*'Generated data'!$B$6,$Q$2*(($Q$4*J100+$Q$5*I100)*$Q$6+$Q$7)+$Q$3)</f>
        <v>152.4873616203792</v>
      </c>
      <c r="P100" s="144">
        <f t="shared" si="29"/>
        <v>110</v>
      </c>
      <c r="Q100" s="144">
        <f t="shared" si="30"/>
        <v>220</v>
      </c>
      <c r="R100" s="144">
        <f t="shared" ca="1" si="31"/>
        <v>-29.040757695154866</v>
      </c>
      <c r="S100" s="143"/>
      <c r="U100" s="25"/>
      <c r="V100" s="162">
        <f ca="1">IF(Cockpit_monthly!$H$3=2,($X$2*(($X$4*K100+$X$5*L100)*$X$6+$X$7)+$X$3)*'Generated data'!$B$6,$X$2*(($X$4*K100+$X$5*L100)*$X$6+$X$7)+$X$3)</f>
        <v>148.17379990241557</v>
      </c>
      <c r="W100" s="162">
        <f t="shared" si="32"/>
        <v>110</v>
      </c>
      <c r="X100" s="162">
        <f t="shared" si="33"/>
        <v>220</v>
      </c>
      <c r="Y100" s="162">
        <f t="shared" ca="1" si="34"/>
        <v>-24.727195977191229</v>
      </c>
      <c r="Z100" s="161"/>
      <c r="AB100" s="153"/>
      <c r="AC100" s="144">
        <f t="shared" ca="1" si="38"/>
        <v>92.674354319332608</v>
      </c>
      <c r="AD100" s="144">
        <f t="shared" si="35"/>
        <v>110</v>
      </c>
      <c r="AE100" s="144">
        <f t="shared" si="36"/>
        <v>220</v>
      </c>
      <c r="AF100" s="144">
        <f t="shared" ca="1" si="37"/>
        <v>30.77224960589173</v>
      </c>
      <c r="AG100" s="143"/>
    </row>
    <row r="101" spans="1:33" s="124" customFormat="1">
      <c r="A101" s="183" t="str">
        <f t="shared" si="39"/>
        <v>Q2 2029</v>
      </c>
      <c r="B101" s="187">
        <v>2029</v>
      </c>
      <c r="C101" s="187">
        <v>2</v>
      </c>
      <c r="D101" s="187">
        <v>6</v>
      </c>
      <c r="E101" s="188">
        <f ca="1">IF(Cockpit_monthly!$H$3=2,(VLOOKUP(B101,'Generated data'!$A$14:$J$23,2,FALSE)*(1+((RAND()*0.4)-0.2)))*'Generated data'!$B$6,VLOOKUP(B101,'Generated data'!$A$14:$J$23,2,FALSE)*(1+((RAND()*0.4)-0.2)))</f>
        <v>96.74978331416132</v>
      </c>
      <c r="F101" s="188">
        <f ca="1">VLOOKUP(B101,'Generated data'!$A$14:$J$23,3,FALSE)*(1+((RAND()*0.4)-0.2))</f>
        <v>74.204011702895315</v>
      </c>
      <c r="G101" s="189">
        <v>143.16999999999999</v>
      </c>
      <c r="H101" s="188">
        <f ca="1">VLOOKUP($B101,'Generated data'!$A$14:$J$23,5,FALSE)*(1+((RAND()*0.4)-0.2))</f>
        <v>146.66292890200936</v>
      </c>
      <c r="I101" s="188">
        <f ca="1">VLOOKUP($B101,'Generated data'!$A$14:$J$23,5,FALSE)*(1+((RAND()*0.4)-0.2))</f>
        <v>141.36030798563434</v>
      </c>
      <c r="J101" s="188">
        <f ca="1">VLOOKUP($B101,'Generated data'!$A$14:$J$23,7,FALSE)*(1+((RAND()*0.4)-0.2))</f>
        <v>277.14303300786929</v>
      </c>
      <c r="K101" s="186">
        <f t="shared" ca="1" si="27"/>
        <v>252.87851910764718</v>
      </c>
      <c r="L101" s="186">
        <f t="shared" ca="1" si="28"/>
        <v>252.87851910764718</v>
      </c>
      <c r="M101" s="188">
        <f ca="1">VLOOKUP($B101,'Generated data'!$A$14:$J$23,8,FALSE)*(1+((RAND()*0.4)-0.2))</f>
        <v>707.8454876946131</v>
      </c>
      <c r="N101" s="153"/>
      <c r="O101" s="144">
        <f ca="1">IF(Cockpit_monthly!$H$3=2,($Q$2*(($Q$4*J101+$Q$5*I101)*$Q$6+$Q$7)+$Q$3)*'Generated data'!$B$6,$Q$2*(($Q$4*J101+$Q$5*I101)*$Q$6+$Q$7)+$Q$3)</f>
        <v>152.41912445001429</v>
      </c>
      <c r="P101" s="144">
        <f t="shared" si="29"/>
        <v>110</v>
      </c>
      <c r="Q101" s="144">
        <f t="shared" si="30"/>
        <v>220</v>
      </c>
      <c r="R101" s="144">
        <f t="shared" ca="1" si="31"/>
        <v>-55.669341135852974</v>
      </c>
      <c r="S101" s="143"/>
      <c r="U101" s="25"/>
      <c r="V101" s="162">
        <f ca="1">IF(Cockpit_monthly!$H$3=2,($X$2*(($X$4*K101+$X$5*L101)*$X$6+$X$7)+$X$3)*'Generated data'!$B$6,$X$2*(($X$4*K101+$X$5*L101)*$X$6+$X$7)+$X$3)</f>
        <v>159.82987582773296</v>
      </c>
      <c r="W101" s="162">
        <f t="shared" si="32"/>
        <v>110</v>
      </c>
      <c r="X101" s="162">
        <f t="shared" si="33"/>
        <v>220</v>
      </c>
      <c r="Y101" s="162">
        <f t="shared" ca="1" si="34"/>
        <v>-63.080092513571643</v>
      </c>
      <c r="Z101" s="161"/>
      <c r="AB101" s="153"/>
      <c r="AC101" s="144">
        <f t="shared" ca="1" si="38"/>
        <v>105.94210923026316</v>
      </c>
      <c r="AD101" s="144">
        <f t="shared" si="35"/>
        <v>110</v>
      </c>
      <c r="AE101" s="144">
        <f t="shared" si="36"/>
        <v>220</v>
      </c>
      <c r="AF101" s="144">
        <f t="shared" ca="1" si="37"/>
        <v>-9.1923259161018365</v>
      </c>
      <c r="AG101" s="143"/>
    </row>
    <row r="102" spans="1:33" s="124" customFormat="1">
      <c r="A102" s="183" t="str">
        <f t="shared" si="39"/>
        <v>Q3 2029</v>
      </c>
      <c r="B102" s="187">
        <v>2029</v>
      </c>
      <c r="C102" s="187">
        <v>3</v>
      </c>
      <c r="D102" s="187">
        <v>7</v>
      </c>
      <c r="E102" s="188">
        <f ca="1">IF(Cockpit_monthly!$H$3=2,(VLOOKUP(B102,'Generated data'!$A$14:$J$23,2,FALSE)*(1+((RAND()*0.4)-0.2)))*'Generated data'!$B$6,VLOOKUP(B102,'Generated data'!$A$14:$J$23,2,FALSE)*(1+((RAND()*0.4)-0.2)))</f>
        <v>88.353275565370154</v>
      </c>
      <c r="F102" s="188">
        <f ca="1">VLOOKUP(B102,'Generated data'!$A$14:$J$23,3,FALSE)*(1+((RAND()*0.4)-0.2))</f>
        <v>73.150695054459305</v>
      </c>
      <c r="G102" s="189">
        <v>143.16999999999999</v>
      </c>
      <c r="H102" s="188">
        <f ca="1">VLOOKUP($B102,'Generated data'!$A$14:$J$23,5,FALSE)*(1+((RAND()*0.4)-0.2))</f>
        <v>145.87170879656037</v>
      </c>
      <c r="I102" s="188">
        <f ca="1">VLOOKUP($B102,'Generated data'!$A$14:$J$23,5,FALSE)*(1+((RAND()*0.4)-0.2))</f>
        <v>154.90088252198368</v>
      </c>
      <c r="J102" s="188">
        <f ca="1">VLOOKUP($B102,'Generated data'!$A$14:$J$23,7,FALSE)*(1+((RAND()*0.4)-0.2))</f>
        <v>221.29197276301448</v>
      </c>
      <c r="K102" s="186">
        <f t="shared" ca="1" si="27"/>
        <v>252.71337622026363</v>
      </c>
      <c r="L102" s="186">
        <f t="shared" ca="1" si="28"/>
        <v>252.71337622026363</v>
      </c>
      <c r="M102" s="188">
        <f ca="1">VLOOKUP($B102,'Generated data'!$A$14:$J$23,8,FALSE)*(1+((RAND()*0.4)-0.2))</f>
        <v>818.80169404145522</v>
      </c>
      <c r="N102" s="153"/>
      <c r="O102" s="144">
        <f ca="1">IF(Cockpit_monthly!$H$3=2,($Q$2*(($Q$4*J102+$Q$5*I102)*$Q$6+$Q$7)+$Q$3)*'Generated data'!$B$6,$Q$2*(($Q$4*J102+$Q$5*I102)*$Q$6+$Q$7)+$Q$3)</f>
        <v>137.38972300131255</v>
      </c>
      <c r="P102" s="144">
        <f t="shared" si="29"/>
        <v>110</v>
      </c>
      <c r="Q102" s="144">
        <f t="shared" si="30"/>
        <v>220</v>
      </c>
      <c r="R102" s="144">
        <f t="shared" ca="1" si="31"/>
        <v>-49.036447435942392</v>
      </c>
      <c r="S102" s="143"/>
      <c r="U102" s="25"/>
      <c r="V102" s="162">
        <f ca="1">IF(Cockpit_monthly!$H$3=2,($X$2*(($X$4*K102+$X$5*L102)*$X$6+$X$7)+$X$3)*'Generated data'!$B$6,$X$2*(($X$4*K102+$X$5*L102)*$X$6+$X$7)+$X$3)</f>
        <v>159.75357981376177</v>
      </c>
      <c r="W102" s="162">
        <f t="shared" si="32"/>
        <v>110</v>
      </c>
      <c r="X102" s="162">
        <f t="shared" si="33"/>
        <v>220</v>
      </c>
      <c r="Y102" s="162">
        <f t="shared" ca="1" si="34"/>
        <v>-71.40030424839162</v>
      </c>
      <c r="Z102" s="161"/>
      <c r="AB102" s="153"/>
      <c r="AC102" s="144">
        <f t="shared" ca="1" si="38"/>
        <v>89.823083723281428</v>
      </c>
      <c r="AD102" s="144">
        <f t="shared" si="35"/>
        <v>110</v>
      </c>
      <c r="AE102" s="144">
        <f t="shared" si="36"/>
        <v>220</v>
      </c>
      <c r="AF102" s="144">
        <f t="shared" ca="1" si="37"/>
        <v>-1.4698081579112738</v>
      </c>
      <c r="AG102" s="143"/>
    </row>
    <row r="103" spans="1:33" s="124" customFormat="1">
      <c r="A103" s="183" t="str">
        <f t="shared" si="39"/>
        <v>Q3 2029</v>
      </c>
      <c r="B103" s="187">
        <v>2029</v>
      </c>
      <c r="C103" s="187">
        <v>3</v>
      </c>
      <c r="D103" s="187">
        <v>8</v>
      </c>
      <c r="E103" s="188">
        <f ca="1">IF(Cockpit_monthly!$H$3=2,(VLOOKUP(B103,'Generated data'!$A$14:$J$23,2,FALSE)*(1+((RAND()*0.4)-0.2)))*'Generated data'!$B$6,VLOOKUP(B103,'Generated data'!$A$14:$J$23,2,FALSE)*(1+((RAND()*0.4)-0.2)))</f>
        <v>96.254117903638146</v>
      </c>
      <c r="F103" s="188">
        <f ca="1">VLOOKUP(B103,'Generated data'!$A$14:$J$23,3,FALSE)*(1+((RAND()*0.4)-0.2))</f>
        <v>98.698863020303691</v>
      </c>
      <c r="G103" s="189">
        <v>143.16999999999999</v>
      </c>
      <c r="H103" s="188">
        <f ca="1">VLOOKUP($B103,'Generated data'!$A$14:$J$23,5,FALSE)*(1+((RAND()*0.4)-0.2))</f>
        <v>122.35546244299177</v>
      </c>
      <c r="I103" s="188">
        <f ca="1">VLOOKUP($B103,'Generated data'!$A$14:$J$23,5,FALSE)*(1+((RAND()*0.4)-0.2))</f>
        <v>146.83544159303833</v>
      </c>
      <c r="J103" s="188">
        <f ca="1">VLOOKUP($B103,'Generated data'!$A$14:$J$23,7,FALSE)*(1+((RAND()*0.4)-0.2))</f>
        <v>253.87136484003167</v>
      </c>
      <c r="K103" s="186">
        <f t="shared" ca="1" si="27"/>
        <v>260.44183889023469</v>
      </c>
      <c r="L103" s="186">
        <f t="shared" ca="1" si="28"/>
        <v>260.44183889023469</v>
      </c>
      <c r="M103" s="188">
        <f ca="1">VLOOKUP($B103,'Generated data'!$A$14:$J$23,8,FALSE)*(1+((RAND()*0.4)-0.2))</f>
        <v>733.14931370365252</v>
      </c>
      <c r="N103" s="153"/>
      <c r="O103" s="144">
        <f ca="1">IF(Cockpit_monthly!$H$3=2,($Q$2*(($Q$4*J103+$Q$5*I103)*$Q$6+$Q$7)+$Q$3)*'Generated data'!$B$6,$Q$2*(($Q$4*J103+$Q$5*I103)*$Q$6+$Q$7)+$Q$3)</f>
        <v>146.13529219448554</v>
      </c>
      <c r="P103" s="144">
        <f t="shared" si="29"/>
        <v>110</v>
      </c>
      <c r="Q103" s="144">
        <f t="shared" si="30"/>
        <v>220</v>
      </c>
      <c r="R103" s="144">
        <f t="shared" ca="1" si="31"/>
        <v>-49.881174290847397</v>
      </c>
      <c r="S103" s="143"/>
      <c r="U103" s="25"/>
      <c r="V103" s="162">
        <f ca="1">IF(Cockpit_monthly!$H$3=2,($X$2*(($X$4*K103+$X$5*L103)*$X$6+$X$7)+$X$3)*'Generated data'!$B$6,$X$2*(($X$4*K103+$X$5*L103)*$X$6+$X$7)+$X$3)</f>
        <v>163.3241295672884</v>
      </c>
      <c r="W103" s="162">
        <f t="shared" si="32"/>
        <v>110</v>
      </c>
      <c r="X103" s="162">
        <f t="shared" si="33"/>
        <v>220</v>
      </c>
      <c r="Y103" s="162">
        <f t="shared" ca="1" si="34"/>
        <v>-67.070011663650249</v>
      </c>
      <c r="Z103" s="161"/>
      <c r="AB103" s="153"/>
      <c r="AC103" s="144">
        <f t="shared" ca="1" si="38"/>
        <v>88.455026828425062</v>
      </c>
      <c r="AD103" s="144">
        <f t="shared" si="35"/>
        <v>110</v>
      </c>
      <c r="AE103" s="144">
        <f t="shared" si="36"/>
        <v>220</v>
      </c>
      <c r="AF103" s="144">
        <f t="shared" ca="1" si="37"/>
        <v>7.7990910752130844</v>
      </c>
      <c r="AG103" s="143"/>
    </row>
    <row r="104" spans="1:33" s="124" customFormat="1">
      <c r="A104" s="183" t="str">
        <f t="shared" si="39"/>
        <v>Q3 2029</v>
      </c>
      <c r="B104" s="187">
        <v>2029</v>
      </c>
      <c r="C104" s="187">
        <v>3</v>
      </c>
      <c r="D104" s="187">
        <v>9</v>
      </c>
      <c r="E104" s="188">
        <f ca="1">IF(Cockpit_monthly!$H$3=2,(VLOOKUP(B104,'Generated data'!$A$14:$J$23,2,FALSE)*(1+((RAND()*0.4)-0.2)))*'Generated data'!$B$6,VLOOKUP(B104,'Generated data'!$A$14:$J$23,2,FALSE)*(1+((RAND()*0.4)-0.2)))</f>
        <v>98.366857596986833</v>
      </c>
      <c r="F104" s="188">
        <f ca="1">VLOOKUP(B104,'Generated data'!$A$14:$J$23,3,FALSE)*(1+((RAND()*0.4)-0.2))</f>
        <v>68.798054749824104</v>
      </c>
      <c r="G104" s="189">
        <v>143.16999999999999</v>
      </c>
      <c r="H104" s="188">
        <f ca="1">VLOOKUP($B104,'Generated data'!$A$14:$J$23,5,FALSE)*(1+((RAND()*0.4)-0.2))</f>
        <v>121.35506817761919</v>
      </c>
      <c r="I104" s="188">
        <f ca="1">VLOOKUP($B104,'Generated data'!$A$14:$J$23,5,FALSE)*(1+((RAND()*0.4)-0.2))</f>
        <v>154.83372440522768</v>
      </c>
      <c r="J104" s="188">
        <f ca="1">VLOOKUP($B104,'Generated data'!$A$14:$J$23,7,FALSE)*(1+((RAND()*0.4)-0.2))</f>
        <v>214.60935942961208</v>
      </c>
      <c r="K104" s="186">
        <f t="shared" ca="1" si="27"/>
        <v>250.76879020363847</v>
      </c>
      <c r="L104" s="186">
        <f t="shared" ca="1" si="28"/>
        <v>250.76879020363847</v>
      </c>
      <c r="M104" s="188">
        <f ca="1">VLOOKUP($B104,'Generated data'!$A$14:$J$23,8,FALSE)*(1+((RAND()*0.4)-0.2))</f>
        <v>773.54680115090252</v>
      </c>
      <c r="N104" s="153"/>
      <c r="O104" s="144">
        <f ca="1">IF(Cockpit_monthly!$H$3=2,($Q$2*(($Q$4*J104+$Q$5*I104)*$Q$6+$Q$7)+$Q$3)*'Generated data'!$B$6,$Q$2*(($Q$4*J104+$Q$5*I104)*$Q$6+$Q$7)+$Q$3)</f>
        <v>135.37429096766533</v>
      </c>
      <c r="P104" s="144">
        <f t="shared" si="29"/>
        <v>110</v>
      </c>
      <c r="Q104" s="144">
        <f t="shared" si="30"/>
        <v>220</v>
      </c>
      <c r="R104" s="144">
        <f t="shared" ca="1" si="31"/>
        <v>-37.007433370678498</v>
      </c>
      <c r="S104" s="143"/>
      <c r="U104" s="25"/>
      <c r="V104" s="162">
        <f ca="1">IF(Cockpit_monthly!$H$3=2,($X$2*(($X$4*K104+$X$5*L104)*$X$6+$X$7)+$X$3)*'Generated data'!$B$6,$X$2*(($X$4*K104+$X$5*L104)*$X$6+$X$7)+$X$3)</f>
        <v>158.85518107408097</v>
      </c>
      <c r="W104" s="162">
        <f t="shared" si="32"/>
        <v>110</v>
      </c>
      <c r="X104" s="162">
        <f t="shared" si="33"/>
        <v>220</v>
      </c>
      <c r="Y104" s="162">
        <f t="shared" ca="1" si="34"/>
        <v>-60.488323477094141</v>
      </c>
      <c r="Z104" s="161"/>
      <c r="AB104" s="153"/>
      <c r="AC104" s="144">
        <f t="shared" ca="1" si="38"/>
        <v>103.30794564900803</v>
      </c>
      <c r="AD104" s="144">
        <f t="shared" si="35"/>
        <v>110</v>
      </c>
      <c r="AE104" s="144">
        <f t="shared" si="36"/>
        <v>220</v>
      </c>
      <c r="AF104" s="144">
        <f t="shared" ca="1" si="37"/>
        <v>-4.9410880520212004</v>
      </c>
      <c r="AG104" s="143"/>
    </row>
    <row r="105" spans="1:33" s="124" customFormat="1">
      <c r="A105" s="183" t="str">
        <f t="shared" si="39"/>
        <v>Q4 2029</v>
      </c>
      <c r="B105" s="187">
        <v>2029</v>
      </c>
      <c r="C105" s="187">
        <v>4</v>
      </c>
      <c r="D105" s="187">
        <v>10</v>
      </c>
      <c r="E105" s="188">
        <f ca="1">IF(Cockpit_monthly!$H$3=2,(VLOOKUP(B105,'Generated data'!$A$14:$J$23,2,FALSE)*(1+((RAND()*0.4)-0.2)))*'Generated data'!$B$6,VLOOKUP(B105,'Generated data'!$A$14:$J$23,2,FALSE)*(1+((RAND()*0.4)-0.2)))</f>
        <v>107.70249573359348</v>
      </c>
      <c r="F105" s="188">
        <f ca="1">VLOOKUP(B105,'Generated data'!$A$14:$J$23,3,FALSE)*(1+((RAND()*0.4)-0.2))</f>
        <v>90.317864787137239</v>
      </c>
      <c r="G105" s="189">
        <v>143.16999999999999</v>
      </c>
      <c r="H105" s="188">
        <f ca="1">VLOOKUP($B105,'Generated data'!$A$14:$J$23,5,FALSE)*(1+((RAND()*0.4)-0.2))</f>
        <v>160.92024422413408</v>
      </c>
      <c r="I105" s="188">
        <f ca="1">VLOOKUP($B105,'Generated data'!$A$14:$J$23,5,FALSE)*(1+((RAND()*0.4)-0.2))</f>
        <v>144.4874560868262</v>
      </c>
      <c r="J105" s="188">
        <f ca="1">VLOOKUP($B105,'Generated data'!$A$14:$J$23,7,FALSE)*(1+((RAND()*0.4)-0.2))</f>
        <v>215.63207730997939</v>
      </c>
      <c r="K105" s="186">
        <f t="shared" ca="1" si="27"/>
        <v>229.9242323442194</v>
      </c>
      <c r="L105" s="186">
        <f t="shared" ca="1" si="28"/>
        <v>229.9242323442194</v>
      </c>
      <c r="M105" s="188">
        <f ca="1">VLOOKUP($B105,'Generated data'!$A$14:$J$23,8,FALSE)*(1+((RAND()*0.4)-0.2))</f>
        <v>908.70755383131313</v>
      </c>
      <c r="N105" s="153"/>
      <c r="O105" s="144">
        <f ca="1">IF(Cockpit_monthly!$H$3=2,($Q$2*(($Q$4*J105+$Q$5*I105)*$Q$6+$Q$7)+$Q$3)*'Generated data'!$B$6,$Q$2*(($Q$4*J105+$Q$5*I105)*$Q$6+$Q$7)+$Q$3)</f>
        <v>134.34984841456134</v>
      </c>
      <c r="P105" s="144">
        <f t="shared" si="29"/>
        <v>110</v>
      </c>
      <c r="Q105" s="144">
        <f t="shared" si="30"/>
        <v>220</v>
      </c>
      <c r="R105" s="144">
        <f t="shared" ca="1" si="31"/>
        <v>-26.647352680967856</v>
      </c>
      <c r="S105" s="143"/>
      <c r="U105" s="25"/>
      <c r="V105" s="162">
        <f ca="1">IF(Cockpit_monthly!$H$3=2,($X$2*(($X$4*K105+$X$5*L105)*$X$6+$X$7)+$X$3)*'Generated data'!$B$6,$X$2*(($X$4*K105+$X$5*L105)*$X$6+$X$7)+$X$3)</f>
        <v>149.22499534302935</v>
      </c>
      <c r="W105" s="162">
        <f t="shared" si="32"/>
        <v>110</v>
      </c>
      <c r="X105" s="162">
        <f t="shared" si="33"/>
        <v>220</v>
      </c>
      <c r="Y105" s="162">
        <f t="shared" ca="1" si="34"/>
        <v>-41.522499609435869</v>
      </c>
      <c r="Z105" s="161"/>
      <c r="AB105" s="153"/>
      <c r="AC105" s="144">
        <f t="shared" ca="1" si="38"/>
        <v>80.787897577741262</v>
      </c>
      <c r="AD105" s="144">
        <f t="shared" si="35"/>
        <v>110</v>
      </c>
      <c r="AE105" s="144">
        <f t="shared" si="36"/>
        <v>220</v>
      </c>
      <c r="AF105" s="144">
        <f t="shared" ca="1" si="37"/>
        <v>26.914598155852218</v>
      </c>
      <c r="AG105" s="143"/>
    </row>
    <row r="106" spans="1:33" s="124" customFormat="1">
      <c r="A106" s="183" t="str">
        <f t="shared" si="39"/>
        <v>Q4 2029</v>
      </c>
      <c r="B106" s="187">
        <v>2029</v>
      </c>
      <c r="C106" s="187">
        <v>4</v>
      </c>
      <c r="D106" s="187">
        <v>11</v>
      </c>
      <c r="E106" s="188">
        <f ca="1">IF(Cockpit_monthly!$H$3=2,(VLOOKUP(B106,'Generated data'!$A$14:$J$23,2,FALSE)*(1+((RAND()*0.4)-0.2)))*'Generated data'!$B$6,VLOOKUP(B106,'Generated data'!$A$14:$J$23,2,FALSE)*(1+((RAND()*0.4)-0.2)))</f>
        <v>98.697447486981844</v>
      </c>
      <c r="F106" s="188">
        <f ca="1">VLOOKUP(B106,'Generated data'!$A$14:$J$23,3,FALSE)*(1+((RAND()*0.4)-0.2))</f>
        <v>94.252375506361361</v>
      </c>
      <c r="G106" s="189">
        <v>143.16999999999999</v>
      </c>
      <c r="H106" s="188">
        <f ca="1">VLOOKUP($B106,'Generated data'!$A$14:$J$23,5,FALSE)*(1+((RAND()*0.4)-0.2))</f>
        <v>154.47307800399287</v>
      </c>
      <c r="I106" s="188">
        <f ca="1">VLOOKUP($B106,'Generated data'!$A$14:$J$23,5,FALSE)*(1+((RAND()*0.4)-0.2))</f>
        <v>154.50760851009193</v>
      </c>
      <c r="J106" s="188">
        <f ca="1">VLOOKUP($B106,'Generated data'!$A$14:$J$23,7,FALSE)*(1+((RAND()*0.4)-0.2))</f>
        <v>218.29231908418939</v>
      </c>
      <c r="K106" s="186">
        <f t="shared" ca="1" si="27"/>
        <v>228.03760052654104</v>
      </c>
      <c r="L106" s="186">
        <f t="shared" ca="1" si="28"/>
        <v>228.03760052654104</v>
      </c>
      <c r="M106" s="188">
        <f ca="1">VLOOKUP($B106,'Generated data'!$A$14:$J$23,8,FALSE)*(1+((RAND()*0.4)-0.2))</f>
        <v>677.9445603813175</v>
      </c>
      <c r="N106" s="153"/>
      <c r="O106" s="144">
        <f ca="1">IF(Cockpit_monthly!$H$3=2,($Q$2*(($Q$4*J106+$Q$5*I106)*$Q$6+$Q$7)+$Q$3)*'Generated data'!$B$6,$Q$2*(($Q$4*J106+$Q$5*I106)*$Q$6+$Q$7)+$Q$3)</f>
        <v>136.4383126362309</v>
      </c>
      <c r="P106" s="144">
        <f t="shared" si="29"/>
        <v>110</v>
      </c>
      <c r="Q106" s="144">
        <f t="shared" si="30"/>
        <v>220</v>
      </c>
      <c r="R106" s="144">
        <f t="shared" ca="1" si="31"/>
        <v>-37.740865149249061</v>
      </c>
      <c r="S106" s="143"/>
      <c r="U106" s="25"/>
      <c r="V106" s="162">
        <f ca="1">IF(Cockpit_monthly!$H$3=2,($X$2*(($X$4*K106+$X$5*L106)*$X$6+$X$7)+$X$3)*'Generated data'!$B$6,$X$2*(($X$4*K106+$X$5*L106)*$X$6+$X$7)+$X$3)</f>
        <v>148.35337144326198</v>
      </c>
      <c r="W106" s="162">
        <f t="shared" si="32"/>
        <v>110</v>
      </c>
      <c r="X106" s="162">
        <f t="shared" si="33"/>
        <v>220</v>
      </c>
      <c r="Y106" s="162">
        <f t="shared" ca="1" si="34"/>
        <v>-49.655923956280134</v>
      </c>
      <c r="Z106" s="161"/>
      <c r="AB106" s="153"/>
      <c r="AC106" s="144">
        <f t="shared" ca="1" si="38"/>
        <v>105.30757222185942</v>
      </c>
      <c r="AD106" s="144">
        <f t="shared" si="35"/>
        <v>110</v>
      </c>
      <c r="AE106" s="144">
        <f t="shared" si="36"/>
        <v>220</v>
      </c>
      <c r="AF106" s="144">
        <f t="shared" ca="1" si="37"/>
        <v>-6.6101247348775729</v>
      </c>
      <c r="AG106" s="143"/>
    </row>
    <row r="107" spans="1:33" s="124" customFormat="1">
      <c r="A107" s="183" t="str">
        <f t="shared" si="39"/>
        <v>Q4 2029</v>
      </c>
      <c r="B107" s="187">
        <v>2029</v>
      </c>
      <c r="C107" s="187">
        <v>4</v>
      </c>
      <c r="D107" s="187">
        <v>12</v>
      </c>
      <c r="E107" s="188">
        <f ca="1">IF(Cockpit_monthly!$H$3=2,(VLOOKUP(B107,'Generated data'!$A$14:$J$23,2,FALSE)*(1+((RAND()*0.4)-0.2)))*'Generated data'!$B$6,VLOOKUP(B107,'Generated data'!$A$14:$J$23,2,FALSE)*(1+((RAND()*0.4)-0.2)))</f>
        <v>113.45664707094139</v>
      </c>
      <c r="F107" s="188">
        <f ca="1">VLOOKUP(B107,'Generated data'!$A$14:$J$23,3,FALSE)*(1+((RAND()*0.4)-0.2))</f>
        <v>72.909986995473602</v>
      </c>
      <c r="G107" s="189">
        <v>143.16999999999999</v>
      </c>
      <c r="H107" s="188">
        <f ca="1">VLOOKUP($B107,'Generated data'!$A$14:$J$23,5,FALSE)*(1+((RAND()*0.4)-0.2))</f>
        <v>147.33585035544922</v>
      </c>
      <c r="I107" s="188">
        <f ca="1">VLOOKUP($B107,'Generated data'!$A$14:$J$23,5,FALSE)*(1+((RAND()*0.4)-0.2))</f>
        <v>117.55279508921467</v>
      </c>
      <c r="J107" s="188">
        <f ca="1">VLOOKUP($B107,'Generated data'!$A$14:$J$23,7,FALSE)*(1+((RAND()*0.4)-0.2))</f>
        <v>223.45382968914276</v>
      </c>
      <c r="K107" s="186">
        <f t="shared" ca="1" si="27"/>
        <v>216.17791860792696</v>
      </c>
      <c r="L107" s="186">
        <f t="shared" ca="1" si="28"/>
        <v>216.17791860792696</v>
      </c>
      <c r="M107" s="188">
        <f ca="1">VLOOKUP($B107,'Generated data'!$A$14:$J$23,8,FALSE)*(1+((RAND()*0.4)-0.2))</f>
        <v>741.57609833258959</v>
      </c>
      <c r="N107" s="153"/>
      <c r="O107" s="144">
        <f ca="1">IF(Cockpit_monthly!$H$3=2,($Q$2*(($Q$4*J107+$Q$5*I107)*$Q$6+$Q$7)+$Q$3)*'Generated data'!$B$6,$Q$2*(($Q$4*J107+$Q$5*I107)*$Q$6+$Q$7)+$Q$3)</f>
        <v>133.23222978363148</v>
      </c>
      <c r="P107" s="144">
        <f t="shared" si="29"/>
        <v>110</v>
      </c>
      <c r="Q107" s="144">
        <f t="shared" si="30"/>
        <v>220</v>
      </c>
      <c r="R107" s="144">
        <f t="shared" ca="1" si="31"/>
        <v>-19.775582712690095</v>
      </c>
      <c r="S107" s="143"/>
      <c r="U107" s="25"/>
      <c r="V107" s="162">
        <f ca="1">IF(Cockpit_monthly!$H$3=2,($X$2*(($X$4*K107+$X$5*L107)*$X$6+$X$7)+$X$3)*'Generated data'!$B$6,$X$2*(($X$4*K107+$X$5*L107)*$X$6+$X$7)+$X$3)</f>
        <v>142.87419839686225</v>
      </c>
      <c r="W107" s="162">
        <f t="shared" si="32"/>
        <v>110</v>
      </c>
      <c r="X107" s="162">
        <f t="shared" si="33"/>
        <v>220</v>
      </c>
      <c r="Y107" s="162">
        <f t="shared" ca="1" si="34"/>
        <v>-29.417551325920869</v>
      </c>
      <c r="Z107" s="161"/>
      <c r="AB107" s="153"/>
      <c r="AC107" s="144">
        <f t="shared" ca="1" si="38"/>
        <v>106.51876960491869</v>
      </c>
      <c r="AD107" s="144">
        <f t="shared" si="35"/>
        <v>110</v>
      </c>
      <c r="AE107" s="144">
        <f t="shared" si="36"/>
        <v>220</v>
      </c>
      <c r="AF107" s="144">
        <f t="shared" ca="1" si="37"/>
        <v>6.9378774660226981</v>
      </c>
      <c r="AG107" s="143"/>
    </row>
    <row r="108" spans="1:33" s="124" customFormat="1">
      <c r="A108" s="183" t="str">
        <f t="shared" si="39"/>
        <v>Q1 2030</v>
      </c>
      <c r="B108" s="187">
        <v>2030</v>
      </c>
      <c r="C108" s="187">
        <v>1</v>
      </c>
      <c r="D108" s="187">
        <v>1</v>
      </c>
      <c r="E108" s="188">
        <f ca="1">IF(Cockpit_monthly!$H$3=2,(VLOOKUP(B108,'Generated data'!$A$14:$J$23,2,FALSE)*(1+((RAND()*0.4)-0.2)))*'Generated data'!$B$6,VLOOKUP(B108,'Generated data'!$A$14:$J$23,2,FALSE)*(1+((RAND()*0.4)-0.2)))</f>
        <v>114.19289825593782</v>
      </c>
      <c r="F108" s="188">
        <f ca="1">VLOOKUP(B108,'Generated data'!$A$14:$J$23,3,FALSE)*(1+((RAND()*0.4)-0.2))</f>
        <v>104.08852731128255</v>
      </c>
      <c r="G108" s="189">
        <v>143.16999999999999</v>
      </c>
      <c r="H108" s="188">
        <f ca="1">VLOOKUP($B108,'Generated data'!$A$14:$J$23,5,FALSE)*(1+((RAND()*0.4)-0.2))</f>
        <v>125.03849543256433</v>
      </c>
      <c r="I108" s="188">
        <f ca="1">VLOOKUP($B108,'Generated data'!$A$14:$J$23,5,FALSE)*(1+((RAND()*0.4)-0.2))</f>
        <v>119.24134676620012</v>
      </c>
      <c r="J108" s="188">
        <f ca="1">VLOOKUP($B108,'Generated data'!$A$14:$J$23,7,FALSE)*(1+((RAND()*0.4)-0.2))</f>
        <v>285.99867989066485</v>
      </c>
      <c r="K108" s="186">
        <f t="shared" ca="1" si="27"/>
        <v>219.12607536110386</v>
      </c>
      <c r="L108" s="186">
        <f t="shared" ca="1" si="28"/>
        <v>219.12607536110386</v>
      </c>
      <c r="M108" s="188">
        <f ca="1">VLOOKUP($B108,'Generated data'!$A$14:$J$23,8,FALSE)*(1+((RAND()*0.4)-0.2))</f>
        <v>715.97705915787685</v>
      </c>
      <c r="N108" s="153"/>
      <c r="O108" s="144">
        <f ca="1">IF(Cockpit_monthly!$H$3=2,($Q$2*(($Q$4*J108+$Q$5*I108)*$Q$6+$Q$7)+$Q$3)*'Generated data'!$B$6,$Q$2*(($Q$4*J108+$Q$5*I108)*$Q$6+$Q$7)+$Q$3)</f>
        <v>152.23176489997661</v>
      </c>
      <c r="P108" s="144">
        <f t="shared" ref="P108:P139" si="40">$Q$8</f>
        <v>110</v>
      </c>
      <c r="Q108" s="144">
        <f t="shared" ref="Q108:Q139" si="41">$Q$9</f>
        <v>220</v>
      </c>
      <c r="R108" s="144">
        <f t="shared" ref="R108:R139" ca="1" si="42">E108-O108</f>
        <v>-38.038866644038791</v>
      </c>
      <c r="S108" s="143"/>
      <c r="U108" s="25"/>
      <c r="V108" s="162">
        <f ca="1">IF(Cockpit_monthly!$H$3=2,($X$2*(($X$4*K108+$X$5*L108)*$X$6+$X$7)+$X$3)*'Generated data'!$B$6,$X$2*(($X$4*K108+$X$5*L108)*$X$6+$X$7)+$X$3)</f>
        <v>144.23624681682998</v>
      </c>
      <c r="W108" s="162">
        <f t="shared" ref="W108:W139" si="43">$X$8</f>
        <v>110</v>
      </c>
      <c r="X108" s="162">
        <f t="shared" ref="X108:X139" si="44">$X$9</f>
        <v>220</v>
      </c>
      <c r="Y108" s="162">
        <f t="shared" ref="Y108:Y139" ca="1" si="45">E108-V108</f>
        <v>-30.043348560892156</v>
      </c>
      <c r="Z108" s="161"/>
      <c r="AB108" s="153"/>
      <c r="AC108" s="144">
        <f t="shared" ca="1" si="38"/>
        <v>89.822492671242117</v>
      </c>
      <c r="AD108" s="144">
        <f t="shared" ref="AD108:AD139" si="46">$AE$7</f>
        <v>110</v>
      </c>
      <c r="AE108" s="144">
        <f t="shared" ref="AE108:AE139" si="47">$AE$8</f>
        <v>220</v>
      </c>
      <c r="AF108" s="144">
        <f t="shared" ref="AF108:AF139" ca="1" si="48">E108-AC108</f>
        <v>24.370405584695703</v>
      </c>
      <c r="AG108" s="143"/>
    </row>
    <row r="109" spans="1:33" s="124" customFormat="1">
      <c r="A109" s="183" t="str">
        <f t="shared" si="39"/>
        <v>Q1 2030</v>
      </c>
      <c r="B109" s="187">
        <v>2030</v>
      </c>
      <c r="C109" s="187">
        <v>1</v>
      </c>
      <c r="D109" s="187">
        <v>2</v>
      </c>
      <c r="E109" s="188">
        <f ca="1">IF(Cockpit_monthly!$H$3=2,(VLOOKUP(B109,'Generated data'!$A$14:$J$23,2,FALSE)*(1+((RAND()*0.4)-0.2)))*'Generated data'!$B$6,VLOOKUP(B109,'Generated data'!$A$14:$J$23,2,FALSE)*(1+((RAND()*0.4)-0.2)))</f>
        <v>105.78950230291716</v>
      </c>
      <c r="F109" s="188">
        <f ca="1">VLOOKUP(B109,'Generated data'!$A$14:$J$23,3,FALSE)*(1+((RAND()*0.4)-0.2))</f>
        <v>112.84902212854166</v>
      </c>
      <c r="G109" s="189">
        <v>143.16999999999999</v>
      </c>
      <c r="H109" s="188">
        <f ca="1">VLOOKUP($B109,'Generated data'!$A$14:$J$23,5,FALSE)*(1+((RAND()*0.4)-0.2))</f>
        <v>166.06146640785525</v>
      </c>
      <c r="I109" s="188">
        <f ca="1">VLOOKUP($B109,'Generated data'!$A$14:$J$23,5,FALSE)*(1+((RAND()*0.4)-0.2))</f>
        <v>146.58076696968931</v>
      </c>
      <c r="J109" s="188">
        <f ca="1">VLOOKUP($B109,'Generated data'!$A$14:$J$23,7,FALSE)*(1+((RAND()*0.4)-0.2))</f>
        <v>264.88702596154519</v>
      </c>
      <c r="K109" s="186">
        <f t="shared" ca="1" si="27"/>
        <v>242.58160955466565</v>
      </c>
      <c r="L109" s="186">
        <f t="shared" ca="1" si="28"/>
        <v>242.58160955466565</v>
      </c>
      <c r="M109" s="188">
        <f ca="1">VLOOKUP($B109,'Generated data'!$A$14:$J$23,8,FALSE)*(1+((RAND()*0.4)-0.2))</f>
        <v>906.34513589163839</v>
      </c>
      <c r="N109" s="153"/>
      <c r="O109" s="144">
        <f ca="1">IF(Cockpit_monthly!$H$3=2,($Q$2*(($Q$4*J109+$Q$5*I109)*$Q$6+$Q$7)+$Q$3)*'Generated data'!$B$6,$Q$2*(($Q$4*J109+$Q$5*I109)*$Q$6+$Q$7)+$Q$3)</f>
        <v>149.41051860525104</v>
      </c>
      <c r="P109" s="144">
        <f t="shared" si="40"/>
        <v>110</v>
      </c>
      <c r="Q109" s="144">
        <f t="shared" si="41"/>
        <v>220</v>
      </c>
      <c r="R109" s="144">
        <f t="shared" ca="1" si="42"/>
        <v>-43.621016302333885</v>
      </c>
      <c r="S109" s="143"/>
      <c r="U109" s="25"/>
      <c r="V109" s="162">
        <f ca="1">IF(Cockpit_monthly!$H$3=2,($X$2*(($X$4*K109+$X$5*L109)*$X$6+$X$7)+$X$3)*'Generated data'!$B$6,$X$2*(($X$4*K109+$X$5*L109)*$X$6+$X$7)+$X$3)</f>
        <v>155.07270361425552</v>
      </c>
      <c r="W109" s="162">
        <f t="shared" si="43"/>
        <v>110</v>
      </c>
      <c r="X109" s="162">
        <f t="shared" si="44"/>
        <v>220</v>
      </c>
      <c r="Y109" s="162">
        <f t="shared" ca="1" si="45"/>
        <v>-49.28320131133836</v>
      </c>
      <c r="Z109" s="161"/>
      <c r="AB109" s="153"/>
      <c r="AC109" s="144">
        <f t="shared" ref="AC109:AC140" ca="1" si="49">$AE$2*($AE$3*E108+$AE$4*F108+$AE$5*G108+$AE$6*H108)</f>
        <v>108.78373948277168</v>
      </c>
      <c r="AD109" s="144">
        <f t="shared" si="46"/>
        <v>110</v>
      </c>
      <c r="AE109" s="144">
        <f t="shared" si="47"/>
        <v>220</v>
      </c>
      <c r="AF109" s="144">
        <f t="shared" ca="1" si="48"/>
        <v>-2.9942371798545224</v>
      </c>
      <c r="AG109" s="143"/>
    </row>
    <row r="110" spans="1:33" s="124" customFormat="1">
      <c r="A110" s="183" t="str">
        <f t="shared" si="39"/>
        <v>Q1 2030</v>
      </c>
      <c r="B110" s="187">
        <v>2030</v>
      </c>
      <c r="C110" s="187">
        <v>1</v>
      </c>
      <c r="D110" s="187">
        <v>3</v>
      </c>
      <c r="E110" s="188">
        <f ca="1">IF(Cockpit_monthly!$H$3=2,(VLOOKUP(B110,'Generated data'!$A$14:$J$23,2,FALSE)*(1+((RAND()*0.4)-0.2)))*'Generated data'!$B$6,VLOOKUP(B110,'Generated data'!$A$14:$J$23,2,FALSE)*(1+((RAND()*0.4)-0.2)))</f>
        <v>134.40470513161139</v>
      </c>
      <c r="F110" s="188">
        <f ca="1">VLOOKUP(B110,'Generated data'!$A$14:$J$23,3,FALSE)*(1+((RAND()*0.4)-0.2))</f>
        <v>123.76063399465835</v>
      </c>
      <c r="G110" s="189">
        <v>143.16999999999999</v>
      </c>
      <c r="H110" s="188">
        <f ca="1">VLOOKUP($B110,'Generated data'!$A$14:$J$23,5,FALSE)*(1+((RAND()*0.4)-0.2))</f>
        <v>164.04715977852678</v>
      </c>
      <c r="I110" s="188">
        <f ca="1">VLOOKUP($B110,'Generated data'!$A$14:$J$23,5,FALSE)*(1+((RAND()*0.4)-0.2))</f>
        <v>135.41384328438187</v>
      </c>
      <c r="J110" s="188">
        <f ca="1">VLOOKUP($B110,'Generated data'!$A$14:$J$23,7,FALSE)*(1+((RAND()*0.4)-0.2))</f>
        <v>273.82834887027343</v>
      </c>
      <c r="K110" s="186">
        <f t="shared" ca="1" si="27"/>
        <v>258.11317851378425</v>
      </c>
      <c r="L110" s="186">
        <f t="shared" ca="1" si="28"/>
        <v>258.11317851378425</v>
      </c>
      <c r="M110" s="188">
        <f ca="1">VLOOKUP($B110,'Generated data'!$A$14:$J$23,8,FALSE)*(1+((RAND()*0.4)-0.2))</f>
        <v>625.22781188891292</v>
      </c>
      <c r="N110" s="153"/>
      <c r="O110" s="144">
        <f ca="1">IF(Cockpit_monthly!$H$3=2,($Q$2*(($Q$4*J110+$Q$5*I110)*$Q$6+$Q$7)+$Q$3)*'Generated data'!$B$6,$Q$2*(($Q$4*J110+$Q$5*I110)*$Q$6+$Q$7)+$Q$3)</f>
        <v>150.65841479644308</v>
      </c>
      <c r="P110" s="144">
        <f t="shared" si="40"/>
        <v>110</v>
      </c>
      <c r="Q110" s="144">
        <f t="shared" si="41"/>
        <v>220</v>
      </c>
      <c r="R110" s="144">
        <f t="shared" ca="1" si="42"/>
        <v>-16.253709664831689</v>
      </c>
      <c r="S110" s="143"/>
      <c r="U110" s="25"/>
      <c r="V110" s="162">
        <f ca="1">IF(Cockpit_monthly!$H$3=2,($X$2*(($X$4*K110+$X$5*L110)*$X$6+$X$7)+$X$3)*'Generated data'!$B$6,$X$2*(($X$4*K110+$X$5*L110)*$X$6+$X$7)+$X$3)</f>
        <v>162.24828847336832</v>
      </c>
      <c r="W110" s="162">
        <f t="shared" si="43"/>
        <v>110</v>
      </c>
      <c r="X110" s="162">
        <f t="shared" si="44"/>
        <v>220</v>
      </c>
      <c r="Y110" s="162">
        <f t="shared" ca="1" si="45"/>
        <v>-27.843583341756926</v>
      </c>
      <c r="Z110" s="161"/>
      <c r="AB110" s="153"/>
      <c r="AC110" s="144">
        <f t="shared" ca="1" si="49"/>
        <v>123.13853499312316</v>
      </c>
      <c r="AD110" s="144">
        <f t="shared" si="46"/>
        <v>110</v>
      </c>
      <c r="AE110" s="144">
        <f t="shared" si="47"/>
        <v>220</v>
      </c>
      <c r="AF110" s="144">
        <f t="shared" ca="1" si="48"/>
        <v>11.266170138488235</v>
      </c>
      <c r="AG110" s="143"/>
    </row>
    <row r="111" spans="1:33" s="124" customFormat="1">
      <c r="A111" s="183" t="str">
        <f t="shared" si="39"/>
        <v>Q2 2030</v>
      </c>
      <c r="B111" s="187">
        <v>2030</v>
      </c>
      <c r="C111" s="187">
        <v>2</v>
      </c>
      <c r="D111" s="187">
        <v>4</v>
      </c>
      <c r="E111" s="188">
        <f ca="1">IF(Cockpit_monthly!$H$3=2,(VLOOKUP(B111,'Generated data'!$A$14:$J$23,2,FALSE)*(1+((RAND()*0.4)-0.2)))*'Generated data'!$B$6,VLOOKUP(B111,'Generated data'!$A$14:$J$23,2,FALSE)*(1+((RAND()*0.4)-0.2)))</f>
        <v>113.69927102631623</v>
      </c>
      <c r="F111" s="188">
        <f ca="1">VLOOKUP(B111,'Generated data'!$A$14:$J$23,3,FALSE)*(1+((RAND()*0.4)-0.2))</f>
        <v>98.446722034613657</v>
      </c>
      <c r="G111" s="189">
        <v>143.16999999999999</v>
      </c>
      <c r="H111" s="188">
        <f ca="1">VLOOKUP($B111,'Generated data'!$A$14:$J$23,5,FALSE)*(1+((RAND()*0.4)-0.2))</f>
        <v>159.00195612057973</v>
      </c>
      <c r="I111" s="188">
        <f ca="1">VLOOKUP($B111,'Generated data'!$A$14:$J$23,5,FALSE)*(1+((RAND()*0.4)-0.2))</f>
        <v>152.66864236024972</v>
      </c>
      <c r="J111" s="188">
        <f ca="1">VLOOKUP($B111,'Generated data'!$A$14:$J$23,7,FALSE)*(1+((RAND()*0.4)-0.2))</f>
        <v>308.79108929563722</v>
      </c>
      <c r="K111" s="186">
        <f t="shared" ca="1" si="27"/>
        <v>274.90468490749453</v>
      </c>
      <c r="L111" s="186">
        <f t="shared" ca="1" si="28"/>
        <v>274.90468490749453</v>
      </c>
      <c r="M111" s="188">
        <f ca="1">VLOOKUP($B111,'Generated data'!$A$14:$J$23,8,FALSE)*(1+((RAND()*0.4)-0.2))</f>
        <v>709.67983093581006</v>
      </c>
      <c r="N111" s="153"/>
      <c r="O111" s="144">
        <f ca="1">IF(Cockpit_monthly!$H$3=2,($Q$2*(($Q$4*J111+$Q$5*I111)*$Q$6+$Q$7)+$Q$3)*'Generated data'!$B$6,$Q$2*(($Q$4*J111+$Q$5*I111)*$Q$6+$Q$7)+$Q$3)</f>
        <v>163.37841838724398</v>
      </c>
      <c r="P111" s="144">
        <f t="shared" si="40"/>
        <v>110</v>
      </c>
      <c r="Q111" s="144">
        <f t="shared" si="41"/>
        <v>220</v>
      </c>
      <c r="R111" s="144">
        <f t="shared" ca="1" si="42"/>
        <v>-49.679147360927757</v>
      </c>
      <c r="S111" s="143"/>
      <c r="U111" s="25"/>
      <c r="V111" s="162">
        <f ca="1">IF(Cockpit_monthly!$H$3=2,($X$2*(($X$4*K111+$X$5*L111)*$X$6+$X$7)+$X$3)*'Generated data'!$B$6,$X$2*(($X$4*K111+$X$5*L111)*$X$6+$X$7)+$X$3)</f>
        <v>170.00596442726246</v>
      </c>
      <c r="W111" s="162">
        <f t="shared" si="43"/>
        <v>110</v>
      </c>
      <c r="X111" s="162">
        <f t="shared" si="44"/>
        <v>220</v>
      </c>
      <c r="Y111" s="162">
        <f t="shared" ca="1" si="45"/>
        <v>-56.30669340094623</v>
      </c>
      <c r="Z111" s="161"/>
      <c r="AB111" s="153"/>
      <c r="AC111" s="144">
        <f t="shared" ca="1" si="49"/>
        <v>132.35014270827969</v>
      </c>
      <c r="AD111" s="144">
        <f t="shared" si="46"/>
        <v>110</v>
      </c>
      <c r="AE111" s="144">
        <f t="shared" si="47"/>
        <v>220</v>
      </c>
      <c r="AF111" s="144">
        <f t="shared" ca="1" si="48"/>
        <v>-18.650871681963466</v>
      </c>
      <c r="AG111" s="143"/>
    </row>
    <row r="112" spans="1:33" s="124" customFormat="1">
      <c r="A112" s="183" t="str">
        <f t="shared" si="39"/>
        <v>Q2 2030</v>
      </c>
      <c r="B112" s="187">
        <v>2030</v>
      </c>
      <c r="C112" s="187">
        <v>2</v>
      </c>
      <c r="D112" s="187">
        <v>5</v>
      </c>
      <c r="E112" s="188">
        <f ca="1">IF(Cockpit_monthly!$H$3=2,(VLOOKUP(B112,'Generated data'!$A$14:$J$23,2,FALSE)*(1+((RAND()*0.4)-0.2)))*'Generated data'!$B$6,VLOOKUP(B112,'Generated data'!$A$14:$J$23,2,FALSE)*(1+((RAND()*0.4)-0.2)))</f>
        <v>106.57286381763595</v>
      </c>
      <c r="F112" s="188">
        <f ca="1">VLOOKUP(B112,'Generated data'!$A$14:$J$23,3,FALSE)*(1+((RAND()*0.4)-0.2))</f>
        <v>97.05843597904871</v>
      </c>
      <c r="G112" s="189">
        <v>143.16999999999999</v>
      </c>
      <c r="H112" s="188">
        <f ca="1">VLOOKUP($B112,'Generated data'!$A$14:$J$23,5,FALSE)*(1+((RAND()*0.4)-0.2))</f>
        <v>122.31497140261484</v>
      </c>
      <c r="I112" s="188">
        <f ca="1">VLOOKUP($B112,'Generated data'!$A$14:$J$23,5,FALSE)*(1+((RAND()*0.4)-0.2))</f>
        <v>114.63542199942701</v>
      </c>
      <c r="J112" s="188">
        <f ca="1">VLOOKUP($B112,'Generated data'!$A$14:$J$23,7,FALSE)*(1+((RAND()*0.4)-0.2))</f>
        <v>280.33984148767661</v>
      </c>
      <c r="K112" s="186">
        <f t="shared" ca="1" si="27"/>
        <v>282.50215470915197</v>
      </c>
      <c r="L112" s="186">
        <f t="shared" ca="1" si="28"/>
        <v>282.50215470915197</v>
      </c>
      <c r="M112" s="188">
        <f ca="1">VLOOKUP($B112,'Generated data'!$A$14:$J$23,8,FALSE)*(1+((RAND()*0.4)-0.2))</f>
        <v>663.4169834488124</v>
      </c>
      <c r="N112" s="153"/>
      <c r="O112" s="144">
        <f ca="1">IF(Cockpit_monthly!$H$3=2,($Q$2*(($Q$4*J112+$Q$5*I112)*$Q$6+$Q$7)+$Q$3)*'Generated data'!$B$6,$Q$2*(($Q$4*J112+$Q$5*I112)*$Q$6+$Q$7)+$Q$3)</f>
        <v>149.93963321007556</v>
      </c>
      <c r="P112" s="144">
        <f t="shared" si="40"/>
        <v>110</v>
      </c>
      <c r="Q112" s="144">
        <f t="shared" si="41"/>
        <v>220</v>
      </c>
      <c r="R112" s="144">
        <f t="shared" ca="1" si="42"/>
        <v>-43.366769392439608</v>
      </c>
      <c r="S112" s="143"/>
      <c r="U112" s="25"/>
      <c r="V112" s="162">
        <f ca="1">IF(Cockpit_monthly!$H$3=2,($X$2*(($X$4*K112+$X$5*L112)*$X$6+$X$7)+$X$3)*'Generated data'!$B$6,$X$2*(($X$4*K112+$X$5*L112)*$X$6+$X$7)+$X$3)</f>
        <v>173.51599547562822</v>
      </c>
      <c r="W112" s="162">
        <f t="shared" si="43"/>
        <v>110</v>
      </c>
      <c r="X112" s="162">
        <f t="shared" si="44"/>
        <v>220</v>
      </c>
      <c r="Y112" s="162">
        <f t="shared" ca="1" si="45"/>
        <v>-66.943131657992268</v>
      </c>
      <c r="Z112" s="161"/>
      <c r="AB112" s="153"/>
      <c r="AC112" s="144">
        <f t="shared" ca="1" si="49"/>
        <v>111.32039630139201</v>
      </c>
      <c r="AD112" s="144">
        <f t="shared" si="46"/>
        <v>110</v>
      </c>
      <c r="AE112" s="144">
        <f t="shared" si="47"/>
        <v>220</v>
      </c>
      <c r="AF112" s="144">
        <f t="shared" ca="1" si="48"/>
        <v>-4.7475324837560606</v>
      </c>
      <c r="AG112" s="143"/>
    </row>
    <row r="113" spans="1:33" s="124" customFormat="1">
      <c r="A113" s="183" t="str">
        <f t="shared" si="39"/>
        <v>Q2 2030</v>
      </c>
      <c r="B113" s="187">
        <v>2030</v>
      </c>
      <c r="C113" s="187">
        <v>2</v>
      </c>
      <c r="D113" s="187">
        <v>6</v>
      </c>
      <c r="E113" s="188">
        <f ca="1">IF(Cockpit_monthly!$H$3=2,(VLOOKUP(B113,'Generated data'!$A$14:$J$23,2,FALSE)*(1+((RAND()*0.4)-0.2)))*'Generated data'!$B$6,VLOOKUP(B113,'Generated data'!$A$14:$J$23,2,FALSE)*(1+((RAND()*0.4)-0.2)))</f>
        <v>109.55684240018499</v>
      </c>
      <c r="F113" s="188">
        <f ca="1">VLOOKUP(B113,'Generated data'!$A$14:$J$23,3,FALSE)*(1+((RAND()*0.4)-0.2))</f>
        <v>112.86013030512636</v>
      </c>
      <c r="G113" s="189">
        <v>143.16999999999999</v>
      </c>
      <c r="H113" s="188">
        <f ca="1">VLOOKUP($B113,'Generated data'!$A$14:$J$23,5,FALSE)*(1+((RAND()*0.4)-0.2))</f>
        <v>135.94567400004138</v>
      </c>
      <c r="I113" s="188">
        <f ca="1">VLOOKUP($B113,'Generated data'!$A$14:$J$23,5,FALSE)*(1+((RAND()*0.4)-0.2))</f>
        <v>127.13106140007511</v>
      </c>
      <c r="J113" s="188">
        <f ca="1">VLOOKUP($B113,'Generated data'!$A$14:$J$23,7,FALSE)*(1+((RAND()*0.4)-0.2))</f>
        <v>227.54008208217769</v>
      </c>
      <c r="K113" s="186">
        <f t="shared" ca="1" si="27"/>
        <v>287.65309321786242</v>
      </c>
      <c r="L113" s="186">
        <f t="shared" ca="1" si="28"/>
        <v>287.65309321786242</v>
      </c>
      <c r="M113" s="188">
        <f ca="1">VLOOKUP($B113,'Generated data'!$A$14:$J$23,8,FALSE)*(1+((RAND()*0.4)-0.2))</f>
        <v>828.79115061969958</v>
      </c>
      <c r="N113" s="153"/>
      <c r="O113" s="144">
        <f ca="1">IF(Cockpit_monthly!$H$3=2,($Q$2*(($Q$4*J113+$Q$5*I113)*$Q$6+$Q$7)+$Q$3)*'Generated data'!$B$6,$Q$2*(($Q$4*J113+$Q$5*I113)*$Q$6+$Q$7)+$Q$3)</f>
        <v>135.69205425146762</v>
      </c>
      <c r="P113" s="144">
        <f t="shared" si="40"/>
        <v>110</v>
      </c>
      <c r="Q113" s="144">
        <f t="shared" si="41"/>
        <v>220</v>
      </c>
      <c r="R113" s="144">
        <f t="shared" ca="1" si="42"/>
        <v>-26.135211851282634</v>
      </c>
      <c r="S113" s="143"/>
      <c r="U113" s="25"/>
      <c r="V113" s="162">
        <f ca="1">IF(Cockpit_monthly!$H$3=2,($X$2*(($X$4*K113+$X$5*L113)*$X$6+$X$7)+$X$3)*'Generated data'!$B$6,$X$2*(($X$4*K113+$X$5*L113)*$X$6+$X$7)+$X$3)</f>
        <v>175.89572906665242</v>
      </c>
      <c r="W113" s="162">
        <f t="shared" si="43"/>
        <v>110</v>
      </c>
      <c r="X113" s="162">
        <f t="shared" si="44"/>
        <v>220</v>
      </c>
      <c r="Y113" s="162">
        <f t="shared" ca="1" si="45"/>
        <v>-66.338886666467431</v>
      </c>
      <c r="Z113" s="161"/>
      <c r="AB113" s="153"/>
      <c r="AC113" s="144">
        <f t="shared" ca="1" si="49"/>
        <v>102.58546445569129</v>
      </c>
      <c r="AD113" s="144">
        <f t="shared" si="46"/>
        <v>110</v>
      </c>
      <c r="AE113" s="144">
        <f t="shared" si="47"/>
        <v>220</v>
      </c>
      <c r="AF113" s="144">
        <f t="shared" ca="1" si="48"/>
        <v>6.9713779444936961</v>
      </c>
      <c r="AG113" s="143"/>
    </row>
    <row r="114" spans="1:33" s="124" customFormat="1">
      <c r="A114" s="183" t="str">
        <f t="shared" si="39"/>
        <v>Q3 2030</v>
      </c>
      <c r="B114" s="187">
        <v>2030</v>
      </c>
      <c r="C114" s="187">
        <v>3</v>
      </c>
      <c r="D114" s="187">
        <v>7</v>
      </c>
      <c r="E114" s="188">
        <f ca="1">IF(Cockpit_monthly!$H$3=2,(VLOOKUP(B114,'Generated data'!$A$14:$J$23,2,FALSE)*(1+((RAND()*0.4)-0.2)))*'Generated data'!$B$6,VLOOKUP(B114,'Generated data'!$A$14:$J$23,2,FALSE)*(1+((RAND()*0.4)-0.2)))</f>
        <v>152.59667106086383</v>
      </c>
      <c r="F114" s="188">
        <f ca="1">VLOOKUP(B114,'Generated data'!$A$14:$J$23,3,FALSE)*(1+((RAND()*0.4)-0.2))</f>
        <v>94.227015927885347</v>
      </c>
      <c r="G114" s="189">
        <v>143.16999999999999</v>
      </c>
      <c r="H114" s="188">
        <f ca="1">VLOOKUP($B114,'Generated data'!$A$14:$J$23,5,FALSE)*(1+((RAND()*0.4)-0.2))</f>
        <v>120.75656666139568</v>
      </c>
      <c r="I114" s="188">
        <f ca="1">VLOOKUP($B114,'Generated data'!$A$14:$J$23,5,FALSE)*(1+((RAND()*0.4)-0.2))</f>
        <v>139.43063622996041</v>
      </c>
      <c r="J114" s="188">
        <f ca="1">VLOOKUP($B114,'Generated data'!$A$14:$J$23,7,FALSE)*(1+((RAND()*0.4)-0.2))</f>
        <v>317.75645784790538</v>
      </c>
      <c r="K114" s="186">
        <f t="shared" ca="1" si="27"/>
        <v>272.22367095516387</v>
      </c>
      <c r="L114" s="186">
        <f t="shared" ca="1" si="28"/>
        <v>272.22367095516387</v>
      </c>
      <c r="M114" s="188">
        <f ca="1">VLOOKUP($B114,'Generated data'!$A$14:$J$23,8,FALSE)*(1+((RAND()*0.4)-0.2))</f>
        <v>904.77992016185203</v>
      </c>
      <c r="N114" s="153"/>
      <c r="O114" s="144">
        <f ca="1">IF(Cockpit_monthly!$H$3=2,($Q$2*(($Q$4*J114+$Q$5*I114)*$Q$6+$Q$7)+$Q$3)*'Generated data'!$B$6,$Q$2*(($Q$4*J114+$Q$5*I114)*$Q$6+$Q$7)+$Q$3)</f>
        <v>164.36698717452188</v>
      </c>
      <c r="P114" s="144">
        <f t="shared" si="40"/>
        <v>110</v>
      </c>
      <c r="Q114" s="144">
        <f t="shared" si="41"/>
        <v>220</v>
      </c>
      <c r="R114" s="144">
        <f t="shared" ca="1" si="42"/>
        <v>-11.770316113658055</v>
      </c>
      <c r="S114" s="143"/>
      <c r="U114" s="25"/>
      <c r="V114" s="162">
        <f ca="1">IF(Cockpit_monthly!$H$3=2,($X$2*(($X$4*K114+$X$5*L114)*$X$6+$X$7)+$X$3)*'Generated data'!$B$6,$X$2*(($X$4*K114+$X$5*L114)*$X$6+$X$7)+$X$3)</f>
        <v>168.7673359812857</v>
      </c>
      <c r="W114" s="162">
        <f t="shared" si="43"/>
        <v>110</v>
      </c>
      <c r="X114" s="162">
        <f t="shared" si="44"/>
        <v>220</v>
      </c>
      <c r="Y114" s="162">
        <f t="shared" ca="1" si="45"/>
        <v>-16.170664920421871</v>
      </c>
      <c r="Z114" s="161"/>
      <c r="AB114" s="153"/>
      <c r="AC114" s="144">
        <f t="shared" ca="1" si="49"/>
        <v>117.31207464886231</v>
      </c>
      <c r="AD114" s="144">
        <f t="shared" si="46"/>
        <v>110</v>
      </c>
      <c r="AE114" s="144">
        <f t="shared" si="47"/>
        <v>220</v>
      </c>
      <c r="AF114" s="144">
        <f t="shared" ca="1" si="48"/>
        <v>35.28459641200152</v>
      </c>
      <c r="AG114" s="143"/>
    </row>
    <row r="115" spans="1:33" s="124" customFormat="1">
      <c r="A115" s="183" t="str">
        <f t="shared" si="39"/>
        <v>Q3 2030</v>
      </c>
      <c r="B115" s="187">
        <v>2030</v>
      </c>
      <c r="C115" s="187">
        <v>3</v>
      </c>
      <c r="D115" s="187">
        <v>8</v>
      </c>
      <c r="E115" s="188">
        <f ca="1">IF(Cockpit_monthly!$H$3=2,(VLOOKUP(B115,'Generated data'!$A$14:$J$23,2,FALSE)*(1+((RAND()*0.4)-0.2)))*'Generated data'!$B$6,VLOOKUP(B115,'Generated data'!$A$14:$J$23,2,FALSE)*(1+((RAND()*0.4)-0.2)))</f>
        <v>122.67925838492425</v>
      </c>
      <c r="F115" s="188">
        <f ca="1">VLOOKUP(B115,'Generated data'!$A$14:$J$23,3,FALSE)*(1+((RAND()*0.4)-0.2))</f>
        <v>88.871897291388734</v>
      </c>
      <c r="G115" s="189">
        <v>143.16999999999999</v>
      </c>
      <c r="H115" s="188">
        <f ca="1">VLOOKUP($B115,'Generated data'!$A$14:$J$23,5,FALSE)*(1+((RAND()*0.4)-0.2))</f>
        <v>164.6500720420093</v>
      </c>
      <c r="I115" s="188">
        <f ca="1">VLOOKUP($B115,'Generated data'!$A$14:$J$23,5,FALSE)*(1+((RAND()*0.4)-0.2))</f>
        <v>118.97942414473744</v>
      </c>
      <c r="J115" s="188">
        <f ca="1">VLOOKUP($B115,'Generated data'!$A$14:$J$23,7,FALSE)*(1+((RAND()*0.4)-0.2))</f>
        <v>292.2379307911479</v>
      </c>
      <c r="K115" s="186">
        <f t="shared" ca="1" si="27"/>
        <v>275.21212713925325</v>
      </c>
      <c r="L115" s="186">
        <f t="shared" ca="1" si="28"/>
        <v>275.21212713925325</v>
      </c>
      <c r="M115" s="188">
        <f ca="1">VLOOKUP($B115,'Generated data'!$A$14:$J$23,8,FALSE)*(1+((RAND()*0.4)-0.2))</f>
        <v>792.32035735552131</v>
      </c>
      <c r="N115" s="153"/>
      <c r="O115" s="144">
        <f ca="1">IF(Cockpit_monthly!$H$3=2,($Q$2*(($Q$4*J115+$Q$5*I115)*$Q$6+$Q$7)+$Q$3)*'Generated data'!$B$6,$Q$2*(($Q$4*J115+$Q$5*I115)*$Q$6+$Q$7)+$Q$3)</f>
        <v>154.07170250400944</v>
      </c>
      <c r="P115" s="144">
        <f t="shared" si="40"/>
        <v>110</v>
      </c>
      <c r="Q115" s="144">
        <f t="shared" si="41"/>
        <v>220</v>
      </c>
      <c r="R115" s="144">
        <f t="shared" ca="1" si="42"/>
        <v>-31.392444119085184</v>
      </c>
      <c r="S115" s="143"/>
      <c r="U115" s="25"/>
      <c r="V115" s="162">
        <f ca="1">IF(Cockpit_monthly!$H$3=2,($X$2*(($X$4*K115+$X$5*L115)*$X$6+$X$7)+$X$3)*'Generated data'!$B$6,$X$2*(($X$4*K115+$X$5*L115)*$X$6+$X$7)+$X$3)</f>
        <v>170.14800273833498</v>
      </c>
      <c r="W115" s="162">
        <f t="shared" si="43"/>
        <v>110</v>
      </c>
      <c r="X115" s="162">
        <f t="shared" si="44"/>
        <v>220</v>
      </c>
      <c r="Y115" s="162">
        <f t="shared" ca="1" si="45"/>
        <v>-47.468744353410727</v>
      </c>
      <c r="Z115" s="161"/>
      <c r="AB115" s="153"/>
      <c r="AC115" s="144">
        <f t="shared" ca="1" si="49"/>
        <v>102.45140883123634</v>
      </c>
      <c r="AD115" s="144">
        <f t="shared" si="46"/>
        <v>110</v>
      </c>
      <c r="AE115" s="144">
        <f t="shared" si="47"/>
        <v>220</v>
      </c>
      <c r="AF115" s="144">
        <f t="shared" ca="1" si="48"/>
        <v>20.227849553687918</v>
      </c>
      <c r="AG115" s="143"/>
    </row>
    <row r="116" spans="1:33" s="124" customFormat="1">
      <c r="A116" s="183" t="str">
        <f t="shared" si="39"/>
        <v>Q3 2030</v>
      </c>
      <c r="B116" s="187">
        <v>2030</v>
      </c>
      <c r="C116" s="187">
        <v>3</v>
      </c>
      <c r="D116" s="187">
        <v>9</v>
      </c>
      <c r="E116" s="188">
        <f ca="1">IF(Cockpit_monthly!$H$3=2,(VLOOKUP(B116,'Generated data'!$A$14:$J$23,2,FALSE)*(1+((RAND()*0.4)-0.2)))*'Generated data'!$B$6,VLOOKUP(B116,'Generated data'!$A$14:$J$23,2,FALSE)*(1+((RAND()*0.4)-0.2)))</f>
        <v>128.07383173945709</v>
      </c>
      <c r="F116" s="188">
        <f ca="1">VLOOKUP(B116,'Generated data'!$A$14:$J$23,3,FALSE)*(1+((RAND()*0.4)-0.2))</f>
        <v>93.55905852613482</v>
      </c>
      <c r="G116" s="189">
        <v>143.16999999999999</v>
      </c>
      <c r="H116" s="188">
        <f ca="1">VLOOKUP($B116,'Generated data'!$A$14:$J$23,5,FALSE)*(1+((RAND()*0.4)-0.2))</f>
        <v>165.30803174420672</v>
      </c>
      <c r="I116" s="188">
        <f ca="1">VLOOKUP($B116,'Generated data'!$A$14:$J$23,5,FALSE)*(1+((RAND()*0.4)-0.2))</f>
        <v>129.54941717630871</v>
      </c>
      <c r="J116" s="188">
        <f ca="1">VLOOKUP($B116,'Generated data'!$A$14:$J$23,7,FALSE)*(1+((RAND()*0.4)-0.2))</f>
        <v>263.65937324659251</v>
      </c>
      <c r="K116" s="186">
        <f t="shared" ca="1" si="27"/>
        <v>279.17815690707698</v>
      </c>
      <c r="L116" s="186">
        <f t="shared" ca="1" si="28"/>
        <v>279.17815690707698</v>
      </c>
      <c r="M116" s="188">
        <f ca="1">VLOOKUP($B116,'Generated data'!$A$14:$J$23,8,FALSE)*(1+((RAND()*0.4)-0.2))</f>
        <v>876.06028226308774</v>
      </c>
      <c r="N116" s="153"/>
      <c r="O116" s="144">
        <f ca="1">IF(Cockpit_monthly!$H$3=2,($Q$2*(($Q$4*J116+$Q$5*I116)*$Q$6+$Q$7)+$Q$3)*'Generated data'!$B$6,$Q$2*(($Q$4*J116+$Q$5*I116)*$Q$6+$Q$7)+$Q$3)</f>
        <v>146.84991977654266</v>
      </c>
      <c r="P116" s="144">
        <f t="shared" si="40"/>
        <v>110</v>
      </c>
      <c r="Q116" s="144">
        <f t="shared" si="41"/>
        <v>220</v>
      </c>
      <c r="R116" s="144">
        <f t="shared" ca="1" si="42"/>
        <v>-18.776088037085572</v>
      </c>
      <c r="S116" s="143"/>
      <c r="U116" s="25"/>
      <c r="V116" s="162">
        <f ca="1">IF(Cockpit_monthly!$H$3=2,($X$2*(($X$4*K116+$X$5*L116)*$X$6+$X$7)+$X$3)*'Generated data'!$B$6,$X$2*(($X$4*K116+$X$5*L116)*$X$6+$X$7)+$X$3)</f>
        <v>171.98030849106956</v>
      </c>
      <c r="W116" s="162">
        <f t="shared" si="43"/>
        <v>110</v>
      </c>
      <c r="X116" s="162">
        <f t="shared" si="44"/>
        <v>220</v>
      </c>
      <c r="Y116" s="162">
        <f t="shared" ca="1" si="45"/>
        <v>-43.906476751612473</v>
      </c>
      <c r="Z116" s="161"/>
      <c r="AB116" s="153"/>
      <c r="AC116" s="144">
        <f t="shared" ca="1" si="49"/>
        <v>105.71790029618963</v>
      </c>
      <c r="AD116" s="144">
        <f t="shared" si="46"/>
        <v>110</v>
      </c>
      <c r="AE116" s="144">
        <f t="shared" si="47"/>
        <v>220</v>
      </c>
      <c r="AF116" s="144">
        <f t="shared" ca="1" si="48"/>
        <v>22.355931443267465</v>
      </c>
      <c r="AG116" s="143"/>
    </row>
    <row r="117" spans="1:33" s="124" customFormat="1">
      <c r="A117" s="183" t="str">
        <f t="shared" si="39"/>
        <v>Q4 2030</v>
      </c>
      <c r="B117" s="187">
        <v>2030</v>
      </c>
      <c r="C117" s="187">
        <v>4</v>
      </c>
      <c r="D117" s="187">
        <v>10</v>
      </c>
      <c r="E117" s="188">
        <f ca="1">IF(Cockpit_monthly!$H$3=2,(VLOOKUP(B117,'Generated data'!$A$14:$J$23,2,FALSE)*(1+((RAND()*0.4)-0.2)))*'Generated data'!$B$6,VLOOKUP(B117,'Generated data'!$A$14:$J$23,2,FALSE)*(1+((RAND()*0.4)-0.2)))</f>
        <v>122.87625126231914</v>
      </c>
      <c r="F117" s="188">
        <f ca="1">VLOOKUP(B117,'Generated data'!$A$14:$J$23,3,FALSE)*(1+((RAND()*0.4)-0.2))</f>
        <v>115.6427810113302</v>
      </c>
      <c r="G117" s="189">
        <v>143.16999999999999</v>
      </c>
      <c r="H117" s="188">
        <f ca="1">VLOOKUP($B117,'Generated data'!$A$14:$J$23,5,FALSE)*(1+((RAND()*0.4)-0.2))</f>
        <v>130.07936311514041</v>
      </c>
      <c r="I117" s="188">
        <f ca="1">VLOOKUP($B117,'Generated data'!$A$14:$J$23,5,FALSE)*(1+((RAND()*0.4)-0.2))</f>
        <v>124.90165554612986</v>
      </c>
      <c r="J117" s="188">
        <f ca="1">VLOOKUP($B117,'Generated data'!$A$14:$J$23,7,FALSE)*(1+((RAND()*0.4)-0.2))</f>
        <v>274.09290035754054</v>
      </c>
      <c r="K117" s="186">
        <f t="shared" ca="1" si="27"/>
        <v>291.2179206285486</v>
      </c>
      <c r="L117" s="186">
        <f t="shared" ca="1" si="28"/>
        <v>291.2179206285486</v>
      </c>
      <c r="M117" s="188">
        <f ca="1">VLOOKUP($B117,'Generated data'!$A$14:$J$23,8,FALSE)*(1+((RAND()*0.4)-0.2))</f>
        <v>756.53825006851662</v>
      </c>
      <c r="N117" s="153"/>
      <c r="O117" s="144">
        <f ca="1">IF(Cockpit_monthly!$H$3=2,($Q$2*(($Q$4*J117+$Q$5*I117)*$Q$6+$Q$7)+$Q$3)*'Generated data'!$B$6,$Q$2*(($Q$4*J117+$Q$5*I117)*$Q$6+$Q$7)+$Q$3)</f>
        <v>149.38494104615634</v>
      </c>
      <c r="P117" s="144">
        <f t="shared" si="40"/>
        <v>110</v>
      </c>
      <c r="Q117" s="144">
        <f t="shared" si="41"/>
        <v>220</v>
      </c>
      <c r="R117" s="144">
        <f t="shared" ca="1" si="42"/>
        <v>-26.508689783837198</v>
      </c>
      <c r="S117" s="143"/>
      <c r="U117" s="25"/>
      <c r="V117" s="162">
        <f ca="1">IF(Cockpit_monthly!$H$3=2,($X$2*(($X$4*K117+$X$5*L117)*$X$6+$X$7)+$X$3)*'Generated data'!$B$6,$X$2*(($X$4*K117+$X$5*L117)*$X$6+$X$7)+$X$3)</f>
        <v>177.54267933038946</v>
      </c>
      <c r="W117" s="162">
        <f t="shared" si="43"/>
        <v>110</v>
      </c>
      <c r="X117" s="162">
        <f t="shared" si="44"/>
        <v>220</v>
      </c>
      <c r="Y117" s="162">
        <f t="shared" ca="1" si="45"/>
        <v>-54.666428068070317</v>
      </c>
      <c r="Z117" s="161"/>
      <c r="AB117" s="153"/>
      <c r="AC117" s="144">
        <f t="shared" ca="1" si="49"/>
        <v>109.6345918304153</v>
      </c>
      <c r="AD117" s="144">
        <f t="shared" si="46"/>
        <v>110</v>
      </c>
      <c r="AE117" s="144">
        <f t="shared" si="47"/>
        <v>220</v>
      </c>
      <c r="AF117" s="144">
        <f t="shared" ca="1" si="48"/>
        <v>13.241659431903841</v>
      </c>
      <c r="AG117" s="143"/>
    </row>
    <row r="118" spans="1:33" s="124" customFormat="1">
      <c r="A118" s="183" t="str">
        <f t="shared" si="39"/>
        <v>Q4 2030</v>
      </c>
      <c r="B118" s="187">
        <v>2030</v>
      </c>
      <c r="C118" s="187">
        <v>4</v>
      </c>
      <c r="D118" s="187">
        <v>11</v>
      </c>
      <c r="E118" s="188">
        <f ca="1">IF(Cockpit_monthly!$H$3=2,(VLOOKUP(B118,'Generated data'!$A$14:$J$23,2,FALSE)*(1+((RAND()*0.4)-0.2)))*'Generated data'!$B$6,VLOOKUP(B118,'Generated data'!$A$14:$J$23,2,FALSE)*(1+((RAND()*0.4)-0.2)))</f>
        <v>122.06992403119082</v>
      </c>
      <c r="F118" s="188">
        <f ca="1">VLOOKUP(B118,'Generated data'!$A$14:$J$23,3,FALSE)*(1+((RAND()*0.4)-0.2))</f>
        <v>112.47158821645301</v>
      </c>
      <c r="G118" s="189">
        <v>143.16999999999999</v>
      </c>
      <c r="H118" s="188">
        <f ca="1">VLOOKUP($B118,'Generated data'!$A$14:$J$23,5,FALSE)*(1+((RAND()*0.4)-0.2))</f>
        <v>164.74053897616972</v>
      </c>
      <c r="I118" s="188">
        <f ca="1">VLOOKUP($B118,'Generated data'!$A$14:$J$23,5,FALSE)*(1+((RAND()*0.4)-0.2))</f>
        <v>151.04749329486737</v>
      </c>
      <c r="J118" s="188">
        <f ca="1">VLOOKUP($B118,'Generated data'!$A$14:$J$23,7,FALSE)*(1+((RAND()*0.4)-0.2))</f>
        <v>260.34708951061833</v>
      </c>
      <c r="K118" s="186">
        <f t="shared" ca="1" si="27"/>
        <v>276.66340146509367</v>
      </c>
      <c r="L118" s="186">
        <f t="shared" ca="1" si="28"/>
        <v>276.66340146509367</v>
      </c>
      <c r="M118" s="188">
        <f ca="1">VLOOKUP($B118,'Generated data'!$A$14:$J$23,8,FALSE)*(1+((RAND()*0.4)-0.2))</f>
        <v>828.49781582677156</v>
      </c>
      <c r="N118" s="153"/>
      <c r="O118" s="144">
        <f ca="1">IF(Cockpit_monthly!$H$3=2,($Q$2*(($Q$4*J118+$Q$5*I118)*$Q$6+$Q$7)+$Q$3)*'Generated data'!$B$6,$Q$2*(($Q$4*J118+$Q$5*I118)*$Q$6+$Q$7)+$Q$3)</f>
        <v>148.62204336708811</v>
      </c>
      <c r="P118" s="144">
        <f t="shared" si="40"/>
        <v>110</v>
      </c>
      <c r="Q118" s="144">
        <f t="shared" si="41"/>
        <v>220</v>
      </c>
      <c r="R118" s="144">
        <f t="shared" ca="1" si="42"/>
        <v>-26.552119335897288</v>
      </c>
      <c r="S118" s="143"/>
      <c r="U118" s="25"/>
      <c r="V118" s="162">
        <f ca="1">IF(Cockpit_monthly!$H$3=2,($X$2*(($X$4*K118+$X$5*L118)*$X$6+$X$7)+$X$3)*'Generated data'!$B$6,$X$2*(($X$4*K118+$X$5*L118)*$X$6+$X$7)+$X$3)</f>
        <v>170.81849147687328</v>
      </c>
      <c r="W118" s="162">
        <f t="shared" si="43"/>
        <v>110</v>
      </c>
      <c r="X118" s="162">
        <f t="shared" si="44"/>
        <v>220</v>
      </c>
      <c r="Y118" s="162">
        <f t="shared" ca="1" si="45"/>
        <v>-48.748567445682454</v>
      </c>
      <c r="Z118" s="161"/>
      <c r="AB118" s="153"/>
      <c r="AC118" s="144">
        <f t="shared" ca="1" si="49"/>
        <v>118.89177094464169</v>
      </c>
      <c r="AD118" s="144">
        <f t="shared" si="46"/>
        <v>110</v>
      </c>
      <c r="AE118" s="144">
        <f t="shared" si="47"/>
        <v>220</v>
      </c>
      <c r="AF118" s="144">
        <f t="shared" ca="1" si="48"/>
        <v>3.1781530865491305</v>
      </c>
      <c r="AG118" s="143"/>
    </row>
    <row r="119" spans="1:33" s="124" customFormat="1">
      <c r="A119" s="183" t="str">
        <f t="shared" si="39"/>
        <v>Q4 2030</v>
      </c>
      <c r="B119" s="187">
        <v>2030</v>
      </c>
      <c r="C119" s="187">
        <v>4</v>
      </c>
      <c r="D119" s="187">
        <v>12</v>
      </c>
      <c r="E119" s="188">
        <f ca="1">IF(Cockpit_monthly!$H$3=2,(VLOOKUP(B119,'Generated data'!$A$14:$J$23,2,FALSE)*(1+((RAND()*0.4)-0.2)))*'Generated data'!$B$6,VLOOKUP(B119,'Generated data'!$A$14:$J$23,2,FALSE)*(1+((RAND()*0.4)-0.2)))</f>
        <v>134.58142417972527</v>
      </c>
      <c r="F119" s="188">
        <f ca="1">VLOOKUP(B119,'Generated data'!$A$14:$J$23,3,FALSE)*(1+((RAND()*0.4)-0.2))</f>
        <v>102.6464596932621</v>
      </c>
      <c r="G119" s="189">
        <v>143.16999999999999</v>
      </c>
      <c r="H119" s="188">
        <f ca="1">VLOOKUP($B119,'Generated data'!$A$14:$J$23,5,FALSE)*(1+((RAND()*0.4)-0.2))</f>
        <v>166.6341085284632</v>
      </c>
      <c r="I119" s="188">
        <f ca="1">VLOOKUP($B119,'Generated data'!$A$14:$J$23,5,FALSE)*(1+((RAND()*0.4)-0.2))</f>
        <v>167.02851502993241</v>
      </c>
      <c r="J119" s="188">
        <f ca="1">VLOOKUP($B119,'Generated data'!$A$14:$J$23,7,FALSE)*(1+((RAND()*0.4)-0.2))</f>
        <v>310.00901581695831</v>
      </c>
      <c r="K119" s="186">
        <f t="shared" ca="1" si="27"/>
        <v>266.0331210382505</v>
      </c>
      <c r="L119" s="186">
        <f t="shared" ca="1" si="28"/>
        <v>266.0331210382505</v>
      </c>
      <c r="M119" s="188">
        <f ca="1">VLOOKUP($B119,'Generated data'!$A$14:$J$23,8,FALSE)*(1+((RAND()*0.4)-0.2))</f>
        <v>877.0041916422515</v>
      </c>
      <c r="N119" s="153"/>
      <c r="O119" s="144">
        <f ca="1">IF(Cockpit_monthly!$H$3=2,($Q$2*(($Q$4*J119+$Q$5*I119)*$Q$6+$Q$7)+$Q$3)*'Generated data'!$B$6,$Q$2*(($Q$4*J119+$Q$5*I119)*$Q$6+$Q$7)+$Q$3)</f>
        <v>165.59227733418487</v>
      </c>
      <c r="P119" s="144">
        <f t="shared" si="40"/>
        <v>110</v>
      </c>
      <c r="Q119" s="144">
        <f t="shared" si="41"/>
        <v>220</v>
      </c>
      <c r="R119" s="144">
        <f t="shared" ca="1" si="42"/>
        <v>-31.010853154459596</v>
      </c>
      <c r="S119" s="143"/>
      <c r="U119" s="25"/>
      <c r="V119" s="162">
        <f ca="1">IF(Cockpit_monthly!$H$3=2,($X$2*(($X$4*K119+$X$5*L119)*$X$6+$X$7)+$X$3)*'Generated data'!$B$6,$X$2*(($X$4*K119+$X$5*L119)*$X$6+$X$7)+$X$3)</f>
        <v>165.90730191967174</v>
      </c>
      <c r="W119" s="162">
        <f t="shared" si="43"/>
        <v>110</v>
      </c>
      <c r="X119" s="162">
        <f t="shared" si="44"/>
        <v>220</v>
      </c>
      <c r="Y119" s="162">
        <f t="shared" ca="1" si="45"/>
        <v>-31.325877739946463</v>
      </c>
      <c r="Z119" s="161"/>
      <c r="AB119" s="153"/>
      <c r="AC119" s="144">
        <f t="shared" ca="1" si="49"/>
        <v>123.40529515913323</v>
      </c>
      <c r="AD119" s="144">
        <f t="shared" si="46"/>
        <v>110</v>
      </c>
      <c r="AE119" s="144">
        <f t="shared" si="47"/>
        <v>220</v>
      </c>
      <c r="AF119" s="144">
        <f t="shared" ca="1" si="48"/>
        <v>11.176129020592043</v>
      </c>
      <c r="AG119" s="143"/>
    </row>
    <row r="120" spans="1:33" s="124" customFormat="1">
      <c r="A120" s="183" t="str">
        <f t="shared" si="39"/>
        <v>Q1 2031</v>
      </c>
      <c r="B120" s="187">
        <v>2031</v>
      </c>
      <c r="C120" s="187">
        <v>1</v>
      </c>
      <c r="D120" s="187">
        <v>1</v>
      </c>
      <c r="E120" s="188">
        <f ca="1">IF(Cockpit_monthly!$H$3=2,(VLOOKUP(B120,'Generated data'!$A$14:$J$23,2,FALSE)*(1+((RAND()*0.4)-0.2)))*'Generated data'!$B$6,VLOOKUP(B120,'Generated data'!$A$14:$J$23,2,FALSE)*(1+((RAND()*0.4)-0.2)))</f>
        <v>129.45472601157604</v>
      </c>
      <c r="F120" s="188">
        <f ca="1">VLOOKUP(B120,'Generated data'!$A$14:$J$23,3,FALSE)*(1+((RAND()*0.4)-0.2))</f>
        <v>101.99205092876296</v>
      </c>
      <c r="G120" s="189">
        <v>143.16999999999999</v>
      </c>
      <c r="H120" s="188">
        <f ca="1">VLOOKUP($B120,'Generated data'!$A$14:$J$23,5,FALSE)*(1+((RAND()*0.4)-0.2))</f>
        <v>133.12228395386251</v>
      </c>
      <c r="I120" s="188">
        <f ca="1">VLOOKUP($B120,'Generated data'!$A$14:$J$23,5,FALSE)*(1+((RAND()*0.4)-0.2))</f>
        <v>127.80891071645402</v>
      </c>
      <c r="J120" s="188">
        <f ca="1">VLOOKUP($B120,'Generated data'!$A$14:$J$23,7,FALSE)*(1+((RAND()*0.4)-0.2))</f>
        <v>222.5699466554176</v>
      </c>
      <c r="K120" s="186">
        <f t="shared" ca="1" si="27"/>
        <v>281.48300189503902</v>
      </c>
      <c r="L120" s="186">
        <f t="shared" ca="1" si="28"/>
        <v>281.48300189503902</v>
      </c>
      <c r="M120" s="188">
        <f ca="1">VLOOKUP($B120,'Generated data'!$A$14:$J$23,8,FALSE)*(1+((RAND()*0.4)-0.2))</f>
        <v>798.78564089322356</v>
      </c>
      <c r="N120" s="153"/>
      <c r="O120" s="144">
        <f ca="1">IF(Cockpit_monthly!$H$3=2,($Q$2*(($Q$4*J120+$Q$5*I120)*$Q$6+$Q$7)+$Q$3)*'Generated data'!$B$6,$Q$2*(($Q$4*J120+$Q$5*I120)*$Q$6+$Q$7)+$Q$3)</f>
        <v>134.28676178982954</v>
      </c>
      <c r="P120" s="144">
        <f t="shared" si="40"/>
        <v>110</v>
      </c>
      <c r="Q120" s="144">
        <f t="shared" si="41"/>
        <v>220</v>
      </c>
      <c r="R120" s="144">
        <f t="shared" ca="1" si="42"/>
        <v>-4.8320357782534984</v>
      </c>
      <c r="S120" s="143"/>
      <c r="U120" s="25"/>
      <c r="V120" s="162">
        <f ca="1">IF(Cockpit_monthly!$H$3=2,($X$2*(($X$4*K120+$X$5*L120)*$X$6+$X$7)+$X$3)*'Generated data'!$B$6,$X$2*(($X$4*K120+$X$5*L120)*$X$6+$X$7)+$X$3)</f>
        <v>173.04514687550801</v>
      </c>
      <c r="W120" s="162">
        <f t="shared" si="43"/>
        <v>110</v>
      </c>
      <c r="X120" s="162">
        <f t="shared" si="44"/>
        <v>220</v>
      </c>
      <c r="Y120" s="162">
        <f t="shared" ca="1" si="45"/>
        <v>-43.590420863931968</v>
      </c>
      <c r="Z120" s="161"/>
      <c r="AB120" s="153"/>
      <c r="AC120" s="144">
        <f t="shared" ca="1" si="49"/>
        <v>117.0407376846255</v>
      </c>
      <c r="AD120" s="144">
        <f t="shared" si="46"/>
        <v>110</v>
      </c>
      <c r="AE120" s="144">
        <f t="shared" si="47"/>
        <v>220</v>
      </c>
      <c r="AF120" s="144">
        <f t="shared" ca="1" si="48"/>
        <v>12.413988326950545</v>
      </c>
      <c r="AG120" s="143"/>
    </row>
    <row r="121" spans="1:33" s="124" customFormat="1">
      <c r="A121" s="183" t="str">
        <f t="shared" si="39"/>
        <v>Q1 2031</v>
      </c>
      <c r="B121" s="187">
        <v>2031</v>
      </c>
      <c r="C121" s="187">
        <v>1</v>
      </c>
      <c r="D121" s="187">
        <v>2</v>
      </c>
      <c r="E121" s="188">
        <f ca="1">IF(Cockpit_monthly!$H$3=2,(VLOOKUP(B121,'Generated data'!$A$14:$J$23,2,FALSE)*(1+((RAND()*0.4)-0.2)))*'Generated data'!$B$6,VLOOKUP(B121,'Generated data'!$A$14:$J$23,2,FALSE)*(1+((RAND()*0.4)-0.2)))</f>
        <v>130.36387033995229</v>
      </c>
      <c r="F121" s="188">
        <f ca="1">VLOOKUP(B121,'Generated data'!$A$14:$J$23,3,FALSE)*(1+((RAND()*0.4)-0.2))</f>
        <v>103.33934482137752</v>
      </c>
      <c r="G121" s="189">
        <v>143.16999999999999</v>
      </c>
      <c r="H121" s="188">
        <f ca="1">VLOOKUP($B121,'Generated data'!$A$14:$J$23,5,FALSE)*(1+((RAND()*0.4)-0.2))</f>
        <v>111.35530642057388</v>
      </c>
      <c r="I121" s="188">
        <f ca="1">VLOOKUP($B121,'Generated data'!$A$14:$J$23,5,FALSE)*(1+((RAND()*0.4)-0.2))</f>
        <v>146.65179660365882</v>
      </c>
      <c r="J121" s="188">
        <f ca="1">VLOOKUP($B121,'Generated data'!$A$14:$J$23,7,FALSE)*(1+((RAND()*0.4)-0.2))</f>
        <v>237.72760150805513</v>
      </c>
      <c r="K121" s="186">
        <f t="shared" ca="1" si="27"/>
        <v>264.30868399433143</v>
      </c>
      <c r="L121" s="186">
        <f t="shared" ca="1" si="28"/>
        <v>264.30868399433143</v>
      </c>
      <c r="M121" s="188">
        <f ca="1">VLOOKUP($B121,'Generated data'!$A$14:$J$23,8,FALSE)*(1+((RAND()*0.4)-0.2))</f>
        <v>967.56717233851623</v>
      </c>
      <c r="N121" s="153"/>
      <c r="O121" s="144">
        <f ca="1">IF(Cockpit_monthly!$H$3=2,($Q$2*(($Q$4*J121+$Q$5*I121)*$Q$6+$Q$7)+$Q$3)*'Generated data'!$B$6,$Q$2*(($Q$4*J121+$Q$5*I121)*$Q$6+$Q$7)+$Q$3)</f>
        <v>141.26368495575986</v>
      </c>
      <c r="P121" s="144">
        <f t="shared" si="40"/>
        <v>110</v>
      </c>
      <c r="Q121" s="144">
        <f t="shared" si="41"/>
        <v>220</v>
      </c>
      <c r="R121" s="144">
        <f t="shared" ca="1" si="42"/>
        <v>-10.899814615807571</v>
      </c>
      <c r="S121" s="143"/>
      <c r="U121" s="25"/>
      <c r="V121" s="162">
        <f ca="1">IF(Cockpit_monthly!$H$3=2,($X$2*(($X$4*K121+$X$5*L121)*$X$6+$X$7)+$X$3)*'Generated data'!$B$6,$X$2*(($X$4*K121+$X$5*L121)*$X$6+$X$7)+$X$3)</f>
        <v>165.11061200538111</v>
      </c>
      <c r="W121" s="162">
        <f t="shared" si="43"/>
        <v>110</v>
      </c>
      <c r="X121" s="162">
        <f t="shared" si="44"/>
        <v>220</v>
      </c>
      <c r="Y121" s="162">
        <f t="shared" ca="1" si="45"/>
        <v>-34.746741665428829</v>
      </c>
      <c r="Z121" s="161"/>
      <c r="AB121" s="153"/>
      <c r="AC121" s="144">
        <f t="shared" ca="1" si="49"/>
        <v>109.59123128792352</v>
      </c>
      <c r="AD121" s="144">
        <f t="shared" si="46"/>
        <v>110</v>
      </c>
      <c r="AE121" s="144">
        <f t="shared" si="47"/>
        <v>220</v>
      </c>
      <c r="AF121" s="144">
        <f t="shared" ca="1" si="48"/>
        <v>20.772639052028765</v>
      </c>
      <c r="AG121" s="143"/>
    </row>
    <row r="122" spans="1:33" s="124" customFormat="1">
      <c r="A122" s="183" t="str">
        <f t="shared" si="39"/>
        <v>Q1 2031</v>
      </c>
      <c r="B122" s="187">
        <v>2031</v>
      </c>
      <c r="C122" s="187">
        <v>1</v>
      </c>
      <c r="D122" s="187">
        <v>3</v>
      </c>
      <c r="E122" s="188">
        <f ca="1">IF(Cockpit_monthly!$H$3=2,(VLOOKUP(B122,'Generated data'!$A$14:$J$23,2,FALSE)*(1+((RAND()*0.4)-0.2)))*'Generated data'!$B$6,VLOOKUP(B122,'Generated data'!$A$14:$J$23,2,FALSE)*(1+((RAND()*0.4)-0.2)))</f>
        <v>125.59257689655628</v>
      </c>
      <c r="F122" s="188">
        <f ca="1">VLOOKUP(B122,'Generated data'!$A$14:$J$23,3,FALSE)*(1+((RAND()*0.4)-0.2))</f>
        <v>111.95184063070909</v>
      </c>
      <c r="G122" s="189">
        <v>143.16999999999999</v>
      </c>
      <c r="H122" s="188">
        <f ca="1">VLOOKUP($B122,'Generated data'!$A$14:$J$23,5,FALSE)*(1+((RAND()*0.4)-0.2))</f>
        <v>144.20601366803913</v>
      </c>
      <c r="I122" s="188">
        <f ca="1">VLOOKUP($B122,'Generated data'!$A$14:$J$23,5,FALSE)*(1+((RAND()*0.4)-0.2))</f>
        <v>146.360013265107</v>
      </c>
      <c r="J122" s="188">
        <f ca="1">VLOOKUP($B122,'Generated data'!$A$14:$J$23,7,FALSE)*(1+((RAND()*0.4)-0.2))</f>
        <v>309.66447149042745</v>
      </c>
      <c r="K122" s="186">
        <f t="shared" ca="1" si="27"/>
        <v>256.76885466014369</v>
      </c>
      <c r="L122" s="186">
        <f t="shared" ca="1" si="28"/>
        <v>256.76885466014369</v>
      </c>
      <c r="M122" s="188">
        <f ca="1">VLOOKUP($B122,'Generated data'!$A$14:$J$23,8,FALSE)*(1+((RAND()*0.4)-0.2))</f>
        <v>766.46785820833577</v>
      </c>
      <c r="N122" s="153"/>
      <c r="O122" s="144">
        <f ca="1">IF(Cockpit_monthly!$H$3=2,($Q$2*(($Q$4*J122+$Q$5*I122)*$Q$6+$Q$7)+$Q$3)*'Generated data'!$B$6,$Q$2*(($Q$4*J122+$Q$5*I122)*$Q$6+$Q$7)+$Q$3)</f>
        <v>162.82877449579462</v>
      </c>
      <c r="P122" s="144">
        <f t="shared" si="40"/>
        <v>110</v>
      </c>
      <c r="Q122" s="144">
        <f t="shared" si="41"/>
        <v>220</v>
      </c>
      <c r="R122" s="144">
        <f t="shared" ca="1" si="42"/>
        <v>-37.236197599238338</v>
      </c>
      <c r="S122" s="143"/>
      <c r="U122" s="25"/>
      <c r="V122" s="162">
        <f ca="1">IF(Cockpit_monthly!$H$3=2,($X$2*(($X$4*K122+$X$5*L122)*$X$6+$X$7)+$X$3)*'Generated data'!$B$6,$X$2*(($X$4*K122+$X$5*L122)*$X$6+$X$7)+$X$3)</f>
        <v>161.62721085298637</v>
      </c>
      <c r="W122" s="162">
        <f t="shared" si="43"/>
        <v>110</v>
      </c>
      <c r="X122" s="162">
        <f t="shared" si="44"/>
        <v>220</v>
      </c>
      <c r="Y122" s="162">
        <f t="shared" ca="1" si="45"/>
        <v>-36.034633956430085</v>
      </c>
      <c r="Z122" s="161"/>
      <c r="AB122" s="153"/>
      <c r="AC122" s="144">
        <f t="shared" ca="1" si="49"/>
        <v>106.29376341714554</v>
      </c>
      <c r="AD122" s="144">
        <f t="shared" si="46"/>
        <v>110</v>
      </c>
      <c r="AE122" s="144">
        <f t="shared" si="47"/>
        <v>220</v>
      </c>
      <c r="AF122" s="144">
        <f t="shared" ca="1" si="48"/>
        <v>19.29881347941074</v>
      </c>
      <c r="AG122" s="143"/>
    </row>
    <row r="123" spans="1:33" s="124" customFormat="1">
      <c r="A123" s="183" t="str">
        <f t="shared" si="39"/>
        <v>Q2 2031</v>
      </c>
      <c r="B123" s="187">
        <v>2031</v>
      </c>
      <c r="C123" s="187">
        <v>2</v>
      </c>
      <c r="D123" s="187">
        <v>4</v>
      </c>
      <c r="E123" s="188">
        <f ca="1">IF(Cockpit_monthly!$H$3=2,(VLOOKUP(B123,'Generated data'!$A$14:$J$23,2,FALSE)*(1+((RAND()*0.4)-0.2)))*'Generated data'!$B$6,VLOOKUP(B123,'Generated data'!$A$14:$J$23,2,FALSE)*(1+((RAND()*0.4)-0.2)))</f>
        <v>100.31462073985024</v>
      </c>
      <c r="F123" s="188">
        <f ca="1">VLOOKUP(B123,'Generated data'!$A$14:$J$23,3,FALSE)*(1+((RAND()*0.4)-0.2))</f>
        <v>101.73756339432232</v>
      </c>
      <c r="G123" s="189">
        <v>143.16999999999999</v>
      </c>
      <c r="H123" s="188">
        <f ca="1">VLOOKUP($B123,'Generated data'!$A$14:$J$23,5,FALSE)*(1+((RAND()*0.4)-0.2))</f>
        <v>121.67631031804791</v>
      </c>
      <c r="I123" s="188">
        <f ca="1">VLOOKUP($B123,'Generated data'!$A$14:$J$23,5,FALSE)*(1+((RAND()*0.4)-0.2))</f>
        <v>123.63643221557281</v>
      </c>
      <c r="J123" s="188">
        <f ca="1">VLOOKUP($B123,'Generated data'!$A$14:$J$23,7,FALSE)*(1+((RAND()*0.4)-0.2))</f>
        <v>320.6020984967472</v>
      </c>
      <c r="K123" s="186">
        <f t="shared" ca="1" si="27"/>
        <v>256.65400655130003</v>
      </c>
      <c r="L123" s="186">
        <f t="shared" ca="1" si="28"/>
        <v>256.65400655130003</v>
      </c>
      <c r="M123" s="188">
        <f ca="1">VLOOKUP($B123,'Generated data'!$A$14:$J$23,8,FALSE)*(1+((RAND()*0.4)-0.2))</f>
        <v>779.57521625122479</v>
      </c>
      <c r="N123" s="153"/>
      <c r="O123" s="144">
        <f ca="1">IF(Cockpit_monthly!$H$3=2,($Q$2*(($Q$4*J123+$Q$5*I123)*$Q$6+$Q$7)+$Q$3)*'Generated data'!$B$6,$Q$2*(($Q$4*J123+$Q$5*I123)*$Q$6+$Q$7)+$Q$3)</f>
        <v>163.1888190047174</v>
      </c>
      <c r="P123" s="144">
        <f t="shared" si="40"/>
        <v>110</v>
      </c>
      <c r="Q123" s="144">
        <f t="shared" si="41"/>
        <v>220</v>
      </c>
      <c r="R123" s="144">
        <f t="shared" ca="1" si="42"/>
        <v>-62.874198264867161</v>
      </c>
      <c r="S123" s="143"/>
      <c r="U123" s="25"/>
      <c r="V123" s="162">
        <f ca="1">IF(Cockpit_monthly!$H$3=2,($X$2*(($X$4*K123+$X$5*L123)*$X$6+$X$7)+$X$3)*'Generated data'!$B$6,$X$2*(($X$4*K123+$X$5*L123)*$X$6+$X$7)+$X$3)</f>
        <v>161.5741510267006</v>
      </c>
      <c r="W123" s="162">
        <f t="shared" si="43"/>
        <v>110</v>
      </c>
      <c r="X123" s="162">
        <f t="shared" si="44"/>
        <v>220</v>
      </c>
      <c r="Y123" s="162">
        <f t="shared" ca="1" si="45"/>
        <v>-61.259530286850364</v>
      </c>
      <c r="Z123" s="161"/>
      <c r="AB123" s="153"/>
      <c r="AC123" s="144">
        <f t="shared" ca="1" si="49"/>
        <v>119.08471205146746</v>
      </c>
      <c r="AD123" s="144">
        <f t="shared" si="46"/>
        <v>110</v>
      </c>
      <c r="AE123" s="144">
        <f t="shared" si="47"/>
        <v>220</v>
      </c>
      <c r="AF123" s="144">
        <f t="shared" ca="1" si="48"/>
        <v>-18.770091311617222</v>
      </c>
      <c r="AG123" s="143"/>
    </row>
    <row r="124" spans="1:33" s="124" customFormat="1">
      <c r="A124" s="183" t="str">
        <f t="shared" si="39"/>
        <v>Q2 2031</v>
      </c>
      <c r="B124" s="187">
        <v>2031</v>
      </c>
      <c r="C124" s="187">
        <v>2</v>
      </c>
      <c r="D124" s="187">
        <v>5</v>
      </c>
      <c r="E124" s="188">
        <f ca="1">IF(Cockpit_monthly!$H$3=2,(VLOOKUP(B124,'Generated data'!$A$14:$J$23,2,FALSE)*(1+((RAND()*0.4)-0.2)))*'Generated data'!$B$6,VLOOKUP(B124,'Generated data'!$A$14:$J$23,2,FALSE)*(1+((RAND()*0.4)-0.2)))</f>
        <v>140.030609577013</v>
      </c>
      <c r="F124" s="188">
        <f ca="1">VLOOKUP(B124,'Generated data'!$A$14:$J$23,3,FALSE)*(1+((RAND()*0.4)-0.2))</f>
        <v>105.65703001280706</v>
      </c>
      <c r="G124" s="189">
        <v>143.16999999999999</v>
      </c>
      <c r="H124" s="188">
        <f ca="1">VLOOKUP($B124,'Generated data'!$A$14:$J$23,5,FALSE)*(1+((RAND()*0.4)-0.2))</f>
        <v>131.52627319051328</v>
      </c>
      <c r="I124" s="188">
        <f ca="1">VLOOKUP($B124,'Generated data'!$A$14:$J$23,5,FALSE)*(1+((RAND()*0.4)-0.2))</f>
        <v>111.946017630713</v>
      </c>
      <c r="J124" s="188">
        <f ca="1">VLOOKUP($B124,'Generated data'!$A$14:$J$23,7,FALSE)*(1+((RAND()*0.4)-0.2))</f>
        <v>215.98965421338093</v>
      </c>
      <c r="K124" s="186">
        <f t="shared" ca="1" si="27"/>
        <v>289.33139049840992</v>
      </c>
      <c r="L124" s="186">
        <f t="shared" ca="1" si="28"/>
        <v>289.33139049840992</v>
      </c>
      <c r="M124" s="188">
        <f ca="1">VLOOKUP($B124,'Generated data'!$A$14:$J$23,8,FALSE)*(1+((RAND()*0.4)-0.2))</f>
        <v>734.64248000393547</v>
      </c>
      <c r="N124" s="153"/>
      <c r="O124" s="144">
        <f ca="1">IF(Cockpit_monthly!$H$3=2,($Q$2*(($Q$4*J124+$Q$5*I124)*$Q$6+$Q$7)+$Q$3)*'Generated data'!$B$6,$Q$2*(($Q$4*J124+$Q$5*I124)*$Q$6+$Q$7)+$Q$3)</f>
        <v>130.26914562935107</v>
      </c>
      <c r="P124" s="144">
        <f t="shared" si="40"/>
        <v>110</v>
      </c>
      <c r="Q124" s="144">
        <f t="shared" si="41"/>
        <v>220</v>
      </c>
      <c r="R124" s="144">
        <f t="shared" ca="1" si="42"/>
        <v>9.7614639476619232</v>
      </c>
      <c r="S124" s="143"/>
      <c r="U124" s="25"/>
      <c r="V124" s="162">
        <f ca="1">IF(Cockpit_monthly!$H$3=2,($X$2*(($X$4*K124+$X$5*L124)*$X$6+$X$7)+$X$3)*'Generated data'!$B$6,$X$2*(($X$4*K124+$X$5*L124)*$X$6+$X$7)+$X$3)</f>
        <v>176.67110241026538</v>
      </c>
      <c r="W124" s="162">
        <f t="shared" si="43"/>
        <v>110</v>
      </c>
      <c r="X124" s="162">
        <f t="shared" si="44"/>
        <v>220</v>
      </c>
      <c r="Y124" s="162">
        <f t="shared" ca="1" si="45"/>
        <v>-36.640492833252381</v>
      </c>
      <c r="Z124" s="161"/>
      <c r="AB124" s="153"/>
      <c r="AC124" s="144">
        <f t="shared" ca="1" si="49"/>
        <v>105.65416564634384</v>
      </c>
      <c r="AD124" s="144">
        <f t="shared" si="46"/>
        <v>110</v>
      </c>
      <c r="AE124" s="144">
        <f t="shared" si="47"/>
        <v>220</v>
      </c>
      <c r="AF124" s="144">
        <f t="shared" ca="1" si="48"/>
        <v>34.376443930669154</v>
      </c>
      <c r="AG124" s="143"/>
    </row>
    <row r="125" spans="1:33" s="124" customFormat="1">
      <c r="A125" s="183" t="str">
        <f t="shared" si="39"/>
        <v>Q2 2031</v>
      </c>
      <c r="B125" s="187">
        <v>2031</v>
      </c>
      <c r="C125" s="187">
        <v>2</v>
      </c>
      <c r="D125" s="187">
        <v>6</v>
      </c>
      <c r="E125" s="188">
        <f ca="1">IF(Cockpit_monthly!$H$3=2,(VLOOKUP(B125,'Generated data'!$A$14:$J$23,2,FALSE)*(1+((RAND()*0.4)-0.2)))*'Generated data'!$B$6,VLOOKUP(B125,'Generated data'!$A$14:$J$23,2,FALSE)*(1+((RAND()*0.4)-0.2)))</f>
        <v>117.62383967622399</v>
      </c>
      <c r="F125" s="188">
        <f ca="1">VLOOKUP(B125,'Generated data'!$A$14:$J$23,3,FALSE)*(1+((RAND()*0.4)-0.2))</f>
        <v>89.930282658931716</v>
      </c>
      <c r="G125" s="189">
        <v>143.16999999999999</v>
      </c>
      <c r="H125" s="188">
        <f ca="1">VLOOKUP($B125,'Generated data'!$A$14:$J$23,5,FALSE)*(1+((RAND()*0.4)-0.2))</f>
        <v>161.9647590759939</v>
      </c>
      <c r="I125" s="188">
        <f ca="1">VLOOKUP($B125,'Generated data'!$A$14:$J$23,5,FALSE)*(1+((RAND()*0.4)-0.2))</f>
        <v>138.91420746798167</v>
      </c>
      <c r="J125" s="188">
        <f ca="1">VLOOKUP($B125,'Generated data'!$A$14:$J$23,7,FALSE)*(1+((RAND()*0.4)-0.2))</f>
        <v>225.90405144561012</v>
      </c>
      <c r="K125" s="186">
        <f t="shared" ref="K125:K179" ca="1" si="50">AVERAGE(J122:J124)</f>
        <v>282.08540806685187</v>
      </c>
      <c r="L125" s="186">
        <f t="shared" ref="L125:L179" ca="1" si="51">AVERAGE(J122:J124)</f>
        <v>282.08540806685187</v>
      </c>
      <c r="M125" s="188">
        <f ca="1">VLOOKUP($B125,'Generated data'!$A$14:$J$23,8,FALSE)*(1+((RAND()*0.4)-0.2))</f>
        <v>776.98768113405981</v>
      </c>
      <c r="N125" s="153"/>
      <c r="O125" s="144">
        <f ca="1">IF(Cockpit_monthly!$H$3=2,($Q$2*(($Q$4*J125+$Q$5*I125)*$Q$6+$Q$7)+$Q$3)*'Generated data'!$B$6,$Q$2*(($Q$4*J125+$Q$5*I125)*$Q$6+$Q$7)+$Q$3)</f>
        <v>136.71724515024596</v>
      </c>
      <c r="P125" s="144">
        <f t="shared" si="40"/>
        <v>110</v>
      </c>
      <c r="Q125" s="144">
        <f t="shared" si="41"/>
        <v>220</v>
      </c>
      <c r="R125" s="144">
        <f t="shared" ca="1" si="42"/>
        <v>-19.093405474021964</v>
      </c>
      <c r="S125" s="143"/>
      <c r="U125" s="25"/>
      <c r="V125" s="162">
        <f ca="1">IF(Cockpit_monthly!$H$3=2,($X$2*(($X$4*K125+$X$5*L125)*$X$6+$X$7)+$X$3)*'Generated data'!$B$6,$X$2*(($X$4*K125+$X$5*L125)*$X$6+$X$7)+$X$3)</f>
        <v>173.32345852688556</v>
      </c>
      <c r="W125" s="162">
        <f t="shared" si="43"/>
        <v>110</v>
      </c>
      <c r="X125" s="162">
        <f t="shared" si="44"/>
        <v>220</v>
      </c>
      <c r="Y125" s="162">
        <f t="shared" ca="1" si="45"/>
        <v>-55.699618850661565</v>
      </c>
      <c r="Z125" s="161"/>
      <c r="AB125" s="153"/>
      <c r="AC125" s="144">
        <f t="shared" ca="1" si="49"/>
        <v>112.5495576265586</v>
      </c>
      <c r="AD125" s="144">
        <f t="shared" si="46"/>
        <v>110</v>
      </c>
      <c r="AE125" s="144">
        <f t="shared" si="47"/>
        <v>220</v>
      </c>
      <c r="AF125" s="144">
        <f t="shared" ca="1" si="48"/>
        <v>5.0742820496653991</v>
      </c>
      <c r="AG125" s="143"/>
    </row>
    <row r="126" spans="1:33" s="124" customFormat="1">
      <c r="A126" s="183" t="str">
        <f t="shared" si="39"/>
        <v>Q3 2031</v>
      </c>
      <c r="B126" s="187">
        <v>2031</v>
      </c>
      <c r="C126" s="187">
        <v>3</v>
      </c>
      <c r="D126" s="187">
        <v>7</v>
      </c>
      <c r="E126" s="188">
        <f ca="1">IF(Cockpit_monthly!$H$3=2,(VLOOKUP(B126,'Generated data'!$A$14:$J$23,2,FALSE)*(1+((RAND()*0.4)-0.2)))*'Generated data'!$B$6,VLOOKUP(B126,'Generated data'!$A$14:$J$23,2,FALSE)*(1+((RAND()*0.4)-0.2)))</f>
        <v>128.1542660725319</v>
      </c>
      <c r="F126" s="188">
        <f ca="1">VLOOKUP(B126,'Generated data'!$A$14:$J$23,3,FALSE)*(1+((RAND()*0.4)-0.2))</f>
        <v>124.30077501140663</v>
      </c>
      <c r="G126" s="189">
        <v>143.16999999999999</v>
      </c>
      <c r="H126" s="188">
        <f ca="1">VLOOKUP($B126,'Generated data'!$A$14:$J$23,5,FALSE)*(1+((RAND()*0.4)-0.2))</f>
        <v>147.46271167361479</v>
      </c>
      <c r="I126" s="188">
        <f ca="1">VLOOKUP($B126,'Generated data'!$A$14:$J$23,5,FALSE)*(1+((RAND()*0.4)-0.2))</f>
        <v>152.40873348814281</v>
      </c>
      <c r="J126" s="188">
        <f ca="1">VLOOKUP($B126,'Generated data'!$A$14:$J$23,7,FALSE)*(1+((RAND()*0.4)-0.2))</f>
        <v>241.18554187908686</v>
      </c>
      <c r="K126" s="186">
        <f t="shared" ca="1" si="50"/>
        <v>254.16526805191276</v>
      </c>
      <c r="L126" s="186">
        <f t="shared" ca="1" si="51"/>
        <v>254.16526805191276</v>
      </c>
      <c r="M126" s="188">
        <f ca="1">VLOOKUP($B126,'Generated data'!$A$14:$J$23,8,FALSE)*(1+((RAND()*0.4)-0.2))</f>
        <v>725.43817660455363</v>
      </c>
      <c r="N126" s="153"/>
      <c r="O126" s="144">
        <f ca="1">IF(Cockpit_monthly!$H$3=2,($Q$2*(($Q$4*J126+$Q$5*I126)*$Q$6+$Q$7)+$Q$3)*'Generated data'!$B$6,$Q$2*(($Q$4*J126+$Q$5*I126)*$Q$6+$Q$7)+$Q$3)</f>
        <v>143.04302222621376</v>
      </c>
      <c r="P126" s="144">
        <f t="shared" si="40"/>
        <v>110</v>
      </c>
      <c r="Q126" s="144">
        <f t="shared" si="41"/>
        <v>220</v>
      </c>
      <c r="R126" s="144">
        <f t="shared" ca="1" si="42"/>
        <v>-14.888756153681868</v>
      </c>
      <c r="S126" s="143"/>
      <c r="U126" s="25"/>
      <c r="V126" s="162">
        <f ca="1">IF(Cockpit_monthly!$H$3=2,($X$2*(($X$4*K126+$X$5*L126)*$X$6+$X$7)+$X$3)*'Generated data'!$B$6,$X$2*(($X$4*K126+$X$5*L126)*$X$6+$X$7)+$X$3)</f>
        <v>160.4243538399837</v>
      </c>
      <c r="W126" s="162">
        <f t="shared" si="43"/>
        <v>110</v>
      </c>
      <c r="X126" s="162">
        <f t="shared" si="44"/>
        <v>220</v>
      </c>
      <c r="Y126" s="162">
        <f t="shared" ca="1" si="45"/>
        <v>-32.270087767451798</v>
      </c>
      <c r="Z126" s="161"/>
      <c r="AB126" s="153"/>
      <c r="AC126" s="144">
        <f t="shared" ca="1" si="49"/>
        <v>105.72185579320876</v>
      </c>
      <c r="AD126" s="144">
        <f t="shared" si="46"/>
        <v>110</v>
      </c>
      <c r="AE126" s="144">
        <f t="shared" si="47"/>
        <v>220</v>
      </c>
      <c r="AF126" s="144">
        <f t="shared" ca="1" si="48"/>
        <v>22.432410279323136</v>
      </c>
      <c r="AG126" s="143"/>
    </row>
    <row r="127" spans="1:33" s="124" customFormat="1">
      <c r="A127" s="183" t="str">
        <f t="shared" si="39"/>
        <v>Q3 2031</v>
      </c>
      <c r="B127" s="187">
        <v>2031</v>
      </c>
      <c r="C127" s="187">
        <v>3</v>
      </c>
      <c r="D127" s="187">
        <v>8</v>
      </c>
      <c r="E127" s="188">
        <f ca="1">IF(Cockpit_monthly!$H$3=2,(VLOOKUP(B127,'Generated data'!$A$14:$J$23,2,FALSE)*(1+((RAND()*0.4)-0.2)))*'Generated data'!$B$6,VLOOKUP(B127,'Generated data'!$A$14:$J$23,2,FALSE)*(1+((RAND()*0.4)-0.2)))</f>
        <v>115.76796626396336</v>
      </c>
      <c r="F127" s="188">
        <f ca="1">VLOOKUP(B127,'Generated data'!$A$14:$J$23,3,FALSE)*(1+((RAND()*0.4)-0.2))</f>
        <v>94.080526968608197</v>
      </c>
      <c r="G127" s="189">
        <v>143.16999999999999</v>
      </c>
      <c r="H127" s="188">
        <f ca="1">VLOOKUP($B127,'Generated data'!$A$14:$J$23,5,FALSE)*(1+((RAND()*0.4)-0.2))</f>
        <v>144.23054595410301</v>
      </c>
      <c r="I127" s="188">
        <f ca="1">VLOOKUP($B127,'Generated data'!$A$14:$J$23,5,FALSE)*(1+((RAND()*0.4)-0.2))</f>
        <v>134.61782192708</v>
      </c>
      <c r="J127" s="188">
        <f ca="1">VLOOKUP($B127,'Generated data'!$A$14:$J$23,7,FALSE)*(1+((RAND()*0.4)-0.2))</f>
        <v>219.25390094615312</v>
      </c>
      <c r="K127" s="186">
        <f t="shared" ca="1" si="50"/>
        <v>227.69308251269263</v>
      </c>
      <c r="L127" s="186">
        <f t="shared" ca="1" si="51"/>
        <v>227.69308251269263</v>
      </c>
      <c r="M127" s="188">
        <f ca="1">VLOOKUP($B127,'Generated data'!$A$14:$J$23,8,FALSE)*(1+((RAND()*0.4)-0.2))</f>
        <v>676.65153508176309</v>
      </c>
      <c r="N127" s="153"/>
      <c r="O127" s="144">
        <f ca="1">IF(Cockpit_monthly!$H$3=2,($Q$2*(($Q$4*J127+$Q$5*I127)*$Q$6+$Q$7)+$Q$3)*'Generated data'!$B$6,$Q$2*(($Q$4*J127+$Q$5*I127)*$Q$6+$Q$7)+$Q$3)</f>
        <v>134.16726013614499</v>
      </c>
      <c r="P127" s="144">
        <f t="shared" si="40"/>
        <v>110</v>
      </c>
      <c r="Q127" s="144">
        <f t="shared" si="41"/>
        <v>220</v>
      </c>
      <c r="R127" s="144">
        <f t="shared" ca="1" si="42"/>
        <v>-18.39929387218163</v>
      </c>
      <c r="S127" s="143"/>
      <c r="U127" s="25"/>
      <c r="V127" s="162">
        <f ca="1">IF(Cockpit_monthly!$H$3=2,($X$2*(($X$4*K127+$X$5*L127)*$X$6+$X$7)+$X$3)*'Generated data'!$B$6,$X$2*(($X$4*K127+$X$5*L127)*$X$6+$X$7)+$X$3)</f>
        <v>148.19420412086399</v>
      </c>
      <c r="W127" s="162">
        <f t="shared" si="43"/>
        <v>110</v>
      </c>
      <c r="X127" s="162">
        <f t="shared" si="44"/>
        <v>220</v>
      </c>
      <c r="Y127" s="162">
        <f t="shared" ca="1" si="45"/>
        <v>-32.426237856900627</v>
      </c>
      <c r="Z127" s="161"/>
      <c r="AB127" s="153"/>
      <c r="AC127" s="144">
        <f t="shared" ca="1" si="49"/>
        <v>129.12583689690453</v>
      </c>
      <c r="AD127" s="144">
        <f t="shared" si="46"/>
        <v>110</v>
      </c>
      <c r="AE127" s="144">
        <f t="shared" si="47"/>
        <v>220</v>
      </c>
      <c r="AF127" s="144">
        <f t="shared" ca="1" si="48"/>
        <v>-13.357870632941172</v>
      </c>
      <c r="AG127" s="143"/>
    </row>
    <row r="128" spans="1:33" s="124" customFormat="1">
      <c r="A128" s="183" t="str">
        <f t="shared" si="39"/>
        <v>Q3 2031</v>
      </c>
      <c r="B128" s="187">
        <v>2031</v>
      </c>
      <c r="C128" s="187">
        <v>3</v>
      </c>
      <c r="D128" s="187">
        <v>9</v>
      </c>
      <c r="E128" s="188">
        <f ca="1">IF(Cockpit_monthly!$H$3=2,(VLOOKUP(B128,'Generated data'!$A$14:$J$23,2,FALSE)*(1+((RAND()*0.4)-0.2)))*'Generated data'!$B$6,VLOOKUP(B128,'Generated data'!$A$14:$J$23,2,FALSE)*(1+((RAND()*0.4)-0.2)))</f>
        <v>102.75745519349428</v>
      </c>
      <c r="F128" s="188">
        <f ca="1">VLOOKUP(B128,'Generated data'!$A$14:$J$23,3,FALSE)*(1+((RAND()*0.4)-0.2))</f>
        <v>95.791219688342508</v>
      </c>
      <c r="G128" s="189">
        <v>143.16999999999999</v>
      </c>
      <c r="H128" s="188">
        <f ca="1">VLOOKUP($B128,'Generated data'!$A$14:$J$23,5,FALSE)*(1+((RAND()*0.4)-0.2))</f>
        <v>133.16474952840878</v>
      </c>
      <c r="I128" s="188">
        <f ca="1">VLOOKUP($B128,'Generated data'!$A$14:$J$23,5,FALSE)*(1+((RAND()*0.4)-0.2))</f>
        <v>145.15391145347644</v>
      </c>
      <c r="J128" s="188">
        <f ca="1">VLOOKUP($B128,'Generated data'!$A$14:$J$23,7,FALSE)*(1+((RAND()*0.4)-0.2))</f>
        <v>299.26345895409207</v>
      </c>
      <c r="K128" s="186">
        <f t="shared" ca="1" si="50"/>
        <v>228.78116475695003</v>
      </c>
      <c r="L128" s="186">
        <f t="shared" ca="1" si="51"/>
        <v>228.78116475695003</v>
      </c>
      <c r="M128" s="188">
        <f ca="1">VLOOKUP($B128,'Generated data'!$A$14:$J$23,8,FALSE)*(1+((RAND()*0.4)-0.2))</f>
        <v>887.98854340482023</v>
      </c>
      <c r="N128" s="153"/>
      <c r="O128" s="144">
        <f ca="1">IF(Cockpit_monthly!$H$3=2,($Q$2*(($Q$4*J128+$Q$5*I128)*$Q$6+$Q$7)+$Q$3)*'Generated data'!$B$6,$Q$2*(($Q$4*J128+$Q$5*I128)*$Q$6+$Q$7)+$Q$3)</f>
        <v>159.55012512797626</v>
      </c>
      <c r="P128" s="144">
        <f t="shared" si="40"/>
        <v>110</v>
      </c>
      <c r="Q128" s="144">
        <f t="shared" si="41"/>
        <v>220</v>
      </c>
      <c r="R128" s="144">
        <f t="shared" ca="1" si="42"/>
        <v>-56.792669934481978</v>
      </c>
      <c r="S128" s="143"/>
      <c r="U128" s="25"/>
      <c r="V128" s="162">
        <f ca="1">IF(Cockpit_monthly!$H$3=2,($X$2*(($X$4*K128+$X$5*L128)*$X$6+$X$7)+$X$3)*'Generated data'!$B$6,$X$2*(($X$4*K128+$X$5*L128)*$X$6+$X$7)+$X$3)</f>
        <v>148.69689811771093</v>
      </c>
      <c r="W128" s="162">
        <f t="shared" si="43"/>
        <v>110</v>
      </c>
      <c r="X128" s="162">
        <f t="shared" si="44"/>
        <v>220</v>
      </c>
      <c r="Y128" s="162">
        <f t="shared" ca="1" si="45"/>
        <v>-45.93944292421665</v>
      </c>
      <c r="Z128" s="161"/>
      <c r="AB128" s="153"/>
      <c r="AC128" s="144">
        <f t="shared" ca="1" si="49"/>
        <v>105.19490273047492</v>
      </c>
      <c r="AD128" s="144">
        <f t="shared" si="46"/>
        <v>110</v>
      </c>
      <c r="AE128" s="144">
        <f t="shared" si="47"/>
        <v>220</v>
      </c>
      <c r="AF128" s="144">
        <f t="shared" ca="1" si="48"/>
        <v>-2.4374475369806419</v>
      </c>
      <c r="AG128" s="143"/>
    </row>
    <row r="129" spans="1:33" s="124" customFormat="1">
      <c r="A129" s="183" t="str">
        <f t="shared" si="39"/>
        <v>Q4 2031</v>
      </c>
      <c r="B129" s="187">
        <v>2031</v>
      </c>
      <c r="C129" s="187">
        <v>4</v>
      </c>
      <c r="D129" s="187">
        <v>10</v>
      </c>
      <c r="E129" s="188">
        <f ca="1">IF(Cockpit_monthly!$H$3=2,(VLOOKUP(B129,'Generated data'!$A$14:$J$23,2,FALSE)*(1+((RAND()*0.4)-0.2)))*'Generated data'!$B$6,VLOOKUP(B129,'Generated data'!$A$14:$J$23,2,FALSE)*(1+((RAND()*0.4)-0.2)))</f>
        <v>143.31775886831653</v>
      </c>
      <c r="F129" s="188">
        <f ca="1">VLOOKUP(B129,'Generated data'!$A$14:$J$23,3,FALSE)*(1+((RAND()*0.4)-0.2))</f>
        <v>122.28588464811681</v>
      </c>
      <c r="G129" s="189">
        <v>143.16999999999999</v>
      </c>
      <c r="H129" s="188">
        <f ca="1">VLOOKUP($B129,'Generated data'!$A$14:$J$23,5,FALSE)*(1+((RAND()*0.4)-0.2))</f>
        <v>132.13311271973939</v>
      </c>
      <c r="I129" s="188">
        <f ca="1">VLOOKUP($B129,'Generated data'!$A$14:$J$23,5,FALSE)*(1+((RAND()*0.4)-0.2))</f>
        <v>148.04745410489701</v>
      </c>
      <c r="J129" s="188">
        <f ca="1">VLOOKUP($B129,'Generated data'!$A$14:$J$23,7,FALSE)*(1+((RAND()*0.4)-0.2))</f>
        <v>232.63323142101501</v>
      </c>
      <c r="K129" s="186">
        <f t="shared" ca="1" si="50"/>
        <v>253.23430059311067</v>
      </c>
      <c r="L129" s="186">
        <f t="shared" ca="1" si="51"/>
        <v>253.23430059311067</v>
      </c>
      <c r="M129" s="188">
        <f ca="1">VLOOKUP($B129,'Generated data'!$A$14:$J$23,8,FALSE)*(1+((RAND()*0.4)-0.2))</f>
        <v>684.08147980000331</v>
      </c>
      <c r="N129" s="153"/>
      <c r="O129" s="144">
        <f ca="1">IF(Cockpit_monthly!$H$3=2,($Q$2*(($Q$4*J129+$Q$5*I129)*$Q$6+$Q$7)+$Q$3)*'Generated data'!$B$6,$Q$2*(($Q$4*J129+$Q$5*I129)*$Q$6+$Q$7)+$Q$3)</f>
        <v>139.91346673903107</v>
      </c>
      <c r="P129" s="144">
        <f t="shared" si="40"/>
        <v>110</v>
      </c>
      <c r="Q129" s="144">
        <f t="shared" si="41"/>
        <v>220</v>
      </c>
      <c r="R129" s="144">
        <f t="shared" ca="1" si="42"/>
        <v>3.4042921292854658</v>
      </c>
      <c r="S129" s="143"/>
      <c r="U129" s="25"/>
      <c r="V129" s="162">
        <f ca="1">IF(Cockpit_monthly!$H$3=2,($X$2*(($X$4*K129+$X$5*L129)*$X$6+$X$7)+$X$3)*'Generated data'!$B$6,$X$2*(($X$4*K129+$X$5*L129)*$X$6+$X$7)+$X$3)</f>
        <v>159.99424687401714</v>
      </c>
      <c r="W129" s="162">
        <f t="shared" si="43"/>
        <v>110</v>
      </c>
      <c r="X129" s="162">
        <f t="shared" si="44"/>
        <v>220</v>
      </c>
      <c r="Y129" s="162">
        <f t="shared" ca="1" si="45"/>
        <v>-16.676488005700605</v>
      </c>
      <c r="Z129" s="161"/>
      <c r="AB129" s="153"/>
      <c r="AC129" s="144">
        <f t="shared" ca="1" si="49"/>
        <v>103.61423743161336</v>
      </c>
      <c r="AD129" s="144">
        <f t="shared" si="46"/>
        <v>110</v>
      </c>
      <c r="AE129" s="144">
        <f t="shared" si="47"/>
        <v>220</v>
      </c>
      <c r="AF129" s="144">
        <f t="shared" ca="1" si="48"/>
        <v>39.70352143670317</v>
      </c>
      <c r="AG129" s="143"/>
    </row>
    <row r="130" spans="1:33" s="124" customFormat="1">
      <c r="A130" s="183" t="str">
        <f t="shared" si="39"/>
        <v>Q4 2031</v>
      </c>
      <c r="B130" s="187">
        <v>2031</v>
      </c>
      <c r="C130" s="187">
        <v>4</v>
      </c>
      <c r="D130" s="187">
        <v>11</v>
      </c>
      <c r="E130" s="188">
        <f ca="1">IF(Cockpit_monthly!$H$3=2,(VLOOKUP(B130,'Generated data'!$A$14:$J$23,2,FALSE)*(1+((RAND()*0.4)-0.2)))*'Generated data'!$B$6,VLOOKUP(B130,'Generated data'!$A$14:$J$23,2,FALSE)*(1+((RAND()*0.4)-0.2)))</f>
        <v>101.91749270269709</v>
      </c>
      <c r="F130" s="188">
        <f ca="1">VLOOKUP(B130,'Generated data'!$A$14:$J$23,3,FALSE)*(1+((RAND()*0.4)-0.2))</f>
        <v>104.68118594903595</v>
      </c>
      <c r="G130" s="189">
        <v>143.16999999999999</v>
      </c>
      <c r="H130" s="188">
        <f ca="1">VLOOKUP($B130,'Generated data'!$A$14:$J$23,5,FALSE)*(1+((RAND()*0.4)-0.2))</f>
        <v>157.76412428313273</v>
      </c>
      <c r="I130" s="188">
        <f ca="1">VLOOKUP($B130,'Generated data'!$A$14:$J$23,5,FALSE)*(1+((RAND()*0.4)-0.2))</f>
        <v>159.18874823206488</v>
      </c>
      <c r="J130" s="188">
        <f ca="1">VLOOKUP($B130,'Generated data'!$A$14:$J$23,7,FALSE)*(1+((RAND()*0.4)-0.2))</f>
        <v>290.62678548738154</v>
      </c>
      <c r="K130" s="186">
        <f t="shared" ca="1" si="50"/>
        <v>250.38353044042006</v>
      </c>
      <c r="L130" s="186">
        <f t="shared" ca="1" si="51"/>
        <v>250.38353044042006</v>
      </c>
      <c r="M130" s="188">
        <f ca="1">VLOOKUP($B130,'Generated data'!$A$14:$J$23,8,FALSE)*(1+((RAND()*0.4)-0.2))</f>
        <v>1003.2326979774336</v>
      </c>
      <c r="N130" s="153"/>
      <c r="O130" s="144">
        <f ca="1">IF(Cockpit_monthly!$H$3=2,($Q$2*(($Q$4*J130+$Q$5*I130)*$Q$6+$Q$7)+$Q$3)*'Generated data'!$B$6,$Q$2*(($Q$4*J130+$Q$5*I130)*$Q$6+$Q$7)+$Q$3)</f>
        <v>158.76281557932742</v>
      </c>
      <c r="P130" s="144">
        <f t="shared" si="40"/>
        <v>110</v>
      </c>
      <c r="Q130" s="144">
        <f t="shared" si="41"/>
        <v>220</v>
      </c>
      <c r="R130" s="144">
        <f t="shared" ca="1" si="42"/>
        <v>-56.845322876630334</v>
      </c>
      <c r="S130" s="143"/>
      <c r="U130" s="25"/>
      <c r="V130" s="162">
        <f ca="1">IF(Cockpit_monthly!$H$3=2,($X$2*(($X$4*K130+$X$5*L130)*$X$6+$X$7)+$X$3)*'Generated data'!$B$6,$X$2*(($X$4*K130+$X$5*L130)*$X$6+$X$7)+$X$3)</f>
        <v>158.67719106347405</v>
      </c>
      <c r="W130" s="162">
        <f t="shared" si="43"/>
        <v>110</v>
      </c>
      <c r="X130" s="162">
        <f t="shared" si="44"/>
        <v>220</v>
      </c>
      <c r="Y130" s="162">
        <f t="shared" ca="1" si="45"/>
        <v>-56.759698360776966</v>
      </c>
      <c r="Z130" s="161"/>
      <c r="AB130" s="153"/>
      <c r="AC130" s="144">
        <f t="shared" ca="1" si="49"/>
        <v>125.30692397345132</v>
      </c>
      <c r="AD130" s="144">
        <f t="shared" si="46"/>
        <v>110</v>
      </c>
      <c r="AE130" s="144">
        <f t="shared" si="47"/>
        <v>220</v>
      </c>
      <c r="AF130" s="144">
        <f t="shared" ca="1" si="48"/>
        <v>-23.38943127075423</v>
      </c>
      <c r="AG130" s="143"/>
    </row>
    <row r="131" spans="1:33" s="124" customFormat="1">
      <c r="A131" s="183" t="str">
        <f t="shared" si="39"/>
        <v>Q4 2031</v>
      </c>
      <c r="B131" s="187">
        <v>2031</v>
      </c>
      <c r="C131" s="187">
        <v>4</v>
      </c>
      <c r="D131" s="187">
        <v>12</v>
      </c>
      <c r="E131" s="188">
        <f ca="1">IF(Cockpit_monthly!$H$3=2,(VLOOKUP(B131,'Generated data'!$A$14:$J$23,2,FALSE)*(1+((RAND()*0.4)-0.2)))*'Generated data'!$B$6,VLOOKUP(B131,'Generated data'!$A$14:$J$23,2,FALSE)*(1+((RAND()*0.4)-0.2)))</f>
        <v>101.93963249509785</v>
      </c>
      <c r="F131" s="188">
        <f ca="1">VLOOKUP(B131,'Generated data'!$A$14:$J$23,3,FALSE)*(1+((RAND()*0.4)-0.2))</f>
        <v>122.34760405795664</v>
      </c>
      <c r="G131" s="189">
        <v>143.16999999999999</v>
      </c>
      <c r="H131" s="188">
        <f ca="1">VLOOKUP($B131,'Generated data'!$A$14:$J$23,5,FALSE)*(1+((RAND()*0.4)-0.2))</f>
        <v>113.72808799294961</v>
      </c>
      <c r="I131" s="188">
        <f ca="1">VLOOKUP($B131,'Generated data'!$A$14:$J$23,5,FALSE)*(1+((RAND()*0.4)-0.2))</f>
        <v>111.40710464422509</v>
      </c>
      <c r="J131" s="188">
        <f ca="1">VLOOKUP($B131,'Generated data'!$A$14:$J$23,7,FALSE)*(1+((RAND()*0.4)-0.2))</f>
        <v>297.25608933566019</v>
      </c>
      <c r="K131" s="186">
        <f t="shared" ca="1" si="50"/>
        <v>274.17449195416287</v>
      </c>
      <c r="L131" s="186">
        <f t="shared" ca="1" si="51"/>
        <v>274.17449195416287</v>
      </c>
      <c r="M131" s="188">
        <f ca="1">VLOOKUP($B131,'Generated data'!$A$14:$J$23,8,FALSE)*(1+((RAND()*0.4)-0.2))</f>
        <v>871.40070252233227</v>
      </c>
      <c r="N131" s="153"/>
      <c r="O131" s="144">
        <f ca="1">IF(Cockpit_monthly!$H$3=2,($Q$2*(($Q$4*J131+$Q$5*I131)*$Q$6+$Q$7)+$Q$3)*'Generated data'!$B$6,$Q$2*(($Q$4*J131+$Q$5*I131)*$Q$6+$Q$7)+$Q$3)</f>
        <v>154.60409799521054</v>
      </c>
      <c r="P131" s="144">
        <f t="shared" si="40"/>
        <v>110</v>
      </c>
      <c r="Q131" s="144">
        <f t="shared" si="41"/>
        <v>220</v>
      </c>
      <c r="R131" s="144">
        <f t="shared" ca="1" si="42"/>
        <v>-52.664465500112684</v>
      </c>
      <c r="S131" s="143"/>
      <c r="U131" s="25"/>
      <c r="V131" s="162">
        <f ca="1">IF(Cockpit_monthly!$H$3=2,($X$2*(($X$4*K131+$X$5*L131)*$X$6+$X$7)+$X$3)*'Generated data'!$B$6,$X$2*(($X$4*K131+$X$5*L131)*$X$6+$X$7)+$X$3)</f>
        <v>169.66861528282325</v>
      </c>
      <c r="W131" s="162">
        <f t="shared" si="43"/>
        <v>110</v>
      </c>
      <c r="X131" s="162">
        <f t="shared" si="44"/>
        <v>220</v>
      </c>
      <c r="Y131" s="162">
        <f t="shared" ca="1" si="45"/>
        <v>-67.7289827877254</v>
      </c>
      <c r="Z131" s="161"/>
      <c r="AB131" s="153"/>
      <c r="AC131" s="144">
        <f t="shared" ca="1" si="49"/>
        <v>115.15958895353837</v>
      </c>
      <c r="AD131" s="144">
        <f t="shared" si="46"/>
        <v>110</v>
      </c>
      <c r="AE131" s="144">
        <f t="shared" si="47"/>
        <v>220</v>
      </c>
      <c r="AF131" s="144">
        <f t="shared" ca="1" si="48"/>
        <v>-13.219956458440521</v>
      </c>
      <c r="AG131" s="143"/>
    </row>
    <row r="132" spans="1:33" s="124" customFormat="1">
      <c r="A132" s="183" t="str">
        <f t="shared" si="39"/>
        <v>Q1 2032</v>
      </c>
      <c r="B132" s="187">
        <v>2032</v>
      </c>
      <c r="C132" s="187">
        <v>1</v>
      </c>
      <c r="D132" s="187">
        <v>1</v>
      </c>
      <c r="E132" s="188">
        <f ca="1">IF(Cockpit_monthly!$H$3=2,(VLOOKUP(B132,'Generated data'!$A$14:$J$23,2,FALSE)*(1+((RAND()*0.4)-0.2)))*'Generated data'!$B$6,VLOOKUP(B132,'Generated data'!$A$14:$J$23,2,FALSE)*(1+((RAND()*0.4)-0.2)))</f>
        <v>144.49376756103811</v>
      </c>
      <c r="F132" s="188">
        <f ca="1">VLOOKUP(B132,'Generated data'!$A$14:$J$23,3,FALSE)*(1+((RAND()*0.4)-0.2))</f>
        <v>116.86206529704823</v>
      </c>
      <c r="G132" s="189">
        <v>143.16999999999999</v>
      </c>
      <c r="H132" s="188">
        <f ca="1">VLOOKUP($B132,'Generated data'!$A$14:$J$23,5,FALSE)*(1+((RAND()*0.4)-0.2))</f>
        <v>156.63347784214835</v>
      </c>
      <c r="I132" s="188">
        <f ca="1">VLOOKUP($B132,'Generated data'!$A$14:$J$23,5,FALSE)*(1+((RAND()*0.4)-0.2))</f>
        <v>148.28199428184459</v>
      </c>
      <c r="J132" s="188">
        <f ca="1">VLOOKUP($B132,'Generated data'!$A$14:$J$23,7,FALSE)*(1+((RAND()*0.4)-0.2))</f>
        <v>297.07052907531528</v>
      </c>
      <c r="K132" s="186">
        <f t="shared" ca="1" si="50"/>
        <v>273.50536874801895</v>
      </c>
      <c r="L132" s="186">
        <f t="shared" ca="1" si="51"/>
        <v>273.50536874801895</v>
      </c>
      <c r="M132" s="188">
        <f ca="1">VLOOKUP($B132,'Generated data'!$A$14:$J$23,8,FALSE)*(1+((RAND()*0.4)-0.2))</f>
        <v>786.5744329606556</v>
      </c>
      <c r="N132" s="153"/>
      <c r="O132" s="144">
        <f ca="1">IF(Cockpit_monthly!$H$3=2,($Q$2*(($Q$4*J132+$Q$5*I132)*$Q$6+$Q$7)+$Q$3)*'Generated data'!$B$6,$Q$2*(($Q$4*J132+$Q$5*I132)*$Q$6+$Q$7)+$Q$3)</f>
        <v>159.29417254539058</v>
      </c>
      <c r="P132" s="144">
        <f t="shared" si="40"/>
        <v>110</v>
      </c>
      <c r="Q132" s="144">
        <f t="shared" si="41"/>
        <v>220</v>
      </c>
      <c r="R132" s="144">
        <f t="shared" ca="1" si="42"/>
        <v>-14.800404984352468</v>
      </c>
      <c r="S132" s="143"/>
      <c r="U132" s="25"/>
      <c r="V132" s="162">
        <f ca="1">IF(Cockpit_monthly!$H$3=2,($X$2*(($X$4*K132+$X$5*L132)*$X$6+$X$7)+$X$3)*'Generated data'!$B$6,$X$2*(($X$4*K132+$X$5*L132)*$X$6+$X$7)+$X$3)</f>
        <v>169.35948036158476</v>
      </c>
      <c r="W132" s="162">
        <f t="shared" si="43"/>
        <v>110</v>
      </c>
      <c r="X132" s="162">
        <f t="shared" si="44"/>
        <v>220</v>
      </c>
      <c r="Y132" s="162">
        <f t="shared" ca="1" si="45"/>
        <v>-24.865712800546646</v>
      </c>
      <c r="Z132" s="161"/>
      <c r="AB132" s="153"/>
      <c r="AC132" s="144">
        <f t="shared" ca="1" si="49"/>
        <v>119.60330226681231</v>
      </c>
      <c r="AD132" s="144">
        <f t="shared" si="46"/>
        <v>110</v>
      </c>
      <c r="AE132" s="144">
        <f t="shared" si="47"/>
        <v>220</v>
      </c>
      <c r="AF132" s="144">
        <f t="shared" ca="1" si="48"/>
        <v>24.890465294225805</v>
      </c>
      <c r="AG132" s="143"/>
    </row>
    <row r="133" spans="1:33" s="124" customFormat="1">
      <c r="A133" s="183" t="str">
        <f t="shared" si="39"/>
        <v>Q1 2032</v>
      </c>
      <c r="B133" s="187">
        <v>2032</v>
      </c>
      <c r="C133" s="187">
        <v>1</v>
      </c>
      <c r="D133" s="187">
        <v>2</v>
      </c>
      <c r="E133" s="188">
        <f ca="1">IF(Cockpit_monthly!$H$3=2,(VLOOKUP(B133,'Generated data'!$A$14:$J$23,2,FALSE)*(1+((RAND()*0.4)-0.2)))*'Generated data'!$B$6,VLOOKUP(B133,'Generated data'!$A$14:$J$23,2,FALSE)*(1+((RAND()*0.4)-0.2)))</f>
        <v>113.7631001090964</v>
      </c>
      <c r="F133" s="188">
        <f ca="1">VLOOKUP(B133,'Generated data'!$A$14:$J$23,3,FALSE)*(1+((RAND()*0.4)-0.2))</f>
        <v>109.6125095124238</v>
      </c>
      <c r="G133" s="189">
        <v>143.16999999999999</v>
      </c>
      <c r="H133" s="188">
        <f ca="1">VLOOKUP($B133,'Generated data'!$A$14:$J$23,5,FALSE)*(1+((RAND()*0.4)-0.2))</f>
        <v>150.4241698741865</v>
      </c>
      <c r="I133" s="188">
        <f ca="1">VLOOKUP($B133,'Generated data'!$A$14:$J$23,5,FALSE)*(1+((RAND()*0.4)-0.2))</f>
        <v>163.56184409084958</v>
      </c>
      <c r="J133" s="188">
        <f ca="1">VLOOKUP($B133,'Generated data'!$A$14:$J$23,7,FALSE)*(1+((RAND()*0.4)-0.2))</f>
        <v>262.39621350960448</v>
      </c>
      <c r="K133" s="186">
        <f t="shared" ca="1" si="50"/>
        <v>294.98446796611898</v>
      </c>
      <c r="L133" s="186">
        <f t="shared" ca="1" si="51"/>
        <v>294.98446796611898</v>
      </c>
      <c r="M133" s="188">
        <f ca="1">VLOOKUP($B133,'Generated data'!$A$14:$J$23,8,FALSE)*(1+((RAND()*0.4)-0.2))</f>
        <v>1103.4604916414435</v>
      </c>
      <c r="N133" s="153"/>
      <c r="O133" s="144">
        <f ca="1">IF(Cockpit_monthly!$H$3=2,($Q$2*(($Q$4*J133+$Q$5*I133)*$Q$6+$Q$7)+$Q$3)*'Generated data'!$B$6,$Q$2*(($Q$4*J133+$Q$5*I133)*$Q$6+$Q$7)+$Q$3)</f>
        <v>150.84799225142658</v>
      </c>
      <c r="P133" s="144">
        <f t="shared" si="40"/>
        <v>110</v>
      </c>
      <c r="Q133" s="144">
        <f t="shared" si="41"/>
        <v>220</v>
      </c>
      <c r="R133" s="144">
        <f t="shared" ca="1" si="42"/>
        <v>-37.084892142330176</v>
      </c>
      <c r="S133" s="143"/>
      <c r="U133" s="25"/>
      <c r="V133" s="162">
        <f ca="1">IF(Cockpit_monthly!$H$3=2,($X$2*(($X$4*K133+$X$5*L133)*$X$6+$X$7)+$X$3)*'Generated data'!$B$6,$X$2*(($X$4*K133+$X$5*L133)*$X$6+$X$7)+$X$3)</f>
        <v>179.28282420034694</v>
      </c>
      <c r="W133" s="162">
        <f t="shared" si="43"/>
        <v>110</v>
      </c>
      <c r="X133" s="162">
        <f t="shared" si="44"/>
        <v>220</v>
      </c>
      <c r="Y133" s="162">
        <f t="shared" ca="1" si="45"/>
        <v>-65.519724091250538</v>
      </c>
      <c r="Z133" s="161"/>
      <c r="AB133" s="153"/>
      <c r="AC133" s="144">
        <f t="shared" ca="1" si="49"/>
        <v>126.19793291926776</v>
      </c>
      <c r="AD133" s="144">
        <f t="shared" si="46"/>
        <v>110</v>
      </c>
      <c r="AE133" s="144">
        <f t="shared" si="47"/>
        <v>220</v>
      </c>
      <c r="AF133" s="144">
        <f t="shared" ca="1" si="48"/>
        <v>-12.434832810171358</v>
      </c>
      <c r="AG133" s="143"/>
    </row>
    <row r="134" spans="1:33" s="124" customFormat="1">
      <c r="A134" s="183" t="str">
        <f t="shared" si="39"/>
        <v>Q1 2032</v>
      </c>
      <c r="B134" s="187">
        <v>2032</v>
      </c>
      <c r="C134" s="187">
        <v>1</v>
      </c>
      <c r="D134" s="187">
        <v>3</v>
      </c>
      <c r="E134" s="188">
        <f ca="1">IF(Cockpit_monthly!$H$3=2,(VLOOKUP(B134,'Generated data'!$A$14:$J$23,2,FALSE)*(1+((RAND()*0.4)-0.2)))*'Generated data'!$B$6,VLOOKUP(B134,'Generated data'!$A$14:$J$23,2,FALSE)*(1+((RAND()*0.4)-0.2)))</f>
        <v>118.26249838804664</v>
      </c>
      <c r="F134" s="188">
        <f ca="1">VLOOKUP(B134,'Generated data'!$A$14:$J$23,3,FALSE)*(1+((RAND()*0.4)-0.2))</f>
        <v>108.32968455897128</v>
      </c>
      <c r="G134" s="189">
        <v>143.16999999999999</v>
      </c>
      <c r="H134" s="188">
        <f ca="1">VLOOKUP($B134,'Generated data'!$A$14:$J$23,5,FALSE)*(1+((RAND()*0.4)-0.2))</f>
        <v>115.93991139221447</v>
      </c>
      <c r="I134" s="188">
        <f ca="1">VLOOKUP($B134,'Generated data'!$A$14:$J$23,5,FALSE)*(1+((RAND()*0.4)-0.2))</f>
        <v>131.79016705268427</v>
      </c>
      <c r="J134" s="188">
        <f ca="1">VLOOKUP($B134,'Generated data'!$A$14:$J$23,7,FALSE)*(1+((RAND()*0.4)-0.2))</f>
        <v>229.31544803253567</v>
      </c>
      <c r="K134" s="186">
        <f t="shared" ca="1" si="50"/>
        <v>285.57427730685998</v>
      </c>
      <c r="L134" s="186">
        <f t="shared" ca="1" si="51"/>
        <v>285.57427730685998</v>
      </c>
      <c r="M134" s="188">
        <f ca="1">VLOOKUP($B134,'Generated data'!$A$14:$J$23,8,FALSE)*(1+((RAND()*0.4)-0.2))</f>
        <v>802.64788859302644</v>
      </c>
      <c r="N134" s="153"/>
      <c r="O134" s="144">
        <f ca="1">IF(Cockpit_monthly!$H$3=2,($Q$2*(($Q$4*J134+$Q$5*I134)*$Q$6+$Q$7)+$Q$3)*'Generated data'!$B$6,$Q$2*(($Q$4*J134+$Q$5*I134)*$Q$6+$Q$7)+$Q$3)</f>
        <v>136.82482354385093</v>
      </c>
      <c r="P134" s="144">
        <f t="shared" si="40"/>
        <v>110</v>
      </c>
      <c r="Q134" s="144">
        <f t="shared" si="41"/>
        <v>220</v>
      </c>
      <c r="R134" s="144">
        <f t="shared" ca="1" si="42"/>
        <v>-18.562325155804288</v>
      </c>
      <c r="S134" s="143"/>
      <c r="U134" s="25"/>
      <c r="V134" s="162">
        <f ca="1">IF(Cockpit_monthly!$H$3=2,($X$2*(($X$4*K134+$X$5*L134)*$X$6+$X$7)+$X$3)*'Generated data'!$B$6,$X$2*(($X$4*K134+$X$5*L134)*$X$6+$X$7)+$X$3)</f>
        <v>174.9353161157693</v>
      </c>
      <c r="W134" s="162">
        <f t="shared" si="43"/>
        <v>110</v>
      </c>
      <c r="X134" s="162">
        <f t="shared" si="44"/>
        <v>220</v>
      </c>
      <c r="Y134" s="162">
        <f t="shared" ca="1" si="45"/>
        <v>-56.672817727722659</v>
      </c>
      <c r="Z134" s="161"/>
      <c r="AB134" s="153"/>
      <c r="AC134" s="144">
        <f t="shared" ca="1" si="49"/>
        <v>117.98237111460998</v>
      </c>
      <c r="AD134" s="144">
        <f t="shared" si="46"/>
        <v>110</v>
      </c>
      <c r="AE134" s="144">
        <f t="shared" si="47"/>
        <v>220</v>
      </c>
      <c r="AF134" s="144">
        <f t="shared" ca="1" si="48"/>
        <v>0.28012727343666199</v>
      </c>
      <c r="AG134" s="143"/>
    </row>
    <row r="135" spans="1:33" s="124" customFormat="1">
      <c r="A135" s="183" t="str">
        <f t="shared" si="39"/>
        <v>Q2 2032</v>
      </c>
      <c r="B135" s="187">
        <v>2032</v>
      </c>
      <c r="C135" s="187">
        <v>2</v>
      </c>
      <c r="D135" s="187">
        <v>4</v>
      </c>
      <c r="E135" s="188">
        <f ca="1">IF(Cockpit_monthly!$H$3=2,(VLOOKUP(B135,'Generated data'!$A$14:$J$23,2,FALSE)*(1+((RAND()*0.4)-0.2)))*'Generated data'!$B$6,VLOOKUP(B135,'Generated data'!$A$14:$J$23,2,FALSE)*(1+((RAND()*0.4)-0.2)))</f>
        <v>149.25103340718306</v>
      </c>
      <c r="F135" s="188">
        <f ca="1">VLOOKUP(B135,'Generated data'!$A$14:$J$23,3,FALSE)*(1+((RAND()*0.4)-0.2))</f>
        <v>129.87939197245561</v>
      </c>
      <c r="G135" s="189">
        <v>143.16999999999999</v>
      </c>
      <c r="H135" s="188">
        <f ca="1">VLOOKUP($B135,'Generated data'!$A$14:$J$23,5,FALSE)*(1+((RAND()*0.4)-0.2))</f>
        <v>167.99006399773316</v>
      </c>
      <c r="I135" s="188">
        <f ca="1">VLOOKUP($B135,'Generated data'!$A$14:$J$23,5,FALSE)*(1+((RAND()*0.4)-0.2))</f>
        <v>152.43077377408204</v>
      </c>
      <c r="J135" s="188">
        <f ca="1">VLOOKUP($B135,'Generated data'!$A$14:$J$23,7,FALSE)*(1+((RAND()*0.4)-0.2))</f>
        <v>269.5319071483965</v>
      </c>
      <c r="K135" s="186">
        <f t="shared" ca="1" si="50"/>
        <v>262.92739687248513</v>
      </c>
      <c r="L135" s="186">
        <f t="shared" ca="1" si="51"/>
        <v>262.92739687248513</v>
      </c>
      <c r="M135" s="188">
        <f ca="1">VLOOKUP($B135,'Generated data'!$A$14:$J$23,8,FALSE)*(1+((RAND()*0.4)-0.2))</f>
        <v>868.98766405533672</v>
      </c>
      <c r="N135" s="153"/>
      <c r="O135" s="144">
        <f ca="1">IF(Cockpit_monthly!$H$3=2,($Q$2*(($Q$4*J135+$Q$5*I135)*$Q$6+$Q$7)+$Q$3)*'Generated data'!$B$6,$Q$2*(($Q$4*J135+$Q$5*I135)*$Q$6+$Q$7)+$Q$3)</f>
        <v>151.55827230138783</v>
      </c>
      <c r="P135" s="144">
        <f t="shared" si="40"/>
        <v>110</v>
      </c>
      <c r="Q135" s="144">
        <f t="shared" si="41"/>
        <v>220</v>
      </c>
      <c r="R135" s="144">
        <f t="shared" ca="1" si="42"/>
        <v>-2.3072388942047724</v>
      </c>
      <c r="S135" s="143"/>
      <c r="U135" s="25"/>
      <c r="V135" s="162">
        <f ca="1">IF(Cockpit_monthly!$H$3=2,($X$2*(($X$4*K135+$X$5*L135)*$X$6+$X$7)+$X$3)*'Generated data'!$B$6,$X$2*(($X$4*K135+$X$5*L135)*$X$6+$X$7)+$X$3)</f>
        <v>164.47245735508812</v>
      </c>
      <c r="W135" s="162">
        <f t="shared" si="43"/>
        <v>110</v>
      </c>
      <c r="X135" s="162">
        <f t="shared" si="44"/>
        <v>220</v>
      </c>
      <c r="Y135" s="162">
        <f t="shared" ca="1" si="45"/>
        <v>-15.221423947905066</v>
      </c>
      <c r="Z135" s="161"/>
      <c r="AB135" s="153"/>
      <c r="AC135" s="144">
        <f t="shared" ca="1" si="49"/>
        <v>110.3483706170737</v>
      </c>
      <c r="AD135" s="144">
        <f t="shared" si="46"/>
        <v>110</v>
      </c>
      <c r="AE135" s="144">
        <f t="shared" si="47"/>
        <v>220</v>
      </c>
      <c r="AF135" s="144">
        <f t="shared" ca="1" si="48"/>
        <v>38.90266279010936</v>
      </c>
      <c r="AG135" s="143"/>
    </row>
    <row r="136" spans="1:33" s="124" customFormat="1">
      <c r="A136" s="183" t="str">
        <f t="shared" si="39"/>
        <v>Q2 2032</v>
      </c>
      <c r="B136" s="187">
        <v>2032</v>
      </c>
      <c r="C136" s="187">
        <v>2</v>
      </c>
      <c r="D136" s="187">
        <v>5</v>
      </c>
      <c r="E136" s="188">
        <f ca="1">IF(Cockpit_monthly!$H$3=2,(VLOOKUP(B136,'Generated data'!$A$14:$J$23,2,FALSE)*(1+((RAND()*0.4)-0.2)))*'Generated data'!$B$6,VLOOKUP(B136,'Generated data'!$A$14:$J$23,2,FALSE)*(1+((RAND()*0.4)-0.2)))</f>
        <v>135.74340404780963</v>
      </c>
      <c r="F136" s="188">
        <f ca="1">VLOOKUP(B136,'Generated data'!$A$14:$J$23,3,FALSE)*(1+((RAND()*0.4)-0.2))</f>
        <v>109.33797223154708</v>
      </c>
      <c r="G136" s="189">
        <v>143.16999999999999</v>
      </c>
      <c r="H136" s="188">
        <f ca="1">VLOOKUP($B136,'Generated data'!$A$14:$J$23,5,FALSE)*(1+((RAND()*0.4)-0.2))</f>
        <v>140.94936906452352</v>
      </c>
      <c r="I136" s="188">
        <f ca="1">VLOOKUP($B136,'Generated data'!$A$14:$J$23,5,FALSE)*(1+((RAND()*0.4)-0.2))</f>
        <v>167.10773243257114</v>
      </c>
      <c r="J136" s="188">
        <f ca="1">VLOOKUP($B136,'Generated data'!$A$14:$J$23,7,FALSE)*(1+((RAND()*0.4)-0.2))</f>
        <v>314.10743886404748</v>
      </c>
      <c r="K136" s="186">
        <f t="shared" ca="1" si="50"/>
        <v>253.74785623017888</v>
      </c>
      <c r="L136" s="186">
        <f t="shared" ca="1" si="51"/>
        <v>253.74785623017888</v>
      </c>
      <c r="M136" s="188">
        <f ca="1">VLOOKUP($B136,'Generated data'!$A$14:$J$23,8,FALSE)*(1+((RAND()*0.4)-0.2))</f>
        <v>810.73113063593814</v>
      </c>
      <c r="N136" s="153"/>
      <c r="O136" s="144">
        <f ca="1">IF(Cockpit_monthly!$H$3=2,($Q$2*(($Q$4*J136+$Q$5*I136)*$Q$6+$Q$7)+$Q$3)*'Generated data'!$B$6,$Q$2*(($Q$4*J136+$Q$5*I136)*$Q$6+$Q$7)+$Q$3)</f>
        <v>166.83322905494538</v>
      </c>
      <c r="P136" s="144">
        <f t="shared" si="40"/>
        <v>110</v>
      </c>
      <c r="Q136" s="144">
        <f t="shared" si="41"/>
        <v>220</v>
      </c>
      <c r="R136" s="144">
        <f t="shared" ca="1" si="42"/>
        <v>-31.089825007135744</v>
      </c>
      <c r="S136" s="143"/>
      <c r="U136" s="25"/>
      <c r="V136" s="162">
        <f ca="1">IF(Cockpit_monthly!$H$3=2,($X$2*(($X$4*K136+$X$5*L136)*$X$6+$X$7)+$X$3)*'Generated data'!$B$6,$X$2*(($X$4*K136+$X$5*L136)*$X$6+$X$7)+$X$3)</f>
        <v>160.23150957834264</v>
      </c>
      <c r="W136" s="162">
        <f t="shared" si="43"/>
        <v>110</v>
      </c>
      <c r="X136" s="162">
        <f t="shared" si="44"/>
        <v>220</v>
      </c>
      <c r="Y136" s="162">
        <f t="shared" ca="1" si="45"/>
        <v>-24.488105530533005</v>
      </c>
      <c r="Z136" s="161"/>
      <c r="AB136" s="153"/>
      <c r="AC136" s="144">
        <f t="shared" ca="1" si="49"/>
        <v>138.47010844924748</v>
      </c>
      <c r="AD136" s="144">
        <f t="shared" si="46"/>
        <v>110</v>
      </c>
      <c r="AE136" s="144">
        <f t="shared" si="47"/>
        <v>220</v>
      </c>
      <c r="AF136" s="144">
        <f t="shared" ca="1" si="48"/>
        <v>-2.7267044014378428</v>
      </c>
      <c r="AG136" s="143"/>
    </row>
    <row r="137" spans="1:33" s="124" customFormat="1">
      <c r="A137" s="183" t="str">
        <f t="shared" si="39"/>
        <v>Q2 2032</v>
      </c>
      <c r="B137" s="187">
        <v>2032</v>
      </c>
      <c r="C137" s="187">
        <v>2</v>
      </c>
      <c r="D137" s="187">
        <v>6</v>
      </c>
      <c r="E137" s="188">
        <f ca="1">IF(Cockpit_monthly!$H$3=2,(VLOOKUP(B137,'Generated data'!$A$14:$J$23,2,FALSE)*(1+((RAND()*0.4)-0.2)))*'Generated data'!$B$6,VLOOKUP(B137,'Generated data'!$A$14:$J$23,2,FALSE)*(1+((RAND()*0.4)-0.2)))</f>
        <v>124.98274472333998</v>
      </c>
      <c r="F137" s="188">
        <f ca="1">VLOOKUP(B137,'Generated data'!$A$14:$J$23,3,FALSE)*(1+((RAND()*0.4)-0.2))</f>
        <v>125.06374628695636</v>
      </c>
      <c r="G137" s="189">
        <v>143.16999999999999</v>
      </c>
      <c r="H137" s="188">
        <f ca="1">VLOOKUP($B137,'Generated data'!$A$14:$J$23,5,FALSE)*(1+((RAND()*0.4)-0.2))</f>
        <v>121.57024617113439</v>
      </c>
      <c r="I137" s="188">
        <f ca="1">VLOOKUP($B137,'Generated data'!$A$14:$J$23,5,FALSE)*(1+((RAND()*0.4)-0.2))</f>
        <v>148.62397271344872</v>
      </c>
      <c r="J137" s="188">
        <f ca="1">VLOOKUP($B137,'Generated data'!$A$14:$J$23,7,FALSE)*(1+((RAND()*0.4)-0.2))</f>
        <v>340.46451498125043</v>
      </c>
      <c r="K137" s="186">
        <f t="shared" ca="1" si="50"/>
        <v>270.98493134832654</v>
      </c>
      <c r="L137" s="186">
        <f t="shared" ca="1" si="51"/>
        <v>270.98493134832654</v>
      </c>
      <c r="M137" s="188">
        <f ca="1">VLOOKUP($B137,'Generated data'!$A$14:$J$23,8,FALSE)*(1+((RAND()*0.4)-0.2))</f>
        <v>811.83219616579697</v>
      </c>
      <c r="N137" s="153"/>
      <c r="O137" s="144">
        <f ca="1">IF(Cockpit_monthly!$H$3=2,($Q$2*(($Q$4*J137+$Q$5*I137)*$Q$6+$Q$7)+$Q$3)*'Generated data'!$B$6,$Q$2*(($Q$4*J137+$Q$5*I137)*$Q$6+$Q$7)+$Q$3)</f>
        <v>172.36939913709037</v>
      </c>
      <c r="P137" s="144">
        <f t="shared" si="40"/>
        <v>110</v>
      </c>
      <c r="Q137" s="144">
        <f t="shared" si="41"/>
        <v>220</v>
      </c>
      <c r="R137" s="144">
        <f t="shared" ca="1" si="42"/>
        <v>-47.386654413750392</v>
      </c>
      <c r="S137" s="143"/>
      <c r="U137" s="25"/>
      <c r="V137" s="162">
        <f ca="1">IF(Cockpit_monthly!$H$3=2,($X$2*(($X$4*K137+$X$5*L137)*$X$6+$X$7)+$X$3)*'Generated data'!$B$6,$X$2*(($X$4*K137+$X$5*L137)*$X$6+$X$7)+$X$3)</f>
        <v>168.19503828292687</v>
      </c>
      <c r="W137" s="162">
        <f t="shared" si="43"/>
        <v>110</v>
      </c>
      <c r="X137" s="162">
        <f t="shared" si="44"/>
        <v>220</v>
      </c>
      <c r="Y137" s="162">
        <f t="shared" ca="1" si="45"/>
        <v>-43.212293559586897</v>
      </c>
      <c r="Z137" s="161"/>
      <c r="AB137" s="153"/>
      <c r="AC137" s="144">
        <f t="shared" ca="1" si="49"/>
        <v>116.9805231889555</v>
      </c>
      <c r="AD137" s="144">
        <f t="shared" si="46"/>
        <v>110</v>
      </c>
      <c r="AE137" s="144">
        <f t="shared" si="47"/>
        <v>220</v>
      </c>
      <c r="AF137" s="144">
        <f t="shared" ca="1" si="48"/>
        <v>8.0022215343844749</v>
      </c>
      <c r="AG137" s="143"/>
    </row>
    <row r="138" spans="1:33" s="124" customFormat="1">
      <c r="A138" s="183" t="str">
        <f t="shared" si="39"/>
        <v>Q3 2032</v>
      </c>
      <c r="B138" s="187">
        <v>2032</v>
      </c>
      <c r="C138" s="187">
        <v>3</v>
      </c>
      <c r="D138" s="187">
        <v>7</v>
      </c>
      <c r="E138" s="188">
        <f ca="1">IF(Cockpit_monthly!$H$3=2,(VLOOKUP(B138,'Generated data'!$A$14:$J$23,2,FALSE)*(1+((RAND()*0.4)-0.2)))*'Generated data'!$B$6,VLOOKUP(B138,'Generated data'!$A$14:$J$23,2,FALSE)*(1+((RAND()*0.4)-0.2)))</f>
        <v>145.63752107103466</v>
      </c>
      <c r="F138" s="188">
        <f ca="1">VLOOKUP(B138,'Generated data'!$A$14:$J$23,3,FALSE)*(1+((RAND()*0.4)-0.2))</f>
        <v>126.5219975485536</v>
      </c>
      <c r="G138" s="189">
        <v>143.16999999999999</v>
      </c>
      <c r="H138" s="188">
        <f ca="1">VLOOKUP($B138,'Generated data'!$A$14:$J$23,5,FALSE)*(1+((RAND()*0.4)-0.2))</f>
        <v>155.47542508612574</v>
      </c>
      <c r="I138" s="188">
        <f ca="1">VLOOKUP($B138,'Generated data'!$A$14:$J$23,5,FALSE)*(1+((RAND()*0.4)-0.2))</f>
        <v>117.63764615171614</v>
      </c>
      <c r="J138" s="188">
        <f ca="1">VLOOKUP($B138,'Generated data'!$A$14:$J$23,7,FALSE)*(1+((RAND()*0.4)-0.2))</f>
        <v>280.12560746260169</v>
      </c>
      <c r="K138" s="186">
        <f t="shared" ca="1" si="50"/>
        <v>308.03462033123145</v>
      </c>
      <c r="L138" s="186">
        <f t="shared" ca="1" si="51"/>
        <v>308.03462033123145</v>
      </c>
      <c r="M138" s="188">
        <f ca="1">VLOOKUP($B138,'Generated data'!$A$14:$J$23,8,FALSE)*(1+((RAND()*0.4)-0.2))</f>
        <v>1092.7170323477289</v>
      </c>
      <c r="N138" s="153"/>
      <c r="O138" s="144">
        <f ca="1">IF(Cockpit_monthly!$H$3=2,($Q$2*(($Q$4*J138+$Q$5*I138)*$Q$6+$Q$7)+$Q$3)*'Generated data'!$B$6,$Q$2*(($Q$4*J138+$Q$5*I138)*$Q$6+$Q$7)+$Q$3)</f>
        <v>150.26168498074514</v>
      </c>
      <c r="P138" s="144">
        <f t="shared" si="40"/>
        <v>110</v>
      </c>
      <c r="Q138" s="144">
        <f t="shared" si="41"/>
        <v>220</v>
      </c>
      <c r="R138" s="144">
        <f t="shared" ca="1" si="42"/>
        <v>-4.6241639097104894</v>
      </c>
      <c r="S138" s="143"/>
      <c r="U138" s="25"/>
      <c r="V138" s="162">
        <f ca="1">IF(Cockpit_monthly!$H$3=2,($X$2*(($X$4*K138+$X$5*L138)*$X$6+$X$7)+$X$3)*'Generated data'!$B$6,$X$2*(($X$4*K138+$X$5*L138)*$X$6+$X$7)+$X$3)</f>
        <v>185.31199459302891</v>
      </c>
      <c r="W138" s="162">
        <f t="shared" si="43"/>
        <v>110</v>
      </c>
      <c r="X138" s="162">
        <f t="shared" si="44"/>
        <v>220</v>
      </c>
      <c r="Y138" s="162">
        <f t="shared" ca="1" si="45"/>
        <v>-39.674473521994258</v>
      </c>
      <c r="Z138" s="161"/>
      <c r="AB138" s="153"/>
      <c r="AC138" s="144">
        <f t="shared" ca="1" si="49"/>
        <v>124.36099618561116</v>
      </c>
      <c r="AD138" s="144">
        <f t="shared" si="46"/>
        <v>110</v>
      </c>
      <c r="AE138" s="144">
        <f t="shared" si="47"/>
        <v>220</v>
      </c>
      <c r="AF138" s="144">
        <f t="shared" ca="1" si="48"/>
        <v>21.276524885423498</v>
      </c>
      <c r="AG138" s="143"/>
    </row>
    <row r="139" spans="1:33" s="124" customFormat="1">
      <c r="A139" s="183" t="str">
        <f t="shared" si="39"/>
        <v>Q3 2032</v>
      </c>
      <c r="B139" s="187">
        <v>2032</v>
      </c>
      <c r="C139" s="187">
        <v>3</v>
      </c>
      <c r="D139" s="187">
        <v>8</v>
      </c>
      <c r="E139" s="188">
        <f ca="1">IF(Cockpit_monthly!$H$3=2,(VLOOKUP(B139,'Generated data'!$A$14:$J$23,2,FALSE)*(1+((RAND()*0.4)-0.2)))*'Generated data'!$B$6,VLOOKUP(B139,'Generated data'!$A$14:$J$23,2,FALSE)*(1+((RAND()*0.4)-0.2)))</f>
        <v>123.99089319622949</v>
      </c>
      <c r="F139" s="188">
        <f ca="1">VLOOKUP(B139,'Generated data'!$A$14:$J$23,3,FALSE)*(1+((RAND()*0.4)-0.2))</f>
        <v>124.61453565637564</v>
      </c>
      <c r="G139" s="189">
        <v>143.16999999999999</v>
      </c>
      <c r="H139" s="188">
        <f ca="1">VLOOKUP($B139,'Generated data'!$A$14:$J$23,5,FALSE)*(1+((RAND()*0.4)-0.2))</f>
        <v>159.11963087912636</v>
      </c>
      <c r="I139" s="188">
        <f ca="1">VLOOKUP($B139,'Generated data'!$A$14:$J$23,5,FALSE)*(1+((RAND()*0.4)-0.2))</f>
        <v>131.76148786616989</v>
      </c>
      <c r="J139" s="188">
        <f ca="1">VLOOKUP($B139,'Generated data'!$A$14:$J$23,7,FALSE)*(1+((RAND()*0.4)-0.2))</f>
        <v>254.04818287262862</v>
      </c>
      <c r="K139" s="186">
        <f t="shared" ca="1" si="50"/>
        <v>311.56585376929985</v>
      </c>
      <c r="L139" s="186">
        <f t="shared" ca="1" si="51"/>
        <v>311.56585376929985</v>
      </c>
      <c r="M139" s="188">
        <f ca="1">VLOOKUP($B139,'Generated data'!$A$14:$J$23,8,FALSE)*(1+((RAND()*0.4)-0.2))</f>
        <v>765.27723462604877</v>
      </c>
      <c r="N139" s="153"/>
      <c r="O139" s="144">
        <f ca="1">IF(Cockpit_monthly!$H$3=2,($Q$2*(($Q$4*J139+$Q$5*I139)*$Q$6+$Q$7)+$Q$3)*'Generated data'!$B$6,$Q$2*(($Q$4*J139+$Q$5*I139)*$Q$6+$Q$7)+$Q$3)</f>
        <v>144.24837280502643</v>
      </c>
      <c r="P139" s="144">
        <f t="shared" si="40"/>
        <v>110</v>
      </c>
      <c r="Q139" s="144">
        <f t="shared" si="41"/>
        <v>220</v>
      </c>
      <c r="R139" s="144">
        <f t="shared" ca="1" si="42"/>
        <v>-20.257479608796942</v>
      </c>
      <c r="S139" s="143"/>
      <c r="U139" s="25"/>
      <c r="V139" s="162">
        <f ca="1">IF(Cockpit_monthly!$H$3=2,($X$2*(($X$4*K139+$X$5*L139)*$X$6+$X$7)+$X$3)*'Generated data'!$B$6,$X$2*(($X$4*K139+$X$5*L139)*$X$6+$X$7)+$X$3)</f>
        <v>186.94342444141654</v>
      </c>
      <c r="W139" s="162">
        <f t="shared" si="43"/>
        <v>110</v>
      </c>
      <c r="X139" s="162">
        <f t="shared" si="44"/>
        <v>220</v>
      </c>
      <c r="Y139" s="162">
        <f t="shared" ca="1" si="45"/>
        <v>-62.952531245187046</v>
      </c>
      <c r="Z139" s="161"/>
      <c r="AB139" s="153"/>
      <c r="AC139" s="144">
        <f t="shared" ca="1" si="49"/>
        <v>133.26845923219207</v>
      </c>
      <c r="AD139" s="144">
        <f t="shared" si="46"/>
        <v>110</v>
      </c>
      <c r="AE139" s="144">
        <f t="shared" si="47"/>
        <v>220</v>
      </c>
      <c r="AF139" s="144">
        <f t="shared" ca="1" si="48"/>
        <v>-9.2775660359625789</v>
      </c>
      <c r="AG139" s="143"/>
    </row>
    <row r="140" spans="1:33" s="124" customFormat="1">
      <c r="A140" s="183" t="str">
        <f t="shared" si="39"/>
        <v>Q3 2032</v>
      </c>
      <c r="B140" s="187">
        <v>2032</v>
      </c>
      <c r="C140" s="187">
        <v>3</v>
      </c>
      <c r="D140" s="187">
        <v>9</v>
      </c>
      <c r="E140" s="188">
        <f ca="1">IF(Cockpit_monthly!$H$3=2,(VLOOKUP(B140,'Generated data'!$A$14:$J$23,2,FALSE)*(1+((RAND()*0.4)-0.2)))*'Generated data'!$B$6,VLOOKUP(B140,'Generated data'!$A$14:$J$23,2,FALSE)*(1+((RAND()*0.4)-0.2)))</f>
        <v>137.32282680355283</v>
      </c>
      <c r="F140" s="188">
        <f ca="1">VLOOKUP(B140,'Generated data'!$A$14:$J$23,3,FALSE)*(1+((RAND()*0.4)-0.2))</f>
        <v>119.16145662203418</v>
      </c>
      <c r="G140" s="189">
        <v>143.16999999999999</v>
      </c>
      <c r="H140" s="188">
        <f ca="1">VLOOKUP($B140,'Generated data'!$A$14:$J$23,5,FALSE)*(1+((RAND()*0.4)-0.2))</f>
        <v>117.00259705768215</v>
      </c>
      <c r="I140" s="188">
        <f ca="1">VLOOKUP($B140,'Generated data'!$A$14:$J$23,5,FALSE)*(1+((RAND()*0.4)-0.2))</f>
        <v>157.01746807403421</v>
      </c>
      <c r="J140" s="188">
        <f ca="1">VLOOKUP($B140,'Generated data'!$A$14:$J$23,7,FALSE)*(1+((RAND()*0.4)-0.2))</f>
        <v>288.66841205174592</v>
      </c>
      <c r="K140" s="186">
        <f t="shared" ca="1" si="50"/>
        <v>291.54610177216023</v>
      </c>
      <c r="L140" s="186">
        <f t="shared" ca="1" si="51"/>
        <v>291.54610177216023</v>
      </c>
      <c r="M140" s="188">
        <f ca="1">VLOOKUP($B140,'Generated data'!$A$14:$J$23,8,FALSE)*(1+((RAND()*0.4)-0.2))</f>
        <v>1009.7333382600032</v>
      </c>
      <c r="N140" s="153"/>
      <c r="O140" s="144">
        <f ca="1">IF(Cockpit_monthly!$H$3=2,($Q$2*(($Q$4*J140+$Q$5*I140)*$Q$6+$Q$7)+$Q$3)*'Generated data'!$B$6,$Q$2*(($Q$4*J140+$Q$5*I140)*$Q$6+$Q$7)+$Q$3)</f>
        <v>157.89527228026751</v>
      </c>
      <c r="P140" s="144">
        <f t="shared" ref="P140:P171" si="52">$Q$8</f>
        <v>110</v>
      </c>
      <c r="Q140" s="144">
        <f t="shared" ref="Q140:Q171" si="53">$Q$9</f>
        <v>220</v>
      </c>
      <c r="R140" s="144">
        <f t="shared" ref="R140:R171" ca="1" si="54">E140-O140</f>
        <v>-20.572445476714677</v>
      </c>
      <c r="S140" s="143"/>
      <c r="U140" s="25"/>
      <c r="V140" s="162">
        <f ca="1">IF(Cockpit_monthly!$H$3=2,($X$2*(($X$4*K140+$X$5*L140)*$X$6+$X$7)+$X$3)*'Generated data'!$B$6,$X$2*(($X$4*K140+$X$5*L140)*$X$6+$X$7)+$X$3)</f>
        <v>177.69429901873801</v>
      </c>
      <c r="W140" s="162">
        <f t="shared" ref="W140:W171" si="55">$X$8</f>
        <v>110</v>
      </c>
      <c r="X140" s="162">
        <f t="shared" ref="X140:X171" si="56">$X$9</f>
        <v>220</v>
      </c>
      <c r="Y140" s="162">
        <f t="shared" ref="Y140:Y171" ca="1" si="57">E140-V140</f>
        <v>-40.371472215185179</v>
      </c>
      <c r="Z140" s="161"/>
      <c r="AB140" s="153"/>
      <c r="AC140" s="144">
        <f t="shared" ca="1" si="49"/>
        <v>131.48437257791846</v>
      </c>
      <c r="AD140" s="144">
        <f t="shared" ref="AD140:AD171" si="58">$AE$7</f>
        <v>110</v>
      </c>
      <c r="AE140" s="144">
        <f t="shared" ref="AE140:AE171" si="59">$AE$8</f>
        <v>220</v>
      </c>
      <c r="AF140" s="144">
        <f t="shared" ref="AF140:AF171" ca="1" si="60">E140-AC140</f>
        <v>5.838454225634365</v>
      </c>
      <c r="AG140" s="143"/>
    </row>
    <row r="141" spans="1:33" s="124" customFormat="1">
      <c r="A141" s="183" t="str">
        <f t="shared" si="39"/>
        <v>Q4 2032</v>
      </c>
      <c r="B141" s="187">
        <v>2032</v>
      </c>
      <c r="C141" s="187">
        <v>4</v>
      </c>
      <c r="D141" s="187">
        <v>10</v>
      </c>
      <c r="E141" s="188">
        <f ca="1">IF(Cockpit_monthly!$H$3=2,(VLOOKUP(B141,'Generated data'!$A$14:$J$23,2,FALSE)*(1+((RAND()*0.4)-0.2)))*'Generated data'!$B$6,VLOOKUP(B141,'Generated data'!$A$14:$J$23,2,FALSE)*(1+((RAND()*0.4)-0.2)))</f>
        <v>115.43267954537454</v>
      </c>
      <c r="F141" s="188">
        <f ca="1">VLOOKUP(B141,'Generated data'!$A$14:$J$23,3,FALSE)*(1+((RAND()*0.4)-0.2))</f>
        <v>128.01021599201172</v>
      </c>
      <c r="G141" s="189">
        <v>143.16999999999999</v>
      </c>
      <c r="H141" s="188">
        <f ca="1">VLOOKUP($B141,'Generated data'!$A$14:$J$23,5,FALSE)*(1+((RAND()*0.4)-0.2))</f>
        <v>157.7220660712504</v>
      </c>
      <c r="I141" s="188">
        <f ca="1">VLOOKUP($B141,'Generated data'!$A$14:$J$23,5,FALSE)*(1+((RAND()*0.4)-0.2))</f>
        <v>154.30514406292363</v>
      </c>
      <c r="J141" s="188">
        <f ca="1">VLOOKUP($B141,'Generated data'!$A$14:$J$23,7,FALSE)*(1+((RAND()*0.4)-0.2))</f>
        <v>322.18178042310439</v>
      </c>
      <c r="K141" s="186">
        <f t="shared" ca="1" si="50"/>
        <v>274.28073412899204</v>
      </c>
      <c r="L141" s="186">
        <f t="shared" ca="1" si="51"/>
        <v>274.28073412899204</v>
      </c>
      <c r="M141" s="188">
        <f ca="1">VLOOKUP($B141,'Generated data'!$A$14:$J$23,8,FALSE)*(1+((RAND()*0.4)-0.2))</f>
        <v>955.96972240067623</v>
      </c>
      <c r="N141" s="153"/>
      <c r="O141" s="144">
        <f ca="1">IF(Cockpit_monthly!$H$3=2,($Q$2*(($Q$4*J141+$Q$5*I141)*$Q$6+$Q$7)+$Q$3)*'Generated data'!$B$6,$Q$2*(($Q$4*J141+$Q$5*I141)*$Q$6+$Q$7)+$Q$3)</f>
        <v>167.61026070195652</v>
      </c>
      <c r="P141" s="144">
        <f t="shared" si="52"/>
        <v>110</v>
      </c>
      <c r="Q141" s="144">
        <f t="shared" si="53"/>
        <v>220</v>
      </c>
      <c r="R141" s="144">
        <f t="shared" ca="1" si="54"/>
        <v>-52.177581156581979</v>
      </c>
      <c r="S141" s="143"/>
      <c r="U141" s="25"/>
      <c r="V141" s="162">
        <f ca="1">IF(Cockpit_monthly!$H$3=2,($X$2*(($X$4*K141+$X$5*L141)*$X$6+$X$7)+$X$3)*'Generated data'!$B$6,$X$2*(($X$4*K141+$X$5*L141)*$X$6+$X$7)+$X$3)</f>
        <v>169.71769916759433</v>
      </c>
      <c r="W141" s="162">
        <f t="shared" si="55"/>
        <v>110</v>
      </c>
      <c r="X141" s="162">
        <f t="shared" si="56"/>
        <v>220</v>
      </c>
      <c r="Y141" s="162">
        <f t="shared" ca="1" si="57"/>
        <v>-54.285019622219792</v>
      </c>
      <c r="Z141" s="161"/>
      <c r="AB141" s="153"/>
      <c r="AC141" s="144">
        <f t="shared" ref="AC141:AC172" ca="1" si="61">$AE$2*($AE$3*E140+$AE$4*F140+$AE$5*G140+$AE$6*H140)</f>
        <v>119.63775321823971</v>
      </c>
      <c r="AD141" s="144">
        <f t="shared" si="58"/>
        <v>110</v>
      </c>
      <c r="AE141" s="144">
        <f t="shared" si="59"/>
        <v>220</v>
      </c>
      <c r="AF141" s="144">
        <f t="shared" ca="1" si="60"/>
        <v>-4.2050736728651685</v>
      </c>
      <c r="AG141" s="143"/>
    </row>
    <row r="142" spans="1:33" s="124" customFormat="1">
      <c r="A142" s="183" t="str">
        <f t="shared" si="39"/>
        <v>Q4 2032</v>
      </c>
      <c r="B142" s="187">
        <v>2032</v>
      </c>
      <c r="C142" s="187">
        <v>4</v>
      </c>
      <c r="D142" s="187">
        <v>11</v>
      </c>
      <c r="E142" s="188">
        <f ca="1">IF(Cockpit_monthly!$H$3=2,(VLOOKUP(B142,'Generated data'!$A$14:$J$23,2,FALSE)*(1+((RAND()*0.4)-0.2)))*'Generated data'!$B$6,VLOOKUP(B142,'Generated data'!$A$14:$J$23,2,FALSE)*(1+((RAND()*0.4)-0.2)))</f>
        <v>120.1286824225166</v>
      </c>
      <c r="F142" s="188">
        <f ca="1">VLOOKUP(B142,'Generated data'!$A$14:$J$23,3,FALSE)*(1+((RAND()*0.4)-0.2))</f>
        <v>130.53852157731887</v>
      </c>
      <c r="G142" s="189">
        <v>143.16999999999999</v>
      </c>
      <c r="H142" s="188">
        <f ca="1">VLOOKUP($B142,'Generated data'!$A$14:$J$23,5,FALSE)*(1+((RAND()*0.4)-0.2))</f>
        <v>138.87585110919662</v>
      </c>
      <c r="I142" s="188">
        <f ca="1">VLOOKUP($B142,'Generated data'!$A$14:$J$23,5,FALSE)*(1+((RAND()*0.4)-0.2))</f>
        <v>145.02105021311661</v>
      </c>
      <c r="J142" s="188">
        <f ca="1">VLOOKUP($B142,'Generated data'!$A$14:$J$23,7,FALSE)*(1+((RAND()*0.4)-0.2))</f>
        <v>299.03466553399522</v>
      </c>
      <c r="K142" s="186">
        <f t="shared" ca="1" si="50"/>
        <v>288.2994584491596</v>
      </c>
      <c r="L142" s="186">
        <f t="shared" ca="1" si="51"/>
        <v>288.2994584491596</v>
      </c>
      <c r="M142" s="188">
        <f ca="1">VLOOKUP($B142,'Generated data'!$A$14:$J$23,8,FALSE)*(1+((RAND()*0.4)-0.2))</f>
        <v>1009.4989754357326</v>
      </c>
      <c r="N142" s="153"/>
      <c r="O142" s="144">
        <f ca="1">IF(Cockpit_monthly!$H$3=2,($Q$2*(($Q$4*J142+$Q$5*I142)*$Q$6+$Q$7)+$Q$3)*'Generated data'!$B$6,$Q$2*(($Q$4*J142+$Q$5*I142)*$Q$6+$Q$7)+$Q$3)</f>
        <v>159.46431922228686</v>
      </c>
      <c r="P142" s="144">
        <f t="shared" si="52"/>
        <v>110</v>
      </c>
      <c r="Q142" s="144">
        <f t="shared" si="53"/>
        <v>220</v>
      </c>
      <c r="R142" s="144">
        <f t="shared" ca="1" si="54"/>
        <v>-39.335636799770256</v>
      </c>
      <c r="S142" s="143"/>
      <c r="U142" s="25"/>
      <c r="V142" s="162">
        <f ca="1">IF(Cockpit_monthly!$H$3=2,($X$2*(($X$4*K142+$X$5*L142)*$X$6+$X$7)+$X$3)*'Generated data'!$B$6,$X$2*(($X$4*K142+$X$5*L142)*$X$6+$X$7)+$X$3)</f>
        <v>176.19434980351173</v>
      </c>
      <c r="W142" s="162">
        <f t="shared" si="55"/>
        <v>110</v>
      </c>
      <c r="X142" s="162">
        <f t="shared" si="56"/>
        <v>220</v>
      </c>
      <c r="Y142" s="162">
        <f t="shared" ca="1" si="57"/>
        <v>-56.065667380995123</v>
      </c>
      <c r="Z142" s="161"/>
      <c r="AB142" s="153"/>
      <c r="AC142" s="144">
        <f t="shared" ca="1" si="61"/>
        <v>133.3237091855276</v>
      </c>
      <c r="AD142" s="144">
        <f t="shared" si="58"/>
        <v>110</v>
      </c>
      <c r="AE142" s="144">
        <f t="shared" si="59"/>
        <v>220</v>
      </c>
      <c r="AF142" s="144">
        <f t="shared" ca="1" si="60"/>
        <v>-13.195026763011001</v>
      </c>
      <c r="AG142" s="143"/>
    </row>
    <row r="143" spans="1:33" s="124" customFormat="1">
      <c r="A143" s="183" t="str">
        <f t="shared" si="39"/>
        <v>Q4 2032</v>
      </c>
      <c r="B143" s="187">
        <v>2032</v>
      </c>
      <c r="C143" s="187">
        <v>4</v>
      </c>
      <c r="D143" s="187">
        <v>12</v>
      </c>
      <c r="E143" s="188">
        <f ca="1">IF(Cockpit_monthly!$H$3=2,(VLOOKUP(B143,'Generated data'!$A$14:$J$23,2,FALSE)*(1+((RAND()*0.4)-0.2)))*'Generated data'!$B$6,VLOOKUP(B143,'Generated data'!$A$14:$J$23,2,FALSE)*(1+((RAND()*0.4)-0.2)))</f>
        <v>150.18525888284989</v>
      </c>
      <c r="F143" s="188">
        <f ca="1">VLOOKUP(B143,'Generated data'!$A$14:$J$23,3,FALSE)*(1+((RAND()*0.4)-0.2))</f>
        <v>128.26031834205338</v>
      </c>
      <c r="G143" s="189">
        <v>143.16999999999999</v>
      </c>
      <c r="H143" s="188">
        <f ca="1">VLOOKUP($B143,'Generated data'!$A$14:$J$23,5,FALSE)*(1+((RAND()*0.4)-0.2))</f>
        <v>140.21952451219587</v>
      </c>
      <c r="I143" s="188">
        <f ca="1">VLOOKUP($B143,'Generated data'!$A$14:$J$23,5,FALSE)*(1+((RAND()*0.4)-0.2))</f>
        <v>159.57012768309681</v>
      </c>
      <c r="J143" s="188">
        <f ca="1">VLOOKUP($B143,'Generated data'!$A$14:$J$23,7,FALSE)*(1+((RAND()*0.4)-0.2))</f>
        <v>311.18441415416703</v>
      </c>
      <c r="K143" s="186">
        <f t="shared" ca="1" si="50"/>
        <v>303.29495266961516</v>
      </c>
      <c r="L143" s="186">
        <f t="shared" ca="1" si="51"/>
        <v>303.29495266961516</v>
      </c>
      <c r="M143" s="188">
        <f ca="1">VLOOKUP($B143,'Generated data'!$A$14:$J$23,8,FALSE)*(1+((RAND()*0.4)-0.2))</f>
        <v>859.50739308023697</v>
      </c>
      <c r="N143" s="153"/>
      <c r="O143" s="144">
        <f ca="1">IF(Cockpit_monthly!$H$3=2,($Q$2*(($Q$4*J143+$Q$5*I143)*$Q$6+$Q$7)+$Q$3)*'Generated data'!$B$6,$Q$2*(($Q$4*J143+$Q$5*I143)*$Q$6+$Q$7)+$Q$3)</f>
        <v>164.98535500331093</v>
      </c>
      <c r="P143" s="144">
        <f t="shared" si="52"/>
        <v>110</v>
      </c>
      <c r="Q143" s="144">
        <f t="shared" si="53"/>
        <v>220</v>
      </c>
      <c r="R143" s="144">
        <f t="shared" ca="1" si="54"/>
        <v>-14.800096120461035</v>
      </c>
      <c r="S143" s="143"/>
      <c r="U143" s="25"/>
      <c r="V143" s="162">
        <f ca="1">IF(Cockpit_monthly!$H$3=2,($X$2*(($X$4*K143+$X$5*L143)*$X$6+$X$7)+$X$3)*'Generated data'!$B$6,$X$2*(($X$4*K143+$X$5*L143)*$X$6+$X$7)+$X$3)</f>
        <v>183.12226813336218</v>
      </c>
      <c r="W143" s="162">
        <f t="shared" si="55"/>
        <v>110</v>
      </c>
      <c r="X143" s="162">
        <f t="shared" si="56"/>
        <v>220</v>
      </c>
      <c r="Y143" s="162">
        <f t="shared" ca="1" si="57"/>
        <v>-32.93700925051229</v>
      </c>
      <c r="Z143" s="161"/>
      <c r="AB143" s="153"/>
      <c r="AC143" s="144">
        <f t="shared" ca="1" si="61"/>
        <v>131.68549552595431</v>
      </c>
      <c r="AD143" s="144">
        <f t="shared" si="58"/>
        <v>110</v>
      </c>
      <c r="AE143" s="144">
        <f t="shared" si="59"/>
        <v>220</v>
      </c>
      <c r="AF143" s="144">
        <f t="shared" ca="1" si="60"/>
        <v>18.499763356895585</v>
      </c>
      <c r="AG143" s="143"/>
    </row>
    <row r="144" spans="1:33" s="124" customFormat="1">
      <c r="A144" s="183" t="str">
        <f t="shared" si="39"/>
        <v>Q1 2033</v>
      </c>
      <c r="B144" s="187">
        <v>2033</v>
      </c>
      <c r="C144" s="187">
        <v>1</v>
      </c>
      <c r="D144" s="187">
        <v>1</v>
      </c>
      <c r="E144" s="188">
        <f ca="1">IF(Cockpit_monthly!$H$3=2,(VLOOKUP(B144,'Generated data'!$A$14:$J$23,2,FALSE)*(1+((RAND()*0.4)-0.2)))*'Generated data'!$B$6,VLOOKUP(B144,'Generated data'!$A$14:$J$23,2,FALSE)*(1+((RAND()*0.4)-0.2)))</f>
        <v>125.00062184217443</v>
      </c>
      <c r="F144" s="188">
        <f ca="1">VLOOKUP(B144,'Generated data'!$A$14:$J$23,3,FALSE)*(1+((RAND()*0.4)-0.2))</f>
        <v>116.22464024005262</v>
      </c>
      <c r="G144" s="189">
        <v>143.16999999999999</v>
      </c>
      <c r="H144" s="188">
        <f ca="1">VLOOKUP($B144,'Generated data'!$A$14:$J$23,5,FALSE)*(1+((RAND()*0.4)-0.2))</f>
        <v>113.95806167798582</v>
      </c>
      <c r="I144" s="188">
        <f ca="1">VLOOKUP($B144,'Generated data'!$A$14:$J$23,5,FALSE)*(1+((RAND()*0.4)-0.2))</f>
        <v>123.45586690688403</v>
      </c>
      <c r="J144" s="188">
        <f ca="1">VLOOKUP($B144,'Generated data'!$A$14:$J$23,7,FALSE)*(1+((RAND()*0.4)-0.2))</f>
        <v>333.02428180494519</v>
      </c>
      <c r="K144" s="186">
        <f t="shared" ca="1" si="50"/>
        <v>310.80028670375555</v>
      </c>
      <c r="L144" s="186">
        <f t="shared" ca="1" si="51"/>
        <v>310.80028670375555</v>
      </c>
      <c r="M144" s="188">
        <f ca="1">VLOOKUP($B144,'Generated data'!$A$14:$J$23,8,FALSE)*(1+((RAND()*0.4)-0.2))</f>
        <v>1008.9296019510527</v>
      </c>
      <c r="N144" s="153"/>
      <c r="O144" s="144">
        <f ca="1">IF(Cockpit_monthly!$H$3=2,($Q$2*(($Q$4*J144+$Q$5*I144)*$Q$6+$Q$7)+$Q$3)*'Generated data'!$B$6,$Q$2*(($Q$4*J144+$Q$5*I144)*$Q$6+$Q$7)+$Q$3)</f>
        <v>166.89596189694103</v>
      </c>
      <c r="P144" s="144">
        <f t="shared" si="52"/>
        <v>110</v>
      </c>
      <c r="Q144" s="144">
        <f t="shared" si="53"/>
        <v>220</v>
      </c>
      <c r="R144" s="144">
        <f t="shared" ca="1" si="54"/>
        <v>-41.895340054766606</v>
      </c>
      <c r="S144" s="143"/>
      <c r="U144" s="25"/>
      <c r="V144" s="162">
        <f ca="1">IF(Cockpit_monthly!$H$3=2,($X$2*(($X$4*K144+$X$5*L144)*$X$6+$X$7)+$X$3)*'Generated data'!$B$6,$X$2*(($X$4*K144+$X$5*L144)*$X$6+$X$7)+$X$3)</f>
        <v>186.58973245713506</v>
      </c>
      <c r="W144" s="162">
        <f t="shared" si="55"/>
        <v>110</v>
      </c>
      <c r="X144" s="162">
        <f t="shared" si="56"/>
        <v>220</v>
      </c>
      <c r="Y144" s="162">
        <f t="shared" ca="1" si="57"/>
        <v>-61.589110614960632</v>
      </c>
      <c r="Z144" s="161"/>
      <c r="AB144" s="153"/>
      <c r="AC144" s="144">
        <f t="shared" ca="1" si="61"/>
        <v>131.74840660312171</v>
      </c>
      <c r="AD144" s="144">
        <f t="shared" si="58"/>
        <v>110</v>
      </c>
      <c r="AE144" s="144">
        <f t="shared" si="59"/>
        <v>220</v>
      </c>
      <c r="AF144" s="144">
        <f t="shared" ca="1" si="60"/>
        <v>-6.7477847609472832</v>
      </c>
      <c r="AG144" s="143"/>
    </row>
    <row r="145" spans="1:33" s="124" customFormat="1">
      <c r="A145" s="183" t="str">
        <f t="shared" ref="A145:A179" si="62">_xlfn.CONCAT("Q",C145," ",B145)</f>
        <v>Q1 2033</v>
      </c>
      <c r="B145" s="187">
        <v>2033</v>
      </c>
      <c r="C145" s="187">
        <v>1</v>
      </c>
      <c r="D145" s="187">
        <v>2</v>
      </c>
      <c r="E145" s="188">
        <f ca="1">IF(Cockpit_monthly!$H$3=2,(VLOOKUP(B145,'Generated data'!$A$14:$J$23,2,FALSE)*(1+((RAND()*0.4)-0.2)))*'Generated data'!$B$6,VLOOKUP(B145,'Generated data'!$A$14:$J$23,2,FALSE)*(1+((RAND()*0.4)-0.2)))</f>
        <v>146.30882759665823</v>
      </c>
      <c r="F145" s="188">
        <f ca="1">VLOOKUP(B145,'Generated data'!$A$14:$J$23,3,FALSE)*(1+((RAND()*0.4)-0.2))</f>
        <v>103.16273090094985</v>
      </c>
      <c r="G145" s="189">
        <v>143.16999999999999</v>
      </c>
      <c r="H145" s="188">
        <f ca="1">VLOOKUP($B145,'Generated data'!$A$14:$J$23,5,FALSE)*(1+((RAND()*0.4)-0.2))</f>
        <v>167.08304208769567</v>
      </c>
      <c r="I145" s="188">
        <f ca="1">VLOOKUP($B145,'Generated data'!$A$14:$J$23,5,FALSE)*(1+((RAND()*0.4)-0.2))</f>
        <v>119.68631455917733</v>
      </c>
      <c r="J145" s="188">
        <f ca="1">VLOOKUP($B145,'Generated data'!$A$14:$J$23,7,FALSE)*(1+((RAND()*0.4)-0.2))</f>
        <v>252.50522682034389</v>
      </c>
      <c r="K145" s="186">
        <f t="shared" ca="1" si="50"/>
        <v>314.41445383103581</v>
      </c>
      <c r="L145" s="186">
        <f t="shared" ca="1" si="51"/>
        <v>314.41445383103581</v>
      </c>
      <c r="M145" s="188">
        <f ca="1">VLOOKUP($B145,'Generated data'!$A$14:$J$23,8,FALSE)*(1+((RAND()*0.4)-0.2))</f>
        <v>967.1860579594786</v>
      </c>
      <c r="N145" s="153"/>
      <c r="O145" s="144">
        <f ca="1">IF(Cockpit_monthly!$H$3=2,($Q$2*(($Q$4*J145+$Q$5*I145)*$Q$6+$Q$7)+$Q$3)*'Generated data'!$B$6,$Q$2*(($Q$4*J145+$Q$5*I145)*$Q$6+$Q$7)+$Q$3)</f>
        <v>142.2309482979154</v>
      </c>
      <c r="P145" s="144">
        <f t="shared" si="52"/>
        <v>110</v>
      </c>
      <c r="Q145" s="144">
        <f t="shared" si="53"/>
        <v>220</v>
      </c>
      <c r="R145" s="144">
        <f t="shared" ca="1" si="54"/>
        <v>4.077879298742829</v>
      </c>
      <c r="S145" s="143"/>
      <c r="U145" s="25"/>
      <c r="V145" s="162">
        <f ca="1">IF(Cockpit_monthly!$H$3=2,($X$2*(($X$4*K145+$X$5*L145)*$X$6+$X$7)+$X$3)*'Generated data'!$B$6,$X$2*(($X$4*K145+$X$5*L145)*$X$6+$X$7)+$X$3)</f>
        <v>188.25947766993852</v>
      </c>
      <c r="W145" s="162">
        <f t="shared" si="55"/>
        <v>110</v>
      </c>
      <c r="X145" s="162">
        <f t="shared" si="56"/>
        <v>220</v>
      </c>
      <c r="Y145" s="162">
        <f t="shared" ca="1" si="57"/>
        <v>-41.950650073280286</v>
      </c>
      <c r="Z145" s="161"/>
      <c r="AB145" s="153"/>
      <c r="AC145" s="144">
        <f t="shared" ca="1" si="61"/>
        <v>116.21012360774536</v>
      </c>
      <c r="AD145" s="144">
        <f t="shared" si="58"/>
        <v>110</v>
      </c>
      <c r="AE145" s="144">
        <f t="shared" si="59"/>
        <v>220</v>
      </c>
      <c r="AF145" s="144">
        <f t="shared" ca="1" si="60"/>
        <v>30.098703988912874</v>
      </c>
      <c r="AG145" s="143"/>
    </row>
    <row r="146" spans="1:33" s="124" customFormat="1">
      <c r="A146" s="183" t="str">
        <f t="shared" si="62"/>
        <v>Q1 2033</v>
      </c>
      <c r="B146" s="187">
        <v>2033</v>
      </c>
      <c r="C146" s="187">
        <v>1</v>
      </c>
      <c r="D146" s="187">
        <v>3</v>
      </c>
      <c r="E146" s="188">
        <f ca="1">IF(Cockpit_monthly!$H$3=2,(VLOOKUP(B146,'Generated data'!$A$14:$J$23,2,FALSE)*(1+((RAND()*0.4)-0.2)))*'Generated data'!$B$6,VLOOKUP(B146,'Generated data'!$A$14:$J$23,2,FALSE)*(1+((RAND()*0.4)-0.2)))</f>
        <v>101.34303752542213</v>
      </c>
      <c r="F146" s="188">
        <f ca="1">VLOOKUP(B146,'Generated data'!$A$14:$J$23,3,FALSE)*(1+((RAND()*0.4)-0.2))</f>
        <v>107.20651993805953</v>
      </c>
      <c r="G146" s="189">
        <v>143.16999999999999</v>
      </c>
      <c r="H146" s="188">
        <f ca="1">VLOOKUP($B146,'Generated data'!$A$14:$J$23,5,FALSE)*(1+((RAND()*0.4)-0.2))</f>
        <v>123.5524373807382</v>
      </c>
      <c r="I146" s="188">
        <f ca="1">VLOOKUP($B146,'Generated data'!$A$14:$J$23,5,FALSE)*(1+((RAND()*0.4)-0.2))</f>
        <v>164.52873792826517</v>
      </c>
      <c r="J146" s="188">
        <f ca="1">VLOOKUP($B146,'Generated data'!$A$14:$J$23,7,FALSE)*(1+((RAND()*0.4)-0.2))</f>
        <v>260.25934309538837</v>
      </c>
      <c r="K146" s="186">
        <f t="shared" ca="1" si="50"/>
        <v>298.90464092648534</v>
      </c>
      <c r="L146" s="186">
        <f t="shared" ca="1" si="51"/>
        <v>298.90464092648534</v>
      </c>
      <c r="M146" s="188">
        <f ca="1">VLOOKUP($B146,'Generated data'!$A$14:$J$23,8,FALSE)*(1+((RAND()*0.4)-0.2))</f>
        <v>813.43115317348872</v>
      </c>
      <c r="N146" s="153"/>
      <c r="O146" s="144">
        <f ca="1">IF(Cockpit_monthly!$H$3=2,($Q$2*(($Q$4*J146+$Q$5*I146)*$Q$6+$Q$7)+$Q$3)*'Generated data'!$B$6,$Q$2*(($Q$4*J146+$Q$5*I146)*$Q$6+$Q$7)+$Q$3)</f>
        <v>150.33072930291286</v>
      </c>
      <c r="P146" s="144">
        <f t="shared" si="52"/>
        <v>110</v>
      </c>
      <c r="Q146" s="144">
        <f t="shared" si="53"/>
        <v>220</v>
      </c>
      <c r="R146" s="144">
        <f t="shared" ca="1" si="54"/>
        <v>-48.987691777490724</v>
      </c>
      <c r="S146" s="143"/>
      <c r="U146" s="25"/>
      <c r="V146" s="162">
        <f ca="1">IF(Cockpit_monthly!$H$3=2,($X$2*(($X$4*K146+$X$5*L146)*$X$6+$X$7)+$X$3)*'Generated data'!$B$6,$X$2*(($X$4*K146+$X$5*L146)*$X$6+$X$7)+$X$3)</f>
        <v>181.09394410803623</v>
      </c>
      <c r="W146" s="162">
        <f t="shared" si="55"/>
        <v>110</v>
      </c>
      <c r="X146" s="162">
        <f t="shared" si="56"/>
        <v>220</v>
      </c>
      <c r="Y146" s="162">
        <f t="shared" ca="1" si="57"/>
        <v>-79.750906582614093</v>
      </c>
      <c r="Z146" s="161"/>
      <c r="AB146" s="153"/>
      <c r="AC146" s="144">
        <f t="shared" ca="1" si="61"/>
        <v>118.10409797308445</v>
      </c>
      <c r="AD146" s="144">
        <f t="shared" si="58"/>
        <v>110</v>
      </c>
      <c r="AE146" s="144">
        <f t="shared" si="59"/>
        <v>220</v>
      </c>
      <c r="AF146" s="144">
        <f t="shared" ca="1" si="60"/>
        <v>-16.761060447662317</v>
      </c>
      <c r="AG146" s="143"/>
    </row>
    <row r="147" spans="1:33" s="124" customFormat="1">
      <c r="A147" s="183" t="str">
        <f t="shared" si="62"/>
        <v>Q2 2033</v>
      </c>
      <c r="B147" s="187">
        <v>2033</v>
      </c>
      <c r="C147" s="187">
        <v>2</v>
      </c>
      <c r="D147" s="187">
        <v>4</v>
      </c>
      <c r="E147" s="188">
        <f ca="1">IF(Cockpit_monthly!$H$3=2,(VLOOKUP(B147,'Generated data'!$A$14:$J$23,2,FALSE)*(1+((RAND()*0.4)-0.2)))*'Generated data'!$B$6,VLOOKUP(B147,'Generated data'!$A$14:$J$23,2,FALSE)*(1+((RAND()*0.4)-0.2)))</f>
        <v>141.53411606929717</v>
      </c>
      <c r="F147" s="188">
        <f ca="1">VLOOKUP(B147,'Generated data'!$A$14:$J$23,3,FALSE)*(1+((RAND()*0.4)-0.2))</f>
        <v>121.88461713232657</v>
      </c>
      <c r="G147" s="189">
        <v>143.16999999999999</v>
      </c>
      <c r="H147" s="188">
        <f ca="1">VLOOKUP($B147,'Generated data'!$A$14:$J$23,5,FALSE)*(1+((RAND()*0.4)-0.2))</f>
        <v>169.58191759607743</v>
      </c>
      <c r="I147" s="188">
        <f ca="1">VLOOKUP($B147,'Generated data'!$A$14:$J$23,5,FALSE)*(1+((RAND()*0.4)-0.2))</f>
        <v>152.63835067300991</v>
      </c>
      <c r="J147" s="188">
        <f ca="1">VLOOKUP($B147,'Generated data'!$A$14:$J$23,7,FALSE)*(1+((RAND()*0.4)-0.2))</f>
        <v>289.09294578495684</v>
      </c>
      <c r="K147" s="186">
        <f t="shared" ca="1" si="50"/>
        <v>281.92961724022581</v>
      </c>
      <c r="L147" s="186">
        <f t="shared" ca="1" si="51"/>
        <v>281.92961724022581</v>
      </c>
      <c r="M147" s="188">
        <f ca="1">VLOOKUP($B147,'Generated data'!$A$14:$J$23,8,FALSE)*(1+((RAND()*0.4)-0.2))</f>
        <v>1018.4257257715072</v>
      </c>
      <c r="N147" s="153"/>
      <c r="O147" s="144">
        <f ca="1">IF(Cockpit_monthly!$H$3=2,($Q$2*(($Q$4*J147+$Q$5*I147)*$Q$6+$Q$7)+$Q$3)*'Generated data'!$B$6,$Q$2*(($Q$4*J147+$Q$5*I147)*$Q$6+$Q$7)+$Q$3)</f>
        <v>157.45916735083892</v>
      </c>
      <c r="P147" s="144">
        <f t="shared" si="52"/>
        <v>110</v>
      </c>
      <c r="Q147" s="144">
        <f t="shared" si="53"/>
        <v>220</v>
      </c>
      <c r="R147" s="144">
        <f t="shared" ca="1" si="54"/>
        <v>-15.925051281541755</v>
      </c>
      <c r="S147" s="143"/>
      <c r="U147" s="25"/>
      <c r="V147" s="162">
        <f ca="1">IF(Cockpit_monthly!$H$3=2,($X$2*(($X$4*K147+$X$5*L147)*$X$6+$X$7)+$X$3)*'Generated data'!$B$6,$X$2*(($X$4*K147+$X$5*L147)*$X$6+$X$7)+$X$3)</f>
        <v>173.25148316498434</v>
      </c>
      <c r="W147" s="162">
        <f t="shared" si="55"/>
        <v>110</v>
      </c>
      <c r="X147" s="162">
        <f t="shared" si="56"/>
        <v>220</v>
      </c>
      <c r="Y147" s="162">
        <f t="shared" ca="1" si="57"/>
        <v>-31.717367095687166</v>
      </c>
      <c r="Z147" s="161"/>
      <c r="AB147" s="153"/>
      <c r="AC147" s="144">
        <f t="shared" ca="1" si="61"/>
        <v>110.18252930596341</v>
      </c>
      <c r="AD147" s="144">
        <f t="shared" si="58"/>
        <v>110</v>
      </c>
      <c r="AE147" s="144">
        <f t="shared" si="59"/>
        <v>220</v>
      </c>
      <c r="AF147" s="144">
        <f t="shared" ca="1" si="60"/>
        <v>31.351586763333756</v>
      </c>
      <c r="AG147" s="143"/>
    </row>
    <row r="148" spans="1:33" s="124" customFormat="1">
      <c r="A148" s="183" t="str">
        <f t="shared" si="62"/>
        <v>Q2 2033</v>
      </c>
      <c r="B148" s="187">
        <v>2033</v>
      </c>
      <c r="C148" s="187">
        <v>2</v>
      </c>
      <c r="D148" s="187">
        <v>5</v>
      </c>
      <c r="E148" s="188">
        <f ca="1">IF(Cockpit_monthly!$H$3=2,(VLOOKUP(B148,'Generated data'!$A$14:$J$23,2,FALSE)*(1+((RAND()*0.4)-0.2)))*'Generated data'!$B$6,VLOOKUP(B148,'Generated data'!$A$14:$J$23,2,FALSE)*(1+((RAND()*0.4)-0.2)))</f>
        <v>136.37533880105187</v>
      </c>
      <c r="F148" s="188">
        <f ca="1">VLOOKUP(B148,'Generated data'!$A$14:$J$23,3,FALSE)*(1+((RAND()*0.4)-0.2))</f>
        <v>102.95750151046515</v>
      </c>
      <c r="G148" s="189">
        <v>143.16999999999999</v>
      </c>
      <c r="H148" s="188">
        <f ca="1">VLOOKUP($B148,'Generated data'!$A$14:$J$23,5,FALSE)*(1+((RAND()*0.4)-0.2))</f>
        <v>168.72729485680327</v>
      </c>
      <c r="I148" s="188">
        <f ca="1">VLOOKUP($B148,'Generated data'!$A$14:$J$23,5,FALSE)*(1+((RAND()*0.4)-0.2))</f>
        <v>153.34383067565767</v>
      </c>
      <c r="J148" s="188">
        <f ca="1">VLOOKUP($B148,'Generated data'!$A$14:$J$23,7,FALSE)*(1+((RAND()*0.4)-0.2))</f>
        <v>261.67320179187476</v>
      </c>
      <c r="K148" s="186">
        <f t="shared" ca="1" si="50"/>
        <v>267.28583856689642</v>
      </c>
      <c r="L148" s="186">
        <f t="shared" ca="1" si="51"/>
        <v>267.28583856689642</v>
      </c>
      <c r="M148" s="188">
        <f ca="1">VLOOKUP($B148,'Generated data'!$A$14:$J$23,8,FALSE)*(1+((RAND()*0.4)-0.2))</f>
        <v>1084.5881417101689</v>
      </c>
      <c r="N148" s="153"/>
      <c r="O148" s="144">
        <f ca="1">IF(Cockpit_monthly!$H$3=2,($Q$2*(($Q$4*J148+$Q$5*I148)*$Q$6+$Q$7)+$Q$3)*'Generated data'!$B$6,$Q$2*(($Q$4*J148+$Q$5*I148)*$Q$6+$Q$7)+$Q$3)</f>
        <v>149.31581350605714</v>
      </c>
      <c r="P148" s="144">
        <f t="shared" si="52"/>
        <v>110</v>
      </c>
      <c r="Q148" s="144">
        <f t="shared" si="53"/>
        <v>220</v>
      </c>
      <c r="R148" s="144">
        <f t="shared" ca="1" si="54"/>
        <v>-12.940474705005272</v>
      </c>
      <c r="S148" s="143"/>
      <c r="U148" s="25"/>
      <c r="V148" s="162">
        <f ca="1">IF(Cockpit_monthly!$H$3=2,($X$2*(($X$4*K148+$X$5*L148)*$X$6+$X$7)+$X$3)*'Generated data'!$B$6,$X$2*(($X$4*K148+$X$5*L148)*$X$6+$X$7)+$X$3)</f>
        <v>166.48605741790615</v>
      </c>
      <c r="W148" s="162">
        <f t="shared" si="55"/>
        <v>110</v>
      </c>
      <c r="X148" s="162">
        <f t="shared" si="56"/>
        <v>220</v>
      </c>
      <c r="Y148" s="162">
        <f t="shared" ca="1" si="57"/>
        <v>-30.110718616854285</v>
      </c>
      <c r="Z148" s="161"/>
      <c r="AB148" s="153"/>
      <c r="AC148" s="144">
        <f t="shared" ca="1" si="61"/>
        <v>132.40655217192528</v>
      </c>
      <c r="AD148" s="144">
        <f t="shared" si="58"/>
        <v>110</v>
      </c>
      <c r="AE148" s="144">
        <f t="shared" si="59"/>
        <v>220</v>
      </c>
      <c r="AF148" s="144">
        <f t="shared" ca="1" si="60"/>
        <v>3.9687866291265834</v>
      </c>
      <c r="AG148" s="143"/>
    </row>
    <row r="149" spans="1:33" s="124" customFormat="1">
      <c r="A149" s="183" t="str">
        <f t="shared" si="62"/>
        <v>Q2 2033</v>
      </c>
      <c r="B149" s="187">
        <v>2033</v>
      </c>
      <c r="C149" s="187">
        <v>2</v>
      </c>
      <c r="D149" s="187">
        <v>6</v>
      </c>
      <c r="E149" s="188">
        <f ca="1">IF(Cockpit_monthly!$H$3=2,(VLOOKUP(B149,'Generated data'!$A$14:$J$23,2,FALSE)*(1+((RAND()*0.4)-0.2)))*'Generated data'!$B$6,VLOOKUP(B149,'Generated data'!$A$14:$J$23,2,FALSE)*(1+((RAND()*0.4)-0.2)))</f>
        <v>116.3008404282357</v>
      </c>
      <c r="F149" s="188">
        <f ca="1">VLOOKUP(B149,'Generated data'!$A$14:$J$23,3,FALSE)*(1+((RAND()*0.4)-0.2))</f>
        <v>97.59557341610234</v>
      </c>
      <c r="G149" s="189">
        <v>143.16999999999999</v>
      </c>
      <c r="H149" s="188">
        <f ca="1">VLOOKUP($B149,'Generated data'!$A$14:$J$23,5,FALSE)*(1+((RAND()*0.4)-0.2))</f>
        <v>169.91607374422478</v>
      </c>
      <c r="I149" s="188">
        <f ca="1">VLOOKUP($B149,'Generated data'!$A$14:$J$23,5,FALSE)*(1+((RAND()*0.4)-0.2))</f>
        <v>124.01539087477356</v>
      </c>
      <c r="J149" s="188">
        <f ca="1">VLOOKUP($B149,'Generated data'!$A$14:$J$23,7,FALSE)*(1+((RAND()*0.4)-0.2))</f>
        <v>332.09015128298881</v>
      </c>
      <c r="K149" s="186">
        <f t="shared" ca="1" si="50"/>
        <v>270.34183022407336</v>
      </c>
      <c r="L149" s="186">
        <f t="shared" ca="1" si="51"/>
        <v>270.34183022407336</v>
      </c>
      <c r="M149" s="188">
        <f ca="1">VLOOKUP($B149,'Generated data'!$A$14:$J$23,8,FALSE)*(1+((RAND()*0.4)-0.2))</f>
        <v>981.36693152457963</v>
      </c>
      <c r="N149" s="153"/>
      <c r="O149" s="144">
        <f ca="1">IF(Cockpit_monthly!$H$3=2,($Q$2*(($Q$4*J149+$Q$5*I149)*$Q$6+$Q$7)+$Q$3)*'Generated data'!$B$6,$Q$2*(($Q$4*J149+$Q$5*I149)*$Q$6+$Q$7)+$Q$3)</f>
        <v>166.68745323586492</v>
      </c>
      <c r="P149" s="144">
        <f t="shared" si="52"/>
        <v>110</v>
      </c>
      <c r="Q149" s="144">
        <f t="shared" si="53"/>
        <v>220</v>
      </c>
      <c r="R149" s="144">
        <f t="shared" ca="1" si="54"/>
        <v>-50.38661280762922</v>
      </c>
      <c r="S149" s="143"/>
      <c r="U149" s="25"/>
      <c r="V149" s="162">
        <f ca="1">IF(Cockpit_monthly!$H$3=2,($X$2*(($X$4*K149+$X$5*L149)*$X$6+$X$7)+$X$3)*'Generated data'!$B$6,$X$2*(($X$4*K149+$X$5*L149)*$X$6+$X$7)+$X$3)</f>
        <v>167.89792556352191</v>
      </c>
      <c r="W149" s="162">
        <f t="shared" si="55"/>
        <v>110</v>
      </c>
      <c r="X149" s="162">
        <f t="shared" si="56"/>
        <v>220</v>
      </c>
      <c r="Y149" s="162">
        <f t="shared" ca="1" si="57"/>
        <v>-51.597085135286207</v>
      </c>
      <c r="Z149" s="161"/>
      <c r="AB149" s="153"/>
      <c r="AC149" s="144">
        <f t="shared" ca="1" si="61"/>
        <v>117.78235204426213</v>
      </c>
      <c r="AD149" s="144">
        <f t="shared" si="58"/>
        <v>110</v>
      </c>
      <c r="AE149" s="144">
        <f t="shared" si="59"/>
        <v>220</v>
      </c>
      <c r="AF149" s="144">
        <f t="shared" ca="1" si="60"/>
        <v>-1.4815116160264239</v>
      </c>
      <c r="AG149" s="143"/>
    </row>
    <row r="150" spans="1:33" s="124" customFormat="1">
      <c r="A150" s="183" t="str">
        <f t="shared" si="62"/>
        <v>Q3 2033</v>
      </c>
      <c r="B150" s="187">
        <v>2033</v>
      </c>
      <c r="C150" s="187">
        <v>3</v>
      </c>
      <c r="D150" s="187">
        <v>7</v>
      </c>
      <c r="E150" s="188">
        <f ca="1">IF(Cockpit_monthly!$H$3=2,(VLOOKUP(B150,'Generated data'!$A$14:$J$23,2,FALSE)*(1+((RAND()*0.4)-0.2)))*'Generated data'!$B$6,VLOOKUP(B150,'Generated data'!$A$14:$J$23,2,FALSE)*(1+((RAND()*0.4)-0.2)))</f>
        <v>126.78863371395796</v>
      </c>
      <c r="F150" s="188">
        <f ca="1">VLOOKUP(B150,'Generated data'!$A$14:$J$23,3,FALSE)*(1+((RAND()*0.4)-0.2))</f>
        <v>90.018136860280961</v>
      </c>
      <c r="G150" s="189">
        <v>143.16999999999999</v>
      </c>
      <c r="H150" s="188">
        <f ca="1">VLOOKUP($B150,'Generated data'!$A$14:$J$23,5,FALSE)*(1+((RAND()*0.4)-0.2))</f>
        <v>130.83389217830938</v>
      </c>
      <c r="I150" s="188">
        <f ca="1">VLOOKUP($B150,'Generated data'!$A$14:$J$23,5,FALSE)*(1+((RAND()*0.4)-0.2))</f>
        <v>148.59620628754271</v>
      </c>
      <c r="J150" s="188">
        <f ca="1">VLOOKUP($B150,'Generated data'!$A$14:$J$23,7,FALSE)*(1+((RAND()*0.4)-0.2))</f>
        <v>282.98438833623538</v>
      </c>
      <c r="K150" s="186">
        <f t="shared" ca="1" si="50"/>
        <v>294.28543295327347</v>
      </c>
      <c r="L150" s="186">
        <f t="shared" ca="1" si="51"/>
        <v>294.28543295327347</v>
      </c>
      <c r="M150" s="188">
        <f ca="1">VLOOKUP($B150,'Generated data'!$A$14:$J$23,8,FALSE)*(1+((RAND()*0.4)-0.2))</f>
        <v>1075.9156714811752</v>
      </c>
      <c r="N150" s="153"/>
      <c r="O150" s="144">
        <f ca="1">IF(Cockpit_monthly!$H$3=2,($Q$2*(($Q$4*J150+$Q$5*I150)*$Q$6+$Q$7)+$Q$3)*'Generated data'!$B$6,$Q$2*(($Q$4*J150+$Q$5*I150)*$Q$6+$Q$7)+$Q$3)</f>
        <v>155.10454356657823</v>
      </c>
      <c r="P150" s="144">
        <f t="shared" si="52"/>
        <v>110</v>
      </c>
      <c r="Q150" s="144">
        <f t="shared" si="53"/>
        <v>220</v>
      </c>
      <c r="R150" s="144">
        <f t="shared" ca="1" si="54"/>
        <v>-28.315909852620265</v>
      </c>
      <c r="S150" s="143"/>
      <c r="U150" s="25"/>
      <c r="V150" s="162">
        <f ca="1">IF(Cockpit_monthly!$H$3=2,($X$2*(($X$4*K150+$X$5*L150)*$X$6+$X$7)+$X$3)*'Generated data'!$B$6,$X$2*(($X$4*K150+$X$5*L150)*$X$6+$X$7)+$X$3)</f>
        <v>178.95987002441234</v>
      </c>
      <c r="W150" s="162">
        <f t="shared" si="55"/>
        <v>110</v>
      </c>
      <c r="X150" s="162">
        <f t="shared" si="56"/>
        <v>220</v>
      </c>
      <c r="Y150" s="162">
        <f t="shared" ca="1" si="57"/>
        <v>-52.171236310454375</v>
      </c>
      <c r="Z150" s="161"/>
      <c r="AB150" s="153"/>
      <c r="AC150" s="144">
        <f t="shared" ca="1" si="61"/>
        <v>112.99493683233349</v>
      </c>
      <c r="AD150" s="144">
        <f t="shared" si="58"/>
        <v>110</v>
      </c>
      <c r="AE150" s="144">
        <f t="shared" si="59"/>
        <v>220</v>
      </c>
      <c r="AF150" s="144">
        <f t="shared" ca="1" si="60"/>
        <v>13.79369688162447</v>
      </c>
      <c r="AG150" s="143"/>
    </row>
    <row r="151" spans="1:33" s="124" customFormat="1">
      <c r="A151" s="183" t="str">
        <f t="shared" si="62"/>
        <v>Q3 2033</v>
      </c>
      <c r="B151" s="187">
        <v>2033</v>
      </c>
      <c r="C151" s="187">
        <v>3</v>
      </c>
      <c r="D151" s="187">
        <v>8</v>
      </c>
      <c r="E151" s="188">
        <f ca="1">IF(Cockpit_monthly!$H$3=2,(VLOOKUP(B151,'Generated data'!$A$14:$J$23,2,FALSE)*(1+((RAND()*0.4)-0.2)))*'Generated data'!$B$6,VLOOKUP(B151,'Generated data'!$A$14:$J$23,2,FALSE)*(1+((RAND()*0.4)-0.2)))</f>
        <v>110.44153903425862</v>
      </c>
      <c r="F151" s="188">
        <f ca="1">VLOOKUP(B151,'Generated data'!$A$14:$J$23,3,FALSE)*(1+((RAND()*0.4)-0.2))</f>
        <v>97.15790674304256</v>
      </c>
      <c r="G151" s="189">
        <v>143.16999999999999</v>
      </c>
      <c r="H151" s="188">
        <f ca="1">VLOOKUP($B151,'Generated data'!$A$14:$J$23,5,FALSE)*(1+((RAND()*0.4)-0.2))</f>
        <v>165.25033778698614</v>
      </c>
      <c r="I151" s="188">
        <f ca="1">VLOOKUP($B151,'Generated data'!$A$14:$J$23,5,FALSE)*(1+((RAND()*0.4)-0.2))</f>
        <v>115.91307185649454</v>
      </c>
      <c r="J151" s="188">
        <f ca="1">VLOOKUP($B151,'Generated data'!$A$14:$J$23,7,FALSE)*(1+((RAND()*0.4)-0.2))</f>
        <v>326.28456397853535</v>
      </c>
      <c r="K151" s="186">
        <f t="shared" ca="1" si="50"/>
        <v>292.24924713703297</v>
      </c>
      <c r="L151" s="186">
        <f t="shared" ca="1" si="51"/>
        <v>292.24924713703297</v>
      </c>
      <c r="M151" s="188">
        <f ca="1">VLOOKUP($B151,'Generated data'!$A$14:$J$23,8,FALSE)*(1+((RAND()*0.4)-0.2))</f>
        <v>828.20575166312869</v>
      </c>
      <c r="N151" s="153"/>
      <c r="O151" s="144">
        <f ca="1">IF(Cockpit_monthly!$H$3=2,($Q$2*(($Q$4*J151+$Q$5*I151)*$Q$6+$Q$7)+$Q$3)*'Generated data'!$B$6,$Q$2*(($Q$4*J151+$Q$5*I151)*$Q$6+$Q$7)+$Q$3)</f>
        <v>163.90126691068502</v>
      </c>
      <c r="P151" s="144">
        <f t="shared" si="52"/>
        <v>110</v>
      </c>
      <c r="Q151" s="144">
        <f t="shared" si="53"/>
        <v>220</v>
      </c>
      <c r="R151" s="144">
        <f t="shared" ca="1" si="54"/>
        <v>-53.459727876426399</v>
      </c>
      <c r="S151" s="143"/>
      <c r="U151" s="25"/>
      <c r="V151" s="162">
        <f ca="1">IF(Cockpit_monthly!$H$3=2,($X$2*(($X$4*K151+$X$5*L151)*$X$6+$X$7)+$X$3)*'Generated data'!$B$6,$X$2*(($X$4*K151+$X$5*L151)*$X$6+$X$7)+$X$3)</f>
        <v>178.01915217730922</v>
      </c>
      <c r="W151" s="162">
        <f t="shared" si="55"/>
        <v>110</v>
      </c>
      <c r="X151" s="162">
        <f t="shared" si="56"/>
        <v>220</v>
      </c>
      <c r="Y151" s="162">
        <f t="shared" ca="1" si="57"/>
        <v>-67.577613143050598</v>
      </c>
      <c r="Z151" s="161"/>
      <c r="AB151" s="153"/>
      <c r="AC151" s="144">
        <f t="shared" ca="1" si="61"/>
        <v>100.01981276657051</v>
      </c>
      <c r="AD151" s="144">
        <f t="shared" si="58"/>
        <v>110</v>
      </c>
      <c r="AE151" s="144">
        <f t="shared" si="59"/>
        <v>220</v>
      </c>
      <c r="AF151" s="144">
        <f t="shared" ca="1" si="60"/>
        <v>10.421726267688115</v>
      </c>
      <c r="AG151" s="143"/>
    </row>
    <row r="152" spans="1:33" s="124" customFormat="1">
      <c r="A152" s="183" t="str">
        <f t="shared" si="62"/>
        <v>Q3 2033</v>
      </c>
      <c r="B152" s="187">
        <v>2033</v>
      </c>
      <c r="C152" s="187">
        <v>3</v>
      </c>
      <c r="D152" s="187">
        <v>9</v>
      </c>
      <c r="E152" s="188">
        <f ca="1">IF(Cockpit_monthly!$H$3=2,(VLOOKUP(B152,'Generated data'!$A$14:$J$23,2,FALSE)*(1+((RAND()*0.4)-0.2)))*'Generated data'!$B$6,VLOOKUP(B152,'Generated data'!$A$14:$J$23,2,FALSE)*(1+((RAND()*0.4)-0.2)))</f>
        <v>136.44909626734466</v>
      </c>
      <c r="F152" s="188">
        <f ca="1">VLOOKUP(B152,'Generated data'!$A$14:$J$23,3,FALSE)*(1+((RAND()*0.4)-0.2))</f>
        <v>99.842060671933041</v>
      </c>
      <c r="G152" s="189">
        <v>143.16999999999999</v>
      </c>
      <c r="H152" s="188">
        <f ca="1">VLOOKUP($B152,'Generated data'!$A$14:$J$23,5,FALSE)*(1+((RAND()*0.4)-0.2))</f>
        <v>158.54086924410552</v>
      </c>
      <c r="I152" s="188">
        <f ca="1">VLOOKUP($B152,'Generated data'!$A$14:$J$23,5,FALSE)*(1+((RAND()*0.4)-0.2))</f>
        <v>162.10149561078882</v>
      </c>
      <c r="J152" s="188">
        <f ca="1">VLOOKUP($B152,'Generated data'!$A$14:$J$23,7,FALSE)*(1+((RAND()*0.4)-0.2))</f>
        <v>285.15234573519666</v>
      </c>
      <c r="K152" s="186">
        <f t="shared" ca="1" si="50"/>
        <v>313.78636786591983</v>
      </c>
      <c r="L152" s="186">
        <f t="shared" ca="1" si="51"/>
        <v>313.78636786591983</v>
      </c>
      <c r="M152" s="188">
        <f ca="1">VLOOKUP($B152,'Generated data'!$A$14:$J$23,8,FALSE)*(1+((RAND()*0.4)-0.2))</f>
        <v>867.94003048230525</v>
      </c>
      <c r="N152" s="153"/>
      <c r="O152" s="144">
        <f ca="1">IF(Cockpit_monthly!$H$3=2,($Q$2*(($Q$4*J152+$Q$5*I152)*$Q$6+$Q$7)+$Q$3)*'Generated data'!$B$6,$Q$2*(($Q$4*J152+$Q$5*I152)*$Q$6+$Q$7)+$Q$3)</f>
        <v>157.49371190938808</v>
      </c>
      <c r="P152" s="144">
        <f t="shared" si="52"/>
        <v>110</v>
      </c>
      <c r="Q152" s="144">
        <f t="shared" si="53"/>
        <v>220</v>
      </c>
      <c r="R152" s="144">
        <f t="shared" ca="1" si="54"/>
        <v>-21.044615642043425</v>
      </c>
      <c r="S152" s="143"/>
      <c r="U152" s="25"/>
      <c r="V152" s="162">
        <f ca="1">IF(Cockpit_monthly!$H$3=2,($X$2*(($X$4*K152+$X$5*L152)*$X$6+$X$7)+$X$3)*'Generated data'!$B$6,$X$2*(($X$4*K152+$X$5*L152)*$X$6+$X$7)+$X$3)</f>
        <v>187.96930195405497</v>
      </c>
      <c r="W152" s="162">
        <f t="shared" si="55"/>
        <v>110</v>
      </c>
      <c r="X152" s="162">
        <f t="shared" si="56"/>
        <v>220</v>
      </c>
      <c r="Y152" s="162">
        <f t="shared" ca="1" si="57"/>
        <v>-51.520205686710312</v>
      </c>
      <c r="Z152" s="161"/>
      <c r="AB152" s="153"/>
      <c r="AC152" s="144">
        <f t="shared" ca="1" si="61"/>
        <v>111.44057456639209</v>
      </c>
      <c r="AD152" s="144">
        <f t="shared" si="58"/>
        <v>110</v>
      </c>
      <c r="AE152" s="144">
        <f t="shared" si="59"/>
        <v>220</v>
      </c>
      <c r="AF152" s="144">
        <f t="shared" ca="1" si="60"/>
        <v>25.008521700952571</v>
      </c>
      <c r="AG152" s="143"/>
    </row>
    <row r="153" spans="1:33" s="124" customFormat="1">
      <c r="A153" s="183" t="str">
        <f t="shared" si="62"/>
        <v>Q4 2033</v>
      </c>
      <c r="B153" s="187">
        <v>2033</v>
      </c>
      <c r="C153" s="187">
        <v>4</v>
      </c>
      <c r="D153" s="187">
        <v>10</v>
      </c>
      <c r="E153" s="188">
        <f ca="1">IF(Cockpit_monthly!$H$3=2,(VLOOKUP(B153,'Generated data'!$A$14:$J$23,2,FALSE)*(1+((RAND()*0.4)-0.2)))*'Generated data'!$B$6,VLOOKUP(B153,'Generated data'!$A$14:$J$23,2,FALSE)*(1+((RAND()*0.4)-0.2)))</f>
        <v>130.49573905390289</v>
      </c>
      <c r="F153" s="188">
        <f ca="1">VLOOKUP(B153,'Generated data'!$A$14:$J$23,3,FALSE)*(1+((RAND()*0.4)-0.2))</f>
        <v>117.89774798765656</v>
      </c>
      <c r="G153" s="189">
        <v>143.16999999999999</v>
      </c>
      <c r="H153" s="188">
        <f ca="1">VLOOKUP($B153,'Generated data'!$A$14:$J$23,5,FALSE)*(1+((RAND()*0.4)-0.2))</f>
        <v>138.32296495807446</v>
      </c>
      <c r="I153" s="188">
        <f ca="1">VLOOKUP($B153,'Generated data'!$A$14:$J$23,5,FALSE)*(1+((RAND()*0.4)-0.2))</f>
        <v>154.39650638277419</v>
      </c>
      <c r="J153" s="188">
        <f ca="1">VLOOKUP($B153,'Generated data'!$A$14:$J$23,7,FALSE)*(1+((RAND()*0.4)-0.2))</f>
        <v>340.47270093364472</v>
      </c>
      <c r="K153" s="186">
        <f t="shared" ca="1" si="50"/>
        <v>298.14043268332244</v>
      </c>
      <c r="L153" s="186">
        <f t="shared" ca="1" si="51"/>
        <v>298.14043268332244</v>
      </c>
      <c r="M153" s="188">
        <f ca="1">VLOOKUP($B153,'Generated data'!$A$14:$J$23,8,FALSE)*(1+((RAND()*0.4)-0.2))</f>
        <v>1085.2258946409938</v>
      </c>
      <c r="N153" s="153"/>
      <c r="O153" s="144">
        <f ca="1">IF(Cockpit_monthly!$H$3=2,($Q$2*(($Q$4*J153+$Q$5*I153)*$Q$6+$Q$7)+$Q$3)*'Generated data'!$B$6,$Q$2*(($Q$4*J153+$Q$5*I153)*$Q$6+$Q$7)+$Q$3)</f>
        <v>173.11478246183654</v>
      </c>
      <c r="P153" s="144">
        <f t="shared" si="52"/>
        <v>110</v>
      </c>
      <c r="Q153" s="144">
        <f t="shared" si="53"/>
        <v>220</v>
      </c>
      <c r="R153" s="144">
        <f t="shared" ca="1" si="54"/>
        <v>-42.619043407933646</v>
      </c>
      <c r="S153" s="143"/>
      <c r="U153" s="25"/>
      <c r="V153" s="162">
        <f ca="1">IF(Cockpit_monthly!$H$3=2,($X$2*(($X$4*K153+$X$5*L153)*$X$6+$X$7)+$X$3)*'Generated data'!$B$6,$X$2*(($X$4*K153+$X$5*L153)*$X$6+$X$7)+$X$3)</f>
        <v>180.74087989969496</v>
      </c>
      <c r="W153" s="162">
        <f t="shared" si="55"/>
        <v>110</v>
      </c>
      <c r="X153" s="162">
        <f t="shared" si="56"/>
        <v>220</v>
      </c>
      <c r="Y153" s="162">
        <f t="shared" ca="1" si="57"/>
        <v>-50.245140845792065</v>
      </c>
      <c r="Z153" s="161"/>
      <c r="AB153" s="153"/>
      <c r="AC153" s="144">
        <f t="shared" ca="1" si="61"/>
        <v>113.41217416613812</v>
      </c>
      <c r="AD153" s="144">
        <f t="shared" si="58"/>
        <v>110</v>
      </c>
      <c r="AE153" s="144">
        <f t="shared" si="59"/>
        <v>220</v>
      </c>
      <c r="AF153" s="144">
        <f t="shared" ca="1" si="60"/>
        <v>17.08356488776478</v>
      </c>
      <c r="AG153" s="143"/>
    </row>
    <row r="154" spans="1:33" s="124" customFormat="1">
      <c r="A154" s="183" t="str">
        <f t="shared" si="62"/>
        <v>Q4 2033</v>
      </c>
      <c r="B154" s="187">
        <v>2033</v>
      </c>
      <c r="C154" s="187">
        <v>4</v>
      </c>
      <c r="D154" s="187">
        <v>11</v>
      </c>
      <c r="E154" s="188">
        <f ca="1">IF(Cockpit_monthly!$H$3=2,(VLOOKUP(B154,'Generated data'!$A$14:$J$23,2,FALSE)*(1+((RAND()*0.4)-0.2)))*'Generated data'!$B$6,VLOOKUP(B154,'Generated data'!$A$14:$J$23,2,FALSE)*(1+((RAND()*0.4)-0.2)))</f>
        <v>117.60921243131155</v>
      </c>
      <c r="F154" s="188">
        <f ca="1">VLOOKUP(B154,'Generated data'!$A$14:$J$23,3,FALSE)*(1+((RAND()*0.4)-0.2))</f>
        <v>100.99367562635865</v>
      </c>
      <c r="G154" s="189">
        <v>143.16999999999999</v>
      </c>
      <c r="H154" s="188">
        <f ca="1">VLOOKUP($B154,'Generated data'!$A$14:$J$23,5,FALSE)*(1+((RAND()*0.4)-0.2))</f>
        <v>151.45560690767238</v>
      </c>
      <c r="I154" s="188">
        <f ca="1">VLOOKUP($B154,'Generated data'!$A$14:$J$23,5,FALSE)*(1+((RAND()*0.4)-0.2))</f>
        <v>133.87256182241069</v>
      </c>
      <c r="J154" s="188">
        <f ca="1">VLOOKUP($B154,'Generated data'!$A$14:$J$23,7,FALSE)*(1+((RAND()*0.4)-0.2))</f>
        <v>247.10783848537966</v>
      </c>
      <c r="K154" s="186">
        <f t="shared" ca="1" si="50"/>
        <v>317.30320354912556</v>
      </c>
      <c r="L154" s="186">
        <f t="shared" ca="1" si="51"/>
        <v>317.30320354912556</v>
      </c>
      <c r="M154" s="188">
        <f ca="1">VLOOKUP($B154,'Generated data'!$A$14:$J$23,8,FALSE)*(1+((RAND()*0.4)-0.2))</f>
        <v>994.16433539310708</v>
      </c>
      <c r="N154" s="153"/>
      <c r="O154" s="144">
        <f ca="1">IF(Cockpit_monthly!$H$3=2,($Q$2*(($Q$4*J154+$Q$5*I154)*$Q$6+$Q$7)+$Q$3)*'Generated data'!$B$6,$Q$2*(($Q$4*J154+$Q$5*I154)*$Q$6+$Q$7)+$Q$3)</f>
        <v>142.43588260370376</v>
      </c>
      <c r="P154" s="144">
        <f t="shared" si="52"/>
        <v>110</v>
      </c>
      <c r="Q154" s="144">
        <f t="shared" si="53"/>
        <v>220</v>
      </c>
      <c r="R154" s="144">
        <f t="shared" ca="1" si="54"/>
        <v>-24.826670172392213</v>
      </c>
      <c r="S154" s="143"/>
      <c r="U154" s="25"/>
      <c r="V154" s="162">
        <f ca="1">IF(Cockpit_monthly!$H$3=2,($X$2*(($X$4*K154+$X$5*L154)*$X$6+$X$7)+$X$3)*'Generated data'!$B$6,$X$2*(($X$4*K154+$X$5*L154)*$X$6+$X$7)+$X$3)</f>
        <v>189.594080039696</v>
      </c>
      <c r="W154" s="162">
        <f t="shared" si="55"/>
        <v>110</v>
      </c>
      <c r="X154" s="162">
        <f t="shared" si="56"/>
        <v>220</v>
      </c>
      <c r="Y154" s="162">
        <f t="shared" ca="1" si="57"/>
        <v>-71.984867608384448</v>
      </c>
      <c r="Z154" s="161"/>
      <c r="AB154" s="153"/>
      <c r="AC154" s="144">
        <f t="shared" ca="1" si="61"/>
        <v>122.61269093505247</v>
      </c>
      <c r="AD154" s="144">
        <f t="shared" si="58"/>
        <v>110</v>
      </c>
      <c r="AE154" s="144">
        <f t="shared" si="59"/>
        <v>220</v>
      </c>
      <c r="AF154" s="144">
        <f t="shared" ca="1" si="60"/>
        <v>-5.0034785037409222</v>
      </c>
      <c r="AG154" s="143"/>
    </row>
    <row r="155" spans="1:33" s="124" customFormat="1">
      <c r="A155" s="183" t="str">
        <f t="shared" si="62"/>
        <v>Q4 2033</v>
      </c>
      <c r="B155" s="187">
        <v>2033</v>
      </c>
      <c r="C155" s="187">
        <v>4</v>
      </c>
      <c r="D155" s="187">
        <v>12</v>
      </c>
      <c r="E155" s="188">
        <f ca="1">IF(Cockpit_monthly!$H$3=2,(VLOOKUP(B155,'Generated data'!$A$14:$J$23,2,FALSE)*(1+((RAND()*0.4)-0.2)))*'Generated data'!$B$6,VLOOKUP(B155,'Generated data'!$A$14:$J$23,2,FALSE)*(1+((RAND()*0.4)-0.2)))</f>
        <v>137.30558411875464</v>
      </c>
      <c r="F155" s="188">
        <f ca="1">VLOOKUP(B155,'Generated data'!$A$14:$J$23,3,FALSE)*(1+((RAND()*0.4)-0.2))</f>
        <v>104.0512196180652</v>
      </c>
      <c r="G155" s="189">
        <v>143.16999999999999</v>
      </c>
      <c r="H155" s="188">
        <f ca="1">VLOOKUP($B155,'Generated data'!$A$14:$J$23,5,FALSE)*(1+((RAND()*0.4)-0.2))</f>
        <v>115.31139767125244</v>
      </c>
      <c r="I155" s="188">
        <f ca="1">VLOOKUP($B155,'Generated data'!$A$14:$J$23,5,FALSE)*(1+((RAND()*0.4)-0.2))</f>
        <v>135.40525347531133</v>
      </c>
      <c r="J155" s="188">
        <f ca="1">VLOOKUP($B155,'Generated data'!$A$14:$J$23,7,FALSE)*(1+((RAND()*0.4)-0.2))</f>
        <v>343.74651937360051</v>
      </c>
      <c r="K155" s="186">
        <f t="shared" ca="1" si="50"/>
        <v>290.91096171807368</v>
      </c>
      <c r="L155" s="186">
        <f t="shared" ca="1" si="51"/>
        <v>290.91096171807368</v>
      </c>
      <c r="M155" s="188">
        <f ca="1">VLOOKUP($B155,'Generated data'!$A$14:$J$23,8,FALSE)*(1+((RAND()*0.4)-0.2))</f>
        <v>944.91071802381873</v>
      </c>
      <c r="N155" s="153"/>
      <c r="O155" s="144">
        <f ca="1">IF(Cockpit_monthly!$H$3=2,($Q$2*(($Q$4*J155+$Q$5*I155)*$Q$6+$Q$7)+$Q$3)*'Generated data'!$B$6,$Q$2*(($Q$4*J155+$Q$5*I155)*$Q$6+$Q$7)+$Q$3)</f>
        <v>171.6537358901648</v>
      </c>
      <c r="P155" s="144">
        <f t="shared" si="52"/>
        <v>110</v>
      </c>
      <c r="Q155" s="144">
        <f t="shared" si="53"/>
        <v>220</v>
      </c>
      <c r="R155" s="144">
        <f t="shared" ca="1" si="54"/>
        <v>-34.348151771410159</v>
      </c>
      <c r="S155" s="143"/>
      <c r="U155" s="25"/>
      <c r="V155" s="162">
        <f ca="1">IF(Cockpit_monthly!$H$3=2,($X$2*(($X$4*K155+$X$5*L155)*$X$6+$X$7)+$X$3)*'Generated data'!$B$6,$X$2*(($X$4*K155+$X$5*L155)*$X$6+$X$7)+$X$3)</f>
        <v>177.40086431375005</v>
      </c>
      <c r="W155" s="162">
        <f t="shared" si="55"/>
        <v>110</v>
      </c>
      <c r="X155" s="162">
        <f t="shared" si="56"/>
        <v>220</v>
      </c>
      <c r="Y155" s="162">
        <f t="shared" ca="1" si="57"/>
        <v>-40.095280194995411</v>
      </c>
      <c r="Z155" s="161"/>
      <c r="AB155" s="153"/>
      <c r="AC155" s="144">
        <f t="shared" ca="1" si="61"/>
        <v>111.91683872286904</v>
      </c>
      <c r="AD155" s="144">
        <f t="shared" si="58"/>
        <v>110</v>
      </c>
      <c r="AE155" s="144">
        <f t="shared" si="59"/>
        <v>220</v>
      </c>
      <c r="AF155" s="144">
        <f t="shared" ca="1" si="60"/>
        <v>25.388745395885593</v>
      </c>
      <c r="AG155" s="143"/>
    </row>
    <row r="156" spans="1:33" s="124" customFormat="1">
      <c r="A156" s="183" t="str">
        <f t="shared" si="62"/>
        <v>Q1 2034</v>
      </c>
      <c r="B156" s="187">
        <v>2034</v>
      </c>
      <c r="C156" s="187">
        <v>1</v>
      </c>
      <c r="D156" s="187">
        <v>1</v>
      </c>
      <c r="E156" s="188">
        <f ca="1">IF(Cockpit_monthly!$H$3=2,(VLOOKUP(B156,'Generated data'!$A$14:$J$23,2,FALSE)*(1+((RAND()*0.4)-0.2)))*'Generated data'!$B$6,VLOOKUP(B156,'Generated data'!$A$14:$J$23,2,FALSE)*(1+((RAND()*0.4)-0.2)))</f>
        <v>139.60418535825102</v>
      </c>
      <c r="F156" s="188">
        <f ca="1">VLOOKUP(B156,'Generated data'!$A$14:$J$23,3,FALSE)*(1+((RAND()*0.4)-0.2))</f>
        <v>109.18870266710461</v>
      </c>
      <c r="G156" s="189">
        <v>143.16999999999999</v>
      </c>
      <c r="H156" s="188">
        <f ca="1">VLOOKUP($B156,'Generated data'!$A$14:$J$23,5,FALSE)*(1+((RAND()*0.4)-0.2))</f>
        <v>117.61663451452918</v>
      </c>
      <c r="I156" s="188">
        <f ca="1">VLOOKUP($B156,'Generated data'!$A$14:$J$23,5,FALSE)*(1+((RAND()*0.4)-0.2))</f>
        <v>156.6191313450154</v>
      </c>
      <c r="J156" s="188">
        <f ca="1">VLOOKUP($B156,'Generated data'!$A$14:$J$23,7,FALSE)*(1+((RAND()*0.4)-0.2))</f>
        <v>304.39426721591855</v>
      </c>
      <c r="K156" s="186">
        <f t="shared" ca="1" si="50"/>
        <v>310.44235293087496</v>
      </c>
      <c r="L156" s="186">
        <f t="shared" ca="1" si="51"/>
        <v>310.44235293087496</v>
      </c>
      <c r="M156" s="188">
        <f ca="1">VLOOKUP($B156,'Generated data'!$A$14:$J$23,8,FALSE)*(1+((RAND()*0.4)-0.2))</f>
        <v>924.09419857174873</v>
      </c>
      <c r="N156" s="153"/>
      <c r="O156" s="144">
        <f ca="1">IF(Cockpit_monthly!$H$3=2,($Q$2*(($Q$4*J156+$Q$5*I156)*$Q$6+$Q$7)+$Q$3)*'Generated data'!$B$6,$Q$2*(($Q$4*J156+$Q$5*I156)*$Q$6+$Q$7)+$Q$3)</f>
        <v>162.56648064904383</v>
      </c>
      <c r="P156" s="144">
        <f t="shared" si="52"/>
        <v>110</v>
      </c>
      <c r="Q156" s="144">
        <f t="shared" si="53"/>
        <v>220</v>
      </c>
      <c r="R156" s="144">
        <f t="shared" ca="1" si="54"/>
        <v>-22.96229529079281</v>
      </c>
      <c r="S156" s="143"/>
      <c r="U156" s="25"/>
      <c r="V156" s="162">
        <f ca="1">IF(Cockpit_monthly!$H$3=2,($X$2*(($X$4*K156+$X$5*L156)*$X$6+$X$7)+$X$3)*'Generated data'!$B$6,$X$2*(($X$4*K156+$X$5*L156)*$X$6+$X$7)+$X$3)</f>
        <v>186.42436705406422</v>
      </c>
      <c r="W156" s="162">
        <f t="shared" si="55"/>
        <v>110</v>
      </c>
      <c r="X156" s="162">
        <f t="shared" si="56"/>
        <v>220</v>
      </c>
      <c r="Y156" s="162">
        <f t="shared" ca="1" si="57"/>
        <v>-46.820181695813204</v>
      </c>
      <c r="Z156" s="161"/>
      <c r="AB156" s="153"/>
      <c r="AC156" s="144">
        <f t="shared" ca="1" si="61"/>
        <v>107.96597345373713</v>
      </c>
      <c r="AD156" s="144">
        <f t="shared" si="58"/>
        <v>110</v>
      </c>
      <c r="AE156" s="144">
        <f t="shared" si="59"/>
        <v>220</v>
      </c>
      <c r="AF156" s="144">
        <f t="shared" ca="1" si="60"/>
        <v>31.638211904513881</v>
      </c>
      <c r="AG156" s="143"/>
    </row>
    <row r="157" spans="1:33" s="124" customFormat="1">
      <c r="A157" s="183" t="str">
        <f t="shared" si="62"/>
        <v>Q1 2034</v>
      </c>
      <c r="B157" s="187">
        <v>2034</v>
      </c>
      <c r="C157" s="187">
        <v>1</v>
      </c>
      <c r="D157" s="187">
        <v>2</v>
      </c>
      <c r="E157" s="188">
        <f ca="1">IF(Cockpit_monthly!$H$3=2,(VLOOKUP(B157,'Generated data'!$A$14:$J$23,2,FALSE)*(1+((RAND()*0.4)-0.2)))*'Generated data'!$B$6,VLOOKUP(B157,'Generated data'!$A$14:$J$23,2,FALSE)*(1+((RAND()*0.4)-0.2)))</f>
        <v>108.49659554584926</v>
      </c>
      <c r="F157" s="188">
        <f ca="1">VLOOKUP(B157,'Generated data'!$A$14:$J$23,3,FALSE)*(1+((RAND()*0.4)-0.2))</f>
        <v>108.04425821827448</v>
      </c>
      <c r="G157" s="189">
        <v>143.16999999999999</v>
      </c>
      <c r="H157" s="188">
        <f ca="1">VLOOKUP($B157,'Generated data'!$A$14:$J$23,5,FALSE)*(1+((RAND()*0.4)-0.2))</f>
        <v>146.9365353594859</v>
      </c>
      <c r="I157" s="188">
        <f ca="1">VLOOKUP($B157,'Generated data'!$A$14:$J$23,5,FALSE)*(1+((RAND()*0.4)-0.2))</f>
        <v>150.78375959103874</v>
      </c>
      <c r="J157" s="188">
        <f ca="1">VLOOKUP($B157,'Generated data'!$A$14:$J$23,7,FALSE)*(1+((RAND()*0.4)-0.2))</f>
        <v>331.15754069669765</v>
      </c>
      <c r="K157" s="186">
        <f t="shared" ca="1" si="50"/>
        <v>298.41620835829957</v>
      </c>
      <c r="L157" s="186">
        <f t="shared" ca="1" si="51"/>
        <v>298.41620835829957</v>
      </c>
      <c r="M157" s="188">
        <f ca="1">VLOOKUP($B157,'Generated data'!$A$14:$J$23,8,FALSE)*(1+((RAND()*0.4)-0.2))</f>
        <v>998.54752598251969</v>
      </c>
      <c r="N157" s="153"/>
      <c r="O157" s="144">
        <f ca="1">IF(Cockpit_monthly!$H$3=2,($Q$2*(($Q$4*J157+$Q$5*I157)*$Q$6+$Q$7)+$Q$3)*'Generated data'!$B$6,$Q$2*(($Q$4*J157+$Q$5*I157)*$Q$6+$Q$7)+$Q$3)</f>
        <v>169.852479330585</v>
      </c>
      <c r="P157" s="144">
        <f t="shared" si="52"/>
        <v>110</v>
      </c>
      <c r="Q157" s="144">
        <f t="shared" si="53"/>
        <v>220</v>
      </c>
      <c r="R157" s="144">
        <f t="shared" ca="1" si="54"/>
        <v>-61.355883784735738</v>
      </c>
      <c r="S157" s="143"/>
      <c r="U157" s="25"/>
      <c r="V157" s="162">
        <f ca="1">IF(Cockpit_monthly!$H$3=2,($X$2*(($X$4*K157+$X$5*L157)*$X$6+$X$7)+$X$3)*'Generated data'!$B$6,$X$2*(($X$4*K157+$X$5*L157)*$X$6+$X$7)+$X$3)</f>
        <v>180.86828826153439</v>
      </c>
      <c r="W157" s="162">
        <f t="shared" si="55"/>
        <v>110</v>
      </c>
      <c r="X157" s="162">
        <f t="shared" si="56"/>
        <v>220</v>
      </c>
      <c r="Y157" s="162">
        <f t="shared" ca="1" si="57"/>
        <v>-72.371692715685128</v>
      </c>
      <c r="Z157" s="161"/>
      <c r="AB157" s="153"/>
      <c r="AC157" s="144">
        <f t="shared" ca="1" si="61"/>
        <v>112.39506317114684</v>
      </c>
      <c r="AD157" s="144">
        <f t="shared" si="58"/>
        <v>110</v>
      </c>
      <c r="AE157" s="144">
        <f t="shared" si="59"/>
        <v>220</v>
      </c>
      <c r="AF157" s="144">
        <f t="shared" ca="1" si="60"/>
        <v>-3.8984676252975845</v>
      </c>
      <c r="AG157" s="143"/>
    </row>
    <row r="158" spans="1:33" s="124" customFormat="1">
      <c r="A158" s="183" t="str">
        <f t="shared" si="62"/>
        <v>Q1 2034</v>
      </c>
      <c r="B158" s="187">
        <v>2034</v>
      </c>
      <c r="C158" s="187">
        <v>1</v>
      </c>
      <c r="D158" s="187">
        <v>3</v>
      </c>
      <c r="E158" s="188">
        <f ca="1">IF(Cockpit_monthly!$H$3=2,(VLOOKUP(B158,'Generated data'!$A$14:$J$23,2,FALSE)*(1+((RAND()*0.4)-0.2)))*'Generated data'!$B$6,VLOOKUP(B158,'Generated data'!$A$14:$J$23,2,FALSE)*(1+((RAND()*0.4)-0.2)))</f>
        <v>135.15157944891774</v>
      </c>
      <c r="F158" s="188">
        <f ca="1">VLOOKUP(B158,'Generated data'!$A$14:$J$23,3,FALSE)*(1+((RAND()*0.4)-0.2))</f>
        <v>108.17983550454397</v>
      </c>
      <c r="G158" s="189">
        <v>143.16999999999999</v>
      </c>
      <c r="H158" s="188">
        <f ca="1">VLOOKUP($B158,'Generated data'!$A$14:$J$23,5,FALSE)*(1+((RAND()*0.4)-0.2))</f>
        <v>142.39244210289107</v>
      </c>
      <c r="I158" s="188">
        <f ca="1">VLOOKUP($B158,'Generated data'!$A$14:$J$23,5,FALSE)*(1+((RAND()*0.4)-0.2))</f>
        <v>132.45951618665345</v>
      </c>
      <c r="J158" s="188">
        <f ca="1">VLOOKUP($B158,'Generated data'!$A$14:$J$23,7,FALSE)*(1+((RAND()*0.4)-0.2))</f>
        <v>281.86949721771902</v>
      </c>
      <c r="K158" s="186">
        <f t="shared" ca="1" si="50"/>
        <v>326.43277576207225</v>
      </c>
      <c r="L158" s="186">
        <f t="shared" ca="1" si="51"/>
        <v>326.43277576207225</v>
      </c>
      <c r="M158" s="188">
        <f ca="1">VLOOKUP($B158,'Generated data'!$A$14:$J$23,8,FALSE)*(1+((RAND()*0.4)-0.2))</f>
        <v>965.80240936660277</v>
      </c>
      <c r="N158" s="153"/>
      <c r="O158" s="144">
        <f ca="1">IF(Cockpit_monthly!$H$3=2,($Q$2*(($Q$4*J158+$Q$5*I158)*$Q$6+$Q$7)+$Q$3)*'Generated data'!$B$6,$Q$2*(($Q$4*J158+$Q$5*I158)*$Q$6+$Q$7)+$Q$3)</f>
        <v>152.69294974770332</v>
      </c>
      <c r="P158" s="144">
        <f t="shared" si="52"/>
        <v>110</v>
      </c>
      <c r="Q158" s="144">
        <f t="shared" si="53"/>
        <v>220</v>
      </c>
      <c r="R158" s="144">
        <f t="shared" ca="1" si="54"/>
        <v>-17.54137029878558</v>
      </c>
      <c r="S158" s="143"/>
      <c r="U158" s="25"/>
      <c r="V158" s="162">
        <f ca="1">IF(Cockpit_monthly!$H$3=2,($X$2*(($X$4*K158+$X$5*L158)*$X$6+$X$7)+$X$3)*'Generated data'!$B$6,$X$2*(($X$4*K158+$X$5*L158)*$X$6+$X$7)+$X$3)</f>
        <v>193.81194240207736</v>
      </c>
      <c r="W158" s="162">
        <f t="shared" si="55"/>
        <v>110</v>
      </c>
      <c r="X158" s="162">
        <f t="shared" si="56"/>
        <v>220</v>
      </c>
      <c r="Y158" s="162">
        <f t="shared" ca="1" si="57"/>
        <v>-58.66036295315962</v>
      </c>
      <c r="Z158" s="161"/>
      <c r="AB158" s="153"/>
      <c r="AC158" s="144">
        <f t="shared" ca="1" si="61"/>
        <v>115.8453305128955</v>
      </c>
      <c r="AD158" s="144">
        <f t="shared" si="58"/>
        <v>110</v>
      </c>
      <c r="AE158" s="144">
        <f t="shared" si="59"/>
        <v>220</v>
      </c>
      <c r="AF158" s="144">
        <f t="shared" ca="1" si="60"/>
        <v>19.306248936022243</v>
      </c>
      <c r="AG158" s="143"/>
    </row>
    <row r="159" spans="1:33" s="124" customFormat="1">
      <c r="A159" s="183" t="str">
        <f t="shared" si="62"/>
        <v>Q2 2034</v>
      </c>
      <c r="B159" s="187">
        <v>2034</v>
      </c>
      <c r="C159" s="187">
        <v>2</v>
      </c>
      <c r="D159" s="187">
        <v>4</v>
      </c>
      <c r="E159" s="188">
        <f ca="1">IF(Cockpit_monthly!$H$3=2,(VLOOKUP(B159,'Generated data'!$A$14:$J$23,2,FALSE)*(1+((RAND()*0.4)-0.2)))*'Generated data'!$B$6,VLOOKUP(B159,'Generated data'!$A$14:$J$23,2,FALSE)*(1+((RAND()*0.4)-0.2)))</f>
        <v>138.7106577520384</v>
      </c>
      <c r="F159" s="188">
        <f ca="1">VLOOKUP(B159,'Generated data'!$A$14:$J$23,3,FALSE)*(1+((RAND()*0.4)-0.2))</f>
        <v>101.62133640631026</v>
      </c>
      <c r="G159" s="189">
        <v>143.16999999999999</v>
      </c>
      <c r="H159" s="188">
        <f ca="1">VLOOKUP($B159,'Generated data'!$A$14:$J$23,5,FALSE)*(1+((RAND()*0.4)-0.2))</f>
        <v>111.99891097418327</v>
      </c>
      <c r="I159" s="188">
        <f ca="1">VLOOKUP($B159,'Generated data'!$A$14:$J$23,5,FALSE)*(1+((RAND()*0.4)-0.2))</f>
        <v>109.14488646790855</v>
      </c>
      <c r="J159" s="188">
        <f ca="1">VLOOKUP($B159,'Generated data'!$A$14:$J$23,7,FALSE)*(1+((RAND()*0.4)-0.2))</f>
        <v>228.16104737980584</v>
      </c>
      <c r="K159" s="186">
        <f t="shared" ca="1" si="50"/>
        <v>305.80710171011174</v>
      </c>
      <c r="L159" s="186">
        <f t="shared" ca="1" si="51"/>
        <v>305.80710171011174</v>
      </c>
      <c r="M159" s="188">
        <f ca="1">VLOOKUP($B159,'Generated data'!$A$14:$J$23,8,FALSE)*(1+((RAND()*0.4)-0.2))</f>
        <v>733.67766402676352</v>
      </c>
      <c r="N159" s="153"/>
      <c r="O159" s="144">
        <f ca="1">IF(Cockpit_monthly!$H$3=2,($Q$2*(($Q$4*J159+$Q$5*I159)*$Q$6+$Q$7)+$Q$3)*'Generated data'!$B$6,$Q$2*(($Q$4*J159+$Q$5*I159)*$Q$6+$Q$7)+$Q$3)</f>
        <v>133.56370941657553</v>
      </c>
      <c r="P159" s="144">
        <f t="shared" si="52"/>
        <v>110</v>
      </c>
      <c r="Q159" s="144">
        <f t="shared" si="53"/>
        <v>220</v>
      </c>
      <c r="R159" s="144">
        <f t="shared" ca="1" si="54"/>
        <v>5.1469483354628665</v>
      </c>
      <c r="S159" s="143"/>
      <c r="U159" s="25"/>
      <c r="V159" s="162">
        <f ca="1">IF(Cockpit_monthly!$H$3=2,($X$2*(($X$4*K159+$X$5*L159)*$X$6+$X$7)+$X$3)*'Generated data'!$B$6,$X$2*(($X$4*K159+$X$5*L159)*$X$6+$X$7)+$X$3)</f>
        <v>184.28288099007162</v>
      </c>
      <c r="W159" s="162">
        <f t="shared" si="55"/>
        <v>110</v>
      </c>
      <c r="X159" s="162">
        <f t="shared" si="56"/>
        <v>220</v>
      </c>
      <c r="Y159" s="162">
        <f t="shared" ca="1" si="57"/>
        <v>-45.572223238033217</v>
      </c>
      <c r="Z159" s="161"/>
      <c r="AB159" s="153"/>
      <c r="AC159" s="144">
        <f t="shared" ca="1" si="61"/>
        <v>116.37094402143208</v>
      </c>
      <c r="AD159" s="144">
        <f t="shared" si="58"/>
        <v>110</v>
      </c>
      <c r="AE159" s="144">
        <f t="shared" si="59"/>
        <v>220</v>
      </c>
      <c r="AF159" s="144">
        <f t="shared" ca="1" si="60"/>
        <v>22.33971373060632</v>
      </c>
      <c r="AG159" s="143"/>
    </row>
    <row r="160" spans="1:33" s="124" customFormat="1">
      <c r="A160" s="183" t="str">
        <f t="shared" si="62"/>
        <v>Q2 2034</v>
      </c>
      <c r="B160" s="187">
        <v>2034</v>
      </c>
      <c r="C160" s="187">
        <v>2</v>
      </c>
      <c r="D160" s="187">
        <v>5</v>
      </c>
      <c r="E160" s="188">
        <f ca="1">IF(Cockpit_monthly!$H$3=2,(VLOOKUP(B160,'Generated data'!$A$14:$J$23,2,FALSE)*(1+((RAND()*0.4)-0.2)))*'Generated data'!$B$6,VLOOKUP(B160,'Generated data'!$A$14:$J$23,2,FALSE)*(1+((RAND()*0.4)-0.2)))</f>
        <v>121.06492175984056</v>
      </c>
      <c r="F160" s="188">
        <f ca="1">VLOOKUP(B160,'Generated data'!$A$14:$J$23,3,FALSE)*(1+((RAND()*0.4)-0.2))</f>
        <v>117.77471960757677</v>
      </c>
      <c r="G160" s="189">
        <v>143.16999999999999</v>
      </c>
      <c r="H160" s="188">
        <f ca="1">VLOOKUP($B160,'Generated data'!$A$14:$J$23,5,FALSE)*(1+((RAND()*0.4)-0.2))</f>
        <v>139.0957699668021</v>
      </c>
      <c r="I160" s="188">
        <f ca="1">VLOOKUP($B160,'Generated data'!$A$14:$J$23,5,FALSE)*(1+((RAND()*0.4)-0.2))</f>
        <v>125.22383156633452</v>
      </c>
      <c r="J160" s="188">
        <f ca="1">VLOOKUP($B160,'Generated data'!$A$14:$J$23,7,FALSE)*(1+((RAND()*0.4)-0.2))</f>
        <v>282.89691370473378</v>
      </c>
      <c r="K160" s="186">
        <f t="shared" ca="1" si="50"/>
        <v>280.3960284314075</v>
      </c>
      <c r="L160" s="186">
        <f t="shared" ca="1" si="51"/>
        <v>280.3960284314075</v>
      </c>
      <c r="M160" s="188">
        <f ca="1">VLOOKUP($B160,'Generated data'!$A$14:$J$23,8,FALSE)*(1+((RAND()*0.4)-0.2))</f>
        <v>786.44338894052362</v>
      </c>
      <c r="N160" s="153"/>
      <c r="O160" s="144">
        <f ca="1">IF(Cockpit_monthly!$H$3=2,($Q$2*(($Q$4*J160+$Q$5*I160)*$Q$6+$Q$7)+$Q$3)*'Generated data'!$B$6,$Q$2*(($Q$4*J160+$Q$5*I160)*$Q$6+$Q$7)+$Q$3)</f>
        <v>152.07025030811883</v>
      </c>
      <c r="P160" s="144">
        <f t="shared" si="52"/>
        <v>110</v>
      </c>
      <c r="Q160" s="144">
        <f t="shared" si="53"/>
        <v>220</v>
      </c>
      <c r="R160" s="144">
        <f t="shared" ca="1" si="54"/>
        <v>-31.005328548278271</v>
      </c>
      <c r="S160" s="143"/>
      <c r="U160" s="25"/>
      <c r="V160" s="162">
        <f ca="1">IF(Cockpit_monthly!$H$3=2,($X$2*(($X$4*K160+$X$5*L160)*$X$6+$X$7)+$X$3)*'Generated data'!$B$6,$X$2*(($X$4*K160+$X$5*L160)*$X$6+$X$7)+$X$3)</f>
        <v>172.54296513531028</v>
      </c>
      <c r="W160" s="162">
        <f t="shared" si="55"/>
        <v>110</v>
      </c>
      <c r="X160" s="162">
        <f t="shared" si="56"/>
        <v>220</v>
      </c>
      <c r="Y160" s="162">
        <f t="shared" ca="1" si="57"/>
        <v>-51.478043375469724</v>
      </c>
      <c r="Z160" s="161"/>
      <c r="AB160" s="153"/>
      <c r="AC160" s="144">
        <f t="shared" ca="1" si="61"/>
        <v>105.55131738717128</v>
      </c>
      <c r="AD160" s="144">
        <f t="shared" si="58"/>
        <v>110</v>
      </c>
      <c r="AE160" s="144">
        <f t="shared" si="59"/>
        <v>220</v>
      </c>
      <c r="AF160" s="144">
        <f t="shared" ca="1" si="60"/>
        <v>15.513604372669278</v>
      </c>
      <c r="AG160" s="143"/>
    </row>
    <row r="161" spans="1:33" s="124" customFormat="1">
      <c r="A161" s="183" t="str">
        <f t="shared" si="62"/>
        <v>Q2 2034</v>
      </c>
      <c r="B161" s="187">
        <v>2034</v>
      </c>
      <c r="C161" s="187">
        <v>2</v>
      </c>
      <c r="D161" s="187">
        <v>6</v>
      </c>
      <c r="E161" s="188">
        <f ca="1">IF(Cockpit_monthly!$H$3=2,(VLOOKUP(B161,'Generated data'!$A$14:$J$23,2,FALSE)*(1+((RAND()*0.4)-0.2)))*'Generated data'!$B$6,VLOOKUP(B161,'Generated data'!$A$14:$J$23,2,FALSE)*(1+((RAND()*0.4)-0.2)))</f>
        <v>107.68593159401625</v>
      </c>
      <c r="F161" s="188">
        <f ca="1">VLOOKUP(B161,'Generated data'!$A$14:$J$23,3,FALSE)*(1+((RAND()*0.4)-0.2))</f>
        <v>82.385910463886987</v>
      </c>
      <c r="G161" s="189">
        <v>143.16999999999999</v>
      </c>
      <c r="H161" s="188">
        <f ca="1">VLOOKUP($B161,'Generated data'!$A$14:$J$23,5,FALSE)*(1+((RAND()*0.4)-0.2))</f>
        <v>145.8584335108514</v>
      </c>
      <c r="I161" s="188">
        <f ca="1">VLOOKUP($B161,'Generated data'!$A$14:$J$23,5,FALSE)*(1+((RAND()*0.4)-0.2))</f>
        <v>106.97349656476889</v>
      </c>
      <c r="J161" s="188">
        <f ca="1">VLOOKUP($B161,'Generated data'!$A$14:$J$23,7,FALSE)*(1+((RAND()*0.4)-0.2))</f>
        <v>314.98470562952519</v>
      </c>
      <c r="K161" s="186">
        <f t="shared" ca="1" si="50"/>
        <v>264.30915276741956</v>
      </c>
      <c r="L161" s="186">
        <f t="shared" ca="1" si="51"/>
        <v>264.30915276741956</v>
      </c>
      <c r="M161" s="188">
        <f ca="1">VLOOKUP($B161,'Generated data'!$A$14:$J$23,8,FALSE)*(1+((RAND()*0.4)-0.2))</f>
        <v>777.59831316518046</v>
      </c>
      <c r="N161" s="153"/>
      <c r="O161" s="144">
        <f ca="1">IF(Cockpit_monthly!$H$3=2,($Q$2*(($Q$4*J161+$Q$5*I161)*$Q$6+$Q$7)+$Q$3)*'Generated data'!$B$6,$Q$2*(($Q$4*J161+$Q$5*I161)*$Q$6+$Q$7)+$Q$3)</f>
        <v>159.35739610843217</v>
      </c>
      <c r="P161" s="144">
        <f t="shared" si="52"/>
        <v>110</v>
      </c>
      <c r="Q161" s="144">
        <f t="shared" si="53"/>
        <v>220</v>
      </c>
      <c r="R161" s="144">
        <f t="shared" ca="1" si="54"/>
        <v>-51.671464514415916</v>
      </c>
      <c r="S161" s="143"/>
      <c r="U161" s="25"/>
      <c r="V161" s="162">
        <f ca="1">IF(Cockpit_monthly!$H$3=2,($X$2*(($X$4*K161+$X$5*L161)*$X$6+$X$7)+$X$3)*'Generated data'!$B$6,$X$2*(($X$4*K161+$X$5*L161)*$X$6+$X$7)+$X$3)</f>
        <v>165.11082857854782</v>
      </c>
      <c r="W161" s="162">
        <f t="shared" si="55"/>
        <v>110</v>
      </c>
      <c r="X161" s="162">
        <f t="shared" si="56"/>
        <v>220</v>
      </c>
      <c r="Y161" s="162">
        <f t="shared" ca="1" si="57"/>
        <v>-57.424896984531571</v>
      </c>
      <c r="Z161" s="161"/>
      <c r="AB161" s="153"/>
      <c r="AC161" s="144">
        <f t="shared" ca="1" si="61"/>
        <v>122.20343978703501</v>
      </c>
      <c r="AD161" s="144">
        <f t="shared" si="58"/>
        <v>110</v>
      </c>
      <c r="AE161" s="144">
        <f t="shared" si="59"/>
        <v>220</v>
      </c>
      <c r="AF161" s="144">
        <f t="shared" ca="1" si="60"/>
        <v>-14.517508193018756</v>
      </c>
      <c r="AG161" s="143"/>
    </row>
    <row r="162" spans="1:33" s="124" customFormat="1">
      <c r="A162" s="183" t="str">
        <f t="shared" si="62"/>
        <v>Q3 2034</v>
      </c>
      <c r="B162" s="187">
        <v>2034</v>
      </c>
      <c r="C162" s="187">
        <v>3</v>
      </c>
      <c r="D162" s="187">
        <v>7</v>
      </c>
      <c r="E162" s="188">
        <f ca="1">IF(Cockpit_monthly!$H$3=2,(VLOOKUP(B162,'Generated data'!$A$14:$J$23,2,FALSE)*(1+((RAND()*0.4)-0.2)))*'Generated data'!$B$6,VLOOKUP(B162,'Generated data'!$A$14:$J$23,2,FALSE)*(1+((RAND()*0.4)-0.2)))</f>
        <v>130.7623422448651</v>
      </c>
      <c r="F162" s="188">
        <f ca="1">VLOOKUP(B162,'Generated data'!$A$14:$J$23,3,FALSE)*(1+((RAND()*0.4)-0.2))</f>
        <v>84.349252428233768</v>
      </c>
      <c r="G162" s="189">
        <v>143.16999999999999</v>
      </c>
      <c r="H162" s="188">
        <f ca="1">VLOOKUP($B162,'Generated data'!$A$14:$J$23,5,FALSE)*(1+((RAND()*0.4)-0.2))</f>
        <v>124.04221836907041</v>
      </c>
      <c r="I162" s="188">
        <f ca="1">VLOOKUP($B162,'Generated data'!$A$14:$J$23,5,FALSE)*(1+((RAND()*0.4)-0.2))</f>
        <v>143.5228248512509</v>
      </c>
      <c r="J162" s="188">
        <f ca="1">VLOOKUP($B162,'Generated data'!$A$14:$J$23,7,FALSE)*(1+((RAND()*0.4)-0.2))</f>
        <v>288.06829205377022</v>
      </c>
      <c r="K162" s="186">
        <f t="shared" ca="1" si="50"/>
        <v>275.34755557135492</v>
      </c>
      <c r="L162" s="186">
        <f t="shared" ca="1" si="51"/>
        <v>275.34755557135492</v>
      </c>
      <c r="M162" s="188">
        <f ca="1">VLOOKUP($B162,'Generated data'!$A$14:$J$23,8,FALSE)*(1+((RAND()*0.4)-0.2))</f>
        <v>795.51037507370063</v>
      </c>
      <c r="N162" s="153"/>
      <c r="O162" s="144">
        <f ca="1">IF(Cockpit_monthly!$H$3=2,($Q$2*(($Q$4*J162+$Q$5*I162)*$Q$6+$Q$7)+$Q$3)*'Generated data'!$B$6,$Q$2*(($Q$4*J162+$Q$5*I162)*$Q$6+$Q$7)+$Q$3)</f>
        <v>155.97829566210319</v>
      </c>
      <c r="P162" s="144">
        <f t="shared" si="52"/>
        <v>110</v>
      </c>
      <c r="Q162" s="144">
        <f t="shared" si="53"/>
        <v>220</v>
      </c>
      <c r="R162" s="144">
        <f t="shared" ca="1" si="54"/>
        <v>-25.215953417238097</v>
      </c>
      <c r="S162" s="143"/>
      <c r="U162" s="25"/>
      <c r="V162" s="162">
        <f ca="1">IF(Cockpit_monthly!$H$3=2,($X$2*(($X$4*K162+$X$5*L162)*$X$6+$X$7)+$X$3)*'Generated data'!$B$6,$X$2*(($X$4*K162+$X$5*L162)*$X$6+$X$7)+$X$3)</f>
        <v>170.21057067396598</v>
      </c>
      <c r="W162" s="162">
        <f t="shared" si="55"/>
        <v>110</v>
      </c>
      <c r="X162" s="162">
        <f t="shared" si="56"/>
        <v>220</v>
      </c>
      <c r="Y162" s="162">
        <f t="shared" ca="1" si="57"/>
        <v>-39.44822842910088</v>
      </c>
      <c r="Z162" s="161"/>
      <c r="AB162" s="153"/>
      <c r="AC162" s="144">
        <f t="shared" ca="1" si="61"/>
        <v>96.345416129786329</v>
      </c>
      <c r="AD162" s="144">
        <f t="shared" si="58"/>
        <v>110</v>
      </c>
      <c r="AE162" s="144">
        <f t="shared" si="59"/>
        <v>220</v>
      </c>
      <c r="AF162" s="144">
        <f t="shared" ca="1" si="60"/>
        <v>34.416926115078766</v>
      </c>
      <c r="AG162" s="143"/>
    </row>
    <row r="163" spans="1:33" s="124" customFormat="1">
      <c r="A163" s="183" t="str">
        <f t="shared" si="62"/>
        <v>Q3 2034</v>
      </c>
      <c r="B163" s="187">
        <v>2034</v>
      </c>
      <c r="C163" s="187">
        <v>3</v>
      </c>
      <c r="D163" s="187">
        <v>8</v>
      </c>
      <c r="E163" s="188">
        <f ca="1">IF(Cockpit_monthly!$H$3=2,(VLOOKUP(B163,'Generated data'!$A$14:$J$23,2,FALSE)*(1+((RAND()*0.4)-0.2)))*'Generated data'!$B$6,VLOOKUP(B163,'Generated data'!$A$14:$J$23,2,FALSE)*(1+((RAND()*0.4)-0.2)))</f>
        <v>111.96438178699245</v>
      </c>
      <c r="F163" s="188">
        <f ca="1">VLOOKUP(B163,'Generated data'!$A$14:$J$23,3,FALSE)*(1+((RAND()*0.4)-0.2))</f>
        <v>98.519883160346637</v>
      </c>
      <c r="G163" s="189">
        <v>143.16999999999999</v>
      </c>
      <c r="H163" s="188">
        <f ca="1">VLOOKUP($B163,'Generated data'!$A$14:$J$23,5,FALSE)*(1+((RAND()*0.4)-0.2))</f>
        <v>145.29836336273848</v>
      </c>
      <c r="I163" s="188">
        <f ca="1">VLOOKUP($B163,'Generated data'!$A$14:$J$23,5,FALSE)*(1+((RAND()*0.4)-0.2))</f>
        <v>122.77120534426031</v>
      </c>
      <c r="J163" s="188">
        <f ca="1">VLOOKUP($B163,'Generated data'!$A$14:$J$23,7,FALSE)*(1+((RAND()*0.4)-0.2))</f>
        <v>325.69939892388498</v>
      </c>
      <c r="K163" s="186">
        <f t="shared" ca="1" si="50"/>
        <v>295.31663712934306</v>
      </c>
      <c r="L163" s="186">
        <f t="shared" ca="1" si="51"/>
        <v>295.31663712934306</v>
      </c>
      <c r="M163" s="188">
        <f ca="1">VLOOKUP($B163,'Generated data'!$A$14:$J$23,8,FALSE)*(1+((RAND()*0.4)-0.2))</f>
        <v>735.36659890673945</v>
      </c>
      <c r="N163" s="153"/>
      <c r="O163" s="144">
        <f ca="1">IF(Cockpit_monthly!$H$3=2,($Q$2*(($Q$4*J163+$Q$5*I163)*$Q$6+$Q$7)+$Q$3)*'Generated data'!$B$6,$Q$2*(($Q$4*J163+$Q$5*I163)*$Q$6+$Q$7)+$Q$3)</f>
        <v>164.60818362464897</v>
      </c>
      <c r="P163" s="144">
        <f t="shared" si="52"/>
        <v>110</v>
      </c>
      <c r="Q163" s="144">
        <f t="shared" si="53"/>
        <v>220</v>
      </c>
      <c r="R163" s="144">
        <f t="shared" ca="1" si="54"/>
        <v>-52.643801837656525</v>
      </c>
      <c r="S163" s="143"/>
      <c r="U163" s="25"/>
      <c r="V163" s="162">
        <f ca="1">IF(Cockpit_monthly!$H$3=2,($X$2*(($X$4*K163+$X$5*L163)*$X$6+$X$7)+$X$3)*'Generated data'!$B$6,$X$2*(($X$4*K163+$X$5*L163)*$X$6+$X$7)+$X$3)</f>
        <v>179.43628635375649</v>
      </c>
      <c r="W163" s="162">
        <f t="shared" si="55"/>
        <v>110</v>
      </c>
      <c r="X163" s="162">
        <f t="shared" si="56"/>
        <v>220</v>
      </c>
      <c r="Y163" s="162">
        <f t="shared" ca="1" si="57"/>
        <v>-67.471904566764039</v>
      </c>
      <c r="Z163" s="161"/>
      <c r="AB163" s="153"/>
      <c r="AC163" s="144">
        <f t="shared" ca="1" si="61"/>
        <v>94.608500107232658</v>
      </c>
      <c r="AD163" s="144">
        <f t="shared" si="58"/>
        <v>110</v>
      </c>
      <c r="AE163" s="144">
        <f t="shared" si="59"/>
        <v>220</v>
      </c>
      <c r="AF163" s="144">
        <f t="shared" ca="1" si="60"/>
        <v>17.35588167975979</v>
      </c>
      <c r="AG163" s="143"/>
    </row>
    <row r="164" spans="1:33" s="124" customFormat="1">
      <c r="A164" s="183" t="str">
        <f t="shared" si="62"/>
        <v>Q3 2034</v>
      </c>
      <c r="B164" s="187">
        <v>2034</v>
      </c>
      <c r="C164" s="187">
        <v>3</v>
      </c>
      <c r="D164" s="187">
        <v>9</v>
      </c>
      <c r="E164" s="188">
        <f ca="1">IF(Cockpit_monthly!$H$3=2,(VLOOKUP(B164,'Generated data'!$A$14:$J$23,2,FALSE)*(1+((RAND()*0.4)-0.2)))*'Generated data'!$B$6,VLOOKUP(B164,'Generated data'!$A$14:$J$23,2,FALSE)*(1+((RAND()*0.4)-0.2)))</f>
        <v>142.34463335027064</v>
      </c>
      <c r="F164" s="188">
        <f ca="1">VLOOKUP(B164,'Generated data'!$A$14:$J$23,3,FALSE)*(1+((RAND()*0.4)-0.2))</f>
        <v>103.14132238731115</v>
      </c>
      <c r="G164" s="189">
        <v>143.16999999999999</v>
      </c>
      <c r="H164" s="188">
        <f ca="1">VLOOKUP($B164,'Generated data'!$A$14:$J$23,5,FALSE)*(1+((RAND()*0.4)-0.2))</f>
        <v>124.34765508194084</v>
      </c>
      <c r="I164" s="188">
        <f ca="1">VLOOKUP($B164,'Generated data'!$A$14:$J$23,5,FALSE)*(1+((RAND()*0.4)-0.2))</f>
        <v>108.41646799074613</v>
      </c>
      <c r="J164" s="188">
        <f ca="1">VLOOKUP($B164,'Generated data'!$A$14:$J$23,7,FALSE)*(1+((RAND()*0.4)-0.2))</f>
        <v>224.58288008679762</v>
      </c>
      <c r="K164" s="186">
        <f t="shared" ca="1" si="50"/>
        <v>309.58413220239345</v>
      </c>
      <c r="L164" s="186">
        <f t="shared" ca="1" si="51"/>
        <v>309.58413220239345</v>
      </c>
      <c r="M164" s="188">
        <f ca="1">VLOOKUP($B164,'Generated data'!$A$14:$J$23,8,FALSE)*(1+((RAND()*0.4)-0.2))</f>
        <v>876.77699103285522</v>
      </c>
      <c r="N164" s="153"/>
      <c r="O164" s="144">
        <f ca="1">IF(Cockpit_monthly!$H$3=2,($Q$2*(($Q$4*J164+$Q$5*I164)*$Q$6+$Q$7)+$Q$3)*'Generated data'!$B$6,$Q$2*(($Q$4*J164+$Q$5*I164)*$Q$6+$Q$7)+$Q$3)</f>
        <v>132.39543832047437</v>
      </c>
      <c r="P164" s="144">
        <f t="shared" si="52"/>
        <v>110</v>
      </c>
      <c r="Q164" s="144">
        <f t="shared" si="53"/>
        <v>220</v>
      </c>
      <c r="R164" s="144">
        <f t="shared" ca="1" si="54"/>
        <v>9.9491950297962717</v>
      </c>
      <c r="S164" s="143"/>
      <c r="U164" s="25"/>
      <c r="V164" s="162">
        <f ca="1">IF(Cockpit_monthly!$H$3=2,($X$2*(($X$4*K164+$X$5*L164)*$X$6+$X$7)+$X$3)*'Generated data'!$B$6,$X$2*(($X$4*K164+$X$5*L164)*$X$6+$X$7)+$X$3)</f>
        <v>186.02786907750576</v>
      </c>
      <c r="W164" s="162">
        <f t="shared" si="55"/>
        <v>110</v>
      </c>
      <c r="X164" s="162">
        <f t="shared" si="56"/>
        <v>220</v>
      </c>
      <c r="Y164" s="162">
        <f t="shared" ca="1" si="57"/>
        <v>-43.683235727235115</v>
      </c>
      <c r="Z164" s="161"/>
      <c r="AB164" s="153"/>
      <c r="AC164" s="144">
        <f t="shared" ca="1" si="61"/>
        <v>108.5478041321573</v>
      </c>
      <c r="AD164" s="144">
        <f t="shared" si="58"/>
        <v>110</v>
      </c>
      <c r="AE164" s="144">
        <f t="shared" si="59"/>
        <v>220</v>
      </c>
      <c r="AF164" s="144">
        <f t="shared" ca="1" si="60"/>
        <v>33.796829218113345</v>
      </c>
      <c r="AG164" s="143"/>
    </row>
    <row r="165" spans="1:33" s="124" customFormat="1">
      <c r="A165" s="183" t="str">
        <f t="shared" si="62"/>
        <v>Q4 2034</v>
      </c>
      <c r="B165" s="187">
        <v>2034</v>
      </c>
      <c r="C165" s="187">
        <v>4</v>
      </c>
      <c r="D165" s="187">
        <v>10</v>
      </c>
      <c r="E165" s="188">
        <f ca="1">IF(Cockpit_monthly!$H$3=2,(VLOOKUP(B165,'Generated data'!$A$14:$J$23,2,FALSE)*(1+((RAND()*0.4)-0.2)))*'Generated data'!$B$6,VLOOKUP(B165,'Generated data'!$A$14:$J$23,2,FALSE)*(1+((RAND()*0.4)-0.2)))</f>
        <v>134.24665947304777</v>
      </c>
      <c r="F165" s="188">
        <f ca="1">VLOOKUP(B165,'Generated data'!$A$14:$J$23,3,FALSE)*(1+((RAND()*0.4)-0.2))</f>
        <v>111.87813429022336</v>
      </c>
      <c r="G165" s="189">
        <v>143.16999999999999</v>
      </c>
      <c r="H165" s="188">
        <f ca="1">VLOOKUP($B165,'Generated data'!$A$14:$J$23,5,FALSE)*(1+((RAND()*0.4)-0.2))</f>
        <v>115.42285028703276</v>
      </c>
      <c r="I165" s="188">
        <f ca="1">VLOOKUP($B165,'Generated data'!$A$14:$J$23,5,FALSE)*(1+((RAND()*0.4)-0.2))</f>
        <v>136.5219638863106</v>
      </c>
      <c r="J165" s="188">
        <f ca="1">VLOOKUP($B165,'Generated data'!$A$14:$J$23,7,FALSE)*(1+((RAND()*0.4)-0.2))</f>
        <v>307.64812911235049</v>
      </c>
      <c r="K165" s="186">
        <f t="shared" ca="1" si="50"/>
        <v>279.45019035481761</v>
      </c>
      <c r="L165" s="186">
        <f t="shared" ca="1" si="51"/>
        <v>279.45019035481761</v>
      </c>
      <c r="M165" s="188">
        <f ca="1">VLOOKUP($B165,'Generated data'!$A$14:$J$23,8,FALSE)*(1+((RAND()*0.4)-0.2))</f>
        <v>1034.1988623079653</v>
      </c>
      <c r="N165" s="153"/>
      <c r="O165" s="144">
        <f ca="1">IF(Cockpit_monthly!$H$3=2,($Q$2*(($Q$4*J165+$Q$5*I165)*$Q$6+$Q$7)+$Q$3)*'Generated data'!$B$6,$Q$2*(($Q$4*J165+$Q$5*I165)*$Q$6+$Q$7)+$Q$3)</f>
        <v>160.95710992460701</v>
      </c>
      <c r="P165" s="144">
        <f t="shared" si="52"/>
        <v>110</v>
      </c>
      <c r="Q165" s="144">
        <f t="shared" si="53"/>
        <v>220</v>
      </c>
      <c r="R165" s="144">
        <f t="shared" ca="1" si="54"/>
        <v>-26.71045045155924</v>
      </c>
      <c r="S165" s="143"/>
      <c r="U165" s="25"/>
      <c r="V165" s="162">
        <f ca="1">IF(Cockpit_monthly!$H$3=2,($X$2*(($X$4*K165+$X$5*L165)*$X$6+$X$7)+$X$3)*'Generated data'!$B$6,$X$2*(($X$4*K165+$X$5*L165)*$X$6+$X$7)+$X$3)</f>
        <v>172.1059879439257</v>
      </c>
      <c r="W165" s="162">
        <f t="shared" si="55"/>
        <v>110</v>
      </c>
      <c r="X165" s="162">
        <f t="shared" si="56"/>
        <v>220</v>
      </c>
      <c r="Y165" s="162">
        <f t="shared" ca="1" si="57"/>
        <v>-37.859328470877927</v>
      </c>
      <c r="Z165" s="161"/>
      <c r="AB165" s="153"/>
      <c r="AC165" s="144">
        <f t="shared" ca="1" si="61"/>
        <v>109.34275447438506</v>
      </c>
      <c r="AD165" s="144">
        <f t="shared" si="58"/>
        <v>110</v>
      </c>
      <c r="AE165" s="144">
        <f t="shared" si="59"/>
        <v>220</v>
      </c>
      <c r="AF165" s="144">
        <f t="shared" ca="1" si="60"/>
        <v>24.903904998662711</v>
      </c>
      <c r="AG165" s="143"/>
    </row>
    <row r="166" spans="1:33" s="124" customFormat="1">
      <c r="A166" s="183" t="str">
        <f t="shared" si="62"/>
        <v>Q4 2034</v>
      </c>
      <c r="B166" s="187">
        <v>2034</v>
      </c>
      <c r="C166" s="187">
        <v>4</v>
      </c>
      <c r="D166" s="187">
        <v>11</v>
      </c>
      <c r="E166" s="188">
        <f ca="1">IF(Cockpit_monthly!$H$3=2,(VLOOKUP(B166,'Generated data'!$A$14:$J$23,2,FALSE)*(1+((RAND()*0.4)-0.2)))*'Generated data'!$B$6,VLOOKUP(B166,'Generated data'!$A$14:$J$23,2,FALSE)*(1+((RAND()*0.4)-0.2)))</f>
        <v>129.55696817698615</v>
      </c>
      <c r="F166" s="188">
        <f ca="1">VLOOKUP(B166,'Generated data'!$A$14:$J$23,3,FALSE)*(1+((RAND()*0.4)-0.2))</f>
        <v>119.40679548658433</v>
      </c>
      <c r="G166" s="189">
        <v>143.16999999999999</v>
      </c>
      <c r="H166" s="188">
        <f ca="1">VLOOKUP($B166,'Generated data'!$A$14:$J$23,5,FALSE)*(1+((RAND()*0.4)-0.2))</f>
        <v>113.43419748831822</v>
      </c>
      <c r="I166" s="188">
        <f ca="1">VLOOKUP($B166,'Generated data'!$A$14:$J$23,5,FALSE)*(1+((RAND()*0.4)-0.2))</f>
        <v>137.90592854814952</v>
      </c>
      <c r="J166" s="188">
        <f ca="1">VLOOKUP($B166,'Generated data'!$A$14:$J$23,7,FALSE)*(1+((RAND()*0.4)-0.2))</f>
        <v>263.93105255923535</v>
      </c>
      <c r="K166" s="186">
        <f t="shared" ca="1" si="50"/>
        <v>285.97680270767768</v>
      </c>
      <c r="L166" s="186">
        <f t="shared" ca="1" si="51"/>
        <v>285.97680270767768</v>
      </c>
      <c r="M166" s="188">
        <f ca="1">VLOOKUP($B166,'Generated data'!$A$14:$J$23,8,FALSE)*(1+((RAND()*0.4)-0.2))</f>
        <v>1044.6534613978911</v>
      </c>
      <c r="N166" s="153"/>
      <c r="O166" s="144">
        <f ca="1">IF(Cockpit_monthly!$H$3=2,($Q$2*(($Q$4*J166+$Q$5*I166)*$Q$6+$Q$7)+$Q$3)*'Generated data'!$B$6,$Q$2*(($Q$4*J166+$Q$5*I166)*$Q$6+$Q$7)+$Q$3)</f>
        <v>148.00698808768522</v>
      </c>
      <c r="P166" s="144">
        <f t="shared" si="52"/>
        <v>110</v>
      </c>
      <c r="Q166" s="144">
        <f t="shared" si="53"/>
        <v>220</v>
      </c>
      <c r="R166" s="144">
        <f t="shared" ca="1" si="54"/>
        <v>-18.450019910699069</v>
      </c>
      <c r="S166" s="143"/>
      <c r="U166" s="25"/>
      <c r="V166" s="162">
        <f ca="1">IF(Cockpit_monthly!$H$3=2,($X$2*(($X$4*K166+$X$5*L166)*$X$6+$X$7)+$X$3)*'Generated data'!$B$6,$X$2*(($X$4*K166+$X$5*L166)*$X$6+$X$7)+$X$3)</f>
        <v>175.12128285094707</v>
      </c>
      <c r="W166" s="162">
        <f t="shared" si="55"/>
        <v>110</v>
      </c>
      <c r="X166" s="162">
        <f t="shared" si="56"/>
        <v>220</v>
      </c>
      <c r="Y166" s="162">
        <f t="shared" ca="1" si="57"/>
        <v>-45.564314673960922</v>
      </c>
      <c r="Z166" s="161"/>
      <c r="AB166" s="153"/>
      <c r="AC166" s="144">
        <f t="shared" ca="1" si="61"/>
        <v>113.70550374872647</v>
      </c>
      <c r="AD166" s="144">
        <f t="shared" si="58"/>
        <v>110</v>
      </c>
      <c r="AE166" s="144">
        <f t="shared" si="59"/>
        <v>220</v>
      </c>
      <c r="AF166" s="144">
        <f t="shared" ca="1" si="60"/>
        <v>15.851464428259675</v>
      </c>
      <c r="AG166" s="143"/>
    </row>
    <row r="167" spans="1:33" s="124" customFormat="1">
      <c r="A167" s="183" t="str">
        <f t="shared" si="62"/>
        <v>Q4 2034</v>
      </c>
      <c r="B167" s="187">
        <v>2034</v>
      </c>
      <c r="C167" s="187">
        <v>4</v>
      </c>
      <c r="D167" s="187">
        <v>12</v>
      </c>
      <c r="E167" s="188">
        <f ca="1">IF(Cockpit_monthly!$H$3=2,(VLOOKUP(B167,'Generated data'!$A$14:$J$23,2,FALSE)*(1+((RAND()*0.4)-0.2)))*'Generated data'!$B$6,VLOOKUP(B167,'Generated data'!$A$14:$J$23,2,FALSE)*(1+((RAND()*0.4)-0.2)))</f>
        <v>97.707187148169709</v>
      </c>
      <c r="F167" s="188">
        <f ca="1">VLOOKUP(B167,'Generated data'!$A$14:$J$23,3,FALSE)*(1+((RAND()*0.4)-0.2))</f>
        <v>88.438262472125643</v>
      </c>
      <c r="G167" s="189">
        <v>143.16999999999999</v>
      </c>
      <c r="H167" s="188">
        <f ca="1">VLOOKUP($B167,'Generated data'!$A$14:$J$23,5,FALSE)*(1+((RAND()*0.4)-0.2))</f>
        <v>153.78286278664169</v>
      </c>
      <c r="I167" s="188">
        <f ca="1">VLOOKUP($B167,'Generated data'!$A$14:$J$23,5,FALSE)*(1+((RAND()*0.4)-0.2))</f>
        <v>144.37198691774387</v>
      </c>
      <c r="J167" s="188">
        <f ca="1">VLOOKUP($B167,'Generated data'!$A$14:$J$23,7,FALSE)*(1+((RAND()*0.4)-0.2))</f>
        <v>320.12254478551944</v>
      </c>
      <c r="K167" s="186">
        <f t="shared" ca="1" si="50"/>
        <v>265.38735391946113</v>
      </c>
      <c r="L167" s="186">
        <f t="shared" ca="1" si="51"/>
        <v>265.38735391946113</v>
      </c>
      <c r="M167" s="188">
        <f ca="1">VLOOKUP($B167,'Generated data'!$A$14:$J$23,8,FALSE)*(1+((RAND()*0.4)-0.2))</f>
        <v>797.10443714833423</v>
      </c>
      <c r="N167" s="153"/>
      <c r="O167" s="144">
        <f ca="1">IF(Cockpit_monthly!$H$3=2,($Q$2*(($Q$4*J167+$Q$5*I167)*$Q$6+$Q$7)+$Q$3)*'Generated data'!$B$6,$Q$2*(($Q$4*J167+$Q$5*I167)*$Q$6+$Q$7)+$Q$3)</f>
        <v>165.71347491540513</v>
      </c>
      <c r="P167" s="144">
        <f t="shared" si="52"/>
        <v>110</v>
      </c>
      <c r="Q167" s="144">
        <f t="shared" si="53"/>
        <v>220</v>
      </c>
      <c r="R167" s="144">
        <f t="shared" ca="1" si="54"/>
        <v>-68.00628776723542</v>
      </c>
      <c r="S167" s="143"/>
      <c r="U167" s="25"/>
      <c r="V167" s="162">
        <f ca="1">IF(Cockpit_monthly!$H$3=2,($X$2*(($X$4*K167+$X$5*L167)*$X$6+$X$7)+$X$3)*'Generated data'!$B$6,$X$2*(($X$4*K167+$X$5*L167)*$X$6+$X$7)+$X$3)</f>
        <v>165.60895751079104</v>
      </c>
      <c r="W167" s="162">
        <f t="shared" si="55"/>
        <v>110</v>
      </c>
      <c r="X167" s="162">
        <f t="shared" si="56"/>
        <v>220</v>
      </c>
      <c r="Y167" s="162">
        <f t="shared" ca="1" si="57"/>
        <v>-67.901770362621335</v>
      </c>
      <c r="Z167" s="161"/>
      <c r="AB167" s="153"/>
      <c r="AC167" s="144">
        <f t="shared" ca="1" si="61"/>
        <v>118.7197845214512</v>
      </c>
      <c r="AD167" s="144">
        <f t="shared" si="58"/>
        <v>110</v>
      </c>
      <c r="AE167" s="144">
        <f t="shared" si="59"/>
        <v>220</v>
      </c>
      <c r="AF167" s="144">
        <f t="shared" ca="1" si="60"/>
        <v>-21.012597373281494</v>
      </c>
      <c r="AG167" s="143"/>
    </row>
    <row r="168" spans="1:33" s="124" customFormat="1">
      <c r="A168" s="183" t="str">
        <f t="shared" si="62"/>
        <v>Q1 2035</v>
      </c>
      <c r="B168" s="187">
        <v>2035</v>
      </c>
      <c r="C168" s="187">
        <v>1</v>
      </c>
      <c r="D168" s="187">
        <v>1</v>
      </c>
      <c r="E168" s="188">
        <f ca="1">IF(Cockpit_monthly!$H$3=2,(VLOOKUP(B168,'Generated data'!$A$14:$J$23,2,FALSE)*(1+((RAND()*0.4)-0.2)))*'Generated data'!$B$6,VLOOKUP(B168,'Generated data'!$A$14:$J$23,2,FALSE)*(1+((RAND()*0.4)-0.2)))</f>
        <v>146.00585801041288</v>
      </c>
      <c r="F168" s="188">
        <f ca="1">VLOOKUP(B168,'Generated data'!$A$14:$J$23,3,FALSE)*(1+((RAND()*0.4)-0.2))</f>
        <v>110.93101697699929</v>
      </c>
      <c r="G168" s="189">
        <v>143.16999999999999</v>
      </c>
      <c r="H168" s="188">
        <f ca="1">VLOOKUP($B168,'Generated data'!$A$14:$J$23,5,FALSE)*(1+((RAND()*0.4)-0.2))</f>
        <v>155.23178681937421</v>
      </c>
      <c r="I168" s="188">
        <f ca="1">VLOOKUP($B168,'Generated data'!$A$14:$J$23,5,FALSE)*(1+((RAND()*0.4)-0.2))</f>
        <v>136.32507954904364</v>
      </c>
      <c r="J168" s="188">
        <f ca="1">VLOOKUP($B168,'Generated data'!$A$14:$J$23,7,FALSE)*(1+((RAND()*0.4)-0.2))</f>
        <v>272.02059469454008</v>
      </c>
      <c r="K168" s="186">
        <f t="shared" ca="1" si="50"/>
        <v>297.23390881903509</v>
      </c>
      <c r="L168" s="186">
        <f t="shared" ca="1" si="51"/>
        <v>297.23390881903509</v>
      </c>
      <c r="M168" s="188">
        <f ca="1">VLOOKUP($B168,'Generated data'!$A$14:$J$23,8,FALSE)*(1+((RAND()*0.4)-0.2))</f>
        <v>739.92114602891149</v>
      </c>
      <c r="N168" s="153"/>
      <c r="O168" s="144">
        <f ca="1">IF(Cockpit_monthly!$H$3=2,($Q$2*(($Q$4*J168+$Q$5*I168)*$Q$6+$Q$7)+$Q$3)*'Generated data'!$B$6,$Q$2*(($Q$4*J168+$Q$5*I168)*$Q$6+$Q$7)+$Q$3)</f>
        <v>150.2328223247323</v>
      </c>
      <c r="P168" s="144">
        <f t="shared" si="52"/>
        <v>110</v>
      </c>
      <c r="Q168" s="144">
        <f t="shared" si="53"/>
        <v>220</v>
      </c>
      <c r="R168" s="144">
        <f t="shared" ca="1" si="54"/>
        <v>-4.2269643143194173</v>
      </c>
      <c r="S168" s="143"/>
      <c r="U168" s="25"/>
      <c r="V168" s="162">
        <f ca="1">IF(Cockpit_monthly!$H$3=2,($X$2*(($X$4*K168+$X$5*L168)*$X$6+$X$7)+$X$3)*'Generated data'!$B$6,$X$2*(($X$4*K168+$X$5*L168)*$X$6+$X$7)+$X$3)</f>
        <v>180.32206587439418</v>
      </c>
      <c r="W168" s="162">
        <f t="shared" si="55"/>
        <v>110</v>
      </c>
      <c r="X168" s="162">
        <f t="shared" si="56"/>
        <v>220</v>
      </c>
      <c r="Y168" s="162">
        <f t="shared" ca="1" si="57"/>
        <v>-34.316207863981305</v>
      </c>
      <c r="Z168" s="161"/>
      <c r="AB168" s="153"/>
      <c r="AC168" s="144">
        <f t="shared" ca="1" si="61"/>
        <v>101.97062876883106</v>
      </c>
      <c r="AD168" s="144">
        <f t="shared" si="58"/>
        <v>110</v>
      </c>
      <c r="AE168" s="144">
        <f t="shared" si="59"/>
        <v>220</v>
      </c>
      <c r="AF168" s="144">
        <f t="shared" ca="1" si="60"/>
        <v>44.035229241581817</v>
      </c>
      <c r="AG168" s="143"/>
    </row>
    <row r="169" spans="1:33" s="124" customFormat="1">
      <c r="A169" s="183" t="str">
        <f t="shared" si="62"/>
        <v>Q1 2035</v>
      </c>
      <c r="B169" s="187">
        <v>2035</v>
      </c>
      <c r="C169" s="187">
        <v>1</v>
      </c>
      <c r="D169" s="187">
        <v>2</v>
      </c>
      <c r="E169" s="188">
        <f ca="1">IF(Cockpit_monthly!$H$3=2,(VLOOKUP(B169,'Generated data'!$A$14:$J$23,2,FALSE)*(1+((RAND()*0.4)-0.2)))*'Generated data'!$B$6,VLOOKUP(B169,'Generated data'!$A$14:$J$23,2,FALSE)*(1+((RAND()*0.4)-0.2)))</f>
        <v>116.98872411543422</v>
      </c>
      <c r="F169" s="188">
        <f ca="1">VLOOKUP(B169,'Generated data'!$A$14:$J$23,3,FALSE)*(1+((RAND()*0.4)-0.2))</f>
        <v>94.632502235672973</v>
      </c>
      <c r="G169" s="189">
        <v>143.16999999999999</v>
      </c>
      <c r="H169" s="188">
        <f ca="1">VLOOKUP($B169,'Generated data'!$A$14:$J$23,5,FALSE)*(1+((RAND()*0.4)-0.2))</f>
        <v>165.13635867653213</v>
      </c>
      <c r="I169" s="188">
        <f ca="1">VLOOKUP($B169,'Generated data'!$A$14:$J$23,5,FALSE)*(1+((RAND()*0.4)-0.2))</f>
        <v>111.47095249832277</v>
      </c>
      <c r="J169" s="188">
        <f ca="1">VLOOKUP($B169,'Generated data'!$A$14:$J$23,7,FALSE)*(1+((RAND()*0.4)-0.2))</f>
        <v>335.15226890514123</v>
      </c>
      <c r="K169" s="186">
        <f t="shared" ca="1" si="50"/>
        <v>285.35806401309827</v>
      </c>
      <c r="L169" s="186">
        <f t="shared" ca="1" si="51"/>
        <v>285.35806401309827</v>
      </c>
      <c r="M169" s="188">
        <f ca="1">VLOOKUP($B169,'Generated data'!$A$14:$J$23,8,FALSE)*(1+((RAND()*0.4)-0.2))</f>
        <v>737.19803336673215</v>
      </c>
      <c r="N169" s="153"/>
      <c r="O169" s="144">
        <f ca="1">IF(Cockpit_monthly!$H$3=2,($Q$2*(($Q$4*J169+$Q$5*I169)*$Q$6+$Q$7)+$Q$3)*'Generated data'!$B$6,$Q$2*(($Q$4*J169+$Q$5*I169)*$Q$6+$Q$7)+$Q$3)</f>
        <v>165.99253793874803</v>
      </c>
      <c r="P169" s="144">
        <f t="shared" si="52"/>
        <v>110</v>
      </c>
      <c r="Q169" s="144">
        <f t="shared" si="53"/>
        <v>220</v>
      </c>
      <c r="R169" s="144">
        <f t="shared" ca="1" si="54"/>
        <v>-49.003813823313806</v>
      </c>
      <c r="S169" s="143"/>
      <c r="U169" s="25"/>
      <c r="V169" s="162">
        <f ca="1">IF(Cockpit_monthly!$H$3=2,($X$2*(($X$4*K169+$X$5*L169)*$X$6+$X$7)+$X$3)*'Generated data'!$B$6,$X$2*(($X$4*K169+$X$5*L169)*$X$6+$X$7)+$X$3)</f>
        <v>174.83542557405141</v>
      </c>
      <c r="W169" s="162">
        <f t="shared" si="55"/>
        <v>110</v>
      </c>
      <c r="X169" s="162">
        <f t="shared" si="56"/>
        <v>220</v>
      </c>
      <c r="Y169" s="162">
        <f t="shared" ca="1" si="57"/>
        <v>-57.84670145861719</v>
      </c>
      <c r="Z169" s="161"/>
      <c r="AB169" s="153"/>
      <c r="AC169" s="144">
        <f t="shared" ca="1" si="61"/>
        <v>121.54491299714496</v>
      </c>
      <c r="AD169" s="144">
        <f t="shared" si="58"/>
        <v>110</v>
      </c>
      <c r="AE169" s="144">
        <f t="shared" si="59"/>
        <v>220</v>
      </c>
      <c r="AF169" s="144">
        <f t="shared" ca="1" si="60"/>
        <v>-4.5561888817107388</v>
      </c>
      <c r="AG169" s="143"/>
    </row>
    <row r="170" spans="1:33" s="124" customFormat="1">
      <c r="A170" s="183" t="str">
        <f t="shared" si="62"/>
        <v>Q1 2035</v>
      </c>
      <c r="B170" s="187">
        <v>2035</v>
      </c>
      <c r="C170" s="187">
        <v>1</v>
      </c>
      <c r="D170" s="187">
        <v>3</v>
      </c>
      <c r="E170" s="188">
        <f ca="1">IF(Cockpit_monthly!$H$3=2,(VLOOKUP(B170,'Generated data'!$A$14:$J$23,2,FALSE)*(1+((RAND()*0.4)-0.2)))*'Generated data'!$B$6,VLOOKUP(B170,'Generated data'!$A$14:$J$23,2,FALSE)*(1+((RAND()*0.4)-0.2)))</f>
        <v>109.35080698260971</v>
      </c>
      <c r="F170" s="188">
        <f ca="1">VLOOKUP(B170,'Generated data'!$A$14:$J$23,3,FALSE)*(1+((RAND()*0.4)-0.2))</f>
        <v>127.14211158727298</v>
      </c>
      <c r="G170" s="189">
        <v>143.16999999999999</v>
      </c>
      <c r="H170" s="188">
        <f ca="1">VLOOKUP($B170,'Generated data'!$A$14:$J$23,5,FALSE)*(1+((RAND()*0.4)-0.2))</f>
        <v>157.32893147617139</v>
      </c>
      <c r="I170" s="188">
        <f ca="1">VLOOKUP($B170,'Generated data'!$A$14:$J$23,5,FALSE)*(1+((RAND()*0.4)-0.2))</f>
        <v>152.68263939868368</v>
      </c>
      <c r="J170" s="188">
        <f ca="1">VLOOKUP($B170,'Generated data'!$A$14:$J$23,7,FALSE)*(1+((RAND()*0.4)-0.2))</f>
        <v>241.71285300912385</v>
      </c>
      <c r="K170" s="186">
        <f t="shared" ca="1" si="50"/>
        <v>309.0984694617336</v>
      </c>
      <c r="L170" s="186">
        <f t="shared" ca="1" si="51"/>
        <v>309.0984694617336</v>
      </c>
      <c r="M170" s="188">
        <f ca="1">VLOOKUP($B170,'Generated data'!$A$14:$J$23,8,FALSE)*(1+((RAND()*0.4)-0.2))</f>
        <v>849.662328656103</v>
      </c>
      <c r="N170" s="153"/>
      <c r="O170" s="144">
        <f ca="1">IF(Cockpit_monthly!$H$3=2,($Q$2*(($Q$4*J170+$Q$5*I170)*$Q$6+$Q$7)+$Q$3)*'Generated data'!$B$6,$Q$2*(($Q$4*J170+$Q$5*I170)*$Q$6+$Q$7)+$Q$3)</f>
        <v>143.23662544925048</v>
      </c>
      <c r="P170" s="144">
        <f t="shared" si="52"/>
        <v>110</v>
      </c>
      <c r="Q170" s="144">
        <f t="shared" si="53"/>
        <v>220</v>
      </c>
      <c r="R170" s="144">
        <f t="shared" ca="1" si="54"/>
        <v>-33.885818466640771</v>
      </c>
      <c r="S170" s="143"/>
      <c r="U170" s="25"/>
      <c r="V170" s="162">
        <f ca="1">IF(Cockpit_monthly!$H$3=2,($X$2*(($X$4*K170+$X$5*L170)*$X$6+$X$7)+$X$3)*'Generated data'!$B$6,$X$2*(($X$4*K170+$X$5*L170)*$X$6+$X$7)+$X$3)</f>
        <v>185.80349289132093</v>
      </c>
      <c r="W170" s="162">
        <f t="shared" si="55"/>
        <v>110</v>
      </c>
      <c r="X170" s="162">
        <f t="shared" si="56"/>
        <v>220</v>
      </c>
      <c r="Y170" s="162">
        <f t="shared" ca="1" si="57"/>
        <v>-76.452685908711217</v>
      </c>
      <c r="Z170" s="161"/>
      <c r="AB170" s="153"/>
      <c r="AC170" s="144">
        <f t="shared" ca="1" si="61"/>
        <v>109.85108461783287</v>
      </c>
      <c r="AD170" s="144">
        <f t="shared" si="58"/>
        <v>110</v>
      </c>
      <c r="AE170" s="144">
        <f t="shared" si="59"/>
        <v>220</v>
      </c>
      <c r="AF170" s="144">
        <f t="shared" ca="1" si="60"/>
        <v>-0.50027763522315638</v>
      </c>
      <c r="AG170" s="143"/>
    </row>
    <row r="171" spans="1:33" s="124" customFormat="1">
      <c r="A171" s="183" t="str">
        <f t="shared" si="62"/>
        <v>Q2 2035</v>
      </c>
      <c r="B171" s="187">
        <v>2035</v>
      </c>
      <c r="C171" s="187">
        <v>2</v>
      </c>
      <c r="D171" s="187">
        <v>4</v>
      </c>
      <c r="E171" s="188">
        <f ca="1">IF(Cockpit_monthly!$H$3=2,(VLOOKUP(B171,'Generated data'!$A$14:$J$23,2,FALSE)*(1+((RAND()*0.4)-0.2)))*'Generated data'!$B$6,VLOOKUP(B171,'Generated data'!$A$14:$J$23,2,FALSE)*(1+((RAND()*0.4)-0.2)))</f>
        <v>113.29091817398226</v>
      </c>
      <c r="F171" s="188">
        <f ca="1">VLOOKUP(B171,'Generated data'!$A$14:$J$23,3,FALSE)*(1+((RAND()*0.4)-0.2))</f>
        <v>118.05939370011788</v>
      </c>
      <c r="G171" s="189">
        <v>143.16999999999999</v>
      </c>
      <c r="H171" s="188">
        <f ca="1">VLOOKUP($B171,'Generated data'!$A$14:$J$23,5,FALSE)*(1+((RAND()*0.4)-0.2))</f>
        <v>151.48135698745949</v>
      </c>
      <c r="I171" s="188">
        <f ca="1">VLOOKUP($B171,'Generated data'!$A$14:$J$23,5,FALSE)*(1+((RAND()*0.4)-0.2))</f>
        <v>146.13111185862005</v>
      </c>
      <c r="J171" s="188">
        <f ca="1">VLOOKUP($B171,'Generated data'!$A$14:$J$23,7,FALSE)*(1+((RAND()*0.4)-0.2))</f>
        <v>302.08137434213216</v>
      </c>
      <c r="K171" s="186">
        <f t="shared" ca="1" si="50"/>
        <v>282.96190553626838</v>
      </c>
      <c r="L171" s="186">
        <f t="shared" ca="1" si="51"/>
        <v>282.96190553626838</v>
      </c>
      <c r="M171" s="188">
        <f ca="1">VLOOKUP($B171,'Generated data'!$A$14:$J$23,8,FALSE)*(1+((RAND()*0.4)-0.2))</f>
        <v>876.91348397756747</v>
      </c>
      <c r="N171" s="153"/>
      <c r="O171" s="144">
        <f ca="1">IF(Cockpit_monthly!$H$3=2,($Q$2*(($Q$4*J171+$Q$5*I171)*$Q$6+$Q$7)+$Q$3)*'Generated data'!$B$6,$Q$2*(($Q$4*J171+$Q$5*I171)*$Q$6+$Q$7)+$Q$3)</f>
        <v>160.52211081114669</v>
      </c>
      <c r="P171" s="144">
        <f t="shared" si="52"/>
        <v>110</v>
      </c>
      <c r="Q171" s="144">
        <f t="shared" si="53"/>
        <v>220</v>
      </c>
      <c r="R171" s="144">
        <f t="shared" ca="1" si="54"/>
        <v>-47.231192637164426</v>
      </c>
      <c r="S171" s="143"/>
      <c r="U171" s="25"/>
      <c r="V171" s="162">
        <f ca="1">IF(Cockpit_monthly!$H$3=2,($X$2*(($X$4*K171+$X$5*L171)*$X$6+$X$7)+$X$3)*'Generated data'!$B$6,$X$2*(($X$4*K171+$X$5*L171)*$X$6+$X$7)+$X$3)</f>
        <v>173.72840035775599</v>
      </c>
      <c r="W171" s="162">
        <f t="shared" si="55"/>
        <v>110</v>
      </c>
      <c r="X171" s="162">
        <f t="shared" si="56"/>
        <v>220</v>
      </c>
      <c r="Y171" s="162">
        <f t="shared" ca="1" si="57"/>
        <v>-60.437482183773724</v>
      </c>
      <c r="Z171" s="161"/>
      <c r="AB171" s="153"/>
      <c r="AC171" s="144">
        <f t="shared" ca="1" si="61"/>
        <v>132.2899103348195</v>
      </c>
      <c r="AD171" s="144">
        <f t="shared" si="58"/>
        <v>110</v>
      </c>
      <c r="AE171" s="144">
        <f t="shared" si="59"/>
        <v>220</v>
      </c>
      <c r="AF171" s="144">
        <f t="shared" ca="1" si="60"/>
        <v>-18.998992160837233</v>
      </c>
      <c r="AG171" s="143"/>
    </row>
    <row r="172" spans="1:33" s="124" customFormat="1">
      <c r="A172" s="183" t="str">
        <f t="shared" si="62"/>
        <v>Q2 2035</v>
      </c>
      <c r="B172" s="187">
        <v>2035</v>
      </c>
      <c r="C172" s="187">
        <v>2</v>
      </c>
      <c r="D172" s="187">
        <v>5</v>
      </c>
      <c r="E172" s="188">
        <f ca="1">IF(Cockpit_monthly!$H$3=2,(VLOOKUP(B172,'Generated data'!$A$14:$J$23,2,FALSE)*(1+((RAND()*0.4)-0.2)))*'Generated data'!$B$6,VLOOKUP(B172,'Generated data'!$A$14:$J$23,2,FALSE)*(1+((RAND()*0.4)-0.2)))</f>
        <v>118.97425373176644</v>
      </c>
      <c r="F172" s="188">
        <f ca="1">VLOOKUP(B172,'Generated data'!$A$14:$J$23,3,FALSE)*(1+((RAND()*0.4)-0.2))</f>
        <v>87.939712209391729</v>
      </c>
      <c r="G172" s="189">
        <v>143.16999999999999</v>
      </c>
      <c r="H172" s="188">
        <f ca="1">VLOOKUP($B172,'Generated data'!$A$14:$J$23,5,FALSE)*(1+((RAND()*0.4)-0.2))</f>
        <v>157.7268847367412</v>
      </c>
      <c r="I172" s="188">
        <f ca="1">VLOOKUP($B172,'Generated data'!$A$14:$J$23,5,FALSE)*(1+((RAND()*0.4)-0.2))</f>
        <v>141.93275928036152</v>
      </c>
      <c r="J172" s="188">
        <f ca="1">VLOOKUP($B172,'Generated data'!$A$14:$J$23,7,FALSE)*(1+((RAND()*0.4)-0.2))</f>
        <v>277.34290573794243</v>
      </c>
      <c r="K172" s="186">
        <f t="shared" ca="1" si="50"/>
        <v>292.98216541879907</v>
      </c>
      <c r="L172" s="186">
        <f t="shared" ca="1" si="51"/>
        <v>292.98216541879907</v>
      </c>
      <c r="M172" s="188">
        <f ca="1">VLOOKUP($B172,'Generated data'!$A$14:$J$23,8,FALSE)*(1+((RAND()*0.4)-0.2))</f>
        <v>822.69091833751406</v>
      </c>
      <c r="N172" s="153"/>
      <c r="O172" s="144">
        <f ca="1">IF(Cockpit_monthly!$H$3=2,($Q$2*(($Q$4*J172+$Q$5*I172)*$Q$6+$Q$7)+$Q$3)*'Generated data'!$B$6,$Q$2*(($Q$4*J172+$Q$5*I172)*$Q$6+$Q$7)+$Q$3)</f>
        <v>152.55282071248666</v>
      </c>
      <c r="P172" s="144">
        <f t="shared" ref="P172:P179" si="63">$Q$8</f>
        <v>110</v>
      </c>
      <c r="Q172" s="144">
        <f t="shared" ref="Q172:Q179" si="64">$Q$9</f>
        <v>220</v>
      </c>
      <c r="R172" s="144">
        <f t="shared" ref="R172:R179" ca="1" si="65">E172-O172</f>
        <v>-33.578566980720225</v>
      </c>
      <c r="S172" s="143"/>
      <c r="U172" s="25"/>
      <c r="V172" s="162">
        <f ca="1">IF(Cockpit_monthly!$H$3=2,($X$2*(($X$4*K172+$X$5*L172)*$X$6+$X$7)+$X$3)*'Generated data'!$B$6,$X$2*(($X$4*K172+$X$5*L172)*$X$6+$X$7)+$X$3)</f>
        <v>178.35776042348516</v>
      </c>
      <c r="W172" s="162">
        <f t="shared" ref="W172:W179" si="66">$X$8</f>
        <v>110</v>
      </c>
      <c r="X172" s="162">
        <f t="shared" ref="X172:X179" si="67">$X$9</f>
        <v>220</v>
      </c>
      <c r="Y172" s="162">
        <f t="shared" ref="Y172:Y179" ca="1" si="68">E172-V172</f>
        <v>-59.383506691718722</v>
      </c>
      <c r="Z172" s="161"/>
      <c r="AB172" s="153"/>
      <c r="AC172" s="144">
        <f t="shared" ca="1" si="61"/>
        <v>124.50536258127943</v>
      </c>
      <c r="AD172" s="144">
        <f t="shared" ref="AD172:AD179" si="69">$AE$7</f>
        <v>110</v>
      </c>
      <c r="AE172" s="144">
        <f t="shared" ref="AE172:AE179" si="70">$AE$8</f>
        <v>220</v>
      </c>
      <c r="AF172" s="144">
        <f t="shared" ref="AF172:AF179" ca="1" si="71">E172-AC172</f>
        <v>-5.5311088495129894</v>
      </c>
      <c r="AG172" s="143"/>
    </row>
    <row r="173" spans="1:33" s="124" customFormat="1">
      <c r="A173" s="183" t="str">
        <f t="shared" si="62"/>
        <v>Q2 2035</v>
      </c>
      <c r="B173" s="187">
        <v>2035</v>
      </c>
      <c r="C173" s="187">
        <v>2</v>
      </c>
      <c r="D173" s="187">
        <v>6</v>
      </c>
      <c r="E173" s="188">
        <f ca="1">IF(Cockpit_monthly!$H$3=2,(VLOOKUP(B173,'Generated data'!$A$14:$J$23,2,FALSE)*(1+((RAND()*0.4)-0.2)))*'Generated data'!$B$6,VLOOKUP(B173,'Generated data'!$A$14:$J$23,2,FALSE)*(1+((RAND()*0.4)-0.2)))</f>
        <v>111.77387662139239</v>
      </c>
      <c r="F173" s="188">
        <f ca="1">VLOOKUP(B173,'Generated data'!$A$14:$J$23,3,FALSE)*(1+((RAND()*0.4)-0.2))</f>
        <v>87.358078106573615</v>
      </c>
      <c r="G173" s="189">
        <v>143.16999999999999</v>
      </c>
      <c r="H173" s="188">
        <f ca="1">VLOOKUP($B173,'Generated data'!$A$14:$J$23,5,FALSE)*(1+((RAND()*0.4)-0.2))</f>
        <v>166.66494973373531</v>
      </c>
      <c r="I173" s="188">
        <f ca="1">VLOOKUP($B173,'Generated data'!$A$14:$J$23,5,FALSE)*(1+((RAND()*0.4)-0.2))</f>
        <v>115.76860032298498</v>
      </c>
      <c r="J173" s="188">
        <f ca="1">VLOOKUP($B173,'Generated data'!$A$14:$J$23,7,FALSE)*(1+((RAND()*0.4)-0.2))</f>
        <v>232.16906555309535</v>
      </c>
      <c r="K173" s="186">
        <f t="shared" ca="1" si="50"/>
        <v>273.71237769639947</v>
      </c>
      <c r="L173" s="186">
        <f t="shared" ca="1" si="51"/>
        <v>273.71237769639947</v>
      </c>
      <c r="M173" s="188">
        <f ca="1">VLOOKUP($B173,'Generated data'!$A$14:$J$23,8,FALSE)*(1+((RAND()*0.4)-0.2))</f>
        <v>997.74650150885407</v>
      </c>
      <c r="N173" s="153"/>
      <c r="O173" s="144">
        <f ca="1">IF(Cockpit_monthly!$H$3=2,($Q$2*(($Q$4*J173+$Q$5*I173)*$Q$6+$Q$7)+$Q$3)*'Generated data'!$B$6,$Q$2*(($Q$4*J173+$Q$5*I173)*$Q$6+$Q$7)+$Q$3)</f>
        <v>135.61978924716271</v>
      </c>
      <c r="P173" s="144">
        <f t="shared" si="63"/>
        <v>110</v>
      </c>
      <c r="Q173" s="144">
        <f t="shared" si="64"/>
        <v>220</v>
      </c>
      <c r="R173" s="144">
        <f t="shared" ca="1" si="65"/>
        <v>-23.845912625770325</v>
      </c>
      <c r="S173" s="143"/>
      <c r="U173" s="25"/>
      <c r="V173" s="162">
        <f ca="1">IF(Cockpit_monthly!$H$3=2,($X$2*(($X$4*K173+$X$5*L173)*$X$6+$X$7)+$X$3)*'Generated data'!$B$6,$X$2*(($X$4*K173+$X$5*L173)*$X$6+$X$7)+$X$3)</f>
        <v>169.45511849573657</v>
      </c>
      <c r="W173" s="162">
        <f t="shared" si="66"/>
        <v>110</v>
      </c>
      <c r="X173" s="162">
        <f t="shared" si="67"/>
        <v>220</v>
      </c>
      <c r="Y173" s="162">
        <f t="shared" ca="1" si="68"/>
        <v>-57.681241874344181</v>
      </c>
      <c r="Z173" s="161"/>
      <c r="AB173" s="153"/>
      <c r="AC173" s="144">
        <f t="shared" ref="AC173:AC179" ca="1" si="72">$AE$2*($AE$3*E172+$AE$4*F172+$AE$5*G172+$AE$6*H172)</f>
        <v>103.44887379098037</v>
      </c>
      <c r="AD173" s="144">
        <f t="shared" si="69"/>
        <v>110</v>
      </c>
      <c r="AE173" s="144">
        <f t="shared" si="70"/>
        <v>220</v>
      </c>
      <c r="AF173" s="144">
        <f t="shared" ca="1" si="71"/>
        <v>8.3250028304120178</v>
      </c>
      <c r="AG173" s="143"/>
    </row>
    <row r="174" spans="1:33" s="124" customFormat="1">
      <c r="A174" s="183" t="str">
        <f t="shared" si="62"/>
        <v>Q3 2035</v>
      </c>
      <c r="B174" s="187">
        <v>2035</v>
      </c>
      <c r="C174" s="187">
        <v>3</v>
      </c>
      <c r="D174" s="187">
        <v>7</v>
      </c>
      <c r="E174" s="188">
        <f ca="1">IF(Cockpit_monthly!$H$3=2,(VLOOKUP(B174,'Generated data'!$A$14:$J$23,2,FALSE)*(1+((RAND()*0.4)-0.2)))*'Generated data'!$B$6,VLOOKUP(B174,'Generated data'!$A$14:$J$23,2,FALSE)*(1+((RAND()*0.4)-0.2)))</f>
        <v>150.29372194806135</v>
      </c>
      <c r="F174" s="188">
        <f ca="1">VLOOKUP(B174,'Generated data'!$A$14:$J$23,3,FALSE)*(1+((RAND()*0.4)-0.2))</f>
        <v>124.54490852390246</v>
      </c>
      <c r="G174" s="189">
        <v>143.16999999999999</v>
      </c>
      <c r="H174" s="188">
        <f ca="1">VLOOKUP($B174,'Generated data'!$A$14:$J$23,5,FALSE)*(1+((RAND()*0.4)-0.2))</f>
        <v>117.51415715970597</v>
      </c>
      <c r="I174" s="188">
        <f ca="1">VLOOKUP($B174,'Generated data'!$A$14:$J$23,5,FALSE)*(1+((RAND()*0.4)-0.2))</f>
        <v>122.66056435943202</v>
      </c>
      <c r="J174" s="188">
        <f ca="1">VLOOKUP($B174,'Generated data'!$A$14:$J$23,7,FALSE)*(1+((RAND()*0.4)-0.2))</f>
        <v>240.87406198958828</v>
      </c>
      <c r="K174" s="186">
        <f t="shared" ca="1" si="50"/>
        <v>270.53111521105666</v>
      </c>
      <c r="L174" s="186">
        <f t="shared" ca="1" si="51"/>
        <v>270.53111521105666</v>
      </c>
      <c r="M174" s="188">
        <f ca="1">VLOOKUP($B174,'Generated data'!$A$14:$J$23,8,FALSE)*(1+((RAND()*0.4)-0.2))</f>
        <v>764.38646912434956</v>
      </c>
      <c r="N174" s="153"/>
      <c r="O174" s="144">
        <f ca="1">IF(Cockpit_monthly!$H$3=2,($Q$2*(($Q$4*J174+$Q$5*I174)*$Q$6+$Q$7)+$Q$3)*'Generated data'!$B$6,$Q$2*(($Q$4*J174+$Q$5*I174)*$Q$6+$Q$7)+$Q$3)</f>
        <v>139.12089544853228</v>
      </c>
      <c r="P174" s="144">
        <f t="shared" si="63"/>
        <v>110</v>
      </c>
      <c r="Q174" s="144">
        <f t="shared" si="64"/>
        <v>220</v>
      </c>
      <c r="R174" s="144">
        <f t="shared" ca="1" si="65"/>
        <v>11.172826499529066</v>
      </c>
      <c r="S174" s="143"/>
      <c r="U174" s="25"/>
      <c r="V174" s="162">
        <f ca="1">IF(Cockpit_monthly!$H$3=2,($X$2*(($X$4*K174+$X$5*L174)*$X$6+$X$7)+$X$3)*'Generated data'!$B$6,$X$2*(($X$4*K174+$X$5*L174)*$X$6+$X$7)+$X$3)</f>
        <v>167.98537522750817</v>
      </c>
      <c r="W174" s="162">
        <f t="shared" si="66"/>
        <v>110</v>
      </c>
      <c r="X174" s="162">
        <f t="shared" si="67"/>
        <v>220</v>
      </c>
      <c r="Y174" s="162">
        <f t="shared" ca="1" si="68"/>
        <v>-17.691653279446825</v>
      </c>
      <c r="Z174" s="161"/>
      <c r="AB174" s="153"/>
      <c r="AC174" s="144">
        <f t="shared" ca="1" si="72"/>
        <v>104.4402423577469</v>
      </c>
      <c r="AD174" s="144">
        <f t="shared" si="69"/>
        <v>110</v>
      </c>
      <c r="AE174" s="144">
        <f t="shared" si="70"/>
        <v>220</v>
      </c>
      <c r="AF174" s="144">
        <f t="shared" ca="1" si="71"/>
        <v>45.85347959031445</v>
      </c>
      <c r="AG174" s="143"/>
    </row>
    <row r="175" spans="1:33" s="124" customFormat="1">
      <c r="A175" s="183" t="str">
        <f t="shared" si="62"/>
        <v>Q3 2035</v>
      </c>
      <c r="B175" s="187">
        <v>2035</v>
      </c>
      <c r="C175" s="187">
        <v>3</v>
      </c>
      <c r="D175" s="187">
        <v>8</v>
      </c>
      <c r="E175" s="188">
        <f ca="1">IF(Cockpit_monthly!$H$3=2,(VLOOKUP(B175,'Generated data'!$A$14:$J$23,2,FALSE)*(1+((RAND()*0.4)-0.2)))*'Generated data'!$B$6,VLOOKUP(B175,'Generated data'!$A$14:$J$23,2,FALSE)*(1+((RAND()*0.4)-0.2)))</f>
        <v>136.56737487854633</v>
      </c>
      <c r="F175" s="188">
        <f ca="1">VLOOKUP(B175,'Generated data'!$A$14:$J$23,3,FALSE)*(1+((RAND()*0.4)-0.2))</f>
        <v>111.52318931262397</v>
      </c>
      <c r="G175" s="189">
        <v>143.16999999999999</v>
      </c>
      <c r="H175" s="188">
        <f ca="1">VLOOKUP($B175,'Generated data'!$A$14:$J$23,5,FALSE)*(1+((RAND()*0.4)-0.2))</f>
        <v>136.62137241400467</v>
      </c>
      <c r="I175" s="188">
        <f ca="1">VLOOKUP($B175,'Generated data'!$A$14:$J$23,5,FALSE)*(1+((RAND()*0.4)-0.2))</f>
        <v>166.04848851147111</v>
      </c>
      <c r="J175" s="188">
        <f ca="1">VLOOKUP($B175,'Generated data'!$A$14:$J$23,7,FALSE)*(1+((RAND()*0.4)-0.2))</f>
        <v>310.48206421957468</v>
      </c>
      <c r="K175" s="186">
        <f t="shared" ca="1" si="50"/>
        <v>250.12867776020869</v>
      </c>
      <c r="L175" s="186">
        <f t="shared" ca="1" si="51"/>
        <v>250.12867776020869</v>
      </c>
      <c r="M175" s="188">
        <f ca="1">VLOOKUP($B175,'Generated data'!$A$14:$J$23,8,FALSE)*(1+((RAND()*0.4)-0.2))</f>
        <v>820.69322666815606</v>
      </c>
      <c r="N175" s="153"/>
      <c r="O175" s="144">
        <f ca="1">IF(Cockpit_monthly!$H$3=2,($Q$2*(($Q$4*J175+$Q$5*I175)*$Q$6+$Q$7)+$Q$3)*'Generated data'!$B$6,$Q$2*(($Q$4*J175+$Q$5*I175)*$Q$6+$Q$7)+$Q$3)</f>
        <v>165.60820435656458</v>
      </c>
      <c r="P175" s="144">
        <f t="shared" si="63"/>
        <v>110</v>
      </c>
      <c r="Q175" s="144">
        <f t="shared" si="64"/>
        <v>220</v>
      </c>
      <c r="R175" s="144">
        <f t="shared" ca="1" si="65"/>
        <v>-29.040829478018253</v>
      </c>
      <c r="S175" s="143"/>
      <c r="U175" s="25"/>
      <c r="V175" s="162">
        <f ca="1">IF(Cockpit_monthly!$H$3=2,($X$2*(($X$4*K175+$X$5*L175)*$X$6+$X$7)+$X$3)*'Generated data'!$B$6,$X$2*(($X$4*K175+$X$5*L175)*$X$6+$X$7)+$X$3)</f>
        <v>158.55944912521642</v>
      </c>
      <c r="W175" s="162">
        <f t="shared" si="66"/>
        <v>110</v>
      </c>
      <c r="X175" s="162">
        <f t="shared" si="67"/>
        <v>220</v>
      </c>
      <c r="Y175" s="162">
        <f t="shared" ca="1" si="68"/>
        <v>-21.992074246670086</v>
      </c>
      <c r="Z175" s="161"/>
      <c r="AB175" s="153"/>
      <c r="AC175" s="144">
        <f t="shared" ca="1" si="72"/>
        <v>124.42619892227111</v>
      </c>
      <c r="AD175" s="144">
        <f t="shared" si="69"/>
        <v>110</v>
      </c>
      <c r="AE175" s="144">
        <f t="shared" si="70"/>
        <v>220</v>
      </c>
      <c r="AF175" s="144">
        <f t="shared" ca="1" si="71"/>
        <v>12.14117595627522</v>
      </c>
      <c r="AG175" s="143"/>
    </row>
    <row r="176" spans="1:33" s="124" customFormat="1">
      <c r="A176" s="183" t="str">
        <f t="shared" si="62"/>
        <v>Q3 2035</v>
      </c>
      <c r="B176" s="187">
        <v>2035</v>
      </c>
      <c r="C176" s="187">
        <v>3</v>
      </c>
      <c r="D176" s="187">
        <v>9</v>
      </c>
      <c r="E176" s="188">
        <f ca="1">IF(Cockpit_monthly!$H$3=2,(VLOOKUP(B176,'Generated data'!$A$14:$J$23,2,FALSE)*(1+((RAND()*0.4)-0.2)))*'Generated data'!$B$6,VLOOKUP(B176,'Generated data'!$A$14:$J$23,2,FALSE)*(1+((RAND()*0.4)-0.2)))</f>
        <v>130.52576260966688</v>
      </c>
      <c r="F176" s="188">
        <f ca="1">VLOOKUP(B176,'Generated data'!$A$14:$J$23,3,FALSE)*(1+((RAND()*0.4)-0.2))</f>
        <v>124.67598044138569</v>
      </c>
      <c r="G176" s="189">
        <v>143.16999999999999</v>
      </c>
      <c r="H176" s="188">
        <f ca="1">VLOOKUP($B176,'Generated data'!$A$14:$J$23,5,FALSE)*(1+((RAND()*0.4)-0.2))</f>
        <v>121.61723674632573</v>
      </c>
      <c r="I176" s="188">
        <f ca="1">VLOOKUP($B176,'Generated data'!$A$14:$J$23,5,FALSE)*(1+((RAND()*0.4)-0.2))</f>
        <v>162.512174045975</v>
      </c>
      <c r="J176" s="188">
        <f ca="1">VLOOKUP($B176,'Generated data'!$A$14:$J$23,7,FALSE)*(1+((RAND()*0.4)-0.2))</f>
        <v>332.44520617404811</v>
      </c>
      <c r="K176" s="186">
        <f t="shared" ca="1" si="50"/>
        <v>261.17506392075279</v>
      </c>
      <c r="L176" s="186">
        <f t="shared" ca="1" si="51"/>
        <v>261.17506392075279</v>
      </c>
      <c r="M176" s="188">
        <f ca="1">VLOOKUP($B176,'Generated data'!$A$14:$J$23,8,FALSE)*(1+((RAND()*0.4)-0.2))</f>
        <v>1003.1247392664675</v>
      </c>
      <c r="N176" s="153"/>
      <c r="O176" s="144">
        <f ca="1">IF(Cockpit_monthly!$H$3=2,($Q$2*(($Q$4*J176+$Q$5*I176)*$Q$6+$Q$7)+$Q$3)*'Generated data'!$B$6,$Q$2*(($Q$4*J176+$Q$5*I176)*$Q$6+$Q$7)+$Q$3)</f>
        <v>171.74861221378364</v>
      </c>
      <c r="P176" s="144">
        <f t="shared" si="63"/>
        <v>110</v>
      </c>
      <c r="Q176" s="144">
        <f t="shared" si="64"/>
        <v>220</v>
      </c>
      <c r="R176" s="144">
        <f t="shared" ca="1" si="65"/>
        <v>-41.22284960411676</v>
      </c>
      <c r="S176" s="143"/>
      <c r="U176" s="25"/>
      <c r="V176" s="162">
        <f ca="1">IF(Cockpit_monthly!$H$3=2,($X$2*(($X$4*K176+$X$5*L176)*$X$6+$X$7)+$X$3)*'Generated data'!$B$6,$X$2*(($X$4*K176+$X$5*L176)*$X$6+$X$7)+$X$3)</f>
        <v>163.66287953138777</v>
      </c>
      <c r="W176" s="162">
        <f t="shared" si="66"/>
        <v>110</v>
      </c>
      <c r="X176" s="162">
        <f t="shared" si="67"/>
        <v>220</v>
      </c>
      <c r="Y176" s="162">
        <f t="shared" ca="1" si="68"/>
        <v>-33.137116921720889</v>
      </c>
      <c r="Z176" s="161"/>
      <c r="AB176" s="153"/>
      <c r="AC176" s="144">
        <f t="shared" ca="1" si="72"/>
        <v>117.79503521119622</v>
      </c>
      <c r="AD176" s="144">
        <f t="shared" si="69"/>
        <v>110</v>
      </c>
      <c r="AE176" s="144">
        <f t="shared" si="70"/>
        <v>220</v>
      </c>
      <c r="AF176" s="144">
        <f t="shared" ca="1" si="71"/>
        <v>12.730727398470663</v>
      </c>
      <c r="AG176" s="143"/>
    </row>
    <row r="177" spans="1:33" s="124" customFormat="1">
      <c r="A177" s="183" t="str">
        <f t="shared" si="62"/>
        <v>Q4 2035</v>
      </c>
      <c r="B177" s="187">
        <v>2035</v>
      </c>
      <c r="C177" s="187">
        <v>4</v>
      </c>
      <c r="D177" s="187">
        <v>10</v>
      </c>
      <c r="E177" s="188">
        <f ca="1">IF(Cockpit_monthly!$H$3=2,(VLOOKUP(B177,'Generated data'!$A$14:$J$23,2,FALSE)*(1+((RAND()*0.4)-0.2)))*'Generated data'!$B$6,VLOOKUP(B177,'Generated data'!$A$14:$J$23,2,FALSE)*(1+((RAND()*0.4)-0.2)))</f>
        <v>128.47838926572214</v>
      </c>
      <c r="F177" s="188">
        <f ca="1">VLOOKUP(B177,'Generated data'!$A$14:$J$23,3,FALSE)*(1+((RAND()*0.4)-0.2))</f>
        <v>104.21995637121883</v>
      </c>
      <c r="G177" s="189">
        <v>143.16999999999999</v>
      </c>
      <c r="H177" s="188">
        <f ca="1">VLOOKUP($B177,'Generated data'!$A$14:$J$23,5,FALSE)*(1+((RAND()*0.4)-0.2))</f>
        <v>120.77478913999327</v>
      </c>
      <c r="I177" s="188">
        <f ca="1">VLOOKUP($B177,'Generated data'!$A$14:$J$23,5,FALSE)*(1+((RAND()*0.4)-0.2))</f>
        <v>151.81190748901855</v>
      </c>
      <c r="J177" s="188">
        <f ca="1">VLOOKUP($B177,'Generated data'!$A$14:$J$23,7,FALSE)*(1+((RAND()*0.4)-0.2))</f>
        <v>313.63424144914768</v>
      </c>
      <c r="K177" s="186">
        <f t="shared" ca="1" si="50"/>
        <v>294.60044412773703</v>
      </c>
      <c r="L177" s="186">
        <f t="shared" ca="1" si="51"/>
        <v>294.60044412773703</v>
      </c>
      <c r="M177" s="188">
        <f ca="1">VLOOKUP($B177,'Generated data'!$A$14:$J$23,8,FALSE)*(1+((RAND()*0.4)-0.2))</f>
        <v>705.17427161227613</v>
      </c>
      <c r="N177" s="153"/>
      <c r="O177" s="144">
        <f ca="1">IF(Cockpit_monthly!$H$3=2,($Q$2*(($Q$4*J177+$Q$5*I177)*$Q$6+$Q$7)+$Q$3)*'Generated data'!$B$6,$Q$2*(($Q$4*J177+$Q$5*I177)*$Q$6+$Q$7)+$Q$3)</f>
        <v>164.72255520101572</v>
      </c>
      <c r="P177" s="144">
        <f t="shared" si="63"/>
        <v>110</v>
      </c>
      <c r="Q177" s="144">
        <f t="shared" si="64"/>
        <v>220</v>
      </c>
      <c r="R177" s="144">
        <f t="shared" ca="1" si="65"/>
        <v>-36.24416593529358</v>
      </c>
      <c r="S177" s="143"/>
      <c r="U177" s="25"/>
      <c r="V177" s="162">
        <f ca="1">IF(Cockpit_monthly!$H$3=2,($X$2*(($X$4*K177+$X$5*L177)*$X$6+$X$7)+$X$3)*'Generated data'!$B$6,$X$2*(($X$4*K177+$X$5*L177)*$X$6+$X$7)+$X$3)</f>
        <v>179.1054051870145</v>
      </c>
      <c r="W177" s="162">
        <f t="shared" si="66"/>
        <v>110</v>
      </c>
      <c r="X177" s="162">
        <f t="shared" si="67"/>
        <v>220</v>
      </c>
      <c r="Y177" s="162">
        <f t="shared" ca="1" si="68"/>
        <v>-50.627015921292355</v>
      </c>
      <c r="Z177" s="161"/>
      <c r="AB177" s="153"/>
      <c r="AC177" s="144">
        <f t="shared" ca="1" si="72"/>
        <v>124.35672081078776</v>
      </c>
      <c r="AD177" s="144">
        <f t="shared" si="69"/>
        <v>110</v>
      </c>
      <c r="AE177" s="144">
        <f t="shared" si="70"/>
        <v>220</v>
      </c>
      <c r="AF177" s="144">
        <f t="shared" ca="1" si="71"/>
        <v>4.1216684549343796</v>
      </c>
      <c r="AG177" s="143"/>
    </row>
    <row r="178" spans="1:33" s="124" customFormat="1">
      <c r="A178" s="183" t="str">
        <f t="shared" si="62"/>
        <v>Q4 2035</v>
      </c>
      <c r="B178" s="187">
        <v>2035</v>
      </c>
      <c r="C178" s="187">
        <v>4</v>
      </c>
      <c r="D178" s="187">
        <v>11</v>
      </c>
      <c r="E178" s="188">
        <f ca="1">IF(Cockpit_monthly!$H$3=2,(VLOOKUP(B178,'Generated data'!$A$14:$J$23,2,FALSE)*(1+((RAND()*0.4)-0.2)))*'Generated data'!$B$6,VLOOKUP(B178,'Generated data'!$A$14:$J$23,2,FALSE)*(1+((RAND()*0.4)-0.2)))</f>
        <v>143.28844153240541</v>
      </c>
      <c r="F178" s="188">
        <f ca="1">VLOOKUP(B178,'Generated data'!$A$14:$J$23,3,FALSE)*(1+((RAND()*0.4)-0.2))</f>
        <v>115.22260689034957</v>
      </c>
      <c r="G178" s="189">
        <v>143.16999999999999</v>
      </c>
      <c r="H178" s="188">
        <f ca="1">VLOOKUP($B178,'Generated data'!$A$14:$J$23,5,FALSE)*(1+((RAND()*0.4)-0.2))</f>
        <v>163.37620349938331</v>
      </c>
      <c r="I178" s="188">
        <f ca="1">VLOOKUP($B178,'Generated data'!$A$14:$J$23,5,FALSE)*(1+((RAND()*0.4)-0.2))</f>
        <v>141.78267000087467</v>
      </c>
      <c r="J178" s="188">
        <f ca="1">VLOOKUP($B178,'Generated data'!$A$14:$J$23,7,FALSE)*(1+((RAND()*0.4)-0.2))</f>
        <v>297.57649059959635</v>
      </c>
      <c r="K178" s="186">
        <f t="shared" ca="1" si="50"/>
        <v>318.85383728092353</v>
      </c>
      <c r="L178" s="186">
        <f t="shared" ca="1" si="51"/>
        <v>318.85383728092353</v>
      </c>
      <c r="M178" s="188">
        <f ca="1">VLOOKUP($B178,'Generated data'!$A$14:$J$23,8,FALSE)*(1+((RAND()*0.4)-0.2))</f>
        <v>717.72205118996044</v>
      </c>
      <c r="N178" s="153"/>
      <c r="O178" s="144">
        <f ca="1">IF(Cockpit_monthly!$H$3=2,($Q$2*(($Q$4*J178+$Q$5*I178)*$Q$6+$Q$7)+$Q$3)*'Generated data'!$B$6,$Q$2*(($Q$4*J178+$Q$5*I178)*$Q$6+$Q$7)+$Q$3)</f>
        <v>158.60964975617136</v>
      </c>
      <c r="P178" s="144">
        <f t="shared" si="63"/>
        <v>110</v>
      </c>
      <c r="Q178" s="144">
        <f t="shared" si="64"/>
        <v>220</v>
      </c>
      <c r="R178" s="144">
        <f t="shared" ca="1" si="65"/>
        <v>-15.32120822376595</v>
      </c>
      <c r="S178" s="143"/>
      <c r="U178" s="25"/>
      <c r="V178" s="162">
        <f ca="1">IF(Cockpit_monthly!$H$3=2,($X$2*(($X$4*K178+$X$5*L178)*$X$6+$X$7)+$X$3)*'Generated data'!$B$6,$X$2*(($X$4*K178+$X$5*L178)*$X$6+$X$7)+$X$3)</f>
        <v>190.31047282378665</v>
      </c>
      <c r="W178" s="162">
        <f t="shared" si="66"/>
        <v>110</v>
      </c>
      <c r="X178" s="162">
        <f t="shared" si="67"/>
        <v>220</v>
      </c>
      <c r="Y178" s="162">
        <f t="shared" ca="1" si="68"/>
        <v>-47.022031291381239</v>
      </c>
      <c r="Z178" s="161"/>
      <c r="AB178" s="153"/>
      <c r="AC178" s="144">
        <f t="shared" ca="1" si="72"/>
        <v>108.74384456969889</v>
      </c>
      <c r="AD178" s="144">
        <f t="shared" si="69"/>
        <v>110</v>
      </c>
      <c r="AE178" s="144">
        <f t="shared" si="70"/>
        <v>220</v>
      </c>
      <c r="AF178" s="144">
        <f t="shared" ca="1" si="71"/>
        <v>34.544596962706521</v>
      </c>
      <c r="AG178" s="143"/>
    </row>
    <row r="179" spans="1:33" s="124" customFormat="1">
      <c r="A179" s="183" t="str">
        <f t="shared" si="62"/>
        <v>Q4 2035</v>
      </c>
      <c r="B179" s="187">
        <v>2035</v>
      </c>
      <c r="C179" s="187">
        <v>4</v>
      </c>
      <c r="D179" s="187">
        <v>12</v>
      </c>
      <c r="E179" s="188">
        <f ca="1">IF(Cockpit_monthly!$H$3=2,(VLOOKUP(B179,'Generated data'!$A$14:$J$23,2,FALSE)*(1+((RAND()*0.4)-0.2)))*'Generated data'!$B$6,VLOOKUP(B179,'Generated data'!$A$14:$J$23,2,FALSE)*(1+((RAND()*0.4)-0.2)))</f>
        <v>128.16499261868123</v>
      </c>
      <c r="F179" s="188">
        <f ca="1">VLOOKUP(B179,'Generated data'!$A$14:$J$23,3,FALSE)*(1+((RAND()*0.4)-0.2))</f>
        <v>105.23028645830519</v>
      </c>
      <c r="G179" s="189">
        <v>143.16999999999999</v>
      </c>
      <c r="H179" s="188">
        <f ca="1">VLOOKUP($B179,'Generated data'!$A$14:$J$23,5,FALSE)*(1+((RAND()*0.4)-0.2))</f>
        <v>113.41884299503687</v>
      </c>
      <c r="I179" s="188">
        <f ca="1">VLOOKUP($B179,'Generated data'!$A$14:$J$23,5,FALSE)*(1+((RAND()*0.4)-0.2))</f>
        <v>129.44319141808089</v>
      </c>
      <c r="J179" s="188">
        <f ca="1">VLOOKUP($B179,'Generated data'!$A$14:$J$23,7,FALSE)*(1+((RAND()*0.4)-0.2))</f>
        <v>268.68539587864058</v>
      </c>
      <c r="K179" s="186">
        <f t="shared" ca="1" si="50"/>
        <v>314.5519794075974</v>
      </c>
      <c r="L179" s="186">
        <f t="shared" ca="1" si="51"/>
        <v>314.5519794075974</v>
      </c>
      <c r="M179" s="188">
        <f ca="1">VLOOKUP($B179,'Generated data'!$A$14:$J$23,8,FALSE)*(1+((RAND()*0.4)-0.2))</f>
        <v>990.42358757120269</v>
      </c>
      <c r="N179" s="153"/>
      <c r="O179" s="144">
        <f ca="1">IF(Cockpit_monthly!$H$3=2,($Q$2*(($Q$4*J179+$Q$5*I179)*$Q$6+$Q$7)+$Q$3)*'Generated data'!$B$6,$Q$2*(($Q$4*J179+$Q$5*I179)*$Q$6+$Q$7)+$Q$3)</f>
        <v>148.34556311786278</v>
      </c>
      <c r="P179" s="144">
        <f t="shared" si="63"/>
        <v>110</v>
      </c>
      <c r="Q179" s="144">
        <f t="shared" si="64"/>
        <v>220</v>
      </c>
      <c r="R179" s="144">
        <f t="shared" ca="1" si="65"/>
        <v>-20.180570499181556</v>
      </c>
      <c r="S179" s="143"/>
      <c r="U179" s="25"/>
      <c r="V179" s="162">
        <f ca="1">IF(Cockpit_monthly!$H$3=2,($X$2*(($X$4*K179+$X$5*L179)*$X$6+$X$7)+$X$3)*'Generated data'!$B$6,$X$2*(($X$4*K179+$X$5*L179)*$X$6+$X$7)+$X$3)</f>
        <v>188.32301448631</v>
      </c>
      <c r="W179" s="162">
        <f t="shared" si="66"/>
        <v>110</v>
      </c>
      <c r="X179" s="162">
        <f t="shared" si="67"/>
        <v>220</v>
      </c>
      <c r="Y179" s="162">
        <f t="shared" ca="1" si="68"/>
        <v>-60.158021867628776</v>
      </c>
      <c r="Z179" s="161"/>
      <c r="AB179" s="153"/>
      <c r="AC179" s="144">
        <f t="shared" ca="1" si="72"/>
        <v>126.25661794425912</v>
      </c>
      <c r="AD179" s="144">
        <f t="shared" si="69"/>
        <v>110</v>
      </c>
      <c r="AE179" s="144">
        <f t="shared" si="70"/>
        <v>220</v>
      </c>
      <c r="AF179" s="144">
        <f t="shared" ca="1" si="71"/>
        <v>1.908374674422106</v>
      </c>
      <c r="AG179" s="143"/>
    </row>
    <row r="180" spans="1:33" s="124" customFormat="1">
      <c r="A180" s="138"/>
      <c r="B180" s="20"/>
      <c r="C180" s="20"/>
      <c r="D180" s="20"/>
      <c r="E180" s="40"/>
      <c r="F180" s="40"/>
      <c r="G180" s="40"/>
      <c r="H180" s="40"/>
      <c r="I180" s="40"/>
      <c r="J180" s="40"/>
      <c r="K180" s="127"/>
      <c r="L180" s="127"/>
      <c r="N180" s="152"/>
      <c r="O180" s="152"/>
      <c r="P180" s="152"/>
      <c r="Q180" s="152"/>
      <c r="R180" s="143"/>
      <c r="S180" s="143"/>
      <c r="U180" s="170"/>
      <c r="V180" s="170"/>
      <c r="W180" s="170"/>
      <c r="X180" s="170"/>
      <c r="Y180" s="161"/>
      <c r="Z180" s="161"/>
      <c r="AB180" s="152"/>
      <c r="AC180" s="152"/>
      <c r="AD180" s="152"/>
      <c r="AE180" s="152"/>
      <c r="AF180" s="143"/>
      <c r="AG180" s="143"/>
    </row>
    <row r="181" spans="1:33" s="124" customFormat="1">
      <c r="A181" s="138"/>
      <c r="B181" s="20"/>
      <c r="C181" s="20"/>
      <c r="D181" s="20"/>
      <c r="E181" s="40"/>
      <c r="F181" s="40"/>
      <c r="G181" s="40"/>
      <c r="H181" s="40"/>
      <c r="I181" s="40"/>
      <c r="J181" s="40"/>
      <c r="K181" s="127"/>
      <c r="L181" s="127"/>
      <c r="N181" s="152"/>
      <c r="O181" s="152"/>
      <c r="P181" s="152"/>
      <c r="Q181" s="152"/>
      <c r="R181" s="143"/>
      <c r="S181" s="143"/>
      <c r="U181" s="170"/>
      <c r="V181" s="170"/>
      <c r="W181" s="170"/>
      <c r="X181" s="170"/>
      <c r="Y181" s="161"/>
      <c r="Z181" s="161"/>
      <c r="AB181" s="152"/>
      <c r="AC181" s="152"/>
      <c r="AD181" s="152"/>
      <c r="AE181" s="152"/>
      <c r="AF181" s="143"/>
      <c r="AG181" s="143"/>
    </row>
    <row r="182" spans="1:33" customFormat="1">
      <c r="A182" s="40"/>
      <c r="N182" s="153"/>
      <c r="O182" s="153"/>
      <c r="P182" s="153"/>
      <c r="Q182" s="153"/>
      <c r="R182" s="153"/>
      <c r="S182" s="153"/>
      <c r="U182" s="25"/>
      <c r="V182" s="25"/>
      <c r="W182" s="25"/>
      <c r="X182" s="25"/>
      <c r="Y182" s="25"/>
      <c r="Z182" s="25"/>
      <c r="AB182" s="153"/>
      <c r="AC182" s="153"/>
      <c r="AD182" s="153"/>
      <c r="AE182" s="153"/>
      <c r="AF182" s="153"/>
      <c r="AG182" s="153"/>
    </row>
    <row r="183" spans="1:33" customFormat="1">
      <c r="A183" s="40"/>
      <c r="N183" s="153"/>
      <c r="O183" s="153"/>
      <c r="P183" s="153"/>
      <c r="Q183" s="153"/>
      <c r="R183" s="153"/>
      <c r="S183" s="153"/>
      <c r="U183" s="25"/>
      <c r="V183" s="25"/>
      <c r="W183" s="25"/>
      <c r="X183" s="25"/>
      <c r="Y183" s="25"/>
      <c r="Z183" s="25"/>
      <c r="AB183" s="153"/>
      <c r="AC183" s="153"/>
      <c r="AD183" s="153"/>
      <c r="AE183" s="153"/>
      <c r="AF183" s="153"/>
      <c r="AG183" s="153"/>
    </row>
    <row r="184" spans="1:33" customFormat="1">
      <c r="A184" s="48" t="s">
        <v>277</v>
      </c>
      <c r="N184" s="153"/>
      <c r="O184" s="153"/>
      <c r="P184" s="153"/>
      <c r="Q184" s="153"/>
      <c r="R184" s="153"/>
      <c r="S184" s="153"/>
      <c r="U184" s="25"/>
      <c r="V184" s="25"/>
      <c r="W184" s="25"/>
      <c r="X184" s="25"/>
      <c r="Y184" s="25"/>
      <c r="Z184" s="25"/>
      <c r="AB184" s="153"/>
      <c r="AC184" s="153"/>
      <c r="AD184" s="153"/>
      <c r="AE184" s="153"/>
      <c r="AF184" s="153"/>
      <c r="AG184" s="153"/>
    </row>
    <row r="185" spans="1:33" customFormat="1">
      <c r="A185" s="45" t="s">
        <v>91</v>
      </c>
      <c r="B185" s="45" t="s">
        <v>15</v>
      </c>
      <c r="C185" s="45" t="s">
        <v>16</v>
      </c>
      <c r="D185" s="45" t="s">
        <v>17</v>
      </c>
      <c r="E185" s="45" t="s">
        <v>29</v>
      </c>
      <c r="F185" s="45" t="s">
        <v>188</v>
      </c>
      <c r="G185" s="45" t="s">
        <v>189</v>
      </c>
      <c r="H185" s="45" t="s">
        <v>190</v>
      </c>
      <c r="I185" s="45" t="s">
        <v>181</v>
      </c>
      <c r="J185" s="45" t="s">
        <v>183</v>
      </c>
      <c r="K185" s="45" t="s">
        <v>182</v>
      </c>
      <c r="L185" s="45" t="s">
        <v>184</v>
      </c>
      <c r="M185" s="45" t="s">
        <v>185</v>
      </c>
      <c r="N185" s="198" t="s">
        <v>233</v>
      </c>
      <c r="O185" s="198" t="s">
        <v>221</v>
      </c>
      <c r="P185" s="198" t="s">
        <v>222</v>
      </c>
      <c r="Q185" s="198" t="s">
        <v>278</v>
      </c>
      <c r="R185" s="198" t="s">
        <v>40</v>
      </c>
      <c r="S185" s="198" t="s">
        <v>230</v>
      </c>
      <c r="T185" s="199"/>
      <c r="U185" s="200" t="s">
        <v>233</v>
      </c>
      <c r="V185" s="200" t="s">
        <v>221</v>
      </c>
      <c r="W185" s="200" t="s">
        <v>222</v>
      </c>
      <c r="X185" s="200" t="s">
        <v>278</v>
      </c>
      <c r="Y185" s="200" t="s">
        <v>40</v>
      </c>
      <c r="Z185" s="200" t="s">
        <v>230</v>
      </c>
      <c r="AA185" s="199"/>
      <c r="AB185" s="198" t="s">
        <v>233</v>
      </c>
      <c r="AC185" s="198" t="s">
        <v>221</v>
      </c>
      <c r="AD185" s="198" t="s">
        <v>222</v>
      </c>
      <c r="AE185" s="198" t="s">
        <v>278</v>
      </c>
      <c r="AF185" s="198" t="s">
        <v>40</v>
      </c>
      <c r="AG185" s="198" t="s">
        <v>230</v>
      </c>
    </row>
    <row r="186" spans="1:33" customFormat="1" hidden="1">
      <c r="A186" s="48" t="s">
        <v>91</v>
      </c>
      <c r="E186" s="196" t="s">
        <v>29</v>
      </c>
      <c r="N186" s="153" t="s">
        <v>228</v>
      </c>
      <c r="O186" s="153"/>
      <c r="P186" s="153"/>
      <c r="Q186" s="153"/>
      <c r="R186" s="153"/>
      <c r="S186" s="153"/>
      <c r="U186" s="25" t="s">
        <v>227</v>
      </c>
      <c r="V186" s="25"/>
      <c r="W186" s="25"/>
      <c r="X186" s="25"/>
      <c r="Y186" s="25"/>
      <c r="Z186" s="25"/>
      <c r="AB186" s="153" t="s">
        <v>226</v>
      </c>
      <c r="AC186" s="153"/>
      <c r="AD186" s="153"/>
      <c r="AE186" s="153"/>
      <c r="AF186" s="153"/>
      <c r="AG186" s="153"/>
    </row>
    <row r="187" spans="1:33" customFormat="1">
      <c r="A187" s="183" t="str">
        <f t="shared" ref="A187:A190" si="73">_xlfn.CONCAT("Q",C187," ",B187)</f>
        <v>Q1 2022</v>
      </c>
      <c r="B187" s="184">
        <v>2022</v>
      </c>
      <c r="C187" s="184">
        <v>1</v>
      </c>
      <c r="D187" s="190"/>
      <c r="E187" s="191">
        <f t="shared" ref="E187:J187" ca="1" si="74">SUMPRODUCT(($A$12:$A$179=$A187)*(E$12:E$179))/SUMPRODUCT(($A$12:$A$179=$A187)*1)</f>
        <v>239.85555555555536</v>
      </c>
      <c r="F187" s="191">
        <f t="shared" ca="1" si="74"/>
        <v>214.85555555555558</v>
      </c>
      <c r="G187" s="191">
        <f t="shared" ca="1" si="74"/>
        <v>158.32222222222222</v>
      </c>
      <c r="H187" s="191">
        <f t="shared" ca="1" si="74"/>
        <v>204.43999999999997</v>
      </c>
      <c r="I187" s="191">
        <f t="shared" ca="1" si="74"/>
        <v>283.66666666666669</v>
      </c>
      <c r="J187" s="191">
        <f t="shared" ca="1" si="74"/>
        <v>232</v>
      </c>
      <c r="K187" s="191"/>
      <c r="L187" s="191"/>
      <c r="M187" s="191">
        <f ca="1">SUMPRODUCT(($A$12:$A$179=$A187)*(M$12:M$179))/SUMPRODUCT(($A$12:$A$179=$A187)*1)</f>
        <v>825.41666666666663</v>
      </c>
      <c r="N187" s="155">
        <f t="shared" ref="N187:N218" ca="1" si="75">SUMPRODUCT(($A$12:$A$179=$A187)*(O$12:O$179))/SUMPRODUCT(($A$12:$A$179=$A187)*1)</f>
        <v>157.17750000000001</v>
      </c>
      <c r="O187" s="156">
        <f ca="1">N187*750000/4</f>
        <v>29470781.25</v>
      </c>
      <c r="P187" s="157">
        <f ca="1">$E187*750000/4</f>
        <v>44972916.666666627</v>
      </c>
      <c r="Q187" s="158">
        <f ca="1">P187-O187</f>
        <v>15502135.416666627</v>
      </c>
      <c r="R187" s="158">
        <f>IF(Cockpit_monthly!$H$3=2,($Q$8)*'Generated data'!$B$6,$Q$8)</f>
        <v>110</v>
      </c>
      <c r="S187" s="158">
        <f>IF(Cockpit_monthly!$H$3=2,($Q$9)*'Generated data'!$B$6,$Q$9)</f>
        <v>220</v>
      </c>
      <c r="U187" s="172">
        <f t="shared" ref="U187:U218" ca="1" si="76">SUMPRODUCT(($A$12:$A$179=$A187)*(V$12:V$179))/SUMPRODUCT(($A$12:$A$179=$A187)*1)</f>
        <v>166.893</v>
      </c>
      <c r="V187" s="173">
        <f ca="1">U187*750000/4</f>
        <v>31292437.5</v>
      </c>
      <c r="W187" s="174">
        <f ca="1">$E187*750000/4</f>
        <v>44972916.666666627</v>
      </c>
      <c r="X187" s="175">
        <f ca="1">W187-V187</f>
        <v>13680479.166666627</v>
      </c>
      <c r="Y187" s="175">
        <f>IF(Cockpit_monthly!$H$3=2,($X$8)*'Generated data'!$B$6,$X$8)</f>
        <v>110</v>
      </c>
      <c r="Z187" s="175">
        <f>IF(Cockpit_monthly!$H$3=2,($X$9)*'Generated data'!$B$6,$X$9)</f>
        <v>220</v>
      </c>
      <c r="AB187" s="155">
        <f t="shared" ref="AB187:AB218" ca="1" si="77">SUMPRODUCT(($A$12:$A$179=$A187)*(AC$12:AC$179))/SUMPRODUCT(($A$12:$A$179=$A187)*1)</f>
        <v>212.72666666666666</v>
      </c>
      <c r="AC187" s="156">
        <f ca="1">AB187*750000/4</f>
        <v>39886250</v>
      </c>
      <c r="AD187" s="157">
        <f ca="1">$E187*750000/4</f>
        <v>44972916.666666627</v>
      </c>
      <c r="AE187" s="158">
        <f ca="1">AD187-AC187</f>
        <v>5086666.6666666269</v>
      </c>
      <c r="AF187" s="158">
        <f>IF(Cockpit_monthly!$H$3=2,($AE$7)*'Generated data'!$B$6,$AE$7)</f>
        <v>110</v>
      </c>
      <c r="AG187" s="158">
        <f>IF(Cockpit_monthly!$H$3=2,($AE$8)*'Generated data'!$B$6,$AE$8)</f>
        <v>220</v>
      </c>
    </row>
    <row r="188" spans="1:33" customFormat="1">
      <c r="A188" s="183" t="str">
        <f t="shared" si="73"/>
        <v>Q2 2022</v>
      </c>
      <c r="B188" s="184">
        <v>2022</v>
      </c>
      <c r="C188" s="184">
        <v>2</v>
      </c>
      <c r="D188" s="190"/>
      <c r="E188" s="191">
        <f t="shared" ref="E188:E219" ca="1" si="78">SUMPRODUCT(($A$12:$A$179=$A188)*(E$12:E$179))/SUMPRODUCT(($A$12:$A$179=$A188)*1)</f>
        <v>259.44444444444434</v>
      </c>
      <c r="F188" s="191">
        <f t="shared" ref="F188:J242" ca="1" si="79">SUMPRODUCT(($A$12:$A$179=$A188)*(F$12:F$179))/SUMPRODUCT(($A$12:$A$179=$A188)*1)</f>
        <v>234.44444444444446</v>
      </c>
      <c r="G188" s="191">
        <f t="shared" ca="1" si="79"/>
        <v>148.40555555555557</v>
      </c>
      <c r="H188" s="191">
        <f t="shared" ca="1" si="79"/>
        <v>192.91666666666666</v>
      </c>
      <c r="I188" s="191">
        <f t="shared" ca="1" si="79"/>
        <v>386.36666666666662</v>
      </c>
      <c r="J188" s="191">
        <f t="shared" ca="1" si="79"/>
        <v>313.66666666666669</v>
      </c>
      <c r="K188" s="191"/>
      <c r="L188" s="191"/>
      <c r="M188" s="191">
        <f t="shared" ref="M188:M242" ca="1" si="80">SUMPRODUCT(($A$12:$A$179=$A188)*(M$12:M$179))/SUMPRODUCT(($A$12:$A$179=$A188)*1)</f>
        <v>968.4666666666667</v>
      </c>
      <c r="N188" s="155">
        <f t="shared" ca="1" si="75"/>
        <v>194.91949</v>
      </c>
      <c r="O188" s="156">
        <f t="shared" ref="O188:O242" ca="1" si="81">N188*750000/4</f>
        <v>36547404.375</v>
      </c>
      <c r="P188" s="157">
        <f t="shared" ref="P188:P242" ca="1" si="82">$E188*750000/4</f>
        <v>48645833.333333313</v>
      </c>
      <c r="Q188" s="158">
        <f t="shared" ref="Q188:Q242" ca="1" si="83">P188-O188</f>
        <v>12098428.958333313</v>
      </c>
      <c r="R188" s="158">
        <f>IF(Cockpit_monthly!$H$3=2,($Q$8)*'Generated data'!$B$6,$Q$8)</f>
        <v>110</v>
      </c>
      <c r="S188" s="158">
        <f>IF(Cockpit_monthly!$H$3=2,($Q$9)*'Generated data'!$B$6,$Q$9)</f>
        <v>220</v>
      </c>
      <c r="U188" s="172">
        <f t="shared" ca="1" si="76"/>
        <v>178.81773333333331</v>
      </c>
      <c r="V188" s="173">
        <f t="shared" ref="V188:V242" ca="1" si="84">U188*750000/4</f>
        <v>33528324.999999996</v>
      </c>
      <c r="W188" s="174">
        <f t="shared" ref="W188:W242" ca="1" si="85">$E188*750000/4</f>
        <v>48645833.333333313</v>
      </c>
      <c r="X188" s="175">
        <f t="shared" ref="X188:X242" ca="1" si="86">W188-V188</f>
        <v>15117508.333333317</v>
      </c>
      <c r="Y188" s="175">
        <f>IF(Cockpit_monthly!$H$3=2,($X$8)*'Generated data'!$B$6,$X$8)</f>
        <v>110</v>
      </c>
      <c r="Z188" s="175">
        <f>IF(Cockpit_monthly!$H$3=2,($X$9)*'Generated data'!$B$6,$X$9)</f>
        <v>220</v>
      </c>
      <c r="AB188" s="155">
        <f t="shared" ca="1" si="77"/>
        <v>223.68022222222223</v>
      </c>
      <c r="AC188" s="156">
        <f t="shared" ref="AC188:AC242" ca="1" si="87">AB188*750000/4</f>
        <v>41940041.666666664</v>
      </c>
      <c r="AD188" s="157">
        <f t="shared" ref="AD188:AD242" ca="1" si="88">$E188*750000/4</f>
        <v>48645833.333333313</v>
      </c>
      <c r="AE188" s="158">
        <f t="shared" ref="AE188:AE242" ca="1" si="89">AD188-AC188</f>
        <v>6705791.6666666493</v>
      </c>
      <c r="AF188" s="158">
        <f>IF(Cockpit_monthly!$H$3=2,($AE$7)*'Generated data'!$B$6,$AE$7)</f>
        <v>110</v>
      </c>
      <c r="AG188" s="158">
        <f>IF(Cockpit_monthly!$H$3=2,($AE$8)*'Generated data'!$B$6,$AE$8)</f>
        <v>220</v>
      </c>
    </row>
    <row r="189" spans="1:33" customFormat="1">
      <c r="A189" s="183" t="str">
        <f t="shared" si="73"/>
        <v>Q3 2022</v>
      </c>
      <c r="B189" s="184">
        <v>2022</v>
      </c>
      <c r="C189" s="184">
        <v>3</v>
      </c>
      <c r="D189" s="190"/>
      <c r="E189" s="191">
        <f t="shared" ca="1" si="78"/>
        <v>261.62222222222232</v>
      </c>
      <c r="F189" s="191">
        <f t="shared" ca="1" si="79"/>
        <v>236.62222222222223</v>
      </c>
      <c r="G189" s="191">
        <f t="shared" ca="1" si="79"/>
        <v>169.13888888888889</v>
      </c>
      <c r="H189" s="191">
        <f t="shared" ca="1" si="79"/>
        <v>210.01</v>
      </c>
      <c r="I189" s="191">
        <f t="shared" ca="1" si="79"/>
        <v>523.80000000000007</v>
      </c>
      <c r="J189" s="191">
        <f t="shared" ca="1" si="79"/>
        <v>440</v>
      </c>
      <c r="K189" s="191"/>
      <c r="L189" s="191"/>
      <c r="M189" s="191">
        <f t="shared" ca="1" si="80"/>
        <v>1207.6666666666667</v>
      </c>
      <c r="N189" s="155">
        <f t="shared" ca="1" si="75"/>
        <v>250.54506000000001</v>
      </c>
      <c r="O189" s="156">
        <f t="shared" ca="1" si="81"/>
        <v>46977198.75</v>
      </c>
      <c r="P189" s="157">
        <f t="shared" ca="1" si="82"/>
        <v>49054166.666666687</v>
      </c>
      <c r="Q189" s="158">
        <f t="shared" ca="1" si="83"/>
        <v>2076967.9166666865</v>
      </c>
      <c r="R189" s="158">
        <f>IF(Cockpit_monthly!$H$3=2,($Q$8)*'Generated data'!$B$6,$Q$8)</f>
        <v>110</v>
      </c>
      <c r="S189" s="158">
        <f>IF(Cockpit_monthly!$H$3=2,($Q$9)*'Generated data'!$B$6,$Q$9)</f>
        <v>220</v>
      </c>
      <c r="U189" s="172">
        <f t="shared" ca="1" si="76"/>
        <v>236.27692999999999</v>
      </c>
      <c r="V189" s="173">
        <f t="shared" ca="1" si="84"/>
        <v>44301924.375</v>
      </c>
      <c r="W189" s="174">
        <f t="shared" ca="1" si="85"/>
        <v>49054166.666666687</v>
      </c>
      <c r="X189" s="175">
        <f t="shared" ca="1" si="86"/>
        <v>4752242.2916666865</v>
      </c>
      <c r="Y189" s="175">
        <f>IF(Cockpit_monthly!$H$3=2,($X$8)*'Generated data'!$B$6,$X$8)</f>
        <v>110</v>
      </c>
      <c r="Z189" s="175">
        <f>IF(Cockpit_monthly!$H$3=2,($X$9)*'Generated data'!$B$6,$X$9)</f>
        <v>220</v>
      </c>
      <c r="AB189" s="155">
        <f t="shared" ca="1" si="77"/>
        <v>230.76222222222225</v>
      </c>
      <c r="AC189" s="156">
        <f t="shared" ca="1" si="87"/>
        <v>43267916.666666672</v>
      </c>
      <c r="AD189" s="157">
        <f t="shared" ca="1" si="88"/>
        <v>49054166.666666687</v>
      </c>
      <c r="AE189" s="158">
        <f t="shared" ca="1" si="89"/>
        <v>5786250.0000000149</v>
      </c>
      <c r="AF189" s="158">
        <f>IF(Cockpit_monthly!$H$3=2,($AE$7)*'Generated data'!$B$6,$AE$7)</f>
        <v>110</v>
      </c>
      <c r="AG189" s="158">
        <f>IF(Cockpit_monthly!$H$3=2,($AE$8)*'Generated data'!$B$6,$AE$8)</f>
        <v>220</v>
      </c>
    </row>
    <row r="190" spans="1:33" customFormat="1">
      <c r="A190" s="183" t="str">
        <f t="shared" si="73"/>
        <v>Q4 2022</v>
      </c>
      <c r="B190" s="184">
        <v>2022</v>
      </c>
      <c r="C190" s="184">
        <v>4</v>
      </c>
      <c r="D190" s="190"/>
      <c r="E190" s="191">
        <f t="shared" ca="1" si="78"/>
        <v>188.14444444444436</v>
      </c>
      <c r="F190" s="191">
        <f t="shared" ca="1" si="79"/>
        <v>163.14444444444447</v>
      </c>
      <c r="G190" s="191">
        <f t="shared" ca="1" si="79"/>
        <v>149.63333333333333</v>
      </c>
      <c r="H190" s="191">
        <f t="shared" ca="1" si="79"/>
        <v>142.31999999999996</v>
      </c>
      <c r="I190" s="191">
        <f t="shared" ca="1" si="79"/>
        <v>189.93333333333331</v>
      </c>
      <c r="J190" s="191">
        <f t="shared" ca="1" si="79"/>
        <v>289.33333333333331</v>
      </c>
      <c r="K190" s="191"/>
      <c r="L190" s="191"/>
      <c r="M190" s="191">
        <f t="shared" ca="1" si="80"/>
        <v>922.41666666666663</v>
      </c>
      <c r="N190" s="155">
        <f t="shared" ca="1" si="75"/>
        <v>162.33122</v>
      </c>
      <c r="O190" s="156">
        <f t="shared" ca="1" si="81"/>
        <v>30437103.75</v>
      </c>
      <c r="P190" s="157">
        <f t="shared" ca="1" si="82"/>
        <v>35277083.333333321</v>
      </c>
      <c r="Q190" s="158">
        <f t="shared" ca="1" si="83"/>
        <v>4839979.5833333209</v>
      </c>
      <c r="R190" s="158">
        <f>IF(Cockpit_monthly!$H$3=2,($Q$8)*'Generated data'!$B$6,$Q$8)</f>
        <v>110</v>
      </c>
      <c r="S190" s="158">
        <f>IF(Cockpit_monthly!$H$3=2,($Q$9)*'Generated data'!$B$6,$Q$9)</f>
        <v>220</v>
      </c>
      <c r="U190" s="172">
        <f t="shared" ca="1" si="76"/>
        <v>241.27191999999999</v>
      </c>
      <c r="V190" s="173">
        <f t="shared" ca="1" si="84"/>
        <v>45238485</v>
      </c>
      <c r="W190" s="174">
        <f t="shared" ca="1" si="85"/>
        <v>35277083.333333321</v>
      </c>
      <c r="X190" s="175">
        <f t="shared" ca="1" si="86"/>
        <v>-9961401.6666666791</v>
      </c>
      <c r="Y190" s="175">
        <f>IF(Cockpit_monthly!$H$3=2,($X$8)*'Generated data'!$B$6,$X$8)</f>
        <v>110</v>
      </c>
      <c r="Z190" s="175">
        <f>IF(Cockpit_monthly!$H$3=2,($X$9)*'Generated data'!$B$6,$X$9)</f>
        <v>220</v>
      </c>
      <c r="AB190" s="155">
        <f t="shared" ca="1" si="77"/>
        <v>206.35311111111113</v>
      </c>
      <c r="AC190" s="156">
        <f t="shared" ca="1" si="87"/>
        <v>38691208.333333336</v>
      </c>
      <c r="AD190" s="157">
        <f t="shared" ca="1" si="88"/>
        <v>35277083.333333321</v>
      </c>
      <c r="AE190" s="158">
        <f t="shared" ca="1" si="89"/>
        <v>-3414125.0000000149</v>
      </c>
      <c r="AF190" s="158">
        <f>IF(Cockpit_monthly!$H$3=2,($AE$7)*'Generated data'!$B$6,$AE$7)</f>
        <v>110</v>
      </c>
      <c r="AG190" s="158">
        <f>IF(Cockpit_monthly!$H$3=2,($AE$8)*'Generated data'!$B$6,$AE$8)</f>
        <v>220</v>
      </c>
    </row>
    <row r="191" spans="1:33" customFormat="1">
      <c r="A191" s="183" t="str">
        <f t="shared" ref="A191:A242" si="90">_xlfn.CONCAT("Q",C191," ",B191)</f>
        <v>Q1 2023</v>
      </c>
      <c r="B191" s="184">
        <v>2023</v>
      </c>
      <c r="C191" s="184">
        <v>1</v>
      </c>
      <c r="D191" s="190"/>
      <c r="E191" s="191">
        <f t="shared" ca="1" si="78"/>
        <v>133.52362204724432</v>
      </c>
      <c r="F191" s="191">
        <f t="shared" ca="1" si="79"/>
        <v>50.24444444444444</v>
      </c>
      <c r="G191" s="191">
        <f t="shared" ca="1" si="79"/>
        <v>90.811111111111117</v>
      </c>
      <c r="H191" s="191">
        <f t="shared" ca="1" si="79"/>
        <v>85.703333333333333</v>
      </c>
      <c r="I191" s="191">
        <f t="shared" ca="1" si="79"/>
        <v>162.86666666666667</v>
      </c>
      <c r="J191" s="191">
        <f t="shared" ca="1" si="79"/>
        <v>177</v>
      </c>
      <c r="K191" s="191"/>
      <c r="L191" s="191"/>
      <c r="M191" s="191">
        <f t="shared" ca="1" si="80"/>
        <v>688.33333333333337</v>
      </c>
      <c r="N191" s="155">
        <f t="shared" ca="1" si="75"/>
        <v>125.11404</v>
      </c>
      <c r="O191" s="156">
        <f t="shared" ca="1" si="81"/>
        <v>23458882.5</v>
      </c>
      <c r="P191" s="157">
        <f t="shared" ca="1" si="82"/>
        <v>25035679.133858308</v>
      </c>
      <c r="Q191" s="158">
        <f t="shared" ca="1" si="83"/>
        <v>1576796.6338583082</v>
      </c>
      <c r="R191" s="158">
        <f>IF(Cockpit_monthly!$H$3=2,($Q$8)*'Generated data'!$B$6,$Q$8)</f>
        <v>110</v>
      </c>
      <c r="S191" s="158">
        <f>IF(Cockpit_monthly!$H$3=2,($Q$9)*'Generated data'!$B$6,$Q$9)</f>
        <v>220</v>
      </c>
      <c r="U191" s="172">
        <f t="shared" ca="1" si="76"/>
        <v>120.20327999999999</v>
      </c>
      <c r="V191" s="173">
        <f t="shared" ca="1" si="84"/>
        <v>22538115</v>
      </c>
      <c r="W191" s="174">
        <f t="shared" ca="1" si="85"/>
        <v>25035679.133858308</v>
      </c>
      <c r="X191" s="175">
        <f t="shared" ca="1" si="86"/>
        <v>2497564.1338583082</v>
      </c>
      <c r="Y191" s="175">
        <f>IF(Cockpit_monthly!$H$3=2,($X$8)*'Generated data'!$B$6,$X$8)</f>
        <v>110</v>
      </c>
      <c r="Z191" s="175">
        <f>IF(Cockpit_monthly!$H$3=2,($X$9)*'Generated data'!$B$6,$X$9)</f>
        <v>220</v>
      </c>
      <c r="AB191" s="155">
        <f t="shared" ca="1" si="77"/>
        <v>77.377976377952777</v>
      </c>
      <c r="AC191" s="156">
        <f t="shared" ca="1" si="87"/>
        <v>14508370.570866145</v>
      </c>
      <c r="AD191" s="157">
        <f t="shared" ca="1" si="88"/>
        <v>25035679.133858308</v>
      </c>
      <c r="AE191" s="158">
        <f t="shared" ca="1" si="89"/>
        <v>10527308.562992163</v>
      </c>
      <c r="AF191" s="158">
        <f>IF(Cockpit_monthly!$H$3=2,($AE$7)*'Generated data'!$B$6,$AE$7)</f>
        <v>110</v>
      </c>
      <c r="AG191" s="158">
        <f>IF(Cockpit_monthly!$H$3=2,($AE$8)*'Generated data'!$B$6,$AE$8)</f>
        <v>220</v>
      </c>
    </row>
    <row r="192" spans="1:33" customFormat="1">
      <c r="A192" s="183" t="str">
        <f t="shared" si="90"/>
        <v>Q2 2023</v>
      </c>
      <c r="B192" s="184">
        <v>2023</v>
      </c>
      <c r="C192" s="184">
        <v>2</v>
      </c>
      <c r="D192" s="190"/>
      <c r="E192" s="191">
        <f t="shared" ca="1" si="78"/>
        <v>93.425196850393704</v>
      </c>
      <c r="F192" s="191">
        <f t="shared" ca="1" si="79"/>
        <v>35.155555555555559</v>
      </c>
      <c r="G192" s="191">
        <f t="shared" ca="1" si="79"/>
        <v>75.5</v>
      </c>
      <c r="H192" s="191">
        <f t="shared" ca="1" si="79"/>
        <v>71</v>
      </c>
      <c r="I192" s="191">
        <f t="shared" ca="1" si="79"/>
        <v>115</v>
      </c>
      <c r="J192" s="191">
        <f t="shared" ca="1" si="79"/>
        <v>151</v>
      </c>
      <c r="K192" s="191"/>
      <c r="L192" s="191"/>
      <c r="M192" s="191">
        <f t="shared" ca="1" si="80"/>
        <v>561.11666666666667</v>
      </c>
      <c r="N192" s="155">
        <f t="shared" ca="1" si="75"/>
        <v>111.14580000000001</v>
      </c>
      <c r="O192" s="156">
        <f t="shared" ca="1" si="81"/>
        <v>20839837.5</v>
      </c>
      <c r="P192" s="157">
        <f t="shared" ca="1" si="82"/>
        <v>17517224.409448821</v>
      </c>
      <c r="Q192" s="158">
        <f t="shared" ca="1" si="83"/>
        <v>-3322613.0905511789</v>
      </c>
      <c r="R192" s="158">
        <f>IF(Cockpit_monthly!$H$3=2,($Q$8)*'Generated data'!$B$6,$Q$8)</f>
        <v>110</v>
      </c>
      <c r="S192" s="158">
        <f>IF(Cockpit_monthly!$H$3=2,($Q$9)*'Generated data'!$B$6,$Q$9)</f>
        <v>220</v>
      </c>
      <c r="U192" s="172">
        <f t="shared" ca="1" si="76"/>
        <v>115.01732999999997</v>
      </c>
      <c r="V192" s="173">
        <f t="shared" ca="1" si="84"/>
        <v>21565749.374999996</v>
      </c>
      <c r="W192" s="174">
        <f t="shared" ca="1" si="85"/>
        <v>17517224.409448821</v>
      </c>
      <c r="X192" s="175">
        <f t="shared" ca="1" si="86"/>
        <v>-4048524.9655511752</v>
      </c>
      <c r="Y192" s="175">
        <f>IF(Cockpit_monthly!$H$3=2,($X$8)*'Generated data'!$B$6,$X$8)</f>
        <v>110</v>
      </c>
      <c r="Z192" s="175">
        <f>IF(Cockpit_monthly!$H$3=2,($X$9)*'Generated data'!$B$6,$X$9)</f>
        <v>220</v>
      </c>
      <c r="AB192" s="155">
        <f t="shared" ca="1" si="77"/>
        <v>46.430889763779533</v>
      </c>
      <c r="AC192" s="156">
        <f t="shared" ca="1" si="87"/>
        <v>8705791.830708662</v>
      </c>
      <c r="AD192" s="157">
        <f t="shared" ca="1" si="88"/>
        <v>17517224.409448821</v>
      </c>
      <c r="AE192" s="158">
        <f t="shared" ca="1" si="89"/>
        <v>8811432.578740159</v>
      </c>
      <c r="AF192" s="158">
        <f>IF(Cockpit_monthly!$H$3=2,($AE$7)*'Generated data'!$B$6,$AE$7)</f>
        <v>110</v>
      </c>
      <c r="AG192" s="158">
        <f>IF(Cockpit_monthly!$H$3=2,($AE$8)*'Generated data'!$B$6,$AE$8)</f>
        <v>220</v>
      </c>
    </row>
    <row r="193" spans="1:33" customFormat="1">
      <c r="A193" s="183" t="str">
        <f t="shared" si="90"/>
        <v>Q3 2023</v>
      </c>
      <c r="B193" s="184">
        <v>2023</v>
      </c>
      <c r="C193" s="184">
        <v>3</v>
      </c>
      <c r="D193" s="190"/>
      <c r="E193" s="191">
        <f t="shared" ca="1" si="78"/>
        <v>87.755905511811036</v>
      </c>
      <c r="F193" s="191">
        <f t="shared" ca="1" si="79"/>
        <v>43.4</v>
      </c>
      <c r="G193" s="191">
        <f t="shared" ca="1" si="79"/>
        <v>73.222222222222229</v>
      </c>
      <c r="H193" s="191">
        <f t="shared" ca="1" si="79"/>
        <v>76.083333333333329</v>
      </c>
      <c r="I193" s="191">
        <f t="shared" ca="1" si="79"/>
        <v>118.21666666666665</v>
      </c>
      <c r="J193" s="191">
        <f t="shared" ca="1" si="79"/>
        <v>101</v>
      </c>
      <c r="K193" s="191"/>
      <c r="L193" s="191"/>
      <c r="M193" s="191">
        <f t="shared" ca="1" si="80"/>
        <v>523.73333333333335</v>
      </c>
      <c r="N193" s="155">
        <f t="shared" ca="1" si="75"/>
        <v>96.54478499999999</v>
      </c>
      <c r="O193" s="156">
        <f t="shared" ca="1" si="81"/>
        <v>18102147.1875</v>
      </c>
      <c r="P193" s="157">
        <f t="shared" ca="1" si="82"/>
        <v>16454232.28346457</v>
      </c>
      <c r="Q193" s="158">
        <f t="shared" ca="1" si="83"/>
        <v>-1647914.9040354304</v>
      </c>
      <c r="R193" s="158">
        <f>IF(Cockpit_monthly!$H$3=2,($Q$8)*'Generated data'!$B$6,$Q$8)</f>
        <v>110</v>
      </c>
      <c r="S193" s="158">
        <f>IF(Cockpit_monthly!$H$3=2,($Q$9)*'Generated data'!$B$6,$Q$9)</f>
        <v>220</v>
      </c>
      <c r="U193" s="172">
        <f t="shared" ca="1" si="76"/>
        <v>96.503706666666673</v>
      </c>
      <c r="V193" s="173">
        <f t="shared" ca="1" si="84"/>
        <v>18094445</v>
      </c>
      <c r="W193" s="174">
        <f t="shared" ca="1" si="85"/>
        <v>16454232.28346457</v>
      </c>
      <c r="X193" s="175">
        <f t="shared" ca="1" si="86"/>
        <v>-1640212.7165354304</v>
      </c>
      <c r="Y193" s="175">
        <f>IF(Cockpit_monthly!$H$3=2,($X$8)*'Generated data'!$B$6,$X$8)</f>
        <v>110</v>
      </c>
      <c r="Z193" s="175">
        <f>IF(Cockpit_monthly!$H$3=2,($X$9)*'Generated data'!$B$6,$X$9)</f>
        <v>220</v>
      </c>
      <c r="AB193" s="155">
        <f t="shared" ca="1" si="77"/>
        <v>42.607703412073498</v>
      </c>
      <c r="AC193" s="156">
        <f t="shared" ca="1" si="87"/>
        <v>7988944.3897637809</v>
      </c>
      <c r="AD193" s="157">
        <f t="shared" ca="1" si="88"/>
        <v>16454232.28346457</v>
      </c>
      <c r="AE193" s="158">
        <f t="shared" ca="1" si="89"/>
        <v>8465287.8937007897</v>
      </c>
      <c r="AF193" s="158">
        <f>IF(Cockpit_monthly!$H$3=2,($AE$7)*'Generated data'!$B$6,$AE$7)</f>
        <v>110</v>
      </c>
      <c r="AG193" s="158">
        <f>IF(Cockpit_monthly!$H$3=2,($AE$8)*'Generated data'!$B$6,$AE$8)</f>
        <v>220</v>
      </c>
    </row>
    <row r="194" spans="1:33" customFormat="1">
      <c r="A194" s="183" t="str">
        <f t="shared" si="90"/>
        <v>Q4 2023</v>
      </c>
      <c r="B194" s="184">
        <v>2023</v>
      </c>
      <c r="C194" s="184">
        <v>4</v>
      </c>
      <c r="D194" s="190"/>
      <c r="E194" s="191">
        <f t="shared" ca="1" si="78"/>
        <v>98.333333333333329</v>
      </c>
      <c r="F194" s="191">
        <f t="shared" ca="1" si="79"/>
        <v>77.861111111111114</v>
      </c>
      <c r="G194" s="191">
        <f t="shared" ca="1" si="79"/>
        <v>78.777777777777771</v>
      </c>
      <c r="H194" s="191">
        <f t="shared" ca="1" si="79"/>
        <v>92.23</v>
      </c>
      <c r="I194" s="191">
        <f t="shared" ca="1" si="79"/>
        <v>120.95555555555556</v>
      </c>
      <c r="J194" s="191">
        <f t="shared" ca="1" si="79"/>
        <v>128.66666666666666</v>
      </c>
      <c r="K194" s="191"/>
      <c r="L194" s="191"/>
      <c r="M194" s="191">
        <f t="shared" ca="1" si="80"/>
        <v>588.8888888888888</v>
      </c>
      <c r="N194" s="155">
        <f t="shared" ca="1" si="75"/>
        <v>105.20558</v>
      </c>
      <c r="O194" s="156">
        <f t="shared" ca="1" si="81"/>
        <v>19726046.25</v>
      </c>
      <c r="P194" s="157">
        <f t="shared" ca="1" si="82"/>
        <v>18437500</v>
      </c>
      <c r="Q194" s="158">
        <f t="shared" ca="1" si="83"/>
        <v>-1288546.25</v>
      </c>
      <c r="R194" s="158">
        <f>IF(Cockpit_monthly!$H$3=2,($Q$8)*'Generated data'!$B$6,$Q$8)</f>
        <v>110</v>
      </c>
      <c r="S194" s="158">
        <f>IF(Cockpit_monthly!$H$3=2,($Q$9)*'Generated data'!$B$6,$Q$9)</f>
        <v>220</v>
      </c>
      <c r="U194" s="172">
        <f t="shared" ca="1" si="76"/>
        <v>99.149683333333314</v>
      </c>
      <c r="V194" s="173">
        <f t="shared" ca="1" si="84"/>
        <v>18590565.624999996</v>
      </c>
      <c r="W194" s="174">
        <f t="shared" ca="1" si="85"/>
        <v>18437500</v>
      </c>
      <c r="X194" s="175">
        <f t="shared" ca="1" si="86"/>
        <v>-153065.62499999627</v>
      </c>
      <c r="Y194" s="175">
        <f>IF(Cockpit_monthly!$H$3=2,($X$8)*'Generated data'!$B$6,$X$8)</f>
        <v>110</v>
      </c>
      <c r="Z194" s="175">
        <f>IF(Cockpit_monthly!$H$3=2,($X$9)*'Generated data'!$B$6,$X$9)</f>
        <v>220</v>
      </c>
      <c r="AB194" s="155">
        <f t="shared" ca="1" si="77"/>
        <v>83.038499999999999</v>
      </c>
      <c r="AC194" s="156">
        <f t="shared" ca="1" si="87"/>
        <v>15569718.75</v>
      </c>
      <c r="AD194" s="157">
        <f t="shared" ca="1" si="88"/>
        <v>18437500</v>
      </c>
      <c r="AE194" s="158">
        <f t="shared" ca="1" si="89"/>
        <v>2867781.25</v>
      </c>
      <c r="AF194" s="158">
        <f>IF(Cockpit_monthly!$H$3=2,($AE$7)*'Generated data'!$B$6,$AE$7)</f>
        <v>110</v>
      </c>
      <c r="AG194" s="158">
        <f>IF(Cockpit_monthly!$H$3=2,($AE$8)*'Generated data'!$B$6,$AE$8)</f>
        <v>220</v>
      </c>
    </row>
    <row r="195" spans="1:33" customFormat="1">
      <c r="A195" s="183" t="str">
        <f t="shared" si="90"/>
        <v>Q1 2024</v>
      </c>
      <c r="B195" s="184">
        <v>2024</v>
      </c>
      <c r="C195" s="184">
        <v>1</v>
      </c>
      <c r="D195" s="190"/>
      <c r="E195" s="191">
        <f t="shared" ca="1" si="78"/>
        <v>81.666666666666671</v>
      </c>
      <c r="F195" s="191">
        <f t="shared" ca="1" si="79"/>
        <v>66.966666666666669</v>
      </c>
      <c r="G195" s="191">
        <f t="shared" ca="1" si="79"/>
        <v>83.583333333333329</v>
      </c>
      <c r="H195" s="191">
        <f t="shared" ca="1" si="79"/>
        <v>87.90333333333335</v>
      </c>
      <c r="I195" s="191">
        <f t="shared" ca="1" si="79"/>
        <v>113.06666666666666</v>
      </c>
      <c r="J195" s="191">
        <f t="shared" ca="1" si="79"/>
        <v>118.33333333333333</v>
      </c>
      <c r="K195" s="191"/>
      <c r="L195" s="191"/>
      <c r="M195" s="191">
        <f t="shared" ca="1" si="80"/>
        <v>580.5</v>
      </c>
      <c r="N195" s="155">
        <f t="shared" ca="1" si="75"/>
        <v>101.08718</v>
      </c>
      <c r="O195" s="156">
        <f t="shared" ca="1" si="81"/>
        <v>18953846.25</v>
      </c>
      <c r="P195" s="157">
        <f t="shared" ca="1" si="82"/>
        <v>15312500</v>
      </c>
      <c r="Q195" s="158">
        <f t="shared" ca="1" si="83"/>
        <v>-3641346.25</v>
      </c>
      <c r="R195" s="158">
        <f>IF(Cockpit_monthly!$H$3=2,($Q$8)*'Generated data'!$B$6,$Q$8)</f>
        <v>110</v>
      </c>
      <c r="S195" s="158">
        <f>IF(Cockpit_monthly!$H$3=2,($Q$9)*'Generated data'!$B$6,$Q$9)</f>
        <v>220</v>
      </c>
      <c r="U195" s="172">
        <f t="shared" ca="1" si="76"/>
        <v>97.404093333333321</v>
      </c>
      <c r="V195" s="173">
        <f t="shared" ca="1" si="84"/>
        <v>18263267.499999996</v>
      </c>
      <c r="W195" s="174">
        <f t="shared" ca="1" si="85"/>
        <v>15312500</v>
      </c>
      <c r="X195" s="175">
        <f t="shared" ca="1" si="86"/>
        <v>-2950767.4999999963</v>
      </c>
      <c r="Y195" s="175">
        <f>IF(Cockpit_monthly!$H$3=2,($X$8)*'Generated data'!$B$6,$X$8)</f>
        <v>110</v>
      </c>
      <c r="Z195" s="175">
        <f>IF(Cockpit_monthly!$H$3=2,($X$9)*'Generated data'!$B$6,$X$9)</f>
        <v>220</v>
      </c>
      <c r="AB195" s="155">
        <f t="shared" ca="1" si="77"/>
        <v>69.057333333333347</v>
      </c>
      <c r="AC195" s="156">
        <f t="shared" ca="1" si="87"/>
        <v>12948250.000000002</v>
      </c>
      <c r="AD195" s="157">
        <f t="shared" ca="1" si="88"/>
        <v>15312500</v>
      </c>
      <c r="AE195" s="158">
        <f t="shared" ca="1" si="89"/>
        <v>2364249.9999999981</v>
      </c>
      <c r="AF195" s="158">
        <f>IF(Cockpit_monthly!$H$3=2,($AE$7)*'Generated data'!$B$6,$AE$7)</f>
        <v>110</v>
      </c>
      <c r="AG195" s="158">
        <f>IF(Cockpit_monthly!$H$3=2,($AE$8)*'Generated data'!$B$6,$AE$8)</f>
        <v>220</v>
      </c>
    </row>
    <row r="196" spans="1:33" customFormat="1">
      <c r="A196" s="183" t="str">
        <f t="shared" si="90"/>
        <v>Q2 2024</v>
      </c>
      <c r="B196" s="184">
        <v>2024</v>
      </c>
      <c r="C196" s="184">
        <v>2</v>
      </c>
      <c r="D196" s="190"/>
      <c r="E196" s="191">
        <f t="shared" ca="1" si="78"/>
        <v>115.83333333333333</v>
      </c>
      <c r="F196" s="191">
        <f t="shared" ca="1" si="79"/>
        <v>90.566666666666663</v>
      </c>
      <c r="G196" s="191">
        <f t="shared" ca="1" si="79"/>
        <v>89.344444444444449</v>
      </c>
      <c r="H196" s="191">
        <f t="shared" ca="1" si="79"/>
        <v>103.24</v>
      </c>
      <c r="I196" s="191">
        <f t="shared" ca="1" si="79"/>
        <v>123.56666666666666</v>
      </c>
      <c r="J196" s="191">
        <f t="shared" ca="1" si="79"/>
        <v>120</v>
      </c>
      <c r="K196" s="191"/>
      <c r="L196" s="191"/>
      <c r="M196" s="191">
        <f t="shared" ca="1" si="80"/>
        <v>553.41666666666663</v>
      </c>
      <c r="N196" s="155">
        <f t="shared" ca="1" si="75"/>
        <v>102.93903</v>
      </c>
      <c r="O196" s="156">
        <f t="shared" ca="1" si="81"/>
        <v>19301068.125</v>
      </c>
      <c r="P196" s="157">
        <f t="shared" ca="1" si="82"/>
        <v>21718750</v>
      </c>
      <c r="Q196" s="158">
        <f t="shared" ca="1" si="83"/>
        <v>2417681.875</v>
      </c>
      <c r="R196" s="158">
        <f>IF(Cockpit_monthly!$H$3=2,($Q$8)*'Generated data'!$B$6,$Q$8)</f>
        <v>110</v>
      </c>
      <c r="S196" s="158">
        <f>IF(Cockpit_monthly!$H$3=2,($Q$9)*'Generated data'!$B$6,$Q$9)</f>
        <v>220</v>
      </c>
      <c r="U196" s="172">
        <f t="shared" ca="1" si="76"/>
        <v>97.578626666666651</v>
      </c>
      <c r="V196" s="173">
        <f t="shared" ca="1" si="84"/>
        <v>18295992.499999996</v>
      </c>
      <c r="W196" s="174">
        <f t="shared" ca="1" si="85"/>
        <v>21718750</v>
      </c>
      <c r="X196" s="175">
        <f t="shared" ca="1" si="86"/>
        <v>3422757.5000000037</v>
      </c>
      <c r="Y196" s="175">
        <f>IF(Cockpit_monthly!$H$3=2,($X$8)*'Generated data'!$B$6,$X$8)</f>
        <v>110</v>
      </c>
      <c r="Z196" s="175">
        <f>IF(Cockpit_monthly!$H$3=2,($X$9)*'Generated data'!$B$6,$X$9)</f>
        <v>220</v>
      </c>
      <c r="AB196" s="155">
        <f t="shared" ca="1" si="77"/>
        <v>86.787999999999997</v>
      </c>
      <c r="AC196" s="156">
        <f t="shared" ca="1" si="87"/>
        <v>16272750</v>
      </c>
      <c r="AD196" s="157">
        <f t="shared" ca="1" si="88"/>
        <v>21718750</v>
      </c>
      <c r="AE196" s="158">
        <f t="shared" ca="1" si="89"/>
        <v>5446000</v>
      </c>
      <c r="AF196" s="158">
        <f>IF(Cockpit_monthly!$H$3=2,($AE$7)*'Generated data'!$B$6,$AE$7)</f>
        <v>110</v>
      </c>
      <c r="AG196" s="158">
        <f>IF(Cockpit_monthly!$H$3=2,($AE$8)*'Generated data'!$B$6,$AE$8)</f>
        <v>220</v>
      </c>
    </row>
    <row r="197" spans="1:33" customFormat="1">
      <c r="A197" s="183" t="str">
        <f t="shared" si="90"/>
        <v>Q3 2024</v>
      </c>
      <c r="B197" s="184">
        <v>2024</v>
      </c>
      <c r="C197" s="184">
        <v>3</v>
      </c>
      <c r="D197" s="190"/>
      <c r="E197" s="191">
        <f t="shared" ca="1" si="78"/>
        <v>125.83333333333333</v>
      </c>
      <c r="F197" s="191">
        <f t="shared" ca="1" si="79"/>
        <v>102.55555555555556</v>
      </c>
      <c r="G197" s="191">
        <f t="shared" ca="1" si="79"/>
        <v>101.60000000000001</v>
      </c>
      <c r="H197" s="191">
        <f t="shared" ca="1" si="79"/>
        <v>124.97333333333331</v>
      </c>
      <c r="I197" s="191">
        <f t="shared" ca="1" si="79"/>
        <v>149.56666666666666</v>
      </c>
      <c r="J197" s="191">
        <f t="shared" ca="1" si="79"/>
        <v>119.16666666666667</v>
      </c>
      <c r="K197" s="191"/>
      <c r="L197" s="191"/>
      <c r="M197" s="191">
        <f t="shared" ca="1" si="80"/>
        <v>600.48333333333335</v>
      </c>
      <c r="N197" s="155">
        <f t="shared" ca="1" si="75"/>
        <v>106.03498</v>
      </c>
      <c r="O197" s="156">
        <f t="shared" ca="1" si="81"/>
        <v>19881558.75</v>
      </c>
      <c r="P197" s="157">
        <f t="shared" ca="1" si="82"/>
        <v>23593750</v>
      </c>
      <c r="Q197" s="158">
        <f t="shared" ca="1" si="83"/>
        <v>3712191.25</v>
      </c>
      <c r="R197" s="158">
        <f>IF(Cockpit_monthly!$H$3=2,($Q$8)*'Generated data'!$B$6,$Q$8)</f>
        <v>110</v>
      </c>
      <c r="S197" s="158">
        <f>IF(Cockpit_monthly!$H$3=2,($Q$9)*'Generated data'!$B$6,$Q$9)</f>
        <v>220</v>
      </c>
      <c r="U197" s="172">
        <f t="shared" ca="1" si="76"/>
        <v>100.94609333333334</v>
      </c>
      <c r="V197" s="173">
        <f t="shared" ca="1" si="84"/>
        <v>18927392.5</v>
      </c>
      <c r="W197" s="174">
        <f t="shared" ca="1" si="85"/>
        <v>23593750</v>
      </c>
      <c r="X197" s="175">
        <f t="shared" ca="1" si="86"/>
        <v>4666357.5</v>
      </c>
      <c r="Y197" s="175">
        <f>IF(Cockpit_monthly!$H$3=2,($X$8)*'Generated data'!$B$6,$X$8)</f>
        <v>110</v>
      </c>
      <c r="Z197" s="175">
        <f>IF(Cockpit_monthly!$H$3=2,($X$9)*'Generated data'!$B$6,$X$9)</f>
        <v>220</v>
      </c>
      <c r="AB197" s="155">
        <f t="shared" ca="1" si="77"/>
        <v>104.90966666666667</v>
      </c>
      <c r="AC197" s="156">
        <f t="shared" ca="1" si="87"/>
        <v>19670562.5</v>
      </c>
      <c r="AD197" s="157">
        <f t="shared" ca="1" si="88"/>
        <v>23593750</v>
      </c>
      <c r="AE197" s="158">
        <f t="shared" ca="1" si="89"/>
        <v>3923187.5</v>
      </c>
      <c r="AF197" s="158">
        <f>IF(Cockpit_monthly!$H$3=2,($AE$7)*'Generated data'!$B$6,$AE$7)</f>
        <v>110</v>
      </c>
      <c r="AG197" s="158">
        <f>IF(Cockpit_monthly!$H$3=2,($AE$8)*'Generated data'!$B$6,$AE$8)</f>
        <v>220</v>
      </c>
    </row>
    <row r="198" spans="1:33" customFormat="1">
      <c r="A198" s="183" t="str">
        <f t="shared" si="90"/>
        <v>Q4 2024</v>
      </c>
      <c r="B198" s="184">
        <v>2024</v>
      </c>
      <c r="C198" s="184">
        <v>4</v>
      </c>
      <c r="D198" s="190"/>
      <c r="E198" s="191">
        <f t="shared" ca="1" si="78"/>
        <v>146</v>
      </c>
      <c r="F198" s="191">
        <f t="shared" ca="1" si="79"/>
        <v>120.66666666666667</v>
      </c>
      <c r="G198" s="191">
        <f t="shared" ca="1" si="79"/>
        <v>104.58888888888889</v>
      </c>
      <c r="H198" s="191">
        <f t="shared" ca="1" si="79"/>
        <v>125.88888888888887</v>
      </c>
      <c r="I198" s="191">
        <f t="shared" ca="1" si="79"/>
        <v>181.81111111111113</v>
      </c>
      <c r="J198" s="191">
        <f t="shared" ca="1" si="79"/>
        <v>139.66666666666666</v>
      </c>
      <c r="K198" s="191"/>
      <c r="L198" s="191"/>
      <c r="M198" s="191">
        <f t="shared" ca="1" si="80"/>
        <v>609.16666666666663</v>
      </c>
      <c r="N198" s="155">
        <f t="shared" ca="1" si="75"/>
        <v>116.34098999999999</v>
      </c>
      <c r="O198" s="156">
        <f t="shared" ca="1" si="81"/>
        <v>21813935.625</v>
      </c>
      <c r="P198" s="157">
        <f t="shared" ca="1" si="82"/>
        <v>27375000</v>
      </c>
      <c r="Q198" s="158">
        <f t="shared" ca="1" si="83"/>
        <v>5561064.375</v>
      </c>
      <c r="R198" s="158">
        <f>IF(Cockpit_monthly!$H$3=2,($Q$8)*'Generated data'!$B$6,$Q$8)</f>
        <v>110</v>
      </c>
      <c r="S198" s="158">
        <f>IF(Cockpit_monthly!$H$3=2,($Q$9)*'Generated data'!$B$6,$Q$9)</f>
        <v>220</v>
      </c>
      <c r="U198" s="172">
        <f t="shared" ca="1" si="76"/>
        <v>112.33695999999998</v>
      </c>
      <c r="V198" s="173">
        <f t="shared" ca="1" si="84"/>
        <v>21063179.999999996</v>
      </c>
      <c r="W198" s="174">
        <f t="shared" ca="1" si="85"/>
        <v>27375000</v>
      </c>
      <c r="X198" s="175">
        <f t="shared" ca="1" si="86"/>
        <v>6311820.0000000037</v>
      </c>
      <c r="Y198" s="175">
        <f>IF(Cockpit_monthly!$H$3=2,($X$8)*'Generated data'!$B$6,$X$8)</f>
        <v>110</v>
      </c>
      <c r="Z198" s="175">
        <f>IF(Cockpit_monthly!$H$3=2,($X$9)*'Generated data'!$B$6,$X$9)</f>
        <v>220</v>
      </c>
      <c r="AB198" s="155">
        <f t="shared" ca="1" si="77"/>
        <v>120.03500000000001</v>
      </c>
      <c r="AC198" s="156">
        <f t="shared" ca="1" si="87"/>
        <v>22506562.500000004</v>
      </c>
      <c r="AD198" s="157">
        <f t="shared" ca="1" si="88"/>
        <v>27375000</v>
      </c>
      <c r="AE198" s="158">
        <f t="shared" ca="1" si="89"/>
        <v>4868437.4999999963</v>
      </c>
      <c r="AF198" s="158">
        <f>IF(Cockpit_monthly!$H$3=2,($AE$7)*'Generated data'!$B$6,$AE$7)</f>
        <v>110</v>
      </c>
      <c r="AG198" s="158">
        <f>IF(Cockpit_monthly!$H$3=2,($AE$8)*'Generated data'!$B$6,$AE$8)</f>
        <v>220</v>
      </c>
    </row>
    <row r="199" spans="1:33" customFormat="1">
      <c r="A199" s="183" t="str">
        <f t="shared" si="90"/>
        <v>Q1 2025</v>
      </c>
      <c r="B199" s="184">
        <v>2025</v>
      </c>
      <c r="C199" s="184">
        <v>1</v>
      </c>
      <c r="D199" s="190"/>
      <c r="E199" s="191">
        <f t="shared" ca="1" si="78"/>
        <v>139.16666666666666</v>
      </c>
      <c r="F199" s="191">
        <f t="shared" ca="1" si="79"/>
        <v>114.5</v>
      </c>
      <c r="G199" s="191">
        <f t="shared" ca="1" si="79"/>
        <v>113.96666666666665</v>
      </c>
      <c r="H199" s="191">
        <f t="shared" ca="1" si="79"/>
        <v>130.46666666666667</v>
      </c>
      <c r="I199" s="191">
        <f t="shared" ca="1" si="79"/>
        <v>233.51666666666665</v>
      </c>
      <c r="J199" s="191">
        <f t="shared" ca="1" si="79"/>
        <v>180.33333333333334</v>
      </c>
      <c r="K199" s="191"/>
      <c r="L199" s="191"/>
      <c r="M199" s="191">
        <f t="shared" ca="1" si="80"/>
        <v>614.83333333333337</v>
      </c>
      <c r="N199" s="155">
        <f t="shared" ca="1" si="75"/>
        <v>135.207695</v>
      </c>
      <c r="O199" s="156">
        <f t="shared" ca="1" si="81"/>
        <v>25351442.8125</v>
      </c>
      <c r="P199" s="157">
        <f t="shared" ca="1" si="82"/>
        <v>26093750</v>
      </c>
      <c r="Q199" s="158">
        <f t="shared" ca="1" si="83"/>
        <v>742307.1875</v>
      </c>
      <c r="R199" s="158">
        <f>IF(Cockpit_monthly!$H$3=2,($Q$8)*'Generated data'!$B$6,$Q$8)</f>
        <v>110</v>
      </c>
      <c r="S199" s="158">
        <f>IF(Cockpit_monthly!$H$3=2,($Q$9)*'Generated data'!$B$6,$Q$9)</f>
        <v>220</v>
      </c>
      <c r="U199" s="172">
        <f t="shared" ca="1" si="76"/>
        <v>126.36482000000001</v>
      </c>
      <c r="V199" s="173">
        <f t="shared" ca="1" si="84"/>
        <v>23693403.75</v>
      </c>
      <c r="W199" s="174">
        <f t="shared" ca="1" si="85"/>
        <v>26093750</v>
      </c>
      <c r="X199" s="175">
        <f t="shared" ca="1" si="86"/>
        <v>2400346.25</v>
      </c>
      <c r="Y199" s="175">
        <f>IF(Cockpit_monthly!$H$3=2,($X$8)*'Generated data'!$B$6,$X$8)</f>
        <v>110</v>
      </c>
      <c r="Z199" s="175">
        <f>IF(Cockpit_monthly!$H$3=2,($X$9)*'Generated data'!$B$6,$X$9)</f>
        <v>220</v>
      </c>
      <c r="AB199" s="155">
        <f t="shared" ca="1" si="77"/>
        <v>126.13861111111112</v>
      </c>
      <c r="AC199" s="156">
        <f t="shared" ca="1" si="87"/>
        <v>23650989.583333336</v>
      </c>
      <c r="AD199" s="157">
        <f t="shared" ca="1" si="88"/>
        <v>26093750</v>
      </c>
      <c r="AE199" s="158">
        <f t="shared" ca="1" si="89"/>
        <v>2442760.4166666642</v>
      </c>
      <c r="AF199" s="158">
        <f>IF(Cockpit_monthly!$H$3=2,($AE$7)*'Generated data'!$B$6,$AE$7)</f>
        <v>110</v>
      </c>
      <c r="AG199" s="158">
        <f>IF(Cockpit_monthly!$H$3=2,($AE$8)*'Generated data'!$B$6,$AE$8)</f>
        <v>220</v>
      </c>
    </row>
    <row r="200" spans="1:33" customFormat="1">
      <c r="A200" s="183" t="str">
        <f t="shared" si="90"/>
        <v>Q2 2025</v>
      </c>
      <c r="B200" s="184">
        <v>2025</v>
      </c>
      <c r="C200" s="184">
        <v>2</v>
      </c>
      <c r="D200" s="190"/>
      <c r="E200" s="191">
        <f t="shared" ca="1" si="78"/>
        <v>144.75</v>
      </c>
      <c r="F200" s="191">
        <f t="shared" ca="1" si="79"/>
        <v>127.98333333333333</v>
      </c>
      <c r="G200" s="191">
        <f t="shared" ca="1" si="79"/>
        <v>115.29444444444444</v>
      </c>
      <c r="H200" s="191">
        <f t="shared" ca="1" si="79"/>
        <v>143.94999999999999</v>
      </c>
      <c r="I200" s="191">
        <f t="shared" ca="1" si="79"/>
        <v>315.26666666666665</v>
      </c>
      <c r="J200" s="191">
        <f t="shared" ca="1" si="79"/>
        <v>268</v>
      </c>
      <c r="K200" s="191"/>
      <c r="L200" s="191"/>
      <c r="M200" s="191">
        <f t="shared" ca="1" si="80"/>
        <v>699.31666666666661</v>
      </c>
      <c r="N200" s="155">
        <f t="shared" ca="1" si="75"/>
        <v>172.05521999999999</v>
      </c>
      <c r="O200" s="156">
        <f t="shared" ca="1" si="81"/>
        <v>32260353.75</v>
      </c>
      <c r="P200" s="157">
        <f t="shared" ca="1" si="82"/>
        <v>27140625</v>
      </c>
      <c r="Q200" s="158">
        <f t="shared" ca="1" si="83"/>
        <v>-5119728.75</v>
      </c>
      <c r="R200" s="158">
        <f>IF(Cockpit_monthly!$H$3=2,($Q$8)*'Generated data'!$B$6,$Q$8)</f>
        <v>110</v>
      </c>
      <c r="S200" s="158">
        <f>IF(Cockpit_monthly!$H$3=2,($Q$9)*'Generated data'!$B$6,$Q$9)</f>
        <v>220</v>
      </c>
      <c r="U200" s="172">
        <f t="shared" ca="1" si="76"/>
        <v>160.03974333333329</v>
      </c>
      <c r="V200" s="173">
        <f t="shared" ca="1" si="84"/>
        <v>30007451.874999993</v>
      </c>
      <c r="W200" s="174">
        <f t="shared" ca="1" si="85"/>
        <v>27140625</v>
      </c>
      <c r="X200" s="175">
        <f t="shared" ca="1" si="86"/>
        <v>-2866826.8749999925</v>
      </c>
      <c r="Y200" s="175">
        <f>IF(Cockpit_monthly!$H$3=2,($X$8)*'Generated data'!$B$6,$X$8)</f>
        <v>110</v>
      </c>
      <c r="Z200" s="175">
        <f>IF(Cockpit_monthly!$H$3=2,($X$9)*'Generated data'!$B$6,$X$9)</f>
        <v>220</v>
      </c>
      <c r="AB200" s="155">
        <f t="shared" ca="1" si="77"/>
        <v>114.93499999999999</v>
      </c>
      <c r="AC200" s="156">
        <f t="shared" ca="1" si="87"/>
        <v>21550312.499999996</v>
      </c>
      <c r="AD200" s="157">
        <f t="shared" ca="1" si="88"/>
        <v>27140625</v>
      </c>
      <c r="AE200" s="158">
        <f t="shared" ca="1" si="89"/>
        <v>5590312.5000000037</v>
      </c>
      <c r="AF200" s="158">
        <f>IF(Cockpit_monthly!$H$3=2,($AE$7)*'Generated data'!$B$6,$AE$7)</f>
        <v>110</v>
      </c>
      <c r="AG200" s="158">
        <f>IF(Cockpit_monthly!$H$3=2,($AE$8)*'Generated data'!$B$6,$AE$8)</f>
        <v>220</v>
      </c>
    </row>
    <row r="201" spans="1:33" customFormat="1">
      <c r="A201" s="183" t="str">
        <f t="shared" si="90"/>
        <v>Q3 2025</v>
      </c>
      <c r="B201" s="184">
        <v>2025</v>
      </c>
      <c r="C201" s="184">
        <v>3</v>
      </c>
      <c r="D201" s="190"/>
      <c r="E201" s="191">
        <f t="shared" ca="1" si="78"/>
        <v>155</v>
      </c>
      <c r="F201" s="191">
        <f t="shared" ca="1" si="79"/>
        <v>121.25</v>
      </c>
      <c r="G201" s="191">
        <f t="shared" ca="1" si="79"/>
        <v>114.6423804609563</v>
      </c>
      <c r="H201" s="191">
        <f t="shared" ca="1" si="79"/>
        <v>148.61333333333334</v>
      </c>
      <c r="I201" s="191">
        <f t="shared" ca="1" si="79"/>
        <v>316.25</v>
      </c>
      <c r="J201" s="191">
        <f t="shared" ca="1" si="79"/>
        <v>284</v>
      </c>
      <c r="K201" s="191"/>
      <c r="L201" s="191"/>
      <c r="M201" s="191">
        <f t="shared" ca="1" si="80"/>
        <v>799.05000000000007</v>
      </c>
      <c r="N201" s="155">
        <f t="shared" ca="1" si="75"/>
        <v>176.98657500000002</v>
      </c>
      <c r="O201" s="156">
        <f t="shared" ca="1" si="81"/>
        <v>33184982.812500004</v>
      </c>
      <c r="P201" s="157">
        <f t="shared" ca="1" si="82"/>
        <v>29062500</v>
      </c>
      <c r="Q201" s="158">
        <f t="shared" ca="1" si="83"/>
        <v>-4122482.8125000037</v>
      </c>
      <c r="R201" s="158">
        <f>IF(Cockpit_monthly!$H$3=2,($Q$8)*'Generated data'!$B$6,$Q$8)</f>
        <v>110</v>
      </c>
      <c r="S201" s="158">
        <f>IF(Cockpit_monthly!$H$3=2,($Q$9)*'Generated data'!$B$6,$Q$9)</f>
        <v>220</v>
      </c>
      <c r="U201" s="172">
        <f t="shared" ca="1" si="76"/>
        <v>180.84899333333337</v>
      </c>
      <c r="V201" s="173">
        <f t="shared" ca="1" si="84"/>
        <v>33909186.250000007</v>
      </c>
      <c r="W201" s="174">
        <f t="shared" ca="1" si="85"/>
        <v>29062500</v>
      </c>
      <c r="X201" s="175">
        <f t="shared" ca="1" si="86"/>
        <v>-4846686.2500000075</v>
      </c>
      <c r="Y201" s="175">
        <f>IF(Cockpit_monthly!$H$3=2,($X$8)*'Generated data'!$B$6,$X$8)</f>
        <v>110</v>
      </c>
      <c r="Z201" s="175">
        <f>IF(Cockpit_monthly!$H$3=2,($X$9)*'Generated data'!$B$6,$X$9)</f>
        <v>220</v>
      </c>
      <c r="AB201" s="155">
        <f t="shared" ca="1" si="77"/>
        <v>143.03766666666669</v>
      </c>
      <c r="AC201" s="156">
        <f t="shared" ca="1" si="87"/>
        <v>26819562.500000004</v>
      </c>
      <c r="AD201" s="157">
        <f t="shared" ca="1" si="88"/>
        <v>29062500</v>
      </c>
      <c r="AE201" s="158">
        <f t="shared" ca="1" si="89"/>
        <v>2242937.4999999963</v>
      </c>
      <c r="AF201" s="158">
        <f>IF(Cockpit_monthly!$H$3=2,($AE$7)*'Generated data'!$B$6,$AE$7)</f>
        <v>110</v>
      </c>
      <c r="AG201" s="158">
        <f>IF(Cockpit_monthly!$H$3=2,($AE$8)*'Generated data'!$B$6,$AE$8)</f>
        <v>220</v>
      </c>
    </row>
    <row r="202" spans="1:33" customFormat="1">
      <c r="A202" s="183" t="str">
        <f t="shared" si="90"/>
        <v>Q4 2025</v>
      </c>
      <c r="B202" s="184">
        <v>2025</v>
      </c>
      <c r="C202" s="184">
        <v>4</v>
      </c>
      <c r="D202" s="190"/>
      <c r="E202" s="191">
        <f t="shared" ca="1" si="78"/>
        <v>132.83333333333334</v>
      </c>
      <c r="F202" s="191">
        <f t="shared" ca="1" si="79"/>
        <v>108.96111111111111</v>
      </c>
      <c r="G202" s="191">
        <f t="shared" ca="1" si="79"/>
        <v>122.43623151014788</v>
      </c>
      <c r="H202" s="191">
        <f t="shared" ca="1" si="79"/>
        <v>158.71666666666667</v>
      </c>
      <c r="I202" s="191">
        <f t="shared" ca="1" si="79"/>
        <v>471.48888888888888</v>
      </c>
      <c r="J202" s="191">
        <f t="shared" ca="1" si="79"/>
        <v>327.2</v>
      </c>
      <c r="K202" s="191"/>
      <c r="L202" s="191"/>
      <c r="M202" s="191">
        <f t="shared" ca="1" si="80"/>
        <v>739.2166666666667</v>
      </c>
      <c r="N202" s="155">
        <f t="shared" ca="1" si="75"/>
        <v>209.93878000000004</v>
      </c>
      <c r="O202" s="156">
        <f t="shared" ca="1" si="81"/>
        <v>39363521.250000007</v>
      </c>
      <c r="P202" s="157">
        <f t="shared" ca="1" si="82"/>
        <v>24906250</v>
      </c>
      <c r="Q202" s="158">
        <f t="shared" ca="1" si="83"/>
        <v>-14457271.250000007</v>
      </c>
      <c r="R202" s="158">
        <f>IF(Cockpit_monthly!$H$3=2,($Q$8)*'Generated data'!$B$6,$Q$8)</f>
        <v>110</v>
      </c>
      <c r="S202" s="158">
        <f>IF(Cockpit_monthly!$H$3=2,($Q$9)*'Generated data'!$B$6,$Q$9)</f>
        <v>220</v>
      </c>
      <c r="U202" s="172">
        <f t="shared" ca="1" si="76"/>
        <v>199.80818999999997</v>
      </c>
      <c r="V202" s="173">
        <f t="shared" ca="1" si="84"/>
        <v>37464035.624999993</v>
      </c>
      <c r="W202" s="174">
        <f t="shared" ca="1" si="85"/>
        <v>24906250</v>
      </c>
      <c r="X202" s="175">
        <f t="shared" ca="1" si="86"/>
        <v>-12557785.624999993</v>
      </c>
      <c r="Y202" s="175">
        <f>IF(Cockpit_monthly!$H$3=2,($X$8)*'Generated data'!$B$6,$X$8)</f>
        <v>110</v>
      </c>
      <c r="Z202" s="175">
        <f>IF(Cockpit_monthly!$H$3=2,($X$9)*'Generated data'!$B$6,$X$9)</f>
        <v>220</v>
      </c>
      <c r="AB202" s="155">
        <f t="shared" ca="1" si="77"/>
        <v>110.91416666666665</v>
      </c>
      <c r="AC202" s="156">
        <f t="shared" ca="1" si="87"/>
        <v>20796406.249999996</v>
      </c>
      <c r="AD202" s="157">
        <f t="shared" ca="1" si="88"/>
        <v>24906250</v>
      </c>
      <c r="AE202" s="158">
        <f t="shared" ca="1" si="89"/>
        <v>4109843.7500000037</v>
      </c>
      <c r="AF202" s="158">
        <f>IF(Cockpit_monthly!$H$3=2,($AE$7)*'Generated data'!$B$6,$AE$7)</f>
        <v>110</v>
      </c>
      <c r="AG202" s="158">
        <f>IF(Cockpit_monthly!$H$3=2,($AE$8)*'Generated data'!$B$6,$AE$8)</f>
        <v>220</v>
      </c>
    </row>
    <row r="203" spans="1:33">
      <c r="A203" s="183" t="str">
        <f t="shared" si="90"/>
        <v>Q1 2026</v>
      </c>
      <c r="B203" s="184">
        <v>2026</v>
      </c>
      <c r="C203" s="184">
        <v>1</v>
      </c>
      <c r="D203" s="190"/>
      <c r="E203" s="191">
        <f t="shared" ca="1" si="78"/>
        <v>142.66138550219435</v>
      </c>
      <c r="F203" s="191">
        <f t="shared" ca="1" si="79"/>
        <v>117.07661720413239</v>
      </c>
      <c r="G203" s="191">
        <f t="shared" ca="1" si="79"/>
        <v>131.4299132239245</v>
      </c>
      <c r="H203" s="191">
        <f t="shared" ca="1" si="79"/>
        <v>132.99309031807448</v>
      </c>
      <c r="I203" s="191">
        <f t="shared" ca="1" si="79"/>
        <v>134.33573961768582</v>
      </c>
      <c r="J203" s="191">
        <f t="shared" ca="1" si="79"/>
        <v>306.43912437799389</v>
      </c>
      <c r="K203" s="191"/>
      <c r="L203" s="191"/>
      <c r="M203" s="191">
        <f t="shared" ca="1" si="80"/>
        <v>877.91379918481687</v>
      </c>
      <c r="N203" s="155">
        <f t="shared" ca="1" si="75"/>
        <v>160.31267873950776</v>
      </c>
      <c r="O203" s="156">
        <f t="shared" ca="1" si="81"/>
        <v>30058627.263657704</v>
      </c>
      <c r="P203" s="157">
        <f t="shared" ca="1" si="82"/>
        <v>26749009.78166144</v>
      </c>
      <c r="Q203" s="158">
        <f t="shared" ca="1" si="83"/>
        <v>-3309617.4819962643</v>
      </c>
      <c r="R203" s="158">
        <f>IF(Cockpit_monthly!$H$3=2,($Q$8)*'Generated data'!$B$6,$Q$8)</f>
        <v>110</v>
      </c>
      <c r="S203" s="158">
        <f>IF(Cockpit_monthly!$H$3=2,($Q$9)*'Generated data'!$B$6,$Q$9)</f>
        <v>220</v>
      </c>
      <c r="U203" s="172">
        <f t="shared" ca="1" si="76"/>
        <v>190.56333572334086</v>
      </c>
      <c r="V203" s="173">
        <f t="shared" ca="1" si="84"/>
        <v>35730625.448126413</v>
      </c>
      <c r="W203" s="174">
        <f t="shared" ca="1" si="85"/>
        <v>26749009.78166144</v>
      </c>
      <c r="X203" s="175">
        <f t="shared" ca="1" si="86"/>
        <v>-8981615.6664649732</v>
      </c>
      <c r="Y203" s="175">
        <f>IF(Cockpit_monthly!$H$3=2,($X$8)*'Generated data'!$B$6,$X$8)</f>
        <v>110</v>
      </c>
      <c r="Z203" s="175">
        <f>IF(Cockpit_monthly!$H$3=2,($X$9)*'Generated data'!$B$6,$X$9)</f>
        <v>220</v>
      </c>
      <c r="AB203" s="155">
        <f t="shared" ca="1" si="77"/>
        <v>124.96565467381292</v>
      </c>
      <c r="AC203" s="156">
        <f t="shared" ca="1" si="87"/>
        <v>23431060.251339924</v>
      </c>
      <c r="AD203" s="157">
        <f t="shared" ca="1" si="88"/>
        <v>26749009.78166144</v>
      </c>
      <c r="AE203" s="158">
        <f t="shared" ca="1" si="89"/>
        <v>3317949.5303215161</v>
      </c>
      <c r="AF203" s="158">
        <f>IF(Cockpit_monthly!$H$3=2,($AE$7)*'Generated data'!$B$6,$AE$7)</f>
        <v>110</v>
      </c>
      <c r="AG203" s="158">
        <f>IF(Cockpit_monthly!$H$3=2,($AE$8)*'Generated data'!$B$6,$AE$8)</f>
        <v>220</v>
      </c>
    </row>
    <row r="204" spans="1:33">
      <c r="A204" s="183" t="str">
        <f t="shared" si="90"/>
        <v>Q2 2026</v>
      </c>
      <c r="B204" s="184">
        <v>2026</v>
      </c>
      <c r="C204" s="184">
        <v>2</v>
      </c>
      <c r="D204" s="190"/>
      <c r="E204" s="191">
        <f t="shared" ca="1" si="78"/>
        <v>143.35477037443545</v>
      </c>
      <c r="F204" s="191">
        <f t="shared" ca="1" si="79"/>
        <v>120.66776135732808</v>
      </c>
      <c r="G204" s="191">
        <f t="shared" ca="1" si="79"/>
        <v>143.16999999999999</v>
      </c>
      <c r="H204" s="191">
        <f t="shared" ca="1" si="79"/>
        <v>146.69681777226072</v>
      </c>
      <c r="I204" s="191">
        <f t="shared" ca="1" si="79"/>
        <v>143.26322824007056</v>
      </c>
      <c r="J204" s="191">
        <f t="shared" ca="1" si="79"/>
        <v>268.34446806940832</v>
      </c>
      <c r="K204" s="191"/>
      <c r="L204" s="191"/>
      <c r="M204" s="191">
        <f t="shared" ca="1" si="80"/>
        <v>900.12876591857946</v>
      </c>
      <c r="N204" s="155">
        <f t="shared" ca="1" si="75"/>
        <v>150.02182123574036</v>
      </c>
      <c r="O204" s="156">
        <f t="shared" ca="1" si="81"/>
        <v>28129091.481701318</v>
      </c>
      <c r="P204" s="157">
        <f t="shared" ca="1" si="82"/>
        <v>26879019.445206646</v>
      </c>
      <c r="Q204" s="158">
        <f t="shared" ca="1" si="83"/>
        <v>-1250072.0364946723</v>
      </c>
      <c r="R204" s="158">
        <f>IF(Cockpit_monthly!$H$3=2,($Q$8)*'Generated data'!$B$6,$Q$8)</f>
        <v>110</v>
      </c>
      <c r="S204" s="158">
        <f>IF(Cockpit_monthly!$H$3=2,($Q$9)*'Generated data'!$B$6,$Q$9)</f>
        <v>220</v>
      </c>
      <c r="U204" s="172">
        <f t="shared" ca="1" si="76"/>
        <v>180.71029533593756</v>
      </c>
      <c r="V204" s="173">
        <f t="shared" ca="1" si="84"/>
        <v>33883180.375488289</v>
      </c>
      <c r="W204" s="174">
        <f t="shared" ca="1" si="85"/>
        <v>26879019.445206646</v>
      </c>
      <c r="X204" s="175">
        <f t="shared" ca="1" si="86"/>
        <v>-7004160.9302816428</v>
      </c>
      <c r="Y204" s="175">
        <f>IF(Cockpit_monthly!$H$3=2,($X$8)*'Generated data'!$B$6,$X$8)</f>
        <v>110</v>
      </c>
      <c r="Z204" s="175">
        <f>IF(Cockpit_monthly!$H$3=2,($X$9)*'Generated data'!$B$6,$X$9)</f>
        <v>220</v>
      </c>
      <c r="AB204" s="155">
        <f t="shared" ca="1" si="77"/>
        <v>125.71659626895189</v>
      </c>
      <c r="AC204" s="156">
        <f t="shared" ca="1" si="87"/>
        <v>23571861.80042848</v>
      </c>
      <c r="AD204" s="157">
        <f t="shared" ca="1" si="88"/>
        <v>26879019.445206646</v>
      </c>
      <c r="AE204" s="158">
        <f t="shared" ca="1" si="89"/>
        <v>3307157.644778166</v>
      </c>
      <c r="AF204" s="158">
        <f>IF(Cockpit_monthly!$H$3=2,($AE$7)*'Generated data'!$B$6,$AE$7)</f>
        <v>110</v>
      </c>
      <c r="AG204" s="158">
        <f>IF(Cockpit_monthly!$H$3=2,($AE$8)*'Generated data'!$B$6,$AE$8)</f>
        <v>220</v>
      </c>
    </row>
    <row r="205" spans="1:33">
      <c r="A205" s="183" t="str">
        <f t="shared" si="90"/>
        <v>Q3 2026</v>
      </c>
      <c r="B205" s="184">
        <v>2026</v>
      </c>
      <c r="C205" s="184">
        <v>3</v>
      </c>
      <c r="D205" s="190"/>
      <c r="E205" s="191">
        <f t="shared" ca="1" si="78"/>
        <v>152.88220866931087</v>
      </c>
      <c r="F205" s="191">
        <f t="shared" ca="1" si="79"/>
        <v>114.59885533007254</v>
      </c>
      <c r="G205" s="191">
        <f t="shared" ca="1" si="79"/>
        <v>143.16999999999999</v>
      </c>
      <c r="H205" s="191">
        <f t="shared" ca="1" si="79"/>
        <v>140.83376945943058</v>
      </c>
      <c r="I205" s="191">
        <f t="shared" ca="1" si="79"/>
        <v>139.15817548299614</v>
      </c>
      <c r="J205" s="191">
        <f t="shared" ca="1" si="79"/>
        <v>332.01972683487202</v>
      </c>
      <c r="K205" s="191"/>
      <c r="L205" s="191"/>
      <c r="M205" s="191">
        <f t="shared" ca="1" si="80"/>
        <v>874.23202532245011</v>
      </c>
      <c r="N205" s="155">
        <f t="shared" ca="1" si="75"/>
        <v>168.61518115317369</v>
      </c>
      <c r="O205" s="156">
        <f t="shared" ca="1" si="81"/>
        <v>31615346.466220066</v>
      </c>
      <c r="P205" s="157">
        <f t="shared" ca="1" si="82"/>
        <v>28665414.125495788</v>
      </c>
      <c r="Q205" s="158">
        <f t="shared" ca="1" si="83"/>
        <v>-2949932.3407242782</v>
      </c>
      <c r="R205" s="158">
        <f>IF(Cockpit_monthly!$H$3=2,($Q$8)*'Generated data'!$B$6,$Q$8)</f>
        <v>110</v>
      </c>
      <c r="S205" s="158">
        <f>IF(Cockpit_monthly!$H$3=2,($Q$9)*'Generated data'!$B$6,$Q$9)</f>
        <v>220</v>
      </c>
      <c r="U205" s="172">
        <f t="shared" ca="1" si="76"/>
        <v>174.22832359406132</v>
      </c>
      <c r="V205" s="173">
        <f t="shared" ca="1" si="84"/>
        <v>32667810.673886497</v>
      </c>
      <c r="W205" s="174">
        <f t="shared" ca="1" si="85"/>
        <v>28665414.125495788</v>
      </c>
      <c r="X205" s="175">
        <f t="shared" ca="1" si="86"/>
        <v>-4002396.5483907089</v>
      </c>
      <c r="Y205" s="175">
        <f>IF(Cockpit_monthly!$H$3=2,($X$8)*'Generated data'!$B$6,$X$8)</f>
        <v>110</v>
      </c>
      <c r="Z205" s="175">
        <f>IF(Cockpit_monthly!$H$3=2,($X$9)*'Generated data'!$B$6,$X$9)</f>
        <v>220</v>
      </c>
      <c r="AB205" s="155">
        <f t="shared" ca="1" si="77"/>
        <v>124.43385918528394</v>
      </c>
      <c r="AC205" s="156">
        <f t="shared" ca="1" si="87"/>
        <v>23331348.597240739</v>
      </c>
      <c r="AD205" s="157">
        <f t="shared" ca="1" si="88"/>
        <v>28665414.125495788</v>
      </c>
      <c r="AE205" s="158">
        <f t="shared" ca="1" si="89"/>
        <v>5334065.5282550491</v>
      </c>
      <c r="AF205" s="158">
        <f>IF(Cockpit_monthly!$H$3=2,($AE$7)*'Generated data'!$B$6,$AE$7)</f>
        <v>110</v>
      </c>
      <c r="AG205" s="158">
        <f>IF(Cockpit_monthly!$H$3=2,($AE$8)*'Generated data'!$B$6,$AE$8)</f>
        <v>220</v>
      </c>
    </row>
    <row r="206" spans="1:33">
      <c r="A206" s="183" t="str">
        <f t="shared" si="90"/>
        <v>Q4 2026</v>
      </c>
      <c r="B206" s="184">
        <v>2026</v>
      </c>
      <c r="C206" s="184">
        <v>4</v>
      </c>
      <c r="D206" s="190"/>
      <c r="E206" s="191">
        <f t="shared" ca="1" si="78"/>
        <v>128.91110113679824</v>
      </c>
      <c r="F206" s="191">
        <f t="shared" ca="1" si="79"/>
        <v>107.7248823933694</v>
      </c>
      <c r="G206" s="191">
        <f t="shared" ca="1" si="79"/>
        <v>143.16999999999999</v>
      </c>
      <c r="H206" s="191">
        <f t="shared" ca="1" si="79"/>
        <v>153.15903488529923</v>
      </c>
      <c r="I206" s="191">
        <f t="shared" ca="1" si="79"/>
        <v>136.66895487673176</v>
      </c>
      <c r="J206" s="191">
        <f t="shared" ca="1" si="79"/>
        <v>310.74429621813204</v>
      </c>
      <c r="K206" s="191"/>
      <c r="L206" s="191"/>
      <c r="M206" s="191">
        <f t="shared" ca="1" si="80"/>
        <v>940.83605402246042</v>
      </c>
      <c r="N206" s="155">
        <f t="shared" ca="1" si="75"/>
        <v>161.90580664694042</v>
      </c>
      <c r="O206" s="156">
        <f t="shared" ca="1" si="81"/>
        <v>30357338.746301327</v>
      </c>
      <c r="P206" s="157">
        <f t="shared" ca="1" si="82"/>
        <v>24170831.463149671</v>
      </c>
      <c r="Q206" s="158">
        <f t="shared" ca="1" si="83"/>
        <v>-6186507.2831516564</v>
      </c>
      <c r="R206" s="158">
        <f>IF(Cockpit_monthly!$H$3=2,($Q$8)*'Generated data'!$B$6,$Q$8)</f>
        <v>110</v>
      </c>
      <c r="S206" s="158">
        <f>IF(Cockpit_monthly!$H$3=2,($Q$9)*'Generated data'!$B$6,$Q$9)</f>
        <v>220</v>
      </c>
      <c r="U206" s="172">
        <f t="shared" ca="1" si="76"/>
        <v>190.78424953290448</v>
      </c>
      <c r="V206" s="173">
        <f t="shared" ca="1" si="84"/>
        <v>35772046.787419587</v>
      </c>
      <c r="W206" s="174">
        <f t="shared" ca="1" si="85"/>
        <v>24170831.463149671</v>
      </c>
      <c r="X206" s="175">
        <f t="shared" ca="1" si="86"/>
        <v>-11601215.324269917</v>
      </c>
      <c r="Y206" s="175">
        <f>IF(Cockpit_monthly!$H$3=2,($X$8)*'Generated data'!$B$6,$X$8)</f>
        <v>110</v>
      </c>
      <c r="Z206" s="175">
        <f>IF(Cockpit_monthly!$H$3=2,($X$9)*'Generated data'!$B$6,$X$9)</f>
        <v>220</v>
      </c>
      <c r="AB206" s="155">
        <f t="shared" ca="1" si="77"/>
        <v>115.77427474817955</v>
      </c>
      <c r="AC206" s="156">
        <f t="shared" ca="1" si="87"/>
        <v>21707676.515283667</v>
      </c>
      <c r="AD206" s="157">
        <f t="shared" ca="1" si="88"/>
        <v>24170831.463149671</v>
      </c>
      <c r="AE206" s="158">
        <f t="shared" ca="1" si="89"/>
        <v>2463154.947866004</v>
      </c>
      <c r="AF206" s="158">
        <f>IF(Cockpit_monthly!$H$3=2,($AE$7)*'Generated data'!$B$6,$AE$7)</f>
        <v>110</v>
      </c>
      <c r="AG206" s="158">
        <f>IF(Cockpit_monthly!$H$3=2,($AE$8)*'Generated data'!$B$6,$AE$8)</f>
        <v>220</v>
      </c>
    </row>
    <row r="207" spans="1:33">
      <c r="A207" s="183" t="str">
        <f t="shared" si="90"/>
        <v>Q1 2027</v>
      </c>
      <c r="B207" s="184">
        <v>2027</v>
      </c>
      <c r="C207" s="184">
        <v>1</v>
      </c>
      <c r="D207" s="190"/>
      <c r="E207" s="191">
        <f t="shared" ca="1" si="78"/>
        <v>136.91617896277558</v>
      </c>
      <c r="F207" s="191">
        <f t="shared" ca="1" si="79"/>
        <v>104.89058461157124</v>
      </c>
      <c r="G207" s="191">
        <f t="shared" ca="1" si="79"/>
        <v>143.16999999999999</v>
      </c>
      <c r="H207" s="191">
        <f t="shared" ca="1" si="79"/>
        <v>121.06013948866422</v>
      </c>
      <c r="I207" s="191">
        <f t="shared" ca="1" si="79"/>
        <v>99.37628709154626</v>
      </c>
      <c r="J207" s="191">
        <f t="shared" ca="1" si="79"/>
        <v>275.85017529360584</v>
      </c>
      <c r="K207" s="191"/>
      <c r="L207" s="191"/>
      <c r="M207" s="191">
        <f t="shared" ca="1" si="80"/>
        <v>810.32186008535416</v>
      </c>
      <c r="N207" s="155">
        <f t="shared" ca="1" si="75"/>
        <v>146.62753578935184</v>
      </c>
      <c r="O207" s="156">
        <f t="shared" ca="1" si="81"/>
        <v>27492662.96050347</v>
      </c>
      <c r="P207" s="157">
        <f t="shared" ca="1" si="82"/>
        <v>25671783.555520419</v>
      </c>
      <c r="Q207" s="158">
        <f t="shared" ca="1" si="83"/>
        <v>-1820879.4049830511</v>
      </c>
      <c r="R207" s="158">
        <f>IF(Cockpit_monthly!$H$3=2,($Q$8)*'Generated data'!$B$6,$Q$8)</f>
        <v>110</v>
      </c>
      <c r="S207" s="158">
        <f>IF(Cockpit_monthly!$H$3=2,($Q$9)*'Generated data'!$B$6,$Q$9)</f>
        <v>220</v>
      </c>
      <c r="U207" s="172">
        <f t="shared" ca="1" si="76"/>
        <v>188.01008921860841</v>
      </c>
      <c r="V207" s="173">
        <f t="shared" ca="1" si="84"/>
        <v>35251891.728489079</v>
      </c>
      <c r="W207" s="174">
        <f t="shared" ca="1" si="85"/>
        <v>25671783.555520419</v>
      </c>
      <c r="X207" s="175">
        <f t="shared" ca="1" si="86"/>
        <v>-9580108.1729686595</v>
      </c>
      <c r="Y207" s="175">
        <f>IF(Cockpit_monthly!$H$3=2,($X$8)*'Generated data'!$B$6,$X$8)</f>
        <v>110</v>
      </c>
      <c r="Z207" s="175">
        <f>IF(Cockpit_monthly!$H$3=2,($X$9)*'Generated data'!$B$6,$X$9)</f>
        <v>220</v>
      </c>
      <c r="AB207" s="155">
        <f t="shared" ca="1" si="77"/>
        <v>118.30646103064937</v>
      </c>
      <c r="AC207" s="156">
        <f t="shared" ca="1" si="87"/>
        <v>22182461.443246756</v>
      </c>
      <c r="AD207" s="157">
        <f t="shared" ca="1" si="88"/>
        <v>25671783.555520419</v>
      </c>
      <c r="AE207" s="158">
        <f t="shared" ca="1" si="89"/>
        <v>3489322.1122736633</v>
      </c>
      <c r="AF207" s="158">
        <f>IF(Cockpit_monthly!$H$3=2,($AE$7)*'Generated data'!$B$6,$AE$7)</f>
        <v>110</v>
      </c>
      <c r="AG207" s="158">
        <f>IF(Cockpit_monthly!$H$3=2,($AE$8)*'Generated data'!$B$6,$AE$8)</f>
        <v>220</v>
      </c>
    </row>
    <row r="208" spans="1:33">
      <c r="A208" s="183" t="str">
        <f t="shared" si="90"/>
        <v>Q2 2027</v>
      </c>
      <c r="B208" s="184">
        <v>2027</v>
      </c>
      <c r="C208" s="184">
        <v>2</v>
      </c>
      <c r="D208" s="190"/>
      <c r="E208" s="191">
        <f t="shared" ca="1" si="78"/>
        <v>129.60457462082434</v>
      </c>
      <c r="F208" s="191">
        <f t="shared" ca="1" si="79"/>
        <v>100.10672389612415</v>
      </c>
      <c r="G208" s="191">
        <f t="shared" ca="1" si="79"/>
        <v>143.16999999999999</v>
      </c>
      <c r="H208" s="191">
        <f t="shared" ca="1" si="79"/>
        <v>115.21511917869402</v>
      </c>
      <c r="I208" s="191">
        <f t="shared" ca="1" si="79"/>
        <v>129.20287429706195</v>
      </c>
      <c r="J208" s="191">
        <f t="shared" ca="1" si="79"/>
        <v>299.51472321816806</v>
      </c>
      <c r="K208" s="191"/>
      <c r="L208" s="191"/>
      <c r="M208" s="191">
        <f t="shared" ca="1" si="80"/>
        <v>811.67705351874918</v>
      </c>
      <c r="N208" s="155">
        <f t="shared" ca="1" si="75"/>
        <v>157.57268130444777</v>
      </c>
      <c r="O208" s="156">
        <f t="shared" ca="1" si="81"/>
        <v>29544877.744583957</v>
      </c>
      <c r="P208" s="157">
        <f t="shared" ca="1" si="82"/>
        <v>24300857.741404563</v>
      </c>
      <c r="Q208" s="158">
        <f t="shared" ca="1" si="83"/>
        <v>-5244020.0031793937</v>
      </c>
      <c r="R208" s="158">
        <f>IF(Cockpit_monthly!$H$3=2,($Q$8)*'Generated data'!$B$6,$Q$8)</f>
        <v>110</v>
      </c>
      <c r="S208" s="158">
        <f>IF(Cockpit_monthly!$H$3=2,($Q$9)*'Generated data'!$B$6,$Q$9)</f>
        <v>220</v>
      </c>
      <c r="U208" s="172">
        <f t="shared" ca="1" si="76"/>
        <v>170.15995013593943</v>
      </c>
      <c r="V208" s="173">
        <f t="shared" ca="1" si="84"/>
        <v>31904990.650488641</v>
      </c>
      <c r="W208" s="174">
        <f t="shared" ca="1" si="85"/>
        <v>24300857.741404563</v>
      </c>
      <c r="X208" s="175">
        <f t="shared" ca="1" si="86"/>
        <v>-7604132.9090840779</v>
      </c>
      <c r="Y208" s="175">
        <f>IF(Cockpit_monthly!$H$3=2,($X$8)*'Generated data'!$B$6,$X$8)</f>
        <v>110</v>
      </c>
      <c r="Z208" s="175">
        <f>IF(Cockpit_monthly!$H$3=2,($X$9)*'Generated data'!$B$6,$X$9)</f>
        <v>220</v>
      </c>
      <c r="AB208" s="155">
        <f t="shared" ca="1" si="77"/>
        <v>100.34562557188947</v>
      </c>
      <c r="AC208" s="156">
        <f t="shared" ca="1" si="87"/>
        <v>18814804.794729277</v>
      </c>
      <c r="AD208" s="157">
        <f t="shared" ca="1" si="88"/>
        <v>24300857.741404563</v>
      </c>
      <c r="AE208" s="158">
        <f t="shared" ca="1" si="89"/>
        <v>5486052.9466752857</v>
      </c>
      <c r="AF208" s="158">
        <f>IF(Cockpit_monthly!$H$3=2,($AE$7)*'Generated data'!$B$6,$AE$7)</f>
        <v>110</v>
      </c>
      <c r="AG208" s="158">
        <f>IF(Cockpit_monthly!$H$3=2,($AE$8)*'Generated data'!$B$6,$AE$8)</f>
        <v>220</v>
      </c>
    </row>
    <row r="209" spans="1:33">
      <c r="A209" s="183" t="str">
        <f t="shared" si="90"/>
        <v>Q3 2027</v>
      </c>
      <c r="B209" s="184">
        <v>2027</v>
      </c>
      <c r="C209" s="184">
        <v>3</v>
      </c>
      <c r="D209" s="190"/>
      <c r="E209" s="191">
        <f t="shared" ca="1" si="78"/>
        <v>130.57980482719802</v>
      </c>
      <c r="F209" s="191">
        <f t="shared" ca="1" si="79"/>
        <v>102.22003762090991</v>
      </c>
      <c r="G209" s="191">
        <f t="shared" ca="1" si="79"/>
        <v>143.16999999999999</v>
      </c>
      <c r="H209" s="191">
        <f t="shared" ca="1" si="79"/>
        <v>121.20235111123675</v>
      </c>
      <c r="I209" s="191">
        <f t="shared" ca="1" si="79"/>
        <v>127.33656861781776</v>
      </c>
      <c r="J209" s="191">
        <f t="shared" ca="1" si="79"/>
        <v>283.77728481091691</v>
      </c>
      <c r="K209" s="191"/>
      <c r="L209" s="191"/>
      <c r="M209" s="191">
        <f t="shared" ca="1" si="80"/>
        <v>840.03233792978415</v>
      </c>
      <c r="N209" s="155">
        <f t="shared" ca="1" si="75"/>
        <v>152.6065350098315</v>
      </c>
      <c r="O209" s="156">
        <f t="shared" ca="1" si="81"/>
        <v>28613725.314343408</v>
      </c>
      <c r="P209" s="157">
        <f t="shared" ca="1" si="82"/>
        <v>24483713.405099627</v>
      </c>
      <c r="Q209" s="158">
        <f t="shared" ca="1" si="83"/>
        <v>-4130011.9092437811</v>
      </c>
      <c r="R209" s="158">
        <f>IF(Cockpit_monthly!$H$3=2,($Q$8)*'Generated data'!$B$6,$Q$8)</f>
        <v>110</v>
      </c>
      <c r="S209" s="158">
        <f>IF(Cockpit_monthly!$H$3=2,($Q$9)*'Generated data'!$B$6,$Q$9)</f>
        <v>220</v>
      </c>
      <c r="U209" s="172">
        <f t="shared" ca="1" si="76"/>
        <v>185.18728802938207</v>
      </c>
      <c r="V209" s="173">
        <f t="shared" ca="1" si="84"/>
        <v>34722616.505509138</v>
      </c>
      <c r="W209" s="174">
        <f t="shared" ca="1" si="85"/>
        <v>24483713.405099627</v>
      </c>
      <c r="X209" s="175">
        <f t="shared" ca="1" si="86"/>
        <v>-10238903.100409511</v>
      </c>
      <c r="Y209" s="175">
        <f>IF(Cockpit_monthly!$H$3=2,($X$8)*'Generated data'!$B$6,$X$8)</f>
        <v>110</v>
      </c>
      <c r="Z209" s="175">
        <f>IF(Cockpit_monthly!$H$3=2,($X$9)*'Generated data'!$B$6,$X$9)</f>
        <v>220</v>
      </c>
      <c r="AB209" s="155">
        <f t="shared" ca="1" si="77"/>
        <v>106.58888339590995</v>
      </c>
      <c r="AC209" s="156">
        <f t="shared" ca="1" si="87"/>
        <v>19985415.636733115</v>
      </c>
      <c r="AD209" s="157">
        <f t="shared" ca="1" si="88"/>
        <v>24483713.405099627</v>
      </c>
      <c r="AE209" s="158">
        <f t="shared" ca="1" si="89"/>
        <v>4498297.7683665119</v>
      </c>
      <c r="AF209" s="158">
        <f>IF(Cockpit_monthly!$H$3=2,($AE$7)*'Generated data'!$B$6,$AE$7)</f>
        <v>110</v>
      </c>
      <c r="AG209" s="158">
        <f>IF(Cockpit_monthly!$H$3=2,($AE$8)*'Generated data'!$B$6,$AE$8)</f>
        <v>220</v>
      </c>
    </row>
    <row r="210" spans="1:33">
      <c r="A210" s="183" t="str">
        <f t="shared" si="90"/>
        <v>Q4 2027</v>
      </c>
      <c r="B210" s="184">
        <v>2027</v>
      </c>
      <c r="C210" s="184">
        <v>4</v>
      </c>
      <c r="D210" s="190"/>
      <c r="E210" s="191">
        <f t="shared" ca="1" si="78"/>
        <v>120.96335285027413</v>
      </c>
      <c r="F210" s="191">
        <f t="shared" ca="1" si="79"/>
        <v>107.0270436748372</v>
      </c>
      <c r="G210" s="191">
        <f t="shared" ca="1" si="79"/>
        <v>143.16999999999999</v>
      </c>
      <c r="H210" s="191">
        <f t="shared" ca="1" si="79"/>
        <v>125.7658341041501</v>
      </c>
      <c r="I210" s="191">
        <f t="shared" ca="1" si="79"/>
        <v>124.30388936979288</v>
      </c>
      <c r="J210" s="191">
        <f t="shared" ca="1" si="79"/>
        <v>274.72741767935298</v>
      </c>
      <c r="K210" s="191"/>
      <c r="L210" s="191"/>
      <c r="M210" s="191">
        <f t="shared" ca="1" si="80"/>
        <v>821.44405290719112</v>
      </c>
      <c r="N210" s="155">
        <f t="shared" ca="1" si="75"/>
        <v>149.49855409100206</v>
      </c>
      <c r="O210" s="156">
        <f t="shared" ca="1" si="81"/>
        <v>28030978.892062888</v>
      </c>
      <c r="P210" s="157">
        <f t="shared" ca="1" si="82"/>
        <v>22680628.659426399</v>
      </c>
      <c r="Q210" s="158">
        <f t="shared" ca="1" si="83"/>
        <v>-5350350.232636489</v>
      </c>
      <c r="R210" s="158">
        <f>IF(Cockpit_monthly!$H$3=2,($Q$8)*'Generated data'!$B$6,$Q$8)</f>
        <v>110</v>
      </c>
      <c r="S210" s="158">
        <f>IF(Cockpit_monthly!$H$3=2,($Q$9)*'Generated data'!$B$6,$Q$9)</f>
        <v>220</v>
      </c>
      <c r="U210" s="172">
        <f t="shared" ca="1" si="76"/>
        <v>171.05436254135489</v>
      </c>
      <c r="V210" s="173">
        <f t="shared" ca="1" si="84"/>
        <v>32072692.976504043</v>
      </c>
      <c r="W210" s="174">
        <f t="shared" ca="1" si="85"/>
        <v>22680628.659426399</v>
      </c>
      <c r="X210" s="175">
        <f t="shared" ca="1" si="86"/>
        <v>-9392064.3170776442</v>
      </c>
      <c r="Y210" s="175">
        <f>IF(Cockpit_monthly!$H$3=2,($X$8)*'Generated data'!$B$6,$X$8)</f>
        <v>110</v>
      </c>
      <c r="Z210" s="175">
        <f>IF(Cockpit_monthly!$H$3=2,($X$9)*'Generated data'!$B$6,$X$9)</f>
        <v>220</v>
      </c>
      <c r="AB210" s="155">
        <f t="shared" ca="1" si="77"/>
        <v>110.52600487442839</v>
      </c>
      <c r="AC210" s="156">
        <f t="shared" ca="1" si="87"/>
        <v>20723625.913955323</v>
      </c>
      <c r="AD210" s="157">
        <f t="shared" ca="1" si="88"/>
        <v>22680628.659426399</v>
      </c>
      <c r="AE210" s="158">
        <f t="shared" ca="1" si="89"/>
        <v>1957002.7454710752</v>
      </c>
      <c r="AF210" s="158">
        <f>IF(Cockpit_monthly!$H$3=2,($AE$7)*'Generated data'!$B$6,$AE$7)</f>
        <v>110</v>
      </c>
      <c r="AG210" s="158">
        <f>IF(Cockpit_monthly!$H$3=2,($AE$8)*'Generated data'!$B$6,$AE$8)</f>
        <v>220</v>
      </c>
    </row>
    <row r="211" spans="1:33">
      <c r="A211" s="183" t="str">
        <f t="shared" si="90"/>
        <v>Q1 2028</v>
      </c>
      <c r="B211" s="184">
        <v>2028</v>
      </c>
      <c r="C211" s="184">
        <v>1</v>
      </c>
      <c r="D211" s="190"/>
      <c r="E211" s="191">
        <f t="shared" ca="1" si="78"/>
        <v>102.63464404772454</v>
      </c>
      <c r="F211" s="191">
        <f t="shared" ca="1" si="79"/>
        <v>94.178963057895047</v>
      </c>
      <c r="G211" s="191">
        <f t="shared" ca="1" si="79"/>
        <v>143.16999999999999</v>
      </c>
      <c r="H211" s="191">
        <f t="shared" ca="1" si="79"/>
        <v>112.42409221855563</v>
      </c>
      <c r="I211" s="191">
        <f t="shared" ca="1" si="79"/>
        <v>111.96625576638053</v>
      </c>
      <c r="J211" s="191">
        <f t="shared" ca="1" si="79"/>
        <v>279.03854146462965</v>
      </c>
      <c r="K211" s="191"/>
      <c r="L211" s="191"/>
      <c r="M211" s="191">
        <f t="shared" ca="1" si="80"/>
        <v>826.75254038562889</v>
      </c>
      <c r="N211" s="155">
        <f t="shared" ca="1" si="75"/>
        <v>149.20533111896145</v>
      </c>
      <c r="O211" s="156">
        <f t="shared" ca="1" si="81"/>
        <v>27975999.584805273</v>
      </c>
      <c r="P211" s="157">
        <f t="shared" ca="1" si="82"/>
        <v>19243995.758948352</v>
      </c>
      <c r="Q211" s="158">
        <f t="shared" ca="1" si="83"/>
        <v>-8732003.8258569203</v>
      </c>
      <c r="R211" s="158">
        <f>IF(Cockpit_monthly!$H$3=2,($Q$8)*'Generated data'!$B$6,$Q$8)</f>
        <v>110</v>
      </c>
      <c r="S211" s="158">
        <f>IF(Cockpit_monthly!$H$3=2,($Q$9)*'Generated data'!$B$6,$Q$9)</f>
        <v>220</v>
      </c>
      <c r="U211" s="172">
        <f t="shared" ca="1" si="76"/>
        <v>167.47802854713419</v>
      </c>
      <c r="V211" s="173">
        <f t="shared" ca="1" si="84"/>
        <v>31402130.352587659</v>
      </c>
      <c r="W211" s="174">
        <f t="shared" ca="1" si="85"/>
        <v>19243995.758948352</v>
      </c>
      <c r="X211" s="175">
        <f t="shared" ca="1" si="86"/>
        <v>-12158134.593639307</v>
      </c>
      <c r="Y211" s="175">
        <f>IF(Cockpit_monthly!$H$3=2,($X$8)*'Generated data'!$B$6,$X$8)</f>
        <v>110</v>
      </c>
      <c r="Z211" s="175">
        <f>IF(Cockpit_monthly!$H$3=2,($X$9)*'Generated data'!$B$6,$X$9)</f>
        <v>220</v>
      </c>
      <c r="AB211" s="155">
        <f t="shared" ca="1" si="77"/>
        <v>103.61686229726023</v>
      </c>
      <c r="AC211" s="156">
        <f t="shared" ca="1" si="87"/>
        <v>19428161.680736292</v>
      </c>
      <c r="AD211" s="157">
        <f t="shared" ca="1" si="88"/>
        <v>19243995.758948352</v>
      </c>
      <c r="AE211" s="158">
        <f t="shared" ca="1" si="89"/>
        <v>-184165.92178793997</v>
      </c>
      <c r="AF211" s="158">
        <f>IF(Cockpit_monthly!$H$3=2,($AE$7)*'Generated data'!$B$6,$AE$7)</f>
        <v>110</v>
      </c>
      <c r="AG211" s="158">
        <f>IF(Cockpit_monthly!$H$3=2,($AE$8)*'Generated data'!$B$6,$AE$8)</f>
        <v>220</v>
      </c>
    </row>
    <row r="212" spans="1:33">
      <c r="A212" s="183" t="str">
        <f t="shared" si="90"/>
        <v>Q2 2028</v>
      </c>
      <c r="B212" s="184">
        <v>2028</v>
      </c>
      <c r="C212" s="184">
        <v>2</v>
      </c>
      <c r="D212" s="190"/>
      <c r="E212" s="191">
        <f t="shared" ca="1" si="78"/>
        <v>111.28823011303886</v>
      </c>
      <c r="F212" s="191">
        <f t="shared" ca="1" si="79"/>
        <v>94.493350784924715</v>
      </c>
      <c r="G212" s="191">
        <f t="shared" ca="1" si="79"/>
        <v>143.16999999999999</v>
      </c>
      <c r="H212" s="191">
        <f t="shared" ca="1" si="79"/>
        <v>131.7714024638824</v>
      </c>
      <c r="I212" s="191">
        <f t="shared" ca="1" si="79"/>
        <v>135.05356661055902</v>
      </c>
      <c r="J212" s="191">
        <f t="shared" ca="1" si="79"/>
        <v>258.54602321851371</v>
      </c>
      <c r="K212" s="191"/>
      <c r="L212" s="191"/>
      <c r="M212" s="191">
        <f t="shared" ca="1" si="80"/>
        <v>877.81476569568247</v>
      </c>
      <c r="N212" s="155">
        <f t="shared" ca="1" si="75"/>
        <v>146.02276479529863</v>
      </c>
      <c r="O212" s="156">
        <f t="shared" ca="1" si="81"/>
        <v>27379268.399118494</v>
      </c>
      <c r="P212" s="157">
        <f t="shared" ca="1" si="82"/>
        <v>20866543.146194786</v>
      </c>
      <c r="Q212" s="158">
        <f t="shared" ca="1" si="83"/>
        <v>-6512725.2529237084</v>
      </c>
      <c r="R212" s="158">
        <f>IF(Cockpit_monthly!$H$3=2,($Q$8)*'Generated data'!$B$6,$Q$8)</f>
        <v>110</v>
      </c>
      <c r="S212" s="158">
        <f>IF(Cockpit_monthly!$H$3=2,($Q$9)*'Generated data'!$B$6,$Q$9)</f>
        <v>220</v>
      </c>
      <c r="U212" s="172">
        <f t="shared" ca="1" si="76"/>
        <v>163.53092247389759</v>
      </c>
      <c r="V212" s="173">
        <f t="shared" ca="1" si="84"/>
        <v>30662047.963855799</v>
      </c>
      <c r="W212" s="174">
        <f t="shared" ca="1" si="85"/>
        <v>20866543.146194786</v>
      </c>
      <c r="X212" s="175">
        <f t="shared" ca="1" si="86"/>
        <v>-9795504.8176610135</v>
      </c>
      <c r="Y212" s="175">
        <f>IF(Cockpit_monthly!$H$3=2,($X$8)*'Generated data'!$B$6,$X$8)</f>
        <v>110</v>
      </c>
      <c r="Z212" s="175">
        <f>IF(Cockpit_monthly!$H$3=2,($X$9)*'Generated data'!$B$6,$X$9)</f>
        <v>220</v>
      </c>
      <c r="AB212" s="155">
        <f t="shared" ca="1" si="77"/>
        <v>99.443638110516375</v>
      </c>
      <c r="AC212" s="156">
        <f t="shared" ca="1" si="87"/>
        <v>18645682.145721819</v>
      </c>
      <c r="AD212" s="157">
        <f t="shared" ca="1" si="88"/>
        <v>20866543.146194786</v>
      </c>
      <c r="AE212" s="158">
        <f t="shared" ca="1" si="89"/>
        <v>2220861.0004729666</v>
      </c>
      <c r="AF212" s="158">
        <f>IF(Cockpit_monthly!$H$3=2,($AE$7)*'Generated data'!$B$6,$AE$7)</f>
        <v>110</v>
      </c>
      <c r="AG212" s="158">
        <f>IF(Cockpit_monthly!$H$3=2,($AE$8)*'Generated data'!$B$6,$AE$8)</f>
        <v>220</v>
      </c>
    </row>
    <row r="213" spans="1:33">
      <c r="A213" s="183" t="str">
        <f t="shared" si="90"/>
        <v>Q3 2028</v>
      </c>
      <c r="B213" s="184">
        <v>2028</v>
      </c>
      <c r="C213" s="184">
        <v>3</v>
      </c>
      <c r="D213" s="190"/>
      <c r="E213" s="191">
        <f t="shared" ca="1" si="78"/>
        <v>106.0758819159683</v>
      </c>
      <c r="F213" s="191">
        <f t="shared" ca="1" si="79"/>
        <v>90.049435994072482</v>
      </c>
      <c r="G213" s="191">
        <f t="shared" ca="1" si="79"/>
        <v>143.16999999999999</v>
      </c>
      <c r="H213" s="191">
        <f t="shared" ca="1" si="79"/>
        <v>114.19579847308739</v>
      </c>
      <c r="I213" s="191">
        <f t="shared" ca="1" si="79"/>
        <v>103.77455530805452</v>
      </c>
      <c r="J213" s="191">
        <f t="shared" ca="1" si="79"/>
        <v>255.26667175782435</v>
      </c>
      <c r="K213" s="191"/>
      <c r="L213" s="191"/>
      <c r="M213" s="191">
        <f t="shared" ca="1" si="80"/>
        <v>865.62281364136732</v>
      </c>
      <c r="N213" s="155">
        <f t="shared" ca="1" si="75"/>
        <v>141.01236679702126</v>
      </c>
      <c r="O213" s="156">
        <f t="shared" ca="1" si="81"/>
        <v>26439818.774441484</v>
      </c>
      <c r="P213" s="157">
        <f t="shared" ca="1" si="82"/>
        <v>19889227.859244056</v>
      </c>
      <c r="Q213" s="158">
        <f t="shared" ca="1" si="83"/>
        <v>-6550590.9151974283</v>
      </c>
      <c r="R213" s="158">
        <f>IF(Cockpit_monthly!$H$3=2,($Q$8)*'Generated data'!$B$6,$Q$8)</f>
        <v>110</v>
      </c>
      <c r="S213" s="158">
        <f>IF(Cockpit_monthly!$H$3=2,($Q$9)*'Generated data'!$B$6,$Q$9)</f>
        <v>220</v>
      </c>
      <c r="U213" s="172">
        <f t="shared" ca="1" si="76"/>
        <v>167.13668554365654</v>
      </c>
      <c r="V213" s="173">
        <f t="shared" ca="1" si="84"/>
        <v>31338128.539435603</v>
      </c>
      <c r="W213" s="174">
        <f t="shared" ca="1" si="85"/>
        <v>19889227.859244056</v>
      </c>
      <c r="X213" s="175">
        <f t="shared" ca="1" si="86"/>
        <v>-11448900.680191547</v>
      </c>
      <c r="Y213" s="175">
        <f>IF(Cockpit_monthly!$H$3=2,($X$8)*'Generated data'!$B$6,$X$8)</f>
        <v>110</v>
      </c>
      <c r="Z213" s="175">
        <f>IF(Cockpit_monthly!$H$3=2,($X$9)*'Generated data'!$B$6,$X$9)</f>
        <v>220</v>
      </c>
      <c r="AB213" s="155">
        <f t="shared" ca="1" si="77"/>
        <v>100.82949243366299</v>
      </c>
      <c r="AC213" s="156">
        <f t="shared" ca="1" si="87"/>
        <v>18905529.831311811</v>
      </c>
      <c r="AD213" s="157">
        <f t="shared" ca="1" si="88"/>
        <v>19889227.859244056</v>
      </c>
      <c r="AE213" s="158">
        <f t="shared" ca="1" si="89"/>
        <v>983698.02793224528</v>
      </c>
      <c r="AF213" s="158">
        <f>IF(Cockpit_monthly!$H$3=2,($AE$7)*'Generated data'!$B$6,$AE$7)</f>
        <v>110</v>
      </c>
      <c r="AG213" s="158">
        <f>IF(Cockpit_monthly!$H$3=2,($AE$8)*'Generated data'!$B$6,$AE$8)</f>
        <v>220</v>
      </c>
    </row>
    <row r="214" spans="1:33">
      <c r="A214" s="183" t="str">
        <f t="shared" si="90"/>
        <v>Q4 2028</v>
      </c>
      <c r="B214" s="184">
        <v>2028</v>
      </c>
      <c r="C214" s="184">
        <v>4</v>
      </c>
      <c r="D214" s="190"/>
      <c r="E214" s="191">
        <f t="shared" ca="1" si="78"/>
        <v>106.79519650953553</v>
      </c>
      <c r="F214" s="191">
        <f t="shared" ca="1" si="79"/>
        <v>94.483853866196057</v>
      </c>
      <c r="G214" s="191">
        <f t="shared" ca="1" si="79"/>
        <v>143.16999999999999</v>
      </c>
      <c r="H214" s="191">
        <f t="shared" ca="1" si="79"/>
        <v>107.74536731630518</v>
      </c>
      <c r="I214" s="191">
        <f t="shared" ca="1" si="79"/>
        <v>110.80883958238161</v>
      </c>
      <c r="J214" s="191">
        <f t="shared" ca="1" si="79"/>
        <v>249.75429561408475</v>
      </c>
      <c r="K214" s="191"/>
      <c r="L214" s="191"/>
      <c r="M214" s="191">
        <f t="shared" ca="1" si="80"/>
        <v>736.58015095135818</v>
      </c>
      <c r="N214" s="155">
        <f t="shared" ca="1" si="75"/>
        <v>140.26231262716217</v>
      </c>
      <c r="O214" s="156">
        <f t="shared" ca="1" si="81"/>
        <v>26299183.617592908</v>
      </c>
      <c r="P214" s="157">
        <f t="shared" ca="1" si="82"/>
        <v>20024099.345537912</v>
      </c>
      <c r="Q214" s="158">
        <f t="shared" ca="1" si="83"/>
        <v>-6275084.2720549963</v>
      </c>
      <c r="R214" s="158">
        <f>IF(Cockpit_monthly!$H$3=2,($Q$8)*'Generated data'!$B$6,$Q$8)</f>
        <v>110</v>
      </c>
      <c r="S214" s="158">
        <f>IF(Cockpit_monthly!$H$3=2,($Q$9)*'Generated data'!$B$6,$Q$9)</f>
        <v>220</v>
      </c>
      <c r="U214" s="172">
        <f t="shared" ca="1" si="76"/>
        <v>156.19132686586246</v>
      </c>
      <c r="V214" s="173">
        <f t="shared" ca="1" si="84"/>
        <v>29285873.787349213</v>
      </c>
      <c r="W214" s="174">
        <f t="shared" ca="1" si="85"/>
        <v>20024099.345537912</v>
      </c>
      <c r="X214" s="175">
        <f t="shared" ca="1" si="86"/>
        <v>-9261774.4418113008</v>
      </c>
      <c r="Y214" s="175">
        <f>IF(Cockpit_monthly!$H$3=2,($X$8)*'Generated data'!$B$6,$X$8)</f>
        <v>110</v>
      </c>
      <c r="Z214" s="175">
        <f>IF(Cockpit_monthly!$H$3=2,($X$9)*'Generated data'!$B$6,$X$9)</f>
        <v>220</v>
      </c>
      <c r="AB214" s="155">
        <f t="shared" ca="1" si="77"/>
        <v>94.893101104191047</v>
      </c>
      <c r="AC214" s="156">
        <f t="shared" ca="1" si="87"/>
        <v>17792456.457035821</v>
      </c>
      <c r="AD214" s="157">
        <f t="shared" ca="1" si="88"/>
        <v>20024099.345537912</v>
      </c>
      <c r="AE214" s="158">
        <f t="shared" ca="1" si="89"/>
        <v>2231642.8885020912</v>
      </c>
      <c r="AF214" s="158">
        <f>IF(Cockpit_monthly!$H$3=2,($AE$7)*'Generated data'!$B$6,$AE$7)</f>
        <v>110</v>
      </c>
      <c r="AG214" s="158">
        <f>IF(Cockpit_monthly!$H$3=2,($AE$8)*'Generated data'!$B$6,$AE$8)</f>
        <v>220</v>
      </c>
    </row>
    <row r="215" spans="1:33">
      <c r="A215" s="183" t="str">
        <f t="shared" si="90"/>
        <v>Q1 2029</v>
      </c>
      <c r="B215" s="184">
        <v>2029</v>
      </c>
      <c r="C215" s="184">
        <v>1</v>
      </c>
      <c r="D215" s="190"/>
      <c r="E215" s="191">
        <f t="shared" ca="1" si="78"/>
        <v>107.3761675726585</v>
      </c>
      <c r="F215" s="191">
        <f t="shared" ca="1" si="79"/>
        <v>93.919695945878573</v>
      </c>
      <c r="G215" s="191">
        <f t="shared" ca="1" si="79"/>
        <v>143.16999999999999</v>
      </c>
      <c r="H215" s="191">
        <f t="shared" ca="1" si="79"/>
        <v>143.87874527381462</v>
      </c>
      <c r="I215" s="191">
        <f t="shared" ca="1" si="79"/>
        <v>136.87525323109389</v>
      </c>
      <c r="J215" s="191">
        <f t="shared" ca="1" si="79"/>
        <v>245.89825058227515</v>
      </c>
      <c r="K215" s="191"/>
      <c r="L215" s="191"/>
      <c r="M215" s="191">
        <f t="shared" ca="1" si="80"/>
        <v>732.16899189246249</v>
      </c>
      <c r="N215" s="155">
        <f t="shared" ca="1" si="75"/>
        <v>142.459089740699</v>
      </c>
      <c r="O215" s="156">
        <f t="shared" ca="1" si="81"/>
        <v>26711079.326381061</v>
      </c>
      <c r="P215" s="157">
        <f t="shared" ca="1" si="82"/>
        <v>20133031.419873469</v>
      </c>
      <c r="Q215" s="158">
        <f t="shared" ca="1" si="83"/>
        <v>-6578047.9065075926</v>
      </c>
      <c r="R215" s="158">
        <f>IF(Cockpit_monthly!$H$3=2,($Q$8)*'Generated data'!$B$6,$Q$8)</f>
        <v>110</v>
      </c>
      <c r="S215" s="158">
        <f>IF(Cockpit_monthly!$H$3=2,($Q$9)*'Generated data'!$B$6,$Q$9)</f>
        <v>220</v>
      </c>
      <c r="U215" s="172">
        <f t="shared" ca="1" si="76"/>
        <v>159.80854382161996</v>
      </c>
      <c r="V215" s="173">
        <f t="shared" ca="1" si="84"/>
        <v>29964101.966553744</v>
      </c>
      <c r="W215" s="174">
        <f t="shared" ca="1" si="85"/>
        <v>20133031.419873469</v>
      </c>
      <c r="X215" s="175">
        <f t="shared" ca="1" si="86"/>
        <v>-9831070.5466802754</v>
      </c>
      <c r="Y215" s="175">
        <f>IF(Cockpit_monthly!$H$3=2,($X$8)*'Generated data'!$B$6,$X$8)</f>
        <v>110</v>
      </c>
      <c r="Z215" s="175">
        <f>IF(Cockpit_monthly!$H$3=2,($X$9)*'Generated data'!$B$6,$X$9)</f>
        <v>220</v>
      </c>
      <c r="AB215" s="155">
        <f t="shared" ca="1" si="77"/>
        <v>103.5928288599262</v>
      </c>
      <c r="AC215" s="156">
        <f t="shared" ca="1" si="87"/>
        <v>19423655.411236163</v>
      </c>
      <c r="AD215" s="157">
        <f t="shared" ca="1" si="88"/>
        <v>20133031.419873469</v>
      </c>
      <c r="AE215" s="158">
        <f t="shared" ca="1" si="89"/>
        <v>709376.00863730535</v>
      </c>
      <c r="AF215" s="158">
        <f>IF(Cockpit_monthly!$H$3=2,($AE$7)*'Generated data'!$B$6,$AE$7)</f>
        <v>110</v>
      </c>
      <c r="AG215" s="158">
        <f>IF(Cockpit_monthly!$H$3=2,($AE$8)*'Generated data'!$B$6,$AE$8)</f>
        <v>220</v>
      </c>
    </row>
    <row r="216" spans="1:33">
      <c r="A216" s="183" t="str">
        <f t="shared" si="90"/>
        <v>Q2 2029</v>
      </c>
      <c r="B216" s="184">
        <v>2029</v>
      </c>
      <c r="C216" s="184">
        <v>2</v>
      </c>
      <c r="D216" s="190"/>
      <c r="E216" s="191">
        <f t="shared" ca="1" si="78"/>
        <v>108.09311394892218</v>
      </c>
      <c r="F216" s="191">
        <f t="shared" ca="1" si="79"/>
        <v>84.506587022650606</v>
      </c>
      <c r="G216" s="191">
        <f t="shared" ca="1" si="79"/>
        <v>143.16999999999999</v>
      </c>
      <c r="H216" s="191">
        <f t="shared" ca="1" si="79"/>
        <v>136.80959896595837</v>
      </c>
      <c r="I216" s="191">
        <f t="shared" ca="1" si="79"/>
        <v>139.98438868445589</v>
      </c>
      <c r="J216" s="191">
        <f t="shared" ca="1" si="79"/>
        <v>252.71337622026363</v>
      </c>
      <c r="K216" s="191"/>
      <c r="L216" s="191"/>
      <c r="M216" s="191">
        <f t="shared" ca="1" si="80"/>
        <v>753.69612222171747</v>
      </c>
      <c r="N216" s="155">
        <f t="shared" ca="1" si="75"/>
        <v>144.90581770263466</v>
      </c>
      <c r="O216" s="156">
        <f t="shared" ca="1" si="81"/>
        <v>27169840.819244001</v>
      </c>
      <c r="P216" s="157">
        <f t="shared" ca="1" si="82"/>
        <v>20267458.865422908</v>
      </c>
      <c r="Q216" s="158">
        <f t="shared" ca="1" si="83"/>
        <v>-6902381.9538210928</v>
      </c>
      <c r="R216" s="158">
        <f>IF(Cockpit_monthly!$H$3=2,($Q$8)*'Generated data'!$B$6,$Q$8)</f>
        <v>110</v>
      </c>
      <c r="S216" s="158">
        <f>IF(Cockpit_monthly!$H$3=2,($Q$9)*'Generated data'!$B$6,$Q$9)</f>
        <v>220</v>
      </c>
      <c r="U216" s="172">
        <f t="shared" ca="1" si="76"/>
        <v>154.86955583305323</v>
      </c>
      <c r="V216" s="173">
        <f t="shared" ca="1" si="84"/>
        <v>29038041.718697481</v>
      </c>
      <c r="W216" s="174">
        <f t="shared" ca="1" si="85"/>
        <v>20267458.865422908</v>
      </c>
      <c r="X216" s="175">
        <f t="shared" ca="1" si="86"/>
        <v>-8770582.8532745726</v>
      </c>
      <c r="Y216" s="175">
        <f>IF(Cockpit_monthly!$H$3=2,($X$8)*'Generated data'!$B$6,$X$8)</f>
        <v>110</v>
      </c>
      <c r="Z216" s="175">
        <f>IF(Cockpit_monthly!$H$3=2,($X$9)*'Generated data'!$B$6,$X$9)</f>
        <v>220</v>
      </c>
      <c r="AB216" s="155">
        <f t="shared" ca="1" si="77"/>
        <v>101.56771353268131</v>
      </c>
      <c r="AC216" s="156">
        <f t="shared" ca="1" si="87"/>
        <v>19043946.287377745</v>
      </c>
      <c r="AD216" s="157">
        <f t="shared" ca="1" si="88"/>
        <v>20267458.865422908</v>
      </c>
      <c r="AE216" s="158">
        <f t="shared" ca="1" si="89"/>
        <v>1223512.5780451633</v>
      </c>
      <c r="AF216" s="158">
        <f>IF(Cockpit_monthly!$H$3=2,($AE$7)*'Generated data'!$B$6,$AE$7)</f>
        <v>110</v>
      </c>
      <c r="AG216" s="158">
        <f>IF(Cockpit_monthly!$H$3=2,($AE$8)*'Generated data'!$B$6,$AE$8)</f>
        <v>220</v>
      </c>
    </row>
    <row r="217" spans="1:33">
      <c r="A217" s="183" t="str">
        <f t="shared" si="90"/>
        <v>Q3 2029</v>
      </c>
      <c r="B217" s="184">
        <v>2029</v>
      </c>
      <c r="C217" s="184">
        <v>3</v>
      </c>
      <c r="D217" s="190"/>
      <c r="E217" s="191">
        <f t="shared" ca="1" si="78"/>
        <v>94.324750355331716</v>
      </c>
      <c r="F217" s="191">
        <f t="shared" ca="1" si="79"/>
        <v>80.215870941529033</v>
      </c>
      <c r="G217" s="191">
        <f t="shared" ca="1" si="79"/>
        <v>143.16999999999999</v>
      </c>
      <c r="H217" s="191">
        <f t="shared" ca="1" si="79"/>
        <v>129.86074647239045</v>
      </c>
      <c r="I217" s="191">
        <f t="shared" ca="1" si="79"/>
        <v>152.19001617341655</v>
      </c>
      <c r="J217" s="191">
        <f t="shared" ca="1" si="79"/>
        <v>229.9242323442194</v>
      </c>
      <c r="K217" s="191"/>
      <c r="L217" s="191"/>
      <c r="M217" s="191">
        <f t="shared" ca="1" si="80"/>
        <v>775.16593629867009</v>
      </c>
      <c r="N217" s="155">
        <f t="shared" ca="1" si="75"/>
        <v>139.63310205448781</v>
      </c>
      <c r="O217" s="156">
        <f t="shared" ca="1" si="81"/>
        <v>26181206.635216463</v>
      </c>
      <c r="P217" s="157">
        <f t="shared" ca="1" si="82"/>
        <v>17685890.691624697</v>
      </c>
      <c r="Q217" s="158">
        <f t="shared" ca="1" si="83"/>
        <v>-8495315.9435917661</v>
      </c>
      <c r="R217" s="158">
        <f>IF(Cockpit_monthly!$H$3=2,($Q$8)*'Generated data'!$B$6,$Q$8)</f>
        <v>110</v>
      </c>
      <c r="S217" s="158">
        <f>IF(Cockpit_monthly!$H$3=2,($Q$9)*'Generated data'!$B$6,$Q$9)</f>
        <v>220</v>
      </c>
      <c r="U217" s="172">
        <f t="shared" ca="1" si="76"/>
        <v>160.64429681837706</v>
      </c>
      <c r="V217" s="173">
        <f t="shared" ca="1" si="84"/>
        <v>30120805.653445698</v>
      </c>
      <c r="W217" s="174">
        <f t="shared" ca="1" si="85"/>
        <v>17685890.691624697</v>
      </c>
      <c r="X217" s="175">
        <f t="shared" ca="1" si="86"/>
        <v>-12434914.961821001</v>
      </c>
      <c r="Y217" s="175">
        <f>IF(Cockpit_monthly!$H$3=2,($X$8)*'Generated data'!$B$6,$X$8)</f>
        <v>110</v>
      </c>
      <c r="Z217" s="175">
        <f>IF(Cockpit_monthly!$H$3=2,($X$9)*'Generated data'!$B$6,$X$9)</f>
        <v>220</v>
      </c>
      <c r="AB217" s="155">
        <f t="shared" ca="1" si="77"/>
        <v>93.862018733571517</v>
      </c>
      <c r="AC217" s="156">
        <f t="shared" ca="1" si="87"/>
        <v>17599128.512544658</v>
      </c>
      <c r="AD217" s="157">
        <f t="shared" ca="1" si="88"/>
        <v>17685890.691624697</v>
      </c>
      <c r="AE217" s="158">
        <f t="shared" ca="1" si="89"/>
        <v>86762.179080039263</v>
      </c>
      <c r="AF217" s="158">
        <f>IF(Cockpit_monthly!$H$3=2,($AE$7)*'Generated data'!$B$6,$AE$7)</f>
        <v>110</v>
      </c>
      <c r="AG217" s="158">
        <f>IF(Cockpit_monthly!$H$3=2,($AE$8)*'Generated data'!$B$6,$AE$8)</f>
        <v>220</v>
      </c>
    </row>
    <row r="218" spans="1:33">
      <c r="A218" s="183" t="str">
        <f t="shared" si="90"/>
        <v>Q4 2029</v>
      </c>
      <c r="B218" s="184">
        <v>2029</v>
      </c>
      <c r="C218" s="184">
        <v>4</v>
      </c>
      <c r="D218" s="190"/>
      <c r="E218" s="191">
        <f t="shared" ca="1" si="78"/>
        <v>106.61886343050556</v>
      </c>
      <c r="F218" s="191">
        <f t="shared" ca="1" si="79"/>
        <v>85.826742429657415</v>
      </c>
      <c r="G218" s="191">
        <f t="shared" ca="1" si="79"/>
        <v>143.16999999999999</v>
      </c>
      <c r="H218" s="191">
        <f t="shared" ca="1" si="79"/>
        <v>154.24305752785872</v>
      </c>
      <c r="I218" s="191">
        <f t="shared" ca="1" si="79"/>
        <v>138.84928656204428</v>
      </c>
      <c r="J218" s="191">
        <f t="shared" ca="1" si="79"/>
        <v>219.12607536110386</v>
      </c>
      <c r="K218" s="191"/>
      <c r="L218" s="191"/>
      <c r="M218" s="191">
        <f t="shared" ca="1" si="80"/>
        <v>776.07607084840674</v>
      </c>
      <c r="N218" s="155">
        <f t="shared" ca="1" si="75"/>
        <v>134.6734636114746</v>
      </c>
      <c r="O218" s="156">
        <f t="shared" ca="1" si="81"/>
        <v>25251274.427151486</v>
      </c>
      <c r="P218" s="157">
        <f t="shared" ca="1" si="82"/>
        <v>19991036.893219791</v>
      </c>
      <c r="Q218" s="158">
        <f t="shared" ca="1" si="83"/>
        <v>-5260237.5339316949</v>
      </c>
      <c r="R218" s="158">
        <f>IF(Cockpit_monthly!$H$3=2,($Q$8)*'Generated data'!$B$6,$Q$8)</f>
        <v>110</v>
      </c>
      <c r="S218" s="158">
        <f>IF(Cockpit_monthly!$H$3=2,($Q$9)*'Generated data'!$B$6,$Q$9)</f>
        <v>220</v>
      </c>
      <c r="U218" s="172">
        <f t="shared" ca="1" si="76"/>
        <v>146.81752172771786</v>
      </c>
      <c r="V218" s="173">
        <f t="shared" ca="1" si="84"/>
        <v>27528285.323947098</v>
      </c>
      <c r="W218" s="174">
        <f t="shared" ca="1" si="85"/>
        <v>19991036.893219791</v>
      </c>
      <c r="X218" s="175">
        <f t="shared" ca="1" si="86"/>
        <v>-7537248.4307273068</v>
      </c>
      <c r="Y218" s="175">
        <f>IF(Cockpit_monthly!$H$3=2,($X$8)*'Generated data'!$B$6,$X$8)</f>
        <v>110</v>
      </c>
      <c r="Z218" s="175">
        <f>IF(Cockpit_monthly!$H$3=2,($X$9)*'Generated data'!$B$6,$X$9)</f>
        <v>220</v>
      </c>
      <c r="AB218" s="155">
        <f t="shared" ca="1" si="77"/>
        <v>97.538079801506456</v>
      </c>
      <c r="AC218" s="156">
        <f t="shared" ca="1" si="87"/>
        <v>18288389.962782461</v>
      </c>
      <c r="AD218" s="157">
        <f t="shared" ca="1" si="88"/>
        <v>19991036.893219791</v>
      </c>
      <c r="AE218" s="158">
        <f t="shared" ca="1" si="89"/>
        <v>1702646.9304373302</v>
      </c>
      <c r="AF218" s="158">
        <f>IF(Cockpit_monthly!$H$3=2,($AE$7)*'Generated data'!$B$6,$AE$7)</f>
        <v>110</v>
      </c>
      <c r="AG218" s="158">
        <f>IF(Cockpit_monthly!$H$3=2,($AE$8)*'Generated data'!$B$6,$AE$8)</f>
        <v>220</v>
      </c>
    </row>
    <row r="219" spans="1:33">
      <c r="A219" s="183" t="str">
        <f t="shared" si="90"/>
        <v>Q1 2030</v>
      </c>
      <c r="B219" s="184">
        <v>2030</v>
      </c>
      <c r="C219" s="184">
        <v>1</v>
      </c>
      <c r="D219" s="190"/>
      <c r="E219" s="191">
        <f t="shared" ca="1" si="78"/>
        <v>118.12903523015545</v>
      </c>
      <c r="F219" s="191">
        <f t="shared" ca="1" si="79"/>
        <v>113.56606114482751</v>
      </c>
      <c r="G219" s="191">
        <f t="shared" ca="1" si="79"/>
        <v>143.16999999999999</v>
      </c>
      <c r="H219" s="191">
        <f t="shared" ca="1" si="79"/>
        <v>151.71570720631544</v>
      </c>
      <c r="I219" s="191">
        <f t="shared" ca="1" si="79"/>
        <v>133.74531900675711</v>
      </c>
      <c r="J219" s="191">
        <f t="shared" ca="1" si="79"/>
        <v>274.90468490749453</v>
      </c>
      <c r="K219" s="191"/>
      <c r="L219" s="191"/>
      <c r="M219" s="191">
        <f t="shared" ca="1" si="80"/>
        <v>749.18333564614284</v>
      </c>
      <c r="N219" s="155">
        <f t="shared" ref="N219:N242" ca="1" si="91">SUMPRODUCT(($A$12:$A$179=$A219)*(O$12:O$179))/SUMPRODUCT(($A$12:$A$179=$A219)*1)</f>
        <v>150.76689943389025</v>
      </c>
      <c r="O219" s="156">
        <f t="shared" ca="1" si="81"/>
        <v>28268793.643854421</v>
      </c>
      <c r="P219" s="157">
        <f t="shared" ca="1" si="82"/>
        <v>22149194.105654147</v>
      </c>
      <c r="Q219" s="158">
        <f t="shared" ca="1" si="83"/>
        <v>-6119599.5382002741</v>
      </c>
      <c r="R219" s="158">
        <f>IF(Cockpit_monthly!$H$3=2,($Q$8)*'Generated data'!$B$6,$Q$8)</f>
        <v>110</v>
      </c>
      <c r="S219" s="158">
        <f>IF(Cockpit_monthly!$H$3=2,($Q$9)*'Generated data'!$B$6,$Q$9)</f>
        <v>220</v>
      </c>
      <c r="U219" s="172">
        <f t="shared" ref="U219:U242" ca="1" si="92">SUMPRODUCT(($A$12:$A$179=$A219)*(V$12:V$179))/SUMPRODUCT(($A$12:$A$179=$A219)*1)</f>
        <v>153.85241296815127</v>
      </c>
      <c r="V219" s="173">
        <f t="shared" ca="1" si="84"/>
        <v>28847327.431528363</v>
      </c>
      <c r="W219" s="174">
        <f t="shared" ca="1" si="85"/>
        <v>22149194.105654147</v>
      </c>
      <c r="X219" s="175">
        <f t="shared" ca="1" si="86"/>
        <v>-6698133.3258742169</v>
      </c>
      <c r="Y219" s="175">
        <f>IF(Cockpit_monthly!$H$3=2,($X$8)*'Generated data'!$B$6,$X$8)</f>
        <v>110</v>
      </c>
      <c r="Z219" s="175">
        <f>IF(Cockpit_monthly!$H$3=2,($X$9)*'Generated data'!$B$6,$X$9)</f>
        <v>220</v>
      </c>
      <c r="AB219" s="155">
        <f t="shared" ref="AB219:AB242" ca="1" si="93">SUMPRODUCT(($A$12:$A$179=$A219)*(AC$12:AC$179))/SUMPRODUCT(($A$12:$A$179=$A219)*1)</f>
        <v>107.24825571571232</v>
      </c>
      <c r="AC219" s="156">
        <f t="shared" ca="1" si="87"/>
        <v>20109047.946696058</v>
      </c>
      <c r="AD219" s="157">
        <f t="shared" ca="1" si="88"/>
        <v>22149194.105654147</v>
      </c>
      <c r="AE219" s="158">
        <f t="shared" ca="1" si="89"/>
        <v>2040146.1589580886</v>
      </c>
      <c r="AF219" s="158">
        <f>IF(Cockpit_monthly!$H$3=2,($AE$7)*'Generated data'!$B$6,$AE$7)</f>
        <v>110</v>
      </c>
      <c r="AG219" s="158">
        <f>IF(Cockpit_monthly!$H$3=2,($AE$8)*'Generated data'!$B$6,$AE$8)</f>
        <v>220</v>
      </c>
    </row>
    <row r="220" spans="1:33">
      <c r="A220" s="183" t="str">
        <f t="shared" si="90"/>
        <v>Q2 2030</v>
      </c>
      <c r="B220" s="184">
        <v>2030</v>
      </c>
      <c r="C220" s="184">
        <v>2</v>
      </c>
      <c r="D220" s="190"/>
      <c r="E220" s="191">
        <f t="shared" ref="E220:E242" ca="1" si="94">SUMPRODUCT(($A$12:$A$179=$A220)*(E$12:E$179))/SUMPRODUCT(($A$12:$A$179=$A220)*1)</f>
        <v>109.94299241471238</v>
      </c>
      <c r="F220" s="191">
        <f t="shared" ca="1" si="79"/>
        <v>102.78842943959624</v>
      </c>
      <c r="G220" s="191">
        <f t="shared" ca="1" si="79"/>
        <v>143.16999999999999</v>
      </c>
      <c r="H220" s="191">
        <f t="shared" ca="1" si="79"/>
        <v>139.08753384107865</v>
      </c>
      <c r="I220" s="191">
        <f t="shared" ca="1" si="79"/>
        <v>131.47837525325062</v>
      </c>
      <c r="J220" s="191">
        <f t="shared" ca="1" si="79"/>
        <v>272.22367095516387</v>
      </c>
      <c r="K220" s="191"/>
      <c r="L220" s="191"/>
      <c r="M220" s="191">
        <f t="shared" ca="1" si="80"/>
        <v>733.96265500144079</v>
      </c>
      <c r="N220" s="155">
        <f t="shared" ca="1" si="91"/>
        <v>149.67003528292904</v>
      </c>
      <c r="O220" s="156">
        <f t="shared" ca="1" si="81"/>
        <v>28063131.615549196</v>
      </c>
      <c r="P220" s="157">
        <f t="shared" ca="1" si="82"/>
        <v>20614311.077758569</v>
      </c>
      <c r="Q220" s="158">
        <f t="shared" ca="1" si="83"/>
        <v>-7448820.5377906263</v>
      </c>
      <c r="R220" s="158">
        <f>IF(Cockpit_monthly!$H$3=2,($Q$8)*'Generated data'!$B$6,$Q$8)</f>
        <v>110</v>
      </c>
      <c r="S220" s="158">
        <f>IF(Cockpit_monthly!$H$3=2,($Q$9)*'Generated data'!$B$6,$Q$9)</f>
        <v>220</v>
      </c>
      <c r="U220" s="172">
        <f t="shared" ca="1" si="92"/>
        <v>173.13922965651435</v>
      </c>
      <c r="V220" s="173">
        <f t="shared" ca="1" si="84"/>
        <v>32463605.56059644</v>
      </c>
      <c r="W220" s="174">
        <f t="shared" ca="1" si="85"/>
        <v>20614311.077758569</v>
      </c>
      <c r="X220" s="175">
        <f t="shared" ca="1" si="86"/>
        <v>-11849294.482837871</v>
      </c>
      <c r="Y220" s="175">
        <f>IF(Cockpit_monthly!$H$3=2,($X$8)*'Generated data'!$B$6,$X$8)</f>
        <v>110</v>
      </c>
      <c r="Z220" s="175">
        <f>IF(Cockpit_monthly!$H$3=2,($X$9)*'Generated data'!$B$6,$X$9)</f>
        <v>220</v>
      </c>
      <c r="AB220" s="155">
        <f t="shared" ca="1" si="93"/>
        <v>115.41866782178766</v>
      </c>
      <c r="AC220" s="156">
        <f t="shared" ca="1" si="87"/>
        <v>21641000.216585185</v>
      </c>
      <c r="AD220" s="157">
        <f t="shared" ca="1" si="88"/>
        <v>20614311.077758569</v>
      </c>
      <c r="AE220" s="158">
        <f t="shared" ca="1" si="89"/>
        <v>-1026689.1388266161</v>
      </c>
      <c r="AF220" s="158">
        <f>IF(Cockpit_monthly!$H$3=2,($AE$7)*'Generated data'!$B$6,$AE$7)</f>
        <v>110</v>
      </c>
      <c r="AG220" s="158">
        <f>IF(Cockpit_monthly!$H$3=2,($AE$8)*'Generated data'!$B$6,$AE$8)</f>
        <v>220</v>
      </c>
    </row>
    <row r="221" spans="1:33">
      <c r="A221" s="183" t="str">
        <f t="shared" si="90"/>
        <v>Q3 2030</v>
      </c>
      <c r="B221" s="184">
        <v>2030</v>
      </c>
      <c r="C221" s="184">
        <v>3</v>
      </c>
      <c r="D221" s="190"/>
      <c r="E221" s="191">
        <f t="shared" ca="1" si="94"/>
        <v>134.4499203950817</v>
      </c>
      <c r="F221" s="191">
        <f t="shared" ca="1" si="79"/>
        <v>92.219323915136314</v>
      </c>
      <c r="G221" s="191">
        <f t="shared" ca="1" si="79"/>
        <v>143.16999999999999</v>
      </c>
      <c r="H221" s="191">
        <f t="shared" ca="1" si="79"/>
        <v>150.23822348253722</v>
      </c>
      <c r="I221" s="191">
        <f t="shared" ca="1" si="79"/>
        <v>129.31982585033552</v>
      </c>
      <c r="J221" s="191">
        <f t="shared" ca="1" si="79"/>
        <v>291.2179206285486</v>
      </c>
      <c r="K221" s="191"/>
      <c r="L221" s="191"/>
      <c r="M221" s="191">
        <f t="shared" ca="1" si="80"/>
        <v>857.72018659348703</v>
      </c>
      <c r="N221" s="155">
        <f t="shared" ca="1" si="91"/>
        <v>155.09620315169133</v>
      </c>
      <c r="O221" s="156">
        <f t="shared" ca="1" si="81"/>
        <v>29080538.090942122</v>
      </c>
      <c r="P221" s="157">
        <f t="shared" ca="1" si="82"/>
        <v>25209360.074077819</v>
      </c>
      <c r="Q221" s="158">
        <f t="shared" ca="1" si="83"/>
        <v>-3871178.0168643035</v>
      </c>
      <c r="R221" s="158">
        <f>IF(Cockpit_monthly!$H$3=2,($Q$8)*'Generated data'!$B$6,$Q$8)</f>
        <v>110</v>
      </c>
      <c r="S221" s="158">
        <f>IF(Cockpit_monthly!$H$3=2,($Q$9)*'Generated data'!$B$6,$Q$9)</f>
        <v>220</v>
      </c>
      <c r="U221" s="172">
        <f t="shared" ca="1" si="92"/>
        <v>170.29854907023005</v>
      </c>
      <c r="V221" s="173">
        <f t="shared" ca="1" si="84"/>
        <v>31930977.950668134</v>
      </c>
      <c r="W221" s="174">
        <f t="shared" ca="1" si="85"/>
        <v>25209360.074077819</v>
      </c>
      <c r="X221" s="175">
        <f t="shared" ca="1" si="86"/>
        <v>-6721617.8765903153</v>
      </c>
      <c r="Y221" s="175">
        <f>IF(Cockpit_monthly!$H$3=2,($X$8)*'Generated data'!$B$6,$X$8)</f>
        <v>110</v>
      </c>
      <c r="Z221" s="175">
        <f>IF(Cockpit_monthly!$H$3=2,($X$9)*'Generated data'!$B$6,$X$9)</f>
        <v>220</v>
      </c>
      <c r="AB221" s="155">
        <f t="shared" ca="1" si="93"/>
        <v>108.49379459209609</v>
      </c>
      <c r="AC221" s="156">
        <f t="shared" ca="1" si="87"/>
        <v>20342586.486018017</v>
      </c>
      <c r="AD221" s="157">
        <f t="shared" ca="1" si="88"/>
        <v>25209360.074077819</v>
      </c>
      <c r="AE221" s="158">
        <f t="shared" ca="1" si="89"/>
        <v>4866773.5880598016</v>
      </c>
      <c r="AF221" s="158">
        <f>IF(Cockpit_monthly!$H$3=2,($AE$7)*'Generated data'!$B$6,$AE$7)</f>
        <v>110</v>
      </c>
      <c r="AG221" s="158">
        <f>IF(Cockpit_monthly!$H$3=2,($AE$8)*'Generated data'!$B$6,$AE$8)</f>
        <v>220</v>
      </c>
    </row>
    <row r="222" spans="1:33">
      <c r="A222" s="183" t="str">
        <f t="shared" si="90"/>
        <v>Q4 2030</v>
      </c>
      <c r="B222" s="184">
        <v>2030</v>
      </c>
      <c r="C222" s="184">
        <v>4</v>
      </c>
      <c r="D222" s="190"/>
      <c r="E222" s="191">
        <f t="shared" ca="1" si="94"/>
        <v>126.50919982441174</v>
      </c>
      <c r="F222" s="191">
        <f t="shared" ca="1" si="79"/>
        <v>110.25360964034844</v>
      </c>
      <c r="G222" s="191">
        <f t="shared" ca="1" si="79"/>
        <v>143.16999999999999</v>
      </c>
      <c r="H222" s="191">
        <f t="shared" ca="1" si="79"/>
        <v>153.81800353992446</v>
      </c>
      <c r="I222" s="191">
        <f t="shared" ca="1" si="79"/>
        <v>147.65922129030989</v>
      </c>
      <c r="J222" s="191">
        <f t="shared" ca="1" si="79"/>
        <v>281.48300189503902</v>
      </c>
      <c r="K222" s="191"/>
      <c r="L222" s="191"/>
      <c r="M222" s="191">
        <f t="shared" ca="1" si="80"/>
        <v>820.68008584584652</v>
      </c>
      <c r="N222" s="155">
        <f t="shared" ca="1" si="91"/>
        <v>154.53308724914311</v>
      </c>
      <c r="O222" s="156">
        <f t="shared" ca="1" si="81"/>
        <v>28974953.859214332</v>
      </c>
      <c r="P222" s="157">
        <f t="shared" ca="1" si="82"/>
        <v>23720474.967077199</v>
      </c>
      <c r="Q222" s="158">
        <f t="shared" ca="1" si="83"/>
        <v>-5254478.8921371326</v>
      </c>
      <c r="R222" s="158">
        <f>IF(Cockpit_monthly!$H$3=2,($Q$8)*'Generated data'!$B$6,$Q$8)</f>
        <v>110</v>
      </c>
      <c r="S222" s="158">
        <f>IF(Cockpit_monthly!$H$3=2,($Q$9)*'Generated data'!$B$6,$Q$9)</f>
        <v>220</v>
      </c>
      <c r="U222" s="172">
        <f t="shared" ca="1" si="92"/>
        <v>171.42282424231152</v>
      </c>
      <c r="V222" s="173">
        <f t="shared" ca="1" si="84"/>
        <v>32141779.54543341</v>
      </c>
      <c r="W222" s="174">
        <f t="shared" ca="1" si="85"/>
        <v>23720474.967077199</v>
      </c>
      <c r="X222" s="175">
        <f t="shared" ca="1" si="86"/>
        <v>-8421304.5783562101</v>
      </c>
      <c r="Y222" s="175">
        <f>IF(Cockpit_monthly!$H$3=2,($X$8)*'Generated data'!$B$6,$X$8)</f>
        <v>110</v>
      </c>
      <c r="Z222" s="175">
        <f>IF(Cockpit_monthly!$H$3=2,($X$9)*'Generated data'!$B$6,$X$9)</f>
        <v>220</v>
      </c>
      <c r="AB222" s="155">
        <f t="shared" ca="1" si="93"/>
        <v>117.31055264473008</v>
      </c>
      <c r="AC222" s="156">
        <f t="shared" ca="1" si="87"/>
        <v>21995728.620886888</v>
      </c>
      <c r="AD222" s="157">
        <f t="shared" ca="1" si="88"/>
        <v>23720474.967077199</v>
      </c>
      <c r="AE222" s="158">
        <f t="shared" ca="1" si="89"/>
        <v>1724746.346190311</v>
      </c>
      <c r="AF222" s="158">
        <f>IF(Cockpit_monthly!$H$3=2,($AE$7)*'Generated data'!$B$6,$AE$7)</f>
        <v>110</v>
      </c>
      <c r="AG222" s="158">
        <f>IF(Cockpit_monthly!$H$3=2,($AE$8)*'Generated data'!$B$6,$AE$8)</f>
        <v>220</v>
      </c>
    </row>
    <row r="223" spans="1:33">
      <c r="A223" s="183" t="str">
        <f t="shared" si="90"/>
        <v>Q1 2031</v>
      </c>
      <c r="B223" s="184">
        <v>2031</v>
      </c>
      <c r="C223" s="184">
        <v>1</v>
      </c>
      <c r="D223" s="190"/>
      <c r="E223" s="191">
        <f t="shared" ca="1" si="94"/>
        <v>128.47039108269487</v>
      </c>
      <c r="F223" s="191">
        <f t="shared" ca="1" si="79"/>
        <v>105.76107879361651</v>
      </c>
      <c r="G223" s="191">
        <f t="shared" ca="1" si="79"/>
        <v>143.16999999999999</v>
      </c>
      <c r="H223" s="191">
        <f t="shared" ca="1" si="79"/>
        <v>129.56120134749185</v>
      </c>
      <c r="I223" s="191">
        <f t="shared" ca="1" si="79"/>
        <v>140.27357352840662</v>
      </c>
      <c r="J223" s="191">
        <f t="shared" ref="J223:J242" ca="1" si="95">SUMPRODUCT(($A$12:$A$179=$A223)*(J$12:J$179))/SUMPRODUCT(($A$12:$A$179=$A223)*1)</f>
        <v>256.65400655130003</v>
      </c>
      <c r="K223" s="191"/>
      <c r="L223" s="191"/>
      <c r="M223" s="191">
        <f t="shared" ca="1" si="80"/>
        <v>844.27355714669181</v>
      </c>
      <c r="N223" s="155">
        <f t="shared" ca="1" si="91"/>
        <v>146.12640708046135</v>
      </c>
      <c r="O223" s="156">
        <f t="shared" ca="1" si="81"/>
        <v>27398701.327586502</v>
      </c>
      <c r="P223" s="157">
        <f t="shared" ca="1" si="82"/>
        <v>24088198.328005288</v>
      </c>
      <c r="Q223" s="158">
        <f t="shared" ca="1" si="83"/>
        <v>-3310502.999581214</v>
      </c>
      <c r="R223" s="158">
        <f>IF(Cockpit_monthly!$H$3=2,($Q$8)*'Generated data'!$B$6,$Q$8)</f>
        <v>110</v>
      </c>
      <c r="S223" s="158">
        <f>IF(Cockpit_monthly!$H$3=2,($Q$9)*'Generated data'!$B$6,$Q$9)</f>
        <v>220</v>
      </c>
      <c r="U223" s="172">
        <f t="shared" ca="1" si="92"/>
        <v>166.59432324462517</v>
      </c>
      <c r="V223" s="173">
        <f t="shared" ca="1" si="84"/>
        <v>31236435.60836722</v>
      </c>
      <c r="W223" s="174">
        <f t="shared" ca="1" si="85"/>
        <v>24088198.328005288</v>
      </c>
      <c r="X223" s="175">
        <f t="shared" ca="1" si="86"/>
        <v>-7148237.2803619318</v>
      </c>
      <c r="Y223" s="175">
        <f>IF(Cockpit_monthly!$H$3=2,($X$8)*'Generated data'!$B$6,$X$8)</f>
        <v>110</v>
      </c>
      <c r="Z223" s="175">
        <f>IF(Cockpit_monthly!$H$3=2,($X$9)*'Generated data'!$B$6,$X$9)</f>
        <v>220</v>
      </c>
      <c r="AB223" s="155">
        <f t="shared" ca="1" si="93"/>
        <v>110.9752441298982</v>
      </c>
      <c r="AC223" s="156">
        <f t="shared" ca="1" si="87"/>
        <v>20807858.274355914</v>
      </c>
      <c r="AD223" s="157">
        <f t="shared" ca="1" si="88"/>
        <v>24088198.328005288</v>
      </c>
      <c r="AE223" s="158">
        <f t="shared" ca="1" si="89"/>
        <v>3280340.0536493734</v>
      </c>
      <c r="AF223" s="158">
        <f>IF(Cockpit_monthly!$H$3=2,($AE$7)*'Generated data'!$B$6,$AE$7)</f>
        <v>110</v>
      </c>
      <c r="AG223" s="158">
        <f>IF(Cockpit_monthly!$H$3=2,($AE$8)*'Generated data'!$B$6,$AE$8)</f>
        <v>220</v>
      </c>
    </row>
    <row r="224" spans="1:33">
      <c r="A224" s="183" t="str">
        <f t="shared" si="90"/>
        <v>Q2 2031</v>
      </c>
      <c r="B224" s="184">
        <v>2031</v>
      </c>
      <c r="C224" s="184">
        <v>2</v>
      </c>
      <c r="D224" s="190"/>
      <c r="E224" s="191">
        <f t="shared" ca="1" si="94"/>
        <v>119.32302333102909</v>
      </c>
      <c r="F224" s="191">
        <f t="shared" ca="1" si="79"/>
        <v>99.108292022020365</v>
      </c>
      <c r="G224" s="191">
        <f t="shared" ca="1" si="79"/>
        <v>143.16999999999999</v>
      </c>
      <c r="H224" s="191">
        <f t="shared" ca="1" si="79"/>
        <v>138.38911419485169</v>
      </c>
      <c r="I224" s="191">
        <f t="shared" ca="1" si="79"/>
        <v>124.83221910475584</v>
      </c>
      <c r="J224" s="191">
        <f t="shared" ca="1" si="95"/>
        <v>254.16526805191276</v>
      </c>
      <c r="K224" s="191"/>
      <c r="L224" s="191"/>
      <c r="M224" s="191">
        <f t="shared" ca="1" si="80"/>
        <v>763.73512579640681</v>
      </c>
      <c r="N224" s="155">
        <f t="shared" ca="1" si="91"/>
        <v>143.39173659477149</v>
      </c>
      <c r="O224" s="156">
        <f t="shared" ca="1" si="81"/>
        <v>26885950.611519653</v>
      </c>
      <c r="P224" s="157">
        <f t="shared" ca="1" si="82"/>
        <v>22373066.874567956</v>
      </c>
      <c r="Q224" s="158">
        <f t="shared" ca="1" si="83"/>
        <v>-4512883.7369516976</v>
      </c>
      <c r="R224" s="158">
        <f>IF(Cockpit_monthly!$H$3=2,($Q$8)*'Generated data'!$B$6,$Q$8)</f>
        <v>110</v>
      </c>
      <c r="S224" s="158">
        <f>IF(Cockpit_monthly!$H$3=2,($Q$9)*'Generated data'!$B$6,$Q$9)</f>
        <v>220</v>
      </c>
      <c r="U224" s="172">
        <f t="shared" ca="1" si="92"/>
        <v>170.52290398795051</v>
      </c>
      <c r="V224" s="173">
        <f t="shared" ca="1" si="84"/>
        <v>31973044.497740719</v>
      </c>
      <c r="W224" s="174">
        <f t="shared" ca="1" si="85"/>
        <v>22373066.874567956</v>
      </c>
      <c r="X224" s="175">
        <f t="shared" ca="1" si="86"/>
        <v>-9599977.6231727637</v>
      </c>
      <c r="Y224" s="175">
        <f>IF(Cockpit_monthly!$H$3=2,($X$8)*'Generated data'!$B$6,$X$8)</f>
        <v>110</v>
      </c>
      <c r="Z224" s="175">
        <f>IF(Cockpit_monthly!$H$3=2,($X$9)*'Generated data'!$B$6,$X$9)</f>
        <v>220</v>
      </c>
      <c r="AB224" s="155">
        <f t="shared" ca="1" si="93"/>
        <v>112.42947844145662</v>
      </c>
      <c r="AC224" s="156">
        <f t="shared" ca="1" si="87"/>
        <v>21080527.207773115</v>
      </c>
      <c r="AD224" s="157">
        <f t="shared" ca="1" si="88"/>
        <v>22373066.874567956</v>
      </c>
      <c r="AE224" s="158">
        <f t="shared" ca="1" si="89"/>
        <v>1292539.6667948402</v>
      </c>
      <c r="AF224" s="158">
        <f>IF(Cockpit_monthly!$H$3=2,($AE$7)*'Generated data'!$B$6,$AE$7)</f>
        <v>110</v>
      </c>
      <c r="AG224" s="158">
        <f>IF(Cockpit_monthly!$H$3=2,($AE$8)*'Generated data'!$B$6,$AE$8)</f>
        <v>220</v>
      </c>
    </row>
    <row r="225" spans="1:33">
      <c r="A225" s="183" t="str">
        <f t="shared" si="90"/>
        <v>Q3 2031</v>
      </c>
      <c r="B225" s="184">
        <v>2031</v>
      </c>
      <c r="C225" s="184">
        <v>3</v>
      </c>
      <c r="D225" s="190"/>
      <c r="E225" s="191">
        <f t="shared" ca="1" si="94"/>
        <v>115.55989584332985</v>
      </c>
      <c r="F225" s="191">
        <f t="shared" ca="1" si="79"/>
        <v>104.72417388945244</v>
      </c>
      <c r="G225" s="191">
        <f t="shared" ca="1" si="79"/>
        <v>143.16999999999999</v>
      </c>
      <c r="H225" s="191">
        <f t="shared" ca="1" si="79"/>
        <v>141.61933571870887</v>
      </c>
      <c r="I225" s="191">
        <f t="shared" ca="1" si="79"/>
        <v>144.06015562289974</v>
      </c>
      <c r="J225" s="191">
        <f t="shared" ca="1" si="95"/>
        <v>253.23430059311067</v>
      </c>
      <c r="K225" s="191"/>
      <c r="L225" s="191"/>
      <c r="M225" s="191">
        <f t="shared" ca="1" si="80"/>
        <v>763.35941836371228</v>
      </c>
      <c r="N225" s="155">
        <f t="shared" ca="1" si="91"/>
        <v>145.58680249677832</v>
      </c>
      <c r="O225" s="156">
        <f t="shared" ca="1" si="81"/>
        <v>27297525.468145933</v>
      </c>
      <c r="P225" s="157">
        <f t="shared" ca="1" si="82"/>
        <v>21667480.470624346</v>
      </c>
      <c r="Q225" s="158">
        <f t="shared" ca="1" si="83"/>
        <v>-5630044.9975215867</v>
      </c>
      <c r="R225" s="158">
        <f>IF(Cockpit_monthly!$H$3=2,($Q$8)*'Generated data'!$B$6,$Q$8)</f>
        <v>110</v>
      </c>
      <c r="S225" s="158">
        <f>IF(Cockpit_monthly!$H$3=2,($Q$9)*'Generated data'!$B$6,$Q$9)</f>
        <v>220</v>
      </c>
      <c r="U225" s="172">
        <f t="shared" ca="1" si="92"/>
        <v>152.43848535951955</v>
      </c>
      <c r="V225" s="173">
        <f t="shared" ca="1" si="84"/>
        <v>28582216.004909914</v>
      </c>
      <c r="W225" s="174">
        <f t="shared" ca="1" si="85"/>
        <v>21667480.470624346</v>
      </c>
      <c r="X225" s="175">
        <f t="shared" ca="1" si="86"/>
        <v>-6914735.5342855677</v>
      </c>
      <c r="Y225" s="175">
        <f>IF(Cockpit_monthly!$H$3=2,($X$8)*'Generated data'!$B$6,$X$8)</f>
        <v>110</v>
      </c>
      <c r="Z225" s="175">
        <f>IF(Cockpit_monthly!$H$3=2,($X$9)*'Generated data'!$B$6,$X$9)</f>
        <v>220</v>
      </c>
      <c r="AB225" s="155">
        <f t="shared" ca="1" si="93"/>
        <v>113.34753180686273</v>
      </c>
      <c r="AC225" s="156">
        <f t="shared" ca="1" si="87"/>
        <v>21252662.213786762</v>
      </c>
      <c r="AD225" s="157">
        <f t="shared" ca="1" si="88"/>
        <v>21667480.470624346</v>
      </c>
      <c r="AE225" s="158">
        <f t="shared" ca="1" si="89"/>
        <v>414818.25683758408</v>
      </c>
      <c r="AF225" s="158">
        <f>IF(Cockpit_monthly!$H$3=2,($AE$7)*'Generated data'!$B$6,$AE$7)</f>
        <v>110</v>
      </c>
      <c r="AG225" s="158">
        <f>IF(Cockpit_monthly!$H$3=2,($AE$8)*'Generated data'!$B$6,$AE$8)</f>
        <v>220</v>
      </c>
    </row>
    <row r="226" spans="1:33">
      <c r="A226" s="183" t="str">
        <f t="shared" si="90"/>
        <v>Q4 2031</v>
      </c>
      <c r="B226" s="184">
        <v>2031</v>
      </c>
      <c r="C226" s="184">
        <v>4</v>
      </c>
      <c r="D226" s="190"/>
      <c r="E226" s="191">
        <f t="shared" ca="1" si="94"/>
        <v>115.7249613553705</v>
      </c>
      <c r="F226" s="191">
        <f t="shared" ca="1" si="79"/>
        <v>116.43822488503646</v>
      </c>
      <c r="G226" s="191">
        <f t="shared" ca="1" si="79"/>
        <v>143.16999999999999</v>
      </c>
      <c r="H226" s="191">
        <f t="shared" ca="1" si="79"/>
        <v>134.54177499860722</v>
      </c>
      <c r="I226" s="191">
        <f t="shared" ca="1" si="79"/>
        <v>139.54776899372902</v>
      </c>
      <c r="J226" s="191">
        <f t="shared" ca="1" si="95"/>
        <v>273.50536874801895</v>
      </c>
      <c r="K226" s="191"/>
      <c r="L226" s="191"/>
      <c r="M226" s="191">
        <f t="shared" ca="1" si="80"/>
        <v>852.90496009992296</v>
      </c>
      <c r="N226" s="155">
        <f t="shared" ca="1" si="91"/>
        <v>151.09346010452302</v>
      </c>
      <c r="O226" s="156">
        <f t="shared" ca="1" si="81"/>
        <v>28330023.769598067</v>
      </c>
      <c r="P226" s="157">
        <f t="shared" ca="1" si="82"/>
        <v>21698430.254131969</v>
      </c>
      <c r="Q226" s="158">
        <f t="shared" ca="1" si="83"/>
        <v>-6631593.5154660977</v>
      </c>
      <c r="R226" s="158">
        <f>IF(Cockpit_monthly!$H$3=2,($Q$8)*'Generated data'!$B$6,$Q$8)</f>
        <v>110</v>
      </c>
      <c r="S226" s="158">
        <f>IF(Cockpit_monthly!$H$3=2,($Q$9)*'Generated data'!$B$6,$Q$9)</f>
        <v>220</v>
      </c>
      <c r="U226" s="172">
        <f t="shared" ca="1" si="92"/>
        <v>162.7800177401048</v>
      </c>
      <c r="V226" s="173">
        <f t="shared" ca="1" si="84"/>
        <v>30521253.326269649</v>
      </c>
      <c r="W226" s="174">
        <f t="shared" ca="1" si="85"/>
        <v>21698430.254131969</v>
      </c>
      <c r="X226" s="175">
        <f t="shared" ca="1" si="86"/>
        <v>-8822823.0721376799</v>
      </c>
      <c r="Y226" s="175">
        <f>IF(Cockpit_monthly!$H$3=2,($X$8)*'Generated data'!$B$6,$X$8)</f>
        <v>110</v>
      </c>
      <c r="Z226" s="175">
        <f>IF(Cockpit_monthly!$H$3=2,($X$9)*'Generated data'!$B$6,$X$9)</f>
        <v>220</v>
      </c>
      <c r="AB226" s="155">
        <f t="shared" ca="1" si="93"/>
        <v>114.69358345286768</v>
      </c>
      <c r="AC226" s="156">
        <f t="shared" ca="1" si="87"/>
        <v>21505046.897412691</v>
      </c>
      <c r="AD226" s="157">
        <f t="shared" ca="1" si="88"/>
        <v>21698430.254131969</v>
      </c>
      <c r="AE226" s="158">
        <f t="shared" ca="1" si="89"/>
        <v>193383.3567192778</v>
      </c>
      <c r="AF226" s="158">
        <f>IF(Cockpit_monthly!$H$3=2,($AE$7)*'Generated data'!$B$6,$AE$7)</f>
        <v>110</v>
      </c>
      <c r="AG226" s="158">
        <f>IF(Cockpit_monthly!$H$3=2,($AE$8)*'Generated data'!$B$6,$AE$8)</f>
        <v>220</v>
      </c>
    </row>
    <row r="227" spans="1:33">
      <c r="A227" s="183" t="str">
        <f t="shared" si="90"/>
        <v>Q1 2032</v>
      </c>
      <c r="B227" s="184">
        <v>2032</v>
      </c>
      <c r="C227" s="184">
        <v>1</v>
      </c>
      <c r="D227" s="190"/>
      <c r="E227" s="191">
        <f t="shared" ca="1" si="94"/>
        <v>125.50645535272706</v>
      </c>
      <c r="F227" s="191">
        <f t="shared" ca="1" si="79"/>
        <v>111.6014197894811</v>
      </c>
      <c r="G227" s="191">
        <f t="shared" ca="1" si="79"/>
        <v>143.16999999999999</v>
      </c>
      <c r="H227" s="191">
        <f t="shared" ca="1" si="79"/>
        <v>140.99918636951642</v>
      </c>
      <c r="I227" s="191">
        <f t="shared" ca="1" si="79"/>
        <v>147.87800180845946</v>
      </c>
      <c r="J227" s="191">
        <f t="shared" ca="1" si="95"/>
        <v>262.92739687248513</v>
      </c>
      <c r="K227" s="191"/>
      <c r="L227" s="191"/>
      <c r="M227" s="191">
        <f t="shared" ca="1" si="80"/>
        <v>897.56093773170858</v>
      </c>
      <c r="N227" s="155">
        <f t="shared" ca="1" si="91"/>
        <v>148.98899611355603</v>
      </c>
      <c r="O227" s="156">
        <f t="shared" ca="1" si="81"/>
        <v>27935436.771291755</v>
      </c>
      <c r="P227" s="157">
        <f t="shared" ca="1" si="82"/>
        <v>23532460.378636323</v>
      </c>
      <c r="Q227" s="158">
        <f t="shared" ca="1" si="83"/>
        <v>-4402976.3926554322</v>
      </c>
      <c r="R227" s="158">
        <f>IF(Cockpit_monthly!$H$3=2,($Q$8)*'Generated data'!$B$6,$Q$8)</f>
        <v>110</v>
      </c>
      <c r="S227" s="158">
        <f>IF(Cockpit_monthly!$H$3=2,($Q$9)*'Generated data'!$B$6,$Q$9)</f>
        <v>220</v>
      </c>
      <c r="U227" s="172">
        <f t="shared" ca="1" si="92"/>
        <v>174.52587355923367</v>
      </c>
      <c r="V227" s="173">
        <f t="shared" ca="1" si="84"/>
        <v>32723601.292356312</v>
      </c>
      <c r="W227" s="174">
        <f t="shared" ca="1" si="85"/>
        <v>23532460.378636323</v>
      </c>
      <c r="X227" s="175">
        <f t="shared" ca="1" si="86"/>
        <v>-9191140.9137199894</v>
      </c>
      <c r="Y227" s="175">
        <f>IF(Cockpit_monthly!$H$3=2,($X$8)*'Generated data'!$B$6,$X$8)</f>
        <v>110</v>
      </c>
      <c r="Z227" s="175">
        <f>IF(Cockpit_monthly!$H$3=2,($X$9)*'Generated data'!$B$6,$X$9)</f>
        <v>220</v>
      </c>
      <c r="AB227" s="155">
        <f t="shared" ca="1" si="93"/>
        <v>121.26120210023002</v>
      </c>
      <c r="AC227" s="156">
        <f t="shared" ca="1" si="87"/>
        <v>22736475.393793128</v>
      </c>
      <c r="AD227" s="157">
        <f t="shared" ca="1" si="88"/>
        <v>23532460.378636323</v>
      </c>
      <c r="AE227" s="158">
        <f t="shared" ca="1" si="89"/>
        <v>795984.98484319448</v>
      </c>
      <c r="AF227" s="158">
        <f>IF(Cockpit_monthly!$H$3=2,($AE$7)*'Generated data'!$B$6,$AE$7)</f>
        <v>110</v>
      </c>
      <c r="AG227" s="158">
        <f>IF(Cockpit_monthly!$H$3=2,($AE$8)*'Generated data'!$B$6,$AE$8)</f>
        <v>220</v>
      </c>
    </row>
    <row r="228" spans="1:33">
      <c r="A228" s="183" t="str">
        <f t="shared" si="90"/>
        <v>Q2 2032</v>
      </c>
      <c r="B228" s="184">
        <v>2032</v>
      </c>
      <c r="C228" s="184">
        <v>2</v>
      </c>
      <c r="D228" s="190"/>
      <c r="E228" s="191">
        <f t="shared" ca="1" si="94"/>
        <v>136.65906072611088</v>
      </c>
      <c r="F228" s="191">
        <f t="shared" ca="1" si="79"/>
        <v>121.42703683031969</v>
      </c>
      <c r="G228" s="191">
        <f t="shared" ca="1" si="79"/>
        <v>143.16999999999999</v>
      </c>
      <c r="H228" s="191">
        <f t="shared" ca="1" si="79"/>
        <v>143.50322641113036</v>
      </c>
      <c r="I228" s="191">
        <f t="shared" ca="1" si="79"/>
        <v>156.05415964003399</v>
      </c>
      <c r="J228" s="191">
        <f t="shared" ca="1" si="95"/>
        <v>308.03462033123145</v>
      </c>
      <c r="K228" s="191"/>
      <c r="L228" s="191"/>
      <c r="M228" s="191">
        <f t="shared" ca="1" si="80"/>
        <v>830.51699695235732</v>
      </c>
      <c r="N228" s="155">
        <f t="shared" ca="1" si="91"/>
        <v>163.58696683114121</v>
      </c>
      <c r="O228" s="156">
        <f t="shared" ca="1" si="81"/>
        <v>30672556.280838978</v>
      </c>
      <c r="P228" s="157">
        <f t="shared" ca="1" si="82"/>
        <v>25623573.886145789</v>
      </c>
      <c r="Q228" s="158">
        <f t="shared" ca="1" si="83"/>
        <v>-5048982.3946931884</v>
      </c>
      <c r="R228" s="158">
        <f>IF(Cockpit_monthly!$H$3=2,($Q$8)*'Generated data'!$B$6,$Q$8)</f>
        <v>110</v>
      </c>
      <c r="S228" s="158">
        <f>IF(Cockpit_monthly!$H$3=2,($Q$9)*'Generated data'!$B$6,$Q$9)</f>
        <v>220</v>
      </c>
      <c r="U228" s="172">
        <f t="shared" ca="1" si="92"/>
        <v>164.29966840545254</v>
      </c>
      <c r="V228" s="173">
        <f t="shared" ca="1" si="84"/>
        <v>30806187.826022349</v>
      </c>
      <c r="W228" s="174">
        <f t="shared" ca="1" si="85"/>
        <v>25623573.886145789</v>
      </c>
      <c r="X228" s="175">
        <f t="shared" ca="1" si="86"/>
        <v>-5182613.9398765601</v>
      </c>
      <c r="Y228" s="175">
        <f>IF(Cockpit_monthly!$H$3=2,($X$8)*'Generated data'!$B$6,$X$8)</f>
        <v>110</v>
      </c>
      <c r="Z228" s="175">
        <f>IF(Cockpit_monthly!$H$3=2,($X$9)*'Generated data'!$B$6,$X$9)</f>
        <v>220</v>
      </c>
      <c r="AB228" s="155">
        <f t="shared" ca="1" si="93"/>
        <v>121.93300075175888</v>
      </c>
      <c r="AC228" s="156">
        <f t="shared" ca="1" si="87"/>
        <v>22862437.640954789</v>
      </c>
      <c r="AD228" s="157">
        <f t="shared" ca="1" si="88"/>
        <v>25623573.886145789</v>
      </c>
      <c r="AE228" s="158">
        <f t="shared" ca="1" si="89"/>
        <v>2761136.2451910004</v>
      </c>
      <c r="AF228" s="158">
        <f>IF(Cockpit_monthly!$H$3=2,($AE$7)*'Generated data'!$B$6,$AE$7)</f>
        <v>110</v>
      </c>
      <c r="AG228" s="158">
        <f>IF(Cockpit_monthly!$H$3=2,($AE$8)*'Generated data'!$B$6,$AE$8)</f>
        <v>220</v>
      </c>
    </row>
    <row r="229" spans="1:33">
      <c r="A229" s="183" t="str">
        <f t="shared" si="90"/>
        <v>Q3 2032</v>
      </c>
      <c r="B229" s="184">
        <v>2032</v>
      </c>
      <c r="C229" s="184">
        <v>3</v>
      </c>
      <c r="D229" s="190"/>
      <c r="E229" s="191">
        <f t="shared" ca="1" si="94"/>
        <v>135.65041369027233</v>
      </c>
      <c r="F229" s="191">
        <f t="shared" ca="1" si="79"/>
        <v>123.43266327565448</v>
      </c>
      <c r="G229" s="191">
        <f t="shared" ca="1" si="79"/>
        <v>143.16999999999999</v>
      </c>
      <c r="H229" s="191">
        <f t="shared" ca="1" si="79"/>
        <v>143.86588434097806</v>
      </c>
      <c r="I229" s="191">
        <f t="shared" ca="1" si="79"/>
        <v>135.47220069730676</v>
      </c>
      <c r="J229" s="191">
        <f t="shared" ca="1" si="95"/>
        <v>274.28073412899204</v>
      </c>
      <c r="K229" s="191"/>
      <c r="L229" s="191"/>
      <c r="M229" s="191">
        <f t="shared" ca="1" si="80"/>
        <v>955.9092017445937</v>
      </c>
      <c r="N229" s="155">
        <f t="shared" ca="1" si="91"/>
        <v>150.80177668867967</v>
      </c>
      <c r="O229" s="156">
        <f t="shared" ca="1" si="81"/>
        <v>28275333.129127439</v>
      </c>
      <c r="P229" s="157">
        <f t="shared" ca="1" si="82"/>
        <v>25434452.566926062</v>
      </c>
      <c r="Q229" s="158">
        <f t="shared" ca="1" si="83"/>
        <v>-2840880.562201377</v>
      </c>
      <c r="R229" s="158">
        <f>IF(Cockpit_monthly!$H$3=2,($Q$8)*'Generated data'!$B$6,$Q$8)</f>
        <v>110</v>
      </c>
      <c r="S229" s="158">
        <f>IF(Cockpit_monthly!$H$3=2,($Q$9)*'Generated data'!$B$6,$Q$9)</f>
        <v>220</v>
      </c>
      <c r="U229" s="172">
        <f t="shared" ca="1" si="92"/>
        <v>183.31657268439449</v>
      </c>
      <c r="V229" s="173">
        <f t="shared" ca="1" si="84"/>
        <v>34371857.378323965</v>
      </c>
      <c r="W229" s="174">
        <f t="shared" ca="1" si="85"/>
        <v>25434452.566926062</v>
      </c>
      <c r="X229" s="175">
        <f t="shared" ca="1" si="86"/>
        <v>-8937404.8113979027</v>
      </c>
      <c r="Y229" s="175">
        <f>IF(Cockpit_monthly!$H$3=2,($X$8)*'Generated data'!$B$6,$X$8)</f>
        <v>110</v>
      </c>
      <c r="Z229" s="175">
        <f>IF(Cockpit_monthly!$H$3=2,($X$9)*'Generated data'!$B$6,$X$9)</f>
        <v>220</v>
      </c>
      <c r="AB229" s="155">
        <f t="shared" ca="1" si="93"/>
        <v>129.70460933190722</v>
      </c>
      <c r="AC229" s="156">
        <f t="shared" ca="1" si="87"/>
        <v>24319614.249732602</v>
      </c>
      <c r="AD229" s="157">
        <f t="shared" ca="1" si="88"/>
        <v>25434452.566926062</v>
      </c>
      <c r="AE229" s="158">
        <f t="shared" ca="1" si="89"/>
        <v>1114838.3171934597</v>
      </c>
      <c r="AF229" s="158">
        <f>IF(Cockpit_monthly!$H$3=2,($AE$7)*'Generated data'!$B$6,$AE$7)</f>
        <v>110</v>
      </c>
      <c r="AG229" s="158">
        <f>IF(Cockpit_monthly!$H$3=2,($AE$8)*'Generated data'!$B$6,$AE$8)</f>
        <v>220</v>
      </c>
    </row>
    <row r="230" spans="1:33">
      <c r="A230" s="183" t="str">
        <f t="shared" si="90"/>
        <v>Q4 2032</v>
      </c>
      <c r="B230" s="184">
        <v>2032</v>
      </c>
      <c r="C230" s="184">
        <v>4</v>
      </c>
      <c r="D230" s="190"/>
      <c r="E230" s="191">
        <f t="shared" ca="1" si="94"/>
        <v>128.58220695024701</v>
      </c>
      <c r="F230" s="191">
        <f t="shared" ca="1" si="79"/>
        <v>128.93635197046132</v>
      </c>
      <c r="G230" s="191">
        <f t="shared" ca="1" si="79"/>
        <v>143.16999999999999</v>
      </c>
      <c r="H230" s="191">
        <f t="shared" ca="1" si="79"/>
        <v>145.60581389754762</v>
      </c>
      <c r="I230" s="191">
        <f t="shared" ca="1" si="79"/>
        <v>152.9654406530457</v>
      </c>
      <c r="J230" s="191">
        <f t="shared" ca="1" si="95"/>
        <v>310.80028670375555</v>
      </c>
      <c r="K230" s="191"/>
      <c r="L230" s="191"/>
      <c r="M230" s="191">
        <f t="shared" ca="1" si="80"/>
        <v>941.65869697221524</v>
      </c>
      <c r="N230" s="155">
        <f t="shared" ca="1" si="91"/>
        <v>164.01997830918478</v>
      </c>
      <c r="O230" s="156">
        <f t="shared" ca="1" si="81"/>
        <v>30753745.932972144</v>
      </c>
      <c r="P230" s="157">
        <f t="shared" ca="1" si="82"/>
        <v>24109163.803171314</v>
      </c>
      <c r="Q230" s="158">
        <f t="shared" ca="1" si="83"/>
        <v>-6644582.12980083</v>
      </c>
      <c r="R230" s="158">
        <f>IF(Cockpit_monthly!$H$3=2,($Q$8)*'Generated data'!$B$6,$Q$8)</f>
        <v>110</v>
      </c>
      <c r="S230" s="158">
        <f>IF(Cockpit_monthly!$H$3=2,($Q$9)*'Generated data'!$B$6,$Q$9)</f>
        <v>220</v>
      </c>
      <c r="U230" s="172">
        <f t="shared" ca="1" si="92"/>
        <v>176.3447723681561</v>
      </c>
      <c r="V230" s="173">
        <f t="shared" ca="1" si="84"/>
        <v>33064644.819029268</v>
      </c>
      <c r="W230" s="174">
        <f t="shared" ca="1" si="85"/>
        <v>24109163.803171314</v>
      </c>
      <c r="X230" s="175">
        <f t="shared" ca="1" si="86"/>
        <v>-8955481.0158579536</v>
      </c>
      <c r="Y230" s="175">
        <f>IF(Cockpit_monthly!$H$3=2,($X$8)*'Generated data'!$B$6,$X$8)</f>
        <v>110</v>
      </c>
      <c r="Z230" s="175">
        <f>IF(Cockpit_monthly!$H$3=2,($X$9)*'Generated data'!$B$6,$X$9)</f>
        <v>220</v>
      </c>
      <c r="AB230" s="155">
        <f t="shared" ca="1" si="93"/>
        <v>128.21565264324053</v>
      </c>
      <c r="AC230" s="156">
        <f t="shared" ca="1" si="87"/>
        <v>24040434.8706076</v>
      </c>
      <c r="AD230" s="157">
        <f t="shared" ca="1" si="88"/>
        <v>24109163.803171314</v>
      </c>
      <c r="AE230" s="158">
        <f t="shared" ca="1" si="89"/>
        <v>68728.932563714683</v>
      </c>
      <c r="AF230" s="158">
        <f>IF(Cockpit_monthly!$H$3=2,($AE$7)*'Generated data'!$B$6,$AE$7)</f>
        <v>110</v>
      </c>
      <c r="AG230" s="158">
        <f>IF(Cockpit_monthly!$H$3=2,($AE$8)*'Generated data'!$B$6,$AE$8)</f>
        <v>220</v>
      </c>
    </row>
    <row r="231" spans="1:33">
      <c r="A231" s="183" t="str">
        <f t="shared" si="90"/>
        <v>Q1 2033</v>
      </c>
      <c r="B231" s="184">
        <v>2033</v>
      </c>
      <c r="C231" s="184">
        <v>1</v>
      </c>
      <c r="D231" s="190"/>
      <c r="E231" s="191">
        <f t="shared" ca="1" si="94"/>
        <v>124.21749565475159</v>
      </c>
      <c r="F231" s="191">
        <f t="shared" ca="1" si="79"/>
        <v>108.86463035968734</v>
      </c>
      <c r="G231" s="191">
        <f t="shared" ca="1" si="79"/>
        <v>143.16999999999999</v>
      </c>
      <c r="H231" s="191">
        <f t="shared" ca="1" si="79"/>
        <v>134.86451371547324</v>
      </c>
      <c r="I231" s="191">
        <f t="shared" ca="1" si="79"/>
        <v>135.89030646477551</v>
      </c>
      <c r="J231" s="191">
        <f t="shared" ca="1" si="95"/>
        <v>281.92961724022581</v>
      </c>
      <c r="K231" s="191"/>
      <c r="L231" s="191"/>
      <c r="M231" s="191">
        <f t="shared" ca="1" si="80"/>
        <v>929.84893769467328</v>
      </c>
      <c r="N231" s="155">
        <f t="shared" ca="1" si="91"/>
        <v>153.15254649925643</v>
      </c>
      <c r="O231" s="156">
        <f t="shared" ca="1" si="81"/>
        <v>28716102.468610581</v>
      </c>
      <c r="P231" s="157">
        <f t="shared" ca="1" si="82"/>
        <v>23290780.435265921</v>
      </c>
      <c r="Q231" s="158">
        <f t="shared" ca="1" si="83"/>
        <v>-5425322.03334466</v>
      </c>
      <c r="R231" s="158">
        <f>IF(Cockpit_monthly!$H$3=2,($Q$8)*'Generated data'!$B$6,$Q$8)</f>
        <v>110</v>
      </c>
      <c r="S231" s="158">
        <f>IF(Cockpit_monthly!$H$3=2,($Q$9)*'Generated data'!$B$6,$Q$9)</f>
        <v>220</v>
      </c>
      <c r="U231" s="172">
        <f t="shared" ca="1" si="92"/>
        <v>185.31438474503659</v>
      </c>
      <c r="V231" s="173">
        <f t="shared" ca="1" si="84"/>
        <v>34746447.139694363</v>
      </c>
      <c r="W231" s="174">
        <f t="shared" ca="1" si="85"/>
        <v>23290780.435265921</v>
      </c>
      <c r="X231" s="175">
        <f t="shared" ca="1" si="86"/>
        <v>-11455666.704428442</v>
      </c>
      <c r="Y231" s="175">
        <f>IF(Cockpit_monthly!$H$3=2,($X$8)*'Generated data'!$B$6,$X$8)</f>
        <v>110</v>
      </c>
      <c r="Z231" s="175">
        <f>IF(Cockpit_monthly!$H$3=2,($X$9)*'Generated data'!$B$6,$X$9)</f>
        <v>220</v>
      </c>
      <c r="AB231" s="155">
        <f t="shared" ca="1" si="93"/>
        <v>122.02087606131717</v>
      </c>
      <c r="AC231" s="156">
        <f t="shared" ca="1" si="87"/>
        <v>22878914.261496969</v>
      </c>
      <c r="AD231" s="157">
        <f t="shared" ca="1" si="88"/>
        <v>23290780.435265921</v>
      </c>
      <c r="AE231" s="158">
        <f t="shared" ca="1" si="89"/>
        <v>411866.17376895249</v>
      </c>
      <c r="AF231" s="158">
        <f>IF(Cockpit_monthly!$H$3=2,($AE$7)*'Generated data'!$B$6,$AE$7)</f>
        <v>110</v>
      </c>
      <c r="AG231" s="158">
        <f>IF(Cockpit_monthly!$H$3=2,($AE$8)*'Generated data'!$B$6,$AE$8)</f>
        <v>220</v>
      </c>
    </row>
    <row r="232" spans="1:33">
      <c r="A232" s="183" t="str">
        <f t="shared" si="90"/>
        <v>Q2 2033</v>
      </c>
      <c r="B232" s="184">
        <v>2033</v>
      </c>
      <c r="C232" s="184">
        <v>2</v>
      </c>
      <c r="D232" s="190"/>
      <c r="E232" s="191">
        <f t="shared" ca="1" si="94"/>
        <v>131.4034317661949</v>
      </c>
      <c r="F232" s="191">
        <f t="shared" ca="1" si="79"/>
        <v>107.47923068629802</v>
      </c>
      <c r="G232" s="191">
        <f t="shared" ca="1" si="79"/>
        <v>143.16999999999999</v>
      </c>
      <c r="H232" s="191">
        <f t="shared" ca="1" si="79"/>
        <v>169.40842873236849</v>
      </c>
      <c r="I232" s="191">
        <f t="shared" ca="1" si="79"/>
        <v>143.3325240744804</v>
      </c>
      <c r="J232" s="191">
        <f t="shared" ca="1" si="95"/>
        <v>294.28543295327347</v>
      </c>
      <c r="K232" s="191"/>
      <c r="L232" s="191"/>
      <c r="M232" s="191">
        <f t="shared" ca="1" si="80"/>
        <v>1028.1269330020853</v>
      </c>
      <c r="N232" s="155">
        <f t="shared" ca="1" si="91"/>
        <v>157.82081136425367</v>
      </c>
      <c r="O232" s="156">
        <f t="shared" ca="1" si="81"/>
        <v>29591402.130797565</v>
      </c>
      <c r="P232" s="157">
        <f t="shared" ca="1" si="82"/>
        <v>24638143.456161544</v>
      </c>
      <c r="Q232" s="158">
        <f t="shared" ca="1" si="83"/>
        <v>-4953258.6746360213</v>
      </c>
      <c r="R232" s="158">
        <f>IF(Cockpit_monthly!$H$3=2,($Q$8)*'Generated data'!$B$6,$Q$8)</f>
        <v>110</v>
      </c>
      <c r="S232" s="158">
        <f>IF(Cockpit_monthly!$H$3=2,($Q$9)*'Generated data'!$B$6,$Q$9)</f>
        <v>220</v>
      </c>
      <c r="U232" s="172">
        <f t="shared" ca="1" si="92"/>
        <v>169.21182204880412</v>
      </c>
      <c r="V232" s="173">
        <f t="shared" ca="1" si="84"/>
        <v>31727216.634150773</v>
      </c>
      <c r="W232" s="174">
        <f t="shared" ca="1" si="85"/>
        <v>24638143.456161544</v>
      </c>
      <c r="X232" s="175">
        <f t="shared" ca="1" si="86"/>
        <v>-7089073.1779892296</v>
      </c>
      <c r="Y232" s="175">
        <f>IF(Cockpit_monthly!$H$3=2,($X$8)*'Generated data'!$B$6,$X$8)</f>
        <v>110</v>
      </c>
      <c r="Z232" s="175">
        <f>IF(Cockpit_monthly!$H$3=2,($X$9)*'Generated data'!$B$6,$X$9)</f>
        <v>220</v>
      </c>
      <c r="AB232" s="155">
        <f t="shared" ca="1" si="93"/>
        <v>120.12381117405027</v>
      </c>
      <c r="AC232" s="156">
        <f t="shared" ca="1" si="87"/>
        <v>22523214.595134426</v>
      </c>
      <c r="AD232" s="157">
        <f t="shared" ca="1" si="88"/>
        <v>24638143.456161544</v>
      </c>
      <c r="AE232" s="158">
        <f t="shared" ca="1" si="89"/>
        <v>2114928.8610271178</v>
      </c>
      <c r="AF232" s="158">
        <f>IF(Cockpit_monthly!$H$3=2,($AE$7)*'Generated data'!$B$6,$AE$7)</f>
        <v>110</v>
      </c>
      <c r="AG232" s="158">
        <f>IF(Cockpit_monthly!$H$3=2,($AE$8)*'Generated data'!$B$6,$AE$8)</f>
        <v>220</v>
      </c>
    </row>
    <row r="233" spans="1:33">
      <c r="A233" s="183" t="str">
        <f t="shared" si="90"/>
        <v>Q3 2033</v>
      </c>
      <c r="B233" s="184">
        <v>2033</v>
      </c>
      <c r="C233" s="184">
        <v>3</v>
      </c>
      <c r="D233" s="190"/>
      <c r="E233" s="191">
        <f t="shared" ca="1" si="94"/>
        <v>124.55975633852042</v>
      </c>
      <c r="F233" s="191">
        <f t="shared" ca="1" si="79"/>
        <v>95.672701425085521</v>
      </c>
      <c r="G233" s="191">
        <f t="shared" ca="1" si="79"/>
        <v>143.16999999999999</v>
      </c>
      <c r="H233" s="191">
        <f t="shared" ca="1" si="79"/>
        <v>151.54169973646702</v>
      </c>
      <c r="I233" s="191">
        <f t="shared" ca="1" si="79"/>
        <v>142.20359125160869</v>
      </c>
      <c r="J233" s="191">
        <f t="shared" ca="1" si="95"/>
        <v>298.14043268332244</v>
      </c>
      <c r="K233" s="191"/>
      <c r="L233" s="191"/>
      <c r="M233" s="191">
        <f t="shared" ca="1" si="80"/>
        <v>924.02048454220312</v>
      </c>
      <c r="N233" s="155">
        <f t="shared" ca="1" si="91"/>
        <v>158.83317412888377</v>
      </c>
      <c r="O233" s="156">
        <f t="shared" ca="1" si="81"/>
        <v>29781220.149165705</v>
      </c>
      <c r="P233" s="157">
        <f t="shared" ca="1" si="82"/>
        <v>23354954.313472576</v>
      </c>
      <c r="Q233" s="158">
        <f t="shared" ca="1" si="83"/>
        <v>-6426265.8356931284</v>
      </c>
      <c r="R233" s="158">
        <f>IF(Cockpit_monthly!$H$3=2,($Q$8)*'Generated data'!$B$6,$Q$8)</f>
        <v>110</v>
      </c>
      <c r="S233" s="158">
        <f>IF(Cockpit_monthly!$H$3=2,($Q$9)*'Generated data'!$B$6,$Q$9)</f>
        <v>220</v>
      </c>
      <c r="U233" s="172">
        <f t="shared" ca="1" si="92"/>
        <v>181.64944138525888</v>
      </c>
      <c r="V233" s="173">
        <f t="shared" ca="1" si="84"/>
        <v>34059270.259736039</v>
      </c>
      <c r="W233" s="174">
        <f t="shared" ca="1" si="85"/>
        <v>23354954.313472576</v>
      </c>
      <c r="X233" s="175">
        <f t="shared" ca="1" si="86"/>
        <v>-10704315.946263462</v>
      </c>
      <c r="Y233" s="175">
        <f>IF(Cockpit_monthly!$H$3=2,($X$8)*'Generated data'!$B$6,$X$8)</f>
        <v>110</v>
      </c>
      <c r="Z233" s="175">
        <f>IF(Cockpit_monthly!$H$3=2,($X$9)*'Generated data'!$B$6,$X$9)</f>
        <v>220</v>
      </c>
      <c r="AB233" s="155">
        <f t="shared" ca="1" si="93"/>
        <v>108.15177472176538</v>
      </c>
      <c r="AC233" s="156">
        <f t="shared" ca="1" si="87"/>
        <v>20278457.760331009</v>
      </c>
      <c r="AD233" s="157">
        <f t="shared" ca="1" si="88"/>
        <v>23354954.313472576</v>
      </c>
      <c r="AE233" s="158">
        <f t="shared" ca="1" si="89"/>
        <v>3076496.5531415679</v>
      </c>
      <c r="AF233" s="158">
        <f>IF(Cockpit_monthly!$H$3=2,($AE$7)*'Generated data'!$B$6,$AE$7)</f>
        <v>110</v>
      </c>
      <c r="AG233" s="158">
        <f>IF(Cockpit_monthly!$H$3=2,($AE$8)*'Generated data'!$B$6,$AE$8)</f>
        <v>220</v>
      </c>
    </row>
    <row r="234" spans="1:33">
      <c r="A234" s="183" t="str">
        <f t="shared" si="90"/>
        <v>Q4 2033</v>
      </c>
      <c r="B234" s="184">
        <v>2033</v>
      </c>
      <c r="C234" s="184">
        <v>4</v>
      </c>
      <c r="D234" s="190"/>
      <c r="E234" s="191">
        <f t="shared" ca="1" si="94"/>
        <v>128.47017853465636</v>
      </c>
      <c r="F234" s="191">
        <f t="shared" ca="1" si="79"/>
        <v>107.6475477440268</v>
      </c>
      <c r="G234" s="191">
        <f t="shared" ca="1" si="79"/>
        <v>143.16999999999999</v>
      </c>
      <c r="H234" s="191">
        <f t="shared" ca="1" si="79"/>
        <v>135.02998984566642</v>
      </c>
      <c r="I234" s="191">
        <f t="shared" ca="1" si="79"/>
        <v>141.22477389349874</v>
      </c>
      <c r="J234" s="191">
        <f t="shared" ca="1" si="95"/>
        <v>310.44235293087496</v>
      </c>
      <c r="K234" s="191"/>
      <c r="L234" s="191"/>
      <c r="M234" s="191">
        <f t="shared" ca="1" si="80"/>
        <v>1008.1003160193067</v>
      </c>
      <c r="N234" s="155">
        <f t="shared" ca="1" si="91"/>
        <v>162.40146698523503</v>
      </c>
      <c r="O234" s="156">
        <f t="shared" ca="1" si="81"/>
        <v>30450275.059731569</v>
      </c>
      <c r="P234" s="157">
        <f t="shared" ca="1" si="82"/>
        <v>24088158.475248065</v>
      </c>
      <c r="Q234" s="158">
        <f t="shared" ca="1" si="83"/>
        <v>-6362116.5844835043</v>
      </c>
      <c r="R234" s="158">
        <f>IF(Cockpit_monthly!$H$3=2,($Q$8)*'Generated data'!$B$6,$Q$8)</f>
        <v>110</v>
      </c>
      <c r="S234" s="158">
        <f>IF(Cockpit_monthly!$H$3=2,($Q$9)*'Generated data'!$B$6,$Q$9)</f>
        <v>220</v>
      </c>
      <c r="U234" s="172">
        <f t="shared" ca="1" si="92"/>
        <v>182.57860808438033</v>
      </c>
      <c r="V234" s="173">
        <f t="shared" ca="1" si="84"/>
        <v>34233489.015821315</v>
      </c>
      <c r="W234" s="174">
        <f t="shared" ca="1" si="85"/>
        <v>24088158.475248065</v>
      </c>
      <c r="X234" s="175">
        <f t="shared" ca="1" si="86"/>
        <v>-10145330.540573251</v>
      </c>
      <c r="Y234" s="175">
        <f>IF(Cockpit_monthly!$H$3=2,($X$8)*'Generated data'!$B$6,$X$8)</f>
        <v>110</v>
      </c>
      <c r="Z234" s="175">
        <f>IF(Cockpit_monthly!$H$3=2,($X$9)*'Generated data'!$B$6,$X$9)</f>
        <v>220</v>
      </c>
      <c r="AB234" s="155">
        <f t="shared" ca="1" si="93"/>
        <v>115.98056794135321</v>
      </c>
      <c r="AC234" s="156">
        <f t="shared" ca="1" si="87"/>
        <v>21746356.489003729</v>
      </c>
      <c r="AD234" s="157">
        <f t="shared" ca="1" si="88"/>
        <v>24088158.475248065</v>
      </c>
      <c r="AE234" s="158">
        <f t="shared" ca="1" si="89"/>
        <v>2341801.9862443358</v>
      </c>
      <c r="AF234" s="158">
        <f>IF(Cockpit_monthly!$H$3=2,($AE$7)*'Generated data'!$B$6,$AE$7)</f>
        <v>110</v>
      </c>
      <c r="AG234" s="158">
        <f>IF(Cockpit_monthly!$H$3=2,($AE$8)*'Generated data'!$B$6,$AE$8)</f>
        <v>220</v>
      </c>
    </row>
    <row r="235" spans="1:33">
      <c r="A235" s="183" t="str">
        <f t="shared" si="90"/>
        <v>Q1 2034</v>
      </c>
      <c r="B235" s="184">
        <v>2034</v>
      </c>
      <c r="C235" s="184">
        <v>1</v>
      </c>
      <c r="D235" s="190"/>
      <c r="E235" s="191">
        <f t="shared" ca="1" si="94"/>
        <v>127.75078678433935</v>
      </c>
      <c r="F235" s="191">
        <f t="shared" ca="1" si="79"/>
        <v>108.47093212997436</v>
      </c>
      <c r="G235" s="191">
        <f t="shared" ca="1" si="79"/>
        <v>143.16999999999999</v>
      </c>
      <c r="H235" s="191">
        <f t="shared" ca="1" si="79"/>
        <v>135.6485373256354</v>
      </c>
      <c r="I235" s="191">
        <f t="shared" ca="1" si="79"/>
        <v>146.62080237423586</v>
      </c>
      <c r="J235" s="191">
        <f t="shared" ca="1" si="95"/>
        <v>305.80710171011174</v>
      </c>
      <c r="K235" s="191"/>
      <c r="L235" s="191"/>
      <c r="M235" s="191">
        <f t="shared" ca="1" si="80"/>
        <v>962.81471130695707</v>
      </c>
      <c r="N235" s="155">
        <f t="shared" ca="1" si="91"/>
        <v>161.70396990911073</v>
      </c>
      <c r="O235" s="156">
        <f t="shared" ca="1" si="81"/>
        <v>30319494.357958261</v>
      </c>
      <c r="P235" s="157">
        <f t="shared" ca="1" si="82"/>
        <v>23953272.522063628</v>
      </c>
      <c r="Q235" s="158">
        <f t="shared" ca="1" si="83"/>
        <v>-6366221.8358946331</v>
      </c>
      <c r="R235" s="158">
        <f>IF(Cockpit_monthly!$H$3=2,($Q$8)*'Generated data'!$B$6,$Q$8)</f>
        <v>110</v>
      </c>
      <c r="S235" s="158">
        <f>IF(Cockpit_monthly!$H$3=2,($Q$9)*'Generated data'!$B$6,$Q$9)</f>
        <v>220</v>
      </c>
      <c r="U235" s="172">
        <f t="shared" ca="1" si="92"/>
        <v>187.03486590589196</v>
      </c>
      <c r="V235" s="173">
        <f t="shared" ca="1" si="84"/>
        <v>35069037.357354745</v>
      </c>
      <c r="W235" s="174">
        <f t="shared" ca="1" si="85"/>
        <v>23953272.522063628</v>
      </c>
      <c r="X235" s="175">
        <f t="shared" ca="1" si="86"/>
        <v>-11115764.835291117</v>
      </c>
      <c r="Y235" s="175">
        <f>IF(Cockpit_monthly!$H$3=2,($X$8)*'Generated data'!$B$6,$X$8)</f>
        <v>110</v>
      </c>
      <c r="Z235" s="175">
        <f>IF(Cockpit_monthly!$H$3=2,($X$9)*'Generated data'!$B$6,$X$9)</f>
        <v>220</v>
      </c>
      <c r="AB235" s="155">
        <f t="shared" ca="1" si="93"/>
        <v>112.06878904592649</v>
      </c>
      <c r="AC235" s="156">
        <f t="shared" ca="1" si="87"/>
        <v>21012897.946111217</v>
      </c>
      <c r="AD235" s="157">
        <f t="shared" ca="1" si="88"/>
        <v>23953272.522063628</v>
      </c>
      <c r="AE235" s="158">
        <f t="shared" ca="1" si="89"/>
        <v>2940374.5759524107</v>
      </c>
      <c r="AF235" s="158">
        <f>IF(Cockpit_monthly!$H$3=2,($AE$7)*'Generated data'!$B$6,$AE$7)</f>
        <v>110</v>
      </c>
      <c r="AG235" s="158">
        <f>IF(Cockpit_monthly!$H$3=2,($AE$8)*'Generated data'!$B$6,$AE$8)</f>
        <v>220</v>
      </c>
    </row>
    <row r="236" spans="1:33">
      <c r="A236" s="183" t="str">
        <f t="shared" si="90"/>
        <v>Q2 2034</v>
      </c>
      <c r="B236" s="184">
        <v>2034</v>
      </c>
      <c r="C236" s="184">
        <v>2</v>
      </c>
      <c r="D236" s="190"/>
      <c r="E236" s="191">
        <f t="shared" ca="1" si="94"/>
        <v>122.48717036863174</v>
      </c>
      <c r="F236" s="191">
        <f t="shared" ca="1" si="79"/>
        <v>100.59398882592467</v>
      </c>
      <c r="G236" s="191">
        <f t="shared" ca="1" si="79"/>
        <v>143.16999999999999</v>
      </c>
      <c r="H236" s="191">
        <f t="shared" ca="1" si="79"/>
        <v>132.31770481727892</v>
      </c>
      <c r="I236" s="191">
        <f t="shared" ca="1" si="79"/>
        <v>113.78073819967067</v>
      </c>
      <c r="J236" s="191">
        <f t="shared" ca="1" si="95"/>
        <v>275.34755557135492</v>
      </c>
      <c r="K236" s="191"/>
      <c r="L236" s="191"/>
      <c r="M236" s="191">
        <f t="shared" ca="1" si="80"/>
        <v>765.90645537748924</v>
      </c>
      <c r="N236" s="155">
        <f t="shared" ca="1" si="91"/>
        <v>148.33045194437551</v>
      </c>
      <c r="O236" s="156">
        <f t="shared" ca="1" si="81"/>
        <v>27811959.739570409</v>
      </c>
      <c r="P236" s="157">
        <f t="shared" ca="1" si="82"/>
        <v>22966344.444118451</v>
      </c>
      <c r="Q236" s="158">
        <f t="shared" ca="1" si="83"/>
        <v>-4845615.2954519577</v>
      </c>
      <c r="R236" s="158">
        <f>IF(Cockpit_monthly!$H$3=2,($Q$8)*'Generated data'!$B$6,$Q$8)</f>
        <v>110</v>
      </c>
      <c r="S236" s="158">
        <f>IF(Cockpit_monthly!$H$3=2,($Q$9)*'Generated data'!$B$6,$Q$9)</f>
        <v>220</v>
      </c>
      <c r="U236" s="172">
        <f t="shared" ca="1" si="92"/>
        <v>173.97889156797658</v>
      </c>
      <c r="V236" s="173">
        <f t="shared" ca="1" si="84"/>
        <v>32621042.168995608</v>
      </c>
      <c r="W236" s="174">
        <f t="shared" ca="1" si="85"/>
        <v>22966344.444118451</v>
      </c>
      <c r="X236" s="175">
        <f t="shared" ca="1" si="86"/>
        <v>-9654697.7248771563</v>
      </c>
      <c r="Y236" s="175">
        <f>IF(Cockpit_monthly!$H$3=2,($X$8)*'Generated data'!$B$6,$X$8)</f>
        <v>110</v>
      </c>
      <c r="Z236" s="175">
        <f>IF(Cockpit_monthly!$H$3=2,($X$9)*'Generated data'!$B$6,$X$9)</f>
        <v>220</v>
      </c>
      <c r="AB236" s="155">
        <f t="shared" ca="1" si="93"/>
        <v>114.70856706521279</v>
      </c>
      <c r="AC236" s="156">
        <f t="shared" ca="1" si="87"/>
        <v>21507856.324727397</v>
      </c>
      <c r="AD236" s="157">
        <f t="shared" ca="1" si="88"/>
        <v>22966344.444118451</v>
      </c>
      <c r="AE236" s="158">
        <f t="shared" ca="1" si="89"/>
        <v>1458488.1193910539</v>
      </c>
      <c r="AF236" s="158">
        <f>IF(Cockpit_monthly!$H$3=2,($AE$7)*'Generated data'!$B$6,$AE$7)</f>
        <v>110</v>
      </c>
      <c r="AG236" s="158">
        <f>IF(Cockpit_monthly!$H$3=2,($AE$8)*'Generated data'!$B$6,$AE$8)</f>
        <v>220</v>
      </c>
    </row>
    <row r="237" spans="1:33">
      <c r="A237" s="183" t="str">
        <f t="shared" si="90"/>
        <v>Q3 2034</v>
      </c>
      <c r="B237" s="184">
        <v>2034</v>
      </c>
      <c r="C237" s="184">
        <v>3</v>
      </c>
      <c r="D237" s="190"/>
      <c r="E237" s="191">
        <f t="shared" ca="1" si="94"/>
        <v>128.35711912737608</v>
      </c>
      <c r="F237" s="191">
        <f t="shared" ca="1" si="79"/>
        <v>95.336819325297185</v>
      </c>
      <c r="G237" s="191">
        <f t="shared" ca="1" si="79"/>
        <v>143.16999999999999</v>
      </c>
      <c r="H237" s="191">
        <f t="shared" ca="1" si="79"/>
        <v>131.22941227124991</v>
      </c>
      <c r="I237" s="191">
        <f t="shared" ca="1" si="79"/>
        <v>124.9034993954191</v>
      </c>
      <c r="J237" s="191">
        <f t="shared" ca="1" si="95"/>
        <v>279.45019035481761</v>
      </c>
      <c r="K237" s="191"/>
      <c r="L237" s="191"/>
      <c r="M237" s="191">
        <f t="shared" ca="1" si="80"/>
        <v>802.55132167109844</v>
      </c>
      <c r="N237" s="155">
        <f t="shared" ca="1" si="91"/>
        <v>150.99397253574216</v>
      </c>
      <c r="O237" s="156">
        <f t="shared" ca="1" si="81"/>
        <v>28311369.850451656</v>
      </c>
      <c r="P237" s="157">
        <f t="shared" ca="1" si="82"/>
        <v>24066959.836383015</v>
      </c>
      <c r="Q237" s="158">
        <f t="shared" ca="1" si="83"/>
        <v>-4244410.0140686408</v>
      </c>
      <c r="R237" s="158">
        <f>IF(Cockpit_monthly!$H$3=2,($Q$8)*'Generated data'!$B$6,$Q$8)</f>
        <v>110</v>
      </c>
      <c r="S237" s="158">
        <f>IF(Cockpit_monthly!$H$3=2,($Q$9)*'Generated data'!$B$6,$Q$9)</f>
        <v>220</v>
      </c>
      <c r="U237" s="172">
        <f t="shared" ca="1" si="92"/>
        <v>178.55824203507609</v>
      </c>
      <c r="V237" s="173">
        <f t="shared" ca="1" si="84"/>
        <v>33479670.381576765</v>
      </c>
      <c r="W237" s="174">
        <f t="shared" ca="1" si="85"/>
        <v>24066959.836383015</v>
      </c>
      <c r="X237" s="175">
        <f t="shared" ca="1" si="86"/>
        <v>-9412710.5451937504</v>
      </c>
      <c r="Y237" s="175">
        <f>IF(Cockpit_monthly!$H$3=2,($X$8)*'Generated data'!$B$6,$X$8)</f>
        <v>110</v>
      </c>
      <c r="Z237" s="175">
        <f>IF(Cockpit_monthly!$H$3=2,($X$9)*'Generated data'!$B$6,$X$9)</f>
        <v>220</v>
      </c>
      <c r="AB237" s="155">
        <f t="shared" ca="1" si="93"/>
        <v>99.833906789725418</v>
      </c>
      <c r="AC237" s="156">
        <f t="shared" ca="1" si="87"/>
        <v>18718857.523073517</v>
      </c>
      <c r="AD237" s="157">
        <f t="shared" ca="1" si="88"/>
        <v>24066959.836383015</v>
      </c>
      <c r="AE237" s="158">
        <f t="shared" ca="1" si="89"/>
        <v>5348102.3133094981</v>
      </c>
      <c r="AF237" s="158">
        <f>IF(Cockpit_monthly!$H$3=2,($AE$7)*'Generated data'!$B$6,$AE$7)</f>
        <v>110</v>
      </c>
      <c r="AG237" s="158">
        <f>IF(Cockpit_monthly!$H$3=2,($AE$8)*'Generated data'!$B$6,$AE$8)</f>
        <v>220</v>
      </c>
    </row>
    <row r="238" spans="1:33">
      <c r="A238" s="183" t="str">
        <f t="shared" si="90"/>
        <v>Q4 2034</v>
      </c>
      <c r="B238" s="184">
        <v>2034</v>
      </c>
      <c r="C238" s="184">
        <v>4</v>
      </c>
      <c r="D238" s="190"/>
      <c r="E238" s="191">
        <f t="shared" ca="1" si="94"/>
        <v>120.50360493273456</v>
      </c>
      <c r="F238" s="191">
        <f t="shared" ca="1" si="79"/>
        <v>106.57439741631111</v>
      </c>
      <c r="G238" s="191">
        <f t="shared" ca="1" si="79"/>
        <v>143.16999999999999</v>
      </c>
      <c r="H238" s="191">
        <f t="shared" ca="1" si="79"/>
        <v>127.54663685399755</v>
      </c>
      <c r="I238" s="191">
        <f t="shared" ca="1" si="79"/>
        <v>139.59995978406798</v>
      </c>
      <c r="J238" s="191">
        <f t="shared" ca="1" si="95"/>
        <v>297.23390881903509</v>
      </c>
      <c r="K238" s="191"/>
      <c r="L238" s="191"/>
      <c r="M238" s="191">
        <f t="shared" ca="1" si="80"/>
        <v>958.65225361806336</v>
      </c>
      <c r="N238" s="155">
        <f t="shared" ca="1" si="91"/>
        <v>158.22585764256578</v>
      </c>
      <c r="O238" s="156">
        <f t="shared" ca="1" si="81"/>
        <v>29667348.307981085</v>
      </c>
      <c r="P238" s="157">
        <f t="shared" ca="1" si="82"/>
        <v>22594425.924887732</v>
      </c>
      <c r="Q238" s="158">
        <f t="shared" ca="1" si="83"/>
        <v>-7072922.3830933534</v>
      </c>
      <c r="R238" s="158">
        <f>IF(Cockpit_monthly!$H$3=2,($Q$8)*'Generated data'!$B$6,$Q$8)</f>
        <v>110</v>
      </c>
      <c r="S238" s="158">
        <f>IF(Cockpit_monthly!$H$3=2,($Q$9)*'Generated data'!$B$6,$Q$9)</f>
        <v>220</v>
      </c>
      <c r="U238" s="172">
        <f t="shared" ca="1" si="92"/>
        <v>170.94540943522125</v>
      </c>
      <c r="V238" s="173">
        <f t="shared" ca="1" si="84"/>
        <v>32052264.269103985</v>
      </c>
      <c r="W238" s="174">
        <f t="shared" ca="1" si="85"/>
        <v>22594425.924887732</v>
      </c>
      <c r="X238" s="175">
        <f t="shared" ca="1" si="86"/>
        <v>-9457838.3442162536</v>
      </c>
      <c r="Y238" s="175">
        <f>IF(Cockpit_monthly!$H$3=2,($X$8)*'Generated data'!$B$6,$X$8)</f>
        <v>110</v>
      </c>
      <c r="Z238" s="175">
        <f>IF(Cockpit_monthly!$H$3=2,($X$9)*'Generated data'!$B$6,$X$9)</f>
        <v>220</v>
      </c>
      <c r="AB238" s="155">
        <f t="shared" ca="1" si="93"/>
        <v>113.92268091485425</v>
      </c>
      <c r="AC238" s="156">
        <f t="shared" ca="1" si="87"/>
        <v>21360502.671535172</v>
      </c>
      <c r="AD238" s="157">
        <f t="shared" ca="1" si="88"/>
        <v>22594425.924887732</v>
      </c>
      <c r="AE238" s="158">
        <f t="shared" ca="1" si="89"/>
        <v>1233923.2533525601</v>
      </c>
      <c r="AF238" s="158">
        <f>IF(Cockpit_monthly!$H$3=2,($AE$7)*'Generated data'!$B$6,$AE$7)</f>
        <v>110</v>
      </c>
      <c r="AG238" s="158">
        <f>IF(Cockpit_monthly!$H$3=2,($AE$8)*'Generated data'!$B$6,$AE$8)</f>
        <v>220</v>
      </c>
    </row>
    <row r="239" spans="1:33">
      <c r="A239" s="183" t="str">
        <f t="shared" si="90"/>
        <v>Q1 2035</v>
      </c>
      <c r="B239" s="184">
        <v>2035</v>
      </c>
      <c r="C239" s="184">
        <v>1</v>
      </c>
      <c r="D239" s="190"/>
      <c r="E239" s="191">
        <f t="shared" ca="1" si="94"/>
        <v>124.11512970281893</v>
      </c>
      <c r="F239" s="191">
        <f t="shared" ca="1" si="79"/>
        <v>110.90187693331507</v>
      </c>
      <c r="G239" s="191">
        <f t="shared" ca="1" si="79"/>
        <v>143.16999999999999</v>
      </c>
      <c r="H239" s="191">
        <f t="shared" ca="1" si="79"/>
        <v>159.23235899069257</v>
      </c>
      <c r="I239" s="191">
        <f t="shared" ca="1" si="79"/>
        <v>133.49289048201669</v>
      </c>
      <c r="J239" s="191">
        <f t="shared" ca="1" si="95"/>
        <v>282.96190553626838</v>
      </c>
      <c r="K239" s="191"/>
      <c r="L239" s="191"/>
      <c r="M239" s="191">
        <f t="shared" ca="1" si="80"/>
        <v>775.59383601724892</v>
      </c>
      <c r="N239" s="155">
        <f t="shared" ca="1" si="91"/>
        <v>153.15399523757694</v>
      </c>
      <c r="O239" s="156">
        <f t="shared" ca="1" si="81"/>
        <v>28716374.107045677</v>
      </c>
      <c r="P239" s="157">
        <f t="shared" ca="1" si="82"/>
        <v>23271586.819278549</v>
      </c>
      <c r="Q239" s="158">
        <f t="shared" ca="1" si="83"/>
        <v>-5444787.2877671272</v>
      </c>
      <c r="R239" s="158">
        <f>IF(Cockpit_monthly!$H$3=2,($Q$8)*'Generated data'!$B$6,$Q$8)</f>
        <v>110</v>
      </c>
      <c r="S239" s="158">
        <f>IF(Cockpit_monthly!$H$3=2,($Q$9)*'Generated data'!$B$6,$Q$9)</f>
        <v>220</v>
      </c>
      <c r="U239" s="172">
        <f t="shared" ca="1" si="92"/>
        <v>180.32032811325553</v>
      </c>
      <c r="V239" s="173">
        <f t="shared" ca="1" si="84"/>
        <v>33810061.521235414</v>
      </c>
      <c r="W239" s="174">
        <f t="shared" ca="1" si="85"/>
        <v>23271586.819278549</v>
      </c>
      <c r="X239" s="175">
        <f t="shared" ca="1" si="86"/>
        <v>-10538474.701956864</v>
      </c>
      <c r="Y239" s="175">
        <f>IF(Cockpit_monthly!$H$3=2,($X$8)*'Generated data'!$B$6,$X$8)</f>
        <v>110</v>
      </c>
      <c r="Z239" s="175">
        <f>IF(Cockpit_monthly!$H$3=2,($X$9)*'Generated data'!$B$6,$X$9)</f>
        <v>220</v>
      </c>
      <c r="AB239" s="155">
        <f t="shared" ca="1" si="93"/>
        <v>111.12220879460297</v>
      </c>
      <c r="AC239" s="156">
        <f t="shared" ca="1" si="87"/>
        <v>20835414.148988057</v>
      </c>
      <c r="AD239" s="157">
        <f t="shared" ca="1" si="88"/>
        <v>23271586.819278549</v>
      </c>
      <c r="AE239" s="158">
        <f t="shared" ca="1" si="89"/>
        <v>2436172.6702904925</v>
      </c>
      <c r="AF239" s="158">
        <f>IF(Cockpit_monthly!$H$3=2,($AE$7)*'Generated data'!$B$6,$AE$7)</f>
        <v>110</v>
      </c>
      <c r="AG239" s="158">
        <f>IF(Cockpit_monthly!$H$3=2,($AE$8)*'Generated data'!$B$6,$AE$8)</f>
        <v>220</v>
      </c>
    </row>
    <row r="240" spans="1:33">
      <c r="A240" s="183" t="str">
        <f t="shared" si="90"/>
        <v>Q2 2035</v>
      </c>
      <c r="B240" s="184">
        <v>2035</v>
      </c>
      <c r="C240" s="184">
        <v>2</v>
      </c>
      <c r="D240" s="190"/>
      <c r="E240" s="191">
        <f t="shared" ca="1" si="94"/>
        <v>114.67968284238036</v>
      </c>
      <c r="F240" s="191">
        <f t="shared" ca="1" si="79"/>
        <v>97.785728005361079</v>
      </c>
      <c r="G240" s="191">
        <f t="shared" ca="1" si="79"/>
        <v>143.16999999999999</v>
      </c>
      <c r="H240" s="191">
        <f t="shared" ca="1" si="79"/>
        <v>158.62439715264532</v>
      </c>
      <c r="I240" s="191">
        <f t="shared" ca="1" si="79"/>
        <v>134.6108238206555</v>
      </c>
      <c r="J240" s="191">
        <f t="shared" ca="1" si="95"/>
        <v>270.53111521105666</v>
      </c>
      <c r="K240" s="191"/>
      <c r="L240" s="191"/>
      <c r="M240" s="191">
        <f t="shared" ca="1" si="80"/>
        <v>899.11696794131194</v>
      </c>
      <c r="N240" s="155">
        <f t="shared" ca="1" si="91"/>
        <v>149.5649069235987</v>
      </c>
      <c r="O240" s="156">
        <f t="shared" ca="1" si="81"/>
        <v>28043420.048174758</v>
      </c>
      <c r="P240" s="157">
        <f t="shared" ca="1" si="82"/>
        <v>21502440.532946318</v>
      </c>
      <c r="Q240" s="158">
        <f t="shared" ca="1" si="83"/>
        <v>-6540979.5152284391</v>
      </c>
      <c r="R240" s="158">
        <f>IF(Cockpit_monthly!$H$3=2,($Q$8)*'Generated data'!$B$6,$Q$8)</f>
        <v>110</v>
      </c>
      <c r="S240" s="158">
        <f>IF(Cockpit_monthly!$H$3=2,($Q$9)*'Generated data'!$B$6,$Q$9)</f>
        <v>220</v>
      </c>
      <c r="U240" s="172">
        <f t="shared" ca="1" si="92"/>
        <v>173.84709309232588</v>
      </c>
      <c r="V240" s="173">
        <f t="shared" ca="1" si="84"/>
        <v>32596329.954811104</v>
      </c>
      <c r="W240" s="174">
        <f t="shared" ca="1" si="85"/>
        <v>21502440.532946318</v>
      </c>
      <c r="X240" s="175">
        <f t="shared" ca="1" si="86"/>
        <v>-11093889.421864785</v>
      </c>
      <c r="Y240" s="175">
        <f>IF(Cockpit_monthly!$H$3=2,($X$8)*'Generated data'!$B$6,$X$8)</f>
        <v>110</v>
      </c>
      <c r="Z240" s="175">
        <f>IF(Cockpit_monthly!$H$3=2,($X$9)*'Generated data'!$B$6,$X$9)</f>
        <v>220</v>
      </c>
      <c r="AB240" s="155">
        <f t="shared" ca="1" si="93"/>
        <v>120.08138223569311</v>
      </c>
      <c r="AC240" s="156">
        <f t="shared" ca="1" si="87"/>
        <v>22515259.169192459</v>
      </c>
      <c r="AD240" s="157">
        <f t="shared" ca="1" si="88"/>
        <v>21502440.532946318</v>
      </c>
      <c r="AE240" s="158">
        <f t="shared" ca="1" si="89"/>
        <v>-1012818.636246141</v>
      </c>
      <c r="AF240" s="158">
        <f>IF(Cockpit_monthly!$H$3=2,($AE$7)*'Generated data'!$B$6,$AE$7)</f>
        <v>110</v>
      </c>
      <c r="AG240" s="158">
        <f>IF(Cockpit_monthly!$H$3=2,($AE$8)*'Generated data'!$B$6,$AE$8)</f>
        <v>220</v>
      </c>
    </row>
    <row r="241" spans="1:33">
      <c r="A241" s="183" t="str">
        <f t="shared" si="90"/>
        <v>Q3 2035</v>
      </c>
      <c r="B241" s="184">
        <v>2035</v>
      </c>
      <c r="C241" s="184">
        <v>3</v>
      </c>
      <c r="D241" s="190"/>
      <c r="E241" s="191">
        <f t="shared" ca="1" si="94"/>
        <v>139.12895314542484</v>
      </c>
      <c r="F241" s="191">
        <f t="shared" ca="1" si="79"/>
        <v>120.24802609263736</v>
      </c>
      <c r="G241" s="191">
        <f t="shared" ca="1" si="79"/>
        <v>143.16999999999999</v>
      </c>
      <c r="H241" s="191">
        <f t="shared" ca="1" si="79"/>
        <v>125.25092210667879</v>
      </c>
      <c r="I241" s="191">
        <f t="shared" ca="1" si="79"/>
        <v>150.40707563895936</v>
      </c>
      <c r="J241" s="191">
        <f t="shared" ca="1" si="95"/>
        <v>294.60044412773703</v>
      </c>
      <c r="K241" s="191"/>
      <c r="L241" s="191"/>
      <c r="M241" s="191">
        <f t="shared" ca="1" si="80"/>
        <v>862.73481168632441</v>
      </c>
      <c r="N241" s="155">
        <f t="shared" ca="1" si="91"/>
        <v>158.82590400629351</v>
      </c>
      <c r="O241" s="156">
        <f t="shared" ca="1" si="81"/>
        <v>29779857.001180034</v>
      </c>
      <c r="P241" s="157">
        <f t="shared" ca="1" si="82"/>
        <v>26086678.714767158</v>
      </c>
      <c r="Q241" s="158">
        <f t="shared" ca="1" si="83"/>
        <v>-3693178.2864128761</v>
      </c>
      <c r="R241" s="158">
        <f>IF(Cockpit_monthly!$H$3=2,($Q$8)*'Generated data'!$B$6,$Q$8)</f>
        <v>110</v>
      </c>
      <c r="S241" s="158">
        <f>IF(Cockpit_monthly!$H$3=2,($Q$9)*'Generated data'!$B$6,$Q$9)</f>
        <v>220</v>
      </c>
      <c r="U241" s="172">
        <f t="shared" ca="1" si="92"/>
        <v>163.40256796137081</v>
      </c>
      <c r="V241" s="173">
        <f t="shared" ca="1" si="84"/>
        <v>30637981.492757026</v>
      </c>
      <c r="W241" s="174">
        <f t="shared" ca="1" si="85"/>
        <v>26086678.714767158</v>
      </c>
      <c r="X241" s="175">
        <f t="shared" ca="1" si="86"/>
        <v>-4551302.7779898681</v>
      </c>
      <c r="Y241" s="175">
        <f>IF(Cockpit_monthly!$H$3=2,($X$8)*'Generated data'!$B$6,$X$8)</f>
        <v>110</v>
      </c>
      <c r="Z241" s="175">
        <f>IF(Cockpit_monthly!$H$3=2,($X$9)*'Generated data'!$B$6,$X$9)</f>
        <v>220</v>
      </c>
      <c r="AB241" s="155">
        <f t="shared" ca="1" si="93"/>
        <v>115.5538254970714</v>
      </c>
      <c r="AC241" s="156">
        <f t="shared" ca="1" si="87"/>
        <v>21666342.280700888</v>
      </c>
      <c r="AD241" s="157">
        <f t="shared" ca="1" si="88"/>
        <v>26086678.714767158</v>
      </c>
      <c r="AE241" s="158">
        <f t="shared" ca="1" si="89"/>
        <v>4420336.4340662695</v>
      </c>
      <c r="AF241" s="158">
        <f>IF(Cockpit_monthly!$H$3=2,($AE$7)*'Generated data'!$B$6,$AE$7)</f>
        <v>110</v>
      </c>
      <c r="AG241" s="158">
        <f>IF(Cockpit_monthly!$H$3=2,($AE$8)*'Generated data'!$B$6,$AE$8)</f>
        <v>220</v>
      </c>
    </row>
    <row r="242" spans="1:33">
      <c r="A242" s="183" t="str">
        <f t="shared" si="90"/>
        <v>Q4 2035</v>
      </c>
      <c r="B242" s="184">
        <v>2035</v>
      </c>
      <c r="C242" s="184">
        <v>4</v>
      </c>
      <c r="D242" s="190"/>
      <c r="E242" s="191">
        <f t="shared" ca="1" si="94"/>
        <v>133.31060780560293</v>
      </c>
      <c r="F242" s="191">
        <f t="shared" ca="1" si="79"/>
        <v>108.22428323995787</v>
      </c>
      <c r="G242" s="191">
        <f t="shared" ca="1" si="79"/>
        <v>143.16999999999999</v>
      </c>
      <c r="H242" s="191">
        <f t="shared" ca="1" si="79"/>
        <v>132.52327854480447</v>
      </c>
      <c r="I242" s="191">
        <f t="shared" ca="1" si="79"/>
        <v>141.01258963599139</v>
      </c>
      <c r="J242" s="191">
        <f t="shared" ca="1" si="95"/>
        <v>293.29870930912824</v>
      </c>
      <c r="K242" s="191"/>
      <c r="L242" s="191"/>
      <c r="M242" s="191">
        <f t="shared" ca="1" si="80"/>
        <v>804.43997012447983</v>
      </c>
      <c r="N242" s="155">
        <f t="shared" ca="1" si="91"/>
        <v>157.22592269168328</v>
      </c>
      <c r="O242" s="156">
        <f t="shared" ca="1" si="81"/>
        <v>29479860.504690614</v>
      </c>
      <c r="P242" s="157">
        <f t="shared" ca="1" si="82"/>
        <v>24995738.963550549</v>
      </c>
      <c r="Q242" s="158">
        <f t="shared" ca="1" si="83"/>
        <v>-4484121.5411400646</v>
      </c>
      <c r="R242" s="158">
        <f>IF(Cockpit_monthly!$H$3=2,($Q$8)*'Generated data'!$B$6,$Q$8)</f>
        <v>110</v>
      </c>
      <c r="S242" s="158">
        <f>IF(Cockpit_monthly!$H$3=2,($Q$9)*'Generated data'!$B$6,$Q$9)</f>
        <v>220</v>
      </c>
      <c r="U242" s="172">
        <f t="shared" ca="1" si="92"/>
        <v>185.91296416570376</v>
      </c>
      <c r="V242" s="173">
        <f t="shared" ca="1" si="84"/>
        <v>34858680.781069458</v>
      </c>
      <c r="W242" s="174">
        <f t="shared" ca="1" si="85"/>
        <v>24995738.963550549</v>
      </c>
      <c r="X242" s="175">
        <f t="shared" ca="1" si="86"/>
        <v>-9862941.8175189085</v>
      </c>
      <c r="Y242" s="175">
        <f>IF(Cockpit_monthly!$H$3=2,($X$8)*'Generated data'!$B$6,$X$8)</f>
        <v>110</v>
      </c>
      <c r="Z242" s="175">
        <f>IF(Cockpit_monthly!$H$3=2,($X$9)*'Generated data'!$B$6,$X$9)</f>
        <v>220</v>
      </c>
      <c r="AB242" s="155">
        <f t="shared" ca="1" si="93"/>
        <v>119.78572777491526</v>
      </c>
      <c r="AC242" s="156">
        <f t="shared" ca="1" si="87"/>
        <v>22459823.957796611</v>
      </c>
      <c r="AD242" s="157">
        <f t="shared" ca="1" si="88"/>
        <v>24995738.963550549</v>
      </c>
      <c r="AE242" s="158">
        <f t="shared" ca="1" si="89"/>
        <v>2535915.0057539381</v>
      </c>
      <c r="AF242" s="158">
        <f>IF(Cockpit_monthly!$H$3=2,($AE$7)*'Generated data'!$B$6,$AE$7)</f>
        <v>110</v>
      </c>
      <c r="AG242" s="158">
        <f>IF(Cockpit_monthly!$H$3=2,($AE$8)*'Generated data'!$B$6,$AE$8)</f>
        <v>220</v>
      </c>
    </row>
  </sheetData>
  <mergeCells count="3">
    <mergeCell ref="AI1:AL1"/>
    <mergeCell ref="A7:A9"/>
    <mergeCell ref="B7:E9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FAFEA-3BCA-4CFF-AAD9-A013026B02C1}">
  <sheetPr>
    <tabColor theme="8" tint="0.79998168889431442"/>
  </sheetPr>
  <dimension ref="A1:BC241"/>
  <sheetViews>
    <sheetView showGridLines="0" zoomScale="82" zoomScaleNormal="100" workbookViewId="0">
      <pane xSplit="4" ySplit="13" topLeftCell="T240" activePane="bottomRight" state="frozen"/>
      <selection pane="topRight" activeCell="E1" sqref="E1"/>
      <selection pane="bottomLeft" activeCell="A20" sqref="A20"/>
      <selection pane="bottomRight" activeCell="T241" sqref="T241"/>
    </sheetView>
  </sheetViews>
  <sheetFormatPr baseColWidth="10" defaultRowHeight="14.5"/>
  <cols>
    <col min="1" max="1" width="19.81640625" style="40" bestFit="1" customWidth="1"/>
    <col min="2" max="2" width="12.453125" style="124" customWidth="1"/>
    <col min="3" max="3" width="18.1796875" style="124" bestFit="1" customWidth="1"/>
    <col min="4" max="4" width="18.1796875" style="124" customWidth="1"/>
    <col min="5" max="8" width="20.7265625" style="124" customWidth="1"/>
    <col min="9" max="9" width="10.7265625" style="124" bestFit="1" customWidth="1"/>
    <col min="10" max="10" width="26.26953125" style="124" bestFit="1" customWidth="1"/>
    <col min="11" max="11" width="23.81640625" style="124" customWidth="1"/>
    <col min="12" max="12" width="33.453125" style="124" bestFit="1" customWidth="1"/>
    <col min="13" max="13" width="19.1796875" style="124" bestFit="1" customWidth="1"/>
    <col min="14" max="14" width="19.1796875" style="124" customWidth="1"/>
    <col min="15" max="15" width="19.54296875" style="124" bestFit="1" customWidth="1"/>
    <col min="16" max="16" width="18.54296875" style="124" bestFit="1" customWidth="1"/>
    <col min="17" max="18" width="18.54296875" style="124" customWidth="1"/>
    <col min="19" max="19" width="10.90625" style="124"/>
    <col min="20" max="20" width="14.1796875" style="124" bestFit="1" customWidth="1"/>
    <col min="21" max="21" width="16.1796875" style="124" bestFit="1" customWidth="1"/>
    <col min="22" max="24" width="12.7265625" style="124" customWidth="1"/>
    <col min="25" max="25" width="2.453125" style="124" customWidth="1"/>
    <col min="26" max="26" width="0" style="124" hidden="1" customWidth="1"/>
    <col min="27" max="27" width="14.1796875" style="124" hidden="1" customWidth="1"/>
    <col min="28" max="28" width="16.1796875" style="124" hidden="1" customWidth="1"/>
    <col min="29" max="29" width="12.7265625" style="124" hidden="1" customWidth="1"/>
    <col min="30" max="30" width="2.453125" style="124" hidden="1" customWidth="1"/>
    <col min="31" max="31" width="0" style="124" hidden="1" customWidth="1"/>
    <col min="32" max="32" width="14.1796875" style="124" hidden="1" customWidth="1"/>
    <col min="33" max="33" width="16.1796875" style="124" hidden="1" customWidth="1"/>
    <col min="34" max="34" width="12.7265625" style="124" hidden="1" customWidth="1"/>
    <col min="35" max="35" width="3.7265625" style="124" hidden="1" customWidth="1"/>
    <col min="36" max="36" width="10.90625" style="124"/>
    <col min="37" max="37" width="14.1796875" style="124" bestFit="1" customWidth="1"/>
    <col min="38" max="38" width="16.1796875" style="124" bestFit="1" customWidth="1"/>
    <col min="39" max="41" width="12.7265625" style="124" customWidth="1"/>
    <col min="42" max="42" width="2.81640625" style="124" customWidth="1"/>
    <col min="43" max="43" width="10.90625" style="124"/>
    <col min="44" max="44" width="14.1796875" style="124" bestFit="1" customWidth="1"/>
    <col min="45" max="45" width="16.1796875" style="124" bestFit="1" customWidth="1"/>
    <col min="46" max="48" width="12.7265625" style="124" customWidth="1"/>
    <col min="49" max="49" width="2.7265625" style="124" customWidth="1"/>
    <col min="56" max="16384" width="10.90625" style="124"/>
  </cols>
  <sheetData>
    <row r="1" spans="1:49" s="41" customFormat="1" ht="28.5" customHeight="1" thickTop="1" thickBot="1">
      <c r="A1" s="126"/>
      <c r="S1" s="218" t="s">
        <v>279</v>
      </c>
      <c r="T1" s="218"/>
      <c r="U1" s="218"/>
      <c r="V1" s="218"/>
      <c r="W1" s="218"/>
      <c r="X1" s="218"/>
      <c r="Y1" s="226"/>
      <c r="Z1" s="241" t="s">
        <v>191</v>
      </c>
      <c r="AA1" s="241"/>
      <c r="AB1" s="241"/>
      <c r="AC1" s="241"/>
      <c r="AD1" s="225"/>
      <c r="AE1" s="241" t="s">
        <v>191</v>
      </c>
      <c r="AF1" s="241"/>
      <c r="AG1" s="241"/>
      <c r="AH1" s="241"/>
      <c r="AI1" s="223"/>
      <c r="AJ1" s="217" t="s">
        <v>280</v>
      </c>
      <c r="AK1" s="217"/>
      <c r="AL1" s="217"/>
      <c r="AM1" s="217"/>
      <c r="AN1" s="217"/>
      <c r="AO1" s="217"/>
      <c r="AP1" s="224"/>
      <c r="AQ1" s="218" t="s">
        <v>281</v>
      </c>
      <c r="AR1" s="179"/>
      <c r="AS1" s="179"/>
      <c r="AT1" s="179"/>
      <c r="AU1" s="179"/>
      <c r="AV1" s="179"/>
      <c r="AW1" s="178"/>
    </row>
    <row r="2" spans="1:49" s="40" customFormat="1" ht="15" thickTop="1">
      <c r="S2" s="141"/>
      <c r="T2" s="141"/>
      <c r="U2" s="141" t="s">
        <v>82</v>
      </c>
      <c r="V2" s="222">
        <f>Cockpit_monthly!E59</f>
        <v>0.7</v>
      </c>
      <c r="W2" s="141"/>
      <c r="X2" s="141"/>
      <c r="Z2" s="42"/>
      <c r="AA2" s="42" t="s">
        <v>82</v>
      </c>
      <c r="AB2" s="62">
        <v>0.5</v>
      </c>
      <c r="AC2" s="42"/>
      <c r="AE2" s="42"/>
      <c r="AF2" s="42" t="s">
        <v>82</v>
      </c>
      <c r="AG2" s="62">
        <v>0.7</v>
      </c>
      <c r="AH2" s="42"/>
      <c r="AJ2" s="159"/>
      <c r="AK2" s="159"/>
      <c r="AL2" s="159" t="s">
        <v>82</v>
      </c>
      <c r="AM2" s="219">
        <f>Cockpit_monthly!E73</f>
        <v>0.8</v>
      </c>
      <c r="AN2" s="159"/>
      <c r="AO2" s="159"/>
      <c r="AQ2" s="141"/>
      <c r="AR2" s="141" t="s">
        <v>82</v>
      </c>
      <c r="AS2" s="220">
        <f>Cockpit_monthly!E87</f>
        <v>0.6</v>
      </c>
      <c r="AT2" s="141" t="s">
        <v>265</v>
      </c>
      <c r="AU2" s="221">
        <f>Cockpit_monthly!E88</f>
        <v>0.05</v>
      </c>
      <c r="AV2" s="141"/>
    </row>
    <row r="3" spans="1:49" s="40" customFormat="1">
      <c r="S3" s="141"/>
      <c r="T3" s="141"/>
      <c r="U3" s="141" t="s">
        <v>83</v>
      </c>
      <c r="V3" s="201">
        <f>Cockpit_monthly!H59</f>
        <v>0.1</v>
      </c>
      <c r="W3" s="141"/>
      <c r="X3" s="141"/>
      <c r="Z3" s="42"/>
      <c r="AA3" s="42" t="s">
        <v>83</v>
      </c>
      <c r="AB3" s="63">
        <v>0.3</v>
      </c>
      <c r="AC3" s="42"/>
      <c r="AE3" s="42"/>
      <c r="AF3" s="42" t="s">
        <v>83</v>
      </c>
      <c r="AG3" s="63">
        <v>0.1</v>
      </c>
      <c r="AH3" s="42"/>
      <c r="AJ3" s="159"/>
      <c r="AK3" s="159"/>
      <c r="AL3" s="159" t="s">
        <v>83</v>
      </c>
      <c r="AM3" s="206">
        <f>Cockpit_monthly!H73</f>
        <v>0.1</v>
      </c>
      <c r="AN3" s="159"/>
      <c r="AO3" s="159"/>
      <c r="AQ3" s="141"/>
      <c r="AR3" s="141" t="s">
        <v>83</v>
      </c>
      <c r="AS3" s="204">
        <f>Cockpit_monthly!H87</f>
        <v>0.05</v>
      </c>
      <c r="AT3" s="141" t="s">
        <v>266</v>
      </c>
      <c r="AU3" s="205">
        <f>Cockpit_monthly!H88</f>
        <v>0.1</v>
      </c>
      <c r="AV3" s="141"/>
    </row>
    <row r="4" spans="1:49" s="40" customFormat="1">
      <c r="S4" s="141"/>
      <c r="T4" s="141"/>
      <c r="U4" s="141" t="s">
        <v>218</v>
      </c>
      <c r="V4" s="201">
        <f>Cockpit_monthly!K59</f>
        <v>0.2</v>
      </c>
      <c r="W4" s="141"/>
      <c r="X4" s="141"/>
      <c r="Z4" s="42"/>
      <c r="AA4" s="42" t="s">
        <v>218</v>
      </c>
      <c r="AB4" s="63">
        <v>0.2</v>
      </c>
      <c r="AC4" s="42"/>
      <c r="AE4" s="42"/>
      <c r="AF4" s="42" t="s">
        <v>218</v>
      </c>
      <c r="AG4" s="63">
        <v>0.2</v>
      </c>
      <c r="AH4" s="42"/>
      <c r="AJ4" s="159"/>
      <c r="AK4" s="159"/>
      <c r="AL4" s="159" t="s">
        <v>218</v>
      </c>
      <c r="AM4" s="206">
        <f>Cockpit_monthly!K73</f>
        <v>0.1</v>
      </c>
      <c r="AN4" s="159"/>
      <c r="AO4" s="159"/>
      <c r="AQ4" s="141"/>
      <c r="AR4" s="141" t="s">
        <v>218</v>
      </c>
      <c r="AS4" s="204">
        <f>Cockpit_monthly!K87</f>
        <v>0.2</v>
      </c>
      <c r="AT4" s="141"/>
      <c r="AU4" s="141"/>
      <c r="AV4" s="141"/>
    </row>
    <row r="5" spans="1:49" s="40" customFormat="1">
      <c r="S5" s="141"/>
      <c r="T5" s="141"/>
      <c r="U5" s="141" t="s">
        <v>194</v>
      </c>
      <c r="V5" s="147">
        <f>Cockpit_monthly!E61</f>
        <v>110</v>
      </c>
      <c r="W5" s="141"/>
      <c r="X5" s="141"/>
      <c r="Z5" s="42"/>
      <c r="AA5" s="42" t="s">
        <v>194</v>
      </c>
      <c r="AB5" s="61">
        <v>110</v>
      </c>
      <c r="AC5" s="42"/>
      <c r="AE5" s="42"/>
      <c r="AF5" s="42" t="s">
        <v>194</v>
      </c>
      <c r="AG5" s="61">
        <v>110</v>
      </c>
      <c r="AH5" s="42"/>
      <c r="AJ5" s="159"/>
      <c r="AK5" s="159"/>
      <c r="AL5" s="159" t="s">
        <v>194</v>
      </c>
      <c r="AM5" s="165">
        <f>Cockpit_monthly!E75</f>
        <v>110</v>
      </c>
      <c r="AN5" s="159"/>
      <c r="AO5" s="159"/>
      <c r="AQ5" s="141"/>
      <c r="AR5" s="141" t="s">
        <v>194</v>
      </c>
      <c r="AS5" s="147">
        <f>Cockpit_monthly!E90</f>
        <v>110</v>
      </c>
      <c r="AT5" s="141" t="s">
        <v>267</v>
      </c>
      <c r="AU5" s="147">
        <f>Cockpit_monthly!E91</f>
        <v>140</v>
      </c>
      <c r="AV5" s="141"/>
    </row>
    <row r="6" spans="1:49" s="40" customFormat="1">
      <c r="S6" s="141"/>
      <c r="T6" s="141"/>
      <c r="U6" s="141" t="s">
        <v>192</v>
      </c>
      <c r="V6" s="147">
        <f>Cockpit_monthly!H61</f>
        <v>130</v>
      </c>
      <c r="W6" s="141"/>
      <c r="X6" s="141"/>
      <c r="Z6" s="42"/>
      <c r="AA6" s="42" t="s">
        <v>192</v>
      </c>
      <c r="AB6" s="61">
        <v>130</v>
      </c>
      <c r="AC6" s="42"/>
      <c r="AE6" s="42"/>
      <c r="AF6" s="42" t="s">
        <v>192</v>
      </c>
      <c r="AG6" s="61">
        <v>200</v>
      </c>
      <c r="AH6" s="42"/>
      <c r="AJ6" s="159"/>
      <c r="AK6" s="159"/>
      <c r="AL6" s="159" t="s">
        <v>192</v>
      </c>
      <c r="AM6" s="165">
        <f>Cockpit_monthly!H75</f>
        <v>130</v>
      </c>
      <c r="AN6" s="159"/>
      <c r="AO6" s="159"/>
      <c r="AQ6" s="141"/>
      <c r="AR6" s="141" t="s">
        <v>192</v>
      </c>
      <c r="AS6" s="147">
        <f>Cockpit_monthly!H90</f>
        <v>130</v>
      </c>
      <c r="AT6" s="141" t="s">
        <v>268</v>
      </c>
      <c r="AU6" s="147">
        <f>Cockpit_monthly!$H$91</f>
        <v>130</v>
      </c>
      <c r="AV6" s="141"/>
    </row>
    <row r="7" spans="1:49" s="40" customFormat="1">
      <c r="A7" s="239"/>
      <c r="B7" s="140"/>
      <c r="C7" s="140"/>
      <c r="S7" s="141"/>
      <c r="T7" s="141"/>
      <c r="U7" s="141" t="s">
        <v>193</v>
      </c>
      <c r="V7" s="147">
        <f>Cockpit_monthly!K61</f>
        <v>500</v>
      </c>
      <c r="W7" s="141"/>
      <c r="X7" s="141"/>
      <c r="Z7" s="42"/>
      <c r="AA7" s="42" t="s">
        <v>193</v>
      </c>
      <c r="AB7" s="61">
        <v>500</v>
      </c>
      <c r="AC7" s="42"/>
      <c r="AE7" s="42"/>
      <c r="AF7" s="42" t="s">
        <v>193</v>
      </c>
      <c r="AG7" s="61">
        <v>550</v>
      </c>
      <c r="AH7" s="42"/>
      <c r="AJ7" s="159"/>
      <c r="AK7" s="159"/>
      <c r="AL7" s="159" t="s">
        <v>193</v>
      </c>
      <c r="AM7" s="165">
        <f>Cockpit_monthly!K75</f>
        <v>500</v>
      </c>
      <c r="AN7" s="159"/>
      <c r="AO7" s="159"/>
      <c r="AQ7" s="141"/>
      <c r="AR7" s="141" t="s">
        <v>193</v>
      </c>
      <c r="AS7" s="147">
        <f>Cockpit_monthly!K90</f>
        <v>500</v>
      </c>
      <c r="AT7" s="141"/>
      <c r="AU7" s="141"/>
      <c r="AV7" s="141"/>
    </row>
    <row r="8" spans="1:49" s="40" customFormat="1">
      <c r="A8" s="239"/>
      <c r="B8" s="140"/>
      <c r="C8" s="140"/>
      <c r="S8" s="141"/>
      <c r="T8" s="141"/>
      <c r="U8" s="141" t="s">
        <v>196</v>
      </c>
      <c r="V8" s="147">
        <v>1</v>
      </c>
      <c r="W8" s="141"/>
      <c r="X8" s="141"/>
      <c r="Z8" s="42"/>
      <c r="AA8" s="42" t="s">
        <v>196</v>
      </c>
      <c r="AB8" s="61">
        <v>1</v>
      </c>
      <c r="AC8" s="42"/>
      <c r="AE8" s="42"/>
      <c r="AF8" s="42" t="s">
        <v>196</v>
      </c>
      <c r="AG8" s="61">
        <v>1</v>
      </c>
      <c r="AH8" s="42"/>
      <c r="AJ8" s="159"/>
      <c r="AK8" s="159"/>
      <c r="AL8" s="159" t="s">
        <v>196</v>
      </c>
      <c r="AM8" s="165">
        <v>1</v>
      </c>
      <c r="AN8" s="159"/>
      <c r="AO8" s="159"/>
      <c r="AQ8" s="141"/>
      <c r="AR8" s="141" t="s">
        <v>196</v>
      </c>
      <c r="AS8" s="147">
        <v>1</v>
      </c>
      <c r="AT8" s="141"/>
      <c r="AU8" s="141"/>
      <c r="AV8" s="141"/>
    </row>
    <row r="9" spans="1:49" s="40" customFormat="1" ht="15.65" customHeight="1">
      <c r="A9" s="239"/>
      <c r="B9" s="140"/>
      <c r="C9" s="140"/>
      <c r="S9" s="141"/>
      <c r="T9" s="141"/>
      <c r="U9" s="141" t="s">
        <v>195</v>
      </c>
      <c r="V9" s="147">
        <v>0</v>
      </c>
      <c r="W9" s="141"/>
      <c r="X9" s="141"/>
      <c r="Z9" s="42"/>
      <c r="AA9" s="42" t="s">
        <v>195</v>
      </c>
      <c r="AB9" s="61">
        <v>0</v>
      </c>
      <c r="AC9" s="42"/>
      <c r="AE9" s="42"/>
      <c r="AF9" s="42" t="s">
        <v>195</v>
      </c>
      <c r="AG9" s="61">
        <v>0</v>
      </c>
      <c r="AH9" s="42"/>
      <c r="AJ9" s="159"/>
      <c r="AK9" s="159"/>
      <c r="AL9" s="159" t="s">
        <v>195</v>
      </c>
      <c r="AM9" s="165">
        <v>0</v>
      </c>
      <c r="AN9" s="159"/>
      <c r="AO9" s="159"/>
      <c r="AQ9" s="141"/>
      <c r="AR9" s="141" t="s">
        <v>195</v>
      </c>
      <c r="AS9" s="147">
        <v>0</v>
      </c>
      <c r="AT9" s="141"/>
      <c r="AU9" s="141"/>
      <c r="AV9" s="141"/>
    </row>
    <row r="10" spans="1:49" s="40" customFormat="1">
      <c r="S10" s="141"/>
      <c r="T10" s="141"/>
      <c r="U10" s="141" t="s">
        <v>40</v>
      </c>
      <c r="V10" s="147">
        <f>Cockpit_monthly!E63</f>
        <v>110</v>
      </c>
      <c r="W10" s="141"/>
      <c r="X10" s="141"/>
      <c r="Z10" s="42"/>
      <c r="AA10" s="42" t="s">
        <v>40</v>
      </c>
      <c r="AB10" s="61">
        <v>110</v>
      </c>
      <c r="AC10" s="42" cm="1">
        <f t="array" ref="AC10">SUMPRODUCT(($Z$14:$Z$61&lt;AB10)*1)</f>
        <v>8</v>
      </c>
      <c r="AE10" s="42"/>
      <c r="AF10" s="42" t="s">
        <v>40</v>
      </c>
      <c r="AG10" s="61">
        <v>110</v>
      </c>
      <c r="AH10" s="42" cm="1">
        <f t="array" ref="AH10">SUMPRODUCT(($AE$14:$AE$61&lt;AG10)*1)</f>
        <v>17</v>
      </c>
      <c r="AJ10" s="159"/>
      <c r="AK10" s="159"/>
      <c r="AL10" s="159" t="s">
        <v>40</v>
      </c>
      <c r="AM10" s="165">
        <f>Cockpit_monthly!E77</f>
        <v>110</v>
      </c>
      <c r="AN10" s="159"/>
      <c r="AO10" s="159"/>
      <c r="AQ10" s="141"/>
      <c r="AR10" s="141" t="s">
        <v>40</v>
      </c>
      <c r="AS10" s="147">
        <f>Cockpit_monthly!E93</f>
        <v>110</v>
      </c>
      <c r="AT10" s="141">
        <f>SUMPRODUCT(($AK$14:$AK$61&lt;AS10)*1)</f>
        <v>4</v>
      </c>
      <c r="AU10" s="141"/>
      <c r="AV10" s="141"/>
    </row>
    <row r="11" spans="1:49" s="40" customFormat="1">
      <c r="S11" s="141"/>
      <c r="T11" s="141"/>
      <c r="U11" s="141" t="s">
        <v>199</v>
      </c>
      <c r="V11" s="147">
        <f>Cockpit_monthly!H63</f>
        <v>230</v>
      </c>
      <c r="W11" s="141"/>
      <c r="X11" s="141"/>
      <c r="Z11" s="42"/>
      <c r="AA11" s="42" t="s">
        <v>199</v>
      </c>
      <c r="AB11" s="61">
        <v>150</v>
      </c>
      <c r="AC11" s="42" cm="1">
        <f t="array" ref="AC11">SUMPRODUCT(($Z$14:$Z$61&gt;AB11)*1)</f>
        <v>17</v>
      </c>
      <c r="AE11" s="42"/>
      <c r="AF11" s="42" t="s">
        <v>199</v>
      </c>
      <c r="AG11" s="61">
        <v>150</v>
      </c>
      <c r="AH11" s="42" cm="1">
        <f t="array" ref="AH11">SUMPRODUCT(($AE$14:$AE$61&gt;AG11)*1)</f>
        <v>3</v>
      </c>
      <c r="AJ11" s="159"/>
      <c r="AK11" s="159"/>
      <c r="AL11" s="159" t="s">
        <v>199</v>
      </c>
      <c r="AM11" s="165">
        <f>Cockpit_monthly!H77</f>
        <v>230</v>
      </c>
      <c r="AN11" s="159"/>
      <c r="AO11" s="159"/>
      <c r="AQ11" s="141"/>
      <c r="AR11" s="141" t="s">
        <v>199</v>
      </c>
      <c r="AS11" s="147">
        <f>Cockpit_monthly!H93</f>
        <v>230</v>
      </c>
      <c r="AT11" s="141">
        <f>SUMPRODUCT(($AK$14:$AK$61&gt;AS11)*1)</f>
        <v>0</v>
      </c>
      <c r="AU11" s="141"/>
      <c r="AV11" s="141"/>
    </row>
    <row r="12" spans="1:49">
      <c r="B12" s="40"/>
      <c r="S12" s="141"/>
      <c r="T12" s="141"/>
      <c r="U12" s="202"/>
      <c r="V12" s="141"/>
      <c r="W12" s="141"/>
      <c r="X12" s="141"/>
      <c r="Z12" s="42"/>
      <c r="AA12" s="42"/>
      <c r="AB12" s="64"/>
      <c r="AC12" s="42"/>
      <c r="AE12" s="42"/>
      <c r="AF12" s="42"/>
      <c r="AG12" s="64"/>
      <c r="AH12" s="42"/>
      <c r="AJ12" s="159"/>
      <c r="AK12" s="159"/>
      <c r="AL12" s="207"/>
      <c r="AM12" s="159"/>
      <c r="AN12" s="159"/>
      <c r="AO12" s="159"/>
      <c r="AQ12" s="141"/>
      <c r="AR12" s="141"/>
      <c r="AS12" s="202"/>
      <c r="AT12" s="141"/>
      <c r="AU12" s="141"/>
      <c r="AV12" s="141"/>
    </row>
    <row r="13" spans="1:49" s="197" customFormat="1">
      <c r="A13" s="45" t="s">
        <v>91</v>
      </c>
      <c r="B13" s="45" t="s">
        <v>15</v>
      </c>
      <c r="C13" s="45" t="s">
        <v>16</v>
      </c>
      <c r="D13" s="45" t="s">
        <v>17</v>
      </c>
      <c r="E13" s="45" t="s">
        <v>29</v>
      </c>
      <c r="F13" s="45" t="s">
        <v>188</v>
      </c>
      <c r="G13" s="45" t="s">
        <v>189</v>
      </c>
      <c r="H13" s="45" t="s">
        <v>190</v>
      </c>
      <c r="I13" s="45" t="s">
        <v>181</v>
      </c>
      <c r="J13" s="45" t="s">
        <v>183</v>
      </c>
      <c r="K13" s="45" t="s">
        <v>182</v>
      </c>
      <c r="L13" s="45" t="s">
        <v>184</v>
      </c>
      <c r="M13" s="45" t="s">
        <v>185</v>
      </c>
      <c r="N13" s="45" t="s">
        <v>203</v>
      </c>
      <c r="O13" s="45" t="s">
        <v>186</v>
      </c>
      <c r="P13" s="45" t="s">
        <v>187</v>
      </c>
      <c r="Q13" s="45" t="s">
        <v>263</v>
      </c>
      <c r="R13" s="45" t="s">
        <v>264</v>
      </c>
      <c r="S13" s="215"/>
      <c r="T13" s="149" t="s">
        <v>272</v>
      </c>
      <c r="U13" s="149" t="s">
        <v>40</v>
      </c>
      <c r="V13" s="149" t="s">
        <v>41</v>
      </c>
      <c r="W13" s="150" t="s">
        <v>79</v>
      </c>
      <c r="X13" s="150"/>
      <c r="Z13" s="43" t="s">
        <v>80</v>
      </c>
      <c r="AA13" s="43" t="s">
        <v>40</v>
      </c>
      <c r="AB13" s="43" t="s">
        <v>41</v>
      </c>
      <c r="AC13" s="44" t="s">
        <v>79</v>
      </c>
      <c r="AE13" s="43" t="s">
        <v>81</v>
      </c>
      <c r="AF13" s="43" t="s">
        <v>40</v>
      </c>
      <c r="AG13" s="43" t="s">
        <v>41</v>
      </c>
      <c r="AH13" s="44" t="s">
        <v>79</v>
      </c>
      <c r="AJ13" s="96"/>
      <c r="AK13" s="167" t="s">
        <v>272</v>
      </c>
      <c r="AL13" s="167" t="s">
        <v>40</v>
      </c>
      <c r="AM13" s="167" t="s">
        <v>41</v>
      </c>
      <c r="AN13" s="168" t="s">
        <v>79</v>
      </c>
      <c r="AO13" s="168"/>
      <c r="AQ13" s="215"/>
      <c r="AR13" s="149" t="s">
        <v>272</v>
      </c>
      <c r="AS13" s="149" t="s">
        <v>40</v>
      </c>
      <c r="AT13" s="149" t="s">
        <v>41</v>
      </c>
      <c r="AU13" s="150" t="s">
        <v>79</v>
      </c>
      <c r="AV13" s="150"/>
    </row>
    <row r="14" spans="1:49">
      <c r="A14" s="209" t="str">
        <f t="shared" ref="A14:A45" si="0">_xlfn.CONCAT("Q",C14," ",B14)</f>
        <v>Q1 2022</v>
      </c>
      <c r="B14" s="20">
        <v>2022</v>
      </c>
      <c r="C14" s="20">
        <v>1</v>
      </c>
      <c r="D14" s="20">
        <v>1</v>
      </c>
      <c r="E14" s="210">
        <f>IF(Cockpit_monthly!$H$3=2,(235.333333333333)*'Generated data'!$B$6,235.333333333333)</f>
        <v>235.333333333333</v>
      </c>
      <c r="F14" s="211">
        <f>'Prices S_ACS'!T242</f>
        <v>233.33333333333334</v>
      </c>
      <c r="G14" s="211">
        <f>'Prices S_ACS'!U242</f>
        <v>150.58333333333334</v>
      </c>
      <c r="H14" s="211">
        <f>'Prices S_ACS'!V242</f>
        <v>197</v>
      </c>
      <c r="I14" s="211">
        <f>'Prices S_ACS'!W242</f>
        <v>340.25</v>
      </c>
      <c r="J14" s="211">
        <f>'Prices S_ACS'!X242</f>
        <v>299</v>
      </c>
      <c r="K14" s="211">
        <f t="shared" ref="K14:L16" si="1">I14</f>
        <v>340.25</v>
      </c>
      <c r="L14" s="211">
        <f t="shared" si="1"/>
        <v>299</v>
      </c>
      <c r="M14" s="211">
        <f>'Phosphate monthly prices'!BH422</f>
        <v>902.75</v>
      </c>
      <c r="N14" s="211">
        <f>M14</f>
        <v>902.75</v>
      </c>
      <c r="O14" s="211">
        <f>'Phosphate monthly prices'!EE422</f>
        <v>904.75</v>
      </c>
      <c r="P14" s="211">
        <f>'Phosphate monthly prices'!FL422</f>
        <v>727.5</v>
      </c>
      <c r="Q14" s="132">
        <v>195.5</v>
      </c>
      <c r="R14" s="132">
        <v>123</v>
      </c>
      <c r="S14" s="153"/>
      <c r="T14" s="212">
        <f>IF(Cockpit_monthly!$H$3=2,($V$5*($V$2+$V$3*(I14/$V$6)+$V$4*(M14/$V$7)))*'Generated data'!$B$6,$V$5*($V$2+$V$3*(I14/$V$6)+$V$4*(M14/$V$7)))</f>
        <v>145.51138461538463</v>
      </c>
      <c r="U14" s="212">
        <f t="shared" ref="U14:U45" si="2">$V$10</f>
        <v>110</v>
      </c>
      <c r="V14" s="212">
        <f t="shared" ref="V14:V45" si="3">$V$11</f>
        <v>230</v>
      </c>
      <c r="W14" s="212">
        <f t="shared" ref="W14:W45" si="4">E14-T14</f>
        <v>89.821948717948374</v>
      </c>
      <c r="X14" s="143"/>
      <c r="Z14" s="213">
        <f t="shared" ref="Z14:Z61" si="5">$AB$5*($AB$2+$AB$3*(I14/$AB$6)+$AB$4*(M14/$AB$7))</f>
        <v>181.09215384615382</v>
      </c>
      <c r="AA14" s="213"/>
      <c r="AB14" s="213"/>
      <c r="AC14" s="213">
        <f t="shared" ref="AC14:AC45" si="6">J14-Z14</f>
        <v>117.90784615384618</v>
      </c>
      <c r="AE14" s="213">
        <f t="shared" ref="AE14:AE61" si="7">$AG$5*($AG$2+$AG$3*(I14/$AG$6)+$AG$4*(M14/$AG$7))</f>
        <v>131.82375000000002</v>
      </c>
      <c r="AF14" s="213"/>
      <c r="AG14" s="213"/>
      <c r="AH14" s="213">
        <f t="shared" ref="AH14:AH45" si="8">E14-AE14</f>
        <v>103.50958333333298</v>
      </c>
      <c r="AJ14" s="25"/>
      <c r="AK14" s="214">
        <f>IF(Cockpit_monthly!$H$3=2,($AM$5*($AM$2+$AM$3*(K14/$AM$6)+$AM$4*(N14/$AM$7)))*'Generated data'!$B$6,$AM$5*($AM$2+$AM$3*(K14/$AM$6)+$AM$4*(N14/$AM$7)))</f>
        <v>136.65088461538463</v>
      </c>
      <c r="AL14" s="214">
        <f t="shared" ref="AL14:AL45" si="9">$AM$10</f>
        <v>110</v>
      </c>
      <c r="AM14" s="214">
        <f t="shared" ref="AM14:AM45" si="10">$AM$11</f>
        <v>230</v>
      </c>
      <c r="AN14" s="214">
        <f t="shared" ref="AN14:AN45" si="11">E14-AK14</f>
        <v>98.682448717948375</v>
      </c>
      <c r="AO14" s="161"/>
      <c r="AQ14" s="153"/>
      <c r="AR14" s="212">
        <f>IF(Cockpit_monthly!$H$3=2,($AS$5*($AS$2+$AS$3*(J14/$AS$6)+$AS$4*(M14/$AS$7)+$AU$2*Q14/$AU$5+$AU$3*(1-(R14/$AU$6))))*'Generated data'!$B$6,$AS$5*($AS$2+$AS$3*(J14/$AS$6)+$AS$4*(M14/$AS$7)+$AU$2*Q14/$AU$5+$AU$3*(1-(R14/$AU$6))))</f>
        <v>126.64366483516483</v>
      </c>
      <c r="AS14" s="212">
        <f t="shared" ref="AS14:AS45" si="12">$AS$10</f>
        <v>110</v>
      </c>
      <c r="AT14" s="212">
        <f t="shared" ref="AT14:AT45" si="13">$AS$11</f>
        <v>230</v>
      </c>
      <c r="AU14" s="212">
        <f t="shared" ref="AU14:AU45" si="14">E14-AR14</f>
        <v>108.68966849816817</v>
      </c>
      <c r="AV14" s="143"/>
    </row>
    <row r="15" spans="1:49">
      <c r="A15" s="131" t="str">
        <f t="shared" si="0"/>
        <v>Q1 2022</v>
      </c>
      <c r="B15" s="20">
        <v>2022</v>
      </c>
      <c r="C15" s="20">
        <v>1</v>
      </c>
      <c r="D15" s="20">
        <v>2</v>
      </c>
      <c r="E15" s="129">
        <f>IF(Cockpit_monthly!$H$3=2,(236.333333333333)*'Generated data'!$B$6,236.333333333333)</f>
        <v>236.333333333333</v>
      </c>
      <c r="F15" s="47">
        <f>'Prices S_ACS'!T243</f>
        <v>234</v>
      </c>
      <c r="G15" s="47">
        <f>'Prices S_ACS'!U243</f>
        <v>146.16666666666666</v>
      </c>
      <c r="H15" s="47">
        <f>'Prices S_ACS'!V243</f>
        <v>192.15</v>
      </c>
      <c r="I15" s="47">
        <f>'Prices S_ACS'!W243</f>
        <v>358.25</v>
      </c>
      <c r="J15" s="47">
        <f>'Prices S_ACS'!X243</f>
        <v>321</v>
      </c>
      <c r="K15" s="47">
        <f t="shared" si="1"/>
        <v>358.25</v>
      </c>
      <c r="L15" s="47">
        <f t="shared" si="1"/>
        <v>321</v>
      </c>
      <c r="M15" s="47">
        <f>'Phosphate monthly prices'!BH423</f>
        <v>902.25</v>
      </c>
      <c r="N15" s="47">
        <f>M15</f>
        <v>902.25</v>
      </c>
      <c r="O15" s="47">
        <f>'Phosphate monthly prices'!EE423</f>
        <v>904.75</v>
      </c>
      <c r="P15" s="47">
        <f>'Phosphate monthly prices'!FL423</f>
        <v>719</v>
      </c>
      <c r="Q15" s="132">
        <v>190.3</v>
      </c>
      <c r="R15" s="132">
        <v>121.3</v>
      </c>
      <c r="S15" s="153"/>
      <c r="T15" s="144">
        <f>IF(Cockpit_monthly!$H$3=2,($V$5*($V$2+$V$3*(I15/$V$6)+$V$4*(M15/$V$7)))*'Generated data'!$B$6,$V$5*($V$2+$V$3*(I15/$V$6)+$V$4*(M15/$V$7)))</f>
        <v>147.01246153846154</v>
      </c>
      <c r="U15" s="144">
        <f t="shared" si="2"/>
        <v>110</v>
      </c>
      <c r="V15" s="144">
        <f t="shared" si="3"/>
        <v>230</v>
      </c>
      <c r="W15" s="144">
        <f t="shared" si="4"/>
        <v>89.320871794871465</v>
      </c>
      <c r="X15" s="143"/>
      <c r="Z15" s="46">
        <f t="shared" si="5"/>
        <v>185.63938461538461</v>
      </c>
      <c r="AA15" s="46"/>
      <c r="AB15" s="46"/>
      <c r="AC15" s="46">
        <f t="shared" si="6"/>
        <v>135.36061538461539</v>
      </c>
      <c r="AE15" s="46">
        <f t="shared" si="7"/>
        <v>132.79374999999999</v>
      </c>
      <c r="AF15" s="46"/>
      <c r="AG15" s="46"/>
      <c r="AH15" s="46">
        <f t="shared" si="8"/>
        <v>103.53958333333301</v>
      </c>
      <c r="AJ15" s="25"/>
      <c r="AK15" s="162">
        <f>IF(Cockpit_monthly!$H$3=2,($AM$5*($AM$2+$AM$3*(K15/$AM$6)+$AM$4*(N15/$AM$7)))*'Generated data'!$B$6,$AM$5*($AM$2+$AM$3*(K15/$AM$6)+$AM$4*(N15/$AM$7)))</f>
        <v>138.16296153846156</v>
      </c>
      <c r="AL15" s="162">
        <f t="shared" si="9"/>
        <v>110</v>
      </c>
      <c r="AM15" s="162">
        <f t="shared" si="10"/>
        <v>230</v>
      </c>
      <c r="AN15" s="162">
        <f t="shared" si="11"/>
        <v>98.170371794871443</v>
      </c>
      <c r="AO15" s="161"/>
      <c r="AQ15" s="153"/>
      <c r="AR15" s="144">
        <f>IF(Cockpit_monthly!$H$3=2,($AS$5*($AS$2+$AS$3*(J15/$AS$6)+$AS$4*(M15/$AS$7)+$AU$2*Q15/$AU$5+$AU$3*(1-(R15/$AU$6))))*'Generated data'!$B$6,$AS$5*($AS$2+$AS$3*(J15/$AS$6)+$AS$4*(M15/$AS$7)+$AU$2*Q15/$AU$5+$AU$3*(1-(R15/$AU$6))))</f>
        <v>127.4919945054945</v>
      </c>
      <c r="AS15" s="144">
        <f t="shared" si="12"/>
        <v>110</v>
      </c>
      <c r="AT15" s="144">
        <f t="shared" si="13"/>
        <v>230</v>
      </c>
      <c r="AU15" s="144">
        <f t="shared" si="14"/>
        <v>108.8413388278385</v>
      </c>
      <c r="AV15" s="143"/>
    </row>
    <row r="16" spans="1:49">
      <c r="A16" s="131" t="str">
        <f t="shared" si="0"/>
        <v>Q1 2022</v>
      </c>
      <c r="B16" s="20">
        <v>2022</v>
      </c>
      <c r="C16" s="20">
        <v>1</v>
      </c>
      <c r="D16" s="20">
        <v>3</v>
      </c>
      <c r="E16" s="129">
        <f>IF(Cockpit_monthly!$H$3=2,(247.9)*'Generated data'!$B$6,247.9)</f>
        <v>247.9</v>
      </c>
      <c r="F16" s="47">
        <f>'Prices S_ACS'!T244</f>
        <v>236</v>
      </c>
      <c r="G16" s="47">
        <f>'Prices S_ACS'!U244</f>
        <v>148.46666666666667</v>
      </c>
      <c r="H16" s="47">
        <f>'Prices S_ACS'!V244</f>
        <v>189.6</v>
      </c>
      <c r="I16" s="47">
        <f>'Prices S_ACS'!W244</f>
        <v>460.6</v>
      </c>
      <c r="J16" s="47">
        <f>'Prices S_ACS'!X244</f>
        <v>321</v>
      </c>
      <c r="K16" s="47">
        <f t="shared" si="1"/>
        <v>460.6</v>
      </c>
      <c r="L16" s="47">
        <f t="shared" si="1"/>
        <v>321</v>
      </c>
      <c r="M16" s="47">
        <f>'Phosphate monthly prices'!BH424</f>
        <v>1100.4000000000001</v>
      </c>
      <c r="N16" s="47">
        <f>M16</f>
        <v>1100.4000000000001</v>
      </c>
      <c r="O16" s="47">
        <f>'Phosphate monthly prices'!EE424</f>
        <v>1173</v>
      </c>
      <c r="P16" s="47">
        <f>'Phosphate monthly prices'!FL424</f>
        <v>924.6</v>
      </c>
      <c r="Q16" s="132">
        <v>183.8</v>
      </c>
      <c r="R16" s="132">
        <v>119</v>
      </c>
      <c r="S16" s="153"/>
      <c r="T16" s="144">
        <f>IF(Cockpit_monthly!$H$3=2,($V$5*($V$2+$V$3*(I16/$V$6)+$V$4*(M16/$V$7)))*'Generated data'!$B$6,$V$5*($V$2+$V$3*(I16/$V$6)+$V$4*(M16/$V$7)))</f>
        <v>164.39144615384618</v>
      </c>
      <c r="U16" s="144">
        <f t="shared" si="2"/>
        <v>110</v>
      </c>
      <c r="V16" s="144">
        <f t="shared" si="3"/>
        <v>230</v>
      </c>
      <c r="W16" s="144">
        <f t="shared" si="4"/>
        <v>83.508553846153831</v>
      </c>
      <c r="X16" s="143"/>
      <c r="Z16" s="46">
        <f t="shared" si="5"/>
        <v>220.33913846153845</v>
      </c>
      <c r="AA16" s="46"/>
      <c r="AB16" s="46"/>
      <c r="AC16" s="46">
        <f t="shared" si="6"/>
        <v>100.66086153846155</v>
      </c>
      <c r="AE16" s="46">
        <f t="shared" si="7"/>
        <v>146.34899999999999</v>
      </c>
      <c r="AF16" s="46"/>
      <c r="AG16" s="46"/>
      <c r="AH16" s="46">
        <f t="shared" si="8"/>
        <v>101.55100000000002</v>
      </c>
      <c r="AJ16" s="25"/>
      <c r="AK16" s="162">
        <f>IF(Cockpit_monthly!$H$3=2,($AM$5*($AM$2+$AM$3*(K16/$AM$6)+$AM$4*(N16/$AM$7)))*'Generated data'!$B$6,$AM$5*($AM$2+$AM$3*(K16/$AM$6)+$AM$4*(N16/$AM$7)))</f>
        <v>151.18264615384618</v>
      </c>
      <c r="AL16" s="162">
        <f t="shared" si="9"/>
        <v>110</v>
      </c>
      <c r="AM16" s="162">
        <f t="shared" si="10"/>
        <v>230</v>
      </c>
      <c r="AN16" s="162">
        <f t="shared" si="11"/>
        <v>96.717353846153827</v>
      </c>
      <c r="AO16" s="161"/>
      <c r="AQ16" s="153"/>
      <c r="AR16" s="144">
        <f>IF(Cockpit_monthly!$H$3=2,($AS$5*($AS$2+$AS$3*(J16/$AS$6)+$AS$4*(M16/$AS$7)+$AU$2*Q16/$AU$5+$AU$3*(1-(R16/$AU$6))))*'Generated data'!$B$6,$AS$5*($AS$2+$AS$3*(J16/$AS$6)+$AS$4*(M16/$AS$7)+$AU$2*Q16/$AU$5+$AU$3*(1-(R16/$AU$6))))</f>
        <v>136.14985274725277</v>
      </c>
      <c r="AS16" s="144">
        <f t="shared" si="12"/>
        <v>110</v>
      </c>
      <c r="AT16" s="144">
        <f t="shared" si="13"/>
        <v>230</v>
      </c>
      <c r="AU16" s="144">
        <f t="shared" si="14"/>
        <v>111.75014725274724</v>
      </c>
      <c r="AV16" s="143"/>
    </row>
    <row r="17" spans="1:48">
      <c r="A17" s="131" t="str">
        <f t="shared" si="0"/>
        <v>Q2 2022</v>
      </c>
      <c r="B17" s="20">
        <v>2022</v>
      </c>
      <c r="C17" s="20">
        <v>2</v>
      </c>
      <c r="D17" s="20">
        <v>4</v>
      </c>
      <c r="E17" s="129">
        <f>IF(Cockpit_monthly!$H$3=2,(258.333333333333)*'Generated data'!$B$6,258.333333333333)</f>
        <v>258.33333333333297</v>
      </c>
      <c r="F17" s="47">
        <f>'Prices S_ACS'!T245</f>
        <v>236.66666666666666</v>
      </c>
      <c r="G17" s="47">
        <f>'Prices S_ACS'!U245</f>
        <v>159.66666666666669</v>
      </c>
      <c r="H17" s="47">
        <f>'Prices S_ACS'!V245</f>
        <v>201.10000000000002</v>
      </c>
      <c r="I17" s="47">
        <f>'Prices S_ACS'!W245</f>
        <v>513.5</v>
      </c>
      <c r="J17" s="47">
        <f>'Prices S_ACS'!X245</f>
        <v>440</v>
      </c>
      <c r="K17" s="47">
        <f t="shared" ref="K17:K48" si="15">AVERAGE(I14:I16)</f>
        <v>386.36666666666662</v>
      </c>
      <c r="L17" s="47">
        <f t="shared" ref="L17:L48" si="16">AVERAGE(J14:J16)</f>
        <v>313.66666666666669</v>
      </c>
      <c r="M17" s="47">
        <f>'Phosphate monthly prices'!BH425</f>
        <v>1250</v>
      </c>
      <c r="N17" s="47">
        <f t="shared" ref="N17:N48" si="17">AVERAGE(M14:M16)</f>
        <v>968.4666666666667</v>
      </c>
      <c r="O17" s="47">
        <f>'Phosphate monthly prices'!EE425</f>
        <v>1265</v>
      </c>
      <c r="P17" s="47">
        <f>'Phosphate monthly prices'!FL425</f>
        <v>1075</v>
      </c>
      <c r="Q17" s="132">
        <v>176.2</v>
      </c>
      <c r="R17" s="132">
        <v>116.3</v>
      </c>
      <c r="S17" s="153"/>
      <c r="T17" s="144">
        <f>IF(Cockpit_monthly!$H$3=2,($V$5*($V$2+$V$3*(I17/$V$6)+$V$4*(M17/$V$7)))*'Generated data'!$B$6,$V$5*($V$2+$V$3*(I17/$V$6)+$V$4*(M17/$V$7)))</f>
        <v>175.45</v>
      </c>
      <c r="U17" s="144">
        <f t="shared" si="2"/>
        <v>110</v>
      </c>
      <c r="V17" s="144">
        <f t="shared" si="3"/>
        <v>230</v>
      </c>
      <c r="W17" s="144">
        <f t="shared" si="4"/>
        <v>82.883333333332985</v>
      </c>
      <c r="X17" s="143"/>
      <c r="Z17" s="46">
        <f t="shared" si="5"/>
        <v>240.35</v>
      </c>
      <c r="AA17" s="46"/>
      <c r="AB17" s="46"/>
      <c r="AC17" s="46">
        <f t="shared" si="6"/>
        <v>199.65</v>
      </c>
      <c r="AE17" s="46">
        <f t="shared" si="7"/>
        <v>155.24250000000001</v>
      </c>
      <c r="AF17" s="46"/>
      <c r="AG17" s="46"/>
      <c r="AH17" s="46">
        <f t="shared" si="8"/>
        <v>103.09083333333297</v>
      </c>
      <c r="AJ17" s="25"/>
      <c r="AK17" s="162">
        <f>IF(Cockpit_monthly!$H$3=2,($AM$5*($AM$2+$AM$3*(K17/$AM$6)+$AM$4*(N17/$AM$7)))*'Generated data'!$B$6,$AM$5*($AM$2+$AM$3*(K17/$AM$6)+$AM$4*(N17/$AM$7)))</f>
        <v>141.99883076923078</v>
      </c>
      <c r="AL17" s="162">
        <f t="shared" si="9"/>
        <v>110</v>
      </c>
      <c r="AM17" s="162">
        <f t="shared" si="10"/>
        <v>230</v>
      </c>
      <c r="AN17" s="162">
        <f t="shared" si="11"/>
        <v>116.33450256410219</v>
      </c>
      <c r="AO17" s="161"/>
      <c r="AQ17" s="153"/>
      <c r="AR17" s="144">
        <f>IF(Cockpit_monthly!$H$3=2,($AS$5*($AS$2+$AS$3*(J17/$AS$6)+$AS$4*(M17/$AS$7)+$AU$2*Q17/$AU$5+$AU$3*(1-(R17/$AU$6))))*'Generated data'!$B$6,$AS$5*($AS$2+$AS$3*(J17/$AS$6)+$AS$4*(M17/$AS$7)+$AU$2*Q17/$AU$5+$AU$3*(1-(R17/$AU$6))))</f>
        <v>147.69675824175823</v>
      </c>
      <c r="AS17" s="144">
        <f t="shared" si="12"/>
        <v>110</v>
      </c>
      <c r="AT17" s="144">
        <f t="shared" si="13"/>
        <v>230</v>
      </c>
      <c r="AU17" s="144">
        <f t="shared" si="14"/>
        <v>110.63657509157474</v>
      </c>
      <c r="AV17" s="143"/>
    </row>
    <row r="18" spans="1:48">
      <c r="A18" s="131" t="str">
        <f t="shared" si="0"/>
        <v>Q2 2022</v>
      </c>
      <c r="B18" s="20">
        <v>2022</v>
      </c>
      <c r="C18" s="20">
        <v>2</v>
      </c>
      <c r="D18" s="20">
        <v>5</v>
      </c>
      <c r="E18" s="129">
        <f>IF(Cockpit_monthly!$H$3=2,(259)*'Generated data'!$B$6,259)</f>
        <v>259</v>
      </c>
      <c r="F18" s="47">
        <f>'Prices S_ACS'!T246</f>
        <v>236.66666666666666</v>
      </c>
      <c r="G18" s="47">
        <f>'Prices S_ACS'!U246</f>
        <v>171.75</v>
      </c>
      <c r="H18" s="47">
        <f>'Prices S_ACS'!V246</f>
        <v>214.65</v>
      </c>
      <c r="I18" s="47">
        <f>'Prices S_ACS'!W246</f>
        <v>531.5</v>
      </c>
      <c r="J18" s="47">
        <f>'Prices S_ACS'!X246</f>
        <v>440</v>
      </c>
      <c r="K18" s="47">
        <f t="shared" si="15"/>
        <v>444.11666666666662</v>
      </c>
      <c r="L18" s="47">
        <f t="shared" si="16"/>
        <v>360.66666666666669</v>
      </c>
      <c r="M18" s="47">
        <f>'Phosphate monthly prices'!BH426</f>
        <v>1232</v>
      </c>
      <c r="N18" s="47">
        <f t="shared" si="17"/>
        <v>1084.2166666666667</v>
      </c>
      <c r="O18" s="47">
        <f>'Phosphate monthly prices'!EE426</f>
        <v>1210</v>
      </c>
      <c r="P18" s="47">
        <f>'Phosphate monthly prices'!FL426</f>
        <v>1012.5</v>
      </c>
      <c r="Q18" s="132">
        <v>168.8</v>
      </c>
      <c r="R18" s="132">
        <v>113.6</v>
      </c>
      <c r="S18" s="153"/>
      <c r="T18" s="144">
        <f>IF(Cockpit_monthly!$H$3=2,($V$5*($V$2+$V$3*(I18/$V$6)+$V$4*(M18/$V$7)))*'Generated data'!$B$6,$V$5*($V$2+$V$3*(I18/$V$6)+$V$4*(M18/$V$7)))</f>
        <v>176.18107692307692</v>
      </c>
      <c r="U18" s="144">
        <f t="shared" si="2"/>
        <v>110</v>
      </c>
      <c r="V18" s="144">
        <f t="shared" si="3"/>
        <v>230</v>
      </c>
      <c r="W18" s="144">
        <f t="shared" si="4"/>
        <v>82.818923076923085</v>
      </c>
      <c r="X18" s="143"/>
      <c r="Z18" s="46">
        <f t="shared" si="5"/>
        <v>244.12723076923075</v>
      </c>
      <c r="AA18" s="46"/>
      <c r="AB18" s="46"/>
      <c r="AC18" s="46">
        <f t="shared" si="6"/>
        <v>195.87276923076925</v>
      </c>
      <c r="AE18" s="46">
        <f t="shared" si="7"/>
        <v>155.51250000000002</v>
      </c>
      <c r="AF18" s="46"/>
      <c r="AG18" s="46"/>
      <c r="AH18" s="46">
        <f t="shared" si="8"/>
        <v>103.48749999999998</v>
      </c>
      <c r="AJ18" s="25"/>
      <c r="AK18" s="162">
        <f>IF(Cockpit_monthly!$H$3=2,($AM$5*($AM$2+$AM$3*(K18/$AM$6)+$AM$4*(N18/$AM$7)))*'Generated data'!$B$6,$AM$5*($AM$2+$AM$3*(K18/$AM$6)+$AM$4*(N18/$AM$7)))</f>
        <v>149.43186923076922</v>
      </c>
      <c r="AL18" s="162">
        <f t="shared" si="9"/>
        <v>110</v>
      </c>
      <c r="AM18" s="162">
        <f t="shared" si="10"/>
        <v>230</v>
      </c>
      <c r="AN18" s="162">
        <f t="shared" si="11"/>
        <v>109.56813076923078</v>
      </c>
      <c r="AO18" s="161"/>
      <c r="AQ18" s="153"/>
      <c r="AR18" s="144">
        <f>IF(Cockpit_monthly!$H$3=2,($AS$5*($AS$2+$AS$3*(J18/$AS$6)+$AS$4*(M18/$AS$7)+$AU$2*Q18/$AU$5+$AU$3*(1-(R18/$AU$6))))*'Generated data'!$B$6,$AS$5*($AS$2+$AS$3*(J18/$AS$6)+$AS$4*(M18/$AS$7)+$AU$2*Q18/$AU$5+$AU$3*(1-(R18/$AU$6))))</f>
        <v>146.84250549450547</v>
      </c>
      <c r="AS18" s="144">
        <f t="shared" si="12"/>
        <v>110</v>
      </c>
      <c r="AT18" s="144">
        <f t="shared" si="13"/>
        <v>230</v>
      </c>
      <c r="AU18" s="144">
        <f t="shared" si="14"/>
        <v>112.15749450549453</v>
      </c>
      <c r="AV18" s="143"/>
    </row>
    <row r="19" spans="1:48">
      <c r="A19" s="131" t="str">
        <f t="shared" si="0"/>
        <v>Q2 2022</v>
      </c>
      <c r="B19" s="20">
        <v>2022</v>
      </c>
      <c r="C19" s="20">
        <v>2</v>
      </c>
      <c r="D19" s="20">
        <v>6</v>
      </c>
      <c r="E19" s="129">
        <f>IF(Cockpit_monthly!$H$3=2,(261)*'Generated data'!$B$6,261)</f>
        <v>261</v>
      </c>
      <c r="F19" s="47">
        <f>'Prices S_ACS'!T247</f>
        <v>236.53333333333333</v>
      </c>
      <c r="G19" s="47">
        <f>'Prices S_ACS'!U247</f>
        <v>176</v>
      </c>
      <c r="H19" s="47">
        <f>'Prices S_ACS'!V247</f>
        <v>214.28</v>
      </c>
      <c r="I19" s="47">
        <f>'Prices S_ACS'!W247</f>
        <v>526.4</v>
      </c>
      <c r="J19" s="47">
        <f>'Prices S_ACS'!X247</f>
        <v>440</v>
      </c>
      <c r="K19" s="47">
        <f t="shared" si="15"/>
        <v>501.86666666666662</v>
      </c>
      <c r="L19" s="47">
        <f t="shared" si="16"/>
        <v>400.33333333333331</v>
      </c>
      <c r="M19" s="47">
        <f>'Phosphate monthly prices'!BH427</f>
        <v>1141</v>
      </c>
      <c r="N19" s="47">
        <f t="shared" si="17"/>
        <v>1194.1333333333334</v>
      </c>
      <c r="O19" s="47">
        <f>'Phosphate monthly prices'!EE427</f>
        <v>1128</v>
      </c>
      <c r="P19" s="47">
        <f>'Phosphate monthly prices'!FL427</f>
        <v>954</v>
      </c>
      <c r="Q19" s="132">
        <v>162.80000000000001</v>
      </c>
      <c r="R19" s="132">
        <v>111.1</v>
      </c>
      <c r="S19" s="153"/>
      <c r="T19" s="144">
        <f>IF(Cockpit_monthly!$H$3=2,($V$5*($V$2+$V$3*(I19/$V$6)+$V$4*(M19/$V$7)))*'Generated data'!$B$6,$V$5*($V$2+$V$3*(I19/$V$6)+$V$4*(M19/$V$7)))</f>
        <v>171.74553846153847</v>
      </c>
      <c r="U19" s="144">
        <f t="shared" si="2"/>
        <v>110</v>
      </c>
      <c r="V19" s="144">
        <f t="shared" si="3"/>
        <v>230</v>
      </c>
      <c r="W19" s="144">
        <f t="shared" si="4"/>
        <v>89.254461538461527</v>
      </c>
      <c r="X19" s="143"/>
      <c r="Z19" s="46">
        <f t="shared" si="5"/>
        <v>238.82861538461538</v>
      </c>
      <c r="AA19" s="46"/>
      <c r="AB19" s="46"/>
      <c r="AC19" s="46">
        <f t="shared" si="6"/>
        <v>201.17138461538462</v>
      </c>
      <c r="AE19" s="46">
        <f t="shared" si="7"/>
        <v>151.59200000000001</v>
      </c>
      <c r="AF19" s="46"/>
      <c r="AG19" s="46"/>
      <c r="AH19" s="46">
        <f t="shared" si="8"/>
        <v>109.40799999999999</v>
      </c>
      <c r="AJ19" s="25"/>
      <c r="AK19" s="162">
        <f>IF(Cockpit_monthly!$H$3=2,($AM$5*($AM$2+$AM$3*(K19/$AM$6)+$AM$4*(N19/$AM$7)))*'Generated data'!$B$6,$AM$5*($AM$2+$AM$3*(K19/$AM$6)+$AM$4*(N19/$AM$7)))</f>
        <v>156.73657435897437</v>
      </c>
      <c r="AL19" s="162">
        <f t="shared" si="9"/>
        <v>110</v>
      </c>
      <c r="AM19" s="162">
        <f t="shared" si="10"/>
        <v>230</v>
      </c>
      <c r="AN19" s="162">
        <f t="shared" si="11"/>
        <v>104.26342564102563</v>
      </c>
      <c r="AO19" s="161"/>
      <c r="AQ19" s="153"/>
      <c r="AR19" s="144">
        <f>IF(Cockpit_monthly!$H$3=2,($AS$5*($AS$2+$AS$3*(J19/$AS$6)+$AS$4*(M19/$AS$7)+$AU$2*Q19/$AU$5+$AU$3*(1-(R19/$AU$6))))*'Generated data'!$B$6,$AS$5*($AS$2+$AS$3*(J19/$AS$6)+$AS$4*(M19/$AS$7)+$AU$2*Q19/$AU$5+$AU$3*(1-(R19/$AU$6))))</f>
        <v>142.81432967032964</v>
      </c>
      <c r="AS19" s="144">
        <f t="shared" si="12"/>
        <v>110</v>
      </c>
      <c r="AT19" s="144">
        <f t="shared" si="13"/>
        <v>230</v>
      </c>
      <c r="AU19" s="144">
        <f t="shared" si="14"/>
        <v>118.18567032967036</v>
      </c>
      <c r="AV19" s="143"/>
    </row>
    <row r="20" spans="1:48">
      <c r="A20" s="131" t="str">
        <f t="shared" si="0"/>
        <v>Q3 2022</v>
      </c>
      <c r="B20" s="20">
        <v>2022</v>
      </c>
      <c r="C20" s="20">
        <v>3</v>
      </c>
      <c r="D20" s="20">
        <v>7</v>
      </c>
      <c r="E20" s="129">
        <f>IF(Cockpit_monthly!$H$3=2,(261.666666666667)*'Generated data'!$B$6,261.666666666667)</f>
        <v>261.66666666666703</v>
      </c>
      <c r="F20" s="47">
        <f>'Prices S_ACS'!T248</f>
        <v>220.08333333333334</v>
      </c>
      <c r="G20" s="47">
        <f>'Prices S_ACS'!U248</f>
        <v>178.58333333333331</v>
      </c>
      <c r="H20" s="47">
        <f>'Prices S_ACS'!V248</f>
        <v>196.1</v>
      </c>
      <c r="I20" s="47">
        <f>'Prices S_ACS'!W248</f>
        <v>312.25</v>
      </c>
      <c r="J20" s="47">
        <f>'Prices S_ACS'!X248</f>
        <v>442.25</v>
      </c>
      <c r="K20" s="47">
        <f t="shared" si="15"/>
        <v>523.80000000000007</v>
      </c>
      <c r="L20" s="47">
        <f t="shared" si="16"/>
        <v>440</v>
      </c>
      <c r="M20" s="47">
        <f>'Phosphate monthly prices'!BH428</f>
        <v>978.5</v>
      </c>
      <c r="N20" s="47">
        <f t="shared" si="17"/>
        <v>1207.6666666666667</v>
      </c>
      <c r="O20" s="47">
        <f>'Phosphate monthly prices'!EE428</f>
        <v>1011</v>
      </c>
      <c r="P20" s="47">
        <f>'Phosphate monthly prices'!FL428</f>
        <v>900</v>
      </c>
      <c r="Q20" s="132">
        <v>159</v>
      </c>
      <c r="R20" s="132">
        <v>109.5</v>
      </c>
      <c r="S20" s="153"/>
      <c r="T20" s="144">
        <f>IF(Cockpit_monthly!$H$3=2,($V$5*($V$2+$V$3*(I20/$V$6)+$V$4*(M20/$V$7)))*'Generated data'!$B$6,$V$5*($V$2+$V$3*(I20/$V$6)+$V$4*(M20/$V$7)))</f>
        <v>146.47515384615386</v>
      </c>
      <c r="U20" s="144">
        <f t="shared" si="2"/>
        <v>110</v>
      </c>
      <c r="V20" s="144">
        <f t="shared" si="3"/>
        <v>230</v>
      </c>
      <c r="W20" s="144">
        <f t="shared" si="4"/>
        <v>115.19151282051317</v>
      </c>
      <c r="X20" s="143"/>
      <c r="Z20" s="46">
        <f t="shared" si="5"/>
        <v>177.31746153846152</v>
      </c>
      <c r="AA20" s="46"/>
      <c r="AB20" s="46"/>
      <c r="AC20" s="46">
        <f t="shared" si="6"/>
        <v>264.93253846153846</v>
      </c>
      <c r="AE20" s="46">
        <f t="shared" si="7"/>
        <v>133.31375</v>
      </c>
      <c r="AF20" s="46"/>
      <c r="AG20" s="46"/>
      <c r="AH20" s="46">
        <f t="shared" si="8"/>
        <v>128.35291666666703</v>
      </c>
      <c r="AJ20" s="25"/>
      <c r="AK20" s="162">
        <f>IF(Cockpit_monthly!$H$3=2,($AM$5*($AM$2+$AM$3*(K20/$AM$6)+$AM$4*(N20/$AM$7)))*'Generated data'!$B$6,$AM$5*($AM$2+$AM$3*(K20/$AM$6)+$AM$4*(N20/$AM$7)))</f>
        <v>158.89020512820514</v>
      </c>
      <c r="AL20" s="162">
        <f t="shared" si="9"/>
        <v>110</v>
      </c>
      <c r="AM20" s="162">
        <f t="shared" si="10"/>
        <v>230</v>
      </c>
      <c r="AN20" s="162">
        <f t="shared" si="11"/>
        <v>102.77646153846189</v>
      </c>
      <c r="AO20" s="161"/>
      <c r="AQ20" s="153"/>
      <c r="AR20" s="144">
        <f>IF(Cockpit_monthly!$H$3=2,($AS$5*($AS$2+$AS$3*(J20/$AS$6)+$AS$4*(M20/$AS$7)+$AU$2*Q20/$AU$5+$AU$3*(1-(R20/$AU$6))))*'Generated data'!$B$6,$AS$5*($AS$2+$AS$3*(J20/$AS$6)+$AS$4*(M20/$AS$7)+$AU$2*Q20/$AU$5+$AU$3*(1-(R20/$AU$6))))</f>
        <v>135.74562087912088</v>
      </c>
      <c r="AS20" s="144">
        <f t="shared" si="12"/>
        <v>110</v>
      </c>
      <c r="AT20" s="144">
        <f t="shared" si="13"/>
        <v>230</v>
      </c>
      <c r="AU20" s="144">
        <f t="shared" si="14"/>
        <v>125.92104578754615</v>
      </c>
      <c r="AV20" s="143"/>
    </row>
    <row r="21" spans="1:48">
      <c r="A21" s="131" t="str">
        <f t="shared" si="0"/>
        <v>Q3 2022</v>
      </c>
      <c r="B21" s="20">
        <v>2022</v>
      </c>
      <c r="C21" s="20">
        <v>3</v>
      </c>
      <c r="D21" s="20">
        <v>8</v>
      </c>
      <c r="E21" s="129">
        <f>IF(Cockpit_monthly!$H$3=2,(261.666666666667)*'Generated data'!$B$6,261.666666666667)</f>
        <v>261.66666666666703</v>
      </c>
      <c r="F21" s="47">
        <f>'Prices S_ACS'!T249</f>
        <v>175.75</v>
      </c>
      <c r="G21" s="47">
        <f>'Prices S_ACS'!U249</f>
        <v>149.25</v>
      </c>
      <c r="H21" s="47">
        <f>'Prices S_ACS'!V249</f>
        <v>136.69999999999999</v>
      </c>
      <c r="I21" s="47">
        <f>'Prices S_ACS'!W249</f>
        <v>121.75</v>
      </c>
      <c r="J21" s="47">
        <f>'Prices S_ACS'!X249</f>
        <v>245.75</v>
      </c>
      <c r="K21" s="47">
        <f t="shared" si="15"/>
        <v>456.7166666666667</v>
      </c>
      <c r="L21" s="47">
        <f t="shared" si="16"/>
        <v>440.75</v>
      </c>
      <c r="M21" s="47">
        <f>'Phosphate monthly prices'!BH429</f>
        <v>929.75</v>
      </c>
      <c r="N21" s="47">
        <f t="shared" si="17"/>
        <v>1117.1666666666667</v>
      </c>
      <c r="O21" s="47">
        <f>'Phosphate monthly prices'!EE429</f>
        <v>936.5</v>
      </c>
      <c r="P21" s="47">
        <f>'Phosphate monthly prices'!FL429</f>
        <v>850</v>
      </c>
      <c r="Q21" s="132">
        <v>156.80000000000001</v>
      </c>
      <c r="R21" s="132">
        <v>108.5</v>
      </c>
      <c r="S21" s="153"/>
      <c r="T21" s="144">
        <f>IF(Cockpit_monthly!$H$3=2,($V$5*($V$2+$V$3*(I21/$V$6)+$V$4*(M21/$V$7)))*'Generated data'!$B$6,$V$5*($V$2+$V$3*(I21/$V$6)+$V$4*(M21/$V$7)))</f>
        <v>128.21092307692308</v>
      </c>
      <c r="U21" s="144">
        <f t="shared" si="2"/>
        <v>110</v>
      </c>
      <c r="V21" s="144">
        <f t="shared" si="3"/>
        <v>230</v>
      </c>
      <c r="W21" s="144">
        <f t="shared" si="4"/>
        <v>133.45574358974395</v>
      </c>
      <c r="X21" s="143"/>
      <c r="Z21" s="46">
        <f t="shared" si="5"/>
        <v>126.81476923076924</v>
      </c>
      <c r="AA21" s="46"/>
      <c r="AB21" s="46"/>
      <c r="AC21" s="46">
        <f t="shared" si="6"/>
        <v>118.93523076923076</v>
      </c>
      <c r="AE21" s="46">
        <f t="shared" si="7"/>
        <v>120.88624999999999</v>
      </c>
      <c r="AF21" s="46"/>
      <c r="AG21" s="46"/>
      <c r="AH21" s="46">
        <f t="shared" si="8"/>
        <v>140.78041666666704</v>
      </c>
      <c r="AJ21" s="25"/>
      <c r="AK21" s="162">
        <f>IF(Cockpit_monthly!$H$3=2,($AM$5*($AM$2+$AM$3*(K21/$AM$6)+$AM$4*(N21/$AM$7)))*'Generated data'!$B$6,$AM$5*($AM$2+$AM$3*(K21/$AM$6)+$AM$4*(N21/$AM$7)))</f>
        <v>151.22292307692308</v>
      </c>
      <c r="AL21" s="162">
        <f t="shared" si="9"/>
        <v>110</v>
      </c>
      <c r="AM21" s="162">
        <f t="shared" si="10"/>
        <v>230</v>
      </c>
      <c r="AN21" s="162">
        <f t="shared" si="11"/>
        <v>110.44374358974395</v>
      </c>
      <c r="AO21" s="161"/>
      <c r="AQ21" s="153"/>
      <c r="AR21" s="144">
        <f>IF(Cockpit_monthly!$H$3=2,($AS$5*($AS$2+$AS$3*(J21/$AS$6)+$AS$4*(M21/$AS$7)+$AU$2*Q21/$AU$5+$AU$3*(1-(R21/$AU$6))))*'Generated data'!$B$6,$AS$5*($AS$2+$AS$3*(J21/$AS$6)+$AS$4*(M21/$AS$7)+$AU$2*Q21/$AU$5+$AU$3*(1-(R21/$AU$6))))</f>
        <v>125.28534615384615</v>
      </c>
      <c r="AS21" s="144">
        <f t="shared" si="12"/>
        <v>110</v>
      </c>
      <c r="AT21" s="144">
        <f t="shared" si="13"/>
        <v>230</v>
      </c>
      <c r="AU21" s="144">
        <f t="shared" si="14"/>
        <v>136.38132051282088</v>
      </c>
      <c r="AV21" s="143"/>
    </row>
    <row r="22" spans="1:48">
      <c r="A22" s="131" t="str">
        <f t="shared" si="0"/>
        <v>Q3 2022</v>
      </c>
      <c r="B22" s="20">
        <v>2022</v>
      </c>
      <c r="C22" s="20">
        <v>3</v>
      </c>
      <c r="D22" s="20">
        <v>9</v>
      </c>
      <c r="E22" s="129">
        <f>IF(Cockpit_monthly!$H$3=2,(261.533333333333)*'Generated data'!$B$6,261.533333333333)</f>
        <v>261.53333333333302</v>
      </c>
      <c r="F22" s="47">
        <f>'Prices S_ACS'!T250</f>
        <v>93.6</v>
      </c>
      <c r="G22" s="47">
        <f>'Prices S_ACS'!U250</f>
        <v>121.06666666666666</v>
      </c>
      <c r="H22" s="47">
        <f>'Prices S_ACS'!V250</f>
        <v>94.16</v>
      </c>
      <c r="I22" s="47">
        <f>'Prices S_ACS'!W250</f>
        <v>135.80000000000001</v>
      </c>
      <c r="J22" s="47">
        <f>'Prices S_ACS'!X250</f>
        <v>180</v>
      </c>
      <c r="K22" s="47">
        <f t="shared" si="15"/>
        <v>320.13333333333333</v>
      </c>
      <c r="L22" s="47">
        <f t="shared" si="16"/>
        <v>376</v>
      </c>
      <c r="M22" s="47">
        <f>'Phosphate monthly prices'!BH430</f>
        <v>859</v>
      </c>
      <c r="N22" s="47">
        <f t="shared" si="17"/>
        <v>1016.4166666666666</v>
      </c>
      <c r="O22" s="47">
        <f>'Phosphate monthly prices'!EE430</f>
        <v>872</v>
      </c>
      <c r="P22" s="47">
        <f>'Phosphate monthly prices'!FL430</f>
        <v>769.6</v>
      </c>
      <c r="Q22" s="132">
        <v>156.1</v>
      </c>
      <c r="R22" s="132">
        <v>108.1</v>
      </c>
      <c r="S22" s="153"/>
      <c r="T22" s="144">
        <f>IF(Cockpit_monthly!$H$3=2,($V$5*($V$2+$V$3*(I22/$V$6)+$V$4*(M22/$V$7)))*'Generated data'!$B$6,$V$5*($V$2+$V$3*(I22/$V$6)+$V$4*(M22/$V$7)))</f>
        <v>126.28676923076924</v>
      </c>
      <c r="U22" s="144">
        <f t="shared" si="2"/>
        <v>110</v>
      </c>
      <c r="V22" s="144">
        <f t="shared" si="3"/>
        <v>230</v>
      </c>
      <c r="W22" s="144">
        <f t="shared" si="4"/>
        <v>135.24656410256378</v>
      </c>
      <c r="X22" s="143"/>
      <c r="Z22" s="46">
        <f t="shared" si="5"/>
        <v>127.26830769230769</v>
      </c>
      <c r="AA22" s="46"/>
      <c r="AB22" s="46"/>
      <c r="AC22" s="46">
        <f t="shared" si="6"/>
        <v>52.731692307692313</v>
      </c>
      <c r="AE22" s="46">
        <f t="shared" si="7"/>
        <v>118.82900000000001</v>
      </c>
      <c r="AF22" s="46"/>
      <c r="AG22" s="46"/>
      <c r="AH22" s="46">
        <f t="shared" si="8"/>
        <v>142.70433333333301</v>
      </c>
      <c r="AJ22" s="25"/>
      <c r="AK22" s="162">
        <f>IF(Cockpit_monthly!$H$3=2,($AM$5*($AM$2+$AM$3*(K22/$AM$6)+$AM$4*(N22/$AM$7)))*'Generated data'!$B$6,$AM$5*($AM$2+$AM$3*(K22/$AM$6)+$AM$4*(N22/$AM$7)))</f>
        <v>137.44937179487178</v>
      </c>
      <c r="AL22" s="162">
        <f t="shared" si="9"/>
        <v>110</v>
      </c>
      <c r="AM22" s="162">
        <f t="shared" si="10"/>
        <v>230</v>
      </c>
      <c r="AN22" s="162">
        <f t="shared" si="11"/>
        <v>124.08396153846124</v>
      </c>
      <c r="AO22" s="161"/>
      <c r="AQ22" s="153"/>
      <c r="AR22" s="144">
        <f>IF(Cockpit_monthly!$H$3=2,($AS$5*($AS$2+$AS$3*(J22/$AS$6)+$AS$4*(M22/$AS$7)+$AU$2*Q22/$AU$5+$AU$3*(1-(R22/$AU$6))))*'Generated data'!$B$6,$AS$5*($AS$2+$AS$3*(J22/$AS$6)+$AS$4*(M22/$AS$7)+$AU$2*Q22/$AU$5+$AU$3*(1-(R22/$AU$6))))</f>
        <v>119.39696153846154</v>
      </c>
      <c r="AS22" s="144">
        <f t="shared" si="12"/>
        <v>110</v>
      </c>
      <c r="AT22" s="144">
        <f t="shared" si="13"/>
        <v>230</v>
      </c>
      <c r="AU22" s="144">
        <f t="shared" si="14"/>
        <v>142.13637179487148</v>
      </c>
      <c r="AV22" s="143"/>
    </row>
    <row r="23" spans="1:48">
      <c r="A23" s="131" t="str">
        <f t="shared" si="0"/>
        <v>Q4 2022</v>
      </c>
      <c r="B23" s="20">
        <v>2022</v>
      </c>
      <c r="C23" s="20">
        <v>4</v>
      </c>
      <c r="D23" s="20">
        <v>10</v>
      </c>
      <c r="E23" s="129">
        <f>IF(Cockpit_monthly!$H$3=2,(245.083333333333)*'Generated data'!$B$6,245.083333333333)</f>
        <v>245.083333333333</v>
      </c>
      <c r="F23" s="47">
        <f>'Prices S_ACS'!T251</f>
        <v>70.833333333333329</v>
      </c>
      <c r="G23" s="47">
        <f>'Prices S_ACS'!U251</f>
        <v>108</v>
      </c>
      <c r="H23" s="47">
        <f>'Prices S_ACS'!V251</f>
        <v>95.2</v>
      </c>
      <c r="I23" s="47">
        <f>'Prices S_ACS'!W251</f>
        <v>157.5</v>
      </c>
      <c r="J23" s="47">
        <f>'Prices S_ACS'!X251</f>
        <v>144.75</v>
      </c>
      <c r="K23" s="47">
        <f t="shared" si="15"/>
        <v>189.93333333333331</v>
      </c>
      <c r="L23" s="47">
        <f t="shared" si="16"/>
        <v>289.33333333333331</v>
      </c>
      <c r="M23" s="47">
        <f>'Phosphate monthly prices'!BH431</f>
        <v>785.75</v>
      </c>
      <c r="N23" s="47">
        <f t="shared" si="17"/>
        <v>922.41666666666663</v>
      </c>
      <c r="O23" s="47">
        <f>'Phosphate monthly prices'!EE431</f>
        <v>774</v>
      </c>
      <c r="P23" s="47">
        <f>'Phosphate monthly prices'!FL431</f>
        <v>671.5</v>
      </c>
      <c r="Q23" s="132">
        <v>156.9</v>
      </c>
      <c r="R23" s="132">
        <v>108.4</v>
      </c>
      <c r="S23" s="153"/>
      <c r="T23" s="144">
        <f>IF(Cockpit_monthly!$H$3=2,($V$5*($V$2+$V$3*(I23/$V$6)+$V$4*(M23/$V$7)))*'Generated data'!$B$6,$V$5*($V$2+$V$3*(I23/$V$6)+$V$4*(M23/$V$7)))</f>
        <v>124.89992307692307</v>
      </c>
      <c r="U23" s="144">
        <f t="shared" si="2"/>
        <v>110</v>
      </c>
      <c r="V23" s="144">
        <f t="shared" si="3"/>
        <v>230</v>
      </c>
      <c r="W23" s="144">
        <f t="shared" si="4"/>
        <v>120.18341025640993</v>
      </c>
      <c r="X23" s="143"/>
      <c r="Z23" s="46">
        <f t="shared" si="5"/>
        <v>129.55376923076923</v>
      </c>
      <c r="AA23" s="46"/>
      <c r="AB23" s="46"/>
      <c r="AC23" s="46">
        <f t="shared" si="6"/>
        <v>15.196230769230766</v>
      </c>
      <c r="AE23" s="46">
        <f t="shared" si="7"/>
        <v>117.09249999999999</v>
      </c>
      <c r="AF23" s="46"/>
      <c r="AG23" s="46"/>
      <c r="AH23" s="46">
        <f t="shared" si="8"/>
        <v>127.99083333333301</v>
      </c>
      <c r="AJ23" s="25"/>
      <c r="AK23" s="162">
        <f>IF(Cockpit_monthly!$H$3=2,($AM$5*($AM$2+$AM$3*(K23/$AM$6)+$AM$4*(N23/$AM$7)))*'Generated data'!$B$6,$AM$5*($AM$2+$AM$3*(K23/$AM$6)+$AM$4*(N23/$AM$7)))</f>
        <v>124.36444871794873</v>
      </c>
      <c r="AL23" s="162">
        <f t="shared" si="9"/>
        <v>110</v>
      </c>
      <c r="AM23" s="162">
        <f t="shared" si="10"/>
        <v>230</v>
      </c>
      <c r="AN23" s="162">
        <f t="shared" si="11"/>
        <v>120.71888461538427</v>
      </c>
      <c r="AO23" s="161"/>
      <c r="AQ23" s="153"/>
      <c r="AR23" s="144">
        <f>IF(Cockpit_monthly!$H$3=2,($AS$5*($AS$2+$AS$3*(J23/$AS$6)+$AS$4*(M23/$AS$7)+$AU$2*Q23/$AU$5+$AU$3*(1-(R23/$AU$6))))*'Generated data'!$B$6,$AS$5*($AS$2+$AS$3*(J23/$AS$6)+$AS$4*(M23/$AS$7)+$AU$2*Q23/$AU$5+$AU$3*(1-(R23/$AU$6))))</f>
        <v>114.68865934065934</v>
      </c>
      <c r="AS23" s="144">
        <f t="shared" si="12"/>
        <v>110</v>
      </c>
      <c r="AT23" s="144">
        <f t="shared" si="13"/>
        <v>230</v>
      </c>
      <c r="AU23" s="144">
        <f t="shared" si="14"/>
        <v>130.39467399267366</v>
      </c>
      <c r="AV23" s="143"/>
    </row>
    <row r="24" spans="1:48" ht="13.5" customHeight="1">
      <c r="A24" s="131" t="str">
        <f t="shared" si="0"/>
        <v>Q4 2022</v>
      </c>
      <c r="B24" s="20">
        <v>2022</v>
      </c>
      <c r="C24" s="20">
        <v>4</v>
      </c>
      <c r="D24" s="20">
        <v>11</v>
      </c>
      <c r="E24" s="129">
        <f>IF(Cockpit_monthly!$H$3=2,(200.75)*'Generated data'!$B$6,200.75)</f>
        <v>200.75</v>
      </c>
      <c r="F24" s="47">
        <f>'Prices S_ACS'!T252</f>
        <v>63</v>
      </c>
      <c r="G24" s="47">
        <f>'Prices S_ACS'!U252</f>
        <v>106.66666666666667</v>
      </c>
      <c r="H24" s="47">
        <f>'Prices S_ACS'!V252</f>
        <v>99.75</v>
      </c>
      <c r="I24" s="47">
        <f>'Prices S_ACS'!W252</f>
        <v>201</v>
      </c>
      <c r="J24" s="47">
        <f>'Prices S_ACS'!X252</f>
        <v>133</v>
      </c>
      <c r="K24" s="47">
        <f t="shared" si="15"/>
        <v>138.35</v>
      </c>
      <c r="L24" s="47">
        <f t="shared" si="16"/>
        <v>190.16666666666666</v>
      </c>
      <c r="M24" s="47">
        <f>'Phosphate monthly prices'!BH432</f>
        <v>758.25</v>
      </c>
      <c r="N24" s="47">
        <f t="shared" si="17"/>
        <v>858.16666666666663</v>
      </c>
      <c r="O24" s="47">
        <f>'Phosphate monthly prices'!EE432</f>
        <v>709.25</v>
      </c>
      <c r="P24" s="47">
        <f>'Phosphate monthly prices'!FL432</f>
        <v>610</v>
      </c>
      <c r="Q24" s="132">
        <v>159.1</v>
      </c>
      <c r="R24" s="132">
        <v>109.3</v>
      </c>
      <c r="S24" s="153"/>
      <c r="T24" s="144">
        <f>IF(Cockpit_monthly!$H$3=2,($V$5*($V$2+$V$3*(I24/$V$6)+$V$4*(M24/$V$7)))*'Generated data'!$B$6,$V$5*($V$2+$V$3*(I24/$V$6)+$V$4*(M24/$V$7)))</f>
        <v>127.37069230769229</v>
      </c>
      <c r="U24" s="144">
        <f t="shared" si="2"/>
        <v>110</v>
      </c>
      <c r="V24" s="144">
        <f t="shared" si="3"/>
        <v>230</v>
      </c>
      <c r="W24" s="144">
        <f t="shared" si="4"/>
        <v>73.379307692307705</v>
      </c>
      <c r="X24" s="143"/>
      <c r="Z24" s="46">
        <f t="shared" si="5"/>
        <v>139.38607692307693</v>
      </c>
      <c r="AA24" s="46"/>
      <c r="AB24" s="46"/>
      <c r="AC24" s="46">
        <f t="shared" si="6"/>
        <v>-6.3860769230769279</v>
      </c>
      <c r="AE24" s="46">
        <f t="shared" si="7"/>
        <v>118.38500000000001</v>
      </c>
      <c r="AF24" s="46"/>
      <c r="AG24" s="46"/>
      <c r="AH24" s="46">
        <f t="shared" si="8"/>
        <v>82.364999999999995</v>
      </c>
      <c r="AJ24" s="25"/>
      <c r="AK24" s="162">
        <f>IF(Cockpit_monthly!$H$3=2,($AM$5*($AM$2+$AM$3*(K24/$AM$6)+$AM$4*(N24/$AM$7)))*'Generated data'!$B$6,$AM$5*($AM$2+$AM$3*(K24/$AM$6)+$AM$4*(N24/$AM$7)))</f>
        <v>118.58620512820514</v>
      </c>
      <c r="AL24" s="162">
        <f t="shared" si="9"/>
        <v>110</v>
      </c>
      <c r="AM24" s="162">
        <f t="shared" si="10"/>
        <v>230</v>
      </c>
      <c r="AN24" s="162">
        <f t="shared" si="11"/>
        <v>82.163794871794863</v>
      </c>
      <c r="AO24" s="161"/>
      <c r="AQ24" s="153"/>
      <c r="AR24" s="144">
        <f>IF(Cockpit_monthly!$H$3=2,($AS$5*($AS$2+$AS$3*(J24/$AS$6)+$AS$4*(M24/$AS$7)+$AU$2*Q24/$AU$5+$AU$3*(1-(R24/$AU$6))))*'Generated data'!$B$6,$AS$5*($AS$2+$AS$3*(J24/$AS$6)+$AS$4*(M24/$AS$7)+$AU$2*Q24/$AU$5+$AU$3*(1-(R24/$AU$6))))</f>
        <v>112.99181868131868</v>
      </c>
      <c r="AS24" s="144">
        <f t="shared" si="12"/>
        <v>110</v>
      </c>
      <c r="AT24" s="144">
        <f t="shared" si="13"/>
        <v>230</v>
      </c>
      <c r="AU24" s="144">
        <f t="shared" si="14"/>
        <v>87.758181318681324</v>
      </c>
      <c r="AV24" s="143"/>
    </row>
    <row r="25" spans="1:48">
      <c r="A25" s="131" t="str">
        <f t="shared" si="0"/>
        <v>Q4 2022</v>
      </c>
      <c r="B25" s="20">
        <v>2022</v>
      </c>
      <c r="C25" s="20">
        <v>4</v>
      </c>
      <c r="D25" s="20">
        <v>12</v>
      </c>
      <c r="E25" s="129">
        <f>IF(Cockpit_monthly!$H$3=2,(118.6)*'Generated data'!$B$6,118.6)</f>
        <v>118.6</v>
      </c>
      <c r="F25" s="47">
        <f>'Prices S_ACS'!T253</f>
        <v>57.033333333333331</v>
      </c>
      <c r="G25" s="47">
        <f>'Prices S_ACS'!U253</f>
        <v>88.333333333333329</v>
      </c>
      <c r="H25" s="47">
        <f>'Prices S_ACS'!V253</f>
        <v>82.5</v>
      </c>
      <c r="I25" s="47">
        <f>'Prices S_ACS'!W253</f>
        <v>200.75</v>
      </c>
      <c r="J25" s="47">
        <f>'Prices S_ACS'!X253</f>
        <v>133</v>
      </c>
      <c r="K25" s="47">
        <f t="shared" si="15"/>
        <v>164.76666666666668</v>
      </c>
      <c r="L25" s="47">
        <f t="shared" si="16"/>
        <v>152.58333333333334</v>
      </c>
      <c r="M25" s="47">
        <f>'Phosphate monthly prices'!BH433</f>
        <v>738.75</v>
      </c>
      <c r="N25" s="47">
        <f t="shared" si="17"/>
        <v>801</v>
      </c>
      <c r="O25" s="47">
        <f>'Phosphate monthly prices'!EE433</f>
        <v>685</v>
      </c>
      <c r="P25" s="47">
        <f>'Phosphate monthly prices'!FL433</f>
        <v>591.25</v>
      </c>
      <c r="Q25" s="132">
        <v>162</v>
      </c>
      <c r="R25" s="132">
        <v>110.5</v>
      </c>
      <c r="S25" s="153"/>
      <c r="T25" s="144">
        <f>IF(Cockpit_monthly!$H$3=2,($V$5*($V$2+$V$3*(I25/$V$6)+$V$4*(M25/$V$7)))*'Generated data'!$B$6,$V$5*($V$2+$V$3*(I25/$V$6)+$V$4*(M25/$V$7)))</f>
        <v>126.49153846153848</v>
      </c>
      <c r="U25" s="144">
        <f t="shared" si="2"/>
        <v>110</v>
      </c>
      <c r="V25" s="144">
        <f t="shared" si="3"/>
        <v>230</v>
      </c>
      <c r="W25" s="144">
        <f t="shared" si="4"/>
        <v>-7.891538461538488</v>
      </c>
      <c r="X25" s="143"/>
      <c r="Z25" s="46">
        <f t="shared" si="5"/>
        <v>138.4646153846154</v>
      </c>
      <c r="AA25" s="46"/>
      <c r="AB25" s="46"/>
      <c r="AC25" s="46">
        <f t="shared" si="6"/>
        <v>-5.4646153846153993</v>
      </c>
      <c r="AE25" s="46">
        <f t="shared" si="7"/>
        <v>117.59125</v>
      </c>
      <c r="AF25" s="46"/>
      <c r="AG25" s="46"/>
      <c r="AH25" s="46">
        <f t="shared" si="8"/>
        <v>1.008749999999992</v>
      </c>
      <c r="AJ25" s="25"/>
      <c r="AK25" s="162">
        <f>IF(Cockpit_monthly!$H$3=2,($AM$5*($AM$2+$AM$3*(K25/$AM$6)+$AM$4*(N25/$AM$7)))*'Generated data'!$B$6,$AM$5*($AM$2+$AM$3*(K25/$AM$6)+$AM$4*(N25/$AM$7)))</f>
        <v>119.56379487179487</v>
      </c>
      <c r="AL25" s="162">
        <f t="shared" si="9"/>
        <v>110</v>
      </c>
      <c r="AM25" s="162">
        <f t="shared" si="10"/>
        <v>230</v>
      </c>
      <c r="AN25" s="162">
        <f t="shared" si="11"/>
        <v>-0.96379487179487455</v>
      </c>
      <c r="AO25" s="161"/>
      <c r="AQ25" s="153"/>
      <c r="AR25" s="144">
        <f>IF(Cockpit_monthly!$H$3=2,($AS$5*($AS$2+$AS$3*(J25/$AS$6)+$AS$4*(M25/$AS$7)+$AU$2*Q25/$AU$5+$AU$3*(1-(R25/$AU$6))))*'Generated data'!$B$6,$AS$5*($AS$2+$AS$3*(J25/$AS$6)+$AS$4*(M25/$AS$7)+$AU$2*Q25/$AU$5+$AU$3*(1-(R25/$AU$6))))</f>
        <v>112.14620879120876</v>
      </c>
      <c r="AS25" s="144">
        <f t="shared" si="12"/>
        <v>110</v>
      </c>
      <c r="AT25" s="144">
        <f t="shared" si="13"/>
        <v>230</v>
      </c>
      <c r="AU25" s="144">
        <f t="shared" si="14"/>
        <v>6.4537912087912304</v>
      </c>
      <c r="AV25" s="143"/>
    </row>
    <row r="26" spans="1:48">
      <c r="A26" s="131" t="str">
        <f t="shared" si="0"/>
        <v>Q1 2023</v>
      </c>
      <c r="B26" s="20">
        <v>2023</v>
      </c>
      <c r="C26" s="20">
        <v>1</v>
      </c>
      <c r="D26" s="20">
        <v>1</v>
      </c>
      <c r="E26" s="137">
        <f>IF(Cockpit_monthly!$H$3=2,(159.448818897638)*'Generated data'!$B$6,159.448818897638)</f>
        <v>159.44881889763801</v>
      </c>
      <c r="F26" s="47">
        <f>'Prices S_ACS'!T254</f>
        <v>60</v>
      </c>
      <c r="G26" s="47">
        <f>'Prices S_ACS'!U254</f>
        <v>100.41666666666667</v>
      </c>
      <c r="H26" s="47">
        <f>'Prices S_ACS'!V254</f>
        <v>95.7</v>
      </c>
      <c r="I26" s="47">
        <f>'Prices S_ACS'!W254</f>
        <v>169.25</v>
      </c>
      <c r="J26" s="47">
        <f>'Prices S_ACS'!X254</f>
        <v>169</v>
      </c>
      <c r="K26" s="47">
        <f t="shared" si="15"/>
        <v>186.41666666666666</v>
      </c>
      <c r="L26" s="47">
        <f t="shared" si="16"/>
        <v>136.91666666666666</v>
      </c>
      <c r="M26" s="47">
        <f>'Phosphate monthly prices'!BH434</f>
        <v>731.25</v>
      </c>
      <c r="N26" s="47">
        <f t="shared" si="17"/>
        <v>760.91666666666663</v>
      </c>
      <c r="O26" s="47">
        <f>'Phosphate monthly prices'!EE434</f>
        <v>678.75</v>
      </c>
      <c r="P26" s="47">
        <f>'Phosphate monthly prices'!FL434</f>
        <v>577.5</v>
      </c>
      <c r="Q26" s="132">
        <v>145.6</v>
      </c>
      <c r="R26" s="132">
        <v>107.6</v>
      </c>
      <c r="S26" s="153"/>
      <c r="T26" s="144">
        <f>IF(Cockpit_monthly!$H$3=2,($V$5*($V$2+$V$3*(I26/$V$6)+$V$4*(M26/$V$7)))*'Generated data'!$B$6,$V$5*($V$2+$V$3*(I26/$V$6)+$V$4*(M26/$V$7)))</f>
        <v>123.49615384615385</v>
      </c>
      <c r="U26" s="144">
        <f t="shared" si="2"/>
        <v>110</v>
      </c>
      <c r="V26" s="144">
        <f t="shared" si="3"/>
        <v>230</v>
      </c>
      <c r="W26" s="144">
        <f t="shared" si="4"/>
        <v>35.952665051484161</v>
      </c>
      <c r="X26" s="143"/>
      <c r="Z26" s="46">
        <f t="shared" si="5"/>
        <v>130.13846153846154</v>
      </c>
      <c r="AA26" s="46"/>
      <c r="AB26" s="46"/>
      <c r="AC26" s="46">
        <f t="shared" si="6"/>
        <v>38.861538461538458</v>
      </c>
      <c r="AE26" s="46">
        <f t="shared" si="7"/>
        <v>115.55874999999999</v>
      </c>
      <c r="AF26" s="46"/>
      <c r="AG26" s="46"/>
      <c r="AH26" s="46">
        <f t="shared" si="8"/>
        <v>43.890068897638017</v>
      </c>
      <c r="AJ26" s="25"/>
      <c r="AK26" s="162">
        <f>IF(Cockpit_monthly!$H$3=2,($AM$5*($AM$2+$AM$3*(K26/$AM$6)+$AM$4*(N26/$AM$7)))*'Generated data'!$B$6,$AM$5*($AM$2+$AM$3*(K26/$AM$6)+$AM$4*(N26/$AM$7)))</f>
        <v>120.51388461538463</v>
      </c>
      <c r="AL26" s="162">
        <f t="shared" si="9"/>
        <v>110</v>
      </c>
      <c r="AM26" s="162">
        <f t="shared" si="10"/>
        <v>230</v>
      </c>
      <c r="AN26" s="162">
        <f t="shared" si="11"/>
        <v>38.93493428225338</v>
      </c>
      <c r="AO26" s="161"/>
      <c r="AQ26" s="153"/>
      <c r="AR26" s="144">
        <f>IF(Cockpit_monthly!$H$3=2,($AS$5*($AS$2+$AS$3*(J26/$AS$6)+$AS$4*(M26/$AS$7)+$AU$2*Q26/$AU$5+$AU$3*(1-(R26/$AU$6))))*'Generated data'!$B$6,$AS$5*($AS$2+$AS$3*(J26/$AS$6)+$AS$4*(M26/$AS$7)+$AU$2*Q26/$AU$5+$AU$3*(1-(R26/$AU$6))))</f>
        <v>112.94038461538462</v>
      </c>
      <c r="AS26" s="144">
        <f t="shared" si="12"/>
        <v>110</v>
      </c>
      <c r="AT26" s="144">
        <f t="shared" si="13"/>
        <v>230</v>
      </c>
      <c r="AU26" s="144">
        <f t="shared" si="14"/>
        <v>46.50843428225339</v>
      </c>
      <c r="AV26" s="143"/>
    </row>
    <row r="27" spans="1:48">
      <c r="A27" s="131" t="str">
        <f t="shared" si="0"/>
        <v>Q1 2023</v>
      </c>
      <c r="B27" s="20">
        <v>2023</v>
      </c>
      <c r="C27" s="20">
        <v>1</v>
      </c>
      <c r="D27" s="20">
        <v>2</v>
      </c>
      <c r="E27" s="137">
        <f>IF(Cockpit_monthly!$H$3=2,(144.389763779528)*'Generated data'!$B$6,144.389763779528)</f>
        <v>144.38976377952801</v>
      </c>
      <c r="F27" s="47">
        <f>'Prices S_ACS'!T255</f>
        <v>54.333333333333329</v>
      </c>
      <c r="G27" s="47">
        <f>'Prices S_ACS'!U255</f>
        <v>93.083333333333329</v>
      </c>
      <c r="H27" s="47">
        <f>'Prices S_ACS'!V255</f>
        <v>85.45</v>
      </c>
      <c r="I27" s="47">
        <f>'Prices S_ACS'!W255</f>
        <v>157.75</v>
      </c>
      <c r="J27" s="47">
        <f>'Prices S_ACS'!X255</f>
        <v>181</v>
      </c>
      <c r="K27" s="47">
        <f t="shared" si="15"/>
        <v>190.33333333333334</v>
      </c>
      <c r="L27" s="47">
        <f t="shared" si="16"/>
        <v>145</v>
      </c>
      <c r="M27" s="47">
        <f>'Phosphate monthly prices'!BH435</f>
        <v>693.75</v>
      </c>
      <c r="N27" s="47">
        <f t="shared" si="17"/>
        <v>742.75</v>
      </c>
      <c r="O27" s="47">
        <f>'Phosphate monthly prices'!EE435</f>
        <v>680</v>
      </c>
      <c r="P27" s="47">
        <f>'Phosphate monthly prices'!FL435</f>
        <v>570</v>
      </c>
      <c r="Q27" s="132">
        <v>141.69999999999999</v>
      </c>
      <c r="R27" s="132">
        <v>106.1</v>
      </c>
      <c r="S27" s="153"/>
      <c r="T27" s="144">
        <f>IF(Cockpit_monthly!$H$3=2,($V$5*($V$2+$V$3*(I27/$V$6)+$V$4*(M27/$V$7)))*'Generated data'!$B$6,$V$5*($V$2+$V$3*(I27/$V$6)+$V$4*(M27/$V$7)))</f>
        <v>120.87307692307692</v>
      </c>
      <c r="U27" s="144">
        <f t="shared" si="2"/>
        <v>110</v>
      </c>
      <c r="V27" s="144">
        <f t="shared" si="3"/>
        <v>230</v>
      </c>
      <c r="W27" s="144">
        <f t="shared" si="4"/>
        <v>23.516686856451088</v>
      </c>
      <c r="X27" s="143"/>
      <c r="Z27" s="46">
        <f t="shared" si="5"/>
        <v>125.56923076923077</v>
      </c>
      <c r="AA27" s="46"/>
      <c r="AB27" s="46"/>
      <c r="AC27" s="46">
        <f t="shared" si="6"/>
        <v>55.430769230769229</v>
      </c>
      <c r="AE27" s="46">
        <f t="shared" si="7"/>
        <v>113.42625</v>
      </c>
      <c r="AF27" s="46"/>
      <c r="AG27" s="46"/>
      <c r="AH27" s="46">
        <f t="shared" si="8"/>
        <v>30.963513779528014</v>
      </c>
      <c r="AJ27" s="25"/>
      <c r="AK27" s="162">
        <f>IF(Cockpit_monthly!$H$3=2,($AM$5*($AM$2+$AM$3*(K27/$AM$6)+$AM$4*(N27/$AM$7)))*'Generated data'!$B$6,$AM$5*($AM$2+$AM$3*(K27/$AM$6)+$AM$4*(N27/$AM$7)))</f>
        <v>120.44562820512822</v>
      </c>
      <c r="AL27" s="162">
        <f t="shared" si="9"/>
        <v>110</v>
      </c>
      <c r="AM27" s="162">
        <f t="shared" si="10"/>
        <v>230</v>
      </c>
      <c r="AN27" s="162">
        <f t="shared" si="11"/>
        <v>23.944135574399795</v>
      </c>
      <c r="AO27" s="161"/>
      <c r="AQ27" s="153"/>
      <c r="AR27" s="144">
        <f>IF(Cockpit_monthly!$H$3=2,($AS$5*($AS$2+$AS$3*(J27/$AS$6)+$AS$4*(M27/$AS$7)+$AU$2*Q27/$AU$5+$AU$3*(1-(R27/$AU$6))))*'Generated data'!$B$6,$AS$5*($AS$2+$AS$3*(J27/$AS$6)+$AS$4*(M27/$AS$7)+$AU$2*Q27/$AU$5+$AU$3*(1-(R27/$AU$6))))</f>
        <v>111.77178571428571</v>
      </c>
      <c r="AS27" s="144">
        <f t="shared" si="12"/>
        <v>110</v>
      </c>
      <c r="AT27" s="144">
        <f t="shared" si="13"/>
        <v>230</v>
      </c>
      <c r="AU27" s="144">
        <f t="shared" si="14"/>
        <v>32.617978065242298</v>
      </c>
      <c r="AV27" s="143"/>
    </row>
    <row r="28" spans="1:48">
      <c r="A28" s="131" t="str">
        <f t="shared" si="0"/>
        <v>Q1 2023</v>
      </c>
      <c r="B28" s="20">
        <v>2023</v>
      </c>
      <c r="C28" s="20">
        <v>1</v>
      </c>
      <c r="D28" s="20">
        <v>3</v>
      </c>
      <c r="E28" s="137">
        <f>IF(Cockpit_monthly!$H$3=2,(96.7322834645669)*'Generated data'!$B$6,96.7322834645669)</f>
        <v>96.732283464566905</v>
      </c>
      <c r="F28" s="47">
        <f>'Prices S_ACS'!T256</f>
        <v>36.4</v>
      </c>
      <c r="G28" s="47">
        <f>'Prices S_ACS'!U256</f>
        <v>78.933333333333337</v>
      </c>
      <c r="H28" s="47">
        <f>'Prices S_ACS'!V256</f>
        <v>75.959999999999994</v>
      </c>
      <c r="I28" s="47">
        <f>'Prices S_ACS'!W256</f>
        <v>161.6</v>
      </c>
      <c r="J28" s="47">
        <f>'Prices S_ACS'!X256</f>
        <v>181</v>
      </c>
      <c r="K28" s="47">
        <f t="shared" si="15"/>
        <v>175.91666666666666</v>
      </c>
      <c r="L28" s="47">
        <f t="shared" si="16"/>
        <v>161</v>
      </c>
      <c r="M28" s="47">
        <f>'Phosphate monthly prices'!BH436</f>
        <v>640</v>
      </c>
      <c r="N28" s="47">
        <f t="shared" si="17"/>
        <v>721.25</v>
      </c>
      <c r="O28" s="47">
        <f>'Phosphate monthly prices'!EE436</f>
        <v>649.6</v>
      </c>
      <c r="P28" s="47">
        <f>'Phosphate monthly prices'!FL436</f>
        <v>523</v>
      </c>
      <c r="Q28" s="132">
        <v>136.9</v>
      </c>
      <c r="R28" s="132">
        <v>104.2</v>
      </c>
      <c r="S28" s="153"/>
      <c r="T28" s="144">
        <f>IF(Cockpit_monthly!$H$3=2,($V$5*($V$2+$V$3*(I28/$V$6)+$V$4*(M28/$V$7)))*'Generated data'!$B$6,$V$5*($V$2+$V$3*(I28/$V$6)+$V$4*(M28/$V$7)))</f>
        <v>118.83384615384617</v>
      </c>
      <c r="U28" s="144">
        <f t="shared" si="2"/>
        <v>110</v>
      </c>
      <c r="V28" s="144">
        <f t="shared" si="3"/>
        <v>230</v>
      </c>
      <c r="W28" s="144">
        <f t="shared" si="4"/>
        <v>-22.101562689279262</v>
      </c>
      <c r="X28" s="143"/>
      <c r="Z28" s="46">
        <f t="shared" si="5"/>
        <v>124.18153846153847</v>
      </c>
      <c r="AA28" s="46"/>
      <c r="AB28" s="46"/>
      <c r="AC28" s="46">
        <f t="shared" si="6"/>
        <v>56.818461538461534</v>
      </c>
      <c r="AE28" s="46">
        <f t="shared" si="7"/>
        <v>111.48799999999999</v>
      </c>
      <c r="AF28" s="46"/>
      <c r="AG28" s="46"/>
      <c r="AH28" s="46">
        <f t="shared" si="8"/>
        <v>-14.755716535433081</v>
      </c>
      <c r="AJ28" s="25"/>
      <c r="AK28" s="162">
        <f>IF(Cockpit_monthly!$H$3=2,($AM$5*($AM$2+$AM$3*(K28/$AM$6)+$AM$4*(N28/$AM$7)))*'Generated data'!$B$6,$AM$5*($AM$2+$AM$3*(K28/$AM$6)+$AM$4*(N28/$AM$7)))</f>
        <v>118.75275641025641</v>
      </c>
      <c r="AL28" s="162">
        <f t="shared" si="9"/>
        <v>110</v>
      </c>
      <c r="AM28" s="162">
        <f t="shared" si="10"/>
        <v>230</v>
      </c>
      <c r="AN28" s="162">
        <f t="shared" si="11"/>
        <v>-22.020472945689505</v>
      </c>
      <c r="AO28" s="161"/>
      <c r="AQ28" s="153"/>
      <c r="AR28" s="144">
        <f>IF(Cockpit_monthly!$H$3=2,($AS$5*($AS$2+$AS$3*(J28/$AS$6)+$AS$4*(M28/$AS$7)+$AU$2*Q28/$AU$5+$AU$3*(1-(R28/$AU$6))))*'Generated data'!$B$6,$AS$5*($AS$2+$AS$3*(J28/$AS$6)+$AS$4*(M28/$AS$7)+$AU$2*Q28/$AU$5+$AU$3*(1-(R28/$AU$6))))</f>
        <v>109.37898351648352</v>
      </c>
      <c r="AS28" s="144">
        <f t="shared" si="12"/>
        <v>110</v>
      </c>
      <c r="AT28" s="144">
        <f t="shared" si="13"/>
        <v>230</v>
      </c>
      <c r="AU28" s="144">
        <f t="shared" si="14"/>
        <v>-12.646700051916611</v>
      </c>
      <c r="AV28" s="143"/>
    </row>
    <row r="29" spans="1:48">
      <c r="A29" s="131" t="str">
        <f t="shared" si="0"/>
        <v>Q2 2023</v>
      </c>
      <c r="B29" s="20">
        <v>2023</v>
      </c>
      <c r="C29" s="20">
        <v>2</v>
      </c>
      <c r="D29" s="20">
        <v>4</v>
      </c>
      <c r="E29" s="137">
        <f>IF(Cockpit_monthly!$H$3=2,(90.3543307086614)*'Generated data'!$B$6,90.3543307086614)</f>
        <v>90.354330708661394</v>
      </c>
      <c r="F29" s="47">
        <f>'Prices S_ACS'!T257</f>
        <v>34</v>
      </c>
      <c r="G29" s="47">
        <f>'Prices S_ACS'!U257</f>
        <v>78.25</v>
      </c>
      <c r="H29" s="47">
        <f>'Prices S_ACS'!V257</f>
        <v>74.100000000000009</v>
      </c>
      <c r="I29" s="47">
        <f>'Prices S_ACS'!W257</f>
        <v>128.5</v>
      </c>
      <c r="J29" s="47">
        <f>'Prices S_ACS'!X257</f>
        <v>163</v>
      </c>
      <c r="K29" s="47">
        <f t="shared" si="15"/>
        <v>162.86666666666667</v>
      </c>
      <c r="L29" s="47">
        <f t="shared" si="16"/>
        <v>177</v>
      </c>
      <c r="M29" s="47">
        <f>'Phosphate monthly prices'!BH437</f>
        <v>615</v>
      </c>
      <c r="N29" s="47">
        <f t="shared" si="17"/>
        <v>688.33333333333337</v>
      </c>
      <c r="O29" s="47">
        <f>'Phosphate monthly prices'!EE437</f>
        <v>605</v>
      </c>
      <c r="P29" s="47">
        <f>'Phosphate monthly prices'!FL437</f>
        <v>472</v>
      </c>
      <c r="Q29" s="132">
        <v>131.1</v>
      </c>
      <c r="R29" s="132">
        <v>102</v>
      </c>
      <c r="S29" s="153"/>
      <c r="T29" s="144">
        <f>IF(Cockpit_monthly!$H$3=2,($V$5*($V$2+$V$3*(I29/$V$6)+$V$4*(M29/$V$7)))*'Generated data'!$B$6,$V$5*($V$2+$V$3*(I29/$V$6)+$V$4*(M29/$V$7)))</f>
        <v>114.93307692307691</v>
      </c>
      <c r="U29" s="144">
        <f t="shared" si="2"/>
        <v>110</v>
      </c>
      <c r="V29" s="144">
        <f t="shared" si="3"/>
        <v>230</v>
      </c>
      <c r="W29" s="144">
        <f t="shared" si="4"/>
        <v>-24.578746214415517</v>
      </c>
      <c r="X29" s="143"/>
      <c r="Z29" s="46">
        <f t="shared" si="5"/>
        <v>114.67923076923078</v>
      </c>
      <c r="AA29" s="46"/>
      <c r="AB29" s="46"/>
      <c r="AC29" s="46">
        <f t="shared" si="6"/>
        <v>48.320769230769216</v>
      </c>
      <c r="AE29" s="46">
        <f t="shared" si="7"/>
        <v>108.6675</v>
      </c>
      <c r="AF29" s="46"/>
      <c r="AG29" s="46"/>
      <c r="AH29" s="46">
        <f t="shared" si="8"/>
        <v>-18.31316929133861</v>
      </c>
      <c r="AJ29" s="25"/>
      <c r="AK29" s="162">
        <f>IF(Cockpit_monthly!$H$3=2,($AM$5*($AM$2+$AM$3*(K29/$AM$6)+$AM$4*(N29/$AM$7)))*'Generated data'!$B$6,$AM$5*($AM$2+$AM$3*(K29/$AM$6)+$AM$4*(N29/$AM$7)))</f>
        <v>116.92435897435898</v>
      </c>
      <c r="AL29" s="162">
        <f t="shared" si="9"/>
        <v>110</v>
      </c>
      <c r="AM29" s="162">
        <f t="shared" si="10"/>
        <v>230</v>
      </c>
      <c r="AN29" s="162">
        <f t="shared" si="11"/>
        <v>-26.570028265697587</v>
      </c>
      <c r="AO29" s="161"/>
      <c r="AQ29" s="153"/>
      <c r="AR29" s="144">
        <f>IF(Cockpit_monthly!$H$3=2,($AS$5*($AS$2+$AS$3*(J29/$AS$6)+$AS$4*(M29/$AS$7)+$AU$2*Q29/$AU$5+$AU$3*(1-(R29/$AU$6))))*'Generated data'!$B$6,$AS$5*($AS$2+$AS$3*(J29/$AS$6)+$AS$4*(M29/$AS$7)+$AU$2*Q29/$AU$5+$AU$3*(1-(R29/$AU$6))))</f>
        <v>107.47574175824175</v>
      </c>
      <c r="AS29" s="144">
        <f t="shared" si="12"/>
        <v>110</v>
      </c>
      <c r="AT29" s="144">
        <f t="shared" si="13"/>
        <v>230</v>
      </c>
      <c r="AU29" s="144">
        <f t="shared" si="14"/>
        <v>-17.12141104958036</v>
      </c>
      <c r="AV29" s="143"/>
    </row>
    <row r="30" spans="1:48">
      <c r="A30" s="131" t="str">
        <f t="shared" si="0"/>
        <v>Q2 2023</v>
      </c>
      <c r="B30" s="20">
        <v>2023</v>
      </c>
      <c r="C30" s="20">
        <v>2</v>
      </c>
      <c r="D30" s="20">
        <v>5</v>
      </c>
      <c r="E30" s="137">
        <f>IF(Cockpit_monthly!$H$3=2,(98.3267716535433)*'Generated data'!$B$6,98.3267716535433)</f>
        <v>98.326771653543304</v>
      </c>
      <c r="F30" s="47">
        <f>'Prices S_ACS'!T258</f>
        <v>37</v>
      </c>
      <c r="G30" s="47">
        <f>'Prices S_ACS'!U258</f>
        <v>77.583333333333329</v>
      </c>
      <c r="H30" s="47">
        <f>'Prices S_ACS'!V258</f>
        <v>72.3</v>
      </c>
      <c r="I30" s="47">
        <f>'Prices S_ACS'!W258</f>
        <v>115.5</v>
      </c>
      <c r="J30" s="47">
        <f>'Prices S_ACS'!X258</f>
        <v>145</v>
      </c>
      <c r="K30" s="47">
        <f t="shared" si="15"/>
        <v>149.28333333333333</v>
      </c>
      <c r="L30" s="47">
        <f t="shared" si="16"/>
        <v>175</v>
      </c>
      <c r="M30" s="47">
        <f>'Phosphate monthly prices'!BH438</f>
        <v>559.75</v>
      </c>
      <c r="N30" s="47">
        <f t="shared" si="17"/>
        <v>649.58333333333337</v>
      </c>
      <c r="O30" s="47">
        <f>'Phosphate monthly prices'!EE438</f>
        <v>569</v>
      </c>
      <c r="P30" s="47">
        <f>'Phosphate monthly prices'!FL438</f>
        <v>419.5</v>
      </c>
      <c r="Q30" s="132">
        <v>125.5</v>
      </c>
      <c r="R30" s="132">
        <v>99.8</v>
      </c>
      <c r="S30" s="153"/>
      <c r="T30" s="144">
        <f>IF(Cockpit_monthly!$H$3=2,($V$5*($V$2+$V$3*(I30/$V$6)+$V$4*(M30/$V$7)))*'Generated data'!$B$6,$V$5*($V$2+$V$3*(I30/$V$6)+$V$4*(M30/$V$7)))</f>
        <v>111.4020769230769</v>
      </c>
      <c r="U30" s="144">
        <f t="shared" si="2"/>
        <v>110</v>
      </c>
      <c r="V30" s="144">
        <f t="shared" si="3"/>
        <v>230</v>
      </c>
      <c r="W30" s="144">
        <f t="shared" si="4"/>
        <v>-13.075305269533601</v>
      </c>
      <c r="X30" s="143"/>
      <c r="Z30" s="46">
        <f t="shared" si="5"/>
        <v>108.94823076923076</v>
      </c>
      <c r="AA30" s="46"/>
      <c r="AB30" s="46"/>
      <c r="AC30" s="46">
        <f t="shared" si="6"/>
        <v>36.051769230769239</v>
      </c>
      <c r="AE30" s="46">
        <f t="shared" si="7"/>
        <v>105.74249999999999</v>
      </c>
      <c r="AF30" s="46"/>
      <c r="AG30" s="46"/>
      <c r="AH30" s="46">
        <f t="shared" si="8"/>
        <v>-7.4157283464566888</v>
      </c>
      <c r="AJ30" s="25"/>
      <c r="AK30" s="162">
        <f>IF(Cockpit_monthly!$H$3=2,($AM$5*($AM$2+$AM$3*(K30/$AM$6)+$AM$4*(N30/$AM$7)))*'Generated data'!$B$6,$AM$5*($AM$2+$AM$3*(K30/$AM$6)+$AM$4*(N30/$AM$7)))</f>
        <v>114.92250000000001</v>
      </c>
      <c r="AL30" s="162">
        <f t="shared" si="9"/>
        <v>110</v>
      </c>
      <c r="AM30" s="162">
        <f t="shared" si="10"/>
        <v>230</v>
      </c>
      <c r="AN30" s="162">
        <f t="shared" si="11"/>
        <v>-16.59572834645671</v>
      </c>
      <c r="AO30" s="161"/>
      <c r="AQ30" s="153"/>
      <c r="AR30" s="144">
        <f>IF(Cockpit_monthly!$H$3=2,($AS$5*($AS$2+$AS$3*(J30/$AS$6)+$AS$4*(M30/$AS$7)+$AU$2*Q30/$AU$5+$AU$3*(1-(R30/$AU$6))))*'Generated data'!$B$6,$AS$5*($AS$2+$AS$3*(J30/$AS$6)+$AS$4*(M30/$AS$7)+$AU$2*Q30/$AU$5+$AU$3*(1-(R30/$AU$6))))</f>
        <v>104.24935714285715</v>
      </c>
      <c r="AS30" s="144">
        <f t="shared" si="12"/>
        <v>110</v>
      </c>
      <c r="AT30" s="144">
        <f t="shared" si="13"/>
        <v>230</v>
      </c>
      <c r="AU30" s="144">
        <f t="shared" si="14"/>
        <v>-5.9225854893138461</v>
      </c>
      <c r="AV30" s="143"/>
    </row>
    <row r="31" spans="1:48">
      <c r="A31" s="131" t="str">
        <f t="shared" si="0"/>
        <v>Q2 2023</v>
      </c>
      <c r="B31" s="20">
        <v>2023</v>
      </c>
      <c r="C31" s="20">
        <v>2</v>
      </c>
      <c r="D31" s="20">
        <v>6</v>
      </c>
      <c r="E31" s="137">
        <f>IF(Cockpit_monthly!$H$3=2,(91.5944881889764)*'Generated data'!$B$6,91.5944881889764)</f>
        <v>91.594488188976399</v>
      </c>
      <c r="F31" s="47">
        <f>'Prices S_ACS'!T259</f>
        <v>34.466666666666669</v>
      </c>
      <c r="G31" s="47">
        <f>'Prices S_ACS'!U259</f>
        <v>70.666666666666671</v>
      </c>
      <c r="H31" s="47">
        <f>'Prices S_ACS'!V259</f>
        <v>66.600000000000009</v>
      </c>
      <c r="I31" s="47">
        <f>'Prices S_ACS'!W259</f>
        <v>101</v>
      </c>
      <c r="J31" s="47">
        <f>'Prices S_ACS'!X259</f>
        <v>145</v>
      </c>
      <c r="K31" s="47">
        <f t="shared" si="15"/>
        <v>135.20000000000002</v>
      </c>
      <c r="L31" s="47">
        <f t="shared" si="16"/>
        <v>163</v>
      </c>
      <c r="M31" s="47">
        <f>'Phosphate monthly prices'!BH439</f>
        <v>508.6</v>
      </c>
      <c r="N31" s="47">
        <f t="shared" si="17"/>
        <v>604.91666666666663</v>
      </c>
      <c r="O31" s="47">
        <f>'Phosphate monthly prices'!EE439</f>
        <v>498.8</v>
      </c>
      <c r="P31" s="47">
        <f>'Phosphate monthly prices'!FL439</f>
        <v>391</v>
      </c>
      <c r="Q31" s="132">
        <v>121</v>
      </c>
      <c r="R31" s="132">
        <v>98</v>
      </c>
      <c r="S31" s="153"/>
      <c r="T31" s="144">
        <f>IF(Cockpit_monthly!$H$3=2,($V$5*($V$2+$V$3*(I31/$V$6)+$V$4*(M31/$V$7)))*'Generated data'!$B$6,$V$5*($V$2+$V$3*(I31/$V$6)+$V$4*(M31/$V$7)))</f>
        <v>107.92455384615386</v>
      </c>
      <c r="U31" s="144">
        <f t="shared" si="2"/>
        <v>110</v>
      </c>
      <c r="V31" s="144">
        <f t="shared" si="3"/>
        <v>230</v>
      </c>
      <c r="W31" s="144">
        <f t="shared" si="4"/>
        <v>-16.330065657177457</v>
      </c>
      <c r="X31" s="143"/>
      <c r="Z31" s="46">
        <f t="shared" si="5"/>
        <v>103.01686153846154</v>
      </c>
      <c r="AA31" s="46"/>
      <c r="AB31" s="46"/>
      <c r="AC31" s="46">
        <f t="shared" si="6"/>
        <v>41.983138461538459</v>
      </c>
      <c r="AE31" s="46">
        <f t="shared" si="7"/>
        <v>102.89899999999999</v>
      </c>
      <c r="AF31" s="46"/>
      <c r="AG31" s="46"/>
      <c r="AH31" s="46">
        <f t="shared" si="8"/>
        <v>-11.304511811023588</v>
      </c>
      <c r="AJ31" s="25"/>
      <c r="AK31" s="162">
        <f>IF(Cockpit_monthly!$H$3=2,($AM$5*($AM$2+$AM$3*(K31/$AM$6)+$AM$4*(N31/$AM$7)))*'Generated data'!$B$6,$AM$5*($AM$2+$AM$3*(K31/$AM$6)+$AM$4*(N31/$AM$7)))</f>
        <v>112.74816666666666</v>
      </c>
      <c r="AL31" s="162">
        <f t="shared" si="9"/>
        <v>110</v>
      </c>
      <c r="AM31" s="162">
        <f t="shared" si="10"/>
        <v>230</v>
      </c>
      <c r="AN31" s="162">
        <f t="shared" si="11"/>
        <v>-21.153678477690264</v>
      </c>
      <c r="AO31" s="161"/>
      <c r="AQ31" s="153"/>
      <c r="AR31" s="144">
        <f>IF(Cockpit_monthly!$H$3=2,($AS$5*($AS$2+$AS$3*(J31/$AS$6)+$AS$4*(M31/$AS$7)+$AU$2*Q31/$AU$5+$AU$3*(1-(R31/$AU$6))))*'Generated data'!$B$6,$AS$5*($AS$2+$AS$3*(J31/$AS$6)+$AS$4*(M31/$AS$7)+$AU$2*Q31/$AU$5+$AU$3*(1-(R31/$AU$6))))</f>
        <v>101.97427912087913</v>
      </c>
      <c r="AS31" s="144">
        <f t="shared" si="12"/>
        <v>110</v>
      </c>
      <c r="AT31" s="144">
        <f t="shared" si="13"/>
        <v>230</v>
      </c>
      <c r="AU31" s="144">
        <f t="shared" si="14"/>
        <v>-10.379790931902733</v>
      </c>
      <c r="AV31" s="143"/>
    </row>
    <row r="32" spans="1:48">
      <c r="A32" s="131" t="str">
        <f t="shared" si="0"/>
        <v>Q3 2023</v>
      </c>
      <c r="B32" s="20">
        <v>2023</v>
      </c>
      <c r="C32" s="20">
        <v>3</v>
      </c>
      <c r="D32" s="20">
        <v>7</v>
      </c>
      <c r="E32" s="137">
        <f>IF(Cockpit_monthly!$H$3=2,(83.2677165354331)*'Generated data'!$B$6,83.2677165354331)</f>
        <v>83.267716535433095</v>
      </c>
      <c r="F32" s="47">
        <f>'Prices S_ACS'!T260</f>
        <v>31.333333333333332</v>
      </c>
      <c r="G32" s="47">
        <f>'Prices S_ACS'!U260</f>
        <v>67.916666666666671</v>
      </c>
      <c r="H32" s="47">
        <f>'Prices S_ACS'!V260</f>
        <v>60.75</v>
      </c>
      <c r="I32" s="47">
        <f>'Prices S_ACS'!W260</f>
        <v>95.25</v>
      </c>
      <c r="J32" s="47">
        <f>'Prices S_ACS'!X260</f>
        <v>109</v>
      </c>
      <c r="K32" s="47">
        <f t="shared" si="15"/>
        <v>115</v>
      </c>
      <c r="L32" s="47">
        <f t="shared" si="16"/>
        <v>151</v>
      </c>
      <c r="M32" s="47">
        <f>'Phosphate monthly prices'!BH440</f>
        <v>476</v>
      </c>
      <c r="N32" s="47">
        <f t="shared" si="17"/>
        <v>561.11666666666667</v>
      </c>
      <c r="O32" s="47">
        <f>'Phosphate monthly prices'!EE440</f>
        <v>484.75</v>
      </c>
      <c r="P32" s="47">
        <f>'Phosphate monthly prices'!FL440</f>
        <v>371.5</v>
      </c>
      <c r="Q32" s="132">
        <v>118.2</v>
      </c>
      <c r="R32" s="132">
        <v>96.8</v>
      </c>
      <c r="S32" s="153"/>
      <c r="T32" s="144">
        <f>IF(Cockpit_monthly!$H$3=2,($V$5*($V$2+$V$3*(I32/$V$6)+$V$4*(M32/$V$7)))*'Generated data'!$B$6,$V$5*($V$2+$V$3*(I32/$V$6)+$V$4*(M32/$V$7)))</f>
        <v>106.00361538461539</v>
      </c>
      <c r="U32" s="144">
        <f t="shared" si="2"/>
        <v>110</v>
      </c>
      <c r="V32" s="144">
        <f t="shared" si="3"/>
        <v>230</v>
      </c>
      <c r="W32" s="144">
        <f t="shared" si="4"/>
        <v>-22.735898849182291</v>
      </c>
      <c r="X32" s="143"/>
      <c r="Z32" s="46">
        <f t="shared" si="5"/>
        <v>100.12284615384615</v>
      </c>
      <c r="AA32" s="46"/>
      <c r="AB32" s="46"/>
      <c r="AC32" s="46">
        <f t="shared" si="6"/>
        <v>8.8771538461538455</v>
      </c>
      <c r="AE32" s="46">
        <f t="shared" si="7"/>
        <v>101.27875</v>
      </c>
      <c r="AF32" s="46"/>
      <c r="AG32" s="46"/>
      <c r="AH32" s="46">
        <f t="shared" si="8"/>
        <v>-18.011033464566907</v>
      </c>
      <c r="AJ32" s="25"/>
      <c r="AK32" s="162">
        <f>IF(Cockpit_monthly!$H$3=2,($AM$5*($AM$2+$AM$3*(K32/$AM$6)+$AM$4*(N32/$AM$7)))*'Generated data'!$B$6,$AM$5*($AM$2+$AM$3*(K32/$AM$6)+$AM$4*(N32/$AM$7)))</f>
        <v>110.07533589743592</v>
      </c>
      <c r="AL32" s="162">
        <f t="shared" si="9"/>
        <v>110</v>
      </c>
      <c r="AM32" s="162">
        <f t="shared" si="10"/>
        <v>230</v>
      </c>
      <c r="AN32" s="162">
        <f t="shared" si="11"/>
        <v>-26.807619362002825</v>
      </c>
      <c r="AO32" s="161"/>
      <c r="AQ32" s="153"/>
      <c r="AR32" s="144">
        <f>IF(Cockpit_monthly!$H$3=2,($AS$5*($AS$2+$AS$3*(J32/$AS$6)+$AS$4*(M32/$AS$7)+$AU$2*Q32/$AU$5+$AU$3*(1-(R32/$AU$6))))*'Generated data'!$B$6,$AS$5*($AS$2+$AS$3*(J32/$AS$6)+$AS$4*(M32/$AS$7)+$AU$2*Q32/$AU$5+$AU$3*(1-(R32/$AU$6))))</f>
        <v>99.008340659340661</v>
      </c>
      <c r="AS32" s="144">
        <f t="shared" si="12"/>
        <v>110</v>
      </c>
      <c r="AT32" s="144">
        <f t="shared" si="13"/>
        <v>230</v>
      </c>
      <c r="AU32" s="144">
        <f t="shared" si="14"/>
        <v>-15.740624123907565</v>
      </c>
      <c r="AV32" s="143"/>
    </row>
    <row r="33" spans="1:48">
      <c r="A33" s="131" t="str">
        <f t="shared" si="0"/>
        <v>Q3 2023</v>
      </c>
      <c r="B33" s="20">
        <v>2023</v>
      </c>
      <c r="C33" s="20">
        <v>3</v>
      </c>
      <c r="D33" s="20">
        <v>8</v>
      </c>
      <c r="E33" s="47">
        <f>IF(Cockpit_monthly!$H$3=2,('Prices S_ACS'!S261)*'Generated data'!$B$6,'Prices S_ACS'!S261)</f>
        <v>90</v>
      </c>
      <c r="F33" s="47">
        <f>'Prices S_ACS'!T261</f>
        <v>33.866666666666667</v>
      </c>
      <c r="G33" s="47">
        <f>'Prices S_ACS'!U261</f>
        <v>71</v>
      </c>
      <c r="H33" s="47">
        <f>'Prices S_ACS'!V261</f>
        <v>71.8</v>
      </c>
      <c r="I33" s="47">
        <f>'Prices S_ACS'!W261</f>
        <v>120.39999999999999</v>
      </c>
      <c r="J33" s="47">
        <f>'Prices S_ACS'!X261</f>
        <v>97</v>
      </c>
      <c r="K33" s="47">
        <f t="shared" si="15"/>
        <v>103.91666666666667</v>
      </c>
      <c r="L33" s="47">
        <f t="shared" si="16"/>
        <v>133</v>
      </c>
      <c r="M33" s="47">
        <f>'Phosphate monthly prices'!BH441</f>
        <v>528.20000000000005</v>
      </c>
      <c r="N33" s="47">
        <f t="shared" si="17"/>
        <v>514.7833333333333</v>
      </c>
      <c r="O33" s="47">
        <f>'Phosphate monthly prices'!EE441</f>
        <v>522.4</v>
      </c>
      <c r="P33" s="47">
        <f>'Phosphate monthly prices'!FL441</f>
        <v>385.8</v>
      </c>
      <c r="Q33" s="132">
        <v>116.5</v>
      </c>
      <c r="R33" s="132">
        <v>96.1</v>
      </c>
      <c r="S33" s="153"/>
      <c r="T33" s="144">
        <f>IF(Cockpit_monthly!$H$3=2,($V$5*($V$2+$V$3*(I33/$V$6)+$V$4*(M33/$V$7)))*'Generated data'!$B$6,$V$5*($V$2+$V$3*(I33/$V$6)+$V$4*(M33/$V$7)))</f>
        <v>110.42849230769231</v>
      </c>
      <c r="U33" s="144">
        <f t="shared" si="2"/>
        <v>110</v>
      </c>
      <c r="V33" s="144">
        <f t="shared" si="3"/>
        <v>230</v>
      </c>
      <c r="W33" s="144">
        <f t="shared" si="4"/>
        <v>-20.428492307692309</v>
      </c>
      <c r="X33" s="143"/>
      <c r="Z33" s="46">
        <f t="shared" si="5"/>
        <v>108.80387692307693</v>
      </c>
      <c r="AA33" s="46"/>
      <c r="AB33" s="46"/>
      <c r="AC33" s="46">
        <f t="shared" si="6"/>
        <v>-11.803876923076928</v>
      </c>
      <c r="AE33" s="46">
        <f t="shared" si="7"/>
        <v>104.75</v>
      </c>
      <c r="AF33" s="46"/>
      <c r="AG33" s="46"/>
      <c r="AH33" s="46">
        <f t="shared" si="8"/>
        <v>-14.75</v>
      </c>
      <c r="AJ33" s="25"/>
      <c r="AK33" s="162">
        <f>IF(Cockpit_monthly!$H$3=2,($AM$5*($AM$2+$AM$3*(K33/$AM$6)+$AM$4*(N33/$AM$7)))*'Generated data'!$B$6,$AM$5*($AM$2+$AM$3*(K33/$AM$6)+$AM$4*(N33/$AM$7)))</f>
        <v>108.11818205128206</v>
      </c>
      <c r="AL33" s="162">
        <f t="shared" si="9"/>
        <v>110</v>
      </c>
      <c r="AM33" s="162">
        <f t="shared" si="10"/>
        <v>230</v>
      </c>
      <c r="AN33" s="162">
        <f t="shared" si="11"/>
        <v>-18.118182051282062</v>
      </c>
      <c r="AO33" s="161"/>
      <c r="AQ33" s="153"/>
      <c r="AR33" s="144">
        <f>IF(Cockpit_monthly!$H$3=2,($AS$5*($AS$2+$AS$3*(J33/$AS$6)+$AS$4*(M33/$AS$7)+$AU$2*Q33/$AU$5+$AU$3*(1-(R33/$AU$6))))*'Generated data'!$B$6,$AS$5*($AS$2+$AS$3*(J33/$AS$6)+$AS$4*(M33/$AS$7)+$AU$2*Q33/$AU$5+$AU$3*(1-(R33/$AU$6))))</f>
        <v>100.78989340659341</v>
      </c>
      <c r="AS33" s="144">
        <f t="shared" si="12"/>
        <v>110</v>
      </c>
      <c r="AT33" s="144">
        <f t="shared" si="13"/>
        <v>230</v>
      </c>
      <c r="AU33" s="144">
        <f t="shared" si="14"/>
        <v>-10.789893406593407</v>
      </c>
      <c r="AV33" s="143"/>
    </row>
    <row r="34" spans="1:48">
      <c r="A34" s="131" t="str">
        <f t="shared" si="0"/>
        <v>Q3 2023</v>
      </c>
      <c r="B34" s="20">
        <v>2023</v>
      </c>
      <c r="C34" s="20">
        <v>3</v>
      </c>
      <c r="D34" s="20">
        <v>9</v>
      </c>
      <c r="E34" s="47">
        <f>IF(Cockpit_monthly!$H$3=2,('Prices S_ACS'!S262)*'Generated data'!$B$6,'Prices S_ACS'!S262)</f>
        <v>90</v>
      </c>
      <c r="F34" s="47">
        <f>'Prices S_ACS'!T262</f>
        <v>65</v>
      </c>
      <c r="G34" s="47">
        <f>'Prices S_ACS'!U262</f>
        <v>80.75</v>
      </c>
      <c r="H34" s="47">
        <f>'Prices S_ACS'!V262</f>
        <v>95.7</v>
      </c>
      <c r="I34" s="47">
        <f>'Prices S_ACS'!W262</f>
        <v>139</v>
      </c>
      <c r="J34" s="47">
        <f>'Prices S_ACS'!X262</f>
        <v>97</v>
      </c>
      <c r="K34" s="47">
        <f t="shared" si="15"/>
        <v>105.55</v>
      </c>
      <c r="L34" s="47">
        <f t="shared" si="16"/>
        <v>117</v>
      </c>
      <c r="M34" s="47">
        <f>'Phosphate monthly prices'!BH442</f>
        <v>567</v>
      </c>
      <c r="N34" s="47">
        <f t="shared" si="17"/>
        <v>504.26666666666671</v>
      </c>
      <c r="O34" s="47">
        <f>'Phosphate monthly prices'!EE442</f>
        <v>533</v>
      </c>
      <c r="P34" s="47">
        <f>'Phosphate monthly prices'!FL442</f>
        <v>405.5</v>
      </c>
      <c r="Q34" s="132">
        <v>116</v>
      </c>
      <c r="R34" s="132">
        <v>95.9</v>
      </c>
      <c r="S34" s="153"/>
      <c r="T34" s="144">
        <f>IF(Cockpit_monthly!$H$3=2,($V$5*($V$2+$V$3*(I34/$V$6)+$V$4*(M34/$V$7)))*'Generated data'!$B$6,$V$5*($V$2+$V$3*(I34/$V$6)+$V$4*(M34/$V$7)))</f>
        <v>113.70953846153847</v>
      </c>
      <c r="U34" s="144">
        <f t="shared" si="2"/>
        <v>110</v>
      </c>
      <c r="V34" s="144">
        <f t="shared" si="3"/>
        <v>230</v>
      </c>
      <c r="W34" s="144">
        <f t="shared" si="4"/>
        <v>-23.709538461538472</v>
      </c>
      <c r="X34" s="143"/>
      <c r="Z34" s="46">
        <f t="shared" si="5"/>
        <v>115.23261538461537</v>
      </c>
      <c r="AA34" s="46"/>
      <c r="AB34" s="46"/>
      <c r="AC34" s="46">
        <f t="shared" si="6"/>
        <v>-18.232615384615372</v>
      </c>
      <c r="AE34" s="46">
        <f t="shared" si="7"/>
        <v>107.325</v>
      </c>
      <c r="AF34" s="46"/>
      <c r="AG34" s="46"/>
      <c r="AH34" s="46">
        <f t="shared" si="8"/>
        <v>-17.325000000000003</v>
      </c>
      <c r="AJ34" s="25"/>
      <c r="AK34" s="162">
        <f>IF(Cockpit_monthly!$H$3=2,($AM$5*($AM$2+$AM$3*(K34/$AM$6)+$AM$4*(N34/$AM$7)))*'Generated data'!$B$6,$AM$5*($AM$2+$AM$3*(K34/$AM$6)+$AM$4*(N34/$AM$7)))</f>
        <v>108.02502051282052</v>
      </c>
      <c r="AL34" s="162">
        <f t="shared" si="9"/>
        <v>110</v>
      </c>
      <c r="AM34" s="162">
        <f t="shared" si="10"/>
        <v>230</v>
      </c>
      <c r="AN34" s="162">
        <f t="shared" si="11"/>
        <v>-18.025020512820518</v>
      </c>
      <c r="AO34" s="161"/>
      <c r="AQ34" s="153"/>
      <c r="AR34" s="144">
        <f>IF(Cockpit_monthly!$H$3=2,($AS$5*($AS$2+$AS$3*(J34/$AS$6)+$AS$4*(M34/$AS$7)+$AU$2*Q34/$AU$5+$AU$3*(1-(R34/$AU$6))))*'Generated data'!$B$6,$AS$5*($AS$2+$AS$3*(J34/$AS$6)+$AS$4*(M34/$AS$7)+$AU$2*Q34/$AU$5+$AU$3*(1-(R34/$AU$6))))</f>
        <v>102.49437362637362</v>
      </c>
      <c r="AS34" s="144">
        <f t="shared" si="12"/>
        <v>110</v>
      </c>
      <c r="AT34" s="144">
        <f t="shared" si="13"/>
        <v>230</v>
      </c>
      <c r="AU34" s="144">
        <f t="shared" si="14"/>
        <v>-12.494373626373616</v>
      </c>
      <c r="AV34" s="143"/>
    </row>
    <row r="35" spans="1:48">
      <c r="A35" s="131" t="str">
        <f t="shared" si="0"/>
        <v>Q4 2023</v>
      </c>
      <c r="B35" s="20">
        <v>2023</v>
      </c>
      <c r="C35" s="20">
        <v>4</v>
      </c>
      <c r="D35" s="20">
        <v>10</v>
      </c>
      <c r="E35" s="47">
        <f>IF(Cockpit_monthly!$H$3=2,('Prices S_ACS'!S263)*'Generated data'!$B$6,'Prices S_ACS'!S263)</f>
        <v>100</v>
      </c>
      <c r="F35" s="47">
        <f>'Prices S_ACS'!T263</f>
        <v>88.916666666666671</v>
      </c>
      <c r="G35" s="47">
        <f>'Prices S_ACS'!U263</f>
        <v>87.666666666666671</v>
      </c>
      <c r="H35" s="47">
        <f>'Prices S_ACS'!V263</f>
        <v>104.45</v>
      </c>
      <c r="I35" s="47">
        <f>'Prices S_ACS'!W263</f>
        <v>137.75</v>
      </c>
      <c r="J35" s="47">
        <f>'Prices S_ACS'!X263</f>
        <v>116</v>
      </c>
      <c r="K35" s="47">
        <f t="shared" si="15"/>
        <v>118.21666666666665</v>
      </c>
      <c r="L35" s="47">
        <f t="shared" si="16"/>
        <v>101</v>
      </c>
      <c r="M35" s="47">
        <f>'Phosphate monthly prices'!BH443</f>
        <v>590</v>
      </c>
      <c r="N35" s="47">
        <f t="shared" si="17"/>
        <v>523.73333333333335</v>
      </c>
      <c r="O35" s="47">
        <f>'Phosphate monthly prices'!EE443</f>
        <v>543</v>
      </c>
      <c r="P35" s="47">
        <f>'Phosphate monthly prices'!FL443</f>
        <v>422.25</v>
      </c>
      <c r="Q35" s="132">
        <v>116.6</v>
      </c>
      <c r="R35" s="132">
        <v>96.1</v>
      </c>
      <c r="S35" s="153"/>
      <c r="T35" s="144">
        <f>IF(Cockpit_monthly!$H$3=2,($V$5*($V$2+$V$3*(I35/$V$6)+$V$4*(M35/$V$7)))*'Generated data'!$B$6,$V$5*($V$2+$V$3*(I35/$V$6)+$V$4*(M35/$V$7)))</f>
        <v>114.61576923076922</v>
      </c>
      <c r="U35" s="144">
        <f t="shared" si="2"/>
        <v>110</v>
      </c>
      <c r="V35" s="144">
        <f t="shared" si="3"/>
        <v>230</v>
      </c>
      <c r="W35" s="144">
        <f t="shared" si="4"/>
        <v>-14.615769230769217</v>
      </c>
      <c r="X35" s="143"/>
      <c r="Z35" s="46">
        <f t="shared" si="5"/>
        <v>115.92730769230768</v>
      </c>
      <c r="AA35" s="46"/>
      <c r="AB35" s="46"/>
      <c r="AC35" s="46">
        <f t="shared" si="6"/>
        <v>7.2692307692321378E-2</v>
      </c>
      <c r="AE35" s="46">
        <f t="shared" si="7"/>
        <v>108.17625</v>
      </c>
      <c r="AF35" s="46"/>
      <c r="AG35" s="46"/>
      <c r="AH35" s="46">
        <f t="shared" si="8"/>
        <v>-8.176249999999996</v>
      </c>
      <c r="AJ35" s="25"/>
      <c r="AK35" s="162">
        <f>IF(Cockpit_monthly!$H$3=2,($AM$5*($AM$2+$AM$3*(K35/$AM$6)+$AM$4*(N35/$AM$7)))*'Generated data'!$B$6,$AM$5*($AM$2+$AM$3*(K35/$AM$6)+$AM$4*(N35/$AM$7)))</f>
        <v>109.52508205128206</v>
      </c>
      <c r="AL35" s="162">
        <f t="shared" si="9"/>
        <v>110</v>
      </c>
      <c r="AM35" s="162">
        <f t="shared" si="10"/>
        <v>230</v>
      </c>
      <c r="AN35" s="162">
        <f t="shared" si="11"/>
        <v>-9.5250820512820553</v>
      </c>
      <c r="AO35" s="161"/>
      <c r="AQ35" s="153"/>
      <c r="AR35" s="144">
        <f>IF(Cockpit_monthly!$H$3=2,($AS$5*($AS$2+$AS$3*(J35/$AS$6)+$AS$4*(M35/$AS$7)+$AU$2*Q35/$AU$5+$AU$3*(1-(R35/$AU$6))))*'Generated data'!$B$6,$AS$5*($AS$2+$AS$3*(J35/$AS$6)+$AS$4*(M35/$AS$7)+$AU$2*Q35/$AU$5+$AU$3*(1-(R35/$AU$6))))</f>
        <v>104.31686813186812</v>
      </c>
      <c r="AS35" s="144">
        <f t="shared" si="12"/>
        <v>110</v>
      </c>
      <c r="AT35" s="144">
        <f t="shared" si="13"/>
        <v>230</v>
      </c>
      <c r="AU35" s="144">
        <f t="shared" si="14"/>
        <v>-4.3168681318681195</v>
      </c>
      <c r="AV35" s="143"/>
    </row>
    <row r="36" spans="1:48">
      <c r="A36" s="131" t="str">
        <f t="shared" si="0"/>
        <v>Q4 2023</v>
      </c>
      <c r="B36" s="20">
        <v>2023</v>
      </c>
      <c r="C36" s="20">
        <v>4</v>
      </c>
      <c r="D36" s="20">
        <v>11</v>
      </c>
      <c r="E36" s="47">
        <f>IF(Cockpit_monthly!$H$3=2,('Prices S_ACS'!S264)*'Generated data'!$B$6,'Prices S_ACS'!S264)</f>
        <v>100</v>
      </c>
      <c r="F36" s="47">
        <f>'Prices S_ACS'!T264</f>
        <v>79.333333333333329</v>
      </c>
      <c r="G36" s="47">
        <f>'Prices S_ACS'!U264</f>
        <v>85.333333333333343</v>
      </c>
      <c r="H36" s="47">
        <f>'Prices S_ACS'!V264</f>
        <v>98.240000000000009</v>
      </c>
      <c r="I36" s="47">
        <f>'Prices S_ACS'!W264</f>
        <v>122.19999999999999</v>
      </c>
      <c r="J36" s="47">
        <f>'Prices S_ACS'!X264</f>
        <v>135</v>
      </c>
      <c r="K36" s="47">
        <f t="shared" si="15"/>
        <v>132.38333333333333</v>
      </c>
      <c r="L36" s="47">
        <f t="shared" si="16"/>
        <v>103.33333333333333</v>
      </c>
      <c r="M36" s="47">
        <f>'Phosphate monthly prices'!BH444</f>
        <v>590</v>
      </c>
      <c r="N36" s="47">
        <f t="shared" si="17"/>
        <v>561.73333333333335</v>
      </c>
      <c r="O36" s="47">
        <f>'Phosphate monthly prices'!EE444</f>
        <v>564.4</v>
      </c>
      <c r="P36" s="47">
        <f>'Phosphate monthly prices'!FL444</f>
        <v>434.2</v>
      </c>
      <c r="Q36" s="132">
        <v>118.3</v>
      </c>
      <c r="R36" s="132">
        <v>96.8</v>
      </c>
      <c r="S36" s="153"/>
      <c r="T36" s="144">
        <f>IF(Cockpit_monthly!$H$3=2,($V$5*($V$2+$V$3*(I36/$V$6)+$V$4*(M36/$V$7)))*'Generated data'!$B$6,$V$5*($V$2+$V$3*(I36/$V$6)+$V$4*(M36/$V$7)))</f>
        <v>113.29999999999998</v>
      </c>
      <c r="U36" s="144">
        <f t="shared" si="2"/>
        <v>110</v>
      </c>
      <c r="V36" s="144">
        <f t="shared" si="3"/>
        <v>230</v>
      </c>
      <c r="W36" s="144">
        <f t="shared" si="4"/>
        <v>-13.299999999999983</v>
      </c>
      <c r="X36" s="143"/>
      <c r="Z36" s="46">
        <f t="shared" si="5"/>
        <v>111.98</v>
      </c>
      <c r="AA36" s="46"/>
      <c r="AB36" s="46"/>
      <c r="AC36" s="46">
        <f t="shared" si="6"/>
        <v>23.019999999999996</v>
      </c>
      <c r="AE36" s="46">
        <f t="shared" si="7"/>
        <v>107.32100000000001</v>
      </c>
      <c r="AF36" s="46"/>
      <c r="AG36" s="46"/>
      <c r="AH36" s="46">
        <f t="shared" si="8"/>
        <v>-7.3210000000000122</v>
      </c>
      <c r="AJ36" s="25"/>
      <c r="AK36" s="162">
        <f>IF(Cockpit_monthly!$H$3=2,($AM$5*($AM$2+$AM$3*(K36/$AM$6)+$AM$4*(N36/$AM$7)))*'Generated data'!$B$6,$AM$5*($AM$2+$AM$3*(K36/$AM$6)+$AM$4*(N36/$AM$7)))</f>
        <v>111.55980000000001</v>
      </c>
      <c r="AL36" s="162">
        <f t="shared" si="9"/>
        <v>110</v>
      </c>
      <c r="AM36" s="162">
        <f t="shared" si="10"/>
        <v>230</v>
      </c>
      <c r="AN36" s="162">
        <f t="shared" si="11"/>
        <v>-11.55980000000001</v>
      </c>
      <c r="AO36" s="161"/>
      <c r="AQ36" s="153"/>
      <c r="AR36" s="144">
        <f>IF(Cockpit_monthly!$H$3=2,($AS$5*($AS$2+$AS$3*(J36/$AS$6)+$AS$4*(M36/$AS$7)+$AU$2*Q36/$AU$5+$AU$3*(1-(R36/$AU$6))))*'Generated data'!$B$6,$AS$5*($AS$2+$AS$3*(J36/$AS$6)+$AS$4*(M36/$AS$7)+$AU$2*Q36/$AU$5+$AU$3*(1-(R36/$AU$6))))</f>
        <v>105.12826923076923</v>
      </c>
      <c r="AS36" s="144">
        <f t="shared" si="12"/>
        <v>110</v>
      </c>
      <c r="AT36" s="144">
        <f t="shared" si="13"/>
        <v>230</v>
      </c>
      <c r="AU36" s="144">
        <f t="shared" si="14"/>
        <v>-5.1282692307692344</v>
      </c>
      <c r="AV36" s="143"/>
    </row>
    <row r="37" spans="1:48">
      <c r="A37" s="131" t="str">
        <f t="shared" si="0"/>
        <v>Q4 2023</v>
      </c>
      <c r="B37" s="20">
        <v>2023</v>
      </c>
      <c r="C37" s="20">
        <v>4</v>
      </c>
      <c r="D37" s="20">
        <v>12</v>
      </c>
      <c r="E37" s="47">
        <f>IF(Cockpit_monthly!$H$3=2,('Prices S_ACS'!S265)*'Generated data'!$B$6,'Prices S_ACS'!S265)</f>
        <v>95</v>
      </c>
      <c r="F37" s="47">
        <f>'Prices S_ACS'!T265</f>
        <v>65.333333333333343</v>
      </c>
      <c r="G37" s="47">
        <f>'Prices S_ACS'!U265</f>
        <v>63.333333333333329</v>
      </c>
      <c r="H37" s="47">
        <f>'Prices S_ACS'!V265</f>
        <v>74</v>
      </c>
      <c r="I37" s="47">
        <f>'Prices S_ACS'!W265</f>
        <v>102.91666666666667</v>
      </c>
      <c r="J37" s="47">
        <f>'Prices S_ACS'!X265</f>
        <v>135</v>
      </c>
      <c r="K37" s="47">
        <f t="shared" si="15"/>
        <v>132.98333333333332</v>
      </c>
      <c r="L37" s="47">
        <f t="shared" si="16"/>
        <v>116</v>
      </c>
      <c r="M37" s="47">
        <f>'Phosphate monthly prices'!BH445</f>
        <v>586.66666666666663</v>
      </c>
      <c r="N37" s="47">
        <f t="shared" si="17"/>
        <v>582.33333333333337</v>
      </c>
      <c r="O37" s="47">
        <f>'Phosphate monthly prices'!EE445</f>
        <v>578</v>
      </c>
      <c r="P37" s="47">
        <f>'Phosphate monthly prices'!FL445</f>
        <v>432</v>
      </c>
      <c r="Q37" s="132">
        <v>120.5</v>
      </c>
      <c r="R37" s="132">
        <v>97.7</v>
      </c>
      <c r="S37" s="153"/>
      <c r="T37" s="144">
        <f>IF(Cockpit_monthly!$H$3=2,($V$5*($V$2+$V$3*(I37/$V$6)+$V$4*(M37/$V$7)))*'Generated data'!$B$6,$V$5*($V$2+$V$3*(I37/$V$6)+$V$4*(M37/$V$7)))</f>
        <v>111.52166666666668</v>
      </c>
      <c r="U37" s="144">
        <f t="shared" si="2"/>
        <v>110</v>
      </c>
      <c r="V37" s="144">
        <f t="shared" si="3"/>
        <v>230</v>
      </c>
      <c r="W37" s="144">
        <f t="shared" si="4"/>
        <v>-16.521666666666675</v>
      </c>
      <c r="X37" s="143"/>
      <c r="Z37" s="46">
        <f t="shared" si="5"/>
        <v>106.93833333333335</v>
      </c>
      <c r="AA37" s="46"/>
      <c r="AB37" s="46"/>
      <c r="AC37" s="46">
        <f t="shared" si="6"/>
        <v>28.061666666666653</v>
      </c>
      <c r="AE37" s="46">
        <f t="shared" si="7"/>
        <v>106.12708333333333</v>
      </c>
      <c r="AF37" s="46"/>
      <c r="AG37" s="46"/>
      <c r="AH37" s="46">
        <f t="shared" si="8"/>
        <v>-11.127083333333331</v>
      </c>
      <c r="AJ37" s="25"/>
      <c r="AK37" s="162">
        <f>IF(Cockpit_monthly!$H$3=2,($AM$5*($AM$2+$AM$3*(K37/$AM$6)+$AM$4*(N37/$AM$7)))*'Generated data'!$B$6,$AM$5*($AM$2+$AM$3*(K37/$AM$6)+$AM$4*(N37/$AM$7)))</f>
        <v>112.06376923076924</v>
      </c>
      <c r="AL37" s="162">
        <f t="shared" si="9"/>
        <v>110</v>
      </c>
      <c r="AM37" s="162">
        <f t="shared" si="10"/>
        <v>230</v>
      </c>
      <c r="AN37" s="162">
        <f t="shared" si="11"/>
        <v>-17.063769230769239</v>
      </c>
      <c r="AO37" s="161"/>
      <c r="AQ37" s="153"/>
      <c r="AR37" s="144">
        <f>IF(Cockpit_monthly!$H$3=2,($AS$5*($AS$2+$AS$3*(J37/$AS$6)+$AS$4*(M37/$AS$7)+$AU$2*Q37/$AU$5+$AU$3*(1-(R37/$AU$6))))*'Generated data'!$B$6,$AS$5*($AS$2+$AS$3*(J37/$AS$6)+$AS$4*(M37/$AS$7)+$AU$2*Q37/$AU$5+$AU$3*(1-(R37/$AU$6))))</f>
        <v>104.9918772893773</v>
      </c>
      <c r="AS37" s="144">
        <f t="shared" si="12"/>
        <v>110</v>
      </c>
      <c r="AT37" s="144">
        <f t="shared" si="13"/>
        <v>230</v>
      </c>
      <c r="AU37" s="144">
        <f t="shared" si="14"/>
        <v>-9.9918772893772996</v>
      </c>
      <c r="AV37" s="143"/>
    </row>
    <row r="38" spans="1:48">
      <c r="A38" s="131" t="str">
        <f t="shared" si="0"/>
        <v>Q1 2024</v>
      </c>
      <c r="B38" s="20">
        <v>2024</v>
      </c>
      <c r="C38" s="20">
        <v>1</v>
      </c>
      <c r="D38" s="20">
        <v>1</v>
      </c>
      <c r="E38" s="47">
        <f>IF(Cockpit_monthly!$H$3=2,('Prices S_ACS'!S266)*'Generated data'!$B$6,'Prices S_ACS'!S266)</f>
        <v>83.5</v>
      </c>
      <c r="F38" s="47">
        <f>'Prices S_ACS'!T266</f>
        <v>62.833333333333329</v>
      </c>
      <c r="G38" s="47">
        <f>'Prices S_ACS'!U266</f>
        <v>85.416666666666671</v>
      </c>
      <c r="H38" s="47">
        <f>'Prices S_ACS'!V266</f>
        <v>89.15</v>
      </c>
      <c r="I38" s="47">
        <f>'Prices S_ACS'!W266</f>
        <v>108.75</v>
      </c>
      <c r="J38" s="47">
        <f>'Prices S_ACS'!X266</f>
        <v>125</v>
      </c>
      <c r="K38" s="47">
        <f t="shared" si="15"/>
        <v>120.95555555555556</v>
      </c>
      <c r="L38" s="47">
        <f t="shared" si="16"/>
        <v>128.66666666666666</v>
      </c>
      <c r="M38" s="47">
        <f>'Phosphate monthly prices'!BH446</f>
        <v>583.25</v>
      </c>
      <c r="N38" s="47">
        <f t="shared" si="17"/>
        <v>588.8888888888888</v>
      </c>
      <c r="O38" s="47">
        <f>'Phosphate monthly prices'!EE446</f>
        <v>578</v>
      </c>
      <c r="P38" s="47">
        <f>'Phosphate monthly prices'!FL446</f>
        <v>430</v>
      </c>
      <c r="Q38" s="132">
        <v>100.9</v>
      </c>
      <c r="R38" s="132">
        <v>100.5</v>
      </c>
      <c r="S38" s="153"/>
      <c r="T38" s="144">
        <f>IF(Cockpit_monthly!$H$3=2,($V$5*($V$2+$V$3*(I38/$V$6)+$V$4*(M38/$V$7)))*'Generated data'!$B$6,$V$5*($V$2+$V$3*(I38/$V$6)+$V$4*(M38/$V$7)))</f>
        <v>111.86492307692308</v>
      </c>
      <c r="U38" s="144">
        <f t="shared" si="2"/>
        <v>110</v>
      </c>
      <c r="V38" s="144">
        <f t="shared" si="3"/>
        <v>230</v>
      </c>
      <c r="W38" s="144">
        <f t="shared" si="4"/>
        <v>-28.364923076923077</v>
      </c>
      <c r="X38" s="143"/>
      <c r="Z38" s="46">
        <f t="shared" si="5"/>
        <v>108.26876923076924</v>
      </c>
      <c r="AA38" s="46"/>
      <c r="AB38" s="46"/>
      <c r="AC38" s="46">
        <f t="shared" si="6"/>
        <v>16.731230769230763</v>
      </c>
      <c r="AE38" s="46">
        <f t="shared" si="7"/>
        <v>106.31124999999999</v>
      </c>
      <c r="AF38" s="46"/>
      <c r="AG38" s="46"/>
      <c r="AH38" s="46">
        <f t="shared" si="8"/>
        <v>-22.811249999999987</v>
      </c>
      <c r="AJ38" s="25"/>
      <c r="AK38" s="162">
        <f>IF(Cockpit_monthly!$H$3=2,($AM$5*($AM$2+$AM$3*(K38/$AM$6)+$AM$4*(N38/$AM$7)))*'Generated data'!$B$6,$AM$5*($AM$2+$AM$3*(K38/$AM$6)+$AM$4*(N38/$AM$7)))</f>
        <v>111.19025641025642</v>
      </c>
      <c r="AL38" s="162">
        <f t="shared" si="9"/>
        <v>110</v>
      </c>
      <c r="AM38" s="162">
        <f t="shared" si="10"/>
        <v>230</v>
      </c>
      <c r="AN38" s="162">
        <f t="shared" si="11"/>
        <v>-27.690256410256424</v>
      </c>
      <c r="AO38" s="161"/>
      <c r="AQ38" s="153"/>
      <c r="AR38" s="144">
        <f>IF(Cockpit_monthly!$H$3=2,($AS$5*($AS$2+$AS$3*(J38/$AS$6)+$AS$4*(M38/$AS$7)+$AU$2*Q38/$AU$5+$AU$3*(1-(R38/$AU$6))))*'Generated data'!$B$6,$AS$5*($AS$2+$AS$3*(J38/$AS$6)+$AS$4*(M38/$AS$7)+$AU$2*Q38/$AU$5+$AU$3*(1-(R38/$AU$6))))</f>
        <v>103.41154395604397</v>
      </c>
      <c r="AS38" s="144">
        <f t="shared" si="12"/>
        <v>110</v>
      </c>
      <c r="AT38" s="144">
        <f t="shared" si="13"/>
        <v>230</v>
      </c>
      <c r="AU38" s="144">
        <f t="shared" si="14"/>
        <v>-19.911543956043971</v>
      </c>
      <c r="AV38" s="143"/>
    </row>
    <row r="39" spans="1:48">
      <c r="A39" s="131" t="str">
        <f t="shared" si="0"/>
        <v>Q1 2024</v>
      </c>
      <c r="B39" s="20">
        <v>2024</v>
      </c>
      <c r="C39" s="20">
        <v>1</v>
      </c>
      <c r="D39" s="20">
        <v>2</v>
      </c>
      <c r="E39" s="47">
        <f>IF(Cockpit_monthly!$H$3=2,('Prices S_ACS'!S267)*'Generated data'!$B$6,'Prices S_ACS'!S267)</f>
        <v>80</v>
      </c>
      <c r="F39" s="47">
        <f>'Prices S_ACS'!T267</f>
        <v>64.400000000000006</v>
      </c>
      <c r="G39" s="47">
        <f>'Prices S_ACS'!U267</f>
        <v>81.333333333333329</v>
      </c>
      <c r="H39" s="47">
        <f>'Prices S_ACS'!V267</f>
        <v>85.96</v>
      </c>
      <c r="I39" s="47">
        <f>'Prices S_ACS'!W267</f>
        <v>110.2</v>
      </c>
      <c r="J39" s="47">
        <f>'Prices S_ACS'!X267</f>
        <v>115</v>
      </c>
      <c r="K39" s="47">
        <f t="shared" si="15"/>
        <v>111.28888888888889</v>
      </c>
      <c r="L39" s="47">
        <f t="shared" si="16"/>
        <v>131.66666666666666</v>
      </c>
      <c r="M39" s="47">
        <f>'Phosphate monthly prices'!BH447</f>
        <v>580</v>
      </c>
      <c r="N39" s="47">
        <f t="shared" si="17"/>
        <v>586.6388888888888</v>
      </c>
      <c r="O39" s="47">
        <f>'Phosphate monthly prices'!EE447</f>
        <v>578</v>
      </c>
      <c r="P39" s="47">
        <f>'Phosphate monthly prices'!FL447</f>
        <v>426</v>
      </c>
      <c r="Q39" s="132">
        <v>98.2</v>
      </c>
      <c r="R39" s="132">
        <v>99.1</v>
      </c>
      <c r="S39" s="153"/>
      <c r="T39" s="144">
        <f>IF(Cockpit_monthly!$H$3=2,($V$5*($V$2+$V$3*(I39/$V$6)+$V$4*(M39/$V$7)))*'Generated data'!$B$6,$V$5*($V$2+$V$3*(I39/$V$6)+$V$4*(M39/$V$7)))</f>
        <v>111.84461538461539</v>
      </c>
      <c r="U39" s="144">
        <f t="shared" si="2"/>
        <v>110</v>
      </c>
      <c r="V39" s="144">
        <f t="shared" si="3"/>
        <v>230</v>
      </c>
      <c r="W39" s="144">
        <f t="shared" si="4"/>
        <v>-31.844615384615395</v>
      </c>
      <c r="X39" s="143"/>
      <c r="Z39" s="46">
        <f t="shared" si="5"/>
        <v>108.49384615384615</v>
      </c>
      <c r="AA39" s="46"/>
      <c r="AB39" s="46"/>
      <c r="AC39" s="46">
        <f t="shared" si="6"/>
        <v>6.5061538461538504</v>
      </c>
      <c r="AE39" s="46">
        <f t="shared" si="7"/>
        <v>106.261</v>
      </c>
      <c r="AF39" s="46"/>
      <c r="AG39" s="46"/>
      <c r="AH39" s="46">
        <f t="shared" si="8"/>
        <v>-26.260999999999996</v>
      </c>
      <c r="AJ39" s="25"/>
      <c r="AK39" s="162">
        <f>IF(Cockpit_monthly!$H$3=2,($AM$5*($AM$2+$AM$3*(K39/$AM$6)+$AM$4*(N39/$AM$7)))*'Generated data'!$B$6,$AM$5*($AM$2+$AM$3*(K39/$AM$6)+$AM$4*(N39/$AM$7)))</f>
        <v>110.32280769230771</v>
      </c>
      <c r="AL39" s="162">
        <f t="shared" si="9"/>
        <v>110</v>
      </c>
      <c r="AM39" s="162">
        <f t="shared" si="10"/>
        <v>230</v>
      </c>
      <c r="AN39" s="162">
        <f t="shared" si="11"/>
        <v>-30.322807692307705</v>
      </c>
      <c r="AO39" s="161"/>
      <c r="AQ39" s="153"/>
      <c r="AR39" s="144">
        <f>IF(Cockpit_monthly!$H$3=2,($AS$5*($AS$2+$AS$3*(J39/$AS$6)+$AS$4*(M39/$AS$7)+$AU$2*Q39/$AU$5+$AU$3*(1-(R39/$AU$6))))*'Generated data'!$B$6,$AS$5*($AS$2+$AS$3*(J39/$AS$6)+$AS$4*(M39/$AS$7)+$AU$2*Q39/$AU$5+$AU$3*(1-(R39/$AU$6))))</f>
        <v>102.85785714285713</v>
      </c>
      <c r="AS39" s="144">
        <f t="shared" si="12"/>
        <v>110</v>
      </c>
      <c r="AT39" s="144">
        <f t="shared" si="13"/>
        <v>230</v>
      </c>
      <c r="AU39" s="144">
        <f t="shared" si="14"/>
        <v>-22.857857142857128</v>
      </c>
      <c r="AV39" s="143"/>
    </row>
    <row r="40" spans="1:48">
      <c r="A40" s="131" t="str">
        <f t="shared" si="0"/>
        <v>Q1 2024</v>
      </c>
      <c r="B40" s="20">
        <v>2024</v>
      </c>
      <c r="C40" s="20">
        <v>1</v>
      </c>
      <c r="D40" s="20">
        <v>3</v>
      </c>
      <c r="E40" s="47">
        <f>IF(Cockpit_monthly!$H$3=2,('Prices S_ACS'!S268)*'Generated data'!$B$6,'Prices S_ACS'!S268)</f>
        <v>81.5</v>
      </c>
      <c r="F40" s="47">
        <f>'Prices S_ACS'!T268</f>
        <v>73.666666666666671</v>
      </c>
      <c r="G40" s="47">
        <f>'Prices S_ACS'!U268</f>
        <v>84</v>
      </c>
      <c r="H40" s="47">
        <f>'Prices S_ACS'!V268</f>
        <v>88.600000000000009</v>
      </c>
      <c r="I40" s="47">
        <f>'Prices S_ACS'!W268</f>
        <v>120.25</v>
      </c>
      <c r="J40" s="47">
        <f>'Prices S_ACS'!X268</f>
        <v>115</v>
      </c>
      <c r="K40" s="47">
        <f t="shared" si="15"/>
        <v>107.28888888888889</v>
      </c>
      <c r="L40" s="47">
        <f t="shared" si="16"/>
        <v>125</v>
      </c>
      <c r="M40" s="47">
        <f>'Phosphate monthly prices'!BH448</f>
        <v>578.25</v>
      </c>
      <c r="N40" s="47">
        <f t="shared" si="17"/>
        <v>583.30555555555554</v>
      </c>
      <c r="O40" s="47">
        <f>'Phosphate monthly prices'!EE448</f>
        <v>579.25</v>
      </c>
      <c r="P40" s="47">
        <f>'Phosphate monthly prices'!FL448</f>
        <v>420</v>
      </c>
      <c r="Q40" s="132">
        <v>94.9</v>
      </c>
      <c r="R40" s="132">
        <v>97.3</v>
      </c>
      <c r="S40" s="153"/>
      <c r="T40" s="144">
        <f>IF(Cockpit_monthly!$H$3=2,($V$5*($V$2+$V$3*(I40/$V$6)+$V$4*(M40/$V$7)))*'Generated data'!$B$6,$V$5*($V$2+$V$3*(I40/$V$6)+$V$4*(M40/$V$7)))</f>
        <v>112.61800000000001</v>
      </c>
      <c r="U40" s="144">
        <f t="shared" si="2"/>
        <v>110</v>
      </c>
      <c r="V40" s="144">
        <f t="shared" si="3"/>
        <v>230</v>
      </c>
      <c r="W40" s="144">
        <f t="shared" si="4"/>
        <v>-31.118000000000009</v>
      </c>
      <c r="X40" s="143"/>
      <c r="Z40" s="46">
        <f t="shared" si="5"/>
        <v>110.96800000000002</v>
      </c>
      <c r="AA40" s="46"/>
      <c r="AB40" s="46"/>
      <c r="AC40" s="46">
        <f t="shared" si="6"/>
        <v>4.0319999999999823</v>
      </c>
      <c r="AE40" s="46">
        <f t="shared" si="7"/>
        <v>106.74374999999999</v>
      </c>
      <c r="AF40" s="46"/>
      <c r="AG40" s="46"/>
      <c r="AH40" s="46">
        <f t="shared" si="8"/>
        <v>-25.243749999999991</v>
      </c>
      <c r="AJ40" s="25"/>
      <c r="AK40" s="162">
        <f>IF(Cockpit_monthly!$H$3=2,($AM$5*($AM$2+$AM$3*(K40/$AM$6)+$AM$4*(N40/$AM$7)))*'Generated data'!$B$6,$AM$5*($AM$2+$AM$3*(K40/$AM$6)+$AM$4*(N40/$AM$7)))</f>
        <v>109.91101282051282</v>
      </c>
      <c r="AL40" s="162">
        <f t="shared" si="9"/>
        <v>110</v>
      </c>
      <c r="AM40" s="162">
        <f t="shared" si="10"/>
        <v>230</v>
      </c>
      <c r="AN40" s="162">
        <f t="shared" si="11"/>
        <v>-28.411012820512823</v>
      </c>
      <c r="AO40" s="161"/>
      <c r="AQ40" s="153"/>
      <c r="AR40" s="144">
        <f>IF(Cockpit_monthly!$H$3=2,($AS$5*($AS$2+$AS$3*(J40/$AS$6)+$AS$4*(M40/$AS$7)+$AU$2*Q40/$AU$5+$AU$3*(1-(R40/$AU$6))))*'Generated data'!$B$6,$AS$5*($AS$2+$AS$3*(J40/$AS$6)+$AS$4*(M40/$AS$7)+$AU$2*Q40/$AU$5+$AU$3*(1-(R40/$AU$6))))</f>
        <v>102.80352197802199</v>
      </c>
      <c r="AS40" s="144">
        <f t="shared" si="12"/>
        <v>110</v>
      </c>
      <c r="AT40" s="144">
        <f t="shared" si="13"/>
        <v>230</v>
      </c>
      <c r="AU40" s="144">
        <f t="shared" si="14"/>
        <v>-21.30352197802199</v>
      </c>
      <c r="AV40" s="143"/>
    </row>
    <row r="41" spans="1:48">
      <c r="A41" s="131" t="str">
        <f t="shared" si="0"/>
        <v>Q2 2024</v>
      </c>
      <c r="B41" s="20">
        <v>2024</v>
      </c>
      <c r="C41" s="20">
        <v>2</v>
      </c>
      <c r="D41" s="20">
        <v>4</v>
      </c>
      <c r="E41" s="47">
        <f>IF(Cockpit_monthly!$H$3=2,('Prices S_ACS'!S269)*'Generated data'!$B$6,'Prices S_ACS'!S269)</f>
        <v>105</v>
      </c>
      <c r="F41" s="47">
        <f>'Prices S_ACS'!T269</f>
        <v>81.833333333333329</v>
      </c>
      <c r="G41" s="47">
        <f>'Prices S_ACS'!U269</f>
        <v>87.833333333333329</v>
      </c>
      <c r="H41" s="47">
        <f>'Prices S_ACS'!V269</f>
        <v>100.8</v>
      </c>
      <c r="I41" s="47">
        <f>'Prices S_ACS'!W269</f>
        <v>125.25</v>
      </c>
      <c r="J41" s="47">
        <f>'Prices S_ACS'!X269</f>
        <v>120</v>
      </c>
      <c r="K41" s="47">
        <f t="shared" si="15"/>
        <v>113.06666666666666</v>
      </c>
      <c r="L41" s="47">
        <f t="shared" si="16"/>
        <v>118.33333333333333</v>
      </c>
      <c r="M41" s="47">
        <f>'Phosphate monthly prices'!BH449</f>
        <v>566</v>
      </c>
      <c r="N41" s="47">
        <f t="shared" si="17"/>
        <v>580.5</v>
      </c>
      <c r="O41" s="47">
        <f>'Phosphate monthly prices'!EE449</f>
        <v>583</v>
      </c>
      <c r="P41" s="47">
        <f>'Phosphate monthly prices'!FL449</f>
        <v>420</v>
      </c>
      <c r="Q41" s="132">
        <v>91</v>
      </c>
      <c r="R41" s="132">
        <v>95.2</v>
      </c>
      <c r="S41" s="153"/>
      <c r="T41" s="144">
        <f>IF(Cockpit_monthly!$H$3=2,($V$5*($V$2+$V$3*(I41/$V$6)+$V$4*(M41/$V$7)))*'Generated data'!$B$6,$V$5*($V$2+$V$3*(I41/$V$6)+$V$4*(M41/$V$7)))</f>
        <v>112.50207692307691</v>
      </c>
      <c r="U41" s="144">
        <f t="shared" si="2"/>
        <v>110</v>
      </c>
      <c r="V41" s="144">
        <f t="shared" si="3"/>
        <v>230</v>
      </c>
      <c r="W41" s="144">
        <f t="shared" si="4"/>
        <v>-7.5020769230769133</v>
      </c>
      <c r="X41" s="143"/>
      <c r="Z41" s="46">
        <f t="shared" si="5"/>
        <v>111.69823076923076</v>
      </c>
      <c r="AA41" s="46"/>
      <c r="AB41" s="46"/>
      <c r="AC41" s="46">
        <f t="shared" si="6"/>
        <v>8.3017692307692386</v>
      </c>
      <c r="AE41" s="46">
        <f t="shared" si="7"/>
        <v>106.52875</v>
      </c>
      <c r="AF41" s="46"/>
      <c r="AG41" s="46"/>
      <c r="AH41" s="46">
        <f t="shared" si="8"/>
        <v>-1.5287500000000023</v>
      </c>
      <c r="AJ41" s="25"/>
      <c r="AK41" s="162">
        <f>IF(Cockpit_monthly!$H$3=2,($AM$5*($AM$2+$AM$3*(K41/$AM$6)+$AM$4*(N41/$AM$7)))*'Generated data'!$B$6,$AM$5*($AM$2+$AM$3*(K41/$AM$6)+$AM$4*(N41/$AM$7)))</f>
        <v>110.3381794871795</v>
      </c>
      <c r="AL41" s="162">
        <f t="shared" si="9"/>
        <v>110</v>
      </c>
      <c r="AM41" s="162">
        <f t="shared" si="10"/>
        <v>230</v>
      </c>
      <c r="AN41" s="162">
        <f t="shared" si="11"/>
        <v>-5.3381794871795023</v>
      </c>
      <c r="AO41" s="161"/>
      <c r="AQ41" s="153"/>
      <c r="AR41" s="144">
        <f>IF(Cockpit_monthly!$H$3=2,($AS$5*($AS$2+$AS$3*(J41/$AS$6)+$AS$4*(M41/$AS$7)+$AU$2*Q41/$AU$5+$AU$3*(1-(R41/$AU$6))))*'Generated data'!$B$6,$AS$5*($AS$2+$AS$3*(J41/$AS$6)+$AS$4*(M41/$AS$7)+$AU$2*Q41/$AU$5+$AU$3*(1-(R41/$AU$6))))</f>
        <v>102.50053846153844</v>
      </c>
      <c r="AS41" s="144">
        <f t="shared" si="12"/>
        <v>110</v>
      </c>
      <c r="AT41" s="144">
        <f t="shared" si="13"/>
        <v>230</v>
      </c>
      <c r="AU41" s="144">
        <f t="shared" si="14"/>
        <v>2.4994615384615599</v>
      </c>
      <c r="AV41" s="143"/>
    </row>
    <row r="42" spans="1:48">
      <c r="A42" s="131" t="str">
        <f t="shared" si="0"/>
        <v>Q2 2024</v>
      </c>
      <c r="B42" s="20">
        <v>2024</v>
      </c>
      <c r="C42" s="20">
        <v>2</v>
      </c>
      <c r="D42" s="20">
        <v>5</v>
      </c>
      <c r="E42" s="47">
        <f>IF(Cockpit_monthly!$H$3=2,('Prices S_ACS'!S270)*'Generated data'!$B$6,'Prices S_ACS'!S270)</f>
        <v>120</v>
      </c>
      <c r="F42" s="47">
        <f>'Prices S_ACS'!T270</f>
        <v>93.533333333333331</v>
      </c>
      <c r="G42" s="47">
        <f>'Prices S_ACS'!U270</f>
        <v>89.533333333333331</v>
      </c>
      <c r="H42" s="47">
        <f>'Prices S_ACS'!V270</f>
        <v>101.91999999999999</v>
      </c>
      <c r="I42" s="47">
        <f>'Prices S_ACS'!W270</f>
        <v>124.2</v>
      </c>
      <c r="J42" s="47">
        <f>'Prices S_ACS'!X270</f>
        <v>120</v>
      </c>
      <c r="K42" s="47">
        <f t="shared" si="15"/>
        <v>118.56666666666666</v>
      </c>
      <c r="L42" s="47">
        <f t="shared" si="16"/>
        <v>116.66666666666667</v>
      </c>
      <c r="M42" s="47">
        <f>'Phosphate monthly prices'!BH450</f>
        <v>545</v>
      </c>
      <c r="N42" s="47">
        <f t="shared" si="17"/>
        <v>574.75</v>
      </c>
      <c r="O42" s="47">
        <f>'Phosphate monthly prices'!EE450</f>
        <v>578</v>
      </c>
      <c r="P42" s="47">
        <f>'Phosphate monthly prices'!FL450</f>
        <v>410</v>
      </c>
      <c r="Q42" s="132">
        <v>87.1</v>
      </c>
      <c r="R42" s="132">
        <v>93.1</v>
      </c>
      <c r="S42" s="153"/>
      <c r="T42" s="144">
        <f>IF(Cockpit_monthly!$H$3=2,($V$5*($V$2+$V$3*(I42/$V$6)+$V$4*(M42/$V$7)))*'Generated data'!$B$6,$V$5*($V$2+$V$3*(I42/$V$6)+$V$4*(M42/$V$7)))</f>
        <v>111.48923076923076</v>
      </c>
      <c r="U42" s="144">
        <f t="shared" si="2"/>
        <v>110</v>
      </c>
      <c r="V42" s="144">
        <f t="shared" si="3"/>
        <v>230</v>
      </c>
      <c r="W42" s="144">
        <f t="shared" si="4"/>
        <v>8.5107692307692417</v>
      </c>
      <c r="X42" s="143"/>
      <c r="Z42" s="46">
        <f t="shared" si="5"/>
        <v>110.50769230769231</v>
      </c>
      <c r="AA42" s="46"/>
      <c r="AB42" s="46"/>
      <c r="AC42" s="46">
        <f t="shared" si="6"/>
        <v>9.4923076923076906</v>
      </c>
      <c r="AE42" s="46">
        <f t="shared" si="7"/>
        <v>105.631</v>
      </c>
      <c r="AF42" s="46"/>
      <c r="AG42" s="46"/>
      <c r="AH42" s="46">
        <f t="shared" si="8"/>
        <v>14.369</v>
      </c>
      <c r="AJ42" s="25"/>
      <c r="AK42" s="162">
        <f>IF(Cockpit_monthly!$H$3=2,($AM$5*($AM$2+$AM$3*(K42/$AM$6)+$AM$4*(N42/$AM$7)))*'Generated data'!$B$6,$AM$5*($AM$2+$AM$3*(K42/$AM$6)+$AM$4*(N42/$AM$7)))</f>
        <v>110.67706410256413</v>
      </c>
      <c r="AL42" s="162">
        <f t="shared" si="9"/>
        <v>110</v>
      </c>
      <c r="AM42" s="162">
        <f t="shared" si="10"/>
        <v>230</v>
      </c>
      <c r="AN42" s="162">
        <f t="shared" si="11"/>
        <v>9.3229358974358689</v>
      </c>
      <c r="AO42" s="161"/>
      <c r="AQ42" s="153"/>
      <c r="AR42" s="144">
        <f>IF(Cockpit_monthly!$H$3=2,($AS$5*($AS$2+$AS$3*(J42/$AS$6)+$AS$4*(M42/$AS$7)+$AU$2*Q42/$AU$5+$AU$3*(1-(R42/$AU$6))))*'Generated data'!$B$6,$AS$5*($AS$2+$AS$3*(J42/$AS$6)+$AS$4*(M42/$AS$7)+$AU$2*Q42/$AU$5+$AU$3*(1-(R42/$AU$6))))</f>
        <v>101.60101648351647</v>
      </c>
      <c r="AS42" s="144">
        <f t="shared" si="12"/>
        <v>110</v>
      </c>
      <c r="AT42" s="144">
        <f t="shared" si="13"/>
        <v>230</v>
      </c>
      <c r="AU42" s="144">
        <f t="shared" si="14"/>
        <v>18.398983516483526</v>
      </c>
      <c r="AV42" s="143"/>
    </row>
    <row r="43" spans="1:48">
      <c r="A43" s="131" t="str">
        <f t="shared" si="0"/>
        <v>Q2 2024</v>
      </c>
      <c r="B43" s="20">
        <v>2024</v>
      </c>
      <c r="C43" s="20">
        <v>2</v>
      </c>
      <c r="D43" s="20">
        <v>6</v>
      </c>
      <c r="E43" s="47">
        <f>IF(Cockpit_monthly!$H$3=2,('Prices S_ACS'!S271)*'Generated data'!$B$6,'Prices S_ACS'!S271)</f>
        <v>122.5</v>
      </c>
      <c r="F43" s="47">
        <f>'Prices S_ACS'!T271</f>
        <v>96.333333333333329</v>
      </c>
      <c r="G43" s="47">
        <f>'Prices S_ACS'!U271</f>
        <v>90.666666666666671</v>
      </c>
      <c r="H43" s="47">
        <f>'Prices S_ACS'!V271</f>
        <v>107</v>
      </c>
      <c r="I43" s="47">
        <f>'Prices S_ACS'!W271</f>
        <v>121.25</v>
      </c>
      <c r="J43" s="47">
        <f>'Prices S_ACS'!X271</f>
        <v>120</v>
      </c>
      <c r="K43" s="47">
        <f t="shared" si="15"/>
        <v>123.23333333333333</v>
      </c>
      <c r="L43" s="47">
        <f t="shared" si="16"/>
        <v>118.33333333333333</v>
      </c>
      <c r="M43" s="47">
        <f>'Phosphate monthly prices'!BH451</f>
        <v>549.25</v>
      </c>
      <c r="N43" s="47">
        <f t="shared" si="17"/>
        <v>563.08333333333337</v>
      </c>
      <c r="O43" s="47">
        <f>'Phosphate monthly prices'!EE451</f>
        <v>576.5</v>
      </c>
      <c r="P43" s="47">
        <f>'Phosphate monthly prices'!FL451</f>
        <v>415</v>
      </c>
      <c r="Q43" s="132">
        <v>84</v>
      </c>
      <c r="R43" s="132">
        <v>91.4</v>
      </c>
      <c r="S43" s="153"/>
      <c r="T43" s="144">
        <f>IF(Cockpit_monthly!$H$3=2,($V$5*($V$2+$V$3*(I43/$V$6)+$V$4*(M43/$V$7)))*'Generated data'!$B$6,$V$5*($V$2+$V$3*(I43/$V$6)+$V$4*(M43/$V$7)))</f>
        <v>111.42661538461539</v>
      </c>
      <c r="U43" s="144">
        <f t="shared" si="2"/>
        <v>110</v>
      </c>
      <c r="V43" s="144">
        <f t="shared" si="3"/>
        <v>230</v>
      </c>
      <c r="W43" s="144">
        <f t="shared" si="4"/>
        <v>11.073384615384612</v>
      </c>
      <c r="X43" s="143"/>
      <c r="Z43" s="46">
        <f t="shared" si="5"/>
        <v>109.94584615384616</v>
      </c>
      <c r="AA43" s="46"/>
      <c r="AB43" s="46"/>
      <c r="AC43" s="46">
        <f t="shared" si="6"/>
        <v>10.054153846153838</v>
      </c>
      <c r="AE43" s="46">
        <f t="shared" si="7"/>
        <v>105.63875</v>
      </c>
      <c r="AF43" s="46"/>
      <c r="AG43" s="46"/>
      <c r="AH43" s="46">
        <f t="shared" si="8"/>
        <v>16.861249999999998</v>
      </c>
      <c r="AJ43" s="25"/>
      <c r="AK43" s="162">
        <f>IF(Cockpit_monthly!$H$3=2,($AM$5*($AM$2+$AM$3*(K43/$AM$6)+$AM$4*(N43/$AM$7)))*'Generated data'!$B$6,$AM$5*($AM$2+$AM$3*(K43/$AM$6)+$AM$4*(N43/$AM$7)))</f>
        <v>110.81526923076923</v>
      </c>
      <c r="AL43" s="162">
        <f t="shared" si="9"/>
        <v>110</v>
      </c>
      <c r="AM43" s="162">
        <f t="shared" si="10"/>
        <v>230</v>
      </c>
      <c r="AN43" s="162">
        <f t="shared" si="11"/>
        <v>11.684730769230768</v>
      </c>
      <c r="AO43" s="161"/>
      <c r="AQ43" s="153"/>
      <c r="AR43" s="144">
        <f>IF(Cockpit_monthly!$H$3=2,($AS$5*($AS$2+$AS$3*(J43/$AS$6)+$AS$4*(M43/$AS$7)+$AU$2*Q43/$AU$5+$AU$3*(1-(R43/$AU$6))))*'Generated data'!$B$6,$AS$5*($AS$2+$AS$3*(J43/$AS$6)+$AS$4*(M43/$AS$7)+$AU$2*Q43/$AU$5+$AU$3*(1-(R43/$AU$6))))</f>
        <v>101.81007692307692</v>
      </c>
      <c r="AS43" s="144">
        <f t="shared" si="12"/>
        <v>110</v>
      </c>
      <c r="AT43" s="144">
        <f t="shared" si="13"/>
        <v>230</v>
      </c>
      <c r="AU43" s="144">
        <f t="shared" si="14"/>
        <v>20.68992307692308</v>
      </c>
      <c r="AV43" s="143"/>
    </row>
    <row r="44" spans="1:48">
      <c r="A44" s="131" t="str">
        <f t="shared" si="0"/>
        <v>Q3 2024</v>
      </c>
      <c r="B44" s="20">
        <v>2024</v>
      </c>
      <c r="C44" s="20">
        <v>3</v>
      </c>
      <c r="D44" s="20">
        <v>7</v>
      </c>
      <c r="E44" s="47">
        <f>IF(Cockpit_monthly!$H$3=2,('Prices S_ACS'!S272)*'Generated data'!$B$6,'Prices S_ACS'!S272)</f>
        <v>125</v>
      </c>
      <c r="F44" s="47">
        <f>'Prices S_ACS'!T272</f>
        <v>100</v>
      </c>
      <c r="G44" s="47">
        <f>'Prices S_ACS'!U272</f>
        <v>95.666666666666671</v>
      </c>
      <c r="H44" s="47">
        <f>'Prices S_ACS'!V272</f>
        <v>116.75</v>
      </c>
      <c r="I44" s="47">
        <f>'Prices S_ACS'!W272</f>
        <v>129</v>
      </c>
      <c r="J44" s="47">
        <f>'Prices S_ACS'!X272</f>
        <v>119.5</v>
      </c>
      <c r="K44" s="47">
        <f t="shared" si="15"/>
        <v>123.56666666666666</v>
      </c>
      <c r="L44" s="47">
        <f t="shared" si="16"/>
        <v>120</v>
      </c>
      <c r="M44" s="47">
        <f>'Phosphate monthly prices'!BH452</f>
        <v>591.5</v>
      </c>
      <c r="N44" s="47">
        <f t="shared" si="17"/>
        <v>553.41666666666663</v>
      </c>
      <c r="O44" s="47">
        <f>'Phosphate monthly prices'!EE452</f>
        <v>603.75</v>
      </c>
      <c r="P44" s="47">
        <f>'Phosphate monthly prices'!FL452</f>
        <v>437.5</v>
      </c>
      <c r="Q44" s="132">
        <v>82.1</v>
      </c>
      <c r="R44" s="132">
        <v>90.3</v>
      </c>
      <c r="S44" s="153"/>
      <c r="T44" s="144">
        <f>IF(Cockpit_monthly!$H$3=2,($V$5*($V$2+$V$3*(I44/$V$6)+$V$4*(M44/$V$7)))*'Generated data'!$B$6,$V$5*($V$2+$V$3*(I44/$V$6)+$V$4*(M44/$V$7)))</f>
        <v>113.94138461538461</v>
      </c>
      <c r="U44" s="144">
        <f t="shared" si="2"/>
        <v>110</v>
      </c>
      <c r="V44" s="144">
        <f t="shared" si="3"/>
        <v>230</v>
      </c>
      <c r="W44" s="144">
        <f t="shared" si="4"/>
        <v>11.058615384615393</v>
      </c>
      <c r="X44" s="143"/>
      <c r="Z44" s="46">
        <f t="shared" si="5"/>
        <v>113.77215384615386</v>
      </c>
      <c r="AA44" s="46"/>
      <c r="AB44" s="46"/>
      <c r="AC44" s="46">
        <f t="shared" si="6"/>
        <v>5.7278461538461443</v>
      </c>
      <c r="AE44" s="46">
        <f t="shared" si="7"/>
        <v>107.755</v>
      </c>
      <c r="AF44" s="46"/>
      <c r="AG44" s="46"/>
      <c r="AH44" s="46">
        <f t="shared" si="8"/>
        <v>17.245000000000005</v>
      </c>
      <c r="AJ44" s="25"/>
      <c r="AK44" s="162">
        <f>IF(Cockpit_monthly!$H$3=2,($AM$5*($AM$2+$AM$3*(K44/$AM$6)+$AM$4*(N44/$AM$7)))*'Generated data'!$B$6,$AM$5*($AM$2+$AM$3*(K44/$AM$6)+$AM$4*(N44/$AM$7)))</f>
        <v>110.6308076923077</v>
      </c>
      <c r="AL44" s="162">
        <f t="shared" si="9"/>
        <v>110</v>
      </c>
      <c r="AM44" s="162">
        <f t="shared" si="10"/>
        <v>230</v>
      </c>
      <c r="AN44" s="162">
        <f t="shared" si="11"/>
        <v>14.369192307692302</v>
      </c>
      <c r="AO44" s="161"/>
      <c r="AQ44" s="153"/>
      <c r="AR44" s="144">
        <f>IF(Cockpit_monthly!$H$3=2,($AS$5*($AS$2+$AS$3*(J44/$AS$6)+$AS$4*(M44/$AS$7)+$AU$2*Q44/$AU$5+$AU$3*(1-(R44/$AU$6))))*'Generated data'!$B$6,$AS$5*($AS$2+$AS$3*(J44/$AS$6)+$AS$4*(M44/$AS$7)+$AU$2*Q44/$AU$5+$AU$3*(1-(R44/$AU$6))))</f>
        <v>103.66635714285715</v>
      </c>
      <c r="AS44" s="144">
        <f t="shared" si="12"/>
        <v>110</v>
      </c>
      <c r="AT44" s="144">
        <f t="shared" si="13"/>
        <v>230</v>
      </c>
      <c r="AU44" s="144">
        <f t="shared" si="14"/>
        <v>21.333642857142848</v>
      </c>
      <c r="AV44" s="143"/>
    </row>
    <row r="45" spans="1:48">
      <c r="A45" s="131" t="str">
        <f t="shared" si="0"/>
        <v>Q3 2024</v>
      </c>
      <c r="B45" s="20">
        <v>2024</v>
      </c>
      <c r="C45" s="20">
        <v>3</v>
      </c>
      <c r="D45" s="20">
        <v>8</v>
      </c>
      <c r="E45" s="47">
        <f>IF(Cockpit_monthly!$H$3=2,('Prices S_ACS'!S273)*'Generated data'!$B$6,'Prices S_ACS'!S273)</f>
        <v>125</v>
      </c>
      <c r="F45" s="47">
        <f>'Prices S_ACS'!T273</f>
        <v>104</v>
      </c>
      <c r="G45" s="47">
        <f>'Prices S_ACS'!U273</f>
        <v>103.13333333333333</v>
      </c>
      <c r="H45" s="47">
        <f>'Prices S_ACS'!V273</f>
        <v>130.51999999999998</v>
      </c>
      <c r="I45" s="47">
        <f>'Prices S_ACS'!W273</f>
        <v>155.19999999999999</v>
      </c>
      <c r="J45" s="47">
        <f>'Prices S_ACS'!X273</f>
        <v>119</v>
      </c>
      <c r="K45" s="47">
        <f t="shared" si="15"/>
        <v>124.81666666666666</v>
      </c>
      <c r="L45" s="47">
        <f t="shared" si="16"/>
        <v>119.83333333333333</v>
      </c>
      <c r="M45" s="47">
        <f>'Phosphate monthly prices'!BH453</f>
        <v>600.20000000000005</v>
      </c>
      <c r="N45" s="47">
        <f t="shared" si="17"/>
        <v>561.91666666666663</v>
      </c>
      <c r="O45" s="47">
        <f>'Phosphate monthly prices'!EE453</f>
        <v>605</v>
      </c>
      <c r="P45" s="47">
        <f>'Phosphate monthly prices'!FL453</f>
        <v>459.2</v>
      </c>
      <c r="Q45" s="132">
        <v>80.900000000000006</v>
      </c>
      <c r="R45" s="132">
        <v>89.7</v>
      </c>
      <c r="S45" s="153"/>
      <c r="T45" s="144">
        <f>IF(Cockpit_monthly!$H$3=2,($V$5*($V$2+$V$3*(I45/$V$6)+$V$4*(M45/$V$7)))*'Generated data'!$B$6,$V$5*($V$2+$V$3*(I45/$V$6)+$V$4*(M45/$V$7)))</f>
        <v>116.5411076923077</v>
      </c>
      <c r="U45" s="144">
        <f t="shared" si="2"/>
        <v>110</v>
      </c>
      <c r="V45" s="144">
        <f t="shared" si="3"/>
        <v>230</v>
      </c>
      <c r="W45" s="144">
        <f t="shared" si="4"/>
        <v>8.4588923076922953</v>
      </c>
      <c r="X45" s="143"/>
      <c r="Z45" s="46">
        <f t="shared" si="5"/>
        <v>120.80572307692307</v>
      </c>
      <c r="AA45" s="46"/>
      <c r="AB45" s="46"/>
      <c r="AC45" s="46">
        <f t="shared" si="6"/>
        <v>-1.8057230769230728</v>
      </c>
      <c r="AE45" s="46">
        <f t="shared" si="7"/>
        <v>109.544</v>
      </c>
      <c r="AF45" s="46"/>
      <c r="AG45" s="46"/>
      <c r="AH45" s="46">
        <f t="shared" si="8"/>
        <v>15.456000000000003</v>
      </c>
      <c r="AJ45" s="25"/>
      <c r="AK45" s="162">
        <f>IF(Cockpit_monthly!$H$3=2,($AM$5*($AM$2+$AM$3*(K45/$AM$6)+$AM$4*(N45/$AM$7)))*'Generated data'!$B$6,$AM$5*($AM$2+$AM$3*(K45/$AM$6)+$AM$4*(N45/$AM$7)))</f>
        <v>110.92357692307692</v>
      </c>
      <c r="AL45" s="162">
        <f t="shared" si="9"/>
        <v>110</v>
      </c>
      <c r="AM45" s="162">
        <f t="shared" si="10"/>
        <v>230</v>
      </c>
      <c r="AN45" s="162">
        <f t="shared" si="11"/>
        <v>14.076423076923078</v>
      </c>
      <c r="AO45" s="161"/>
      <c r="AQ45" s="153"/>
      <c r="AR45" s="144">
        <f>IF(Cockpit_monthly!$H$3=2,($AS$5*($AS$2+$AS$3*(J45/$AS$6)+$AS$4*(M45/$AS$7)+$AU$2*Q45/$AU$5+$AU$3*(1-(R45/$AU$6))))*'Generated data'!$B$6,$AS$5*($AS$2+$AS$3*(J45/$AS$6)+$AS$4*(M45/$AS$7)+$AU$2*Q45/$AU$5+$AU$3*(1-(R45/$AU$6))))</f>
        <v>104.03162967032968</v>
      </c>
      <c r="AS45" s="144">
        <f t="shared" si="12"/>
        <v>110</v>
      </c>
      <c r="AT45" s="144">
        <f t="shared" si="13"/>
        <v>230</v>
      </c>
      <c r="AU45" s="144">
        <f t="shared" si="14"/>
        <v>20.968370329670321</v>
      </c>
      <c r="AV45" s="143"/>
    </row>
    <row r="46" spans="1:48">
      <c r="A46" s="131" t="str">
        <f t="shared" ref="A46:A77" si="18">_xlfn.CONCAT("Q",C46," ",B46)</f>
        <v>Q3 2024</v>
      </c>
      <c r="B46" s="20">
        <v>2024</v>
      </c>
      <c r="C46" s="20">
        <v>3</v>
      </c>
      <c r="D46" s="20">
        <v>9</v>
      </c>
      <c r="E46" s="47">
        <f>IF(Cockpit_monthly!$H$3=2,('Prices S_ACS'!S274)*'Generated data'!$B$6,'Prices S_ACS'!S274)</f>
        <v>127.5</v>
      </c>
      <c r="F46" s="47">
        <f>'Prices S_ACS'!T274</f>
        <v>103.66666666666667</v>
      </c>
      <c r="G46" s="47">
        <f>'Prices S_ACS'!U274</f>
        <v>106</v>
      </c>
      <c r="H46" s="47">
        <f>'Prices S_ACS'!V274</f>
        <v>127.65</v>
      </c>
      <c r="I46" s="47">
        <f>'Prices S_ACS'!W274</f>
        <v>164.5</v>
      </c>
      <c r="J46" s="47">
        <f>'Prices S_ACS'!X274</f>
        <v>119</v>
      </c>
      <c r="K46" s="47">
        <f t="shared" si="15"/>
        <v>135.15</v>
      </c>
      <c r="L46" s="47">
        <f t="shared" si="16"/>
        <v>119.5</v>
      </c>
      <c r="M46" s="47">
        <f>'Phosphate monthly prices'!BH454</f>
        <v>609.75</v>
      </c>
      <c r="N46" s="47">
        <f t="shared" si="17"/>
        <v>580.31666666666672</v>
      </c>
      <c r="O46" s="47">
        <f>'Phosphate monthly prices'!EE454</f>
        <v>611.25</v>
      </c>
      <c r="P46" s="47">
        <f>'Phosphate monthly prices'!FL454</f>
        <v>458</v>
      </c>
      <c r="Q46" s="132">
        <v>80.599999999999994</v>
      </c>
      <c r="R46" s="132">
        <v>89.6</v>
      </c>
      <c r="S46" s="153"/>
      <c r="T46" s="144">
        <f>IF(Cockpit_monthly!$H$3=2,($V$5*($V$2+$V$3*(I46/$V$6)+$V$4*(M46/$V$7)))*'Generated data'!$B$6,$V$5*($V$2+$V$3*(I46/$V$6)+$V$4*(M46/$V$7)))</f>
        <v>117.74823076923076</v>
      </c>
      <c r="U46" s="144">
        <f t="shared" ref="U46:U77" si="19">$V$10</f>
        <v>110</v>
      </c>
      <c r="V46" s="144">
        <f t="shared" ref="V46:V77" si="20">$V$11</f>
        <v>230</v>
      </c>
      <c r="W46" s="144">
        <f t="shared" ref="W46:W77" si="21">E46-T46</f>
        <v>9.7517692307692414</v>
      </c>
      <c r="X46" s="143"/>
      <c r="Z46" s="46">
        <f t="shared" si="5"/>
        <v>123.58669230769232</v>
      </c>
      <c r="AA46" s="46"/>
      <c r="AB46" s="46"/>
      <c r="AC46" s="46">
        <f t="shared" ref="AC46:AC77" si="22">J46-Z46</f>
        <v>-4.5866923076923172</v>
      </c>
      <c r="AE46" s="46">
        <f t="shared" si="7"/>
        <v>110.4375</v>
      </c>
      <c r="AF46" s="46"/>
      <c r="AG46" s="46"/>
      <c r="AH46" s="46">
        <f t="shared" ref="AH46:AH77" si="23">E46-AE46</f>
        <v>17.0625</v>
      </c>
      <c r="AJ46" s="25"/>
      <c r="AK46" s="162">
        <f>IF(Cockpit_monthly!$H$3=2,($AM$5*($AM$2+$AM$3*(K46/$AM$6)+$AM$4*(N46/$AM$7)))*'Generated data'!$B$6,$AM$5*($AM$2+$AM$3*(K46/$AM$6)+$AM$4*(N46/$AM$7)))</f>
        <v>112.20273589743591</v>
      </c>
      <c r="AL46" s="162">
        <f t="shared" ref="AL46:AL77" si="24">$AM$10</f>
        <v>110</v>
      </c>
      <c r="AM46" s="162">
        <f t="shared" ref="AM46:AM77" si="25">$AM$11</f>
        <v>230</v>
      </c>
      <c r="AN46" s="162">
        <f t="shared" ref="AN46:AN77" si="26">E46-AK46</f>
        <v>15.297264102564085</v>
      </c>
      <c r="AO46" s="161"/>
      <c r="AQ46" s="153"/>
      <c r="AR46" s="144">
        <f>IF(Cockpit_monthly!$H$3=2,($AS$5*($AS$2+$AS$3*(J46/$AS$6)+$AS$4*(M46/$AS$7)+$AU$2*Q46/$AU$5+$AU$3*(1-(R46/$AU$6))))*'Generated data'!$B$6,$AS$5*($AS$2+$AS$3*(J46/$AS$6)+$AS$4*(M46/$AS$7)+$AU$2*Q46/$AU$5+$AU$3*(1-(R46/$AU$6))))</f>
        <v>104.4485054945055</v>
      </c>
      <c r="AS46" s="144">
        <f t="shared" ref="AS46:AS77" si="27">$AS$10</f>
        <v>110</v>
      </c>
      <c r="AT46" s="144">
        <f t="shared" ref="AT46:AT77" si="28">$AS$11</f>
        <v>230</v>
      </c>
      <c r="AU46" s="144">
        <f t="shared" ref="AU46:AU77" si="29">E46-AR46</f>
        <v>23.051494505494503</v>
      </c>
      <c r="AV46" s="143"/>
    </row>
    <row r="47" spans="1:48">
      <c r="A47" s="131" t="str">
        <f t="shared" si="18"/>
        <v>Q4 2024</v>
      </c>
      <c r="B47" s="20">
        <v>2024</v>
      </c>
      <c r="C47" s="20">
        <v>4</v>
      </c>
      <c r="D47" s="20">
        <v>10</v>
      </c>
      <c r="E47" s="47">
        <f>IF(Cockpit_monthly!$H$3=2,('Prices S_ACS'!S275)*'Generated data'!$B$6,'Prices S_ACS'!S275)</f>
        <v>138</v>
      </c>
      <c r="F47" s="47">
        <f>'Prices S_ACS'!T275</f>
        <v>120.66666666666667</v>
      </c>
      <c r="G47" s="47">
        <f>'Prices S_ACS'!U275</f>
        <v>107.93333333333334</v>
      </c>
      <c r="H47" s="47">
        <f>'Prices S_ACS'!V275</f>
        <v>130.19999999999999</v>
      </c>
      <c r="I47" s="47">
        <f>'Prices S_ACS'!W275</f>
        <v>170.60000000000002</v>
      </c>
      <c r="J47" s="47">
        <f>'Prices S_ACS'!X275</f>
        <v>119</v>
      </c>
      <c r="K47" s="47">
        <f t="shared" si="15"/>
        <v>149.56666666666666</v>
      </c>
      <c r="L47" s="47">
        <f t="shared" si="16"/>
        <v>119.16666666666667</v>
      </c>
      <c r="M47" s="47">
        <f>'Phosphate monthly prices'!BH455</f>
        <v>615</v>
      </c>
      <c r="N47" s="47">
        <f t="shared" si="17"/>
        <v>600.48333333333335</v>
      </c>
      <c r="O47" s="47">
        <f>'Phosphate monthly prices'!EE455</f>
        <v>615</v>
      </c>
      <c r="P47" s="47">
        <f>'Phosphate monthly prices'!FL455</f>
        <v>455.6</v>
      </c>
      <c r="Q47" s="132">
        <v>81</v>
      </c>
      <c r="R47" s="132">
        <v>89.8</v>
      </c>
      <c r="S47" s="153"/>
      <c r="T47" s="144">
        <f>IF(Cockpit_monthly!$H$3=2,($V$5*($V$2+$V$3*(I47/$V$6)+$V$4*(M47/$V$7)))*'Generated data'!$B$6,$V$5*($V$2+$V$3*(I47/$V$6)+$V$4*(M47/$V$7)))</f>
        <v>118.49538461538461</v>
      </c>
      <c r="U47" s="144">
        <f t="shared" si="19"/>
        <v>110</v>
      </c>
      <c r="V47" s="144">
        <f t="shared" si="20"/>
        <v>230</v>
      </c>
      <c r="W47" s="144">
        <f t="shared" si="21"/>
        <v>19.504615384615391</v>
      </c>
      <c r="X47" s="143"/>
      <c r="Z47" s="46">
        <f t="shared" si="5"/>
        <v>125.36615384615385</v>
      </c>
      <c r="AA47" s="46"/>
      <c r="AB47" s="46"/>
      <c r="AC47" s="46">
        <f t="shared" si="22"/>
        <v>-6.3661538461538498</v>
      </c>
      <c r="AE47" s="46">
        <f t="shared" si="7"/>
        <v>110.98299999999999</v>
      </c>
      <c r="AF47" s="46"/>
      <c r="AG47" s="46"/>
      <c r="AH47" s="46">
        <f t="shared" si="23"/>
        <v>27.01700000000001</v>
      </c>
      <c r="AJ47" s="25"/>
      <c r="AK47" s="162">
        <f>IF(Cockpit_monthly!$H$3=2,($AM$5*($AM$2+$AM$3*(K47/$AM$6)+$AM$4*(N47/$AM$7)))*'Generated data'!$B$6,$AM$5*($AM$2+$AM$3*(K47/$AM$6)+$AM$4*(N47/$AM$7)))</f>
        <v>113.86627435897438</v>
      </c>
      <c r="AL47" s="162">
        <f t="shared" si="24"/>
        <v>110</v>
      </c>
      <c r="AM47" s="162">
        <f t="shared" si="25"/>
        <v>230</v>
      </c>
      <c r="AN47" s="162">
        <f t="shared" si="26"/>
        <v>24.13372564102562</v>
      </c>
      <c r="AO47" s="161"/>
      <c r="AQ47" s="153"/>
      <c r="AR47" s="144">
        <f>IF(Cockpit_monthly!$H$3=2,($AS$5*($AS$2+$AS$3*(J47/$AS$6)+$AS$4*(M47/$AS$7)+$AU$2*Q47/$AU$5+$AU$3*(1-(R47/$AU$6))))*'Generated data'!$B$6,$AS$5*($AS$2+$AS$3*(J47/$AS$6)+$AS$4*(M47/$AS$7)+$AU$2*Q47/$AU$5+$AU$3*(1-(R47/$AU$6))))</f>
        <v>104.67829670329671</v>
      </c>
      <c r="AS47" s="144">
        <f t="shared" si="27"/>
        <v>110</v>
      </c>
      <c r="AT47" s="144">
        <f t="shared" si="28"/>
        <v>230</v>
      </c>
      <c r="AU47" s="144">
        <f t="shared" si="29"/>
        <v>33.321703296703291</v>
      </c>
      <c r="AV47" s="143"/>
    </row>
    <row r="48" spans="1:48">
      <c r="A48" s="131" t="str">
        <f t="shared" si="18"/>
        <v>Q4 2024</v>
      </c>
      <c r="B48" s="20">
        <v>2024</v>
      </c>
      <c r="C48" s="20">
        <v>4</v>
      </c>
      <c r="D48" s="20">
        <v>11</v>
      </c>
      <c r="E48" s="47">
        <f>IF(Cockpit_monthly!$H$3=2,('Prices S_ACS'!S276)*'Generated data'!$B$6,'Prices S_ACS'!S276)</f>
        <v>150</v>
      </c>
      <c r="F48" s="47">
        <f>'Prices S_ACS'!T276</f>
        <v>123.33333333333333</v>
      </c>
      <c r="G48" s="47">
        <f>'Prices S_ACS'!U276</f>
        <v>114</v>
      </c>
      <c r="H48" s="47">
        <f>'Prices S_ACS'!V276</f>
        <v>135.05000000000001</v>
      </c>
      <c r="I48" s="47">
        <f>'Prices S_ACS'!W276</f>
        <v>183</v>
      </c>
      <c r="J48" s="47">
        <f>'Prices S_ACS'!X276</f>
        <v>150</v>
      </c>
      <c r="K48" s="47">
        <f t="shared" si="15"/>
        <v>163.43333333333334</v>
      </c>
      <c r="L48" s="47">
        <f t="shared" si="16"/>
        <v>119</v>
      </c>
      <c r="M48" s="47">
        <f>'Phosphate monthly prices'!BH456</f>
        <v>612.5</v>
      </c>
      <c r="N48" s="47">
        <f t="shared" si="17"/>
        <v>608.31666666666672</v>
      </c>
      <c r="O48" s="47">
        <f>'Phosphate monthly prices'!EE456</f>
        <v>615</v>
      </c>
      <c r="P48" s="47">
        <f>'Phosphate monthly prices'!FL456</f>
        <v>455</v>
      </c>
      <c r="Q48" s="132">
        <v>82.2</v>
      </c>
      <c r="R48" s="132">
        <v>90.4</v>
      </c>
      <c r="S48" s="153"/>
      <c r="T48" s="144">
        <f>IF(Cockpit_monthly!$H$3=2,($V$5*($V$2+$V$3*(I48/$V$6)+$V$4*(M48/$V$7)))*'Generated data'!$B$6,$V$5*($V$2+$V$3*(I48/$V$6)+$V$4*(M48/$V$7)))</f>
        <v>119.43461538461538</v>
      </c>
      <c r="U48" s="144">
        <f t="shared" si="19"/>
        <v>110</v>
      </c>
      <c r="V48" s="144">
        <f t="shared" si="20"/>
        <v>230</v>
      </c>
      <c r="W48" s="144">
        <f t="shared" si="21"/>
        <v>30.565384615384616</v>
      </c>
      <c r="X48" s="143"/>
      <c r="Z48" s="46">
        <f t="shared" si="5"/>
        <v>128.40384615384616</v>
      </c>
      <c r="AA48" s="46"/>
      <c r="AB48" s="46"/>
      <c r="AC48" s="46">
        <f t="shared" si="22"/>
        <v>21.59615384615384</v>
      </c>
      <c r="AE48" s="46">
        <f t="shared" si="7"/>
        <v>111.565</v>
      </c>
      <c r="AF48" s="46"/>
      <c r="AG48" s="46"/>
      <c r="AH48" s="46">
        <f t="shared" si="23"/>
        <v>38.435000000000002</v>
      </c>
      <c r="AJ48" s="25"/>
      <c r="AK48" s="162">
        <f>IF(Cockpit_monthly!$H$3=2,($AM$5*($AM$2+$AM$3*(K48/$AM$6)+$AM$4*(N48/$AM$7)))*'Generated data'!$B$6,$AM$5*($AM$2+$AM$3*(K48/$AM$6)+$AM$4*(N48/$AM$7)))</f>
        <v>115.21194102564102</v>
      </c>
      <c r="AL48" s="162">
        <f t="shared" si="24"/>
        <v>110</v>
      </c>
      <c r="AM48" s="162">
        <f t="shared" si="25"/>
        <v>230</v>
      </c>
      <c r="AN48" s="162">
        <f t="shared" si="26"/>
        <v>34.788058974358975</v>
      </c>
      <c r="AO48" s="161"/>
      <c r="AQ48" s="153"/>
      <c r="AR48" s="144">
        <f>IF(Cockpit_monthly!$H$3=2,($AS$5*($AS$2+$AS$3*(J48/$AS$6)+$AS$4*(M48/$AS$7)+$AU$2*Q48/$AU$5+$AU$3*(1-(R48/$AU$6))))*'Generated data'!$B$6,$AS$5*($AS$2+$AS$3*(J48/$AS$6)+$AS$4*(M48/$AS$7)+$AU$2*Q48/$AU$5+$AU$3*(1-(R48/$AU$6))))</f>
        <v>105.87620879120878</v>
      </c>
      <c r="AS48" s="144">
        <f t="shared" si="27"/>
        <v>110</v>
      </c>
      <c r="AT48" s="144">
        <f t="shared" si="28"/>
        <v>230</v>
      </c>
      <c r="AU48" s="144">
        <f t="shared" si="29"/>
        <v>44.123791208791218</v>
      </c>
      <c r="AV48" s="143"/>
    </row>
    <row r="49" spans="1:48">
      <c r="A49" s="131" t="str">
        <f t="shared" si="18"/>
        <v>Q4 2024</v>
      </c>
      <c r="B49" s="20">
        <v>2024</v>
      </c>
      <c r="C49" s="20">
        <v>4</v>
      </c>
      <c r="D49" s="20">
        <v>12</v>
      </c>
      <c r="E49" s="47">
        <f>IF(Cockpit_monthly!$H$3=2,('Prices S_ACS'!S277)*'Generated data'!$B$6,'Prices S_ACS'!S277)</f>
        <v>150</v>
      </c>
      <c r="F49" s="47">
        <f>'Prices S_ACS'!T277</f>
        <v>118</v>
      </c>
      <c r="G49" s="47">
        <f>'Prices S_ACS'!U277</f>
        <v>91.833333333333329</v>
      </c>
      <c r="H49" s="47">
        <f>'Prices S_ACS'!V277</f>
        <v>112.41666666666666</v>
      </c>
      <c r="I49" s="47">
        <f>'Prices S_ACS'!W277</f>
        <v>191.83333333333334</v>
      </c>
      <c r="J49" s="47">
        <f>'Prices S_ACS'!X277</f>
        <v>150</v>
      </c>
      <c r="K49" s="47">
        <f t="shared" ref="K49:K80" si="30">AVERAGE(I46:I48)</f>
        <v>172.70000000000002</v>
      </c>
      <c r="L49" s="47">
        <f t="shared" ref="L49:L80" si="31">AVERAGE(J46:J48)</f>
        <v>129.33333333333334</v>
      </c>
      <c r="M49" s="47">
        <f>'Phosphate monthly prices'!BH457</f>
        <v>600</v>
      </c>
      <c r="N49" s="47">
        <f t="shared" ref="N49:N80" si="32">AVERAGE(M46:M48)</f>
        <v>612.41666666666663</v>
      </c>
      <c r="O49" s="47">
        <f>'Phosphate monthly prices'!EE457</f>
        <v>605</v>
      </c>
      <c r="P49" s="47">
        <f>'Phosphate monthly prices'!FL457</f>
        <v>448</v>
      </c>
      <c r="Q49" s="132">
        <v>83.7</v>
      </c>
      <c r="R49" s="132">
        <v>91.2</v>
      </c>
      <c r="S49" s="153"/>
      <c r="T49" s="144">
        <f>IF(Cockpit_monthly!$H$3=2,($V$5*($V$2+$V$3*(I49/$V$6)+$V$4*(M49/$V$7)))*'Generated data'!$B$6,$V$5*($V$2+$V$3*(I49/$V$6)+$V$4*(M49/$V$7)))</f>
        <v>119.63205128205128</v>
      </c>
      <c r="U49" s="144">
        <f t="shared" si="19"/>
        <v>110</v>
      </c>
      <c r="V49" s="144">
        <f t="shared" si="20"/>
        <v>230</v>
      </c>
      <c r="W49" s="144">
        <f t="shared" si="21"/>
        <v>30.367948717948721</v>
      </c>
      <c r="X49" s="143"/>
      <c r="Z49" s="46">
        <f t="shared" si="5"/>
        <v>130.09615384615384</v>
      </c>
      <c r="AA49" s="46"/>
      <c r="AB49" s="46"/>
      <c r="AC49" s="46">
        <f t="shared" si="22"/>
        <v>19.90384615384616</v>
      </c>
      <c r="AE49" s="46">
        <f t="shared" si="7"/>
        <v>111.55083333333333</v>
      </c>
      <c r="AF49" s="46"/>
      <c r="AG49" s="46"/>
      <c r="AH49" s="46">
        <f t="shared" si="23"/>
        <v>38.44916666666667</v>
      </c>
      <c r="AJ49" s="25"/>
      <c r="AK49" s="162">
        <f>IF(Cockpit_monthly!$H$3=2,($AM$5*($AM$2+$AM$3*(K49/$AM$6)+$AM$4*(N49/$AM$7)))*'Generated data'!$B$6,$AM$5*($AM$2+$AM$3*(K49/$AM$6)+$AM$4*(N49/$AM$7)))</f>
        <v>116.08624358974359</v>
      </c>
      <c r="AL49" s="162">
        <f t="shared" si="24"/>
        <v>110</v>
      </c>
      <c r="AM49" s="162">
        <f t="shared" si="25"/>
        <v>230</v>
      </c>
      <c r="AN49" s="162">
        <f t="shared" si="26"/>
        <v>33.913756410256411</v>
      </c>
      <c r="AO49" s="161"/>
      <c r="AQ49" s="153"/>
      <c r="AR49" s="144">
        <f>IF(Cockpit_monthly!$H$3=2,($AS$5*($AS$2+$AS$3*(J49/$AS$6)+$AS$4*(M49/$AS$7)+$AU$2*Q49/$AU$5+$AU$3*(1-(R49/$AU$6))))*'Generated data'!$B$6,$AS$5*($AS$2+$AS$3*(J49/$AS$6)+$AS$4*(M49/$AS$7)+$AU$2*Q49/$AU$5+$AU$3*(1-(R49/$AU$6))))</f>
        <v>105.31744505494505</v>
      </c>
      <c r="AS49" s="144">
        <f t="shared" si="27"/>
        <v>110</v>
      </c>
      <c r="AT49" s="144">
        <f t="shared" si="28"/>
        <v>230</v>
      </c>
      <c r="AU49" s="144">
        <f t="shared" si="29"/>
        <v>44.682554945054946</v>
      </c>
      <c r="AV49" s="143"/>
    </row>
    <row r="50" spans="1:48">
      <c r="A50" s="131" t="str">
        <f t="shared" si="18"/>
        <v>Q1 2025</v>
      </c>
      <c r="B50" s="20">
        <v>2025</v>
      </c>
      <c r="C50" s="20">
        <v>1</v>
      </c>
      <c r="D50" s="20">
        <v>1</v>
      </c>
      <c r="E50" s="47">
        <f>IF(Cockpit_monthly!$H$3=2,('Prices S_ACS'!S278)*'Generated data'!$B$6,'Prices S_ACS'!S278)</f>
        <v>150</v>
      </c>
      <c r="F50" s="47">
        <f>'Prices S_ACS'!T278</f>
        <v>132.33333333333334</v>
      </c>
      <c r="G50" s="47">
        <f>'Prices S_ACS'!U278</f>
        <v>118.06666666666666</v>
      </c>
      <c r="H50" s="47">
        <f>'Prices S_ACS'!V278</f>
        <v>132.20000000000002</v>
      </c>
      <c r="I50" s="47">
        <f>'Prices S_ACS'!W278</f>
        <v>197.8</v>
      </c>
      <c r="J50" s="47">
        <f>'Prices S_ACS'!X278</f>
        <v>171</v>
      </c>
      <c r="K50" s="47">
        <f t="shared" si="30"/>
        <v>181.81111111111113</v>
      </c>
      <c r="L50" s="47">
        <f t="shared" si="31"/>
        <v>139.66666666666666</v>
      </c>
      <c r="M50" s="47">
        <f>'Phosphate monthly prices'!BH458</f>
        <v>601</v>
      </c>
      <c r="N50" s="47">
        <f t="shared" si="32"/>
        <v>609.16666666666663</v>
      </c>
      <c r="O50" s="47">
        <f>'Phosphate monthly prices'!EE458</f>
        <v>605</v>
      </c>
      <c r="P50" s="47">
        <f>'Phosphate monthly prices'!FL458</f>
        <v>448</v>
      </c>
      <c r="Q50" s="132">
        <v>99.8</v>
      </c>
      <c r="R50" s="132">
        <v>98.4</v>
      </c>
      <c r="S50" s="153"/>
      <c r="T50" s="144">
        <f>IF(Cockpit_monthly!$H$3=2,($V$5*($V$2+$V$3*(I50/$V$6)+$V$4*(M50/$V$7)))*'Generated data'!$B$6,$V$5*($V$2+$V$3*(I50/$V$6)+$V$4*(M50/$V$7)))</f>
        <v>120.18092307692308</v>
      </c>
      <c r="U50" s="144">
        <f t="shared" si="19"/>
        <v>110</v>
      </c>
      <c r="V50" s="144">
        <f t="shared" si="20"/>
        <v>230</v>
      </c>
      <c r="W50" s="144">
        <f t="shared" si="21"/>
        <v>29.819076923076921</v>
      </c>
      <c r="X50" s="143"/>
      <c r="Z50" s="46">
        <f t="shared" si="5"/>
        <v>131.65476923076923</v>
      </c>
      <c r="AA50" s="46"/>
      <c r="AB50" s="46"/>
      <c r="AC50" s="46">
        <f t="shared" si="22"/>
        <v>39.345230769230767</v>
      </c>
      <c r="AE50" s="46">
        <f t="shared" si="7"/>
        <v>111.919</v>
      </c>
      <c r="AF50" s="46"/>
      <c r="AG50" s="46"/>
      <c r="AH50" s="46">
        <f t="shared" si="23"/>
        <v>38.081000000000003</v>
      </c>
      <c r="AJ50" s="25"/>
      <c r="AK50" s="162">
        <f>IF(Cockpit_monthly!$H$3=2,($AM$5*($AM$2+$AM$3*(K50/$AM$6)+$AM$4*(N50/$AM$7)))*'Generated data'!$B$6,$AM$5*($AM$2+$AM$3*(K50/$AM$6)+$AM$4*(N50/$AM$7)))</f>
        <v>116.78568376068375</v>
      </c>
      <c r="AL50" s="162">
        <f t="shared" si="24"/>
        <v>110</v>
      </c>
      <c r="AM50" s="162">
        <f t="shared" si="25"/>
        <v>230</v>
      </c>
      <c r="AN50" s="162">
        <f t="shared" si="26"/>
        <v>33.214316239316247</v>
      </c>
      <c r="AO50" s="161"/>
      <c r="AQ50" s="153"/>
      <c r="AR50" s="144">
        <f>IF(Cockpit_monthly!$H$3=2,($AS$5*($AS$2+$AS$3*(J50/$AS$6)+$AS$4*(M50/$AS$7)+$AU$2*Q50/$AU$5+$AU$3*(1-(R50/$AU$6))))*'Generated data'!$B$6,$AS$5*($AS$2+$AS$3*(J50/$AS$6)+$AS$4*(M50/$AS$7)+$AU$2*Q50/$AU$5+$AU$3*(1-(R50/$AU$6))))</f>
        <v>106.27317582417584</v>
      </c>
      <c r="AS50" s="144">
        <f t="shared" si="27"/>
        <v>110</v>
      </c>
      <c r="AT50" s="144">
        <f t="shared" si="28"/>
        <v>230</v>
      </c>
      <c r="AU50" s="144">
        <f t="shared" si="29"/>
        <v>43.726824175824163</v>
      </c>
      <c r="AV50" s="143"/>
    </row>
    <row r="51" spans="1:48">
      <c r="A51" s="131" t="str">
        <f t="shared" si="18"/>
        <v>Q1 2025</v>
      </c>
      <c r="B51" s="20">
        <v>2025</v>
      </c>
      <c r="C51" s="20">
        <v>1</v>
      </c>
      <c r="D51" s="20">
        <v>2</v>
      </c>
      <c r="E51" s="47">
        <f>IF(Cockpit_monthly!$H$3=2,('Prices S_ACS'!S279)*'Generated data'!$B$6,'Prices S_ACS'!S279)</f>
        <v>150</v>
      </c>
      <c r="F51" s="47">
        <f>'Prices S_ACS'!T279</f>
        <v>125.41666666666667</v>
      </c>
      <c r="G51" s="47">
        <f>'Prices S_ACS'!U279</f>
        <v>114</v>
      </c>
      <c r="H51" s="47">
        <f>'Prices S_ACS'!V279</f>
        <v>125.9</v>
      </c>
      <c r="I51" s="47">
        <f>'Prices S_ACS'!W279</f>
        <v>214</v>
      </c>
      <c r="J51" s="47">
        <f>'Prices S_ACS'!X279</f>
        <v>185</v>
      </c>
      <c r="K51" s="47">
        <f t="shared" si="30"/>
        <v>190.87777777777782</v>
      </c>
      <c r="L51" s="47">
        <f t="shared" si="31"/>
        <v>157</v>
      </c>
      <c r="M51" s="47">
        <f>'Phosphate monthly prices'!BH459</f>
        <v>616.75</v>
      </c>
      <c r="N51" s="47">
        <f t="shared" si="32"/>
        <v>604.5</v>
      </c>
      <c r="O51" s="47">
        <f>'Phosphate monthly prices'!EE459</f>
        <v>611.5</v>
      </c>
      <c r="P51" s="47">
        <f>'Phosphate monthly prices'!FL459</f>
        <v>448</v>
      </c>
      <c r="Q51" s="132">
        <v>97.2</v>
      </c>
      <c r="R51" s="132">
        <v>97.1</v>
      </c>
      <c r="S51" s="153"/>
      <c r="T51" s="144">
        <f>IF(Cockpit_monthly!$H$3=2,($V$5*($V$2+$V$3*(I51/$V$6)+$V$4*(M51/$V$7)))*'Generated data'!$B$6,$V$5*($V$2+$V$3*(I51/$V$6)+$V$4*(M51/$V$7)))</f>
        <v>122.24469230769232</v>
      </c>
      <c r="U51" s="144">
        <f t="shared" si="19"/>
        <v>110</v>
      </c>
      <c r="V51" s="144">
        <f t="shared" si="20"/>
        <v>230</v>
      </c>
      <c r="W51" s="144">
        <f t="shared" si="21"/>
        <v>27.755307692307682</v>
      </c>
      <c r="X51" s="143"/>
      <c r="Z51" s="46">
        <f t="shared" si="5"/>
        <v>136.46007692307691</v>
      </c>
      <c r="AA51" s="46"/>
      <c r="AB51" s="46"/>
      <c r="AC51" s="46">
        <f t="shared" si="22"/>
        <v>48.539923076923088</v>
      </c>
      <c r="AE51" s="46">
        <f t="shared" si="7"/>
        <v>113.44000000000001</v>
      </c>
      <c r="AF51" s="46"/>
      <c r="AG51" s="46"/>
      <c r="AH51" s="46">
        <f t="shared" si="23"/>
        <v>36.559999999999988</v>
      </c>
      <c r="AJ51" s="25"/>
      <c r="AK51" s="162">
        <f>IF(Cockpit_monthly!$H$3=2,($AM$5*($AM$2+$AM$3*(K51/$AM$6)+$AM$4*(N51/$AM$7)))*'Generated data'!$B$6,$AM$5*($AM$2+$AM$3*(K51/$AM$6)+$AM$4*(N51/$AM$7)))</f>
        <v>117.45019658119658</v>
      </c>
      <c r="AL51" s="162">
        <f t="shared" si="24"/>
        <v>110</v>
      </c>
      <c r="AM51" s="162">
        <f t="shared" si="25"/>
        <v>230</v>
      </c>
      <c r="AN51" s="162">
        <f t="shared" si="26"/>
        <v>32.549803418803421</v>
      </c>
      <c r="AO51" s="161"/>
      <c r="AQ51" s="153"/>
      <c r="AR51" s="144">
        <f>IF(Cockpit_monthly!$H$3=2,($AS$5*($AS$2+$AS$3*(J51/$AS$6)+$AS$4*(M51/$AS$7)+$AU$2*Q51/$AU$5+$AU$3*(1-(R51/$AU$6))))*'Generated data'!$B$6,$AS$5*($AS$2+$AS$3*(J51/$AS$6)+$AS$4*(M51/$AS$7)+$AU$2*Q51/$AU$5+$AU$3*(1-(R51/$AU$6))))</f>
        <v>107.56634065934065</v>
      </c>
      <c r="AS51" s="144">
        <f t="shared" si="27"/>
        <v>110</v>
      </c>
      <c r="AT51" s="144">
        <f t="shared" si="28"/>
        <v>230</v>
      </c>
      <c r="AU51" s="144">
        <f t="shared" si="29"/>
        <v>42.433659340659347</v>
      </c>
      <c r="AV51" s="143"/>
    </row>
    <row r="52" spans="1:48">
      <c r="A52" s="131" t="str">
        <f t="shared" si="18"/>
        <v>Q1 2025</v>
      </c>
      <c r="B52" s="20">
        <v>2025</v>
      </c>
      <c r="C52" s="20">
        <v>1</v>
      </c>
      <c r="D52" s="20">
        <v>3</v>
      </c>
      <c r="E52" s="47">
        <f>IF(Cockpit_monthly!$H$3=2,('Prices S_ACS'!S280)*'Generated data'!$B$6,'Prices S_ACS'!S280)</f>
        <v>117.5</v>
      </c>
      <c r="F52" s="47">
        <f>'Prices S_ACS'!T280</f>
        <v>85.75</v>
      </c>
      <c r="G52" s="47">
        <f>'Prices S_ACS'!U280</f>
        <v>109.83333333333333</v>
      </c>
      <c r="H52" s="47">
        <f>'Prices S_ACS'!V280</f>
        <v>133.30000000000001</v>
      </c>
      <c r="I52" s="47">
        <f>'Prices S_ACS'!W280</f>
        <v>288.75</v>
      </c>
      <c r="J52" s="47">
        <f>'Prices S_ACS'!X280</f>
        <v>185</v>
      </c>
      <c r="K52" s="47">
        <f t="shared" si="30"/>
        <v>201.21111111111111</v>
      </c>
      <c r="L52" s="47">
        <f t="shared" si="31"/>
        <v>168.66666666666666</v>
      </c>
      <c r="M52" s="47">
        <f>'Phosphate monthly prices'!BH460</f>
        <v>626.75</v>
      </c>
      <c r="N52" s="47">
        <f t="shared" si="32"/>
        <v>605.91666666666663</v>
      </c>
      <c r="O52" s="47">
        <f>'Phosphate monthly prices'!EE460</f>
        <v>623.5</v>
      </c>
      <c r="P52" s="47">
        <f>'Phosphate monthly prices'!FL460</f>
        <v>454.25</v>
      </c>
      <c r="Q52" s="132">
        <v>93.9</v>
      </c>
      <c r="R52" s="132">
        <v>95.4</v>
      </c>
      <c r="S52" s="153"/>
      <c r="T52" s="144">
        <f>IF(Cockpit_monthly!$H$3=2,($V$5*($V$2+$V$3*(I52/$V$6)+$V$4*(M52/$V$7)))*'Generated data'!$B$6,$V$5*($V$2+$V$3*(I52/$V$6)+$V$4*(M52/$V$7)))</f>
        <v>129.00969230769232</v>
      </c>
      <c r="U52" s="144">
        <f t="shared" si="19"/>
        <v>110</v>
      </c>
      <c r="V52" s="144">
        <f t="shared" si="20"/>
        <v>230</v>
      </c>
      <c r="W52" s="144">
        <f t="shared" si="21"/>
        <v>-11.509692307692319</v>
      </c>
      <c r="X52" s="143"/>
      <c r="Z52" s="46">
        <f t="shared" si="5"/>
        <v>155.87507692307696</v>
      </c>
      <c r="AA52" s="46"/>
      <c r="AB52" s="46"/>
      <c r="AC52" s="46">
        <f t="shared" si="22"/>
        <v>29.124923076923039</v>
      </c>
      <c r="AE52" s="46">
        <f t="shared" si="7"/>
        <v>117.95125</v>
      </c>
      <c r="AF52" s="46"/>
      <c r="AG52" s="46"/>
      <c r="AH52" s="46">
        <f t="shared" si="23"/>
        <v>-0.45125000000000171</v>
      </c>
      <c r="AJ52" s="25"/>
      <c r="AK52" s="162">
        <f>IF(Cockpit_monthly!$H$3=2,($AM$5*($AM$2+$AM$3*(K52/$AM$6)+$AM$4*(N52/$AM$7)))*'Generated data'!$B$6,$AM$5*($AM$2+$AM$3*(K52/$AM$6)+$AM$4*(N52/$AM$7)))</f>
        <v>118.35572222222223</v>
      </c>
      <c r="AL52" s="162">
        <f t="shared" si="24"/>
        <v>110</v>
      </c>
      <c r="AM52" s="162">
        <f t="shared" si="25"/>
        <v>230</v>
      </c>
      <c r="AN52" s="162">
        <f t="shared" si="26"/>
        <v>-0.85572222222222649</v>
      </c>
      <c r="AO52" s="161"/>
      <c r="AQ52" s="153"/>
      <c r="AR52" s="144">
        <f>IF(Cockpit_monthly!$H$3=2,($AS$5*($AS$2+$AS$3*(J52/$AS$6)+$AS$4*(M52/$AS$7)+$AU$2*Q52/$AU$5+$AU$3*(1-(R52/$AU$6))))*'Generated data'!$B$6,$AS$5*($AS$2+$AS$3*(J52/$AS$6)+$AS$4*(M52/$AS$7)+$AU$2*Q52/$AU$5+$AU$3*(1-(R52/$AU$6))))</f>
        <v>108.02054395604395</v>
      </c>
      <c r="AS52" s="144">
        <f t="shared" si="27"/>
        <v>110</v>
      </c>
      <c r="AT52" s="144">
        <f t="shared" si="28"/>
        <v>230</v>
      </c>
      <c r="AU52" s="144">
        <f t="shared" si="29"/>
        <v>9.4794560439560485</v>
      </c>
      <c r="AV52" s="143"/>
    </row>
    <row r="53" spans="1:48">
      <c r="A53" s="131" t="str">
        <f t="shared" si="18"/>
        <v>Q2 2025</v>
      </c>
      <c r="B53" s="20">
        <v>2025</v>
      </c>
      <c r="C53" s="20">
        <v>2</v>
      </c>
      <c r="D53" s="20">
        <v>4</v>
      </c>
      <c r="E53" s="47">
        <f>IF(Cockpit_monthly!$H$3=2,('Prices S_ACS'!S281)*'Generated data'!$B$6,'Prices S_ACS'!S281)</f>
        <v>121.25</v>
      </c>
      <c r="F53" s="47">
        <f>'Prices S_ACS'!T281</f>
        <v>110.5</v>
      </c>
      <c r="G53" s="47">
        <f>'Prices S_ACS'!U281</f>
        <v>112.58333333333333</v>
      </c>
      <c r="H53" s="47">
        <f>'Prices S_ACS'!V281</f>
        <v>139.64999999999998</v>
      </c>
      <c r="I53" s="47">
        <f>'Prices S_ACS'!W281</f>
        <v>312</v>
      </c>
      <c r="J53" s="47">
        <f>'Prices S_ACS'!X281</f>
        <v>268</v>
      </c>
      <c r="K53" s="47">
        <f t="shared" si="30"/>
        <v>233.51666666666665</v>
      </c>
      <c r="L53" s="47">
        <f t="shared" si="31"/>
        <v>180.33333333333334</v>
      </c>
      <c r="M53" s="47">
        <f>'Phosphate monthly prices'!BH461</f>
        <v>657.75</v>
      </c>
      <c r="N53" s="47">
        <f t="shared" si="32"/>
        <v>614.83333333333337</v>
      </c>
      <c r="O53" s="47">
        <f>'Phosphate monthly prices'!EE461</f>
        <v>661.75</v>
      </c>
      <c r="P53" s="47">
        <f>'Phosphate monthly prices'!FL461</f>
        <v>472.75</v>
      </c>
      <c r="Q53" s="132">
        <v>90</v>
      </c>
      <c r="R53" s="132">
        <v>93.3</v>
      </c>
      <c r="S53" s="153"/>
      <c r="T53" s="144">
        <f>IF(Cockpit_monthly!$H$3=2,($V$5*($V$2+$V$3*(I53/$V$6)+$V$4*(M53/$V$7)))*'Generated data'!$B$6,$V$5*($V$2+$V$3*(I53/$V$6)+$V$4*(M53/$V$7)))</f>
        <v>132.34100000000001</v>
      </c>
      <c r="U53" s="144">
        <f t="shared" si="19"/>
        <v>110</v>
      </c>
      <c r="V53" s="144">
        <f t="shared" si="20"/>
        <v>230</v>
      </c>
      <c r="W53" s="144">
        <f t="shared" si="21"/>
        <v>-11.091000000000008</v>
      </c>
      <c r="X53" s="143"/>
      <c r="Z53" s="46">
        <f t="shared" si="5"/>
        <v>163.14099999999999</v>
      </c>
      <c r="AA53" s="46"/>
      <c r="AB53" s="46"/>
      <c r="AC53" s="46">
        <f t="shared" si="22"/>
        <v>104.85900000000001</v>
      </c>
      <c r="AE53" s="46">
        <f t="shared" si="7"/>
        <v>120.46999999999998</v>
      </c>
      <c r="AF53" s="46"/>
      <c r="AG53" s="46"/>
      <c r="AH53" s="46">
        <f t="shared" si="23"/>
        <v>0.78000000000001535</v>
      </c>
      <c r="AJ53" s="25"/>
      <c r="AK53" s="162">
        <f>IF(Cockpit_monthly!$H$3=2,($AM$5*($AM$2+$AM$3*(K53/$AM$6)+$AM$4*(N53/$AM$7)))*'Generated data'!$B$6,$AM$5*($AM$2+$AM$3*(K53/$AM$6)+$AM$4*(N53/$AM$7)))</f>
        <v>121.28543589743589</v>
      </c>
      <c r="AL53" s="162">
        <f t="shared" si="24"/>
        <v>110</v>
      </c>
      <c r="AM53" s="162">
        <f t="shared" si="25"/>
        <v>230</v>
      </c>
      <c r="AN53" s="162">
        <f t="shared" si="26"/>
        <v>-3.5435897435888819E-2</v>
      </c>
      <c r="AO53" s="161"/>
      <c r="AQ53" s="153"/>
      <c r="AR53" s="144">
        <f>IF(Cockpit_monthly!$H$3=2,($AS$5*($AS$2+$AS$3*(J53/$AS$6)+$AS$4*(M53/$AS$7)+$AU$2*Q53/$AU$5+$AU$3*(1-(R53/$AU$6))))*'Generated data'!$B$6,$AS$5*($AS$2+$AS$3*(J53/$AS$6)+$AS$4*(M53/$AS$7)+$AU$2*Q53/$AU$5+$AU$3*(1-(R53/$AU$6))))</f>
        <v>112.92056043956043</v>
      </c>
      <c r="AS53" s="144">
        <f t="shared" si="27"/>
        <v>110</v>
      </c>
      <c r="AT53" s="144">
        <f t="shared" si="28"/>
        <v>230</v>
      </c>
      <c r="AU53" s="144">
        <f t="shared" si="29"/>
        <v>8.3294395604395675</v>
      </c>
      <c r="AV53" s="143"/>
    </row>
    <row r="54" spans="1:48">
      <c r="A54" s="131" t="str">
        <f t="shared" si="18"/>
        <v>Q2 2025</v>
      </c>
      <c r="B54" s="20">
        <v>2025</v>
      </c>
      <c r="C54" s="20">
        <v>2</v>
      </c>
      <c r="D54" s="20">
        <v>5</v>
      </c>
      <c r="E54" s="47">
        <f>IF(Cockpit_monthly!$H$3=2,('Prices S_ACS'!S282)*'Generated data'!$B$6,'Prices S_ACS'!S282)</f>
        <v>153</v>
      </c>
      <c r="F54" s="47">
        <f>'Prices S_ACS'!T282</f>
        <v>127.2</v>
      </c>
      <c r="G54" s="47">
        <f>'Prices S_ACS'!U282</f>
        <v>117.13333333333333</v>
      </c>
      <c r="H54" s="47">
        <f>'Prices S_ACS'!V282</f>
        <v>140.19999999999999</v>
      </c>
      <c r="I54" s="47">
        <f>'Prices S_ACS'!W282</f>
        <v>326.8</v>
      </c>
      <c r="J54" s="47">
        <f>'Prices S_ACS'!X282</f>
        <v>268</v>
      </c>
      <c r="K54" s="47">
        <f t="shared" si="30"/>
        <v>271.58333333333331</v>
      </c>
      <c r="L54" s="47">
        <f t="shared" si="31"/>
        <v>212.66666666666666</v>
      </c>
      <c r="M54" s="47">
        <f>'Phosphate monthly prices'!BH462</f>
        <v>701.2</v>
      </c>
      <c r="N54" s="47">
        <f t="shared" si="32"/>
        <v>633.75</v>
      </c>
      <c r="O54" s="47">
        <f>'Phosphate monthly prices'!EE462</f>
        <v>690.4</v>
      </c>
      <c r="P54" s="47">
        <f>'Phosphate monthly prices'!FL462</f>
        <v>490.8</v>
      </c>
      <c r="Q54" s="132">
        <v>86.2</v>
      </c>
      <c r="R54" s="132">
        <v>91.3</v>
      </c>
      <c r="S54" s="153"/>
      <c r="T54" s="144">
        <f>IF(Cockpit_monthly!$H$3=2,($V$5*($V$2+$V$3*(I54/$V$6)+$V$4*(M54/$V$7)))*'Generated data'!$B$6,$V$5*($V$2+$V$3*(I54/$V$6)+$V$4*(M54/$V$7)))</f>
        <v>135.50510769230769</v>
      </c>
      <c r="U54" s="144">
        <f t="shared" si="19"/>
        <v>110</v>
      </c>
      <c r="V54" s="144">
        <f t="shared" si="20"/>
        <v>230</v>
      </c>
      <c r="W54" s="144">
        <f t="shared" si="21"/>
        <v>17.494892307692311</v>
      </c>
      <c r="X54" s="143"/>
      <c r="Z54" s="46">
        <f t="shared" si="5"/>
        <v>168.80972307692309</v>
      </c>
      <c r="AA54" s="46"/>
      <c r="AB54" s="46"/>
      <c r="AC54" s="46">
        <f t="shared" si="22"/>
        <v>99.190276923076908</v>
      </c>
      <c r="AE54" s="46">
        <f t="shared" si="7"/>
        <v>123.02199999999999</v>
      </c>
      <c r="AF54" s="46"/>
      <c r="AG54" s="46"/>
      <c r="AH54" s="46">
        <f t="shared" si="23"/>
        <v>29.978000000000009</v>
      </c>
      <c r="AJ54" s="25"/>
      <c r="AK54" s="162">
        <f>IF(Cockpit_monthly!$H$3=2,($AM$5*($AM$2+$AM$3*(K54/$AM$6)+$AM$4*(N54/$AM$7)))*'Generated data'!$B$6,$AM$5*($AM$2+$AM$3*(K54/$AM$6)+$AM$4*(N54/$AM$7)))</f>
        <v>124.92262820512819</v>
      </c>
      <c r="AL54" s="162">
        <f t="shared" si="24"/>
        <v>110</v>
      </c>
      <c r="AM54" s="162">
        <f t="shared" si="25"/>
        <v>230</v>
      </c>
      <c r="AN54" s="162">
        <f t="shared" si="26"/>
        <v>28.077371794871809</v>
      </c>
      <c r="AO54" s="161"/>
      <c r="AQ54" s="153"/>
      <c r="AR54" s="144">
        <f>IF(Cockpit_monthly!$H$3=2,($AS$5*($AS$2+$AS$3*(J54/$AS$6)+$AS$4*(M54/$AS$7)+$AU$2*Q54/$AU$5+$AU$3*(1-(R54/$AU$6))))*'Generated data'!$B$6,$AS$5*($AS$2+$AS$3*(J54/$AS$6)+$AS$4*(M54/$AS$7)+$AU$2*Q54/$AU$5+$AU$3*(1-(R54/$AU$6))))</f>
        <v>114.85230549450547</v>
      </c>
      <c r="AS54" s="144">
        <f t="shared" si="27"/>
        <v>110</v>
      </c>
      <c r="AT54" s="144">
        <f t="shared" si="28"/>
        <v>230</v>
      </c>
      <c r="AU54" s="144">
        <f t="shared" si="29"/>
        <v>38.147694505494528</v>
      </c>
      <c r="AV54" s="143"/>
    </row>
    <row r="55" spans="1:48">
      <c r="A55" s="131" t="str">
        <f t="shared" si="18"/>
        <v>Q2 2025</v>
      </c>
      <c r="B55" s="20">
        <v>2025</v>
      </c>
      <c r="C55" s="20">
        <v>2</v>
      </c>
      <c r="D55" s="20">
        <v>6</v>
      </c>
      <c r="E55" s="47">
        <f>IF(Cockpit_monthly!$H$3=2,('Prices S_ACS'!S283)*'Generated data'!$B$6,'Prices S_ACS'!S283)</f>
        <v>160</v>
      </c>
      <c r="F55" s="47">
        <f>'Prices S_ACS'!T283</f>
        <v>146.25</v>
      </c>
      <c r="G55" s="47">
        <f>'Prices S_ACS'!U283</f>
        <v>116.16666666666667</v>
      </c>
      <c r="H55" s="47">
        <f>'Prices S_ACS'!V283</f>
        <v>152</v>
      </c>
      <c r="I55" s="47">
        <f>'Prices S_ACS'!W283</f>
        <v>307</v>
      </c>
      <c r="J55" s="47">
        <f>'Prices S_ACS'!X283</f>
        <v>268</v>
      </c>
      <c r="K55" s="47">
        <f t="shared" si="30"/>
        <v>309.18333333333334</v>
      </c>
      <c r="L55" s="47">
        <f t="shared" si="31"/>
        <v>240.33333333333334</v>
      </c>
      <c r="M55" s="47">
        <f>'Phosphate monthly prices'!BH463</f>
        <v>739</v>
      </c>
      <c r="N55" s="47">
        <f t="shared" si="32"/>
        <v>661.9</v>
      </c>
      <c r="O55" s="47">
        <f>'Phosphate monthly prices'!EE463</f>
        <v>734.5</v>
      </c>
      <c r="P55" s="47">
        <f>'Phosphate monthly prices'!FL463</f>
        <v>553</v>
      </c>
      <c r="Q55" s="132">
        <v>83.2</v>
      </c>
      <c r="R55" s="132">
        <v>89.7</v>
      </c>
      <c r="S55" s="153"/>
      <c r="T55" s="144">
        <f>IF(Cockpit_monthly!$H$3=2,($V$5*($V$2+$V$3*(I55/$V$6)+$V$4*(M55/$V$7)))*'Generated data'!$B$6,$V$5*($V$2+$V$3*(I55/$V$6)+$V$4*(M55/$V$7)))</f>
        <v>135.49292307692309</v>
      </c>
      <c r="U55" s="144">
        <f t="shared" si="19"/>
        <v>110</v>
      </c>
      <c r="V55" s="144">
        <f t="shared" si="20"/>
        <v>230</v>
      </c>
      <c r="W55" s="144">
        <f t="shared" si="21"/>
        <v>24.507076923076909</v>
      </c>
      <c r="X55" s="143"/>
      <c r="Z55" s="46">
        <f t="shared" si="5"/>
        <v>165.44676923076923</v>
      </c>
      <c r="AA55" s="46"/>
      <c r="AB55" s="46"/>
      <c r="AC55" s="46">
        <f t="shared" si="22"/>
        <v>102.55323076923077</v>
      </c>
      <c r="AE55" s="46">
        <f t="shared" si="7"/>
        <v>123.44499999999999</v>
      </c>
      <c r="AF55" s="46"/>
      <c r="AG55" s="46"/>
      <c r="AH55" s="46">
        <f t="shared" si="23"/>
        <v>36.555000000000007</v>
      </c>
      <c r="AJ55" s="25"/>
      <c r="AK55" s="162">
        <f>IF(Cockpit_monthly!$H$3=2,($AM$5*($AM$2+$AM$3*(K55/$AM$6)+$AM$4*(N55/$AM$7)))*'Generated data'!$B$6,$AM$5*($AM$2+$AM$3*(K55/$AM$6)+$AM$4*(N55/$AM$7)))</f>
        <v>128.72346666666667</v>
      </c>
      <c r="AL55" s="162">
        <f t="shared" si="24"/>
        <v>110</v>
      </c>
      <c r="AM55" s="162">
        <f t="shared" si="25"/>
        <v>230</v>
      </c>
      <c r="AN55" s="162">
        <f t="shared" si="26"/>
        <v>31.276533333333333</v>
      </c>
      <c r="AO55" s="161"/>
      <c r="AQ55" s="153"/>
      <c r="AR55" s="144">
        <f>IF(Cockpit_monthly!$H$3=2,($AS$5*($AS$2+$AS$3*(J55/$AS$6)+$AS$4*(M55/$AS$7)+$AU$2*Q55/$AU$5+$AU$3*(1-(R55/$AU$6))))*'Generated data'!$B$6,$AS$5*($AS$2+$AS$3*(J55/$AS$6)+$AS$4*(M55/$AS$7)+$AU$2*Q55/$AU$5+$AU$3*(1-(R55/$AU$6))))</f>
        <v>116.53303296703297</v>
      </c>
      <c r="AS55" s="144">
        <f t="shared" si="27"/>
        <v>110</v>
      </c>
      <c r="AT55" s="144">
        <f t="shared" si="28"/>
        <v>230</v>
      </c>
      <c r="AU55" s="144">
        <f t="shared" si="29"/>
        <v>43.466967032967034</v>
      </c>
      <c r="AV55" s="143"/>
    </row>
    <row r="56" spans="1:48">
      <c r="A56" s="131" t="str">
        <f t="shared" si="18"/>
        <v>Q3 2025</v>
      </c>
      <c r="B56" s="20">
        <v>2025</v>
      </c>
      <c r="C56" s="20">
        <v>3</v>
      </c>
      <c r="D56" s="20">
        <v>7</v>
      </c>
      <c r="E56" s="47">
        <f>IF(Cockpit_monthly!$H$3=2,('Prices S_ACS'!S284)*'Generated data'!$B$6,'Prices S_ACS'!S284)</f>
        <v>170</v>
      </c>
      <c r="F56" s="47">
        <f>'Prices S_ACS'!T284</f>
        <v>138.66666666666666</v>
      </c>
      <c r="G56" s="47">
        <f>'Prices S_ACS'!U284</f>
        <v>119.60000000000001</v>
      </c>
      <c r="H56" s="47">
        <f>'Prices S_ACS'!V284</f>
        <v>155.04000000000002</v>
      </c>
      <c r="I56" s="47">
        <f>'Prices S_ACS'!W284</f>
        <v>295</v>
      </c>
      <c r="J56" s="47">
        <f>'Prices S_ACS'!X284</f>
        <v>276</v>
      </c>
      <c r="K56" s="47">
        <f t="shared" si="30"/>
        <v>315.26666666666665</v>
      </c>
      <c r="L56" s="47">
        <f t="shared" si="31"/>
        <v>268</v>
      </c>
      <c r="M56" s="47">
        <f>'Phosphate monthly prices'!BH464</f>
        <v>786.4</v>
      </c>
      <c r="N56" s="47">
        <f t="shared" si="32"/>
        <v>699.31666666666661</v>
      </c>
      <c r="O56" s="47">
        <f>'Phosphate monthly prices'!EE464</f>
        <v>779.4</v>
      </c>
      <c r="P56" s="47">
        <f>'Phosphate monthly prices'!FL464</f>
        <v>586.4</v>
      </c>
      <c r="Q56" s="132">
        <v>81.3</v>
      </c>
      <c r="R56" s="132">
        <v>88.7</v>
      </c>
      <c r="S56" s="153"/>
      <c r="T56" s="144">
        <f>IF(Cockpit_monthly!$H$3=2,($V$5*($V$2+$V$3*(I56/$V$6)+$V$4*(M56/$V$7)))*'Generated data'!$B$6,$V$5*($V$2+$V$3*(I56/$V$6)+$V$4*(M56/$V$7)))</f>
        <v>136.56313846153847</v>
      </c>
      <c r="U56" s="144">
        <f t="shared" si="19"/>
        <v>110</v>
      </c>
      <c r="V56" s="144">
        <f t="shared" si="20"/>
        <v>230</v>
      </c>
      <c r="W56" s="144">
        <f t="shared" si="21"/>
        <v>33.436861538461528</v>
      </c>
      <c r="X56" s="143"/>
      <c r="Z56" s="46">
        <f t="shared" si="5"/>
        <v>164.48621538461535</v>
      </c>
      <c r="AA56" s="46"/>
      <c r="AB56" s="46"/>
      <c r="AC56" s="46">
        <f t="shared" si="22"/>
        <v>111.51378461538465</v>
      </c>
      <c r="AE56" s="46">
        <f t="shared" si="7"/>
        <v>124.681</v>
      </c>
      <c r="AF56" s="46"/>
      <c r="AG56" s="46"/>
      <c r="AH56" s="46">
        <f t="shared" si="23"/>
        <v>45.319000000000003</v>
      </c>
      <c r="AJ56" s="25"/>
      <c r="AK56" s="162">
        <f>IF(Cockpit_monthly!$H$3=2,($AM$5*($AM$2+$AM$3*(K56/$AM$6)+$AM$4*(N56/$AM$7)))*'Generated data'!$B$6,$AM$5*($AM$2+$AM$3*(K56/$AM$6)+$AM$4*(N56/$AM$7)))</f>
        <v>130.06137692307692</v>
      </c>
      <c r="AL56" s="162">
        <f t="shared" si="24"/>
        <v>110</v>
      </c>
      <c r="AM56" s="162">
        <f t="shared" si="25"/>
        <v>230</v>
      </c>
      <c r="AN56" s="162">
        <f t="shared" si="26"/>
        <v>39.938623076923079</v>
      </c>
      <c r="AO56" s="161"/>
      <c r="AQ56" s="153"/>
      <c r="AR56" s="144">
        <f>IF(Cockpit_monthly!$H$3=2,($AS$5*($AS$2+$AS$3*(J56/$AS$6)+$AS$4*(M56/$AS$7)+$AU$2*Q56/$AU$5+$AU$3*(1-(R56/$AU$6))))*'Generated data'!$B$6,$AS$5*($AS$2+$AS$3*(J56/$AS$6)+$AS$4*(M56/$AS$7)+$AU$2*Q56/$AU$5+$AU$3*(1-(R56/$AU$6))))</f>
        <v>118.96706703296702</v>
      </c>
      <c r="AS56" s="144">
        <f t="shared" si="27"/>
        <v>110</v>
      </c>
      <c r="AT56" s="144">
        <f t="shared" si="28"/>
        <v>230</v>
      </c>
      <c r="AU56" s="144">
        <f t="shared" si="29"/>
        <v>51.032932967032977</v>
      </c>
      <c r="AV56" s="143"/>
    </row>
    <row r="57" spans="1:48">
      <c r="A57" s="131" t="str">
        <f t="shared" si="18"/>
        <v>Q3 2025</v>
      </c>
      <c r="B57" s="20">
        <v>2025</v>
      </c>
      <c r="C57" s="20">
        <v>3</v>
      </c>
      <c r="D57" s="20">
        <v>8</v>
      </c>
      <c r="E57" s="47">
        <f>IF(Cockpit_monthly!$H$3=2,('Prices S_ACS'!S285)*'Generated data'!$B$6,'Prices S_ACS'!S285)</f>
        <v>165</v>
      </c>
      <c r="F57" s="47">
        <f>'Prices S_ACS'!T285</f>
        <v>130.91666666666666</v>
      </c>
      <c r="G57" s="47">
        <f>'Prices S_ACS'!U285</f>
        <v>119.87770897832816</v>
      </c>
      <c r="H57" s="47">
        <f>'Prices S_ACS'!V285</f>
        <v>155.4</v>
      </c>
      <c r="I57" s="47">
        <f>'Prices S_ACS'!W285</f>
        <v>310.5</v>
      </c>
      <c r="J57" s="47">
        <f>'Prices S_ACS'!X285</f>
        <v>288</v>
      </c>
      <c r="K57" s="47">
        <f t="shared" si="30"/>
        <v>309.59999999999997</v>
      </c>
      <c r="L57" s="47">
        <f t="shared" si="31"/>
        <v>270.66666666666669</v>
      </c>
      <c r="M57" s="47">
        <f>'Phosphate monthly prices'!BH465</f>
        <v>803.5</v>
      </c>
      <c r="N57" s="47">
        <f t="shared" si="32"/>
        <v>742.19999999999993</v>
      </c>
      <c r="O57" s="47">
        <f>'Phosphate monthly prices'!EE465</f>
        <v>799</v>
      </c>
      <c r="P57" s="47">
        <f>'Phosphate monthly prices'!FL465</f>
        <v>598</v>
      </c>
      <c r="Q57" s="132">
        <v>80.099999999999994</v>
      </c>
      <c r="R57" s="132">
        <v>88.1</v>
      </c>
      <c r="S57" s="153"/>
      <c r="T57" s="144">
        <f>IF(Cockpit_monthly!$H$3=2,($V$5*($V$2+$V$3*(I57/$V$6)+$V$4*(M57/$V$7)))*'Generated data'!$B$6,$V$5*($V$2+$V$3*(I57/$V$6)+$V$4*(M57/$V$7)))</f>
        <v>138.62707692307691</v>
      </c>
      <c r="U57" s="144">
        <f t="shared" si="19"/>
        <v>110</v>
      </c>
      <c r="V57" s="144">
        <f t="shared" si="20"/>
        <v>230</v>
      </c>
      <c r="W57" s="144">
        <f t="shared" si="21"/>
        <v>26.372923076923087</v>
      </c>
      <c r="X57" s="143"/>
      <c r="Z57" s="46">
        <f t="shared" si="5"/>
        <v>169.1732307692308</v>
      </c>
      <c r="AA57" s="46"/>
      <c r="AB57" s="46"/>
      <c r="AC57" s="46">
        <f t="shared" si="22"/>
        <v>118.8267692307692</v>
      </c>
      <c r="AE57" s="46">
        <f t="shared" si="7"/>
        <v>126.2175</v>
      </c>
      <c r="AF57" s="46"/>
      <c r="AG57" s="46"/>
      <c r="AH57" s="46">
        <f t="shared" si="23"/>
        <v>38.782499999999999</v>
      </c>
      <c r="AJ57" s="25"/>
      <c r="AK57" s="162">
        <f>IF(Cockpit_monthly!$H$3=2,($AM$5*($AM$2+$AM$3*(K57/$AM$6)+$AM$4*(N57/$AM$7)))*'Generated data'!$B$6,$AM$5*($AM$2+$AM$3*(K57/$AM$6)+$AM$4*(N57/$AM$7)))</f>
        <v>130.52532307692306</v>
      </c>
      <c r="AL57" s="162">
        <f t="shared" si="24"/>
        <v>110</v>
      </c>
      <c r="AM57" s="162">
        <f t="shared" si="25"/>
        <v>230</v>
      </c>
      <c r="AN57" s="162">
        <f t="shared" si="26"/>
        <v>34.474676923076942</v>
      </c>
      <c r="AO57" s="161"/>
      <c r="AQ57" s="153"/>
      <c r="AR57" s="144">
        <f>IF(Cockpit_monthly!$H$3=2,($AS$5*($AS$2+$AS$3*(J57/$AS$6)+$AS$4*(M57/$AS$7)+$AU$2*Q57/$AU$5+$AU$3*(1-(R57/$AU$6))))*'Generated data'!$B$6,$AS$5*($AS$2+$AS$3*(J57/$AS$6)+$AS$4*(M57/$AS$7)+$AU$2*Q57/$AU$5+$AU$3*(1-(R57/$AU$6))))</f>
        <v>120.23078571428573</v>
      </c>
      <c r="AS57" s="144">
        <f t="shared" si="27"/>
        <v>110</v>
      </c>
      <c r="AT57" s="144">
        <f t="shared" si="28"/>
        <v>230</v>
      </c>
      <c r="AU57" s="144">
        <f t="shared" si="29"/>
        <v>44.76921428571427</v>
      </c>
      <c r="AV57" s="143"/>
    </row>
    <row r="58" spans="1:48">
      <c r="A58" s="131" t="str">
        <f t="shared" si="18"/>
        <v>Q3 2025</v>
      </c>
      <c r="B58" s="20">
        <v>2025</v>
      </c>
      <c r="C58" s="20">
        <v>3</v>
      </c>
      <c r="D58" s="20">
        <v>9</v>
      </c>
      <c r="E58" s="47">
        <f>IF(Cockpit_monthly!$H$3=2,('Prices S_ACS'!S286)*'Generated data'!$B$6,'Prices S_ACS'!S286)</f>
        <v>130</v>
      </c>
      <c r="F58" s="47">
        <f>'Prices S_ACS'!T286</f>
        <v>94.166666666666671</v>
      </c>
      <c r="G58" s="47">
        <f>'Prices S_ACS'!U286</f>
        <v>104.44943240454074</v>
      </c>
      <c r="H58" s="47">
        <f>'Prices S_ACS'!V286</f>
        <v>135.4</v>
      </c>
      <c r="I58" s="47">
        <f>'Prices S_ACS'!W286</f>
        <v>343.25</v>
      </c>
      <c r="J58" s="47">
        <f>'Prices S_ACS'!X286</f>
        <v>288</v>
      </c>
      <c r="K58" s="47">
        <f t="shared" si="30"/>
        <v>304.16666666666669</v>
      </c>
      <c r="L58" s="47">
        <f t="shared" si="31"/>
        <v>277.33333333333331</v>
      </c>
      <c r="M58" s="47">
        <f>'Phosphate monthly prices'!BH466</f>
        <v>807.25</v>
      </c>
      <c r="N58" s="47">
        <f t="shared" si="32"/>
        <v>776.30000000000007</v>
      </c>
      <c r="O58" s="47">
        <f>'Phosphate monthly prices'!EE466</f>
        <v>778.75</v>
      </c>
      <c r="P58" s="47">
        <f>'Phosphate monthly prices'!FL466</f>
        <v>602</v>
      </c>
      <c r="Q58" s="132">
        <v>79.8</v>
      </c>
      <c r="R58" s="132">
        <v>88</v>
      </c>
      <c r="S58" s="153"/>
      <c r="T58" s="144">
        <f>IF(Cockpit_monthly!$H$3=2,($V$5*($V$2+$V$3*(I58/$V$6)+$V$4*(M58/$V$7)))*'Generated data'!$B$6,$V$5*($V$2+$V$3*(I58/$V$6)+$V$4*(M58/$V$7)))</f>
        <v>141.56323076923078</v>
      </c>
      <c r="U58" s="144">
        <f t="shared" si="19"/>
        <v>110</v>
      </c>
      <c r="V58" s="144">
        <f t="shared" si="20"/>
        <v>230</v>
      </c>
      <c r="W58" s="144">
        <f t="shared" si="21"/>
        <v>-11.563230769230785</v>
      </c>
      <c r="X58" s="143"/>
      <c r="Z58" s="46">
        <f t="shared" si="5"/>
        <v>177.65169230769229</v>
      </c>
      <c r="AA58" s="46"/>
      <c r="AB58" s="46"/>
      <c r="AC58" s="46">
        <f t="shared" si="22"/>
        <v>110.34830769230771</v>
      </c>
      <c r="AE58" s="46">
        <f t="shared" si="7"/>
        <v>128.16874999999999</v>
      </c>
      <c r="AF58" s="46"/>
      <c r="AG58" s="46"/>
      <c r="AH58" s="46">
        <f t="shared" si="23"/>
        <v>1.8312500000000114</v>
      </c>
      <c r="AJ58" s="25"/>
      <c r="AK58" s="162">
        <f>IF(Cockpit_monthly!$H$3=2,($AM$5*($AM$2+$AM$3*(K58/$AM$6)+$AM$4*(N58/$AM$7)))*'Generated data'!$B$6,$AM$5*($AM$2+$AM$3*(K58/$AM$6)+$AM$4*(N58/$AM$7)))</f>
        <v>130.8157794871795</v>
      </c>
      <c r="AL58" s="162">
        <f t="shared" si="24"/>
        <v>110</v>
      </c>
      <c r="AM58" s="162">
        <f t="shared" si="25"/>
        <v>230</v>
      </c>
      <c r="AN58" s="162">
        <f t="shared" si="26"/>
        <v>-0.81577948717949766</v>
      </c>
      <c r="AO58" s="161"/>
      <c r="AQ58" s="153"/>
      <c r="AR58" s="144">
        <f>IF(Cockpit_monthly!$H$3=2,($AS$5*($AS$2+$AS$3*(J58/$AS$6)+$AS$4*(M58/$AS$7)+$AU$2*Q58/$AU$5+$AU$3*(1-(R58/$AU$6))))*'Generated data'!$B$6,$AS$5*($AS$2+$AS$3*(J58/$AS$6)+$AS$4*(M58/$AS$7)+$AU$2*Q58/$AU$5+$AU$3*(1-(R58/$AU$6))))</f>
        <v>120.39246153846155</v>
      </c>
      <c r="AS58" s="144">
        <f t="shared" si="27"/>
        <v>110</v>
      </c>
      <c r="AT58" s="144">
        <f t="shared" si="28"/>
        <v>230</v>
      </c>
      <c r="AU58" s="144">
        <f t="shared" si="29"/>
        <v>9.6075384615384536</v>
      </c>
      <c r="AV58" s="143"/>
    </row>
    <row r="59" spans="1:48">
      <c r="A59" s="131" t="str">
        <f t="shared" si="18"/>
        <v>Q4 2025</v>
      </c>
      <c r="B59" s="20">
        <v>2025</v>
      </c>
      <c r="C59" s="20">
        <v>4</v>
      </c>
      <c r="D59" s="20">
        <v>10</v>
      </c>
      <c r="E59" s="47">
        <f>IF(Cockpit_monthly!$H$3=2,('Prices S_ACS'!S287)*'Generated data'!$B$6,'Prices S_ACS'!S287)</f>
        <v>130</v>
      </c>
      <c r="F59" s="47">
        <f>'Prices S_ACS'!T287</f>
        <v>93.8</v>
      </c>
      <c r="G59" s="47">
        <f>'Prices S_ACS'!U287</f>
        <v>106.91795665634672</v>
      </c>
      <c r="H59" s="47">
        <f>'Prices S_ACS'!V287</f>
        <v>138.6</v>
      </c>
      <c r="I59" s="47">
        <f>'Prices S_ACS'!W287</f>
        <v>390.8</v>
      </c>
      <c r="J59" s="47">
        <f>'Prices S_ACS'!X287</f>
        <v>321.60000000000002</v>
      </c>
      <c r="K59" s="47">
        <f t="shared" si="30"/>
        <v>316.25</v>
      </c>
      <c r="L59" s="47">
        <f t="shared" si="31"/>
        <v>284</v>
      </c>
      <c r="M59" s="47">
        <f>'Phosphate monthly prices'!BH467</f>
        <v>778.4</v>
      </c>
      <c r="N59" s="47">
        <f t="shared" si="32"/>
        <v>799.05000000000007</v>
      </c>
      <c r="O59" s="47">
        <f>'Phosphate monthly prices'!EE467</f>
        <v>724.6</v>
      </c>
      <c r="P59" s="47">
        <f>'Phosphate monthly prices'!FL467</f>
        <v>596</v>
      </c>
      <c r="Q59" s="132">
        <v>80.2</v>
      </c>
      <c r="R59" s="132">
        <v>88.2</v>
      </c>
      <c r="S59" s="153"/>
      <c r="T59" s="144">
        <f>IF(Cockpit_monthly!$H$3=2,($V$5*($V$2+$V$3*(I59/$V$6)+$V$4*(M59/$V$7)))*'Generated data'!$B$6,$V$5*($V$2+$V$3*(I59/$V$6)+$V$4*(M59/$V$7)))</f>
        <v>144.31729230769233</v>
      </c>
      <c r="U59" s="144">
        <f t="shared" si="19"/>
        <v>110</v>
      </c>
      <c r="V59" s="144">
        <f t="shared" si="20"/>
        <v>230</v>
      </c>
      <c r="W59" s="144">
        <f t="shared" si="21"/>
        <v>-14.317292307692327</v>
      </c>
      <c r="X59" s="143"/>
      <c r="Z59" s="46">
        <f t="shared" si="5"/>
        <v>188.45267692307695</v>
      </c>
      <c r="AA59" s="46"/>
      <c r="AB59" s="46"/>
      <c r="AC59" s="46">
        <f t="shared" si="22"/>
        <v>133.14732307692307</v>
      </c>
      <c r="AE59" s="46">
        <f t="shared" si="7"/>
        <v>129.63</v>
      </c>
      <c r="AF59" s="46"/>
      <c r="AG59" s="46"/>
      <c r="AH59" s="46">
        <f t="shared" si="23"/>
        <v>0.37000000000000455</v>
      </c>
      <c r="AJ59" s="25"/>
      <c r="AK59" s="162">
        <f>IF(Cockpit_monthly!$H$3=2,($AM$5*($AM$2+$AM$3*(K59/$AM$6)+$AM$4*(N59/$AM$7)))*'Generated data'!$B$6,$AM$5*($AM$2+$AM$3*(K59/$AM$6)+$AM$4*(N59/$AM$7)))</f>
        <v>132.3387153846154</v>
      </c>
      <c r="AL59" s="162">
        <f t="shared" si="24"/>
        <v>110</v>
      </c>
      <c r="AM59" s="162">
        <f t="shared" si="25"/>
        <v>230</v>
      </c>
      <c r="AN59" s="162">
        <f t="shared" si="26"/>
        <v>-2.3387153846153979</v>
      </c>
      <c r="AO59" s="161"/>
      <c r="AQ59" s="153"/>
      <c r="AR59" s="144">
        <f>IF(Cockpit_monthly!$H$3=2,($AS$5*($AS$2+$AS$3*(J59/$AS$6)+$AS$4*(M59/$AS$7)+$AU$2*Q59/$AU$5+$AU$3*(1-(R59/$AU$6))))*'Generated data'!$B$6,$AS$5*($AS$2+$AS$3*(J59/$AS$6)+$AS$4*(M59/$AS$7)+$AU$2*Q59/$AU$5+$AU$3*(1-(R59/$AU$6))))</f>
        <v>120.54339120879122</v>
      </c>
      <c r="AS59" s="144">
        <f t="shared" si="27"/>
        <v>110</v>
      </c>
      <c r="AT59" s="144">
        <f t="shared" si="28"/>
        <v>230</v>
      </c>
      <c r="AU59" s="144">
        <f t="shared" si="29"/>
        <v>9.4566087912087795</v>
      </c>
      <c r="AV59" s="143"/>
    </row>
    <row r="60" spans="1:48">
      <c r="A60" s="131" t="str">
        <f t="shared" si="18"/>
        <v>Q4 2025</v>
      </c>
      <c r="B60" s="20">
        <v>2025</v>
      </c>
      <c r="C60" s="20">
        <v>4</v>
      </c>
      <c r="D60" s="20">
        <v>11</v>
      </c>
      <c r="E60" s="47">
        <f>IF(Cockpit_monthly!$H$3=2,('Prices S_ACS'!S288)*'Generated data'!$B$6,'Prices S_ACS'!S288)</f>
        <v>132.5</v>
      </c>
      <c r="F60" s="47">
        <f>'Prices S_ACS'!T288</f>
        <v>112.41666666666667</v>
      </c>
      <c r="G60" s="47">
        <f>'Prices S_ACS'!U288</f>
        <v>127.39899380804951</v>
      </c>
      <c r="H60" s="47">
        <f>'Prices S_ACS'!V288</f>
        <v>165.15</v>
      </c>
      <c r="I60" s="47">
        <f>'Prices S_ACS'!W288</f>
        <v>484</v>
      </c>
      <c r="J60" s="47">
        <f>'Prices S_ACS'!X288</f>
        <v>330</v>
      </c>
      <c r="K60" s="47">
        <f t="shared" si="30"/>
        <v>348.18333333333334</v>
      </c>
      <c r="L60" s="47">
        <f t="shared" si="31"/>
        <v>299.2</v>
      </c>
      <c r="M60" s="47">
        <f>'Phosphate monthly prices'!BH468</f>
        <v>730.25</v>
      </c>
      <c r="N60" s="47">
        <f t="shared" si="32"/>
        <v>796.38333333333333</v>
      </c>
      <c r="O60" s="47">
        <f>'Phosphate monthly prices'!EE468</f>
        <v>712</v>
      </c>
      <c r="P60" s="47">
        <f>'Phosphate monthly prices'!FL468</f>
        <v>587</v>
      </c>
      <c r="Q60" s="132">
        <v>81.400000000000006</v>
      </c>
      <c r="R60" s="132">
        <v>88.8</v>
      </c>
      <c r="S60" s="153"/>
      <c r="T60" s="144">
        <f>IF(Cockpit_monthly!$H$3=2,($V$5*($V$2+$V$3*(I60/$V$6)+$V$4*(M60/$V$7)))*'Generated data'!$B$6,$V$5*($V$2+$V$3*(I60/$V$6)+$V$4*(M60/$V$7)))</f>
        <v>150.08484615384617</v>
      </c>
      <c r="U60" s="144">
        <f t="shared" si="19"/>
        <v>110</v>
      </c>
      <c r="V60" s="144">
        <f t="shared" si="20"/>
        <v>230</v>
      </c>
      <c r="W60" s="144">
        <f t="shared" si="21"/>
        <v>-17.584846153846172</v>
      </c>
      <c r="X60" s="143"/>
      <c r="Z60" s="46">
        <f t="shared" si="5"/>
        <v>209.99253846153846</v>
      </c>
      <c r="AA60" s="46"/>
      <c r="AB60" s="46"/>
      <c r="AC60" s="46">
        <f t="shared" si="22"/>
        <v>120.00746153846154</v>
      </c>
      <c r="AE60" s="46">
        <f t="shared" si="7"/>
        <v>132.82999999999998</v>
      </c>
      <c r="AF60" s="46"/>
      <c r="AG60" s="46"/>
      <c r="AH60" s="46">
        <f t="shared" si="23"/>
        <v>-0.32999999999998408</v>
      </c>
      <c r="AJ60" s="25"/>
      <c r="AK60" s="162">
        <f>IF(Cockpit_monthly!$H$3=2,($AM$5*($AM$2+$AM$3*(K60/$AM$6)+$AM$4*(N60/$AM$7)))*'Generated data'!$B$6,$AM$5*($AM$2+$AM$3*(K60/$AM$6)+$AM$4*(N60/$AM$7)))</f>
        <v>134.9821</v>
      </c>
      <c r="AL60" s="162">
        <f t="shared" si="24"/>
        <v>110</v>
      </c>
      <c r="AM60" s="162">
        <f t="shared" si="25"/>
        <v>230</v>
      </c>
      <c r="AN60" s="162">
        <f t="shared" si="26"/>
        <v>-2.4821000000000026</v>
      </c>
      <c r="AO60" s="161"/>
      <c r="AQ60" s="153"/>
      <c r="AR60" s="144">
        <f>IF(Cockpit_monthly!$H$3=2,($AS$5*($AS$2+$AS$3*(J60/$AS$6)+$AS$4*(M60/$AS$7)+$AU$2*Q60/$AU$5+$AU$3*(1-(R60/$AU$6))))*'Generated data'!$B$6,$AS$5*($AS$2+$AS$3*(J60/$AS$6)+$AS$4*(M60/$AS$7)+$AU$2*Q60/$AU$5+$AU$3*(1-(R60/$AU$6))))</f>
        <v>118.77654945054944</v>
      </c>
      <c r="AS60" s="144">
        <f t="shared" si="27"/>
        <v>110</v>
      </c>
      <c r="AT60" s="144">
        <f t="shared" si="28"/>
        <v>230</v>
      </c>
      <c r="AU60" s="144">
        <f t="shared" si="29"/>
        <v>13.723450549450561</v>
      </c>
      <c r="AV60" s="143"/>
    </row>
    <row r="61" spans="1:48">
      <c r="A61" s="131" t="str">
        <f t="shared" si="18"/>
        <v>Q4 2025</v>
      </c>
      <c r="B61" s="20">
        <v>2025</v>
      </c>
      <c r="C61" s="20">
        <v>4</v>
      </c>
      <c r="D61" s="20">
        <v>12</v>
      </c>
      <c r="E61" s="47">
        <f>IF(Cockpit_monthly!$H$3=2,('Prices S_ACS'!S289)*'Generated data'!$B$6,'Prices S_ACS'!S289)</f>
        <v>136</v>
      </c>
      <c r="F61" s="47">
        <f>'Prices S_ACS'!T289</f>
        <v>120.66666666666667</v>
      </c>
      <c r="G61" s="47">
        <f>'Prices S_ACS'!U289</f>
        <v>132.99174406604743</v>
      </c>
      <c r="H61" s="47">
        <f>'Prices S_ACS'!V289</f>
        <v>172.4</v>
      </c>
      <c r="I61" s="47">
        <f>'Prices S_ACS'!W289</f>
        <v>539.66666666666663</v>
      </c>
      <c r="J61" s="47">
        <f>'Prices S_ACS'!X289</f>
        <v>330</v>
      </c>
      <c r="K61" s="47">
        <f t="shared" si="30"/>
        <v>406.01666666666665</v>
      </c>
      <c r="L61" s="47">
        <f t="shared" si="31"/>
        <v>313.2</v>
      </c>
      <c r="M61" s="47">
        <f>'Phosphate monthly prices'!BH469</f>
        <v>709</v>
      </c>
      <c r="N61" s="47">
        <f t="shared" si="32"/>
        <v>771.9666666666667</v>
      </c>
      <c r="O61" s="47">
        <f>'Phosphate monthly prices'!EE469</f>
        <v>665</v>
      </c>
      <c r="P61" s="47">
        <f>'Phosphate monthly prices'!FL469</f>
        <v>514</v>
      </c>
      <c r="Q61" s="132">
        <v>83</v>
      </c>
      <c r="R61" s="132">
        <v>89.7</v>
      </c>
      <c r="S61" s="153"/>
      <c r="T61" s="144">
        <f>IF(Cockpit_monthly!$H$3=2,($V$5*($V$2+$V$3*(I61/$V$6)+$V$4*(M61/$V$7)))*'Generated data'!$B$6,$V$5*($V$2+$V$3*(I61/$V$6)+$V$4*(M61/$V$7)))</f>
        <v>153.86010256410256</v>
      </c>
      <c r="U61" s="144">
        <f t="shared" si="19"/>
        <v>110</v>
      </c>
      <c r="V61" s="144">
        <f t="shared" si="20"/>
        <v>230</v>
      </c>
      <c r="W61" s="144">
        <f t="shared" si="21"/>
        <v>-17.860102564102561</v>
      </c>
      <c r="X61" s="143"/>
      <c r="Z61" s="46">
        <f t="shared" si="5"/>
        <v>223.18830769230766</v>
      </c>
      <c r="AA61" s="46"/>
      <c r="AB61" s="46"/>
      <c r="AC61" s="46">
        <f t="shared" si="22"/>
        <v>106.81169230769234</v>
      </c>
      <c r="AE61" s="46">
        <f t="shared" si="7"/>
        <v>135.04166666666666</v>
      </c>
      <c r="AF61" s="46"/>
      <c r="AG61" s="46"/>
      <c r="AH61" s="46">
        <f t="shared" si="23"/>
        <v>0.95833333333334281</v>
      </c>
      <c r="AJ61" s="25"/>
      <c r="AK61" s="162">
        <f>IF(Cockpit_monthly!$H$3=2,($AM$5*($AM$2+$AM$3*(K61/$AM$6)+$AM$4*(N61/$AM$7)))*'Generated data'!$B$6,$AM$5*($AM$2+$AM$3*(K61/$AM$6)+$AM$4*(N61/$AM$7)))</f>
        <v>139.33852307692308</v>
      </c>
      <c r="AL61" s="162">
        <f t="shared" si="24"/>
        <v>110</v>
      </c>
      <c r="AM61" s="162">
        <f t="shared" si="25"/>
        <v>230</v>
      </c>
      <c r="AN61" s="162">
        <f t="shared" si="26"/>
        <v>-3.3385230769230816</v>
      </c>
      <c r="AO61" s="161"/>
      <c r="AQ61" s="153"/>
      <c r="AR61" s="144">
        <f>IF(Cockpit_monthly!$H$3=2,($AS$5*($AS$2+$AS$3*(J61/$AS$6)+$AS$4*(M61/$AS$7)+$AU$2*Q61/$AU$5+$AU$3*(1-(R61/$AU$6))))*'Generated data'!$B$6,$AS$5*($AS$2+$AS$3*(J61/$AS$6)+$AS$4*(M61/$AS$7)+$AU$2*Q61/$AU$5+$AU$3*(1-(R61/$AU$6))))</f>
        <v>117.82825274725272</v>
      </c>
      <c r="AS61" s="144">
        <f t="shared" si="27"/>
        <v>110</v>
      </c>
      <c r="AT61" s="144">
        <f t="shared" si="28"/>
        <v>230</v>
      </c>
      <c r="AU61" s="144">
        <f t="shared" si="29"/>
        <v>18.171747252747281</v>
      </c>
      <c r="AV61" s="143"/>
    </row>
    <row r="62" spans="1:48">
      <c r="A62" s="131" t="str">
        <f t="shared" si="18"/>
        <v>Q1 2026</v>
      </c>
      <c r="B62" s="40">
        <v>2026</v>
      </c>
      <c r="C62" s="40">
        <v>1</v>
      </c>
      <c r="D62" s="40">
        <v>1</v>
      </c>
      <c r="E62" s="130">
        <f ca="1">IF(Cockpit_monthly!$H$3=2,(VLOOKUP(B62,'Generated data'!$A$14:$J$23,2,FALSE)*(1+((RAND()*0.4)-0.2)))*'Generated data'!$B$6,VLOOKUP(B62,'Generated data'!$A$14:$J$23,2,FALSE)*(1+((RAND()*0.4)-0.2)))</f>
        <v>126.78946147168328</v>
      </c>
      <c r="F62" s="130">
        <f ca="1">VLOOKUP($B62,'Generated data'!$A$14:$J$23,3,FALSE)*(1+((RAND()*0.4)-0.2))</f>
        <v>105.3277547674669</v>
      </c>
      <c r="G62" s="130">
        <f ca="1">VLOOKUP($B62,'Generated data'!$A$14:$J$23,4,FALSE)*(1+((RAND()*0.4)-0.2))</f>
        <v>136.24155679778778</v>
      </c>
      <c r="H62" s="130">
        <f ca="1">VLOOKUP($B62,'Generated data'!$A$14:$J$23,5,FALSE)*(1+((RAND()*0.4)-0.2))</f>
        <v>115.64421338418953</v>
      </c>
      <c r="I62" s="130">
        <f ca="1">VLOOKUP($B62,'Generated data'!$A$14:$J$23,6,FALSE)*(1+((RAND()*0.4)-0.2))</f>
        <v>147.46718501018404</v>
      </c>
      <c r="J62" s="130">
        <f ca="1">VLOOKUP($B62,'Generated data'!$A$14:$J$23,7,FALSE)*(1+((RAND()*0.4)-0.2))</f>
        <v>265.67370778059234</v>
      </c>
      <c r="K62" s="129">
        <f t="shared" si="30"/>
        <v>471.48888888888888</v>
      </c>
      <c r="L62" s="129">
        <f t="shared" si="31"/>
        <v>327.2</v>
      </c>
      <c r="M62" s="130">
        <f ca="1">VLOOKUP($B62,'Generated data'!$A$14:$J$23,8,FALSE)*(1+((RAND()*0.4)-0.2))</f>
        <v>774.25657185222633</v>
      </c>
      <c r="N62" s="129">
        <f t="shared" si="32"/>
        <v>739.2166666666667</v>
      </c>
      <c r="O62" s="132">
        <v>665</v>
      </c>
      <c r="P62" s="132">
        <v>514</v>
      </c>
      <c r="Q62" s="130">
        <f ca="1">VLOOKUP($B62,'Generated data'!$A$14:$J$23,9,FALSE)*(1+((RAND()*0.4)-0.2))</f>
        <v>185.69053544688987</v>
      </c>
      <c r="R62" s="130">
        <f ca="1">VLOOKUP($B62,'Generated data'!$A$14:$J$23,10,FALSE)*(1+((RAND()*0.4)-0.2))</f>
        <v>103.61488956541795</v>
      </c>
      <c r="S62" s="153"/>
      <c r="T62" s="144">
        <f ca="1">IF(Cockpit_monthly!$H$3=2,($V$5*($V$2+$V$3*(I62/$V$6)+$V$4*(M62/$V$7)))*'Generated data'!$B$6,$V$5*($V$2+$V$3*(I62/$V$6)+$V$4*(M62/$V$7)))</f>
        <v>123.54528173928276</v>
      </c>
      <c r="U62" s="144">
        <f t="shared" si="19"/>
        <v>110</v>
      </c>
      <c r="V62" s="144">
        <f t="shared" si="20"/>
        <v>230</v>
      </c>
      <c r="W62" s="144">
        <f t="shared" ca="1" si="21"/>
        <v>3.244179732400525</v>
      </c>
      <c r="X62" s="143"/>
      <c r="Z62" s="46">
        <f t="shared" ref="Z62:Z93" ca="1" si="33">$AB$5*($AB$2+$AB$3*(I62/$AB$6)+$AB$4*(P62/$AB$7))</f>
        <v>115.04997773335441</v>
      </c>
      <c r="AA62" s="46"/>
      <c r="AB62" s="46"/>
      <c r="AC62" s="46">
        <f t="shared" ca="1" si="22"/>
        <v>150.62373004723793</v>
      </c>
      <c r="AE62" s="46">
        <f t="shared" ref="AE62:AE93" ca="1" si="34">$AG$5*($AG$2+$AG$3*(I62/$AG$6)+$AG$4*(P62/$AG$7))</f>
        <v>105.67069517556013</v>
      </c>
      <c r="AF62" s="46"/>
      <c r="AG62" s="46"/>
      <c r="AH62" s="46">
        <f t="shared" ca="1" si="23"/>
        <v>21.118766296123155</v>
      </c>
      <c r="AJ62" s="25"/>
      <c r="AK62" s="162">
        <f>IF(Cockpit_monthly!$H$3=2,($AM$5*($AM$2+$AM$3*(K62/$AM$6)+$AM$4*(N62/$AM$7)))*'Generated data'!$B$6,$AM$5*($AM$2+$AM$3*(K62/$AM$6)+$AM$4*(N62/$AM$7)))</f>
        <v>144.15798034188035</v>
      </c>
      <c r="AL62" s="162">
        <f t="shared" si="24"/>
        <v>110</v>
      </c>
      <c r="AM62" s="162">
        <f t="shared" si="25"/>
        <v>230</v>
      </c>
      <c r="AN62" s="162">
        <f t="shared" ca="1" si="26"/>
        <v>-17.368518870197065</v>
      </c>
      <c r="AO62" s="161"/>
      <c r="AQ62" s="153"/>
      <c r="AR62" s="144">
        <f ca="1">IF(Cockpit_monthly!$H$3=2,($AS$5*($AS$2+$AS$3*(J62/$AS$6)+$AS$4*(M62/$AS$7)+$AU$2*Q62/$AU$5+$AU$3*(1-(R62/$AU$6))))*'Generated data'!$B$6,$AS$5*($AS$2+$AS$3*(J62/$AS$6)+$AS$4*(M62/$AS$7)+$AU$2*Q62/$AU$5+$AU$3*(1-(R62/$AU$6))))</f>
        <v>120.83490223319239</v>
      </c>
      <c r="AS62" s="144">
        <f t="shared" si="27"/>
        <v>110</v>
      </c>
      <c r="AT62" s="144">
        <f t="shared" si="28"/>
        <v>230</v>
      </c>
      <c r="AU62" s="144">
        <f t="shared" ca="1" si="29"/>
        <v>5.9545592384908872</v>
      </c>
      <c r="AV62" s="143"/>
    </row>
    <row r="63" spans="1:48">
      <c r="A63" s="131" t="str">
        <f t="shared" si="18"/>
        <v>Q1 2026</v>
      </c>
      <c r="B63" s="40">
        <v>2026</v>
      </c>
      <c r="C63" s="40">
        <v>1</v>
      </c>
      <c r="D63" s="40">
        <v>2</v>
      </c>
      <c r="E63" s="130">
        <f ca="1">IF(Cockpit_monthly!$H$3=2,(VLOOKUP(B63,'Generated data'!$A$14:$J$23,2,FALSE)*(1+((RAND()*0.4)-0.2)))*'Generated data'!$B$6,VLOOKUP(B63,'Generated data'!$A$14:$J$23,2,FALSE)*(1+((RAND()*0.4)-0.2)))</f>
        <v>150.47671862598216</v>
      </c>
      <c r="F63" s="130">
        <f ca="1">VLOOKUP(B63,'Generated data'!$A$14:$J$23,3,FALSE)*(1+((RAND()*0.4)-0.2))</f>
        <v>115.02506912385952</v>
      </c>
      <c r="G63" s="132">
        <v>143.16999999999999</v>
      </c>
      <c r="H63" s="130">
        <f ca="1">VLOOKUP($B63,'Generated data'!$A$14:$J$23,5,FALSE)*(1+((RAND()*0.4)-0.2))</f>
        <v>132.08380381297857</v>
      </c>
      <c r="I63" s="130">
        <f ca="1">VLOOKUP($B63,'Generated data'!$A$14:$J$23,5,FALSE)*(1+((RAND()*0.4)-0.2))</f>
        <v>164.34359363825558</v>
      </c>
      <c r="J63" s="130">
        <f ca="1">VLOOKUP($B63,'Generated data'!$A$14:$J$23,7,FALSE)*(1+((RAND()*0.4)-0.2))</f>
        <v>324.05639523351846</v>
      </c>
      <c r="K63" s="129">
        <f t="shared" ca="1" si="30"/>
        <v>390.3779505589502</v>
      </c>
      <c r="L63" s="129">
        <f t="shared" ca="1" si="31"/>
        <v>308.5579025935308</v>
      </c>
      <c r="M63" s="130">
        <f ca="1">VLOOKUP($B63,'Generated data'!$A$14:$J$23,8,FALSE)*(1+((RAND()*0.4)-0.2))</f>
        <v>899.74855885880345</v>
      </c>
      <c r="N63" s="129">
        <f t="shared" ca="1" si="32"/>
        <v>737.83552395074219</v>
      </c>
      <c r="O63" s="132">
        <v>675.18</v>
      </c>
      <c r="P63" s="132">
        <v>524.17999999999995</v>
      </c>
      <c r="Q63" s="130">
        <f ca="1">VLOOKUP($B63,'Generated data'!$A$14:$J$23,9,FALSE)*(1+((RAND()*0.4)-0.2))</f>
        <v>166.23997823729297</v>
      </c>
      <c r="R63" s="130">
        <f ca="1">VLOOKUP($B63,'Generated data'!$A$14:$J$23,10,FALSE)*(1+((RAND()*0.4)-0.2))</f>
        <v>110.06008380625276</v>
      </c>
      <c r="S63" s="153"/>
      <c r="T63" s="144">
        <f ca="1">IF(Cockpit_monthly!$H$3=2,($V$5*($V$2+$V$3*(I63/$V$6)+$V$4*(M63/$V$7)))*'Generated data'!$B$6,$V$5*($V$2+$V$3*(I63/$V$6)+$V$4*(M63/$V$7)))</f>
        <v>130.4949329745628</v>
      </c>
      <c r="U63" s="144">
        <f t="shared" si="19"/>
        <v>110</v>
      </c>
      <c r="V63" s="144">
        <f t="shared" si="20"/>
        <v>230</v>
      </c>
      <c r="W63" s="144">
        <f t="shared" ca="1" si="21"/>
        <v>19.981785651419358</v>
      </c>
      <c r="X63" s="143"/>
      <c r="Z63" s="46">
        <f t="shared" ca="1" si="33"/>
        <v>119.78190915432641</v>
      </c>
      <c r="AA63" s="46"/>
      <c r="AB63" s="46"/>
      <c r="AC63" s="46">
        <f t="shared" ca="1" si="22"/>
        <v>204.27448607919206</v>
      </c>
      <c r="AE63" s="46">
        <f t="shared" ca="1" si="34"/>
        <v>107.00609765010405</v>
      </c>
      <c r="AF63" s="46"/>
      <c r="AG63" s="46"/>
      <c r="AH63" s="46">
        <f t="shared" ca="1" si="23"/>
        <v>43.470620975878106</v>
      </c>
      <c r="AJ63" s="25"/>
      <c r="AK63" s="162">
        <f ca="1">IF(Cockpit_monthly!$H$3=2,($AM$5*($AM$2+$AM$3*(K63/$AM$6)+$AM$4*(N63/$AM$7)))*'Generated data'!$B$6,$AM$5*($AM$2+$AM$3*(K63/$AM$6)+$AM$4*(N63/$AM$7)))</f>
        <v>137.26436195882749</v>
      </c>
      <c r="AL63" s="162">
        <f t="shared" si="24"/>
        <v>110</v>
      </c>
      <c r="AM63" s="162">
        <f t="shared" si="25"/>
        <v>230</v>
      </c>
      <c r="AN63" s="162">
        <f t="shared" ca="1" si="26"/>
        <v>13.212356667154666</v>
      </c>
      <c r="AO63" s="161"/>
      <c r="AQ63" s="153"/>
      <c r="AR63" s="144">
        <f ca="1">IF(Cockpit_monthly!$H$3=2,($AS$5*($AS$2+$AS$3*(J63/$AS$6)+$AS$4*(M63/$AS$7)+$AU$2*Q63/$AU$5+$AU$3*(1-(R63/$AU$6))))*'Generated data'!$B$6,$AS$5*($AS$2+$AS$3*(J63/$AS$6)+$AS$4*(M63/$AS$7)+$AU$2*Q63/$AU$5+$AU$3*(1-(R63/$AU$6))))</f>
        <v>127.5170948154931</v>
      </c>
      <c r="AS63" s="144">
        <f t="shared" si="27"/>
        <v>110</v>
      </c>
      <c r="AT63" s="144">
        <f t="shared" si="28"/>
        <v>230</v>
      </c>
      <c r="AU63" s="144">
        <f t="shared" ca="1" si="29"/>
        <v>22.959623810489063</v>
      </c>
      <c r="AV63" s="143"/>
    </row>
    <row r="64" spans="1:48">
      <c r="A64" s="131" t="str">
        <f t="shared" si="18"/>
        <v>Q1 2026</v>
      </c>
      <c r="B64" s="40">
        <v>2026</v>
      </c>
      <c r="C64" s="40">
        <v>1</v>
      </c>
      <c r="D64" s="40">
        <v>3</v>
      </c>
      <c r="E64" s="130">
        <f ca="1">IF(Cockpit_monthly!$H$3=2,(VLOOKUP(B64,'Generated data'!$A$14:$J$23,2,FALSE)*(1+((RAND()*0.4)-0.2)))*'Generated data'!$B$6,VLOOKUP(B64,'Generated data'!$A$14:$J$23,2,FALSE)*(1+((RAND()*0.4)-0.2)))</f>
        <v>124.72265214930579</v>
      </c>
      <c r="F64" s="130">
        <f ca="1">VLOOKUP(B64,'Generated data'!$A$14:$J$23,3,FALSE)*(1+((RAND()*0.4)-0.2))</f>
        <v>94.800405215115077</v>
      </c>
      <c r="G64" s="132">
        <v>143.16999999999999</v>
      </c>
      <c r="H64" s="130">
        <f ca="1">VLOOKUP($B64,'Generated data'!$A$14:$J$23,5,FALSE)*(1+((RAND()*0.4)-0.2))</f>
        <v>164.99032125813571</v>
      </c>
      <c r="I64" s="130">
        <f ca="1">VLOOKUP($B64,'Generated data'!$A$14:$J$23,5,FALSE)*(1+((RAND()*0.4)-0.2))</f>
        <v>149.50855283438963</v>
      </c>
      <c r="J64" s="130">
        <f ca="1">VLOOKUP($B64,'Generated data'!$A$14:$J$23,7,FALSE)*(1+((RAND()*0.4)-0.2))</f>
        <v>291.76402391159223</v>
      </c>
      <c r="K64" s="129">
        <f t="shared" ca="1" si="30"/>
        <v>283.82581510503542</v>
      </c>
      <c r="L64" s="129">
        <f t="shared" ca="1" si="31"/>
        <v>306.57670100470364</v>
      </c>
      <c r="M64" s="130">
        <f ca="1">VLOOKUP($B64,'Generated data'!$A$14:$J$23,8,FALSE)*(1+((RAND()*0.4)-0.2))</f>
        <v>810.53835237984151</v>
      </c>
      <c r="N64" s="129">
        <f t="shared" ca="1" si="32"/>
        <v>794.33504357034326</v>
      </c>
      <c r="O64" s="132">
        <v>683.66</v>
      </c>
      <c r="P64" s="132">
        <v>532.66</v>
      </c>
      <c r="Q64" s="130">
        <f ca="1">VLOOKUP($B64,'Generated data'!$A$14:$J$23,9,FALSE)*(1+((RAND()*0.4)-0.2))</f>
        <v>165.3038277312782</v>
      </c>
      <c r="R64" s="130">
        <f ca="1">VLOOKUP($B64,'Generated data'!$A$14:$J$23,10,FALSE)*(1+((RAND()*0.4)-0.2))</f>
        <v>100.6823288881077</v>
      </c>
      <c r="S64" s="153"/>
      <c r="T64" s="144">
        <f ca="1">IF(Cockpit_monthly!$H$3=2,($V$5*($V$2+$V$3*(I64/$V$6)+$V$4*(M64/$V$7)))*'Generated data'!$B$6,$V$5*($V$2+$V$3*(I64/$V$6)+$V$4*(M64/$V$7)))</f>
        <v>125.31441120608446</v>
      </c>
      <c r="U64" s="144">
        <f t="shared" si="19"/>
        <v>110</v>
      </c>
      <c r="V64" s="144">
        <f t="shared" si="20"/>
        <v>230</v>
      </c>
      <c r="W64" s="144">
        <f t="shared" ca="1" si="21"/>
        <v>-0.59175905677867036</v>
      </c>
      <c r="X64" s="143"/>
      <c r="Z64" s="46">
        <f t="shared" ca="1" si="33"/>
        <v>116.3892111041143</v>
      </c>
      <c r="AA64" s="46"/>
      <c r="AB64" s="46"/>
      <c r="AC64" s="46">
        <f t="shared" ca="1" si="22"/>
        <v>175.37481280747795</v>
      </c>
      <c r="AE64" s="46">
        <f t="shared" ca="1" si="34"/>
        <v>106.52937040589143</v>
      </c>
      <c r="AF64" s="46"/>
      <c r="AG64" s="46"/>
      <c r="AH64" s="46">
        <f t="shared" ca="1" si="23"/>
        <v>18.19328174341436</v>
      </c>
      <c r="AJ64" s="25"/>
      <c r="AK64" s="162">
        <f ca="1">IF(Cockpit_monthly!$H$3=2,($AM$5*($AM$2+$AM$3*(K64/$AM$6)+$AM$4*(N64/$AM$7)))*'Generated data'!$B$6,$AM$5*($AM$2+$AM$3*(K64/$AM$6)+$AM$4*(N64/$AM$7)))</f>
        <v>129.4914014674352</v>
      </c>
      <c r="AL64" s="162">
        <f t="shared" si="24"/>
        <v>110</v>
      </c>
      <c r="AM64" s="162">
        <f t="shared" si="25"/>
        <v>230</v>
      </c>
      <c r="AN64" s="162">
        <f t="shared" ca="1" si="26"/>
        <v>-4.7687493181294087</v>
      </c>
      <c r="AO64" s="161"/>
      <c r="AQ64" s="153"/>
      <c r="AR64" s="144">
        <f ca="1">IF(Cockpit_monthly!$H$3=2,($AS$5*($AS$2+$AS$3*(J64/$AS$6)+$AS$4*(M64/$AS$7)+$AU$2*Q64/$AU$5+$AU$3*(1-(R64/$AU$6))))*'Generated data'!$B$6,$AS$5*($AS$2+$AS$3*(J64/$AS$6)+$AS$4*(M64/$AS$7)+$AU$2*Q64/$AU$5+$AU$3*(1-(R64/$AU$6))))</f>
        <v>122.9823550185649</v>
      </c>
      <c r="AS64" s="144">
        <f t="shared" si="27"/>
        <v>110</v>
      </c>
      <c r="AT64" s="144">
        <f t="shared" si="28"/>
        <v>230</v>
      </c>
      <c r="AU64" s="144">
        <f t="shared" ca="1" si="29"/>
        <v>1.7402971307408848</v>
      </c>
      <c r="AV64" s="143"/>
    </row>
    <row r="65" spans="1:48">
      <c r="A65" s="131" t="str">
        <f t="shared" si="18"/>
        <v>Q2 2026</v>
      </c>
      <c r="B65" s="40">
        <v>2026</v>
      </c>
      <c r="C65" s="40">
        <v>2</v>
      </c>
      <c r="D65" s="40">
        <v>4</v>
      </c>
      <c r="E65" s="130">
        <f ca="1">IF(Cockpit_monthly!$H$3=2,(VLOOKUP(B65,'Generated data'!$A$14:$J$23,2,FALSE)*(1+((RAND()*0.4)-0.2)))*'Generated data'!$B$6,VLOOKUP(B65,'Generated data'!$A$14:$J$23,2,FALSE)*(1+((RAND()*0.4)-0.2)))</f>
        <v>150.58011093800252</v>
      </c>
      <c r="F65" s="130">
        <f ca="1">VLOOKUP(B65,'Generated data'!$A$14:$J$23,3,FALSE)*(1+((RAND()*0.4)-0.2))</f>
        <v>94.903989323530269</v>
      </c>
      <c r="G65" s="132">
        <v>143.16999999999999</v>
      </c>
      <c r="H65" s="130">
        <f ca="1">VLOOKUP($B65,'Generated data'!$A$14:$J$23,5,FALSE)*(1+((RAND()*0.4)-0.2))</f>
        <v>116.32186886997054</v>
      </c>
      <c r="I65" s="130">
        <f ca="1">VLOOKUP($B65,'Generated data'!$A$14:$J$23,5,FALSE)*(1+((RAND()*0.4)-0.2))</f>
        <v>126.42913327694068</v>
      </c>
      <c r="J65" s="130">
        <f ca="1">VLOOKUP($B65,'Generated data'!$A$14:$J$23,7,FALSE)*(1+((RAND()*0.4)-0.2))</f>
        <v>332.56019004228142</v>
      </c>
      <c r="K65" s="129">
        <f t="shared" ca="1" si="30"/>
        <v>153.77311049427644</v>
      </c>
      <c r="L65" s="129">
        <f t="shared" ca="1" si="31"/>
        <v>293.83137564190105</v>
      </c>
      <c r="M65" s="130">
        <f ca="1">VLOOKUP($B65,'Generated data'!$A$14:$J$23,8,FALSE)*(1+((RAND()*0.4)-0.2))</f>
        <v>836.65527293589514</v>
      </c>
      <c r="N65" s="129">
        <f t="shared" ca="1" si="32"/>
        <v>828.18116103029035</v>
      </c>
      <c r="O65" s="132">
        <v>689.14</v>
      </c>
      <c r="P65" s="132">
        <v>538.14</v>
      </c>
      <c r="Q65" s="130">
        <f ca="1">VLOOKUP($B65,'Generated data'!$A$14:$J$23,9,FALSE)*(1+((RAND()*0.4)-0.2))</f>
        <v>176.11139198132628</v>
      </c>
      <c r="R65" s="130">
        <f ca="1">VLOOKUP($B65,'Generated data'!$A$14:$J$23,10,FALSE)*(1+((RAND()*0.4)-0.2))</f>
        <v>88.819034285671222</v>
      </c>
      <c r="S65" s="153"/>
      <c r="T65" s="144">
        <f ca="1">IF(Cockpit_monthly!$H$3=2,($V$5*($V$2+$V$3*(I65/$V$6)+$V$4*(M65/$V$7)))*'Generated data'!$B$6,$V$5*($V$2+$V$3*(I65/$V$6)+$V$4*(M65/$V$7)))</f>
        <v>124.51068174799744</v>
      </c>
      <c r="U65" s="144">
        <f t="shared" si="19"/>
        <v>110</v>
      </c>
      <c r="V65" s="144">
        <f t="shared" si="20"/>
        <v>230</v>
      </c>
      <c r="W65" s="144">
        <f t="shared" ca="1" si="21"/>
        <v>26.069429190005081</v>
      </c>
      <c r="X65" s="143"/>
      <c r="Z65" s="46">
        <f t="shared" ca="1" si="33"/>
        <v>110.77170921645418</v>
      </c>
      <c r="AA65" s="46"/>
      <c r="AB65" s="46"/>
      <c r="AC65" s="46">
        <f t="shared" ca="1" si="22"/>
        <v>221.78848082582724</v>
      </c>
      <c r="AE65" s="46">
        <f t="shared" ca="1" si="34"/>
        <v>105.47920233023173</v>
      </c>
      <c r="AF65" s="46"/>
      <c r="AG65" s="46"/>
      <c r="AH65" s="46">
        <f t="shared" ca="1" si="23"/>
        <v>45.100908607770791</v>
      </c>
      <c r="AJ65" s="25"/>
      <c r="AK65" s="162">
        <f ca="1">IF(Cockpit_monthly!$H$3=2,($AM$5*($AM$2+$AM$3*(K65/$AM$6)+$AM$4*(N65/$AM$7)))*'Generated data'!$B$6,$AM$5*($AM$2+$AM$3*(K65/$AM$6)+$AM$4*(N65/$AM$7)))</f>
        <v>119.23155643064364</v>
      </c>
      <c r="AL65" s="162">
        <f t="shared" si="24"/>
        <v>110</v>
      </c>
      <c r="AM65" s="162">
        <f t="shared" si="25"/>
        <v>230</v>
      </c>
      <c r="AN65" s="162">
        <f t="shared" ca="1" si="26"/>
        <v>31.348554507358884</v>
      </c>
      <c r="AO65" s="161"/>
      <c r="AQ65" s="153"/>
      <c r="AR65" s="144">
        <f ca="1">IF(Cockpit_monthly!$H$3=2,($AS$5*($AS$2+$AS$3*(J65/$AS$6)+$AS$4*(M65/$AS$7)+$AU$2*Q65/$AU$5+$AU$3*(1-(R65/$AU$6))))*'Generated data'!$B$6,$AS$5*($AS$2+$AS$3*(J65/$AS$6)+$AS$4*(M65/$AS$7)+$AU$2*Q65/$AU$5+$AU$3*(1-(R65/$AU$6))))</f>
        <v>127.28589128386463</v>
      </c>
      <c r="AS65" s="144">
        <f t="shared" si="27"/>
        <v>110</v>
      </c>
      <c r="AT65" s="144">
        <f t="shared" si="28"/>
        <v>230</v>
      </c>
      <c r="AU65" s="144">
        <f t="shared" ca="1" si="29"/>
        <v>23.294219654137891</v>
      </c>
      <c r="AV65" s="143"/>
    </row>
    <row r="66" spans="1:48">
      <c r="A66" s="131" t="str">
        <f t="shared" si="18"/>
        <v>Q2 2026</v>
      </c>
      <c r="B66" s="40">
        <v>2026</v>
      </c>
      <c r="C66" s="40">
        <v>2</v>
      </c>
      <c r="D66" s="40">
        <v>5</v>
      </c>
      <c r="E66" s="130">
        <f ca="1">IF(Cockpit_monthly!$H$3=2,(VLOOKUP(B66,'Generated data'!$A$14:$J$23,2,FALSE)*(1+((RAND()*0.4)-0.2)))*'Generated data'!$B$6,VLOOKUP(B66,'Generated data'!$A$14:$J$23,2,FALSE)*(1+((RAND()*0.4)-0.2)))</f>
        <v>121.65139908107369</v>
      </c>
      <c r="F66" s="130">
        <f ca="1">VLOOKUP(B66,'Generated data'!$A$14:$J$23,3,FALSE)*(1+((RAND()*0.4)-0.2))</f>
        <v>96.450962849708958</v>
      </c>
      <c r="G66" s="132">
        <v>143.16999999999999</v>
      </c>
      <c r="H66" s="130">
        <f ca="1">VLOOKUP($B66,'Generated data'!$A$14:$J$23,5,FALSE)*(1+((RAND()*0.4)-0.2))</f>
        <v>171.16211107430595</v>
      </c>
      <c r="I66" s="130">
        <f ca="1">VLOOKUP($B66,'Generated data'!$A$14:$J$23,5,FALSE)*(1+((RAND()*0.4)-0.2))</f>
        <v>147.24637586427343</v>
      </c>
      <c r="J66" s="130">
        <f ca="1">VLOOKUP($B66,'Generated data'!$A$14:$J$23,7,FALSE)*(1+((RAND()*0.4)-0.2))</f>
        <v>342.7993242277804</v>
      </c>
      <c r="K66" s="129">
        <f t="shared" ca="1" si="30"/>
        <v>146.76042658319531</v>
      </c>
      <c r="L66" s="129">
        <f t="shared" ca="1" si="31"/>
        <v>316.1268697291307</v>
      </c>
      <c r="M66" s="130">
        <f ca="1">VLOOKUP($B66,'Generated data'!$A$14:$J$23,8,FALSE)*(1+((RAND()*0.4)-0.2))</f>
        <v>804.34220323310217</v>
      </c>
      <c r="N66" s="129">
        <f t="shared" ca="1" si="32"/>
        <v>848.98072805818003</v>
      </c>
      <c r="O66" s="132">
        <v>690.98</v>
      </c>
      <c r="P66" s="132">
        <v>539.98</v>
      </c>
      <c r="Q66" s="130">
        <f ca="1">VLOOKUP($B66,'Generated data'!$A$14:$J$23,9,FALSE)*(1+((RAND()*0.4)-0.2))</f>
        <v>229.79010972972711</v>
      </c>
      <c r="R66" s="130">
        <f ca="1">VLOOKUP($B66,'Generated data'!$A$14:$J$23,10,FALSE)*(1+((RAND()*0.4)-0.2))</f>
        <v>97.281518297057346</v>
      </c>
      <c r="S66" s="153"/>
      <c r="T66" s="144">
        <f ca="1">IF(Cockpit_monthly!$H$3=2,($V$5*($V$2+$V$3*(I66/$V$6)+$V$4*(M66/$V$7)))*'Generated data'!$B$6,$V$5*($V$2+$V$3*(I66/$V$6)+$V$4*(M66/$V$7)))</f>
        <v>124.85036566923348</v>
      </c>
      <c r="U66" s="144">
        <f t="shared" si="19"/>
        <v>110</v>
      </c>
      <c r="V66" s="144">
        <f t="shared" si="20"/>
        <v>230</v>
      </c>
      <c r="W66" s="144">
        <f t="shared" ca="1" si="21"/>
        <v>-3.1989665881597915</v>
      </c>
      <c r="X66" s="143"/>
      <c r="Z66" s="46">
        <f t="shared" ca="1" si="33"/>
        <v>116.13704618093094</v>
      </c>
      <c r="AA66" s="46"/>
      <c r="AB66" s="46"/>
      <c r="AC66" s="46">
        <f t="shared" ca="1" si="22"/>
        <v>226.66227804684945</v>
      </c>
      <c r="AE66" s="46">
        <f t="shared" ca="1" si="34"/>
        <v>106.69775067253504</v>
      </c>
      <c r="AF66" s="46"/>
      <c r="AG66" s="46"/>
      <c r="AH66" s="46">
        <f t="shared" ca="1" si="23"/>
        <v>14.953648408538655</v>
      </c>
      <c r="AJ66" s="25"/>
      <c r="AK66" s="162">
        <f ca="1">IF(Cockpit_monthly!$H$3=2,($AM$5*($AM$2+$AM$3*(K66/$AM$6)+$AM$4*(N66/$AM$7)))*'Generated data'!$B$6,$AM$5*($AM$2+$AM$3*(K66/$AM$6)+$AM$4*(N66/$AM$7)))</f>
        <v>119.09576595893495</v>
      </c>
      <c r="AL66" s="162">
        <f t="shared" si="24"/>
        <v>110</v>
      </c>
      <c r="AM66" s="162">
        <f t="shared" si="25"/>
        <v>230</v>
      </c>
      <c r="AN66" s="162">
        <f t="shared" ca="1" si="26"/>
        <v>2.5556331221387438</v>
      </c>
      <c r="AO66" s="161"/>
      <c r="AQ66" s="153"/>
      <c r="AR66" s="144">
        <f ca="1">IF(Cockpit_monthly!$H$3=2,($AS$5*($AS$2+$AS$3*(J66/$AS$6)+$AS$4*(M66/$AS$7)+$AU$2*Q66/$AU$5+$AU$3*(1-(R66/$AU$6))))*'Generated data'!$B$6,$AS$5*($AS$2+$AS$3*(J66/$AS$6)+$AS$4*(M66/$AS$7)+$AU$2*Q66/$AU$5+$AU$3*(1-(R66/$AU$6))))</f>
        <v>127.6900607848212</v>
      </c>
      <c r="AS66" s="144">
        <f t="shared" si="27"/>
        <v>110</v>
      </c>
      <c r="AT66" s="144">
        <f t="shared" si="28"/>
        <v>230</v>
      </c>
      <c r="AU66" s="144">
        <f t="shared" ca="1" si="29"/>
        <v>-6.0386617037475077</v>
      </c>
      <c r="AV66" s="143"/>
    </row>
    <row r="67" spans="1:48">
      <c r="A67" s="131" t="str">
        <f t="shared" si="18"/>
        <v>Q2 2026</v>
      </c>
      <c r="B67" s="40">
        <v>2026</v>
      </c>
      <c r="C67" s="40">
        <v>2</v>
      </c>
      <c r="D67" s="40">
        <v>6</v>
      </c>
      <c r="E67" s="130">
        <f ca="1">IF(Cockpit_monthly!$H$3=2,(VLOOKUP(B67,'Generated data'!$A$14:$J$23,2,FALSE)*(1+((RAND()*0.4)-0.2)))*'Generated data'!$B$6,VLOOKUP(B67,'Generated data'!$A$14:$J$23,2,FALSE)*(1+((RAND()*0.4)-0.2)))</f>
        <v>149.07598720439967</v>
      </c>
      <c r="F67" s="130">
        <f ca="1">VLOOKUP(B67,'Generated data'!$A$14:$J$23,3,FALSE)*(1+((RAND()*0.4)-0.2))</f>
        <v>137.453376403432</v>
      </c>
      <c r="G67" s="132">
        <v>143.16999999999999</v>
      </c>
      <c r="H67" s="130">
        <f ca="1">VLOOKUP($B67,'Generated data'!$A$14:$J$23,5,FALSE)*(1+((RAND()*0.4)-0.2))</f>
        <v>127.74583556138914</v>
      </c>
      <c r="I67" s="130">
        <f ca="1">VLOOKUP($B67,'Generated data'!$A$14:$J$23,5,FALSE)*(1+((RAND()*0.4)-0.2))</f>
        <v>162.31364909673962</v>
      </c>
      <c r="J67" s="130">
        <f ca="1">VLOOKUP($B67,'Generated data'!$A$14:$J$23,7,FALSE)*(1+((RAND()*0.4)-0.2))</f>
        <v>328.82933160657285</v>
      </c>
      <c r="K67" s="129">
        <f t="shared" ca="1" si="30"/>
        <v>141.06135399186792</v>
      </c>
      <c r="L67" s="129">
        <f t="shared" ca="1" si="31"/>
        <v>322.37451272721802</v>
      </c>
      <c r="M67" s="130">
        <f ca="1">VLOOKUP($B67,'Generated data'!$A$14:$J$23,8,FALSE)*(1+((RAND()*0.4)-0.2))</f>
        <v>826.02251227143972</v>
      </c>
      <c r="N67" s="129">
        <f t="shared" ca="1" si="32"/>
        <v>817.17860951627961</v>
      </c>
      <c r="O67" s="132">
        <v>689.32</v>
      </c>
      <c r="P67" s="132">
        <v>538.32000000000005</v>
      </c>
      <c r="Q67" s="130">
        <f ca="1">VLOOKUP($B67,'Generated data'!$A$14:$J$23,9,FALSE)*(1+((RAND()*0.4)-0.2))</f>
        <v>192.57969564196358</v>
      </c>
      <c r="R67" s="130">
        <f ca="1">VLOOKUP($B67,'Generated data'!$A$14:$J$23,10,FALSE)*(1+((RAND()*0.4)-0.2))</f>
        <v>100.01927994536415</v>
      </c>
      <c r="S67" s="153"/>
      <c r="T67" s="144">
        <f ca="1">IF(Cockpit_monthly!$H$3=2,($V$5*($V$2+$V$3*(I67/$V$6)+$V$4*(M67/$V$7)))*'Generated data'!$B$6,$V$5*($V$2+$V$3*(I67/$V$6)+$V$4*(M67/$V$7)))</f>
        <v>127.07922238659054</v>
      </c>
      <c r="U67" s="144">
        <f t="shared" si="19"/>
        <v>110</v>
      </c>
      <c r="V67" s="144">
        <f t="shared" si="20"/>
        <v>230</v>
      </c>
      <c r="W67" s="144">
        <f t="shared" ca="1" si="21"/>
        <v>21.996764817809122</v>
      </c>
      <c r="X67" s="143"/>
      <c r="Z67" s="46">
        <f t="shared" ca="1" si="33"/>
        <v>119.88877553994161</v>
      </c>
      <c r="AA67" s="46"/>
      <c r="AB67" s="46"/>
      <c r="AC67" s="46">
        <f t="shared" ca="1" si="22"/>
        <v>208.94055606663125</v>
      </c>
      <c r="AE67" s="46">
        <f t="shared" ca="1" si="34"/>
        <v>107.46005070032068</v>
      </c>
      <c r="AF67" s="46"/>
      <c r="AG67" s="46"/>
      <c r="AH67" s="46">
        <f t="shared" ca="1" si="23"/>
        <v>41.615936504078988</v>
      </c>
      <c r="AJ67" s="25"/>
      <c r="AK67" s="162">
        <f ca="1">IF(Cockpit_monthly!$H$3=2,($AM$5*($AM$2+$AM$3*(K67/$AM$6)+$AM$4*(N67/$AM$7)))*'Generated data'!$B$6,$AM$5*($AM$2+$AM$3*(K67/$AM$6)+$AM$4*(N67/$AM$7)))</f>
        <v>117.913890131747</v>
      </c>
      <c r="AL67" s="162">
        <f t="shared" si="24"/>
        <v>110</v>
      </c>
      <c r="AM67" s="162">
        <f t="shared" si="25"/>
        <v>230</v>
      </c>
      <c r="AN67" s="162">
        <f t="shared" ca="1" si="26"/>
        <v>31.162097072652671</v>
      </c>
      <c r="AO67" s="161"/>
      <c r="AQ67" s="153"/>
      <c r="AR67" s="144">
        <f ca="1">IF(Cockpit_monthly!$H$3=2,($AS$5*($AS$2+$AS$3*(J67/$AS$6)+$AS$4*(M67/$AS$7)+$AU$2*Q67/$AU$5+$AU$3*(1-(R67/$AU$6))))*'Generated data'!$B$6,$AS$5*($AS$2+$AS$3*(J67/$AS$6)+$AS$4*(M67/$AS$7)+$AU$2*Q67/$AU$5+$AU$3*(1-(R67/$AU$6))))</f>
        <v>126.35946178198753</v>
      </c>
      <c r="AS67" s="144">
        <f t="shared" si="27"/>
        <v>110</v>
      </c>
      <c r="AT67" s="144">
        <f t="shared" si="28"/>
        <v>230</v>
      </c>
      <c r="AU67" s="144">
        <f t="shared" ca="1" si="29"/>
        <v>22.716525422412133</v>
      </c>
      <c r="AV67" s="143"/>
    </row>
    <row r="68" spans="1:48">
      <c r="A68" s="131" t="str">
        <f t="shared" si="18"/>
        <v>Q3 2026</v>
      </c>
      <c r="B68" s="40">
        <v>2026</v>
      </c>
      <c r="C68" s="40">
        <v>3</v>
      </c>
      <c r="D68" s="40">
        <v>7</v>
      </c>
      <c r="E68" s="130">
        <f ca="1">IF(Cockpit_monthly!$H$3=2,(VLOOKUP(B68,'Generated data'!$A$14:$J$23,2,FALSE)*(1+((RAND()*0.4)-0.2)))*'Generated data'!$B$6,VLOOKUP(B68,'Generated data'!$A$14:$J$23,2,FALSE)*(1+((RAND()*0.4)-0.2)))</f>
        <v>117.30687974752134</v>
      </c>
      <c r="F68" s="130">
        <f ca="1">VLOOKUP(B68,'Generated data'!$A$14:$J$23,3,FALSE)*(1+((RAND()*0.4)-0.2))</f>
        <v>116.86123755373725</v>
      </c>
      <c r="G68" s="132">
        <v>143.16999999999999</v>
      </c>
      <c r="H68" s="130">
        <f ca="1">VLOOKUP($B68,'Generated data'!$A$14:$J$23,5,FALSE)*(1+((RAND()*0.4)-0.2))</f>
        <v>125.67519894857067</v>
      </c>
      <c r="I68" s="130">
        <f ca="1">VLOOKUP($B68,'Generated data'!$A$14:$J$23,5,FALSE)*(1+((RAND()*0.4)-0.2))</f>
        <v>149.6618267700531</v>
      </c>
      <c r="J68" s="130">
        <f ca="1">VLOOKUP($B68,'Generated data'!$A$14:$J$23,7,FALSE)*(1+((RAND()*0.4)-0.2))</f>
        <v>332.29164019589746</v>
      </c>
      <c r="K68" s="129">
        <f t="shared" ca="1" si="30"/>
        <v>145.32971941265123</v>
      </c>
      <c r="L68" s="129">
        <f t="shared" ca="1" si="31"/>
        <v>334.72961529221158</v>
      </c>
      <c r="M68" s="130">
        <f ca="1">VLOOKUP($B68,'Generated data'!$A$14:$J$23,8,FALSE)*(1+((RAND()*0.4)-0.2))</f>
        <v>1057.9740732131731</v>
      </c>
      <c r="N68" s="129">
        <f t="shared" ca="1" si="32"/>
        <v>822.33999614681227</v>
      </c>
      <c r="O68" s="132">
        <v>685</v>
      </c>
      <c r="P68" s="132">
        <v>534</v>
      </c>
      <c r="Q68" s="130">
        <f ca="1">VLOOKUP($B68,'Generated data'!$A$14:$J$23,9,FALSE)*(1+((RAND()*0.4)-0.2))</f>
        <v>175.66700812642955</v>
      </c>
      <c r="R68" s="130">
        <f ca="1">VLOOKUP($B68,'Generated data'!$A$14:$J$23,10,FALSE)*(1+((RAND()*0.4)-0.2))</f>
        <v>98.839479845954685</v>
      </c>
      <c r="S68" s="153"/>
      <c r="T68" s="144">
        <f ca="1">IF(Cockpit_monthly!$H$3=2,($V$5*($V$2+$V$3*(I68/$V$6)+$V$4*(M68/$V$7)))*'Generated data'!$B$6,$V$5*($V$2+$V$3*(I68/$V$6)+$V$4*(M68/$V$7)))</f>
        <v>136.21455225576872</v>
      </c>
      <c r="U68" s="144">
        <f t="shared" si="19"/>
        <v>110</v>
      </c>
      <c r="V68" s="144">
        <f t="shared" si="20"/>
        <v>230</v>
      </c>
      <c r="W68" s="144">
        <f t="shared" ca="1" si="21"/>
        <v>-18.907672508247387</v>
      </c>
      <c r="X68" s="143"/>
      <c r="Z68" s="46">
        <f t="shared" ca="1" si="33"/>
        <v>116.48707910316733</v>
      </c>
      <c r="AA68" s="46"/>
      <c r="AB68" s="46"/>
      <c r="AC68" s="46">
        <f t="shared" ca="1" si="22"/>
        <v>215.80456109273013</v>
      </c>
      <c r="AE68" s="46">
        <f t="shared" ca="1" si="34"/>
        <v>106.59140047235292</v>
      </c>
      <c r="AF68" s="46"/>
      <c r="AG68" s="46"/>
      <c r="AH68" s="46">
        <f t="shared" ca="1" si="23"/>
        <v>10.71547927516842</v>
      </c>
      <c r="AJ68" s="25"/>
      <c r="AK68" s="162">
        <f ca="1">IF(Cockpit_monthly!$H$3=2,($AM$5*($AM$2+$AM$3*(K68/$AM$6)+$AM$4*(N68/$AM$7)))*'Generated data'!$B$6,$AM$5*($AM$2+$AM$3*(K68/$AM$6)+$AM$4*(N68/$AM$7)))</f>
        <v>118.38861001937728</v>
      </c>
      <c r="AL68" s="162">
        <f t="shared" si="24"/>
        <v>110</v>
      </c>
      <c r="AM68" s="162">
        <f t="shared" si="25"/>
        <v>230</v>
      </c>
      <c r="AN68" s="162">
        <f t="shared" ca="1" si="26"/>
        <v>-1.0817302718559461</v>
      </c>
      <c r="AO68" s="161"/>
      <c r="AQ68" s="153"/>
      <c r="AR68" s="144">
        <f ca="1">IF(Cockpit_monthly!$H$3=2,($AS$5*($AS$2+$AS$3*(J68/$AS$6)+$AS$4*(M68/$AS$7)+$AU$2*Q68/$AU$5+$AU$3*(1-(R68/$AU$6))))*'Generated data'!$B$6,$AS$5*($AS$2+$AS$3*(J68/$AS$6)+$AS$4*(M68/$AS$7)+$AU$2*Q68/$AU$5+$AU$3*(1-(R68/$AU$6))))</f>
        <v>136.14721497953721</v>
      </c>
      <c r="AS68" s="144">
        <f t="shared" si="27"/>
        <v>110</v>
      </c>
      <c r="AT68" s="144">
        <f t="shared" si="28"/>
        <v>230</v>
      </c>
      <c r="AU68" s="144">
        <f t="shared" ca="1" si="29"/>
        <v>-18.840335232015875</v>
      </c>
      <c r="AV68" s="143"/>
    </row>
    <row r="69" spans="1:48">
      <c r="A69" s="131" t="str">
        <f t="shared" si="18"/>
        <v>Q3 2026</v>
      </c>
      <c r="B69" s="40">
        <v>2026</v>
      </c>
      <c r="C69" s="40">
        <v>3</v>
      </c>
      <c r="D69" s="40">
        <v>8</v>
      </c>
      <c r="E69" s="130">
        <f ca="1">IF(Cockpit_monthly!$H$3=2,(VLOOKUP(B69,'Generated data'!$A$14:$J$23,2,FALSE)*(1+((RAND()*0.4)-0.2)))*'Generated data'!$B$6,VLOOKUP(B69,'Generated data'!$A$14:$J$23,2,FALSE)*(1+((RAND()*0.4)-0.2)))</f>
        <v>114.29333984408322</v>
      </c>
      <c r="F69" s="130">
        <f ca="1">VLOOKUP(B69,'Generated data'!$A$14:$J$23,3,FALSE)*(1+((RAND()*0.4)-0.2))</f>
        <v>104.64632359022767</v>
      </c>
      <c r="G69" s="132">
        <v>143.16999999999999</v>
      </c>
      <c r="H69" s="130">
        <f ca="1">VLOOKUP($B69,'Generated data'!$A$14:$J$23,5,FALSE)*(1+((RAND()*0.4)-0.2))</f>
        <v>127.97358498201872</v>
      </c>
      <c r="I69" s="130">
        <f ca="1">VLOOKUP($B69,'Generated data'!$A$14:$J$23,5,FALSE)*(1+((RAND()*0.4)-0.2))</f>
        <v>151.51955079977282</v>
      </c>
      <c r="J69" s="130">
        <f ca="1">VLOOKUP($B69,'Generated data'!$A$14:$J$23,7,FALSE)*(1+((RAND()*0.4)-0.2))</f>
        <v>297.32069368292395</v>
      </c>
      <c r="K69" s="129">
        <f t="shared" ca="1" si="30"/>
        <v>153.07395057702203</v>
      </c>
      <c r="L69" s="129">
        <f t="shared" ca="1" si="31"/>
        <v>334.64009867675026</v>
      </c>
      <c r="M69" s="130">
        <f ca="1">VLOOKUP($B69,'Generated data'!$A$14:$J$23,8,FALSE)*(1+((RAND()*0.4)-0.2))</f>
        <v>826.10613379256336</v>
      </c>
      <c r="N69" s="129">
        <f t="shared" ca="1" si="32"/>
        <v>896.11292957257172</v>
      </c>
      <c r="O69" s="132">
        <v>679.32</v>
      </c>
      <c r="P69" s="132">
        <v>528.32000000000005</v>
      </c>
      <c r="Q69" s="130">
        <f ca="1">VLOOKUP($B69,'Generated data'!$A$14:$J$23,9,FALSE)*(1+((RAND()*0.4)-0.2))</f>
        <v>195.74503195966074</v>
      </c>
      <c r="R69" s="130">
        <f ca="1">VLOOKUP($B69,'Generated data'!$A$14:$J$23,10,FALSE)*(1+((RAND()*0.4)-0.2))</f>
        <v>112.47327801600711</v>
      </c>
      <c r="S69" s="153"/>
      <c r="T69" s="144">
        <f ca="1">IF(Cockpit_monthly!$H$3=2,($V$5*($V$2+$V$3*(I69/$V$6)+$V$4*(M69/$V$7)))*'Generated data'!$B$6,$V$5*($V$2+$V$3*(I69/$V$6)+$V$4*(M69/$V$7)))</f>
        <v>126.16955495454587</v>
      </c>
      <c r="U69" s="144">
        <f t="shared" si="19"/>
        <v>110</v>
      </c>
      <c r="V69" s="144">
        <f t="shared" si="20"/>
        <v>230</v>
      </c>
      <c r="W69" s="144">
        <f t="shared" ca="1" si="21"/>
        <v>-11.876215110462653</v>
      </c>
      <c r="X69" s="143"/>
      <c r="Z69" s="46">
        <f t="shared" ca="1" si="33"/>
        <v>116.70873520301924</v>
      </c>
      <c r="AA69" s="46"/>
      <c r="AB69" s="46"/>
      <c r="AC69" s="46">
        <f t="shared" ca="1" si="22"/>
        <v>180.6119584799047</v>
      </c>
      <c r="AE69" s="46">
        <f t="shared" ca="1" si="34"/>
        <v>106.4663752939875</v>
      </c>
      <c r="AF69" s="46"/>
      <c r="AG69" s="46"/>
      <c r="AH69" s="46">
        <f t="shared" ca="1" si="23"/>
        <v>7.8269645500957239</v>
      </c>
      <c r="AJ69" s="25"/>
      <c r="AK69" s="162">
        <f ca="1">IF(Cockpit_monthly!$H$3=2,($AM$5*($AM$2+$AM$3*(K69/$AM$6)+$AM$4*(N69/$AM$7)))*'Generated data'!$B$6,$AM$5*($AM$2+$AM$3*(K69/$AM$6)+$AM$4*(N69/$AM$7)))</f>
        <v>120.66689565326767</v>
      </c>
      <c r="AL69" s="162">
        <f t="shared" si="24"/>
        <v>110</v>
      </c>
      <c r="AM69" s="162">
        <f t="shared" si="25"/>
        <v>230</v>
      </c>
      <c r="AN69" s="162">
        <f t="shared" ca="1" si="26"/>
        <v>-6.3735558091844524</v>
      </c>
      <c r="AO69" s="161"/>
      <c r="AQ69" s="153"/>
      <c r="AR69" s="144">
        <f ca="1">IF(Cockpit_monthly!$H$3=2,($AS$5*($AS$2+$AS$3*(J69/$AS$6)+$AS$4*(M69/$AS$7)+$AU$2*Q69/$AU$5+$AU$3*(1-(R69/$AU$6))))*'Generated data'!$B$6,$AS$5*($AS$2+$AS$3*(J69/$AS$6)+$AS$4*(M69/$AS$7)+$AU$2*Q69/$AU$5+$AU$3*(1-(R69/$AU$6))))</f>
        <v>124.10063603205732</v>
      </c>
      <c r="AS69" s="144">
        <f t="shared" si="27"/>
        <v>110</v>
      </c>
      <c r="AT69" s="144">
        <f t="shared" si="28"/>
        <v>230</v>
      </c>
      <c r="AU69" s="144">
        <f t="shared" ca="1" si="29"/>
        <v>-9.807296187974103</v>
      </c>
      <c r="AV69" s="143"/>
    </row>
    <row r="70" spans="1:48">
      <c r="A70" s="131" t="str">
        <f t="shared" si="18"/>
        <v>Q3 2026</v>
      </c>
      <c r="B70" s="40">
        <v>2026</v>
      </c>
      <c r="C70" s="40">
        <v>3</v>
      </c>
      <c r="D70" s="40">
        <v>9</v>
      </c>
      <c r="E70" s="130">
        <f ca="1">IF(Cockpit_monthly!$H$3=2,(VLOOKUP(B70,'Generated data'!$A$14:$J$23,2,FALSE)*(1+((RAND()*0.4)-0.2)))*'Generated data'!$B$6,VLOOKUP(B70,'Generated data'!$A$14:$J$23,2,FALSE)*(1+((RAND()*0.4)-0.2)))</f>
        <v>155.15736180118199</v>
      </c>
      <c r="F70" s="130">
        <f ca="1">VLOOKUP(B70,'Generated data'!$A$14:$J$23,3,FALSE)*(1+((RAND()*0.4)-0.2))</f>
        <v>102.42998526860909</v>
      </c>
      <c r="G70" s="132">
        <v>143.16999999999999</v>
      </c>
      <c r="H70" s="130">
        <f ca="1">VLOOKUP($B70,'Generated data'!$A$14:$J$23,5,FALSE)*(1+((RAND()*0.4)-0.2))</f>
        <v>161.29858091353299</v>
      </c>
      <c r="I70" s="130">
        <f ca="1">VLOOKUP($B70,'Generated data'!$A$14:$J$23,5,FALSE)*(1+((RAND()*0.4)-0.2))</f>
        <v>133.13739854790339</v>
      </c>
      <c r="J70" s="130">
        <f ca="1">VLOOKUP($B70,'Generated data'!$A$14:$J$23,7,FALSE)*(1+((RAND()*0.4)-0.2))</f>
        <v>298.0106886033422</v>
      </c>
      <c r="K70" s="129">
        <f t="shared" ca="1" si="30"/>
        <v>154.49834222218851</v>
      </c>
      <c r="L70" s="129">
        <f t="shared" ca="1" si="31"/>
        <v>319.48055516179807</v>
      </c>
      <c r="M70" s="130">
        <f ca="1">VLOOKUP($B70,'Generated data'!$A$14:$J$23,8,FALSE)*(1+((RAND()*0.4)-0.2))</f>
        <v>874.65442909787623</v>
      </c>
      <c r="N70" s="129">
        <f t="shared" ca="1" si="32"/>
        <v>903.36757309239204</v>
      </c>
      <c r="O70" s="132">
        <v>673.66</v>
      </c>
      <c r="P70" s="132">
        <v>522.66</v>
      </c>
      <c r="Q70" s="130">
        <f ca="1">VLOOKUP($B70,'Generated data'!$A$14:$J$23,9,FALSE)*(1+((RAND()*0.4)-0.2))</f>
        <v>218.52539604840342</v>
      </c>
      <c r="R70" s="130">
        <f ca="1">VLOOKUP($B70,'Generated data'!$A$14:$J$23,10,FALSE)*(1+((RAND()*0.4)-0.2))</f>
        <v>81.672172496123196</v>
      </c>
      <c r="S70" s="153"/>
      <c r="T70" s="144">
        <f ca="1">IF(Cockpit_monthly!$H$3=2,($V$5*($V$2+$V$3*(I70/$V$6)+$V$4*(M70/$V$7)))*'Generated data'!$B$6,$V$5*($V$2+$V$3*(I70/$V$6)+$V$4*(M70/$V$7)))</f>
        <v>126.75026706512917</v>
      </c>
      <c r="U70" s="144">
        <f t="shared" si="19"/>
        <v>110</v>
      </c>
      <c r="V70" s="144">
        <f t="shared" si="20"/>
        <v>230</v>
      </c>
      <c r="W70" s="144">
        <f t="shared" ca="1" si="21"/>
        <v>28.407094736052827</v>
      </c>
      <c r="X70" s="143"/>
      <c r="Z70" s="46">
        <f t="shared" ca="1" si="33"/>
        <v>111.79345655446777</v>
      </c>
      <c r="AA70" s="46"/>
      <c r="AB70" s="46"/>
      <c r="AC70" s="46">
        <f t="shared" ca="1" si="22"/>
        <v>186.21723204887445</v>
      </c>
      <c r="AE70" s="46">
        <f t="shared" ca="1" si="34"/>
        <v>105.22895692013468</v>
      </c>
      <c r="AF70" s="46"/>
      <c r="AG70" s="46"/>
      <c r="AH70" s="46">
        <f t="shared" ca="1" si="23"/>
        <v>49.928404881047314</v>
      </c>
      <c r="AJ70" s="25"/>
      <c r="AK70" s="162">
        <f ca="1">IF(Cockpit_monthly!$H$3=2,($AM$5*($AM$2+$AM$3*(K70/$AM$6)+$AM$4*(N70/$AM$7)))*'Generated data'!$B$6,$AM$5*($AM$2+$AM$3*(K70/$AM$6)+$AM$4*(N70/$AM$7)))</f>
        <v>120.94702325760242</v>
      </c>
      <c r="AL70" s="162">
        <f t="shared" si="24"/>
        <v>110</v>
      </c>
      <c r="AM70" s="162">
        <f t="shared" si="25"/>
        <v>230</v>
      </c>
      <c r="AN70" s="162">
        <f t="shared" ca="1" si="26"/>
        <v>34.210338543579567</v>
      </c>
      <c r="AO70" s="161"/>
      <c r="AQ70" s="153"/>
      <c r="AR70" s="144">
        <f ca="1">IF(Cockpit_monthly!$H$3=2,($AS$5*($AS$2+$AS$3*(J70/$AS$6)+$AS$4*(M70/$AS$7)+$AU$2*Q70/$AU$5+$AU$3*(1-(R70/$AU$6))))*'Generated data'!$B$6,$AS$5*($AS$2+$AS$3*(J70/$AS$6)+$AS$4*(M70/$AS$7)+$AU$2*Q70/$AU$5+$AU$3*(1-(R70/$AU$6))))</f>
        <v>129.7671433833369</v>
      </c>
      <c r="AS70" s="144">
        <f t="shared" si="27"/>
        <v>110</v>
      </c>
      <c r="AT70" s="144">
        <f t="shared" si="28"/>
        <v>230</v>
      </c>
      <c r="AU70" s="144">
        <f t="shared" ca="1" si="29"/>
        <v>25.390218417845091</v>
      </c>
      <c r="AV70" s="143"/>
    </row>
    <row r="71" spans="1:48">
      <c r="A71" s="131" t="str">
        <f t="shared" si="18"/>
        <v>Q4 2026</v>
      </c>
      <c r="B71" s="40">
        <v>2026</v>
      </c>
      <c r="C71" s="40">
        <v>4</v>
      </c>
      <c r="D71" s="40">
        <v>10</v>
      </c>
      <c r="E71" s="130">
        <f ca="1">IF(Cockpit_monthly!$H$3=2,(VLOOKUP(B71,'Generated data'!$A$14:$J$23,2,FALSE)*(1+((RAND()*0.4)-0.2)))*'Generated data'!$B$6,VLOOKUP(B71,'Generated data'!$A$14:$J$23,2,FALSE)*(1+((RAND()*0.4)-0.2)))</f>
        <v>145.58095874365111</v>
      </c>
      <c r="F71" s="130">
        <f ca="1">VLOOKUP(B71,'Generated data'!$A$14:$J$23,3,FALSE)*(1+((RAND()*0.4)-0.2))</f>
        <v>122.89532416459676</v>
      </c>
      <c r="G71" s="132">
        <v>143.16999999999999</v>
      </c>
      <c r="H71" s="130">
        <f ca="1">VLOOKUP($B71,'Generated data'!$A$14:$J$23,5,FALSE)*(1+((RAND()*0.4)-0.2))</f>
        <v>149.19788753821649</v>
      </c>
      <c r="I71" s="130">
        <f ca="1">VLOOKUP($B71,'Generated data'!$A$14:$J$23,5,FALSE)*(1+((RAND()*0.4)-0.2))</f>
        <v>142.98135029337251</v>
      </c>
      <c r="J71" s="130">
        <f ca="1">VLOOKUP($B71,'Generated data'!$A$14:$J$23,7,FALSE)*(1+((RAND()*0.4)-0.2))</f>
        <v>329.46764556261735</v>
      </c>
      <c r="K71" s="129">
        <f t="shared" ca="1" si="30"/>
        <v>144.77292537257645</v>
      </c>
      <c r="L71" s="129">
        <f t="shared" ca="1" si="31"/>
        <v>309.20767416072118</v>
      </c>
      <c r="M71" s="130">
        <f ca="1">VLOOKUP($B71,'Generated data'!$A$14:$J$23,8,FALSE)*(1+((RAND()*0.4)-0.2))</f>
        <v>934.66865487795701</v>
      </c>
      <c r="N71" s="129">
        <f t="shared" ca="1" si="32"/>
        <v>919.57821203453761</v>
      </c>
      <c r="O71" s="132">
        <v>669.14</v>
      </c>
      <c r="P71" s="132">
        <v>518.14</v>
      </c>
      <c r="Q71" s="130">
        <f ca="1">VLOOKUP($B71,'Generated data'!$A$14:$J$23,9,FALSE)*(1+((RAND()*0.4)-0.2))</f>
        <v>233.29049686027153</v>
      </c>
      <c r="R71" s="130">
        <f ca="1">VLOOKUP($B71,'Generated data'!$A$14:$J$23,10,FALSE)*(1+((RAND()*0.4)-0.2))</f>
        <v>84.012413351422936</v>
      </c>
      <c r="S71" s="153"/>
      <c r="T71" s="144">
        <f ca="1">IF(Cockpit_monthly!$H$3=2,($V$5*($V$2+$V$3*(I71/$V$6)+$V$4*(M71/$V$7)))*'Generated data'!$B$6,$V$5*($V$2+$V$3*(I71/$V$6)+$V$4*(M71/$V$7)))</f>
        <v>130.22384276253084</v>
      </c>
      <c r="U71" s="144">
        <f t="shared" si="19"/>
        <v>110</v>
      </c>
      <c r="V71" s="144">
        <f t="shared" si="20"/>
        <v>230</v>
      </c>
      <c r="W71" s="144">
        <f t="shared" ca="1" si="21"/>
        <v>15.357115981120273</v>
      </c>
      <c r="X71" s="143"/>
      <c r="Z71" s="46">
        <f t="shared" ca="1" si="33"/>
        <v>114.09342584370226</v>
      </c>
      <c r="AA71" s="46"/>
      <c r="AB71" s="46"/>
      <c r="AC71" s="46">
        <f t="shared" ca="1" si="22"/>
        <v>215.37421971891507</v>
      </c>
      <c r="AE71" s="46">
        <f t="shared" ca="1" si="34"/>
        <v>105.58957426613549</v>
      </c>
      <c r="AF71" s="46"/>
      <c r="AG71" s="46"/>
      <c r="AH71" s="46">
        <f t="shared" ca="1" si="23"/>
        <v>39.991384477515624</v>
      </c>
      <c r="AJ71" s="25"/>
      <c r="AK71" s="162">
        <f ca="1">IF(Cockpit_monthly!$H$3=2,($AM$5*($AM$2+$AM$3*(K71/$AM$6)+$AM$4*(N71/$AM$7)))*'Generated data'!$B$6,$AM$5*($AM$2+$AM$3*(K71/$AM$6)+$AM$4*(N71/$AM$7)))</f>
        <v>120.48073742705476</v>
      </c>
      <c r="AL71" s="162">
        <f t="shared" si="24"/>
        <v>110</v>
      </c>
      <c r="AM71" s="162">
        <f t="shared" si="25"/>
        <v>230</v>
      </c>
      <c r="AN71" s="162">
        <f t="shared" ca="1" si="26"/>
        <v>25.100221316596347</v>
      </c>
      <c r="AO71" s="161"/>
      <c r="AQ71" s="153"/>
      <c r="AR71" s="144">
        <f ca="1">IF(Cockpit_monthly!$H$3=2,($AS$5*($AS$2+$AS$3*(J71/$AS$6)+$AS$4*(M71/$AS$7)+$AU$2*Q71/$AU$5+$AU$3*(1-(R71/$AU$6))))*'Generated data'!$B$6,$AS$5*($AS$2+$AS$3*(J71/$AS$6)+$AS$4*(M71/$AS$7)+$AU$2*Q71/$AU$5+$AU$3*(1-(R71/$AU$6))))</f>
        <v>134.12067772546075</v>
      </c>
      <c r="AS71" s="144">
        <f t="shared" si="27"/>
        <v>110</v>
      </c>
      <c r="AT71" s="144">
        <f t="shared" si="28"/>
        <v>230</v>
      </c>
      <c r="AU71" s="144">
        <f t="shared" ca="1" si="29"/>
        <v>11.460281018190358</v>
      </c>
      <c r="AV71" s="143"/>
    </row>
    <row r="72" spans="1:48">
      <c r="A72" s="131" t="str">
        <f t="shared" si="18"/>
        <v>Q4 2026</v>
      </c>
      <c r="B72" s="40">
        <v>2026</v>
      </c>
      <c r="C72" s="40">
        <v>4</v>
      </c>
      <c r="D72" s="40">
        <v>11</v>
      </c>
      <c r="E72" s="130">
        <f ca="1">IF(Cockpit_monthly!$H$3=2,(VLOOKUP(B72,'Generated data'!$A$14:$J$23,2,FALSE)*(1+((RAND()*0.4)-0.2)))*'Generated data'!$B$6,VLOOKUP(B72,'Generated data'!$A$14:$J$23,2,FALSE)*(1+((RAND()*0.4)-0.2)))</f>
        <v>119.66448270774498</v>
      </c>
      <c r="F72" s="130">
        <f ca="1">VLOOKUP(B72,'Generated data'!$A$14:$J$23,3,FALSE)*(1+((RAND()*0.4)-0.2))</f>
        <v>101.11268332256468</v>
      </c>
      <c r="G72" s="132">
        <v>143.16999999999999</v>
      </c>
      <c r="H72" s="130">
        <f ca="1">VLOOKUP($B72,'Generated data'!$A$14:$J$23,5,FALSE)*(1+((RAND()*0.4)-0.2))</f>
        <v>117.62301480373087</v>
      </c>
      <c r="I72" s="130">
        <f ca="1">VLOOKUP($B72,'Generated data'!$A$14:$J$23,5,FALSE)*(1+((RAND()*0.4)-0.2))</f>
        <v>156.82800729324293</v>
      </c>
      <c r="J72" s="130">
        <f ca="1">VLOOKUP($B72,'Generated data'!$A$14:$J$23,7,FALSE)*(1+((RAND()*0.4)-0.2))</f>
        <v>237.23825118399924</v>
      </c>
      <c r="K72" s="129">
        <f t="shared" ca="1" si="30"/>
        <v>142.5460998803496</v>
      </c>
      <c r="L72" s="129">
        <f t="shared" ca="1" si="31"/>
        <v>308.26634261629448</v>
      </c>
      <c r="M72" s="130">
        <f ca="1">VLOOKUP($B72,'Generated data'!$A$14:$J$23,8,FALSE)*(1+((RAND()*0.4)-0.2))</f>
        <v>960.92792544847714</v>
      </c>
      <c r="N72" s="129">
        <f t="shared" ca="1" si="32"/>
        <v>878.47640592279879</v>
      </c>
      <c r="O72" s="132">
        <v>666.34</v>
      </c>
      <c r="P72" s="132">
        <v>515.34</v>
      </c>
      <c r="Q72" s="130">
        <f ca="1">VLOOKUP($B72,'Generated data'!$A$14:$J$23,9,FALSE)*(1+((RAND()*0.4)-0.2))</f>
        <v>201.81986008810742</v>
      </c>
      <c r="R72" s="130">
        <f ca="1">VLOOKUP($B72,'Generated data'!$A$14:$J$23,10,FALSE)*(1+((RAND()*0.4)-0.2))</f>
        <v>88.025010377196622</v>
      </c>
      <c r="S72" s="153"/>
      <c r="T72" s="144">
        <f ca="1">IF(Cockpit_monthly!$H$3=2,($V$5*($V$2+$V$3*(I72/$V$6)+$V$4*(M72/$V$7)))*'Generated data'!$B$6,$V$5*($V$2+$V$3*(I72/$V$6)+$V$4*(M72/$V$7)))</f>
        <v>132.5508908753151</v>
      </c>
      <c r="U72" s="144">
        <f t="shared" si="19"/>
        <v>110</v>
      </c>
      <c r="V72" s="144">
        <f t="shared" si="20"/>
        <v>230</v>
      </c>
      <c r="W72" s="144">
        <f t="shared" ca="1" si="21"/>
        <v>-12.886408167570124</v>
      </c>
      <c r="X72" s="143"/>
      <c r="Z72" s="46">
        <f t="shared" ca="1" si="33"/>
        <v>117.48514646674629</v>
      </c>
      <c r="AA72" s="46"/>
      <c r="AB72" s="46"/>
      <c r="AC72" s="46">
        <f t="shared" ca="1" si="22"/>
        <v>119.75310471725295</v>
      </c>
      <c r="AE72" s="46">
        <f t="shared" ca="1" si="34"/>
        <v>106.23914040112835</v>
      </c>
      <c r="AF72" s="46"/>
      <c r="AG72" s="46"/>
      <c r="AH72" s="46">
        <f t="shared" ca="1" si="23"/>
        <v>13.425342306616628</v>
      </c>
      <c r="AJ72" s="25"/>
      <c r="AK72" s="162">
        <f ca="1">IF(Cockpit_monthly!$H$3=2,($AM$5*($AM$2+$AM$3*(K72/$AM$6)+$AM$4*(N72/$AM$7)))*'Generated data'!$B$6,$AM$5*($AM$2+$AM$3*(K72/$AM$6)+$AM$4*(N72/$AM$7)))</f>
        <v>119.38807399710039</v>
      </c>
      <c r="AL72" s="162">
        <f t="shared" si="24"/>
        <v>110</v>
      </c>
      <c r="AM72" s="162">
        <f t="shared" si="25"/>
        <v>230</v>
      </c>
      <c r="AN72" s="162">
        <f t="shared" ca="1" si="26"/>
        <v>0.2764087106445885</v>
      </c>
      <c r="AO72" s="161"/>
      <c r="AQ72" s="153"/>
      <c r="AR72" s="144">
        <f ca="1">IF(Cockpit_monthly!$H$3=2,($AS$5*($AS$2+$AS$3*(J72/$AS$6)+$AS$4*(M72/$AS$7)+$AU$2*Q72/$AU$5+$AU$3*(1-(R72/$AU$6))))*'Generated data'!$B$6,$AS$5*($AS$2+$AS$3*(J72/$AS$6)+$AS$4*(M72/$AS$7)+$AU$2*Q72/$AU$5+$AU$3*(1-(R72/$AU$6))))</f>
        <v>129.79819890620516</v>
      </c>
      <c r="AS72" s="144">
        <f t="shared" si="27"/>
        <v>110</v>
      </c>
      <c r="AT72" s="144">
        <f t="shared" si="28"/>
        <v>230</v>
      </c>
      <c r="AU72" s="144">
        <f t="shared" ca="1" si="29"/>
        <v>-10.133716198460178</v>
      </c>
      <c r="AV72" s="143"/>
    </row>
    <row r="73" spans="1:48">
      <c r="A73" s="131" t="str">
        <f t="shared" si="18"/>
        <v>Q4 2026</v>
      </c>
      <c r="B73" s="40">
        <v>2026</v>
      </c>
      <c r="C73" s="40">
        <v>4</v>
      </c>
      <c r="D73" s="40">
        <v>12</v>
      </c>
      <c r="E73" s="130">
        <f ca="1">IF(Cockpit_monthly!$H$3=2,(VLOOKUP(B73,'Generated data'!$A$14:$J$23,2,FALSE)*(1+((RAND()*0.4)-0.2)))*'Generated data'!$B$6,VLOOKUP(B73,'Generated data'!$A$14:$J$23,2,FALSE)*(1+((RAND()*0.4)-0.2)))</f>
        <v>136.9559195771966</v>
      </c>
      <c r="F73" s="130">
        <f ca="1">VLOOKUP(B73,'Generated data'!$A$14:$J$23,3,FALSE)*(1+((RAND()*0.4)-0.2))</f>
        <v>112.41359411943739</v>
      </c>
      <c r="G73" s="132">
        <v>143.16999999999999</v>
      </c>
      <c r="H73" s="130">
        <f ca="1">VLOOKUP($B73,'Generated data'!$A$14:$J$23,5,FALSE)*(1+((RAND()*0.4)-0.2))</f>
        <v>115.97209687674544</v>
      </c>
      <c r="I73" s="130">
        <f ca="1">VLOOKUP($B73,'Generated data'!$A$14:$J$23,5,FALSE)*(1+((RAND()*0.4)-0.2))</f>
        <v>145.02326027247619</v>
      </c>
      <c r="J73" s="130">
        <f ca="1">VLOOKUP($B73,'Generated data'!$A$14:$J$23,7,FALSE)*(1+((RAND()*0.4)-0.2))</f>
        <v>346.20852379563894</v>
      </c>
      <c r="K73" s="129">
        <f t="shared" ca="1" si="30"/>
        <v>144.31558537817293</v>
      </c>
      <c r="L73" s="129">
        <f t="shared" ca="1" si="31"/>
        <v>288.23886178331958</v>
      </c>
      <c r="M73" s="130">
        <f ca="1">VLOOKUP($B73,'Generated data'!$A$14:$J$23,8,FALSE)*(1+((RAND()*0.4)-0.2))</f>
        <v>1069.0945354007333</v>
      </c>
      <c r="N73" s="129">
        <f t="shared" ca="1" si="32"/>
        <v>923.41700314143679</v>
      </c>
      <c r="O73" s="132">
        <v>665.18</v>
      </c>
      <c r="P73" s="132">
        <v>514.17999999999995</v>
      </c>
      <c r="Q73" s="130">
        <f ca="1">VLOOKUP($B73,'Generated data'!$A$14:$J$23,9,FALSE)*(1+((RAND()*0.4)-0.2))</f>
        <v>225.03950032981959</v>
      </c>
      <c r="R73" s="130">
        <f ca="1">VLOOKUP($B73,'Generated data'!$A$14:$J$23,10,FALSE)*(1+((RAND()*0.4)-0.2))</f>
        <v>106.52250466751714</v>
      </c>
      <c r="S73" s="153"/>
      <c r="T73" s="144">
        <f ca="1">IF(Cockpit_monthly!$H$3=2,($V$5*($V$2+$V$3*(I73/$V$6)+$V$4*(M73/$V$7)))*'Generated data'!$B$6,$V$5*($V$2+$V$3*(I73/$V$6)+$V$4*(M73/$V$7)))</f>
        <v>136.31135850376486</v>
      </c>
      <c r="U73" s="144">
        <f t="shared" si="19"/>
        <v>110</v>
      </c>
      <c r="V73" s="144">
        <f t="shared" si="20"/>
        <v>230</v>
      </c>
      <c r="W73" s="144">
        <f t="shared" ca="1" si="21"/>
        <v>0.6445610734317313</v>
      </c>
      <c r="X73" s="143"/>
      <c r="Z73" s="46">
        <f t="shared" ca="1" si="33"/>
        <v>114.43751683839781</v>
      </c>
      <c r="AA73" s="46"/>
      <c r="AB73" s="46"/>
      <c r="AC73" s="46">
        <f t="shared" ca="1" si="22"/>
        <v>231.77100695724113</v>
      </c>
      <c r="AE73" s="46">
        <f t="shared" ca="1" si="34"/>
        <v>105.54347931498619</v>
      </c>
      <c r="AF73" s="46"/>
      <c r="AG73" s="46"/>
      <c r="AH73" s="46">
        <f t="shared" ca="1" si="23"/>
        <v>31.41244026221041</v>
      </c>
      <c r="AJ73" s="25"/>
      <c r="AK73" s="162">
        <f ca="1">IF(Cockpit_monthly!$H$3=2,($AM$5*($AM$2+$AM$3*(K73/$AM$6)+$AM$4*(N73/$AM$7)))*'Generated data'!$B$6,$AM$5*($AM$2+$AM$3*(K73/$AM$6)+$AM$4*(N73/$AM$7)))</f>
        <v>120.52649283188011</v>
      </c>
      <c r="AL73" s="162">
        <f t="shared" si="24"/>
        <v>110</v>
      </c>
      <c r="AM73" s="162">
        <f t="shared" si="25"/>
        <v>230</v>
      </c>
      <c r="AN73" s="162">
        <f t="shared" ca="1" si="26"/>
        <v>16.429426745316491</v>
      </c>
      <c r="AO73" s="161"/>
      <c r="AQ73" s="153"/>
      <c r="AR73" s="144">
        <f ca="1">IF(Cockpit_monthly!$H$3=2,($AS$5*($AS$2+$AS$3*(J73/$AS$6)+$AS$4*(M73/$AS$7)+$AU$2*Q73/$AU$5+$AU$3*(1-(R73/$AU$6))))*'Generated data'!$B$6,$AS$5*($AS$2+$AS$3*(J73/$AS$6)+$AS$4*(M73/$AS$7)+$AU$2*Q73/$AU$5+$AU$3*(1-(R73/$AU$6))))</f>
        <v>138.51483806699966</v>
      </c>
      <c r="AS73" s="144">
        <f t="shared" si="27"/>
        <v>110</v>
      </c>
      <c r="AT73" s="144">
        <f t="shared" si="28"/>
        <v>230</v>
      </c>
      <c r="AU73" s="144">
        <f t="shared" ca="1" si="29"/>
        <v>-1.5589184898030624</v>
      </c>
      <c r="AV73" s="143"/>
    </row>
    <row r="74" spans="1:48">
      <c r="A74" s="131" t="str">
        <f t="shared" si="18"/>
        <v>Q1 2027</v>
      </c>
      <c r="B74" s="40">
        <v>2027</v>
      </c>
      <c r="C74" s="40">
        <v>1</v>
      </c>
      <c r="D74" s="40">
        <v>1</v>
      </c>
      <c r="E74" s="130">
        <f ca="1">IF(Cockpit_monthly!$H$3=2,(VLOOKUP(B74,'Generated data'!$A$14:$J$23,2,FALSE)*(1+((RAND()*0.4)-0.2)))*'Generated data'!$B$6,VLOOKUP(B74,'Generated data'!$A$14:$J$23,2,FALSE)*(1+((RAND()*0.4)-0.2)))</f>
        <v>138.56727187583289</v>
      </c>
      <c r="F74" s="130">
        <f ca="1">VLOOKUP(B74,'Generated data'!$A$14:$J$23,3,FALSE)*(1+((RAND()*0.4)-0.2))</f>
        <v>124.67970055908194</v>
      </c>
      <c r="G74" s="132">
        <v>143.16999999999999</v>
      </c>
      <c r="H74" s="130">
        <f ca="1">VLOOKUP($B74,'Generated data'!$A$14:$J$23,5,FALSE)*(1+((RAND()*0.4)-0.2))</f>
        <v>115.73688266430619</v>
      </c>
      <c r="I74" s="130">
        <f ca="1">VLOOKUP($B74,'Generated data'!$A$14:$J$23,5,FALSE)*(1+((RAND()*0.4)-0.2))</f>
        <v>98.553195389712243</v>
      </c>
      <c r="J74" s="130">
        <f ca="1">VLOOKUP($B74,'Generated data'!$A$14:$J$23,7,FALSE)*(1+((RAND()*0.4)-0.2))</f>
        <v>321.02523721078285</v>
      </c>
      <c r="K74" s="129">
        <f t="shared" ca="1" si="30"/>
        <v>148.27753928636386</v>
      </c>
      <c r="L74" s="129">
        <f t="shared" ca="1" si="31"/>
        <v>304.30480684741855</v>
      </c>
      <c r="M74" s="130">
        <f ca="1">VLOOKUP($B74,'Generated data'!$A$14:$J$23,8,FALSE)*(1+((RAND()*0.4)-0.2))</f>
        <v>809.9704777876459</v>
      </c>
      <c r="N74" s="129">
        <f t="shared" ca="1" si="32"/>
        <v>988.23037190905586</v>
      </c>
      <c r="O74" s="132">
        <v>665</v>
      </c>
      <c r="P74" s="132">
        <v>514</v>
      </c>
      <c r="Q74" s="130">
        <f ca="1">VLOOKUP($B74,'Generated data'!$A$14:$J$23,9,FALSE)*(1+((RAND()*0.4)-0.2))</f>
        <v>153.84304618292975</v>
      </c>
      <c r="R74" s="130">
        <f ca="1">VLOOKUP($B74,'Generated data'!$A$14:$J$23,10,FALSE)*(1+((RAND()*0.4)-0.2))</f>
        <v>99.192198375989236</v>
      </c>
      <c r="S74" s="153"/>
      <c r="T74" s="144">
        <f ca="1">IF(Cockpit_monthly!$H$3=2,($V$5*($V$2+$V$3*(I74/$V$6)+$V$4*(M74/$V$7)))*'Generated data'!$B$6,$V$5*($V$2+$V$3*(I74/$V$6)+$V$4*(M74/$V$7)))</f>
        <v>120.97781755563209</v>
      </c>
      <c r="U74" s="144">
        <f t="shared" si="19"/>
        <v>110</v>
      </c>
      <c r="V74" s="144">
        <f t="shared" si="20"/>
        <v>230</v>
      </c>
      <c r="W74" s="144">
        <f t="shared" ca="1" si="21"/>
        <v>17.589454320200801</v>
      </c>
      <c r="X74" s="143"/>
      <c r="Z74" s="46">
        <f t="shared" ca="1" si="33"/>
        <v>102.63334959892696</v>
      </c>
      <c r="AA74" s="46"/>
      <c r="AB74" s="46"/>
      <c r="AC74" s="46">
        <f t="shared" ca="1" si="22"/>
        <v>218.39188761185591</v>
      </c>
      <c r="AE74" s="46">
        <f t="shared" ca="1" si="34"/>
        <v>102.98042574643418</v>
      </c>
      <c r="AF74" s="46"/>
      <c r="AG74" s="46"/>
      <c r="AH74" s="46">
        <f t="shared" ca="1" si="23"/>
        <v>35.586846129398708</v>
      </c>
      <c r="AJ74" s="25"/>
      <c r="AK74" s="162">
        <f ca="1">IF(Cockpit_monthly!$H$3=2,($AM$5*($AM$2+$AM$3*(K74/$AM$6)+$AM$4*(N74/$AM$7)))*'Generated data'!$B$6,$AM$5*($AM$2+$AM$3*(K74/$AM$6)+$AM$4*(N74/$AM$7)))</f>
        <v>122.2876291985377</v>
      </c>
      <c r="AL74" s="162">
        <f t="shared" si="24"/>
        <v>110</v>
      </c>
      <c r="AM74" s="162">
        <f t="shared" si="25"/>
        <v>230</v>
      </c>
      <c r="AN74" s="162">
        <f t="shared" ca="1" si="26"/>
        <v>16.279642677295186</v>
      </c>
      <c r="AO74" s="161"/>
      <c r="AQ74" s="153"/>
      <c r="AR74" s="144">
        <f ca="1">IF(Cockpit_monthly!$H$3=2,($AS$5*($AS$2+$AS$3*(J74/$AS$6)+$AS$4*(M74/$AS$7)+$AU$2*Q74/$AU$5+$AU$3*(1-(R74/$AU$6))))*'Generated data'!$B$6,$AS$5*($AS$2+$AS$3*(J74/$AS$6)+$AS$4*(M74/$AS$7)+$AU$2*Q74/$AU$5+$AU$3*(1-(R74/$AU$6))))</f>
        <v>123.87118592233082</v>
      </c>
      <c r="AS74" s="144">
        <f t="shared" si="27"/>
        <v>110</v>
      </c>
      <c r="AT74" s="144">
        <f t="shared" si="28"/>
        <v>230</v>
      </c>
      <c r="AU74" s="144">
        <f t="shared" ca="1" si="29"/>
        <v>14.696085953502063</v>
      </c>
      <c r="AV74" s="143"/>
    </row>
    <row r="75" spans="1:48">
      <c r="A75" s="131" t="str">
        <f t="shared" si="18"/>
        <v>Q1 2027</v>
      </c>
      <c r="B75" s="40">
        <v>2027</v>
      </c>
      <c r="C75" s="40">
        <v>1</v>
      </c>
      <c r="D75" s="40">
        <v>2</v>
      </c>
      <c r="E75" s="130">
        <f ca="1">IF(Cockpit_monthly!$H$3=2,(VLOOKUP(B75,'Generated data'!$A$14:$J$23,2,FALSE)*(1+((RAND()*0.4)-0.2)))*'Generated data'!$B$6,VLOOKUP(B75,'Generated data'!$A$14:$J$23,2,FALSE)*(1+((RAND()*0.4)-0.2)))</f>
        <v>106.47555953163233</v>
      </c>
      <c r="F75" s="130">
        <f ca="1">VLOOKUP(B75,'Generated data'!$A$14:$J$23,3,FALSE)*(1+((RAND()*0.4)-0.2))</f>
        <v>97.892097583260195</v>
      </c>
      <c r="G75" s="132">
        <v>143.16999999999999</v>
      </c>
      <c r="H75" s="130">
        <f ca="1">VLOOKUP($B75,'Generated data'!$A$14:$J$23,5,FALSE)*(1+((RAND()*0.4)-0.2))</f>
        <v>120.95790475807266</v>
      </c>
      <c r="I75" s="130">
        <f ca="1">VLOOKUP($B75,'Generated data'!$A$14:$J$23,5,FALSE)*(1+((RAND()*0.4)-0.2))</f>
        <v>103.70905526128749</v>
      </c>
      <c r="J75" s="130">
        <f ca="1">VLOOKUP($B75,'Generated data'!$A$14:$J$23,7,FALSE)*(1+((RAND()*0.4)-0.2))</f>
        <v>301.66099956173258</v>
      </c>
      <c r="K75" s="129">
        <f t="shared" ca="1" si="30"/>
        <v>133.46815431847713</v>
      </c>
      <c r="L75" s="129">
        <f t="shared" ca="1" si="31"/>
        <v>301.49067073014032</v>
      </c>
      <c r="M75" s="130">
        <f ca="1">VLOOKUP($B75,'Generated data'!$A$14:$J$23,8,FALSE)*(1+((RAND()*0.4)-0.2))</f>
        <v>919.90335281738794</v>
      </c>
      <c r="N75" s="129">
        <f t="shared" ca="1" si="32"/>
        <v>946.66431287895205</v>
      </c>
      <c r="O75" s="132">
        <v>664.82</v>
      </c>
      <c r="P75" s="132">
        <v>513.82000000000005</v>
      </c>
      <c r="Q75" s="130">
        <f ca="1">VLOOKUP($B75,'Generated data'!$A$14:$J$23,9,FALSE)*(1+((RAND()*0.4)-0.2))</f>
        <v>205.05554441921154</v>
      </c>
      <c r="R75" s="130">
        <f ca="1">VLOOKUP($B75,'Generated data'!$A$14:$J$23,10,FALSE)*(1+((RAND()*0.4)-0.2))</f>
        <v>94.413159414738942</v>
      </c>
      <c r="S75" s="153"/>
      <c r="T75" s="144">
        <f ca="1">IF(Cockpit_monthly!$H$3=2,($V$5*($V$2+$V$3*(I75/$V$6)+$V$4*(M75/$V$7)))*'Generated data'!$B$6,$V$5*($V$2+$V$3*(I75/$V$6)+$V$4*(M75/$V$7)))</f>
        <v>126.2511291229971</v>
      </c>
      <c r="U75" s="144">
        <f t="shared" si="19"/>
        <v>110</v>
      </c>
      <c r="V75" s="144">
        <f t="shared" si="20"/>
        <v>230</v>
      </c>
      <c r="W75" s="144">
        <f t="shared" ca="1" si="21"/>
        <v>-19.775569591364771</v>
      </c>
      <c r="X75" s="143"/>
      <c r="Z75" s="46">
        <f t="shared" ca="1" si="33"/>
        <v>103.93422479709606</v>
      </c>
      <c r="AA75" s="46"/>
      <c r="AB75" s="46"/>
      <c r="AC75" s="46">
        <f t="shared" ca="1" si="22"/>
        <v>197.7267747646365</v>
      </c>
      <c r="AE75" s="46">
        <f t="shared" ca="1" si="34"/>
        <v>103.25679803937081</v>
      </c>
      <c r="AF75" s="46"/>
      <c r="AG75" s="46"/>
      <c r="AH75" s="46">
        <f t="shared" ca="1" si="23"/>
        <v>3.2187614922615211</v>
      </c>
      <c r="AJ75" s="25"/>
      <c r="AK75" s="162">
        <f ca="1">IF(Cockpit_monthly!$H$3=2,($AM$5*($AM$2+$AM$3*(K75/$AM$6)+$AM$4*(N75/$AM$7)))*'Generated data'!$B$6,$AM$5*($AM$2+$AM$3*(K75/$AM$6)+$AM$4*(N75/$AM$7)))</f>
        <v>120.1200740949004</v>
      </c>
      <c r="AL75" s="162">
        <f t="shared" si="24"/>
        <v>110</v>
      </c>
      <c r="AM75" s="162">
        <f t="shared" si="25"/>
        <v>230</v>
      </c>
      <c r="AN75" s="162">
        <f t="shared" ca="1" si="26"/>
        <v>-13.644514563268075</v>
      </c>
      <c r="AO75" s="161"/>
      <c r="AQ75" s="153"/>
      <c r="AR75" s="144">
        <f ca="1">IF(Cockpit_monthly!$H$3=2,($AS$5*($AS$2+$AS$3*(J75/$AS$6)+$AS$4*(M75/$AS$7)+$AU$2*Q75/$AU$5+$AU$3*(1-(R75/$AU$6))))*'Generated data'!$B$6,$AS$5*($AS$2+$AS$3*(J75/$AS$6)+$AS$4*(M75/$AS$7)+$AU$2*Q75/$AU$5+$AU$3*(1-(R75/$AU$6))))</f>
        <v>130.30527600877673</v>
      </c>
      <c r="AS75" s="144">
        <f t="shared" si="27"/>
        <v>110</v>
      </c>
      <c r="AT75" s="144">
        <f t="shared" si="28"/>
        <v>230</v>
      </c>
      <c r="AU75" s="144">
        <f t="shared" ca="1" si="29"/>
        <v>-23.829716477144402</v>
      </c>
      <c r="AV75" s="143"/>
    </row>
    <row r="76" spans="1:48">
      <c r="A76" s="131" t="str">
        <f t="shared" si="18"/>
        <v>Q1 2027</v>
      </c>
      <c r="B76" s="40">
        <v>2027</v>
      </c>
      <c r="C76" s="40">
        <v>1</v>
      </c>
      <c r="D76" s="40">
        <v>3</v>
      </c>
      <c r="E76" s="130">
        <f ca="1">IF(Cockpit_monthly!$H$3=2,(VLOOKUP(B76,'Generated data'!$A$14:$J$23,2,FALSE)*(1+((RAND()*0.4)-0.2)))*'Generated data'!$B$6,VLOOKUP(B76,'Generated data'!$A$14:$J$23,2,FALSE)*(1+((RAND()*0.4)-0.2)))</f>
        <v>130.70207867310248</v>
      </c>
      <c r="F76" s="130">
        <f ca="1">VLOOKUP(B76,'Generated data'!$A$14:$J$23,3,FALSE)*(1+((RAND()*0.4)-0.2))</f>
        <v>121.02017309161305</v>
      </c>
      <c r="G76" s="132">
        <v>143.16999999999999</v>
      </c>
      <c r="H76" s="130">
        <f ca="1">VLOOKUP($B76,'Generated data'!$A$14:$J$23,5,FALSE)*(1+((RAND()*0.4)-0.2))</f>
        <v>128.41298401402673</v>
      </c>
      <c r="I76" s="130">
        <f ca="1">VLOOKUP($B76,'Generated data'!$A$14:$J$23,5,FALSE)*(1+((RAND()*0.4)-0.2))</f>
        <v>129.02703758838649</v>
      </c>
      <c r="J76" s="130">
        <f ca="1">VLOOKUP($B76,'Generated data'!$A$14:$J$23,7,FALSE)*(1+((RAND()*0.4)-0.2))</f>
        <v>244.09514422292992</v>
      </c>
      <c r="K76" s="129">
        <f t="shared" ca="1" si="30"/>
        <v>115.76183697449198</v>
      </c>
      <c r="L76" s="129">
        <f t="shared" ca="1" si="31"/>
        <v>322.96492018938483</v>
      </c>
      <c r="M76" s="130">
        <f ca="1">VLOOKUP($B76,'Generated data'!$A$14:$J$23,8,FALSE)*(1+((RAND()*0.4)-0.2))</f>
        <v>837.10547691594797</v>
      </c>
      <c r="N76" s="129">
        <f t="shared" ca="1" si="32"/>
        <v>932.98945533525568</v>
      </c>
      <c r="O76" s="132">
        <v>663.66</v>
      </c>
      <c r="P76" s="132">
        <v>512.66</v>
      </c>
      <c r="Q76" s="130">
        <f ca="1">VLOOKUP($B76,'Generated data'!$A$14:$J$23,9,FALSE)*(1+((RAND()*0.4)-0.2))</f>
        <v>185.16735595440906</v>
      </c>
      <c r="R76" s="130">
        <f ca="1">VLOOKUP($B76,'Generated data'!$A$14:$J$23,10,FALSE)*(1+((RAND()*0.4)-0.2))</f>
        <v>104.87345525122696</v>
      </c>
      <c r="S76" s="153"/>
      <c r="T76" s="144">
        <f ca="1">IF(Cockpit_monthly!$H$3=2,($V$5*($V$2+$V$3*(I76/$V$6)+$V$4*(M76/$V$7)))*'Generated data'!$B$6,$V$5*($V$2+$V$3*(I76/$V$6)+$V$4*(M76/$V$7)))</f>
        <v>124.75031339562673</v>
      </c>
      <c r="U76" s="144">
        <f t="shared" si="19"/>
        <v>110</v>
      </c>
      <c r="V76" s="144">
        <f t="shared" si="20"/>
        <v>230</v>
      </c>
      <c r="W76" s="144">
        <f t="shared" ca="1" si="21"/>
        <v>5.9517652774757437</v>
      </c>
      <c r="X76" s="143"/>
      <c r="Z76" s="46">
        <f t="shared" ca="1" si="33"/>
        <v>110.31005723397504</v>
      </c>
      <c r="AA76" s="46"/>
      <c r="AB76" s="46"/>
      <c r="AC76" s="46">
        <f t="shared" ca="1" si="22"/>
        <v>133.78508698895487</v>
      </c>
      <c r="AE76" s="46">
        <f t="shared" ca="1" si="34"/>
        <v>104.60288706736125</v>
      </c>
      <c r="AF76" s="46"/>
      <c r="AG76" s="46"/>
      <c r="AH76" s="46">
        <f t="shared" ca="1" si="23"/>
        <v>26.099191605741225</v>
      </c>
      <c r="AJ76" s="25"/>
      <c r="AK76" s="162">
        <f ca="1">IF(Cockpit_monthly!$H$3=2,($AM$5*($AM$2+$AM$3*(K76/$AM$6)+$AM$4*(N76/$AM$7)))*'Generated data'!$B$6,$AM$5*($AM$2+$AM$3*(K76/$AM$6)+$AM$4*(N76/$AM$7)))</f>
        <v>118.32100037675572</v>
      </c>
      <c r="AL76" s="162">
        <f t="shared" si="24"/>
        <v>110</v>
      </c>
      <c r="AM76" s="162">
        <f t="shared" si="25"/>
        <v>230</v>
      </c>
      <c r="AN76" s="162">
        <f t="shared" ca="1" si="26"/>
        <v>12.381078296346757</v>
      </c>
      <c r="AO76" s="161"/>
      <c r="AQ76" s="153"/>
      <c r="AR76" s="144">
        <f ca="1">IF(Cockpit_monthly!$H$3=2,($AS$5*($AS$2+$AS$3*(J76/$AS$6)+$AS$4*(M76/$AS$7)+$AU$2*Q76/$AU$5+$AU$3*(1-(R76/$AU$6))))*'Generated data'!$B$6,$AS$5*($AS$2+$AS$3*(J76/$AS$6)+$AS$4*(M76/$AS$7)+$AU$2*Q76/$AU$5+$AU$3*(1-(R76/$AU$6))))</f>
        <v>122.56026732892637</v>
      </c>
      <c r="AS76" s="144">
        <f t="shared" si="27"/>
        <v>110</v>
      </c>
      <c r="AT76" s="144">
        <f t="shared" si="28"/>
        <v>230</v>
      </c>
      <c r="AU76" s="144">
        <f t="shared" ca="1" si="29"/>
        <v>8.1418113441761051</v>
      </c>
      <c r="AV76" s="143"/>
    </row>
    <row r="77" spans="1:48">
      <c r="A77" s="131" t="str">
        <f t="shared" si="18"/>
        <v>Q2 2027</v>
      </c>
      <c r="B77" s="40">
        <v>2027</v>
      </c>
      <c r="C77" s="40">
        <v>2</v>
      </c>
      <c r="D77" s="40">
        <v>4</v>
      </c>
      <c r="E77" s="130">
        <f ca="1">IF(Cockpit_monthly!$H$3=2,(VLOOKUP(B77,'Generated data'!$A$14:$J$23,2,FALSE)*(1+((RAND()*0.4)-0.2)))*'Generated data'!$B$6,VLOOKUP(B77,'Generated data'!$A$14:$J$23,2,FALSE)*(1+((RAND()*0.4)-0.2)))</f>
        <v>114.35184525620893</v>
      </c>
      <c r="F77" s="130">
        <f ca="1">VLOOKUP(B77,'Generated data'!$A$14:$J$23,3,FALSE)*(1+((RAND()*0.4)-0.2))</f>
        <v>97.873832400081369</v>
      </c>
      <c r="G77" s="132">
        <v>143.16999999999999</v>
      </c>
      <c r="H77" s="130">
        <f ca="1">VLOOKUP($B77,'Generated data'!$A$14:$J$23,5,FALSE)*(1+((RAND()*0.4)-0.2))</f>
        <v>113.73777448103307</v>
      </c>
      <c r="I77" s="130">
        <f ca="1">VLOOKUP($B77,'Generated data'!$A$14:$J$23,5,FALSE)*(1+((RAND()*0.4)-0.2))</f>
        <v>135.44128082750643</v>
      </c>
      <c r="J77" s="130">
        <f ca="1">VLOOKUP($B77,'Generated data'!$A$14:$J$23,7,FALSE)*(1+((RAND()*0.4)-0.2))</f>
        <v>270.44560097398573</v>
      </c>
      <c r="K77" s="129">
        <f t="shared" ca="1" si="30"/>
        <v>110.42976274646207</v>
      </c>
      <c r="L77" s="129">
        <f t="shared" ca="1" si="31"/>
        <v>288.92712699848181</v>
      </c>
      <c r="M77" s="130">
        <f ca="1">VLOOKUP($B77,'Generated data'!$A$14:$J$23,8,FALSE)*(1+((RAND()*0.4)-0.2))</f>
        <v>909.03695245587789</v>
      </c>
      <c r="N77" s="129">
        <f t="shared" ca="1" si="32"/>
        <v>855.65976917366061</v>
      </c>
      <c r="O77" s="132">
        <v>660.86</v>
      </c>
      <c r="P77" s="132">
        <v>509.86</v>
      </c>
      <c r="Q77" s="130">
        <f ca="1">VLOOKUP($B77,'Generated data'!$A$14:$J$23,9,FALSE)*(1+((RAND()*0.4)-0.2))</f>
        <v>151.96437636921129</v>
      </c>
      <c r="R77" s="130">
        <f ca="1">VLOOKUP($B77,'Generated data'!$A$14:$J$23,10,FALSE)*(1+((RAND()*0.4)-0.2))</f>
        <v>104.03948484183366</v>
      </c>
      <c r="S77" s="153"/>
      <c r="T77" s="144">
        <f ca="1">IF(Cockpit_monthly!$H$3=2,($V$5*($V$2+$V$3*(I77/$V$6)+$V$4*(M77/$V$7)))*'Generated data'!$B$6,$V$5*($V$2+$V$3*(I77/$V$6)+$V$4*(M77/$V$7)))</f>
        <v>128.4580419780784</v>
      </c>
      <c r="U77" s="144">
        <f t="shared" si="19"/>
        <v>110</v>
      </c>
      <c r="V77" s="144">
        <f t="shared" si="20"/>
        <v>230</v>
      </c>
      <c r="W77" s="144">
        <f t="shared" ca="1" si="21"/>
        <v>-14.106196721869466</v>
      </c>
      <c r="X77" s="143"/>
      <c r="Z77" s="46">
        <f t="shared" ca="1" si="33"/>
        <v>111.81508821005933</v>
      </c>
      <c r="AA77" s="46"/>
      <c r="AB77" s="46"/>
      <c r="AC77" s="46">
        <f t="shared" ca="1" si="22"/>
        <v>158.63051276392639</v>
      </c>
      <c r="AE77" s="46">
        <f t="shared" ca="1" si="34"/>
        <v>104.84367044551284</v>
      </c>
      <c r="AF77" s="46"/>
      <c r="AG77" s="46"/>
      <c r="AH77" s="46">
        <f t="shared" ca="1" si="23"/>
        <v>9.5081748106960902</v>
      </c>
      <c r="AJ77" s="25"/>
      <c r="AK77" s="162">
        <f ca="1">IF(Cockpit_monthly!$H$3=2,($AM$5*($AM$2+$AM$3*(K77/$AM$6)+$AM$4*(N77/$AM$7)))*'Generated data'!$B$6,$AM$5*($AM$2+$AM$3*(K77/$AM$6)+$AM$4*(N77/$AM$7)))</f>
        <v>116.16857176959809</v>
      </c>
      <c r="AL77" s="162">
        <f t="shared" si="24"/>
        <v>110</v>
      </c>
      <c r="AM77" s="162">
        <f t="shared" si="25"/>
        <v>230</v>
      </c>
      <c r="AN77" s="162">
        <f t="shared" ca="1" si="26"/>
        <v>-1.8167265133891561</v>
      </c>
      <c r="AO77" s="161"/>
      <c r="AQ77" s="153"/>
      <c r="AR77" s="144">
        <f ca="1">IF(Cockpit_monthly!$H$3=2,($AS$5*($AS$2+$AS$3*(J77/$AS$6)+$AS$4*(M77/$AS$7)+$AU$2*Q77/$AU$5+$AU$3*(1-(R77/$AU$6))))*'Generated data'!$B$6,$AS$5*($AS$2+$AS$3*(J77/$AS$6)+$AS$4*(M77/$AS$7)+$AU$2*Q77/$AU$5+$AU$3*(1-(R77/$AU$6))))</f>
        <v>125.60624322660431</v>
      </c>
      <c r="AS77" s="144">
        <f t="shared" si="27"/>
        <v>110</v>
      </c>
      <c r="AT77" s="144">
        <f t="shared" si="28"/>
        <v>230</v>
      </c>
      <c r="AU77" s="144">
        <f t="shared" ca="1" si="29"/>
        <v>-11.254397970395374</v>
      </c>
      <c r="AV77" s="143"/>
    </row>
    <row r="78" spans="1:48">
      <c r="A78" s="131" t="str">
        <f t="shared" ref="A78:A109" si="35">_xlfn.CONCAT("Q",C78," ",B78)</f>
        <v>Q2 2027</v>
      </c>
      <c r="B78" s="40">
        <v>2027</v>
      </c>
      <c r="C78" s="40">
        <v>2</v>
      </c>
      <c r="D78" s="40">
        <v>5</v>
      </c>
      <c r="E78" s="130">
        <f ca="1">IF(Cockpit_monthly!$H$3=2,(VLOOKUP(B78,'Generated data'!$A$14:$J$23,2,FALSE)*(1+((RAND()*0.4)-0.2)))*'Generated data'!$B$6,VLOOKUP(B78,'Generated data'!$A$14:$J$23,2,FALSE)*(1+((RAND()*0.4)-0.2)))</f>
        <v>144.26249339981382</v>
      </c>
      <c r="F78" s="130">
        <f ca="1">VLOOKUP(B78,'Generated data'!$A$14:$J$23,3,FALSE)*(1+((RAND()*0.4)-0.2))</f>
        <v>118.87070892104641</v>
      </c>
      <c r="G78" s="132">
        <v>143.16999999999999</v>
      </c>
      <c r="H78" s="130">
        <f ca="1">VLOOKUP($B78,'Generated data'!$A$14:$J$23,5,FALSE)*(1+((RAND()*0.4)-0.2))</f>
        <v>134.80285298890942</v>
      </c>
      <c r="I78" s="130">
        <f ca="1">VLOOKUP($B78,'Generated data'!$A$14:$J$23,5,FALSE)*(1+((RAND()*0.4)-0.2))</f>
        <v>133.66728722743721</v>
      </c>
      <c r="J78" s="130">
        <f ca="1">VLOOKUP($B78,'Generated data'!$A$14:$J$23,7,FALSE)*(1+((RAND()*0.4)-0.2))</f>
        <v>226.20343398889295</v>
      </c>
      <c r="K78" s="129">
        <f t="shared" ca="1" si="30"/>
        <v>122.72579122572681</v>
      </c>
      <c r="L78" s="129">
        <f t="shared" ca="1" si="31"/>
        <v>272.06724825288273</v>
      </c>
      <c r="M78" s="130">
        <f ca="1">VLOOKUP($B78,'Generated data'!$A$14:$J$23,8,FALSE)*(1+((RAND()*0.4)-0.2))</f>
        <v>680.06288383914568</v>
      </c>
      <c r="N78" s="129">
        <f t="shared" ca="1" si="32"/>
        <v>888.6819273964046</v>
      </c>
      <c r="O78" s="132">
        <v>656.34</v>
      </c>
      <c r="P78" s="132">
        <v>505.34</v>
      </c>
      <c r="Q78" s="130">
        <f ca="1">VLOOKUP($B78,'Generated data'!$A$14:$J$23,9,FALSE)*(1+((RAND()*0.4)-0.2))</f>
        <v>187.00660448709135</v>
      </c>
      <c r="R78" s="130">
        <f ca="1">VLOOKUP($B78,'Generated data'!$A$14:$J$23,10,FALSE)*(1+((RAND()*0.4)-0.2))</f>
        <v>84.156574031653946</v>
      </c>
      <c r="S78" s="153"/>
      <c r="T78" s="144">
        <f ca="1">IF(Cockpit_monthly!$H$3=2,($V$5*($V$2+$V$3*(I78/$V$6)+$V$4*(M78/$V$7)))*'Generated data'!$B$6,$V$5*($V$2+$V$3*(I78/$V$6)+$V$4*(M78/$V$7)))</f>
        <v>118.2330758081671</v>
      </c>
      <c r="U78" s="144">
        <f t="shared" ref="U78:U109" si="36">$V$10</f>
        <v>110</v>
      </c>
      <c r="V78" s="144">
        <f t="shared" ref="V78:V109" si="37">$V$11</f>
        <v>230</v>
      </c>
      <c r="W78" s="144">
        <f t="shared" ref="W78:W109" ca="1" si="38">E78-T78</f>
        <v>26.02941759164672</v>
      </c>
      <c r="X78" s="143"/>
      <c r="Z78" s="46">
        <f t="shared" ca="1" si="33"/>
        <v>111.16588675773407</v>
      </c>
      <c r="AA78" s="46"/>
      <c r="AB78" s="46"/>
      <c r="AC78" s="46">
        <f t="shared" ref="AC78:AC109" ca="1" si="39">J78-Z78</f>
        <v>115.03754723115888</v>
      </c>
      <c r="AE78" s="46">
        <f t="shared" ca="1" si="34"/>
        <v>104.56530079750904</v>
      </c>
      <c r="AF78" s="46"/>
      <c r="AG78" s="46"/>
      <c r="AH78" s="46">
        <f t="shared" ref="AH78:AH109" ca="1" si="40">E78-AE78</f>
        <v>39.697192602304781</v>
      </c>
      <c r="AJ78" s="25"/>
      <c r="AK78" s="162">
        <f ca="1">IF(Cockpit_monthly!$H$3=2,($AM$5*($AM$2+$AM$3*(K78/$AM$6)+$AM$4*(N78/$AM$7)))*'Generated data'!$B$6,$AM$5*($AM$2+$AM$3*(K78/$AM$6)+$AM$4*(N78/$AM$7)))</f>
        <v>117.93549242951319</v>
      </c>
      <c r="AL78" s="162">
        <f t="shared" ref="AL78:AL109" si="41">$AM$10</f>
        <v>110</v>
      </c>
      <c r="AM78" s="162">
        <f t="shared" ref="AM78:AM109" si="42">$AM$11</f>
        <v>230</v>
      </c>
      <c r="AN78" s="162">
        <f t="shared" ref="AN78:AN109" ca="1" si="43">E78-AK78</f>
        <v>26.327000970300631</v>
      </c>
      <c r="AO78" s="161"/>
      <c r="AQ78" s="153"/>
      <c r="AR78" s="144">
        <f ca="1">IF(Cockpit_monthly!$H$3=2,($AS$5*($AS$2+$AS$3*(J78/$AS$6)+$AS$4*(M78/$AS$7)+$AU$2*Q78/$AU$5+$AU$3*(1-(R78/$AU$6))))*'Generated data'!$B$6,$AS$5*($AS$2+$AS$3*(J78/$AS$6)+$AS$4*(M78/$AS$7)+$AU$2*Q78/$AU$5+$AU$3*(1-(R78/$AU$6))))</f>
        <v>116.71865932688786</v>
      </c>
      <c r="AS78" s="144">
        <f t="shared" ref="AS78:AS109" si="44">$AS$10</f>
        <v>110</v>
      </c>
      <c r="AT78" s="144">
        <f t="shared" ref="AT78:AT109" si="45">$AS$11</f>
        <v>230</v>
      </c>
      <c r="AU78" s="144">
        <f t="shared" ref="AU78:AU109" ca="1" si="46">E78-AR78</f>
        <v>27.543834072925961</v>
      </c>
      <c r="AV78" s="143"/>
    </row>
    <row r="79" spans="1:48">
      <c r="A79" s="131" t="str">
        <f t="shared" si="35"/>
        <v>Q2 2027</v>
      </c>
      <c r="B79" s="40">
        <v>2027</v>
      </c>
      <c r="C79" s="40">
        <v>2</v>
      </c>
      <c r="D79" s="40">
        <v>6</v>
      </c>
      <c r="E79" s="130">
        <f ca="1">IF(Cockpit_monthly!$H$3=2,(VLOOKUP(B79,'Generated data'!$A$14:$J$23,2,FALSE)*(1+((RAND()*0.4)-0.2)))*'Generated data'!$B$6,VLOOKUP(B79,'Generated data'!$A$14:$J$23,2,FALSE)*(1+((RAND()*0.4)-0.2)))</f>
        <v>103.43940611166082</v>
      </c>
      <c r="F79" s="130">
        <f ca="1">VLOOKUP(B79,'Generated data'!$A$14:$J$23,3,FALSE)*(1+((RAND()*0.4)-0.2))</f>
        <v>89.359803809540665</v>
      </c>
      <c r="G79" s="132">
        <v>143.16999999999999</v>
      </c>
      <c r="H79" s="130">
        <f ca="1">VLOOKUP($B79,'Generated data'!$A$14:$J$23,5,FALSE)*(1+((RAND()*0.4)-0.2))</f>
        <v>122.11185144752123</v>
      </c>
      <c r="I79" s="130">
        <f ca="1">VLOOKUP($B79,'Generated data'!$A$14:$J$23,5,FALSE)*(1+((RAND()*0.4)-0.2))</f>
        <v>132.6112013321129</v>
      </c>
      <c r="J79" s="130">
        <f ca="1">VLOOKUP($B79,'Generated data'!$A$14:$J$23,7,FALSE)*(1+((RAND()*0.4)-0.2))</f>
        <v>307.13466000889804</v>
      </c>
      <c r="K79" s="129">
        <f t="shared" ca="1" si="30"/>
        <v>132.7118685477767</v>
      </c>
      <c r="L79" s="129">
        <f t="shared" ca="1" si="31"/>
        <v>246.91472639526953</v>
      </c>
      <c r="M79" s="130">
        <f ca="1">VLOOKUP($B79,'Generated data'!$A$14:$J$23,8,FALSE)*(1+((RAND()*0.4)-0.2))</f>
        <v>836.07171401236815</v>
      </c>
      <c r="N79" s="129">
        <f t="shared" ca="1" si="32"/>
        <v>808.73510440365726</v>
      </c>
      <c r="O79" s="132">
        <v>650.67999999999995</v>
      </c>
      <c r="P79" s="132">
        <v>499.68</v>
      </c>
      <c r="Q79" s="130">
        <f ca="1">VLOOKUP($B79,'Generated data'!$A$14:$J$23,9,FALSE)*(1+((RAND()*0.4)-0.2))</f>
        <v>186.77448781081242</v>
      </c>
      <c r="R79" s="130">
        <f ca="1">VLOOKUP($B79,'Generated data'!$A$14:$J$23,10,FALSE)*(1+((RAND()*0.4)-0.2))</f>
        <v>83.154830587587711</v>
      </c>
      <c r="S79" s="153"/>
      <c r="T79" s="144">
        <f ca="1">IF(Cockpit_monthly!$H$3=2,($V$5*($V$2+$V$3*(I79/$V$6)+$V$4*(M79/$V$7)))*'Generated data'!$B$6,$V$5*($V$2+$V$3*(I79/$V$6)+$V$4*(M79/$V$7)))</f>
        <v>125.00810322156913</v>
      </c>
      <c r="U79" s="144">
        <f t="shared" si="36"/>
        <v>110</v>
      </c>
      <c r="V79" s="144">
        <f t="shared" si="37"/>
        <v>230</v>
      </c>
      <c r="W79" s="144">
        <f t="shared" ca="1" si="38"/>
        <v>-21.568697109908314</v>
      </c>
      <c r="X79" s="143"/>
      <c r="Z79" s="46">
        <f t="shared" ca="1" si="33"/>
        <v>110.64876341507482</v>
      </c>
      <c r="AA79" s="46"/>
      <c r="AB79" s="46"/>
      <c r="AC79" s="46">
        <f t="shared" ca="1" si="39"/>
        <v>196.48589659382321</v>
      </c>
      <c r="AE79" s="46">
        <f t="shared" ca="1" si="34"/>
        <v>104.28081607326621</v>
      </c>
      <c r="AF79" s="46"/>
      <c r="AG79" s="46"/>
      <c r="AH79" s="46">
        <f t="shared" ca="1" si="40"/>
        <v>-0.84140996160539316</v>
      </c>
      <c r="AJ79" s="25"/>
      <c r="AK79" s="162">
        <f ca="1">IF(Cockpit_monthly!$H$3=2,($AM$5*($AM$2+$AM$3*(K79/$AM$6)+$AM$4*(N79/$AM$7)))*'Generated data'!$B$6,$AM$5*($AM$2+$AM$3*(K79/$AM$6)+$AM$4*(N79/$AM$7)))</f>
        <v>117.02163809707696</v>
      </c>
      <c r="AL79" s="162">
        <f t="shared" si="41"/>
        <v>110</v>
      </c>
      <c r="AM79" s="162">
        <f t="shared" si="42"/>
        <v>230</v>
      </c>
      <c r="AN79" s="162">
        <f t="shared" ca="1" si="43"/>
        <v>-13.582231985416144</v>
      </c>
      <c r="AO79" s="161"/>
      <c r="AQ79" s="153"/>
      <c r="AR79" s="144">
        <f ca="1">IF(Cockpit_monthly!$H$3=2,($AS$5*($AS$2+$AS$3*(J79/$AS$6)+$AS$4*(M79/$AS$7)+$AU$2*Q79/$AU$5+$AU$3*(1-(R79/$AU$6))))*'Generated data'!$B$6,$AS$5*($AS$2+$AS$3*(J79/$AS$6)+$AS$4*(M79/$AS$7)+$AU$2*Q79/$AU$5+$AU$3*(1-(R79/$AU$6))))</f>
        <v>127.08270530042866</v>
      </c>
      <c r="AS79" s="144">
        <f t="shared" si="44"/>
        <v>110</v>
      </c>
      <c r="AT79" s="144">
        <f t="shared" si="45"/>
        <v>230</v>
      </c>
      <c r="AU79" s="144">
        <f t="shared" ca="1" si="46"/>
        <v>-23.643299188767841</v>
      </c>
      <c r="AV79" s="143"/>
    </row>
    <row r="80" spans="1:48">
      <c r="A80" s="131" t="str">
        <f t="shared" si="35"/>
        <v>Q3 2027</v>
      </c>
      <c r="B80" s="40">
        <v>2027</v>
      </c>
      <c r="C80" s="40">
        <v>3</v>
      </c>
      <c r="D80" s="40">
        <v>7</v>
      </c>
      <c r="E80" s="130">
        <f ca="1">IF(Cockpit_monthly!$H$3=2,(VLOOKUP(B80,'Generated data'!$A$14:$J$23,2,FALSE)*(1+((RAND()*0.4)-0.2)))*'Generated data'!$B$6,VLOOKUP(B80,'Generated data'!$A$14:$J$23,2,FALSE)*(1+((RAND()*0.4)-0.2)))</f>
        <v>124.11032922894884</v>
      </c>
      <c r="F80" s="130">
        <f ca="1">VLOOKUP(B80,'Generated data'!$A$14:$J$23,3,FALSE)*(1+((RAND()*0.4)-0.2))</f>
        <v>87.091247818485016</v>
      </c>
      <c r="G80" s="132">
        <v>143.16999999999999</v>
      </c>
      <c r="H80" s="130">
        <f ca="1">VLOOKUP($B80,'Generated data'!$A$14:$J$23,5,FALSE)*(1+((RAND()*0.4)-0.2))</f>
        <v>105.23705625242219</v>
      </c>
      <c r="I80" s="130">
        <f ca="1">VLOOKUP($B80,'Generated data'!$A$14:$J$23,5,FALSE)*(1+((RAND()*0.4)-0.2))</f>
        <v>141.96901174841287</v>
      </c>
      <c r="J80" s="130">
        <f ca="1">VLOOKUP($B80,'Generated data'!$A$14:$J$23,7,FALSE)*(1+((RAND()*0.4)-0.2))</f>
        <v>254.67580416869521</v>
      </c>
      <c r="K80" s="129">
        <f t="shared" ca="1" si="30"/>
        <v>133.90658979568551</v>
      </c>
      <c r="L80" s="129">
        <f t="shared" ca="1" si="31"/>
        <v>267.92789832392555</v>
      </c>
      <c r="M80" s="130">
        <f ca="1">VLOOKUP($B80,'Generated data'!$A$14:$J$23,8,FALSE)*(1+((RAND()*0.4)-0.2))</f>
        <v>771.98977130564708</v>
      </c>
      <c r="N80" s="129">
        <f t="shared" ca="1" si="32"/>
        <v>808.39051676913061</v>
      </c>
      <c r="O80" s="132">
        <v>645</v>
      </c>
      <c r="P80" s="132">
        <v>494</v>
      </c>
      <c r="Q80" s="130">
        <f ca="1">VLOOKUP($B80,'Generated data'!$A$14:$J$23,9,FALSE)*(1+((RAND()*0.4)-0.2))</f>
        <v>183.15160611437986</v>
      </c>
      <c r="R80" s="130">
        <f ca="1">VLOOKUP($B80,'Generated data'!$A$14:$J$23,10,FALSE)*(1+((RAND()*0.4)-0.2))</f>
        <v>113.17245872311642</v>
      </c>
      <c r="S80" s="153"/>
      <c r="T80" s="144">
        <f ca="1">IF(Cockpit_monthly!$H$3=2,($V$5*($V$2+$V$3*(I80/$V$6)+$V$4*(M80/$V$7)))*'Generated data'!$B$6,$V$5*($V$2+$V$3*(I80/$V$6)+$V$4*(M80/$V$7)))</f>
        <v>122.9803124700065</v>
      </c>
      <c r="U80" s="144">
        <f t="shared" si="36"/>
        <v>110</v>
      </c>
      <c r="V80" s="144">
        <f t="shared" si="37"/>
        <v>230</v>
      </c>
      <c r="W80" s="144">
        <f t="shared" ca="1" si="38"/>
        <v>1.1300167589423467</v>
      </c>
      <c r="X80" s="143"/>
      <c r="Z80" s="46">
        <f t="shared" ca="1" si="33"/>
        <v>112.77428759767405</v>
      </c>
      <c r="AA80" s="46"/>
      <c r="AB80" s="46"/>
      <c r="AC80" s="46">
        <f t="shared" ca="1" si="39"/>
        <v>141.90151657102115</v>
      </c>
      <c r="AE80" s="46">
        <f t="shared" ca="1" si="34"/>
        <v>104.5682956461627</v>
      </c>
      <c r="AF80" s="46"/>
      <c r="AG80" s="46"/>
      <c r="AH80" s="46">
        <f t="shared" ca="1" si="40"/>
        <v>19.542033582786146</v>
      </c>
      <c r="AJ80" s="25"/>
      <c r="AK80" s="162">
        <f ca="1">IF(Cockpit_monthly!$H$3=2,($AM$5*($AM$2+$AM$3*(K80/$AM$6)+$AM$4*(N80/$AM$7)))*'Generated data'!$B$6,$AM$5*($AM$2+$AM$3*(K80/$AM$6)+$AM$4*(N80/$AM$7)))</f>
        <v>117.11514896701735</v>
      </c>
      <c r="AL80" s="162">
        <f t="shared" si="41"/>
        <v>110</v>
      </c>
      <c r="AM80" s="162">
        <f t="shared" si="42"/>
        <v>230</v>
      </c>
      <c r="AN80" s="162">
        <f t="shared" ca="1" si="43"/>
        <v>6.9951802619314947</v>
      </c>
      <c r="AO80" s="161"/>
      <c r="AQ80" s="153"/>
      <c r="AR80" s="144">
        <f ca="1">IF(Cockpit_monthly!$H$3=2,($AS$5*($AS$2+$AS$3*(J80/$AS$6)+$AS$4*(M80/$AS$7)+$AU$2*Q80/$AU$5+$AU$3*(1-(R80/$AU$6))))*'Generated data'!$B$6,$AS$5*($AS$2+$AS$3*(J80/$AS$6)+$AS$4*(M80/$AS$7)+$AU$2*Q80/$AU$5+$AU$3*(1-(R80/$AU$6))))</f>
        <v>119.36140604448572</v>
      </c>
      <c r="AS80" s="144">
        <f t="shared" si="44"/>
        <v>110</v>
      </c>
      <c r="AT80" s="144">
        <f t="shared" si="45"/>
        <v>230</v>
      </c>
      <c r="AU80" s="144">
        <f t="shared" ca="1" si="46"/>
        <v>4.7489231844631234</v>
      </c>
      <c r="AV80" s="143"/>
    </row>
    <row r="81" spans="1:48">
      <c r="A81" s="131" t="str">
        <f t="shared" si="35"/>
        <v>Q3 2027</v>
      </c>
      <c r="B81" s="40">
        <v>2027</v>
      </c>
      <c r="C81" s="40">
        <v>3</v>
      </c>
      <c r="D81" s="40">
        <v>8</v>
      </c>
      <c r="E81" s="130">
        <f ca="1">IF(Cockpit_monthly!$H$3=2,(VLOOKUP(B81,'Generated data'!$A$14:$J$23,2,FALSE)*(1+((RAND()*0.4)-0.2)))*'Generated data'!$B$6,VLOOKUP(B81,'Generated data'!$A$14:$J$23,2,FALSE)*(1+((RAND()*0.4)-0.2)))</f>
        <v>121.09096377028344</v>
      </c>
      <c r="F81" s="130">
        <f ca="1">VLOOKUP(B81,'Generated data'!$A$14:$J$23,3,FALSE)*(1+((RAND()*0.4)-0.2))</f>
        <v>103.01521524705218</v>
      </c>
      <c r="G81" s="132">
        <v>143.16999999999999</v>
      </c>
      <c r="H81" s="130">
        <f ca="1">VLOOKUP($B81,'Generated data'!$A$14:$J$23,5,FALSE)*(1+((RAND()*0.4)-0.2))</f>
        <v>137.42530167396001</v>
      </c>
      <c r="I81" s="130">
        <f ca="1">VLOOKUP($B81,'Generated data'!$A$14:$J$23,5,FALSE)*(1+((RAND()*0.4)-0.2))</f>
        <v>122.04218611712398</v>
      </c>
      <c r="J81" s="130">
        <f ca="1">VLOOKUP($B81,'Generated data'!$A$14:$J$23,7,FALSE)*(1+((RAND()*0.4)-0.2))</f>
        <v>312.25577696287564</v>
      </c>
      <c r="K81" s="129">
        <f t="shared" ref="K81:K112" ca="1" si="47">AVERAGE(I78:I80)</f>
        <v>136.08250010265434</v>
      </c>
      <c r="L81" s="129">
        <f t="shared" ref="L81:L112" ca="1" si="48">AVERAGE(J78:J80)</f>
        <v>262.67129938882874</v>
      </c>
      <c r="M81" s="130">
        <f ca="1">VLOOKUP($B81,'Generated data'!$A$14:$J$23,8,FALSE)*(1+((RAND()*0.4)-0.2))</f>
        <v>882.87728587937579</v>
      </c>
      <c r="N81" s="129">
        <f t="shared" ref="N81:N112" ca="1" si="49">AVERAGE(M78:M80)</f>
        <v>762.7081230523869</v>
      </c>
      <c r="O81" s="132">
        <v>640.67999999999995</v>
      </c>
      <c r="P81" s="132">
        <v>489.68</v>
      </c>
      <c r="Q81" s="130">
        <f ca="1">VLOOKUP($B81,'Generated data'!$A$14:$J$23,9,FALSE)*(1+((RAND()*0.4)-0.2))</f>
        <v>157.64153748029784</v>
      </c>
      <c r="R81" s="130">
        <f ca="1">VLOOKUP($B81,'Generated data'!$A$14:$J$23,10,FALSE)*(1+((RAND()*0.4)-0.2))</f>
        <v>102.41244989257275</v>
      </c>
      <c r="S81" s="153"/>
      <c r="T81" s="144">
        <f ca="1">IF(Cockpit_monthly!$H$3=2,($V$5*($V$2+$V$3*(I81/$V$6)+$V$4*(M81/$V$7)))*'Generated data'!$B$6,$V$5*($V$2+$V$3*(I81/$V$6)+$V$4*(M81/$V$7)))</f>
        <v>126.17324709629534</v>
      </c>
      <c r="U81" s="144">
        <f t="shared" si="36"/>
        <v>110</v>
      </c>
      <c r="V81" s="144">
        <f t="shared" si="37"/>
        <v>230</v>
      </c>
      <c r="W81" s="144">
        <f t="shared" ca="1" si="38"/>
        <v>-5.082283326011904</v>
      </c>
      <c r="X81" s="143"/>
      <c r="Z81" s="46">
        <f t="shared" ca="1" si="33"/>
        <v>107.5258595528084</v>
      </c>
      <c r="AA81" s="46"/>
      <c r="AB81" s="46"/>
      <c r="AC81" s="46">
        <f t="shared" ca="1" si="39"/>
        <v>204.72991741006723</v>
      </c>
      <c r="AE81" s="46">
        <f t="shared" ca="1" si="34"/>
        <v>103.29952023644181</v>
      </c>
      <c r="AF81" s="46"/>
      <c r="AG81" s="46"/>
      <c r="AH81" s="46">
        <f t="shared" ca="1" si="40"/>
        <v>17.79144353384163</v>
      </c>
      <c r="AJ81" s="25"/>
      <c r="AK81" s="162">
        <f ca="1">IF(Cockpit_monthly!$H$3=2,($AM$5*($AM$2+$AM$3*(K81/$AM$6)+$AM$4*(N81/$AM$7)))*'Generated data'!$B$6,$AM$5*($AM$2+$AM$3*(K81/$AM$6)+$AM$4*(N81/$AM$7)))</f>
        <v>116.29425179276173</v>
      </c>
      <c r="AL81" s="162">
        <f t="shared" si="41"/>
        <v>110</v>
      </c>
      <c r="AM81" s="162">
        <f t="shared" si="42"/>
        <v>230</v>
      </c>
      <c r="AN81" s="162">
        <f t="shared" ca="1" si="43"/>
        <v>4.79671197752171</v>
      </c>
      <c r="AO81" s="161"/>
      <c r="AQ81" s="153"/>
      <c r="AR81" s="144">
        <f ca="1">IF(Cockpit_monthly!$H$3=2,($AS$5*($AS$2+$AS$3*(J81/$AS$6)+$AS$4*(M81/$AS$7)+$AU$2*Q81/$AU$5+$AU$3*(1-(R81/$AU$6))))*'Generated data'!$B$6,$AS$5*($AS$2+$AS$3*(J81/$AS$6)+$AS$4*(M81/$AS$7)+$AU$2*Q81/$AU$5+$AU$3*(1-(R81/$AU$6))))</f>
        <v>126.58481347568514</v>
      </c>
      <c r="AS81" s="144">
        <f t="shared" si="44"/>
        <v>110</v>
      </c>
      <c r="AT81" s="144">
        <f t="shared" si="45"/>
        <v>230</v>
      </c>
      <c r="AU81" s="144">
        <f t="shared" ca="1" si="46"/>
        <v>-5.4938497054017006</v>
      </c>
      <c r="AV81" s="143"/>
    </row>
    <row r="82" spans="1:48">
      <c r="A82" s="131" t="str">
        <f t="shared" si="35"/>
        <v>Q3 2027</v>
      </c>
      <c r="B82" s="40">
        <v>2027</v>
      </c>
      <c r="C82" s="40">
        <v>3</v>
      </c>
      <c r="D82" s="40">
        <v>9</v>
      </c>
      <c r="E82" s="130">
        <f ca="1">IF(Cockpit_monthly!$H$3=2,(VLOOKUP(B82,'Generated data'!$A$14:$J$23,2,FALSE)*(1+((RAND()*0.4)-0.2)))*'Generated data'!$B$6,VLOOKUP(B82,'Generated data'!$A$14:$J$23,2,FALSE)*(1+((RAND()*0.4)-0.2)))</f>
        <v>153.55537848221877</v>
      </c>
      <c r="F82" s="130">
        <f ca="1">VLOOKUP(B82,'Generated data'!$A$14:$J$23,3,FALSE)*(1+((RAND()*0.4)-0.2))</f>
        <v>88.467118555179738</v>
      </c>
      <c r="G82" s="132">
        <v>143.16999999999999</v>
      </c>
      <c r="H82" s="130">
        <f ca="1">VLOOKUP($B82,'Generated data'!$A$14:$J$23,5,FALSE)*(1+((RAND()*0.4)-0.2))</f>
        <v>136.26531013341452</v>
      </c>
      <c r="I82" s="130">
        <f ca="1">VLOOKUP($B82,'Generated data'!$A$14:$J$23,5,FALSE)*(1+((RAND()*0.4)-0.2))</f>
        <v>131.57294086933379</v>
      </c>
      <c r="J82" s="130">
        <f ca="1">VLOOKUP($B82,'Generated data'!$A$14:$J$23,7,FALSE)*(1+((RAND()*0.4)-0.2))</f>
        <v>258.29576739538254</v>
      </c>
      <c r="K82" s="129">
        <f t="shared" ca="1" si="47"/>
        <v>132.2074663992166</v>
      </c>
      <c r="L82" s="129">
        <f t="shared" ca="1" si="48"/>
        <v>291.35541371348967</v>
      </c>
      <c r="M82" s="130">
        <f ca="1">VLOOKUP($B82,'Generated data'!$A$14:$J$23,8,FALSE)*(1+((RAND()*0.4)-0.2))</f>
        <v>698.05592912486759</v>
      </c>
      <c r="N82" s="129">
        <f t="shared" ca="1" si="49"/>
        <v>830.31292373246367</v>
      </c>
      <c r="O82" s="132">
        <v>639.02</v>
      </c>
      <c r="P82" s="132">
        <v>488.02</v>
      </c>
      <c r="Q82" s="130">
        <f ca="1">VLOOKUP($B82,'Generated data'!$A$14:$J$23,9,FALSE)*(1+((RAND()*0.4)-0.2))</f>
        <v>182.05406788085415</v>
      </c>
      <c r="R82" s="130">
        <f ca="1">VLOOKUP($B82,'Generated data'!$A$14:$J$23,10,FALSE)*(1+((RAND()*0.4)-0.2))</f>
        <v>107.87392911571766</v>
      </c>
      <c r="S82" s="153"/>
      <c r="T82" s="144">
        <f ca="1">IF(Cockpit_monthly!$H$3=2,($V$5*($V$2+$V$3*(I82/$V$6)+$V$4*(M82/$V$7)))*'Generated data'!$B$6,$V$5*($V$2+$V$3*(I82/$V$6)+$V$4*(M82/$V$7)))</f>
        <v>118.84755587813011</v>
      </c>
      <c r="U82" s="144">
        <f t="shared" si="36"/>
        <v>110</v>
      </c>
      <c r="V82" s="144">
        <f t="shared" si="37"/>
        <v>230</v>
      </c>
      <c r="W82" s="144">
        <f t="shared" ca="1" si="38"/>
        <v>34.707822604088662</v>
      </c>
      <c r="X82" s="143"/>
      <c r="Z82" s="46">
        <f t="shared" ca="1" si="33"/>
        <v>109.87216498990782</v>
      </c>
      <c r="AA82" s="46"/>
      <c r="AB82" s="46"/>
      <c r="AC82" s="46">
        <f t="shared" ca="1" si="39"/>
        <v>148.42360240547472</v>
      </c>
      <c r="AE82" s="46">
        <f t="shared" ca="1" si="34"/>
        <v>103.75731174781335</v>
      </c>
      <c r="AF82" s="46"/>
      <c r="AG82" s="46"/>
      <c r="AH82" s="46">
        <f t="shared" ca="1" si="40"/>
        <v>49.798066734405424</v>
      </c>
      <c r="AJ82" s="25"/>
      <c r="AK82" s="162">
        <f ca="1">IF(Cockpit_monthly!$H$3=2,($AM$5*($AM$2+$AM$3*(K82/$AM$6)+$AM$4*(N82/$AM$7)))*'Generated data'!$B$6,$AM$5*($AM$2+$AM$3*(K82/$AM$6)+$AM$4*(N82/$AM$7)))</f>
        <v>117.45366994050947</v>
      </c>
      <c r="AL82" s="162">
        <f t="shared" si="41"/>
        <v>110</v>
      </c>
      <c r="AM82" s="162">
        <f t="shared" si="42"/>
        <v>230</v>
      </c>
      <c r="AN82" s="162">
        <f t="shared" ca="1" si="43"/>
        <v>36.1017085417093</v>
      </c>
      <c r="AO82" s="161"/>
      <c r="AQ82" s="153"/>
      <c r="AR82" s="144">
        <f ca="1">IF(Cockpit_monthly!$H$3=2,($AS$5*($AS$2+$AS$3*(J82/$AS$6)+$AS$4*(M82/$AS$7)+$AU$2*Q82/$AU$5+$AU$3*(1-(R82/$AU$6))))*'Generated data'!$B$6,$AS$5*($AS$2+$AS$3*(J82/$AS$6)+$AS$4*(M82/$AS$7)+$AU$2*Q82/$AU$5+$AU$3*(1-(R82/$AU$6))))</f>
        <v>116.66668882605737</v>
      </c>
      <c r="AS82" s="144">
        <f t="shared" si="44"/>
        <v>110</v>
      </c>
      <c r="AT82" s="144">
        <f t="shared" si="45"/>
        <v>230</v>
      </c>
      <c r="AU82" s="144">
        <f t="shared" ca="1" si="46"/>
        <v>36.888689656161404</v>
      </c>
      <c r="AV82" s="143"/>
    </row>
    <row r="83" spans="1:48">
      <c r="A83" s="131" t="str">
        <f t="shared" si="35"/>
        <v>Q4 2027</v>
      </c>
      <c r="B83" s="40">
        <v>2027</v>
      </c>
      <c r="C83" s="40">
        <v>4</v>
      </c>
      <c r="D83" s="40">
        <v>10</v>
      </c>
      <c r="E83" s="130">
        <f ca="1">IF(Cockpit_monthly!$H$3=2,(VLOOKUP(B83,'Generated data'!$A$14:$J$23,2,FALSE)*(1+((RAND()*0.4)-0.2)))*'Generated data'!$B$6,VLOOKUP(B83,'Generated data'!$A$14:$J$23,2,FALSE)*(1+((RAND()*0.4)-0.2)))</f>
        <v>119.65894294123409</v>
      </c>
      <c r="F83" s="130">
        <f ca="1">VLOOKUP(B83,'Generated data'!$A$14:$J$23,3,FALSE)*(1+((RAND()*0.4)-0.2))</f>
        <v>104.15052726418534</v>
      </c>
      <c r="G83" s="132">
        <v>143.16999999999999</v>
      </c>
      <c r="H83" s="130">
        <f ca="1">VLOOKUP($B83,'Generated data'!$A$14:$J$23,5,FALSE)*(1+((RAND()*0.4)-0.2))</f>
        <v>120.03772048651778</v>
      </c>
      <c r="I83" s="130">
        <f ca="1">VLOOKUP($B83,'Generated data'!$A$14:$J$23,5,FALSE)*(1+((RAND()*0.4)-0.2))</f>
        <v>120.15036617052581</v>
      </c>
      <c r="J83" s="130">
        <f ca="1">VLOOKUP($B83,'Generated data'!$A$14:$J$23,7,FALSE)*(1+((RAND()*0.4)-0.2))</f>
        <v>269.95854087472338</v>
      </c>
      <c r="K83" s="129">
        <f t="shared" ca="1" si="47"/>
        <v>131.86137957829021</v>
      </c>
      <c r="L83" s="129">
        <f t="shared" ca="1" si="48"/>
        <v>275.07578284231778</v>
      </c>
      <c r="M83" s="130">
        <f ca="1">VLOOKUP($B83,'Generated data'!$A$14:$J$23,8,FALSE)*(1+((RAND()*0.4)-0.2))</f>
        <v>871.72316580265272</v>
      </c>
      <c r="N83" s="129">
        <f t="shared" ca="1" si="49"/>
        <v>784.30766210329693</v>
      </c>
      <c r="O83" s="132">
        <v>640.86</v>
      </c>
      <c r="P83" s="132">
        <v>489.86</v>
      </c>
      <c r="Q83" s="130">
        <f ca="1">VLOOKUP($B83,'Generated data'!$A$14:$J$23,9,FALSE)*(1+((RAND()*0.4)-0.2))</f>
        <v>152.17889597052442</v>
      </c>
      <c r="R83" s="130">
        <f ca="1">VLOOKUP($B83,'Generated data'!$A$14:$J$23,10,FALSE)*(1+((RAND()*0.4)-0.2))</f>
        <v>108.50255509467354</v>
      </c>
      <c r="S83" s="153"/>
      <c r="T83" s="144">
        <f ca="1">IF(Cockpit_monthly!$H$3=2,($V$5*($V$2+$V$3*(I83/$V$6)+$V$4*(M83/$V$7)))*'Generated data'!$B$6,$V$5*($V$2+$V$3*(I83/$V$6)+$V$4*(M83/$V$7)))</f>
        <v>125.52238874051507</v>
      </c>
      <c r="U83" s="144">
        <f t="shared" si="36"/>
        <v>110</v>
      </c>
      <c r="V83" s="144">
        <f t="shared" si="37"/>
        <v>230</v>
      </c>
      <c r="W83" s="144">
        <f t="shared" ca="1" si="38"/>
        <v>-5.8634457992809814</v>
      </c>
      <c r="X83" s="143"/>
      <c r="Z83" s="46">
        <f t="shared" ca="1" si="33"/>
        <v>107.05354833559502</v>
      </c>
      <c r="AA83" s="46"/>
      <c r="AB83" s="46"/>
      <c r="AC83" s="46">
        <f t="shared" ca="1" si="39"/>
        <v>162.90499253912836</v>
      </c>
      <c r="AE83" s="46">
        <f t="shared" ca="1" si="34"/>
        <v>103.20267013937892</v>
      </c>
      <c r="AF83" s="46"/>
      <c r="AG83" s="46"/>
      <c r="AH83" s="46">
        <f t="shared" ca="1" si="40"/>
        <v>16.456272801855164</v>
      </c>
      <c r="AJ83" s="25"/>
      <c r="AK83" s="162">
        <f ca="1">IF(Cockpit_monthly!$H$3=2,($AM$5*($AM$2+$AM$3*(K83/$AM$6)+$AM$4*(N83/$AM$7)))*'Generated data'!$B$6,$AM$5*($AM$2+$AM$3*(K83/$AM$6)+$AM$4*(N83/$AM$7)))</f>
        <v>116.41226991520479</v>
      </c>
      <c r="AL83" s="162">
        <f t="shared" si="41"/>
        <v>110</v>
      </c>
      <c r="AM83" s="162">
        <f t="shared" si="42"/>
        <v>230</v>
      </c>
      <c r="AN83" s="162">
        <f t="shared" ca="1" si="43"/>
        <v>3.2466730260292991</v>
      </c>
      <c r="AO83" s="161"/>
      <c r="AQ83" s="153"/>
      <c r="AR83" s="144">
        <f ca="1">IF(Cockpit_monthly!$H$3=2,($AS$5*($AS$2+$AS$3*(J83/$AS$6)+$AS$4*(M83/$AS$7)+$AU$2*Q83/$AU$5+$AU$3*(1-(R83/$AU$6))))*'Generated data'!$B$6,$AS$5*($AS$2+$AS$3*(J83/$AS$6)+$AS$4*(M83/$AS$7)+$AU$2*Q83/$AU$5+$AU$3*(1-(R83/$AU$6))))</f>
        <v>123.5746133748038</v>
      </c>
      <c r="AS83" s="144">
        <f t="shared" si="44"/>
        <v>110</v>
      </c>
      <c r="AT83" s="144">
        <f t="shared" si="45"/>
        <v>230</v>
      </c>
      <c r="AU83" s="144">
        <f t="shared" ca="1" si="46"/>
        <v>-3.9156704335697157</v>
      </c>
      <c r="AV83" s="143"/>
    </row>
    <row r="84" spans="1:48">
      <c r="A84" s="131" t="str">
        <f t="shared" si="35"/>
        <v>Q4 2027</v>
      </c>
      <c r="B84" s="40">
        <v>2027</v>
      </c>
      <c r="C84" s="40">
        <v>4</v>
      </c>
      <c r="D84" s="40">
        <v>11</v>
      </c>
      <c r="E84" s="130">
        <f ca="1">IF(Cockpit_monthly!$H$3=2,(VLOOKUP(B84,'Generated data'!$A$14:$J$23,2,FALSE)*(1+((RAND()*0.4)-0.2)))*'Generated data'!$B$6,VLOOKUP(B84,'Generated data'!$A$14:$J$23,2,FALSE)*(1+((RAND()*0.4)-0.2)))</f>
        <v>144.23808048164634</v>
      </c>
      <c r="F84" s="130">
        <f ca="1">VLOOKUP(B84,'Generated data'!$A$14:$J$23,3,FALSE)*(1+((RAND()*0.4)-0.2))</f>
        <v>96.860485994873898</v>
      </c>
      <c r="G84" s="132">
        <v>143.16999999999999</v>
      </c>
      <c r="H84" s="130">
        <f ca="1">VLOOKUP($B84,'Generated data'!$A$14:$J$23,5,FALSE)*(1+((RAND()*0.4)-0.2))</f>
        <v>115.91703273603861</v>
      </c>
      <c r="I84" s="130">
        <f ca="1">VLOOKUP($B84,'Generated data'!$A$14:$J$23,5,FALSE)*(1+((RAND()*0.4)-0.2))</f>
        <v>140.04658927252109</v>
      </c>
      <c r="J84" s="130">
        <f ca="1">VLOOKUP($B84,'Generated data'!$A$14:$J$23,7,FALSE)*(1+((RAND()*0.4)-0.2))</f>
        <v>310.50616452455677</v>
      </c>
      <c r="K84" s="129">
        <f t="shared" ca="1" si="47"/>
        <v>124.58849771899452</v>
      </c>
      <c r="L84" s="129">
        <f t="shared" ca="1" si="48"/>
        <v>280.17002841099384</v>
      </c>
      <c r="M84" s="130">
        <f ca="1">VLOOKUP($B84,'Generated data'!$A$14:$J$23,8,FALSE)*(1+((RAND()*0.4)-0.2))</f>
        <v>845.35489433940677</v>
      </c>
      <c r="N84" s="129">
        <f t="shared" ca="1" si="49"/>
        <v>817.55212693563192</v>
      </c>
      <c r="O84" s="132">
        <v>646.34</v>
      </c>
      <c r="P84" s="132">
        <v>495.34</v>
      </c>
      <c r="Q84" s="130">
        <f ca="1">VLOOKUP($B84,'Generated data'!$A$14:$J$23,9,FALSE)*(1+((RAND()*0.4)-0.2))</f>
        <v>218.99486102378671</v>
      </c>
      <c r="R84" s="130">
        <f ca="1">VLOOKUP($B84,'Generated data'!$A$14:$J$23,10,FALSE)*(1+((RAND()*0.4)-0.2))</f>
        <v>120.43504535512272</v>
      </c>
      <c r="S84" s="153"/>
      <c r="T84" s="144">
        <f ca="1">IF(Cockpit_monthly!$H$3=2,($V$5*($V$2+$V$3*(I84/$V$6)+$V$4*(M84/$V$7)))*'Generated data'!$B$6,$V$5*($V$2+$V$3*(I84/$V$6)+$V$4*(M84/$V$7)))</f>
        <v>126.04571136630108</v>
      </c>
      <c r="U84" s="144">
        <f t="shared" si="36"/>
        <v>110</v>
      </c>
      <c r="V84" s="144">
        <f t="shared" si="37"/>
        <v>230</v>
      </c>
      <c r="W84" s="144">
        <f t="shared" ca="1" si="38"/>
        <v>18.192369115345258</v>
      </c>
      <c r="X84" s="143"/>
      <c r="Z84" s="46">
        <f t="shared" ca="1" si="33"/>
        <v>112.34524804610152</v>
      </c>
      <c r="AA84" s="46"/>
      <c r="AB84" s="46"/>
      <c r="AC84" s="46">
        <f t="shared" ca="1" si="39"/>
        <v>198.16091647845525</v>
      </c>
      <c r="AE84" s="46">
        <f t="shared" ca="1" si="34"/>
        <v>104.51616240998865</v>
      </c>
      <c r="AF84" s="46"/>
      <c r="AG84" s="46"/>
      <c r="AH84" s="46">
        <f t="shared" ca="1" si="40"/>
        <v>39.721918071657683</v>
      </c>
      <c r="AJ84" s="25"/>
      <c r="AK84" s="162">
        <f ca="1">IF(Cockpit_monthly!$H$3=2,($AM$5*($AM$2+$AM$3*(K84/$AM$6)+$AM$4*(N84/$AM$7)))*'Generated data'!$B$6,$AM$5*($AM$2+$AM$3*(K84/$AM$6)+$AM$4*(N84/$AM$7)))</f>
        <v>116.5282504457296</v>
      </c>
      <c r="AL84" s="162">
        <f t="shared" si="41"/>
        <v>110</v>
      </c>
      <c r="AM84" s="162">
        <f t="shared" si="42"/>
        <v>230</v>
      </c>
      <c r="AN84" s="162">
        <f t="shared" ca="1" si="43"/>
        <v>27.709830035916738</v>
      </c>
      <c r="AO84" s="161"/>
      <c r="AQ84" s="153"/>
      <c r="AR84" s="144">
        <f ca="1">IF(Cockpit_monthly!$H$3=2,($AS$5*($AS$2+$AS$3*(J84/$AS$6)+$AS$4*(M84/$AS$7)+$AU$2*Q84/$AU$5+$AU$3*(1-(R84/$AU$6))))*'Generated data'!$B$6,$AS$5*($AS$2+$AS$3*(J84/$AS$6)+$AS$4*(M84/$AS$7)+$AU$2*Q84/$AU$5+$AU$3*(1-(R84/$AU$6))))</f>
        <v>125.7451264756057</v>
      </c>
      <c r="AS84" s="144">
        <f t="shared" si="44"/>
        <v>110</v>
      </c>
      <c r="AT84" s="144">
        <f t="shared" si="45"/>
        <v>230</v>
      </c>
      <c r="AU84" s="144">
        <f t="shared" ca="1" si="46"/>
        <v>18.492954006040634</v>
      </c>
      <c r="AV84" s="143"/>
    </row>
    <row r="85" spans="1:48">
      <c r="A85" s="131" t="str">
        <f t="shared" si="35"/>
        <v>Q4 2027</v>
      </c>
      <c r="B85" s="40">
        <v>2027</v>
      </c>
      <c r="C85" s="40">
        <v>4</v>
      </c>
      <c r="D85" s="40">
        <v>12</v>
      </c>
      <c r="E85" s="130">
        <f ca="1">IF(Cockpit_monthly!$H$3=2,(VLOOKUP(B85,'Generated data'!$A$14:$J$23,2,FALSE)*(1+((RAND()*0.4)-0.2)))*'Generated data'!$B$6,VLOOKUP(B85,'Generated data'!$A$14:$J$23,2,FALSE)*(1+((RAND()*0.4)-0.2)))</f>
        <v>138.12045301786898</v>
      </c>
      <c r="F85" s="130">
        <f ca="1">VLOOKUP(B85,'Generated data'!$A$14:$J$23,3,FALSE)*(1+((RAND()*0.4)-0.2))</f>
        <v>95.476198789792008</v>
      </c>
      <c r="G85" s="132">
        <v>143.16999999999999</v>
      </c>
      <c r="H85" s="130">
        <f ca="1">VLOOKUP($B85,'Generated data'!$A$14:$J$23,5,FALSE)*(1+((RAND()*0.4)-0.2))</f>
        <v>115.62491643119758</v>
      </c>
      <c r="I85" s="130">
        <f ca="1">VLOOKUP($B85,'Generated data'!$A$14:$J$23,5,FALSE)*(1+((RAND()*0.4)-0.2))</f>
        <v>129.85091061582398</v>
      </c>
      <c r="J85" s="130">
        <f ca="1">VLOOKUP($B85,'Generated data'!$A$14:$J$23,7,FALSE)*(1+((RAND()*0.4)-0.2))</f>
        <v>227.40641900537898</v>
      </c>
      <c r="K85" s="129">
        <f t="shared" ca="1" si="47"/>
        <v>130.58996543746022</v>
      </c>
      <c r="L85" s="129">
        <f t="shared" ca="1" si="48"/>
        <v>279.58682426488753</v>
      </c>
      <c r="M85" s="130">
        <f ca="1">VLOOKUP($B85,'Generated data'!$A$14:$J$23,8,FALSE)*(1+((RAND()*0.4)-0.2))</f>
        <v>774.7587508253531</v>
      </c>
      <c r="N85" s="129">
        <f t="shared" ca="1" si="49"/>
        <v>805.04466308897565</v>
      </c>
      <c r="O85" s="132">
        <v>654.82000000000005</v>
      </c>
      <c r="P85" s="132">
        <v>503.82</v>
      </c>
      <c r="Q85" s="130">
        <f ca="1">VLOOKUP($B85,'Generated data'!$A$14:$J$23,9,FALSE)*(1+((RAND()*0.4)-0.2))</f>
        <v>204.54649520056029</v>
      </c>
      <c r="R85" s="130">
        <f ca="1">VLOOKUP($B85,'Generated data'!$A$14:$J$23,10,FALSE)*(1+((RAND()*0.4)-0.2))</f>
        <v>117.50966738496287</v>
      </c>
      <c r="S85" s="153"/>
      <c r="T85" s="144">
        <f ca="1">IF(Cockpit_monthly!$H$3=2,($V$5*($V$2+$V$3*(I85/$V$6)+$V$4*(M85/$V$7)))*'Generated data'!$B$6,$V$5*($V$2+$V$3*(I85/$V$6)+$V$4*(M85/$V$7)))</f>
        <v>122.07676978073142</v>
      </c>
      <c r="U85" s="144">
        <f t="shared" si="36"/>
        <v>110</v>
      </c>
      <c r="V85" s="144">
        <f t="shared" si="37"/>
        <v>230</v>
      </c>
      <c r="W85" s="144">
        <f t="shared" ca="1" si="38"/>
        <v>16.043683237137557</v>
      </c>
      <c r="X85" s="143"/>
      <c r="Z85" s="46">
        <f t="shared" ca="1" si="33"/>
        <v>110.13023423324765</v>
      </c>
      <c r="AA85" s="46"/>
      <c r="AB85" s="46"/>
      <c r="AC85" s="46">
        <f t="shared" ca="1" si="39"/>
        <v>117.27618477213133</v>
      </c>
      <c r="AE85" s="46">
        <f t="shared" ca="1" si="34"/>
        <v>104.29460008387031</v>
      </c>
      <c r="AF85" s="46"/>
      <c r="AG85" s="46"/>
      <c r="AH85" s="46">
        <f t="shared" ca="1" si="40"/>
        <v>33.825852933998675</v>
      </c>
      <c r="AJ85" s="25"/>
      <c r="AK85" s="162">
        <f ca="1">IF(Cockpit_monthly!$H$3=2,($AM$5*($AM$2+$AM$3*(K85/$AM$6)+$AM$4*(N85/$AM$7)))*'Generated data'!$B$6,$AM$5*($AM$2+$AM$3*(K85/$AM$6)+$AM$4*(N85/$AM$7)))</f>
        <v>116.76090274035793</v>
      </c>
      <c r="AL85" s="162">
        <f t="shared" si="41"/>
        <v>110</v>
      </c>
      <c r="AM85" s="162">
        <f t="shared" si="42"/>
        <v>230</v>
      </c>
      <c r="AN85" s="162">
        <f t="shared" ca="1" si="43"/>
        <v>21.359550277511048</v>
      </c>
      <c r="AO85" s="161"/>
      <c r="AQ85" s="153"/>
      <c r="AR85" s="144">
        <f ca="1">IF(Cockpit_monthly!$H$3=2,($AS$5*($AS$2+$AS$3*(J85/$AS$6)+$AS$4*(M85/$AS$7)+$AU$2*Q85/$AU$5+$AU$3*(1-(R85/$AU$6))))*'Generated data'!$B$6,$AS$5*($AS$2+$AS$3*(J85/$AS$6)+$AS$4*(M85/$AS$7)+$AU$2*Q85/$AU$5+$AU$3*(1-(R85/$AU$6))))</f>
        <v>118.80305530717814</v>
      </c>
      <c r="AS85" s="144">
        <f t="shared" si="44"/>
        <v>110</v>
      </c>
      <c r="AT85" s="144">
        <f t="shared" si="45"/>
        <v>230</v>
      </c>
      <c r="AU85" s="144">
        <f t="shared" ca="1" si="46"/>
        <v>19.317397710690841</v>
      </c>
      <c r="AV85" s="143"/>
    </row>
    <row r="86" spans="1:48">
      <c r="A86" s="131" t="str">
        <f t="shared" si="35"/>
        <v>Q1 2028</v>
      </c>
      <c r="B86" s="40">
        <v>2028</v>
      </c>
      <c r="C86" s="40">
        <v>1</v>
      </c>
      <c r="D86" s="40">
        <v>1</v>
      </c>
      <c r="E86" s="130">
        <f ca="1">IF(Cockpit_monthly!$H$3=2,(VLOOKUP(B86,'Generated data'!$A$14:$J$23,2,FALSE)*(1+((RAND()*0.4)-0.2)))*'Generated data'!$B$6,VLOOKUP(B86,'Generated data'!$A$14:$J$23,2,FALSE)*(1+((RAND()*0.4)-0.2)))</f>
        <v>105.6516955761403</v>
      </c>
      <c r="F86" s="130">
        <f ca="1">VLOOKUP(B86,'Generated data'!$A$14:$J$23,3,FALSE)*(1+((RAND()*0.4)-0.2))</f>
        <v>82.879628728732243</v>
      </c>
      <c r="G86" s="132">
        <v>143.16999999999999</v>
      </c>
      <c r="H86" s="130">
        <f ca="1">VLOOKUP($B86,'Generated data'!$A$14:$J$23,5,FALSE)*(1+((RAND()*0.4)-0.2))</f>
        <v>131.85844785961496</v>
      </c>
      <c r="I86" s="130">
        <f ca="1">VLOOKUP($B86,'Generated data'!$A$14:$J$23,5,FALSE)*(1+((RAND()*0.4)-0.2))</f>
        <v>137.47957666162415</v>
      </c>
      <c r="J86" s="130">
        <f ca="1">VLOOKUP($B86,'Generated data'!$A$14:$J$23,7,FALSE)*(1+((RAND()*0.4)-0.2))</f>
        <v>243.6866697277315</v>
      </c>
      <c r="K86" s="129">
        <f t="shared" ca="1" si="47"/>
        <v>130.01595535295698</v>
      </c>
      <c r="L86" s="129">
        <f t="shared" ca="1" si="48"/>
        <v>269.29037480155301</v>
      </c>
      <c r="M86" s="130">
        <f ca="1">VLOOKUP($B86,'Generated data'!$A$14:$J$23,8,FALSE)*(1+((RAND()*0.4)-0.2))</f>
        <v>758.12841427568662</v>
      </c>
      <c r="N86" s="129">
        <f t="shared" ca="1" si="49"/>
        <v>830.61227032247086</v>
      </c>
      <c r="O86" s="132">
        <v>690</v>
      </c>
      <c r="P86" s="132">
        <v>539</v>
      </c>
      <c r="Q86" s="130">
        <f ca="1">VLOOKUP($B86,'Generated data'!$A$14:$J$23,9,FALSE)*(1+((RAND()*0.4)-0.2))</f>
        <v>156.42261312719495</v>
      </c>
      <c r="R86" s="130">
        <f ca="1">VLOOKUP($B86,'Generated data'!$A$14:$J$23,10,FALSE)*(1+((RAND()*0.4)-0.2))</f>
        <v>127.51779831681047</v>
      </c>
      <c r="S86" s="153"/>
      <c r="T86" s="144">
        <f ca="1">IF(Cockpit_monthly!$H$3=2,($V$5*($V$2+$V$3*(I86/$V$6)+$V$4*(M86/$V$7)))*'Generated data'!$B$6,$V$5*($V$2+$V$3*(I86/$V$6)+$V$4*(M86/$V$7)))</f>
        <v>121.9905374841138</v>
      </c>
      <c r="U86" s="144">
        <f t="shared" si="36"/>
        <v>110</v>
      </c>
      <c r="V86" s="144">
        <f t="shared" si="37"/>
        <v>230</v>
      </c>
      <c r="W86" s="144">
        <f t="shared" ca="1" si="38"/>
        <v>-16.338841907973503</v>
      </c>
      <c r="X86" s="143"/>
      <c r="Z86" s="46">
        <f t="shared" ca="1" si="33"/>
        <v>113.61466176795074</v>
      </c>
      <c r="AA86" s="46"/>
      <c r="AB86" s="46"/>
      <c r="AC86" s="46">
        <f t="shared" ca="1" si="39"/>
        <v>130.07200795978076</v>
      </c>
      <c r="AE86" s="46">
        <f t="shared" ca="1" si="34"/>
        <v>106.12137671638932</v>
      </c>
      <c r="AF86" s="46"/>
      <c r="AG86" s="46"/>
      <c r="AH86" s="46">
        <f t="shared" ca="1" si="40"/>
        <v>-0.46968114024902263</v>
      </c>
      <c r="AJ86" s="25"/>
      <c r="AK86" s="162">
        <f ca="1">IF(Cockpit_monthly!$H$3=2,($AM$5*($AM$2+$AM$3*(K86/$AM$6)+$AM$4*(N86/$AM$7)))*'Generated data'!$B$6,$AM$5*($AM$2+$AM$3*(K86/$AM$6)+$AM$4*(N86/$AM$7)))</f>
        <v>117.2748200154215</v>
      </c>
      <c r="AL86" s="162">
        <f t="shared" si="41"/>
        <v>110</v>
      </c>
      <c r="AM86" s="162">
        <f t="shared" si="42"/>
        <v>230</v>
      </c>
      <c r="AN86" s="162">
        <f t="shared" ca="1" si="43"/>
        <v>-11.623124439281199</v>
      </c>
      <c r="AO86" s="161"/>
      <c r="AQ86" s="153"/>
      <c r="AR86" s="144">
        <f ca="1">IF(Cockpit_monthly!$H$3=2,($AS$5*($AS$2+$AS$3*(J86/$AS$6)+$AS$4*(M86/$AS$7)+$AU$2*Q86/$AU$5+$AU$3*(1-(R86/$AU$6))))*'Generated data'!$B$6,$AS$5*($AS$2+$AS$3*(J86/$AS$6)+$AS$4*(M86/$AS$7)+$AU$2*Q86/$AU$5+$AU$3*(1-(R86/$AU$6))))</f>
        <v>116.02267740771313</v>
      </c>
      <c r="AS86" s="144">
        <f t="shared" si="44"/>
        <v>110</v>
      </c>
      <c r="AT86" s="144">
        <f t="shared" si="45"/>
        <v>230</v>
      </c>
      <c r="AU86" s="144">
        <f t="shared" ca="1" si="46"/>
        <v>-10.370981831572834</v>
      </c>
      <c r="AV86" s="143"/>
    </row>
    <row r="87" spans="1:48">
      <c r="A87" s="131" t="str">
        <f t="shared" si="35"/>
        <v>Q1 2028</v>
      </c>
      <c r="B87" s="40">
        <v>2028</v>
      </c>
      <c r="C87" s="40">
        <v>1</v>
      </c>
      <c r="D87" s="40">
        <v>2</v>
      </c>
      <c r="E87" s="130">
        <f ca="1">IF(Cockpit_monthly!$H$3=2,(VLOOKUP(B87,'Generated data'!$A$14:$J$23,2,FALSE)*(1+((RAND()*0.4)-0.2)))*'Generated data'!$B$6,VLOOKUP(B87,'Generated data'!$A$14:$J$23,2,FALSE)*(1+((RAND()*0.4)-0.2)))</f>
        <v>133.07734335489366</v>
      </c>
      <c r="F87" s="130">
        <f ca="1">VLOOKUP(B87,'Generated data'!$A$14:$J$23,3,FALSE)*(1+((RAND()*0.4)-0.2))</f>
        <v>77.68969878983124</v>
      </c>
      <c r="G87" s="132">
        <v>143.16999999999999</v>
      </c>
      <c r="H87" s="130">
        <f ca="1">VLOOKUP($B87,'Generated data'!$A$14:$J$23,5,FALSE)*(1+((RAND()*0.4)-0.2))</f>
        <v>130.08724563976355</v>
      </c>
      <c r="I87" s="130">
        <f ca="1">VLOOKUP($B87,'Generated data'!$A$14:$J$23,5,FALSE)*(1+((RAND()*0.4)-0.2))</f>
        <v>95.742785361363914</v>
      </c>
      <c r="J87" s="130">
        <f ca="1">VLOOKUP($B87,'Generated data'!$A$14:$J$23,7,FALSE)*(1+((RAND()*0.4)-0.2))</f>
        <v>221.54393689080476</v>
      </c>
      <c r="K87" s="129">
        <f t="shared" ca="1" si="47"/>
        <v>135.79235884998974</v>
      </c>
      <c r="L87" s="129">
        <f t="shared" ca="1" si="48"/>
        <v>260.5330844192224</v>
      </c>
      <c r="M87" s="130">
        <f ca="1">VLOOKUP($B87,'Generated data'!$A$14:$J$23,8,FALSE)*(1+((RAND()*0.4)-0.2))</f>
        <v>773.81896408066257</v>
      </c>
      <c r="N87" s="129">
        <f t="shared" ca="1" si="49"/>
        <v>792.7473531468155</v>
      </c>
      <c r="O87" s="132">
        <v>695</v>
      </c>
      <c r="P87" s="132">
        <v>544</v>
      </c>
      <c r="Q87" s="130">
        <f ca="1">VLOOKUP($B87,'Generated data'!$A$14:$J$23,9,FALSE)*(1+((RAND()*0.4)-0.2))</f>
        <v>153.04951076616587</v>
      </c>
      <c r="R87" s="130">
        <f ca="1">VLOOKUP($B87,'Generated data'!$A$14:$J$23,10,FALSE)*(1+((RAND()*0.4)-0.2))</f>
        <v>158.23426220179084</v>
      </c>
      <c r="S87" s="153"/>
      <c r="T87" s="144">
        <f ca="1">IF(Cockpit_monthly!$H$3=2,($V$5*($V$2+$V$3*(I87/$V$6)+$V$4*(M87/$V$7)))*'Generated data'!$B$6,$V$5*($V$2+$V$3*(I87/$V$6)+$V$4*(M87/$V$7)))</f>
        <v>119.14934702704916</v>
      </c>
      <c r="U87" s="144">
        <f t="shared" si="36"/>
        <v>110</v>
      </c>
      <c r="V87" s="144">
        <f t="shared" si="37"/>
        <v>230</v>
      </c>
      <c r="W87" s="144">
        <f t="shared" ca="1" si="38"/>
        <v>13.927996327844497</v>
      </c>
      <c r="X87" s="143"/>
      <c r="Z87" s="46">
        <f t="shared" ca="1" si="33"/>
        <v>103.23993782250007</v>
      </c>
      <c r="AA87" s="46"/>
      <c r="AB87" s="46"/>
      <c r="AC87" s="46">
        <f t="shared" ca="1" si="39"/>
        <v>118.30399906830469</v>
      </c>
      <c r="AE87" s="46">
        <f t="shared" ca="1" si="34"/>
        <v>104.02585319487503</v>
      </c>
      <c r="AF87" s="46"/>
      <c r="AG87" s="46"/>
      <c r="AH87" s="46">
        <f t="shared" ca="1" si="40"/>
        <v>29.051490160018631</v>
      </c>
      <c r="AJ87" s="25"/>
      <c r="AK87" s="162">
        <f ca="1">IF(Cockpit_monthly!$H$3=2,($AM$5*($AM$2+$AM$3*(K87/$AM$6)+$AM$4*(N87/$AM$7)))*'Generated data'!$B$6,$AM$5*($AM$2+$AM$3*(K87/$AM$6)+$AM$4*(N87/$AM$7)))</f>
        <v>116.93056444115216</v>
      </c>
      <c r="AL87" s="162">
        <f t="shared" si="41"/>
        <v>110</v>
      </c>
      <c r="AM87" s="162">
        <f t="shared" si="42"/>
        <v>230</v>
      </c>
      <c r="AN87" s="162">
        <f t="shared" ca="1" si="43"/>
        <v>16.1467789137415</v>
      </c>
      <c r="AO87" s="161"/>
      <c r="AQ87" s="153"/>
      <c r="AR87" s="144">
        <f ca="1">IF(Cockpit_monthly!$H$3=2,($AS$5*($AS$2+$AS$3*(J87/$AS$6)+$AS$4*(M87/$AS$7)+$AU$2*Q87/$AU$5+$AU$3*(1-(R87/$AU$6))))*'Generated data'!$B$6,$AS$5*($AS$2+$AS$3*(J87/$AS$6)+$AS$4*(M87/$AS$7)+$AU$2*Q87/$AU$5+$AU$3*(1-(R87/$AU$6))))</f>
        <v>113.04465353015192</v>
      </c>
      <c r="AS87" s="144">
        <f t="shared" si="44"/>
        <v>110</v>
      </c>
      <c r="AT87" s="144">
        <f t="shared" si="45"/>
        <v>230</v>
      </c>
      <c r="AU87" s="144">
        <f t="shared" ca="1" si="46"/>
        <v>20.032689824741738</v>
      </c>
      <c r="AV87" s="143"/>
    </row>
    <row r="88" spans="1:48">
      <c r="A88" s="131" t="str">
        <f t="shared" si="35"/>
        <v>Q1 2028</v>
      </c>
      <c r="B88" s="40">
        <v>2028</v>
      </c>
      <c r="C88" s="40">
        <v>1</v>
      </c>
      <c r="D88" s="40">
        <v>3</v>
      </c>
      <c r="E88" s="130">
        <f ca="1">IF(Cockpit_monthly!$H$3=2,(VLOOKUP(B88,'Generated data'!$A$14:$J$23,2,FALSE)*(1+((RAND()*0.4)-0.2)))*'Generated data'!$B$6,VLOOKUP(B88,'Generated data'!$A$14:$J$23,2,FALSE)*(1+((RAND()*0.4)-0.2)))</f>
        <v>95.028681310406412</v>
      </c>
      <c r="F88" s="130">
        <f ca="1">VLOOKUP(B88,'Generated data'!$A$14:$J$23,3,FALSE)*(1+((RAND()*0.4)-0.2))</f>
        <v>91.288729042124658</v>
      </c>
      <c r="G88" s="132">
        <v>143.16999999999999</v>
      </c>
      <c r="H88" s="130">
        <f ca="1">VLOOKUP($B88,'Generated data'!$A$14:$J$23,5,FALSE)*(1+((RAND()*0.4)-0.2))</f>
        <v>134.83486546117129</v>
      </c>
      <c r="I88" s="130">
        <f ca="1">VLOOKUP($B88,'Generated data'!$A$14:$J$23,5,FALSE)*(1+((RAND()*0.4)-0.2))</f>
        <v>115.22835018141103</v>
      </c>
      <c r="J88" s="130">
        <f ca="1">VLOOKUP($B88,'Generated data'!$A$14:$J$23,7,FALSE)*(1+((RAND()*0.4)-0.2))</f>
        <v>253.27920837430347</v>
      </c>
      <c r="K88" s="129">
        <f t="shared" ca="1" si="47"/>
        <v>121.02442421293735</v>
      </c>
      <c r="L88" s="129">
        <f t="shared" ca="1" si="48"/>
        <v>230.87900854130507</v>
      </c>
      <c r="M88" s="130">
        <f ca="1">VLOOKUP($B88,'Generated data'!$A$14:$J$23,8,FALSE)*(1+((RAND()*0.4)-0.2))</f>
        <v>853.70333382218359</v>
      </c>
      <c r="N88" s="129">
        <f t="shared" ca="1" si="49"/>
        <v>768.90204306056739</v>
      </c>
      <c r="O88" s="132">
        <v>698.93</v>
      </c>
      <c r="P88" s="132">
        <v>547.92999999999995</v>
      </c>
      <c r="Q88" s="130">
        <f ca="1">VLOOKUP($B88,'Generated data'!$A$14:$J$23,9,FALSE)*(1+((RAND()*0.4)-0.2))</f>
        <v>139.58132675906023</v>
      </c>
      <c r="R88" s="130">
        <f ca="1">VLOOKUP($B88,'Generated data'!$A$14:$J$23,10,FALSE)*(1+((RAND()*0.4)-0.2))</f>
        <v>146.36738201806111</v>
      </c>
      <c r="S88" s="153"/>
      <c r="T88" s="144">
        <f ca="1">IF(Cockpit_monthly!$H$3=2,($V$5*($V$2+$V$3*(I88/$V$6)+$V$4*(M88/$V$7)))*'Generated data'!$B$6,$V$5*($V$2+$V$3*(I88/$V$6)+$V$4*(M88/$V$7)))</f>
        <v>124.31303785737239</v>
      </c>
      <c r="U88" s="144">
        <f t="shared" si="36"/>
        <v>110</v>
      </c>
      <c r="V88" s="144">
        <f t="shared" si="37"/>
        <v>230</v>
      </c>
      <c r="W88" s="144">
        <f t="shared" ca="1" si="38"/>
        <v>-29.284356546965981</v>
      </c>
      <c r="X88" s="143"/>
      <c r="Z88" s="46">
        <f t="shared" ca="1" si="33"/>
        <v>108.35919350758894</v>
      </c>
      <c r="AA88" s="46"/>
      <c r="AB88" s="46"/>
      <c r="AC88" s="46">
        <f t="shared" ca="1" si="39"/>
        <v>144.92001486671452</v>
      </c>
      <c r="AE88" s="46">
        <f t="shared" ca="1" si="34"/>
        <v>105.2547592599776</v>
      </c>
      <c r="AF88" s="46"/>
      <c r="AG88" s="46"/>
      <c r="AH88" s="46">
        <f t="shared" ca="1" si="40"/>
        <v>-10.226077949571192</v>
      </c>
      <c r="AJ88" s="25"/>
      <c r="AK88" s="162">
        <f ca="1">IF(Cockpit_monthly!$H$3=2,($AM$5*($AM$2+$AM$3*(K88/$AM$6)+$AM$4*(N88/$AM$7)))*'Generated data'!$B$6,$AM$5*($AM$2+$AM$3*(K88/$AM$6)+$AM$4*(N88/$AM$7)))</f>
        <v>115.15637314996566</v>
      </c>
      <c r="AL88" s="162">
        <f t="shared" si="41"/>
        <v>110</v>
      </c>
      <c r="AM88" s="162">
        <f t="shared" si="42"/>
        <v>230</v>
      </c>
      <c r="AN88" s="162">
        <f t="shared" ca="1" si="43"/>
        <v>-20.127691839559247</v>
      </c>
      <c r="AO88" s="161"/>
      <c r="AQ88" s="153"/>
      <c r="AR88" s="144">
        <f ca="1">IF(Cockpit_monthly!$H$3=2,($AS$5*($AS$2+$AS$3*(J88/$AS$6)+$AS$4*(M88/$AS$7)+$AU$2*Q88/$AU$5+$AU$3*(1-(R88/$AU$6))))*'Generated data'!$B$6,$AS$5*($AS$2+$AS$3*(J88/$AS$6)+$AS$4*(M88/$AS$7)+$AU$2*Q88/$AU$5+$AU$3*(1-(R88/$AU$6))))</f>
        <v>118.37722530208418</v>
      </c>
      <c r="AS88" s="144">
        <f t="shared" si="44"/>
        <v>110</v>
      </c>
      <c r="AT88" s="144">
        <f t="shared" si="45"/>
        <v>230</v>
      </c>
      <c r="AU88" s="144">
        <f t="shared" ca="1" si="46"/>
        <v>-23.348543991677772</v>
      </c>
      <c r="AV88" s="143"/>
    </row>
    <row r="89" spans="1:48">
      <c r="A89" s="131" t="str">
        <f t="shared" si="35"/>
        <v>Q2 2028</v>
      </c>
      <c r="B89" s="40">
        <v>2028</v>
      </c>
      <c r="C89" s="40">
        <v>2</v>
      </c>
      <c r="D89" s="40">
        <v>4</v>
      </c>
      <c r="E89" s="130">
        <f ca="1">IF(Cockpit_monthly!$H$3=2,(VLOOKUP(B89,'Generated data'!$A$14:$J$23,2,FALSE)*(1+((RAND()*0.4)-0.2)))*'Generated data'!$B$6,VLOOKUP(B89,'Generated data'!$A$14:$J$23,2,FALSE)*(1+((RAND()*0.4)-0.2)))</f>
        <v>101.31655280502756</v>
      </c>
      <c r="F89" s="130">
        <f ca="1">VLOOKUP(B89,'Generated data'!$A$14:$J$23,3,FALSE)*(1+((RAND()*0.4)-0.2))</f>
        <v>77.583394357777053</v>
      </c>
      <c r="G89" s="132">
        <v>143.16999999999999</v>
      </c>
      <c r="H89" s="130">
        <f ca="1">VLOOKUP($B89,'Generated data'!$A$14:$J$23,5,FALSE)*(1+((RAND()*0.4)-0.2))</f>
        <v>126.62976716489861</v>
      </c>
      <c r="I89" s="130">
        <f ca="1">VLOOKUP($B89,'Generated data'!$A$14:$J$23,5,FALSE)*(1+((RAND()*0.4)-0.2))</f>
        <v>129.52281842459263</v>
      </c>
      <c r="J89" s="130">
        <f ca="1">VLOOKUP($B89,'Generated data'!$A$14:$J$23,7,FALSE)*(1+((RAND()*0.4)-0.2))</f>
        <v>244.09989933423125</v>
      </c>
      <c r="K89" s="129">
        <f t="shared" ca="1" si="47"/>
        <v>116.15023740146637</v>
      </c>
      <c r="L89" s="129">
        <f t="shared" ca="1" si="48"/>
        <v>239.50327166427994</v>
      </c>
      <c r="M89" s="130">
        <f ca="1">VLOOKUP($B89,'Generated data'!$A$14:$J$23,8,FALSE)*(1+((RAND()*0.4)-0.2))</f>
        <v>945.55630768630908</v>
      </c>
      <c r="N89" s="129">
        <f t="shared" ca="1" si="49"/>
        <v>795.21690405951085</v>
      </c>
      <c r="O89" s="132">
        <v>701</v>
      </c>
      <c r="P89" s="132">
        <v>550</v>
      </c>
      <c r="Q89" s="130">
        <f ca="1">VLOOKUP($B89,'Generated data'!$A$14:$J$23,9,FALSE)*(1+((RAND()*0.4)-0.2))</f>
        <v>177.57937948974882</v>
      </c>
      <c r="R89" s="130">
        <f ca="1">VLOOKUP($B89,'Generated data'!$A$14:$J$23,10,FALSE)*(1+((RAND()*0.4)-0.2))</f>
        <v>114.6909755348951</v>
      </c>
      <c r="S89" s="153"/>
      <c r="T89" s="144">
        <f ca="1">IF(Cockpit_monthly!$H$3=2,($V$5*($V$2+$V$3*(I89/$V$6)+$V$4*(M89/$V$7)))*'Generated data'!$B$6,$V$5*($V$2+$V$3*(I89/$V$6)+$V$4*(M89/$V$7)))</f>
        <v>129.56410063566315</v>
      </c>
      <c r="U89" s="144">
        <f t="shared" si="36"/>
        <v>110</v>
      </c>
      <c r="V89" s="144">
        <f t="shared" si="37"/>
        <v>230</v>
      </c>
      <c r="W89" s="144">
        <f t="shared" ca="1" si="38"/>
        <v>-28.247547830635597</v>
      </c>
      <c r="X89" s="143"/>
      <c r="Z89" s="46">
        <f t="shared" ca="1" si="33"/>
        <v>112.07886929239658</v>
      </c>
      <c r="AA89" s="46"/>
      <c r="AB89" s="46"/>
      <c r="AC89" s="46">
        <f t="shared" ca="1" si="39"/>
        <v>132.02103004183468</v>
      </c>
      <c r="AE89" s="46">
        <f t="shared" ca="1" si="34"/>
        <v>106.12375501335259</v>
      </c>
      <c r="AF89" s="46"/>
      <c r="AG89" s="46"/>
      <c r="AH89" s="46">
        <f t="shared" ca="1" si="40"/>
        <v>-4.8072022083250374</v>
      </c>
      <c r="AJ89" s="25"/>
      <c r="AK89" s="162">
        <f ca="1">IF(Cockpit_monthly!$H$3=2,($AM$5*($AM$2+$AM$3*(K89/$AM$6)+$AM$4*(N89/$AM$7)))*'Generated data'!$B$6,$AM$5*($AM$2+$AM$3*(K89/$AM$6)+$AM$4*(N89/$AM$7)))</f>
        <v>115.32286890020255</v>
      </c>
      <c r="AL89" s="162">
        <f t="shared" si="41"/>
        <v>110</v>
      </c>
      <c r="AM89" s="162">
        <f t="shared" si="42"/>
        <v>230</v>
      </c>
      <c r="AN89" s="162">
        <f t="shared" ca="1" si="43"/>
        <v>-14.006316095174995</v>
      </c>
      <c r="AO89" s="161"/>
      <c r="AQ89" s="153"/>
      <c r="AR89" s="144">
        <f ca="1">IF(Cockpit_monthly!$H$3=2,($AS$5*($AS$2+$AS$3*(J89/$AS$6)+$AS$4*(M89/$AS$7)+$AU$2*Q89/$AU$5+$AU$3*(1-(R89/$AU$6))))*'Generated data'!$B$6,$AS$5*($AS$2+$AS$3*(J89/$AS$6)+$AS$4*(M89/$AS$7)+$AU$2*Q89/$AU$5+$AU$3*(1-(R89/$AU$6))))</f>
        <v>126.2034927304388</v>
      </c>
      <c r="AS89" s="144">
        <f t="shared" si="44"/>
        <v>110</v>
      </c>
      <c r="AT89" s="144">
        <f t="shared" si="45"/>
        <v>230</v>
      </c>
      <c r="AU89" s="144">
        <f t="shared" ca="1" si="46"/>
        <v>-24.886939925411241</v>
      </c>
      <c r="AV89" s="143"/>
    </row>
    <row r="90" spans="1:48">
      <c r="A90" s="131" t="str">
        <f t="shared" si="35"/>
        <v>Q2 2028</v>
      </c>
      <c r="B90" s="40">
        <v>2028</v>
      </c>
      <c r="C90" s="40">
        <v>2</v>
      </c>
      <c r="D90" s="40">
        <v>5</v>
      </c>
      <c r="E90" s="130">
        <f ca="1">IF(Cockpit_monthly!$H$3=2,(VLOOKUP(B90,'Generated data'!$A$14:$J$23,2,FALSE)*(1+((RAND()*0.4)-0.2)))*'Generated data'!$B$6,VLOOKUP(B90,'Generated data'!$A$14:$J$23,2,FALSE)*(1+((RAND()*0.4)-0.2)))</f>
        <v>117.03145526852259</v>
      </c>
      <c r="F90" s="130">
        <f ca="1">VLOOKUP(B90,'Generated data'!$A$14:$J$23,3,FALSE)*(1+((RAND()*0.4)-0.2))</f>
        <v>107.49802915261567</v>
      </c>
      <c r="G90" s="132">
        <v>143.16999999999999</v>
      </c>
      <c r="H90" s="130">
        <f ca="1">VLOOKUP($B90,'Generated data'!$A$14:$J$23,5,FALSE)*(1+((RAND()*0.4)-0.2))</f>
        <v>94.584762620642408</v>
      </c>
      <c r="I90" s="130">
        <f ca="1">VLOOKUP($B90,'Generated data'!$A$14:$J$23,5,FALSE)*(1+((RAND()*0.4)-0.2))</f>
        <v>137.70394337004345</v>
      </c>
      <c r="J90" s="130">
        <f ca="1">VLOOKUP($B90,'Generated data'!$A$14:$J$23,7,FALSE)*(1+((RAND()*0.4)-0.2))</f>
        <v>239.5005987060191</v>
      </c>
      <c r="K90" s="129">
        <f t="shared" ca="1" si="47"/>
        <v>113.4979846557892</v>
      </c>
      <c r="L90" s="129">
        <f t="shared" ca="1" si="48"/>
        <v>239.64101486644651</v>
      </c>
      <c r="M90" s="130">
        <f ca="1">VLOOKUP($B90,'Generated data'!$A$14:$J$23,8,FALSE)*(1+((RAND()*0.4)-0.2))</f>
        <v>968.8139474257531</v>
      </c>
      <c r="N90" s="129">
        <f t="shared" ca="1" si="49"/>
        <v>857.69286852971845</v>
      </c>
      <c r="O90" s="132">
        <v>700.93</v>
      </c>
      <c r="P90" s="132">
        <v>549.92999999999995</v>
      </c>
      <c r="Q90" s="130">
        <f ca="1">VLOOKUP($B90,'Generated data'!$A$14:$J$23,9,FALSE)*(1+((RAND()*0.4)-0.2))</f>
        <v>163.98386768147719</v>
      </c>
      <c r="R90" s="130">
        <f ca="1">VLOOKUP($B90,'Generated data'!$A$14:$J$23,10,FALSE)*(1+((RAND()*0.4)-0.2))</f>
        <v>129.07051848870242</v>
      </c>
      <c r="S90" s="153"/>
      <c r="T90" s="144">
        <f ca="1">IF(Cockpit_monthly!$H$3=2,($V$5*($V$2+$V$3*(I90/$V$6)+$V$4*(M90/$V$7)))*'Generated data'!$B$6,$V$5*($V$2+$V$3*(I90/$V$6)+$V$4*(M90/$V$7)))</f>
        <v>131.2796858180445</v>
      </c>
      <c r="U90" s="144">
        <f t="shared" si="36"/>
        <v>110</v>
      </c>
      <c r="V90" s="144">
        <f t="shared" si="37"/>
        <v>230</v>
      </c>
      <c r="W90" s="144">
        <f t="shared" ca="1" si="38"/>
        <v>-14.248230549521907</v>
      </c>
      <c r="X90" s="143"/>
      <c r="Z90" s="46">
        <f t="shared" ca="1" si="33"/>
        <v>114.1525363939341</v>
      </c>
      <c r="AA90" s="46"/>
      <c r="AB90" s="46"/>
      <c r="AC90" s="46">
        <f t="shared" ca="1" si="39"/>
        <v>125.34806231208501</v>
      </c>
      <c r="AE90" s="46">
        <f t="shared" ca="1" si="34"/>
        <v>106.57091688535239</v>
      </c>
      <c r="AF90" s="46"/>
      <c r="AG90" s="46"/>
      <c r="AH90" s="46">
        <f t="shared" ca="1" si="40"/>
        <v>10.460538383170203</v>
      </c>
      <c r="AJ90" s="25"/>
      <c r="AK90" s="162">
        <f ca="1">IF(Cockpit_monthly!$H$3=2,($AM$5*($AM$2+$AM$3*(K90/$AM$6)+$AM$4*(N90/$AM$7)))*'Generated data'!$B$6,$AM$5*($AM$2+$AM$3*(K90/$AM$6)+$AM$4*(N90/$AM$7)))</f>
        <v>116.47291873237444</v>
      </c>
      <c r="AL90" s="162">
        <f t="shared" si="41"/>
        <v>110</v>
      </c>
      <c r="AM90" s="162">
        <f t="shared" si="42"/>
        <v>230</v>
      </c>
      <c r="AN90" s="162">
        <f t="shared" ca="1" si="43"/>
        <v>0.55853653614815357</v>
      </c>
      <c r="AO90" s="161"/>
      <c r="AQ90" s="153"/>
      <c r="AR90" s="144">
        <f ca="1">IF(Cockpit_monthly!$H$3=2,($AS$5*($AS$2+$AS$3*(J90/$AS$6)+$AS$4*(M90/$AS$7)+$AU$2*Q90/$AU$5+$AU$3*(1-(R90/$AU$6))))*'Generated data'!$B$6,$AS$5*($AS$2+$AS$3*(J90/$AS$6)+$AS$4*(M90/$AS$7)+$AU$2*Q90/$AU$5+$AU$3*(1-(R90/$AU$6))))</f>
        <v>125.28140313306771</v>
      </c>
      <c r="AS90" s="144">
        <f t="shared" si="44"/>
        <v>110</v>
      </c>
      <c r="AT90" s="144">
        <f t="shared" si="45"/>
        <v>230</v>
      </c>
      <c r="AU90" s="144">
        <f t="shared" ca="1" si="46"/>
        <v>-8.2499478645451205</v>
      </c>
      <c r="AV90" s="143"/>
    </row>
    <row r="91" spans="1:48">
      <c r="A91" s="131" t="str">
        <f t="shared" si="35"/>
        <v>Q2 2028</v>
      </c>
      <c r="B91" s="40">
        <v>2028</v>
      </c>
      <c r="C91" s="40">
        <v>2</v>
      </c>
      <c r="D91" s="40">
        <v>6</v>
      </c>
      <c r="E91" s="130">
        <f ca="1">IF(Cockpit_monthly!$H$3=2,(VLOOKUP(B91,'Generated data'!$A$14:$J$23,2,FALSE)*(1+((RAND()*0.4)-0.2)))*'Generated data'!$B$6,VLOOKUP(B91,'Generated data'!$A$14:$J$23,2,FALSE)*(1+((RAND()*0.4)-0.2)))</f>
        <v>88.94486803082691</v>
      </c>
      <c r="F91" s="130">
        <f ca="1">VLOOKUP(B91,'Generated data'!$A$14:$J$23,3,FALSE)*(1+((RAND()*0.4)-0.2))</f>
        <v>77.829699124763494</v>
      </c>
      <c r="G91" s="132">
        <v>143.16999999999999</v>
      </c>
      <c r="H91" s="130">
        <f ca="1">VLOOKUP($B91,'Generated data'!$A$14:$J$23,5,FALSE)*(1+((RAND()*0.4)-0.2))</f>
        <v>132.71901019736617</v>
      </c>
      <c r="I91" s="130">
        <f ca="1">VLOOKUP($B91,'Generated data'!$A$14:$J$23,5,FALSE)*(1+((RAND()*0.4)-0.2))</f>
        <v>133.30307259561187</v>
      </c>
      <c r="J91" s="130">
        <f ca="1">VLOOKUP($B91,'Generated data'!$A$14:$J$23,7,FALSE)*(1+((RAND()*0.4)-0.2))</f>
        <v>256.24866281099662</v>
      </c>
      <c r="K91" s="129">
        <f t="shared" ca="1" si="47"/>
        <v>127.48503732534903</v>
      </c>
      <c r="L91" s="129">
        <f t="shared" ca="1" si="48"/>
        <v>245.62656880485125</v>
      </c>
      <c r="M91" s="130">
        <f ca="1">VLOOKUP($B91,'Generated data'!$A$14:$J$23,8,FALSE)*(1+((RAND()*0.4)-0.2))</f>
        <v>811.70447329805893</v>
      </c>
      <c r="N91" s="129">
        <f t="shared" ca="1" si="49"/>
        <v>922.6911963114153</v>
      </c>
      <c r="O91" s="132">
        <v>699</v>
      </c>
      <c r="P91" s="132">
        <v>548</v>
      </c>
      <c r="Q91" s="130">
        <f ca="1">VLOOKUP($B91,'Generated data'!$A$14:$J$23,9,FALSE)*(1+((RAND()*0.4)-0.2))</f>
        <v>203.34586249932988</v>
      </c>
      <c r="R91" s="130">
        <f ca="1">VLOOKUP($B91,'Generated data'!$A$14:$J$23,10,FALSE)*(1+((RAND()*0.4)-0.2))</f>
        <v>129.56939597657981</v>
      </c>
      <c r="S91" s="153"/>
      <c r="T91" s="144">
        <f ca="1">IF(Cockpit_monthly!$H$3=2,($V$5*($V$2+$V$3*(I91/$V$6)+$V$4*(M91/$V$7)))*'Generated data'!$B$6,$V$5*($V$2+$V$3*(I91/$V$6)+$V$4*(M91/$V$7)))</f>
        <v>123.99448758320482</v>
      </c>
      <c r="U91" s="144">
        <f t="shared" si="36"/>
        <v>110</v>
      </c>
      <c r="V91" s="144">
        <f t="shared" si="37"/>
        <v>230</v>
      </c>
      <c r="W91" s="144">
        <f t="shared" ca="1" si="38"/>
        <v>-35.049619552377905</v>
      </c>
      <c r="X91" s="143"/>
      <c r="Z91" s="46">
        <f t="shared" ca="1" si="33"/>
        <v>112.95047227427069</v>
      </c>
      <c r="AA91" s="46"/>
      <c r="AB91" s="46"/>
      <c r="AC91" s="46">
        <f t="shared" ca="1" si="39"/>
        <v>143.29819053672594</v>
      </c>
      <c r="AE91" s="46">
        <f t="shared" ca="1" si="34"/>
        <v>106.25166899275865</v>
      </c>
      <c r="AF91" s="46"/>
      <c r="AG91" s="46"/>
      <c r="AH91" s="46">
        <f t="shared" ca="1" si="40"/>
        <v>-17.306800961931742</v>
      </c>
      <c r="AJ91" s="25"/>
      <c r="AK91" s="162">
        <f ca="1">IF(Cockpit_monthly!$H$3=2,($AM$5*($AM$2+$AM$3*(K91/$AM$6)+$AM$4*(N91/$AM$7)))*'Generated data'!$B$6,$AM$5*($AM$2+$AM$3*(K91/$AM$6)+$AM$4*(N91/$AM$7)))</f>
        <v>119.08640178484221</v>
      </c>
      <c r="AL91" s="162">
        <f t="shared" si="41"/>
        <v>110</v>
      </c>
      <c r="AM91" s="162">
        <f t="shared" si="42"/>
        <v>230</v>
      </c>
      <c r="AN91" s="162">
        <f t="shared" ca="1" si="43"/>
        <v>-30.141533754015299</v>
      </c>
      <c r="AO91" s="161"/>
      <c r="AQ91" s="153"/>
      <c r="AR91" s="144">
        <f ca="1">IF(Cockpit_monthly!$H$3=2,($AS$5*($AS$2+$AS$3*(J91/$AS$6)+$AS$4*(M91/$AS$7)+$AU$2*Q91/$AU$5+$AU$3*(1-(R91/$AU$6))))*'Generated data'!$B$6,$AS$5*($AS$2+$AS$3*(J91/$AS$6)+$AS$4*(M91/$AS$7)+$AU$2*Q91/$AU$5+$AU$3*(1-(R91/$AU$6))))</f>
        <v>120.58130958596929</v>
      </c>
      <c r="AS91" s="144">
        <f t="shared" si="44"/>
        <v>110</v>
      </c>
      <c r="AT91" s="144">
        <f t="shared" si="45"/>
        <v>230</v>
      </c>
      <c r="AU91" s="144">
        <f t="shared" ca="1" si="46"/>
        <v>-31.636441555142383</v>
      </c>
      <c r="AV91" s="143"/>
    </row>
    <row r="92" spans="1:48">
      <c r="A92" s="131" t="str">
        <f t="shared" si="35"/>
        <v>Q3 2028</v>
      </c>
      <c r="B92" s="40">
        <v>2028</v>
      </c>
      <c r="C92" s="40">
        <v>3</v>
      </c>
      <c r="D92" s="40">
        <v>7</v>
      </c>
      <c r="E92" s="130">
        <f ca="1">IF(Cockpit_monthly!$H$3=2,(VLOOKUP(B92,'Generated data'!$A$14:$J$23,2,FALSE)*(1+((RAND()*0.4)-0.2)))*'Generated data'!$B$6,VLOOKUP(B92,'Generated data'!$A$14:$J$23,2,FALSE)*(1+((RAND()*0.4)-0.2)))</f>
        <v>123.50152364548124</v>
      </c>
      <c r="F92" s="130">
        <f ca="1">VLOOKUP(B92,'Generated data'!$A$14:$J$23,3,FALSE)*(1+((RAND()*0.4)-0.2))</f>
        <v>102.22225122935964</v>
      </c>
      <c r="G92" s="132">
        <v>143.16999999999999</v>
      </c>
      <c r="H92" s="130">
        <f ca="1">VLOOKUP($B92,'Generated data'!$A$14:$J$23,5,FALSE)*(1+((RAND()*0.4)-0.2))</f>
        <v>127.22075886707869</v>
      </c>
      <c r="I92" s="130">
        <f ca="1">VLOOKUP($B92,'Generated data'!$A$14:$J$23,5,FALSE)*(1+((RAND()*0.4)-0.2))</f>
        <v>116.06271422353963</v>
      </c>
      <c r="J92" s="130">
        <f ca="1">VLOOKUP($B92,'Generated data'!$A$14:$J$23,7,FALSE)*(1+((RAND()*0.4)-0.2))</f>
        <v>226.71768949514609</v>
      </c>
      <c r="K92" s="129">
        <f t="shared" ca="1" si="47"/>
        <v>133.50994479674932</v>
      </c>
      <c r="L92" s="129">
        <f t="shared" ca="1" si="48"/>
        <v>246.61638695041566</v>
      </c>
      <c r="M92" s="130">
        <f ca="1">VLOOKUP($B92,'Generated data'!$A$14:$J$23,8,FALSE)*(1+((RAND()*0.4)-0.2))</f>
        <v>773.93749013691684</v>
      </c>
      <c r="N92" s="129">
        <f t="shared" ca="1" si="49"/>
        <v>908.69157613670711</v>
      </c>
      <c r="O92" s="132">
        <v>696</v>
      </c>
      <c r="P92" s="132">
        <v>545</v>
      </c>
      <c r="Q92" s="130">
        <f ca="1">VLOOKUP($B92,'Generated data'!$A$14:$J$23,9,FALSE)*(1+((RAND()*0.4)-0.2))</f>
        <v>162.61598167303526</v>
      </c>
      <c r="R92" s="130">
        <f ca="1">VLOOKUP($B92,'Generated data'!$A$14:$J$23,10,FALSE)*(1+((RAND()*0.4)-0.2))</f>
        <v>145.65999637979772</v>
      </c>
      <c r="S92" s="153"/>
      <c r="T92" s="144">
        <f ca="1">IF(Cockpit_monthly!$H$3=2,($V$5*($V$2+$V$3*(I92/$V$6)+$V$4*(M92/$V$7)))*'Generated data'!$B$6,$V$5*($V$2+$V$3*(I92/$V$6)+$V$4*(M92/$V$7)))</f>
        <v>120.87394076955461</v>
      </c>
      <c r="U92" s="144">
        <f t="shared" si="36"/>
        <v>110</v>
      </c>
      <c r="V92" s="144">
        <f t="shared" si="37"/>
        <v>230</v>
      </c>
      <c r="W92" s="144">
        <f t="shared" ca="1" si="38"/>
        <v>2.6275828759266346</v>
      </c>
      <c r="X92" s="143"/>
      <c r="Z92" s="46">
        <f t="shared" ca="1" si="33"/>
        <v>108.44207361059084</v>
      </c>
      <c r="AA92" s="46"/>
      <c r="AB92" s="46"/>
      <c r="AC92" s="46">
        <f t="shared" ca="1" si="39"/>
        <v>118.27561588455525</v>
      </c>
      <c r="AE92" s="46">
        <f t="shared" ca="1" si="34"/>
        <v>105.18344928229467</v>
      </c>
      <c r="AF92" s="46"/>
      <c r="AG92" s="46"/>
      <c r="AH92" s="46">
        <f t="shared" ca="1" si="40"/>
        <v>18.318074363186568</v>
      </c>
      <c r="AJ92" s="25"/>
      <c r="AK92" s="162">
        <f ca="1">IF(Cockpit_monthly!$H$3=2,($AM$5*($AM$2+$AM$3*(K92/$AM$6)+$AM$4*(N92/$AM$7)))*'Generated data'!$B$6,$AM$5*($AM$2+$AM$3*(K92/$AM$6)+$AM$4*(N92/$AM$7)))</f>
        <v>119.28821000396329</v>
      </c>
      <c r="AL92" s="162">
        <f t="shared" si="41"/>
        <v>110</v>
      </c>
      <c r="AM92" s="162">
        <f t="shared" si="42"/>
        <v>230</v>
      </c>
      <c r="AN92" s="162">
        <f t="shared" ca="1" si="43"/>
        <v>4.2133136415179564</v>
      </c>
      <c r="AO92" s="161"/>
      <c r="AQ92" s="153"/>
      <c r="AR92" s="144">
        <f ca="1">IF(Cockpit_monthly!$H$3=2,($AS$5*($AS$2+$AS$3*(J92/$AS$6)+$AS$4*(M92/$AS$7)+$AU$2*Q92/$AU$5+$AU$3*(1-(R92/$AU$6))))*'Generated data'!$B$6,$AS$5*($AS$2+$AS$3*(J92/$AS$6)+$AS$4*(M92/$AS$7)+$AU$2*Q92/$AU$5+$AU$3*(1-(R92/$AU$6))))</f>
        <v>114.70856019144159</v>
      </c>
      <c r="AS92" s="144">
        <f t="shared" si="44"/>
        <v>110</v>
      </c>
      <c r="AT92" s="144">
        <f t="shared" si="45"/>
        <v>230</v>
      </c>
      <c r="AU92" s="144">
        <f t="shared" ca="1" si="46"/>
        <v>8.7929634540396506</v>
      </c>
      <c r="AV92" s="143"/>
    </row>
    <row r="93" spans="1:48">
      <c r="A93" s="131" t="str">
        <f t="shared" si="35"/>
        <v>Q3 2028</v>
      </c>
      <c r="B93" s="40">
        <v>2028</v>
      </c>
      <c r="C93" s="40">
        <v>3</v>
      </c>
      <c r="D93" s="40">
        <v>8</v>
      </c>
      <c r="E93" s="130">
        <f ca="1">IF(Cockpit_monthly!$H$3=2,(VLOOKUP(B93,'Generated data'!$A$14:$J$23,2,FALSE)*(1+((RAND()*0.4)-0.2)))*'Generated data'!$B$6,VLOOKUP(B93,'Generated data'!$A$14:$J$23,2,FALSE)*(1+((RAND()*0.4)-0.2)))</f>
        <v>111.4691532549574</v>
      </c>
      <c r="F93" s="130">
        <f ca="1">VLOOKUP(B93,'Generated data'!$A$14:$J$23,3,FALSE)*(1+((RAND()*0.4)-0.2))</f>
        <v>94.27189967462219</v>
      </c>
      <c r="G93" s="132">
        <v>143.16999999999999</v>
      </c>
      <c r="H93" s="130">
        <f ca="1">VLOOKUP($B93,'Generated data'!$A$14:$J$23,5,FALSE)*(1+((RAND()*0.4)-0.2))</f>
        <v>110.27423373905756</v>
      </c>
      <c r="I93" s="130">
        <f ca="1">VLOOKUP($B93,'Generated data'!$A$14:$J$23,5,FALSE)*(1+((RAND()*0.4)-0.2))</f>
        <v>98.608334418012404</v>
      </c>
      <c r="J93" s="130">
        <f ca="1">VLOOKUP($B93,'Generated data'!$A$14:$J$23,7,FALSE)*(1+((RAND()*0.4)-0.2))</f>
        <v>249.97349714779065</v>
      </c>
      <c r="K93" s="129">
        <f t="shared" ca="1" si="47"/>
        <v>129.02324339639833</v>
      </c>
      <c r="L93" s="129">
        <f t="shared" ca="1" si="48"/>
        <v>240.82231700405396</v>
      </c>
      <c r="M93" s="130">
        <f ca="1">VLOOKUP($B93,'Generated data'!$A$14:$J$23,8,FALSE)*(1+((RAND()*0.4)-0.2))</f>
        <v>872.18902886051637</v>
      </c>
      <c r="N93" s="129">
        <f t="shared" ca="1" si="49"/>
        <v>851.48530362024303</v>
      </c>
      <c r="O93" s="132">
        <v>693</v>
      </c>
      <c r="P93" s="132">
        <v>542</v>
      </c>
      <c r="Q93" s="130">
        <f ca="1">VLOOKUP($B93,'Generated data'!$A$14:$J$23,9,FALSE)*(1+((RAND()*0.4)-0.2))</f>
        <v>185.22707133158792</v>
      </c>
      <c r="R93" s="130">
        <f ca="1">VLOOKUP($B93,'Generated data'!$A$14:$J$23,10,FALSE)*(1+((RAND()*0.4)-0.2))</f>
        <v>163.11373881313492</v>
      </c>
      <c r="S93" s="153"/>
      <c r="T93" s="144">
        <f ca="1">IF(Cockpit_monthly!$H$3=2,($V$5*($V$2+$V$3*(I93/$V$6)+$V$4*(M93/$V$7)))*'Generated data'!$B$6,$V$5*($V$2+$V$3*(I93/$V$6)+$V$4*(M93/$V$7)))</f>
        <v>123.72009941292531</v>
      </c>
      <c r="U93" s="144">
        <f t="shared" si="36"/>
        <v>110</v>
      </c>
      <c r="V93" s="144">
        <f t="shared" si="37"/>
        <v>230</v>
      </c>
      <c r="W93" s="144">
        <f t="shared" ca="1" si="38"/>
        <v>-12.250946157967903</v>
      </c>
      <c r="X93" s="143"/>
      <c r="Z93" s="46">
        <f t="shared" ca="1" si="33"/>
        <v>103.87934642918776</v>
      </c>
      <c r="AA93" s="46"/>
      <c r="AB93" s="46"/>
      <c r="AC93" s="46">
        <f t="shared" ca="1" si="39"/>
        <v>146.09415071860289</v>
      </c>
      <c r="AE93" s="46">
        <f t="shared" ca="1" si="34"/>
        <v>104.10345839299067</v>
      </c>
      <c r="AF93" s="46"/>
      <c r="AG93" s="46"/>
      <c r="AH93" s="46">
        <f t="shared" ca="1" si="40"/>
        <v>7.3656948619667304</v>
      </c>
      <c r="AJ93" s="25"/>
      <c r="AK93" s="162">
        <f ca="1">IF(Cockpit_monthly!$H$3=2,($AM$5*($AM$2+$AM$3*(K93/$AM$6)+$AM$4*(N93/$AM$7)))*'Generated data'!$B$6,$AM$5*($AM$2+$AM$3*(K93/$AM$6)+$AM$4*(N93/$AM$7)))</f>
        <v>117.65002804395596</v>
      </c>
      <c r="AL93" s="162">
        <f t="shared" si="41"/>
        <v>110</v>
      </c>
      <c r="AM93" s="162">
        <f t="shared" si="42"/>
        <v>230</v>
      </c>
      <c r="AN93" s="162">
        <f t="shared" ca="1" si="43"/>
        <v>-6.1808747889985511</v>
      </c>
      <c r="AO93" s="161"/>
      <c r="AQ93" s="153"/>
      <c r="AR93" s="144">
        <f ca="1">IF(Cockpit_monthly!$H$3=2,($AS$5*($AS$2+$AS$3*(J93/$AS$6)+$AS$4*(M93/$AS$7)+$AU$2*Q93/$AU$5+$AU$3*(1-(R93/$AU$6))))*'Generated data'!$B$6,$AS$5*($AS$2+$AS$3*(J93/$AS$6)+$AS$4*(M93/$AS$7)+$AU$2*Q93/$AU$5+$AU$3*(1-(R93/$AU$6))))</f>
        <v>119.42696512885482</v>
      </c>
      <c r="AS93" s="144">
        <f t="shared" si="44"/>
        <v>110</v>
      </c>
      <c r="AT93" s="144">
        <f t="shared" si="45"/>
        <v>230</v>
      </c>
      <c r="AU93" s="144">
        <f t="shared" ca="1" si="46"/>
        <v>-7.9578118738974126</v>
      </c>
      <c r="AV93" s="143"/>
    </row>
    <row r="94" spans="1:48">
      <c r="A94" s="131" t="str">
        <f t="shared" si="35"/>
        <v>Q3 2028</v>
      </c>
      <c r="B94" s="40">
        <v>2028</v>
      </c>
      <c r="C94" s="40">
        <v>3</v>
      </c>
      <c r="D94" s="40">
        <v>9</v>
      </c>
      <c r="E94" s="130">
        <f ca="1">IF(Cockpit_monthly!$H$3=2,(VLOOKUP(B94,'Generated data'!$A$14:$J$23,2,FALSE)*(1+((RAND()*0.4)-0.2)))*'Generated data'!$B$6,VLOOKUP(B94,'Generated data'!$A$14:$J$23,2,FALSE)*(1+((RAND()*0.4)-0.2)))</f>
        <v>107.65210633878655</v>
      </c>
      <c r="F94" s="130">
        <f ca="1">VLOOKUP(B94,'Generated data'!$A$14:$J$23,3,FALSE)*(1+((RAND()*0.4)-0.2))</f>
        <v>90.701064302334089</v>
      </c>
      <c r="G94" s="132">
        <v>143.16999999999999</v>
      </c>
      <c r="H94" s="130">
        <f ca="1">VLOOKUP($B94,'Generated data'!$A$14:$J$23,5,FALSE)*(1+((RAND()*0.4)-0.2))</f>
        <v>98.138439050350698</v>
      </c>
      <c r="I94" s="130">
        <f ca="1">VLOOKUP($B94,'Generated data'!$A$14:$J$23,5,FALSE)*(1+((RAND()*0.4)-0.2))</f>
        <v>110.43359049362464</v>
      </c>
      <c r="J94" s="130">
        <f ca="1">VLOOKUP($B94,'Generated data'!$A$14:$J$23,7,FALSE)*(1+((RAND()*0.4)-0.2))</f>
        <v>261.99352973941433</v>
      </c>
      <c r="K94" s="129">
        <f t="shared" ca="1" si="47"/>
        <v>115.9913737457213</v>
      </c>
      <c r="L94" s="129">
        <f t="shared" ca="1" si="48"/>
        <v>244.31328315131111</v>
      </c>
      <c r="M94" s="130">
        <f ca="1">VLOOKUP($B94,'Generated data'!$A$14:$J$23,8,FALSE)*(1+((RAND()*0.4)-0.2))</f>
        <v>977.83691541691405</v>
      </c>
      <c r="N94" s="129">
        <f t="shared" ca="1" si="49"/>
        <v>819.27699743183075</v>
      </c>
      <c r="O94" s="132">
        <v>691.07</v>
      </c>
      <c r="P94" s="132">
        <v>540.07000000000005</v>
      </c>
      <c r="Q94" s="130">
        <f ca="1">VLOOKUP($B94,'Generated data'!$A$14:$J$23,9,FALSE)*(1+((RAND()*0.4)-0.2))</f>
        <v>207.06513248126549</v>
      </c>
      <c r="R94" s="130">
        <f ca="1">VLOOKUP($B94,'Generated data'!$A$14:$J$23,10,FALSE)*(1+((RAND()*0.4)-0.2))</f>
        <v>142.44271043155467</v>
      </c>
      <c r="S94" s="153"/>
      <c r="T94" s="144">
        <f ca="1">IF(Cockpit_monthly!$H$3=2,($V$5*($V$2+$V$3*(I94/$V$6)+$V$4*(M94/$V$7)))*'Generated data'!$B$6,$V$5*($V$2+$V$3*(I94/$V$6)+$V$4*(M94/$V$7)))</f>
        <v>129.36920501242014</v>
      </c>
      <c r="U94" s="144">
        <f t="shared" si="36"/>
        <v>110</v>
      </c>
      <c r="V94" s="144">
        <f t="shared" si="37"/>
        <v>230</v>
      </c>
      <c r="W94" s="144">
        <f t="shared" ca="1" si="38"/>
        <v>-21.717098673633586</v>
      </c>
      <c r="X94" s="143"/>
      <c r="Z94" s="46">
        <f t="shared" ref="Z94:Z125" ca="1" si="50">$AB$5*($AB$2+$AB$3*(I94/$AB$6)+$AB$4*(P94/$AB$7))</f>
        <v>106.79622220222778</v>
      </c>
      <c r="AA94" s="46"/>
      <c r="AB94" s="46"/>
      <c r="AC94" s="46">
        <f t="shared" ca="1" si="39"/>
        <v>155.19730753718653</v>
      </c>
      <c r="AE94" s="46">
        <f t="shared" ref="AE94:AE125" ca="1" si="51">$AG$5*($AG$2+$AG$3*(I94/$AG$6)+$AG$4*(P94/$AG$7))</f>
        <v>104.67664747714936</v>
      </c>
      <c r="AF94" s="46"/>
      <c r="AG94" s="46"/>
      <c r="AH94" s="46">
        <f t="shared" ca="1" si="40"/>
        <v>2.9754588616371933</v>
      </c>
      <c r="AJ94" s="25"/>
      <c r="AK94" s="162">
        <f ca="1">IF(Cockpit_monthly!$H$3=2,($AM$5*($AM$2+$AM$3*(K94/$AM$6)+$AM$4*(N94/$AM$7)))*'Generated data'!$B$6,$AM$5*($AM$2+$AM$3*(K94/$AM$6)+$AM$4*(N94/$AM$7)))</f>
        <v>115.83874864506133</v>
      </c>
      <c r="AL94" s="162">
        <f t="shared" si="41"/>
        <v>110</v>
      </c>
      <c r="AM94" s="162">
        <f t="shared" si="42"/>
        <v>230</v>
      </c>
      <c r="AN94" s="162">
        <f t="shared" ca="1" si="43"/>
        <v>-8.1866423062747771</v>
      </c>
      <c r="AO94" s="161"/>
      <c r="AQ94" s="153"/>
      <c r="AR94" s="144">
        <f ca="1">IF(Cockpit_monthly!$H$3=2,($AS$5*($AS$2+$AS$3*(J94/$AS$6)+$AS$4*(M94/$AS$7)+$AU$2*Q94/$AU$5+$AU$3*(1-(R94/$AU$6))))*'Generated data'!$B$6,$AS$5*($AS$2+$AS$3*(J94/$AS$6)+$AS$4*(M94/$AS$7)+$AU$2*Q94/$AU$5+$AU$3*(1-(R94/$AU$6))))</f>
        <v>127.19102282553433</v>
      </c>
      <c r="AS94" s="144">
        <f t="shared" si="44"/>
        <v>110</v>
      </c>
      <c r="AT94" s="144">
        <f t="shared" si="45"/>
        <v>230</v>
      </c>
      <c r="AU94" s="144">
        <f t="shared" ca="1" si="46"/>
        <v>-19.53891648674778</v>
      </c>
      <c r="AV94" s="143"/>
    </row>
    <row r="95" spans="1:48">
      <c r="A95" s="131" t="str">
        <f t="shared" si="35"/>
        <v>Q4 2028</v>
      </c>
      <c r="B95" s="40">
        <v>2028</v>
      </c>
      <c r="C95" s="40">
        <v>4</v>
      </c>
      <c r="D95" s="40">
        <v>10</v>
      </c>
      <c r="E95" s="130">
        <f ca="1">IF(Cockpit_monthly!$H$3=2,(VLOOKUP(B95,'Generated data'!$A$14:$J$23,2,FALSE)*(1+((RAND()*0.4)-0.2)))*'Generated data'!$B$6,VLOOKUP(B95,'Generated data'!$A$14:$J$23,2,FALSE)*(1+((RAND()*0.4)-0.2)))</f>
        <v>109.44897564211396</v>
      </c>
      <c r="F95" s="130">
        <f ca="1">VLOOKUP(B95,'Generated data'!$A$14:$J$23,3,FALSE)*(1+((RAND()*0.4)-0.2))</f>
        <v>90.555091868209573</v>
      </c>
      <c r="G95" s="132">
        <v>143.16999999999999</v>
      </c>
      <c r="H95" s="130">
        <f ca="1">VLOOKUP($B95,'Generated data'!$A$14:$J$23,5,FALSE)*(1+((RAND()*0.4)-0.2))</f>
        <v>127.6028892312913</v>
      </c>
      <c r="I95" s="130">
        <f ca="1">VLOOKUP($B95,'Generated data'!$A$14:$J$23,5,FALSE)*(1+((RAND()*0.4)-0.2))</f>
        <v>119.01477671055299</v>
      </c>
      <c r="J95" s="130">
        <f ca="1">VLOOKUP($B95,'Generated data'!$A$14:$J$23,7,FALSE)*(1+((RAND()*0.4)-0.2))</f>
        <v>304.59607012195994</v>
      </c>
      <c r="K95" s="129">
        <f t="shared" ca="1" si="47"/>
        <v>108.36821304505889</v>
      </c>
      <c r="L95" s="129">
        <f t="shared" ca="1" si="48"/>
        <v>246.22823879411703</v>
      </c>
      <c r="M95" s="130">
        <f ca="1">VLOOKUP($B95,'Generated data'!$A$14:$J$23,8,FALSE)*(1+((RAND()*0.4)-0.2))</f>
        <v>741.61011348943975</v>
      </c>
      <c r="N95" s="129">
        <f t="shared" ca="1" si="49"/>
        <v>874.65447813811579</v>
      </c>
      <c r="O95" s="132">
        <v>691</v>
      </c>
      <c r="P95" s="132">
        <v>540</v>
      </c>
      <c r="Q95" s="130">
        <f ca="1">VLOOKUP($B95,'Generated data'!$A$14:$J$23,9,FALSE)*(1+((RAND()*0.4)-0.2))</f>
        <v>168.68670589407054</v>
      </c>
      <c r="R95" s="130">
        <f ca="1">VLOOKUP($B95,'Generated data'!$A$14:$J$23,10,FALSE)*(1+((RAND()*0.4)-0.2))</f>
        <v>134.68471994057609</v>
      </c>
      <c r="S95" s="153"/>
      <c r="T95" s="144">
        <f ca="1">IF(Cockpit_monthly!$H$3=2,($V$5*($V$2+$V$3*(I95/$V$6)+$V$4*(M95/$V$7)))*'Generated data'!$B$6,$V$5*($V$2+$V$3*(I95/$V$6)+$V$4*(M95/$V$7)))</f>
        <v>119.7013260998129</v>
      </c>
      <c r="U95" s="144">
        <f t="shared" si="36"/>
        <v>110</v>
      </c>
      <c r="V95" s="144">
        <f t="shared" si="37"/>
        <v>230</v>
      </c>
      <c r="W95" s="144">
        <f t="shared" ca="1" si="38"/>
        <v>-10.252350457698938</v>
      </c>
      <c r="X95" s="143"/>
      <c r="Z95" s="46">
        <f t="shared" ca="1" si="50"/>
        <v>108.97144331883268</v>
      </c>
      <c r="AA95" s="46"/>
      <c r="AB95" s="46"/>
      <c r="AC95" s="46">
        <f t="shared" ca="1" si="39"/>
        <v>195.62462680312726</v>
      </c>
      <c r="AE95" s="46">
        <f t="shared" ca="1" si="51"/>
        <v>105.14581271908041</v>
      </c>
      <c r="AF95" s="46"/>
      <c r="AG95" s="46"/>
      <c r="AH95" s="46">
        <f t="shared" ca="1" si="40"/>
        <v>4.303162923033554</v>
      </c>
      <c r="AJ95" s="25"/>
      <c r="AK95" s="162">
        <f ca="1">IF(Cockpit_monthly!$H$3=2,($AM$5*($AM$2+$AM$3*(K95/$AM$6)+$AM$4*(N95/$AM$7)))*'Generated data'!$B$6,$AM$5*($AM$2+$AM$3*(K95/$AM$6)+$AM$4*(N95/$AM$7)))</f>
        <v>116.41201654592817</v>
      </c>
      <c r="AL95" s="162">
        <f t="shared" si="41"/>
        <v>110</v>
      </c>
      <c r="AM95" s="162">
        <f t="shared" si="42"/>
        <v>230</v>
      </c>
      <c r="AN95" s="162">
        <f t="shared" ca="1" si="43"/>
        <v>-6.9630409038142034</v>
      </c>
      <c r="AO95" s="161"/>
      <c r="AQ95" s="153"/>
      <c r="AR95" s="144">
        <f ca="1">IF(Cockpit_monthly!$H$3=2,($AS$5*($AS$2+$AS$3*(J95/$AS$6)+$AS$4*(M95/$AS$7)+$AU$2*Q95/$AU$5+$AU$3*(1-(R95/$AU$6))))*'Generated data'!$B$6,$AS$5*($AS$2+$AS$3*(J95/$AS$6)+$AS$4*(M95/$AS$7)+$AU$2*Q95/$AU$5+$AU$3*(1-(R95/$AU$6))))</f>
        <v>117.74818015835307</v>
      </c>
      <c r="AS95" s="144">
        <f t="shared" si="44"/>
        <v>110</v>
      </c>
      <c r="AT95" s="144">
        <f t="shared" si="45"/>
        <v>230</v>
      </c>
      <c r="AU95" s="144">
        <f t="shared" ca="1" si="46"/>
        <v>-8.2992045162391008</v>
      </c>
      <c r="AV95" s="143"/>
    </row>
    <row r="96" spans="1:48">
      <c r="A96" s="131" t="str">
        <f t="shared" si="35"/>
        <v>Q4 2028</v>
      </c>
      <c r="B96" s="40">
        <v>2028</v>
      </c>
      <c r="C96" s="40">
        <v>4</v>
      </c>
      <c r="D96" s="40">
        <v>11</v>
      </c>
      <c r="E96" s="130">
        <f ca="1">IF(Cockpit_monthly!$H$3=2,(VLOOKUP(B96,'Generated data'!$A$14:$J$23,2,FALSE)*(1+((RAND()*0.4)-0.2)))*'Generated data'!$B$6,VLOOKUP(B96,'Generated data'!$A$14:$J$23,2,FALSE)*(1+((RAND()*0.4)-0.2)))</f>
        <v>93.766033050653718</v>
      </c>
      <c r="F96" s="130">
        <f ca="1">VLOOKUP(B96,'Generated data'!$A$14:$J$23,3,FALSE)*(1+((RAND()*0.4)-0.2))</f>
        <v>90.670826735737037</v>
      </c>
      <c r="G96" s="132">
        <v>143.16999999999999</v>
      </c>
      <c r="H96" s="130">
        <f ca="1">VLOOKUP($B96,'Generated data'!$A$14:$J$23,5,FALSE)*(1+((RAND()*0.4)-0.2))</f>
        <v>110.11510293222659</v>
      </c>
      <c r="I96" s="130">
        <f ca="1">VLOOKUP($B96,'Generated data'!$A$14:$J$23,5,FALSE)*(1+((RAND()*0.4)-0.2))</f>
        <v>135.52203036294483</v>
      </c>
      <c r="J96" s="130">
        <f ca="1">VLOOKUP($B96,'Generated data'!$A$14:$J$23,7,FALSE)*(1+((RAND()*0.4)-0.2))</f>
        <v>290.45462645735057</v>
      </c>
      <c r="K96" s="129">
        <f t="shared" ca="1" si="47"/>
        <v>109.35223387406334</v>
      </c>
      <c r="L96" s="129">
        <f t="shared" ca="1" si="48"/>
        <v>272.187699003055</v>
      </c>
      <c r="M96" s="130">
        <f ca="1">VLOOKUP($B96,'Generated data'!$A$14:$J$23,8,FALSE)*(1+((RAND()*0.4)-0.2))</f>
        <v>686.25748528487566</v>
      </c>
      <c r="N96" s="129">
        <f t="shared" ca="1" si="49"/>
        <v>863.87868592229006</v>
      </c>
      <c r="O96" s="132">
        <v>693.07</v>
      </c>
      <c r="P96" s="132">
        <v>542.07000000000005</v>
      </c>
      <c r="Q96" s="130">
        <f ca="1">VLOOKUP($B96,'Generated data'!$A$14:$J$23,9,FALSE)*(1+((RAND()*0.4)-0.2))</f>
        <v>203.17114884686299</v>
      </c>
      <c r="R96" s="130">
        <f ca="1">VLOOKUP($B96,'Generated data'!$A$14:$J$23,10,FALSE)*(1+((RAND()*0.4)-0.2))</f>
        <v>166.03024219255599</v>
      </c>
      <c r="S96" s="153"/>
      <c r="T96" s="144">
        <f ca="1">IF(Cockpit_monthly!$H$3=2,($V$5*($V$2+$V$3*(I96/$V$6)+$V$4*(M96/$V$7)))*'Generated data'!$B$6,$V$5*($V$2+$V$3*(I96/$V$6)+$V$4*(M96/$V$7)))</f>
        <v>118.66257807555294</v>
      </c>
      <c r="U96" s="144">
        <f t="shared" si="36"/>
        <v>110</v>
      </c>
      <c r="V96" s="144">
        <f t="shared" si="37"/>
        <v>230</v>
      </c>
      <c r="W96" s="144">
        <f t="shared" ca="1" si="38"/>
        <v>-24.896545024899225</v>
      </c>
      <c r="X96" s="143"/>
      <c r="Z96" s="46">
        <f t="shared" ca="1" si="50"/>
        <v>113.25282616905521</v>
      </c>
      <c r="AA96" s="46"/>
      <c r="AB96" s="46"/>
      <c r="AC96" s="46">
        <f t="shared" ca="1" si="39"/>
        <v>177.20180028829537</v>
      </c>
      <c r="AE96" s="46">
        <f t="shared" ca="1" si="51"/>
        <v>106.13651166996196</v>
      </c>
      <c r="AF96" s="46"/>
      <c r="AG96" s="46"/>
      <c r="AH96" s="46">
        <f t="shared" ca="1" si="40"/>
        <v>-12.370478619308244</v>
      </c>
      <c r="AJ96" s="25"/>
      <c r="AK96" s="162">
        <f ca="1">IF(Cockpit_monthly!$H$3=2,($AM$5*($AM$2+$AM$3*(K96/$AM$6)+$AM$4*(N96/$AM$7)))*'Generated data'!$B$6,$AM$5*($AM$2+$AM$3*(K96/$AM$6)+$AM$4*(N96/$AM$7)))</f>
        <v>116.25821241809575</v>
      </c>
      <c r="AL96" s="162">
        <f t="shared" si="41"/>
        <v>110</v>
      </c>
      <c r="AM96" s="162">
        <f t="shared" si="42"/>
        <v>230</v>
      </c>
      <c r="AN96" s="162">
        <f t="shared" ca="1" si="43"/>
        <v>-22.492179367442034</v>
      </c>
      <c r="AO96" s="161"/>
      <c r="AQ96" s="153"/>
      <c r="AR96" s="144">
        <f ca="1">IF(Cockpit_monthly!$H$3=2,($AS$5*($AS$2+$AS$3*(J96/$AS$6)+$AS$4*(M96/$AS$7)+$AU$2*Q96/$AU$5+$AU$3*(1-(R96/$AU$6))))*'Generated data'!$B$6,$AS$5*($AS$2+$AS$3*(J96/$AS$6)+$AS$4*(M96/$AS$7)+$AU$2*Q96/$AU$5+$AU$3*(1-(R96/$AU$6))))</f>
        <v>113.41680522182746</v>
      </c>
      <c r="AS96" s="144">
        <f t="shared" si="44"/>
        <v>110</v>
      </c>
      <c r="AT96" s="144">
        <f t="shared" si="45"/>
        <v>230</v>
      </c>
      <c r="AU96" s="144">
        <f t="shared" ca="1" si="46"/>
        <v>-19.650772171173742</v>
      </c>
      <c r="AV96" s="143"/>
    </row>
    <row r="97" spans="1:48">
      <c r="A97" s="131" t="str">
        <f t="shared" si="35"/>
        <v>Q4 2028</v>
      </c>
      <c r="B97" s="40">
        <v>2028</v>
      </c>
      <c r="C97" s="40">
        <v>4</v>
      </c>
      <c r="D97" s="40">
        <v>12</v>
      </c>
      <c r="E97" s="130">
        <f ca="1">IF(Cockpit_monthly!$H$3=2,(VLOOKUP(B97,'Generated data'!$A$14:$J$23,2,FALSE)*(1+((RAND()*0.4)-0.2)))*'Generated data'!$B$6,VLOOKUP(B97,'Generated data'!$A$14:$J$23,2,FALSE)*(1+((RAND()*0.4)-0.2)))</f>
        <v>131.88335561554661</v>
      </c>
      <c r="F97" s="130">
        <f ca="1">VLOOKUP(B97,'Generated data'!$A$14:$J$23,3,FALSE)*(1+((RAND()*0.4)-0.2))</f>
        <v>89.586074485748185</v>
      </c>
      <c r="G97" s="132">
        <v>143.16999999999999</v>
      </c>
      <c r="H97" s="130">
        <f ca="1">VLOOKUP($B97,'Generated data'!$A$14:$J$23,5,FALSE)*(1+((RAND()*0.4)-0.2))</f>
        <v>105.3420618858362</v>
      </c>
      <c r="I97" s="130">
        <f ca="1">VLOOKUP($B97,'Generated data'!$A$14:$J$23,5,FALSE)*(1+((RAND()*0.4)-0.2))</f>
        <v>111.29231348833214</v>
      </c>
      <c r="J97" s="130">
        <f ca="1">VLOOKUP($B97,'Generated data'!$A$14:$J$23,7,FALSE)*(1+((RAND()*0.4)-0.2))</f>
        <v>217.43081856208278</v>
      </c>
      <c r="K97" s="129">
        <f t="shared" ca="1" si="47"/>
        <v>121.65679918904083</v>
      </c>
      <c r="L97" s="129">
        <f t="shared" ca="1" si="48"/>
        <v>285.6814087729083</v>
      </c>
      <c r="M97" s="130">
        <f ca="1">VLOOKUP($B97,'Generated data'!$A$14:$J$23,8,FALSE)*(1+((RAND()*0.4)-0.2))</f>
        <v>727.66310224894471</v>
      </c>
      <c r="N97" s="129">
        <f t="shared" ca="1" si="49"/>
        <v>801.90150473040978</v>
      </c>
      <c r="O97" s="132">
        <v>697</v>
      </c>
      <c r="P97" s="132">
        <v>546</v>
      </c>
      <c r="Q97" s="130">
        <f ca="1">VLOOKUP($B97,'Generated data'!$A$14:$J$23,9,FALSE)*(1+((RAND()*0.4)-0.2))</f>
        <v>149.0669791224154</v>
      </c>
      <c r="R97" s="130">
        <f ca="1">VLOOKUP($B97,'Generated data'!$A$14:$J$23,10,FALSE)*(1+((RAND()*0.4)-0.2))</f>
        <v>120.05122332232526</v>
      </c>
      <c r="S97" s="153"/>
      <c r="T97" s="144">
        <f ca="1">IF(Cockpit_monthly!$H$3=2,($V$5*($V$2+$V$3*(I97/$V$6)+$V$4*(M97/$V$7)))*'Generated data'!$B$6,$V$5*($V$2+$V$3*(I97/$V$6)+$V$4*(M97/$V$7)))</f>
        <v>118.43421840950475</v>
      </c>
      <c r="U97" s="144">
        <f t="shared" si="36"/>
        <v>110</v>
      </c>
      <c r="V97" s="144">
        <f t="shared" si="37"/>
        <v>230</v>
      </c>
      <c r="W97" s="144">
        <f t="shared" ca="1" si="38"/>
        <v>13.449137206041854</v>
      </c>
      <c r="X97" s="143"/>
      <c r="Z97" s="46">
        <f t="shared" ca="1" si="50"/>
        <v>107.27512573165355</v>
      </c>
      <c r="AA97" s="46"/>
      <c r="AB97" s="46"/>
      <c r="AC97" s="46">
        <f t="shared" ca="1" si="39"/>
        <v>110.15569283042923</v>
      </c>
      <c r="AE97" s="46">
        <f t="shared" ca="1" si="51"/>
        <v>104.96107724185826</v>
      </c>
      <c r="AF97" s="46"/>
      <c r="AG97" s="46"/>
      <c r="AH97" s="46">
        <f t="shared" ca="1" si="40"/>
        <v>26.922278373688343</v>
      </c>
      <c r="AJ97" s="25"/>
      <c r="AK97" s="162">
        <f ca="1">IF(Cockpit_monthly!$H$3=2,($AM$5*($AM$2+$AM$3*(K97/$AM$6)+$AM$4*(N97/$AM$7)))*'Generated data'!$B$6,$AM$5*($AM$2+$AM$3*(K97/$AM$6)+$AM$4*(N97/$AM$7)))</f>
        <v>115.93586995852633</v>
      </c>
      <c r="AL97" s="162">
        <f t="shared" si="41"/>
        <v>110</v>
      </c>
      <c r="AM97" s="162">
        <f t="shared" si="42"/>
        <v>230</v>
      </c>
      <c r="AN97" s="162">
        <f t="shared" ca="1" si="43"/>
        <v>15.94748565702028</v>
      </c>
      <c r="AO97" s="161"/>
      <c r="AQ97" s="153"/>
      <c r="AR97" s="144">
        <f ca="1">IF(Cockpit_monthly!$H$3=2,($AS$5*($AS$2+$AS$3*(J97/$AS$6)+$AS$4*(M97/$AS$7)+$AU$2*Q97/$AU$5+$AU$3*(1-(R97/$AU$6))))*'Generated data'!$B$6,$AS$5*($AS$2+$AS$3*(J97/$AS$6)+$AS$4*(M97/$AS$7)+$AU$2*Q97/$AU$5+$AU$3*(1-(R97/$AU$6))))</f>
        <v>113.91419498515963</v>
      </c>
      <c r="AS97" s="144">
        <f t="shared" si="44"/>
        <v>110</v>
      </c>
      <c r="AT97" s="144">
        <f t="shared" si="45"/>
        <v>230</v>
      </c>
      <c r="AU97" s="144">
        <f t="shared" ca="1" si="46"/>
        <v>17.96916063038698</v>
      </c>
      <c r="AV97" s="143"/>
    </row>
    <row r="98" spans="1:48">
      <c r="A98" s="131" t="str">
        <f t="shared" si="35"/>
        <v>Q1 2029</v>
      </c>
      <c r="B98" s="40">
        <v>2029</v>
      </c>
      <c r="C98" s="40">
        <v>1</v>
      </c>
      <c r="D98" s="40">
        <v>1</v>
      </c>
      <c r="E98" s="130">
        <f ca="1">IF(Cockpit_monthly!$H$3=2,(VLOOKUP(B98,'Generated data'!$A$14:$J$23,2,FALSE)*(1+((RAND()*0.4)-0.2)))*'Generated data'!$B$6,VLOOKUP(B98,'Generated data'!$A$14:$J$23,2,FALSE)*(1+((RAND()*0.4)-0.2)))</f>
        <v>110.43728091878306</v>
      </c>
      <c r="F98" s="130">
        <f ca="1">VLOOKUP(B98,'Generated data'!$A$14:$J$23,3,FALSE)*(1+((RAND()*0.4)-0.2))</f>
        <v>83.68212580340429</v>
      </c>
      <c r="G98" s="132">
        <v>143.16999999999999</v>
      </c>
      <c r="H98" s="130">
        <f ca="1">VLOOKUP($B98,'Generated data'!$A$14:$J$23,5,FALSE)*(1+((RAND()*0.4)-0.2))</f>
        <v>126.11870936106736</v>
      </c>
      <c r="I98" s="130">
        <f ca="1">VLOOKUP($B98,'Generated data'!$A$14:$J$23,5,FALSE)*(1+((RAND()*0.4)-0.2))</f>
        <v>135.44598296058834</v>
      </c>
      <c r="J98" s="130">
        <f ca="1">VLOOKUP($B98,'Generated data'!$A$14:$J$23,7,FALSE)*(1+((RAND()*0.4)-0.2))</f>
        <v>267.17137052341138</v>
      </c>
      <c r="K98" s="129">
        <f t="shared" ca="1" si="47"/>
        <v>121.94304018727665</v>
      </c>
      <c r="L98" s="129">
        <f t="shared" ca="1" si="48"/>
        <v>270.82717171379778</v>
      </c>
      <c r="M98" s="130">
        <f ca="1">VLOOKUP($B98,'Generated data'!$A$14:$J$23,8,FALSE)*(1+((RAND()*0.4)-0.2))</f>
        <v>728.84079737673596</v>
      </c>
      <c r="N98" s="129">
        <f t="shared" ca="1" si="49"/>
        <v>718.51023367441996</v>
      </c>
      <c r="O98" s="132">
        <v>702</v>
      </c>
      <c r="P98" s="132">
        <v>551</v>
      </c>
      <c r="Q98" s="130">
        <f ca="1">VLOOKUP($B98,'Generated data'!$A$14:$J$23,9,FALSE)*(1+((RAND()*0.4)-0.2))</f>
        <v>169.89758183571743</v>
      </c>
      <c r="R98" s="130">
        <f ca="1">VLOOKUP($B98,'Generated data'!$A$14:$J$23,10,FALSE)*(1+((RAND()*0.4)-0.2))</f>
        <v>145.28802162225909</v>
      </c>
      <c r="S98" s="153"/>
      <c r="T98" s="144">
        <f ca="1">IF(Cockpit_monthly!$H$3=2,($V$5*($V$2+$V$3*(I98/$V$6)+$V$4*(M98/$V$7)))*'Generated data'!$B$6,$V$5*($V$2+$V$3*(I98/$V$6)+$V$4*(M98/$V$7)))</f>
        <v>120.5298090273954</v>
      </c>
      <c r="U98" s="144">
        <f t="shared" si="36"/>
        <v>110</v>
      </c>
      <c r="V98" s="144">
        <f t="shared" si="37"/>
        <v>230</v>
      </c>
      <c r="W98" s="144">
        <f t="shared" ca="1" si="38"/>
        <v>-10.092528108612342</v>
      </c>
      <c r="X98" s="143"/>
      <c r="Z98" s="46">
        <f t="shared" ca="1" si="50"/>
        <v>113.62644182845703</v>
      </c>
      <c r="AA98" s="46"/>
      <c r="AB98" s="46"/>
      <c r="AC98" s="46">
        <f t="shared" ca="1" si="39"/>
        <v>153.54492869495436</v>
      </c>
      <c r="AE98" s="46">
        <f t="shared" ca="1" si="51"/>
        <v>106.48952906283235</v>
      </c>
      <c r="AF98" s="46"/>
      <c r="AG98" s="46"/>
      <c r="AH98" s="46">
        <f t="shared" ca="1" si="40"/>
        <v>3.9477518559507132</v>
      </c>
      <c r="AJ98" s="25"/>
      <c r="AK98" s="162">
        <f ca="1">IF(Cockpit_monthly!$H$3=2,($AM$5*($AM$2+$AM$3*(K98/$AM$6)+$AM$4*(N98/$AM$7)))*'Generated data'!$B$6,$AM$5*($AM$2+$AM$3*(K98/$AM$6)+$AM$4*(N98/$AM$7)))</f>
        <v>114.12548238745296</v>
      </c>
      <c r="AL98" s="162">
        <f t="shared" si="41"/>
        <v>110</v>
      </c>
      <c r="AM98" s="162">
        <f t="shared" si="42"/>
        <v>230</v>
      </c>
      <c r="AN98" s="162">
        <f t="shared" ca="1" si="43"/>
        <v>-3.6882014686699023</v>
      </c>
      <c r="AO98" s="161"/>
      <c r="AQ98" s="153"/>
      <c r="AR98" s="144">
        <f ca="1">IF(Cockpit_monthly!$H$3=2,($AS$5*($AS$2+$AS$3*(J98/$AS$6)+$AS$4*(M98/$AS$7)+$AU$2*Q98/$AU$5+$AU$3*(1-(R98/$AU$6))))*'Generated data'!$B$6,$AS$5*($AS$2+$AS$3*(J98/$AS$6)+$AS$4*(M98/$AS$7)+$AU$2*Q98/$AU$5+$AU$3*(1-(R98/$AU$6))))</f>
        <v>114.75334525036133</v>
      </c>
      <c r="AS98" s="144">
        <f t="shared" si="44"/>
        <v>110</v>
      </c>
      <c r="AT98" s="144">
        <f t="shared" si="45"/>
        <v>230</v>
      </c>
      <c r="AU98" s="144">
        <f t="shared" ca="1" si="46"/>
        <v>-4.316064331578275</v>
      </c>
      <c r="AV98" s="143"/>
    </row>
    <row r="99" spans="1:48">
      <c r="A99" s="131" t="str">
        <f t="shared" si="35"/>
        <v>Q1 2029</v>
      </c>
      <c r="B99" s="40">
        <v>2029</v>
      </c>
      <c r="C99" s="40">
        <v>1</v>
      </c>
      <c r="D99" s="40">
        <v>2</v>
      </c>
      <c r="E99" s="130">
        <f ca="1">IF(Cockpit_monthly!$H$3=2,(VLOOKUP(B99,'Generated data'!$A$14:$J$23,2,FALSE)*(1+((RAND()*0.4)-0.2)))*'Generated data'!$B$6,VLOOKUP(B99,'Generated data'!$A$14:$J$23,2,FALSE)*(1+((RAND()*0.4)-0.2)))</f>
        <v>114.08768152015688</v>
      </c>
      <c r="F99" s="130">
        <f ca="1">VLOOKUP(B99,'Generated data'!$A$14:$J$23,3,FALSE)*(1+((RAND()*0.4)-0.2))</f>
        <v>79.604992302377525</v>
      </c>
      <c r="G99" s="132">
        <v>143.16999999999999</v>
      </c>
      <c r="H99" s="130">
        <f ca="1">VLOOKUP($B99,'Generated data'!$A$14:$J$23,5,FALSE)*(1+((RAND()*0.4)-0.2))</f>
        <v>125.35237853001735</v>
      </c>
      <c r="I99" s="130">
        <f ca="1">VLOOKUP($B99,'Generated data'!$A$14:$J$23,5,FALSE)*(1+((RAND()*0.4)-0.2))</f>
        <v>142.86242674342446</v>
      </c>
      <c r="J99" s="130">
        <f ca="1">VLOOKUP($B99,'Generated data'!$A$14:$J$23,7,FALSE)*(1+((RAND()*0.4)-0.2))</f>
        <v>219.47699755687634</v>
      </c>
      <c r="K99" s="129">
        <f t="shared" ca="1" si="47"/>
        <v>127.42010893728843</v>
      </c>
      <c r="L99" s="129">
        <f t="shared" ca="1" si="48"/>
        <v>258.35227184761493</v>
      </c>
      <c r="M99" s="130">
        <f ca="1">VLOOKUP($B99,'Generated data'!$A$14:$J$23,8,FALSE)*(1+((RAND()*0.4)-0.2))</f>
        <v>930.73413118705287</v>
      </c>
      <c r="N99" s="129">
        <f t="shared" ca="1" si="49"/>
        <v>714.25379497018548</v>
      </c>
      <c r="O99" s="132">
        <v>707</v>
      </c>
      <c r="P99" s="132">
        <v>556</v>
      </c>
      <c r="Q99" s="130">
        <f ca="1">VLOOKUP($B99,'Generated data'!$A$14:$J$23,9,FALSE)*(1+((RAND()*0.4)-0.2))</f>
        <v>168.07627847132972</v>
      </c>
      <c r="R99" s="130">
        <f ca="1">VLOOKUP($B99,'Generated data'!$A$14:$J$23,10,FALSE)*(1+((RAND()*0.4)-0.2))</f>
        <v>126.06752536146108</v>
      </c>
      <c r="S99" s="153"/>
      <c r="T99" s="144">
        <f ca="1">IF(Cockpit_monthly!$H$3=2,($V$5*($V$2+$V$3*(I99/$V$6)+$V$4*(M99/$V$7)))*'Generated data'!$B$6,$V$5*($V$2+$V$3*(I99/$V$6)+$V$4*(M99/$V$7)))</f>
        <v>130.04066095821238</v>
      </c>
      <c r="U99" s="144">
        <f t="shared" si="36"/>
        <v>110</v>
      </c>
      <c r="V99" s="144">
        <f t="shared" si="37"/>
        <v>230</v>
      </c>
      <c r="W99" s="144">
        <f t="shared" ca="1" si="38"/>
        <v>-15.952979438055507</v>
      </c>
      <c r="X99" s="143"/>
      <c r="Z99" s="46">
        <f t="shared" ca="1" si="50"/>
        <v>115.72907755794621</v>
      </c>
      <c r="AA99" s="46"/>
      <c r="AB99" s="46"/>
      <c r="AC99" s="46">
        <f t="shared" ca="1" si="39"/>
        <v>103.74791999893013</v>
      </c>
      <c r="AE99" s="46">
        <f t="shared" ca="1" si="51"/>
        <v>107.09743347088835</v>
      </c>
      <c r="AF99" s="46"/>
      <c r="AG99" s="46"/>
      <c r="AH99" s="46">
        <f t="shared" ca="1" si="40"/>
        <v>6.9902480492685299</v>
      </c>
      <c r="AJ99" s="25"/>
      <c r="AK99" s="162">
        <f ca="1">IF(Cockpit_monthly!$H$3=2,($AM$5*($AM$2+$AM$3*(K99/$AM$6)+$AM$4*(N99/$AM$7)))*'Generated data'!$B$6,$AM$5*($AM$2+$AM$3*(K99/$AM$6)+$AM$4*(N99/$AM$7)))</f>
        <v>114.49528501480695</v>
      </c>
      <c r="AL99" s="162">
        <f t="shared" si="41"/>
        <v>110</v>
      </c>
      <c r="AM99" s="162">
        <f t="shared" si="42"/>
        <v>230</v>
      </c>
      <c r="AN99" s="162">
        <f t="shared" ca="1" si="43"/>
        <v>-0.4076034946500755</v>
      </c>
      <c r="AO99" s="161"/>
      <c r="AQ99" s="153"/>
      <c r="AR99" s="144">
        <f ca="1">IF(Cockpit_monthly!$H$3=2,($AS$5*($AS$2+$AS$3*(J99/$AS$6)+$AS$4*(M99/$AS$7)+$AU$2*Q99/$AU$5+$AU$3*(1-(R99/$AU$6))))*'Generated data'!$B$6,$AS$5*($AS$2+$AS$3*(J99/$AS$6)+$AS$4*(M99/$AS$7)+$AU$2*Q99/$AU$5+$AU$3*(1-(R99/$AU$6))))</f>
        <v>123.1736115617438</v>
      </c>
      <c r="AS99" s="144">
        <f t="shared" si="44"/>
        <v>110</v>
      </c>
      <c r="AT99" s="144">
        <f t="shared" si="45"/>
        <v>230</v>
      </c>
      <c r="AU99" s="144">
        <f t="shared" ca="1" si="46"/>
        <v>-9.08593004158692</v>
      </c>
      <c r="AV99" s="143"/>
    </row>
    <row r="100" spans="1:48">
      <c r="A100" s="131" t="str">
        <f t="shared" si="35"/>
        <v>Q1 2029</v>
      </c>
      <c r="B100" s="40">
        <v>2029</v>
      </c>
      <c r="C100" s="40">
        <v>1</v>
      </c>
      <c r="D100" s="40">
        <v>3</v>
      </c>
      <c r="E100" s="130">
        <f ca="1">IF(Cockpit_monthly!$H$3=2,(VLOOKUP(B100,'Generated data'!$A$14:$J$23,2,FALSE)*(1+((RAND()*0.4)-0.2)))*'Generated data'!$B$6,VLOOKUP(B100,'Generated data'!$A$14:$J$23,2,FALSE)*(1+((RAND()*0.4)-0.2)))</f>
        <v>116.40095631588319</v>
      </c>
      <c r="F100" s="130">
        <f ca="1">VLOOKUP(B100,'Generated data'!$A$14:$J$23,3,FALSE)*(1+((RAND()*0.4)-0.2))</f>
        <v>83.119480837278147</v>
      </c>
      <c r="G100" s="132">
        <v>143.16999999999999</v>
      </c>
      <c r="H100" s="130">
        <f ca="1">VLOOKUP($B100,'Generated data'!$A$14:$J$23,5,FALSE)*(1+((RAND()*0.4)-0.2))</f>
        <v>162.49533872355207</v>
      </c>
      <c r="I100" s="130">
        <f ca="1">VLOOKUP($B100,'Generated data'!$A$14:$J$23,5,FALSE)*(1+((RAND()*0.4)-0.2))</f>
        <v>143.36964394152278</v>
      </c>
      <c r="J100" s="130">
        <f ca="1">VLOOKUP($B100,'Generated data'!$A$14:$J$23,7,FALSE)*(1+((RAND()*0.4)-0.2))</f>
        <v>233.18282130723682</v>
      </c>
      <c r="K100" s="129">
        <f t="shared" ca="1" si="47"/>
        <v>129.86690773078166</v>
      </c>
      <c r="L100" s="129">
        <f t="shared" ca="1" si="48"/>
        <v>234.6930622141235</v>
      </c>
      <c r="M100" s="130">
        <f ca="1">VLOOKUP($B100,'Generated data'!$A$14:$J$23,8,FALSE)*(1+((RAND()*0.4)-0.2))</f>
        <v>652.01661080956887</v>
      </c>
      <c r="N100" s="129">
        <f t="shared" ca="1" si="49"/>
        <v>795.74601027091114</v>
      </c>
      <c r="O100" s="132">
        <v>710.93</v>
      </c>
      <c r="P100" s="132">
        <v>559.92999999999995</v>
      </c>
      <c r="Q100" s="130">
        <f ca="1">VLOOKUP($B100,'Generated data'!$A$14:$J$23,9,FALSE)*(1+((RAND()*0.4)-0.2))</f>
        <v>160.31796182787073</v>
      </c>
      <c r="R100" s="130">
        <f ca="1">VLOOKUP($B100,'Generated data'!$A$14:$J$23,10,FALSE)*(1+((RAND()*0.4)-0.2))</f>
        <v>118.20164797083402</v>
      </c>
      <c r="S100" s="153"/>
      <c r="T100" s="144">
        <f ca="1">IF(Cockpit_monthly!$H$3=2,($V$5*($V$2+$V$3*(I100/$V$6)+$V$4*(M100/$V$7)))*'Generated data'!$B$6,$V$5*($V$2+$V$3*(I100/$V$6)+$V$4*(M100/$V$7)))</f>
        <v>117.82000843990372</v>
      </c>
      <c r="U100" s="144">
        <f t="shared" si="36"/>
        <v>110</v>
      </c>
      <c r="V100" s="144">
        <f t="shared" si="37"/>
        <v>230</v>
      </c>
      <c r="W100" s="144">
        <f t="shared" ca="1" si="38"/>
        <v>-1.4190521240205243</v>
      </c>
      <c r="X100" s="143"/>
      <c r="Z100" s="46">
        <f t="shared" ca="1" si="50"/>
        <v>116.03075269284808</v>
      </c>
      <c r="AA100" s="46"/>
      <c r="AB100" s="46"/>
      <c r="AC100" s="46">
        <f t="shared" ca="1" si="39"/>
        <v>117.15206861438874</v>
      </c>
      <c r="AE100" s="46">
        <f t="shared" ca="1" si="51"/>
        <v>107.28253041678374</v>
      </c>
      <c r="AF100" s="46"/>
      <c r="AG100" s="46"/>
      <c r="AH100" s="46">
        <f t="shared" ca="1" si="40"/>
        <v>9.1184258990994493</v>
      </c>
      <c r="AJ100" s="25"/>
      <c r="AK100" s="162">
        <f ca="1">IF(Cockpit_monthly!$H$3=2,($AM$5*($AM$2+$AM$3*(K100/$AM$6)+$AM$4*(N100/$AM$7)))*'Generated data'!$B$6,$AM$5*($AM$2+$AM$3*(K100/$AM$6)+$AM$4*(N100/$AM$7)))</f>
        <v>116.49515057241081</v>
      </c>
      <c r="AL100" s="162">
        <f t="shared" si="41"/>
        <v>110</v>
      </c>
      <c r="AM100" s="162">
        <f t="shared" si="42"/>
        <v>230</v>
      </c>
      <c r="AN100" s="162">
        <f t="shared" ca="1" si="43"/>
        <v>-9.4194256527615039E-2</v>
      </c>
      <c r="AO100" s="161"/>
      <c r="AQ100" s="153"/>
      <c r="AR100" s="144">
        <f ca="1">IF(Cockpit_monthly!$H$3=2,($AS$5*($AS$2+$AS$3*(J100/$AS$6)+$AS$4*(M100/$AS$7)+$AU$2*Q100/$AU$5+$AU$3*(1-(R100/$AU$6))))*'Generated data'!$B$6,$AS$5*($AS$2+$AS$3*(J100/$AS$6)+$AS$4*(M100/$AS$7)+$AU$2*Q100/$AU$5+$AU$3*(1-(R100/$AU$6))))</f>
        <v>111.85068566894057</v>
      </c>
      <c r="AS100" s="144">
        <f t="shared" si="44"/>
        <v>110</v>
      </c>
      <c r="AT100" s="144">
        <f t="shared" si="45"/>
        <v>230</v>
      </c>
      <c r="AU100" s="144">
        <f t="shared" ca="1" si="46"/>
        <v>4.5502706469426215</v>
      </c>
      <c r="AV100" s="143"/>
    </row>
    <row r="101" spans="1:48">
      <c r="A101" s="131" t="str">
        <f t="shared" si="35"/>
        <v>Q2 2029</v>
      </c>
      <c r="B101" s="40">
        <v>2029</v>
      </c>
      <c r="C101" s="40">
        <v>2</v>
      </c>
      <c r="D101" s="40">
        <v>4</v>
      </c>
      <c r="E101" s="130">
        <f ca="1">IF(Cockpit_monthly!$H$3=2,(VLOOKUP(B101,'Generated data'!$A$14:$J$23,2,FALSE)*(1+((RAND()*0.4)-0.2)))*'Generated data'!$B$6,VLOOKUP(B101,'Generated data'!$A$14:$J$23,2,FALSE)*(1+((RAND()*0.4)-0.2)))</f>
        <v>101.58114337288012</v>
      </c>
      <c r="F101" s="130">
        <f ca="1">VLOOKUP(B101,'Generated data'!$A$14:$J$23,3,FALSE)*(1+((RAND()*0.4)-0.2))</f>
        <v>79.137726042152778</v>
      </c>
      <c r="G101" s="132">
        <v>143.16999999999999</v>
      </c>
      <c r="H101" s="130">
        <f ca="1">VLOOKUP($B101,'Generated data'!$A$14:$J$23,5,FALSE)*(1+((RAND()*0.4)-0.2))</f>
        <v>134.18704231895398</v>
      </c>
      <c r="I101" s="130">
        <f ca="1">VLOOKUP($B101,'Generated data'!$A$14:$J$23,5,FALSE)*(1+((RAND()*0.4)-0.2))</f>
        <v>137.51036692587323</v>
      </c>
      <c r="J101" s="130">
        <f ca="1">VLOOKUP($B101,'Generated data'!$A$14:$J$23,7,FALSE)*(1+((RAND()*0.4)-0.2))</f>
        <v>206.5891163176839</v>
      </c>
      <c r="K101" s="129">
        <f t="shared" ca="1" si="47"/>
        <v>140.55935121517851</v>
      </c>
      <c r="L101" s="129">
        <f t="shared" ca="1" si="48"/>
        <v>239.94372979584151</v>
      </c>
      <c r="M101" s="130">
        <f ca="1">VLOOKUP($B101,'Generated data'!$A$14:$J$23,8,FALSE)*(1+((RAND()*0.4)-0.2))</f>
        <v>890.6411530069837</v>
      </c>
      <c r="N101" s="129">
        <f t="shared" ca="1" si="49"/>
        <v>770.53051312445257</v>
      </c>
      <c r="O101" s="132">
        <v>713</v>
      </c>
      <c r="P101" s="132">
        <v>562</v>
      </c>
      <c r="Q101" s="130">
        <f ca="1">VLOOKUP($B101,'Generated data'!$A$14:$J$23,9,FALSE)*(1+((RAND()*0.4)-0.2))</f>
        <v>180.86127082461579</v>
      </c>
      <c r="R101" s="130">
        <f ca="1">VLOOKUP($B101,'Generated data'!$A$14:$J$23,10,FALSE)*(1+((RAND()*0.4)-0.2))</f>
        <v>141.18539096874798</v>
      </c>
      <c r="S101" s="153"/>
      <c r="T101" s="144">
        <f ca="1">IF(Cockpit_monthly!$H$3=2,($V$5*($V$2+$V$3*(I101/$V$6)+$V$4*(M101/$V$7)))*'Generated data'!$B$6,$V$5*($V$2+$V$3*(I101/$V$6)+$V$4*(M101/$V$7)))</f>
        <v>127.82370331834271</v>
      </c>
      <c r="U101" s="144">
        <f t="shared" si="36"/>
        <v>110</v>
      </c>
      <c r="V101" s="144">
        <f t="shared" si="37"/>
        <v>230</v>
      </c>
      <c r="W101" s="144">
        <f t="shared" ca="1" si="38"/>
        <v>-26.242559945462588</v>
      </c>
      <c r="X101" s="143"/>
      <c r="Z101" s="46">
        <f t="shared" ca="1" si="50"/>
        <v>114.63447775810629</v>
      </c>
      <c r="AA101" s="46"/>
      <c r="AB101" s="46"/>
      <c r="AC101" s="46">
        <f t="shared" ca="1" si="39"/>
        <v>91.954638559577617</v>
      </c>
      <c r="AE101" s="46">
        <f t="shared" ca="1" si="51"/>
        <v>107.04307018092302</v>
      </c>
      <c r="AF101" s="46"/>
      <c r="AG101" s="46"/>
      <c r="AH101" s="46">
        <f t="shared" ca="1" si="40"/>
        <v>-5.4619268080429038</v>
      </c>
      <c r="AJ101" s="25"/>
      <c r="AK101" s="162">
        <f ca="1">IF(Cockpit_monthly!$H$3=2,($AM$5*($AM$2+$AM$3*(K101/$AM$6)+$AM$4*(N101/$AM$7)))*'Generated data'!$B$6,$AM$5*($AM$2+$AM$3*(K101/$AM$6)+$AM$4*(N101/$AM$7)))</f>
        <v>116.84515485309922</v>
      </c>
      <c r="AL101" s="162">
        <f t="shared" si="41"/>
        <v>110</v>
      </c>
      <c r="AM101" s="162">
        <f t="shared" si="42"/>
        <v>230</v>
      </c>
      <c r="AN101" s="162">
        <f t="shared" ca="1" si="43"/>
        <v>-15.264011480219096</v>
      </c>
      <c r="AO101" s="161"/>
      <c r="AQ101" s="153"/>
      <c r="AR101" s="144">
        <f ca="1">IF(Cockpit_monthly!$H$3=2,($AS$5*($AS$2+$AS$3*(J101/$AS$6)+$AS$4*(M101/$AS$7)+$AU$2*Q101/$AU$5+$AU$3*(1-(R101/$AU$6))))*'Generated data'!$B$6,$AS$5*($AS$2+$AS$3*(J101/$AS$6)+$AS$4*(M101/$AS$7)+$AU$2*Q101/$AU$5+$AU$3*(1-(R101/$AU$6))))</f>
        <v>120.08732755166687</v>
      </c>
      <c r="AS101" s="144">
        <f t="shared" si="44"/>
        <v>110</v>
      </c>
      <c r="AT101" s="144">
        <f t="shared" si="45"/>
        <v>230</v>
      </c>
      <c r="AU101" s="144">
        <f t="shared" ca="1" si="46"/>
        <v>-18.506184178786754</v>
      </c>
      <c r="AV101" s="143"/>
    </row>
    <row r="102" spans="1:48">
      <c r="A102" s="131" t="str">
        <f t="shared" si="35"/>
        <v>Q2 2029</v>
      </c>
      <c r="B102" s="40">
        <v>2029</v>
      </c>
      <c r="C102" s="40">
        <v>2</v>
      </c>
      <c r="D102" s="40">
        <v>5</v>
      </c>
      <c r="E102" s="130">
        <f ca="1">IF(Cockpit_monthly!$H$3=2,(VLOOKUP(B102,'Generated data'!$A$14:$J$23,2,FALSE)*(1+((RAND()*0.4)-0.2)))*'Generated data'!$B$6,VLOOKUP(B102,'Generated data'!$A$14:$J$23,2,FALSE)*(1+((RAND()*0.4)-0.2)))</f>
        <v>99.139454477602854</v>
      </c>
      <c r="F102" s="130">
        <f ca="1">VLOOKUP(B102,'Generated data'!$A$14:$J$23,3,FALSE)*(1+((RAND()*0.4)-0.2))</f>
        <v>95.596650209040021</v>
      </c>
      <c r="G102" s="132">
        <v>143.16999999999999</v>
      </c>
      <c r="H102" s="130">
        <f ca="1">VLOOKUP($B102,'Generated data'!$A$14:$J$23,5,FALSE)*(1+((RAND()*0.4)-0.2))</f>
        <v>142.19568347396432</v>
      </c>
      <c r="I102" s="130">
        <f ca="1">VLOOKUP($B102,'Generated data'!$A$14:$J$23,5,FALSE)*(1+((RAND()*0.4)-0.2))</f>
        <v>141.56655803813214</v>
      </c>
      <c r="J102" s="130">
        <f ca="1">VLOOKUP($B102,'Generated data'!$A$14:$J$23,7,FALSE)*(1+((RAND()*0.4)-0.2))</f>
        <v>220.02936416035249</v>
      </c>
      <c r="K102" s="129">
        <f t="shared" ca="1" si="47"/>
        <v>141.24747920360684</v>
      </c>
      <c r="L102" s="129">
        <f t="shared" ca="1" si="48"/>
        <v>219.74964506059902</v>
      </c>
      <c r="M102" s="130">
        <f ca="1">VLOOKUP($B102,'Generated data'!$A$14:$J$23,8,FALSE)*(1+((RAND()*0.4)-0.2))</f>
        <v>860.59311218389098</v>
      </c>
      <c r="N102" s="129">
        <f t="shared" ca="1" si="49"/>
        <v>824.46396500120181</v>
      </c>
      <c r="O102" s="132">
        <v>712.93</v>
      </c>
      <c r="P102" s="132">
        <v>561.92999999999995</v>
      </c>
      <c r="Q102" s="130">
        <f ca="1">VLOOKUP($B102,'Generated data'!$A$14:$J$23,9,FALSE)*(1+((RAND()*0.4)-0.2))</f>
        <v>174.1793795721151</v>
      </c>
      <c r="R102" s="130">
        <f ca="1">VLOOKUP($B102,'Generated data'!$A$14:$J$23,10,FALSE)*(1+((RAND()*0.4)-0.2))</f>
        <v>138.40151895103213</v>
      </c>
      <c r="S102" s="153"/>
      <c r="T102" s="144">
        <f ca="1">IF(Cockpit_monthly!$H$3=2,($V$5*($V$2+$V$3*(I102/$V$6)+$V$4*(M102/$V$7)))*'Generated data'!$B$6,$V$5*($V$2+$V$3*(I102/$V$6)+$V$4*(M102/$V$7)))</f>
        <v>126.84480569316392</v>
      </c>
      <c r="U102" s="144">
        <f t="shared" si="36"/>
        <v>110</v>
      </c>
      <c r="V102" s="144">
        <f t="shared" si="37"/>
        <v>230</v>
      </c>
      <c r="W102" s="144">
        <f t="shared" ca="1" si="38"/>
        <v>-27.705351215561066</v>
      </c>
      <c r="X102" s="143"/>
      <c r="Z102" s="46">
        <f t="shared" ca="1" si="50"/>
        <v>115.66104627121817</v>
      </c>
      <c r="AA102" s="46"/>
      <c r="AB102" s="46"/>
      <c r="AC102" s="46">
        <f t="shared" ca="1" si="39"/>
        <v>104.36831788913432</v>
      </c>
      <c r="AE102" s="46">
        <f t="shared" ca="1" si="51"/>
        <v>107.26336069209727</v>
      </c>
      <c r="AF102" s="46"/>
      <c r="AG102" s="46"/>
      <c r="AH102" s="46">
        <f t="shared" ca="1" si="40"/>
        <v>-8.1239062144944114</v>
      </c>
      <c r="AJ102" s="25"/>
      <c r="AK102" s="162">
        <f ca="1">IF(Cockpit_monthly!$H$3=2,($AM$5*($AM$2+$AM$3*(K102/$AM$6)+$AM$4*(N102/$AM$7)))*'Generated data'!$B$6,$AM$5*($AM$2+$AM$3*(K102/$AM$6)+$AM$4*(N102/$AM$7)))</f>
        <v>118.08991700879319</v>
      </c>
      <c r="AL102" s="162">
        <f t="shared" si="41"/>
        <v>110</v>
      </c>
      <c r="AM102" s="162">
        <f t="shared" si="42"/>
        <v>230</v>
      </c>
      <c r="AN102" s="162">
        <f t="shared" ca="1" si="43"/>
        <v>-18.95046253119034</v>
      </c>
      <c r="AO102" s="161"/>
      <c r="AQ102" s="153"/>
      <c r="AR102" s="144">
        <f ca="1">IF(Cockpit_monthly!$H$3=2,($AS$5*($AS$2+$AS$3*(J102/$AS$6)+$AS$4*(M102/$AS$7)+$AU$2*Q102/$AU$5+$AU$3*(1-(R102/$AU$6))))*'Generated data'!$B$6,$AS$5*($AS$2+$AS$3*(J102/$AS$6)+$AS$4*(M102/$AS$7)+$AU$2*Q102/$AU$5+$AU$3*(1-(R102/$AU$6))))</f>
        <v>119.30689515658266</v>
      </c>
      <c r="AS102" s="144">
        <f t="shared" si="44"/>
        <v>110</v>
      </c>
      <c r="AT102" s="144">
        <f t="shared" si="45"/>
        <v>230</v>
      </c>
      <c r="AU102" s="144">
        <f t="shared" ca="1" si="46"/>
        <v>-20.167440678979801</v>
      </c>
      <c r="AV102" s="143"/>
    </row>
    <row r="103" spans="1:48">
      <c r="A103" s="131" t="str">
        <f t="shared" si="35"/>
        <v>Q2 2029</v>
      </c>
      <c r="B103" s="40">
        <v>2029</v>
      </c>
      <c r="C103" s="40">
        <v>2</v>
      </c>
      <c r="D103" s="40">
        <v>6</v>
      </c>
      <c r="E103" s="130">
        <f ca="1">IF(Cockpit_monthly!$H$3=2,(VLOOKUP(B103,'Generated data'!$A$14:$J$23,2,FALSE)*(1+((RAND()*0.4)-0.2)))*'Generated data'!$B$6,VLOOKUP(B103,'Generated data'!$A$14:$J$23,2,FALSE)*(1+((RAND()*0.4)-0.2)))</f>
        <v>120.77125706428633</v>
      </c>
      <c r="F103" s="130">
        <f ca="1">VLOOKUP(B103,'Generated data'!$A$14:$J$23,3,FALSE)*(1+((RAND()*0.4)-0.2))</f>
        <v>86.644036208933755</v>
      </c>
      <c r="G103" s="132">
        <v>143.16999999999999</v>
      </c>
      <c r="H103" s="130">
        <f ca="1">VLOOKUP($B103,'Generated data'!$A$14:$J$23,5,FALSE)*(1+((RAND()*0.4)-0.2))</f>
        <v>149.11512558366258</v>
      </c>
      <c r="I103" s="130">
        <f ca="1">VLOOKUP($B103,'Generated data'!$A$14:$J$23,5,FALSE)*(1+((RAND()*0.4)-0.2))</f>
        <v>139.86716325909651</v>
      </c>
      <c r="J103" s="130">
        <f ca="1">VLOOKUP($B103,'Generated data'!$A$14:$J$23,7,FALSE)*(1+((RAND()*0.4)-0.2))</f>
        <v>261.88858403944761</v>
      </c>
      <c r="K103" s="129">
        <f t="shared" ca="1" si="47"/>
        <v>140.81552296850938</v>
      </c>
      <c r="L103" s="129">
        <f t="shared" ca="1" si="48"/>
        <v>219.93376726175771</v>
      </c>
      <c r="M103" s="130">
        <f ca="1">VLOOKUP($B103,'Generated data'!$A$14:$J$23,8,FALSE)*(1+((RAND()*0.4)-0.2))</f>
        <v>757.14290300428922</v>
      </c>
      <c r="N103" s="129">
        <f t="shared" ca="1" si="49"/>
        <v>801.08362533348134</v>
      </c>
      <c r="O103" s="132">
        <v>711</v>
      </c>
      <c r="P103" s="132">
        <v>560</v>
      </c>
      <c r="Q103" s="130">
        <f ca="1">VLOOKUP($B103,'Generated data'!$A$14:$J$23,9,FALSE)*(1+((RAND()*0.4)-0.2))</f>
        <v>129.31782651342044</v>
      </c>
      <c r="R103" s="130">
        <f ca="1">VLOOKUP($B103,'Generated data'!$A$14:$J$23,10,FALSE)*(1+((RAND()*0.4)-0.2))</f>
        <v>144.74708026558665</v>
      </c>
      <c r="S103" s="153"/>
      <c r="T103" s="144">
        <f ca="1">IF(Cockpit_monthly!$H$3=2,($V$5*($V$2+$V$3*(I103/$V$6)+$V$4*(M103/$V$7)))*'Generated data'!$B$6,$V$5*($V$2+$V$3*(I103/$V$6)+$V$4*(M103/$V$7)))</f>
        <v>122.14920154641997</v>
      </c>
      <c r="U103" s="144">
        <f t="shared" si="36"/>
        <v>110</v>
      </c>
      <c r="V103" s="144">
        <f t="shared" si="37"/>
        <v>230</v>
      </c>
      <c r="W103" s="144">
        <f t="shared" ca="1" si="38"/>
        <v>-1.3779444821336426</v>
      </c>
      <c r="X103" s="143"/>
      <c r="Z103" s="46">
        <f t="shared" ca="1" si="50"/>
        <v>115.14474144269371</v>
      </c>
      <c r="AA103" s="46"/>
      <c r="AB103" s="46"/>
      <c r="AC103" s="46">
        <f t="shared" ca="1" si="39"/>
        <v>146.74384259675389</v>
      </c>
      <c r="AE103" s="46">
        <f t="shared" ca="1" si="51"/>
        <v>107.0926939792503</v>
      </c>
      <c r="AF103" s="46"/>
      <c r="AG103" s="46"/>
      <c r="AH103" s="46">
        <f t="shared" ca="1" si="40"/>
        <v>13.678563085036032</v>
      </c>
      <c r="AJ103" s="25"/>
      <c r="AK103" s="162">
        <f ca="1">IF(Cockpit_monthly!$H$3=2,($AM$5*($AM$2+$AM$3*(K103/$AM$6)+$AM$4*(N103/$AM$7)))*'Generated data'!$B$6,$AM$5*($AM$2+$AM$3*(K103/$AM$6)+$AM$4*(N103/$AM$7)))</f>
        <v>117.53899939313354</v>
      </c>
      <c r="AL103" s="162">
        <f t="shared" si="41"/>
        <v>110</v>
      </c>
      <c r="AM103" s="162">
        <f t="shared" si="42"/>
        <v>230</v>
      </c>
      <c r="AN103" s="162">
        <f t="shared" ca="1" si="43"/>
        <v>3.2322576711527944</v>
      </c>
      <c r="AO103" s="161"/>
      <c r="AQ103" s="153"/>
      <c r="AR103" s="144">
        <f ca="1">IF(Cockpit_monthly!$H$3=2,($AS$5*($AS$2+$AS$3*(J103/$AS$6)+$AS$4*(M103/$AS$7)+$AU$2*Q103/$AU$5+$AU$3*(1-(R103/$AU$6))))*'Generated data'!$B$6,$AS$5*($AS$2+$AS$3*(J103/$AS$6)+$AS$4*(M103/$AS$7)+$AU$2*Q103/$AU$5+$AU$3*(1-(R103/$AU$6))))</f>
        <v>114.22670268045613</v>
      </c>
      <c r="AS103" s="144">
        <f t="shared" si="44"/>
        <v>110</v>
      </c>
      <c r="AT103" s="144">
        <f t="shared" si="45"/>
        <v>230</v>
      </c>
      <c r="AU103" s="144">
        <f t="shared" ca="1" si="46"/>
        <v>6.5445543838302029</v>
      </c>
      <c r="AV103" s="143"/>
    </row>
    <row r="104" spans="1:48">
      <c r="A104" s="131" t="str">
        <f t="shared" si="35"/>
        <v>Q3 2029</v>
      </c>
      <c r="B104" s="40">
        <v>2029</v>
      </c>
      <c r="C104" s="40">
        <v>3</v>
      </c>
      <c r="D104" s="40">
        <v>7</v>
      </c>
      <c r="E104" s="130">
        <f ca="1">IF(Cockpit_monthly!$H$3=2,(VLOOKUP(B104,'Generated data'!$A$14:$J$23,2,FALSE)*(1+((RAND()*0.4)-0.2)))*'Generated data'!$B$6,VLOOKUP(B104,'Generated data'!$A$14:$J$23,2,FALSE)*(1+((RAND()*0.4)-0.2)))</f>
        <v>121.30775624614597</v>
      </c>
      <c r="F104" s="130">
        <f ca="1">VLOOKUP(B104,'Generated data'!$A$14:$J$23,3,FALSE)*(1+((RAND()*0.4)-0.2))</f>
        <v>74.427388478495502</v>
      </c>
      <c r="G104" s="132">
        <v>143.16999999999999</v>
      </c>
      <c r="H104" s="130">
        <f ca="1">VLOOKUP($B104,'Generated data'!$A$14:$J$23,5,FALSE)*(1+((RAND()*0.4)-0.2))</f>
        <v>129.82739283351461</v>
      </c>
      <c r="I104" s="130">
        <f ca="1">VLOOKUP($B104,'Generated data'!$A$14:$J$23,5,FALSE)*(1+((RAND()*0.4)-0.2))</f>
        <v>160.31439736732878</v>
      </c>
      <c r="J104" s="130">
        <f ca="1">VLOOKUP($B104,'Generated data'!$A$14:$J$23,7,FALSE)*(1+((RAND()*0.4)-0.2))</f>
        <v>226.93888324727834</v>
      </c>
      <c r="K104" s="129">
        <f t="shared" ca="1" si="47"/>
        <v>139.64802940770062</v>
      </c>
      <c r="L104" s="129">
        <f t="shared" ca="1" si="48"/>
        <v>229.50235483916131</v>
      </c>
      <c r="M104" s="130">
        <f ca="1">VLOOKUP($B104,'Generated data'!$A$14:$J$23,8,FALSE)*(1+((RAND()*0.4)-0.2))</f>
        <v>866.45204020477331</v>
      </c>
      <c r="N104" s="129">
        <f t="shared" ca="1" si="49"/>
        <v>836.12572273172134</v>
      </c>
      <c r="O104" s="132">
        <v>708</v>
      </c>
      <c r="P104" s="132">
        <v>557</v>
      </c>
      <c r="Q104" s="130">
        <f ca="1">VLOOKUP($B104,'Generated data'!$A$14:$J$23,9,FALSE)*(1+((RAND()*0.4)-0.2))</f>
        <v>171.28116748125294</v>
      </c>
      <c r="R104" s="130">
        <f ca="1">VLOOKUP($B104,'Generated data'!$A$14:$J$23,10,FALSE)*(1+((RAND()*0.4)-0.2))</f>
        <v>107.93551113174576</v>
      </c>
      <c r="S104" s="153"/>
      <c r="T104" s="144">
        <f ca="1">IF(Cockpit_monthly!$H$3=2,($V$5*($V$2+$V$3*(I104/$V$6)+$V$4*(M104/$V$7)))*'Generated data'!$B$6,$V$5*($V$2+$V$3*(I104/$V$6)+$V$4*(M104/$V$7)))</f>
        <v>128.68895416163014</v>
      </c>
      <c r="U104" s="144">
        <f t="shared" si="36"/>
        <v>110</v>
      </c>
      <c r="V104" s="144">
        <f t="shared" si="37"/>
        <v>230</v>
      </c>
      <c r="W104" s="144">
        <f t="shared" ca="1" si="38"/>
        <v>-7.3811979154841652</v>
      </c>
      <c r="X104" s="143"/>
      <c r="Z104" s="46">
        <f t="shared" ca="1" si="50"/>
        <v>120.20319317786038</v>
      </c>
      <c r="AA104" s="46"/>
      <c r="AB104" s="46"/>
      <c r="AC104" s="46">
        <f t="shared" ca="1" si="39"/>
        <v>106.73569006941796</v>
      </c>
      <c r="AE104" s="46">
        <f t="shared" ca="1" si="51"/>
        <v>108.09729185520308</v>
      </c>
      <c r="AF104" s="46"/>
      <c r="AG104" s="46"/>
      <c r="AH104" s="46">
        <f t="shared" ca="1" si="40"/>
        <v>13.210464390942889</v>
      </c>
      <c r="AJ104" s="25"/>
      <c r="AK104" s="162">
        <f ca="1">IF(Cockpit_monthly!$H$3=2,($AM$5*($AM$2+$AM$3*(K104/$AM$6)+$AM$4*(N104/$AM$7)))*'Generated data'!$B$6,$AM$5*($AM$2+$AM$3*(K104/$AM$6)+$AM$4*(N104/$AM$7)))</f>
        <v>118.21113761921102</v>
      </c>
      <c r="AL104" s="162">
        <f t="shared" si="41"/>
        <v>110</v>
      </c>
      <c r="AM104" s="162">
        <f t="shared" si="42"/>
        <v>230</v>
      </c>
      <c r="AN104" s="162">
        <f t="shared" ca="1" si="43"/>
        <v>3.0966186269349549</v>
      </c>
      <c r="AO104" s="161"/>
      <c r="AQ104" s="153"/>
      <c r="AR104" s="144">
        <f ca="1">IF(Cockpit_monthly!$H$3=2,($AS$5*($AS$2+$AS$3*(J104/$AS$6)+$AS$4*(M104/$AS$7)+$AU$2*Q104/$AU$5+$AU$3*(1-(R104/$AU$6))))*'Generated data'!$B$6,$AS$5*($AS$2+$AS$3*(J104/$AS$6)+$AS$4*(M104/$AS$7)+$AU$2*Q104/$AU$5+$AU$3*(1-(R104/$AU$6))))</f>
        <v>122.32104843420848</v>
      </c>
      <c r="AS104" s="144">
        <f t="shared" si="44"/>
        <v>110</v>
      </c>
      <c r="AT104" s="144">
        <f t="shared" si="45"/>
        <v>230</v>
      </c>
      <c r="AU104" s="144">
        <f t="shared" ca="1" si="46"/>
        <v>-1.0132921880625076</v>
      </c>
      <c r="AV104" s="143"/>
    </row>
    <row r="105" spans="1:48">
      <c r="A105" s="131" t="str">
        <f t="shared" si="35"/>
        <v>Q3 2029</v>
      </c>
      <c r="B105" s="40">
        <v>2029</v>
      </c>
      <c r="C105" s="40">
        <v>3</v>
      </c>
      <c r="D105" s="40">
        <v>8</v>
      </c>
      <c r="E105" s="130">
        <f ca="1">IF(Cockpit_monthly!$H$3=2,(VLOOKUP(B105,'Generated data'!$A$14:$J$23,2,FALSE)*(1+((RAND()*0.4)-0.2)))*'Generated data'!$B$6,VLOOKUP(B105,'Generated data'!$A$14:$J$23,2,FALSE)*(1+((RAND()*0.4)-0.2)))</f>
        <v>96.356303693940077</v>
      </c>
      <c r="F105" s="130">
        <f ca="1">VLOOKUP(B105,'Generated data'!$A$14:$J$23,3,FALSE)*(1+((RAND()*0.4)-0.2))</f>
        <v>91.101096686010251</v>
      </c>
      <c r="G105" s="132">
        <v>143.16999999999999</v>
      </c>
      <c r="H105" s="130">
        <f ca="1">VLOOKUP($B105,'Generated data'!$A$14:$J$23,5,FALSE)*(1+((RAND()*0.4)-0.2))</f>
        <v>155.15266005426375</v>
      </c>
      <c r="I105" s="130">
        <f ca="1">VLOOKUP($B105,'Generated data'!$A$14:$J$23,5,FALSE)*(1+((RAND()*0.4)-0.2))</f>
        <v>141.72502687582087</v>
      </c>
      <c r="J105" s="130">
        <f ca="1">VLOOKUP($B105,'Generated data'!$A$14:$J$23,7,FALSE)*(1+((RAND()*0.4)-0.2))</f>
        <v>217.11241838134433</v>
      </c>
      <c r="K105" s="129">
        <f t="shared" ca="1" si="47"/>
        <v>147.2493728881858</v>
      </c>
      <c r="L105" s="129">
        <f t="shared" ca="1" si="48"/>
        <v>236.28561048235949</v>
      </c>
      <c r="M105" s="130">
        <f ca="1">VLOOKUP($B105,'Generated data'!$A$14:$J$23,8,FALSE)*(1+((RAND()*0.4)-0.2))</f>
        <v>716.12006390850536</v>
      </c>
      <c r="N105" s="129">
        <f t="shared" ca="1" si="49"/>
        <v>828.06268513098451</v>
      </c>
      <c r="O105" s="132">
        <v>705</v>
      </c>
      <c r="P105" s="132">
        <v>554</v>
      </c>
      <c r="Q105" s="130">
        <f ca="1">VLOOKUP($B105,'Generated data'!$A$14:$J$23,9,FALSE)*(1+((RAND()*0.4)-0.2))</f>
        <v>179.00531125676216</v>
      </c>
      <c r="R105" s="130">
        <f ca="1">VLOOKUP($B105,'Generated data'!$A$14:$J$23,10,FALSE)*(1+((RAND()*0.4)-0.2))</f>
        <v>119.66357426986642</v>
      </c>
      <c r="S105" s="153"/>
      <c r="T105" s="144">
        <f ca="1">IF(Cockpit_monthly!$H$3=2,($V$5*($V$2+$V$3*(I105/$V$6)+$V$4*(M105/$V$7)))*'Generated data'!$B$6,$V$5*($V$2+$V$3*(I105/$V$6)+$V$4*(M105/$V$7)))</f>
        <v>120.50140047069753</v>
      </c>
      <c r="U105" s="144">
        <f t="shared" si="36"/>
        <v>110</v>
      </c>
      <c r="V105" s="144">
        <f t="shared" si="37"/>
        <v>230</v>
      </c>
      <c r="W105" s="144">
        <f t="shared" ca="1" si="38"/>
        <v>-24.145096776757455</v>
      </c>
      <c r="X105" s="143"/>
      <c r="Z105" s="46">
        <f t="shared" ca="1" si="50"/>
        <v>115.35235297616991</v>
      </c>
      <c r="AA105" s="46"/>
      <c r="AB105" s="46"/>
      <c r="AC105" s="46">
        <f t="shared" ca="1" si="39"/>
        <v>101.76006540517442</v>
      </c>
      <c r="AE105" s="46">
        <f t="shared" ca="1" si="51"/>
        <v>106.95487647817014</v>
      </c>
      <c r="AF105" s="46"/>
      <c r="AG105" s="46"/>
      <c r="AH105" s="46">
        <f t="shared" ca="1" si="40"/>
        <v>-10.598572784230058</v>
      </c>
      <c r="AJ105" s="25"/>
      <c r="AK105" s="162">
        <f ca="1">IF(Cockpit_monthly!$H$3=2,($AM$5*($AM$2+$AM$3*(K105/$AM$6)+$AM$4*(N105/$AM$7)))*'Generated data'!$B$6,$AM$5*($AM$2+$AM$3*(K105/$AM$6)+$AM$4*(N105/$AM$7)))</f>
        <v>118.6769413941897</v>
      </c>
      <c r="AL105" s="162">
        <f t="shared" si="41"/>
        <v>110</v>
      </c>
      <c r="AM105" s="162">
        <f t="shared" si="42"/>
        <v>230</v>
      </c>
      <c r="AN105" s="162">
        <f t="shared" ca="1" si="43"/>
        <v>-22.32063770024962</v>
      </c>
      <c r="AO105" s="161"/>
      <c r="AQ105" s="153"/>
      <c r="AR105" s="144">
        <f ca="1">IF(Cockpit_monthly!$H$3=2,($AS$5*($AS$2+$AS$3*(J105/$AS$6)+$AS$4*(M105/$AS$7)+$AU$2*Q105/$AU$5+$AU$3*(1-(R105/$AU$6))))*'Generated data'!$B$6,$AS$5*($AS$2+$AS$3*(J105/$AS$6)+$AS$4*(M105/$AS$7)+$AU$2*Q105/$AU$5+$AU$3*(1-(R105/$AU$6))))</f>
        <v>114.60178035739324</v>
      </c>
      <c r="AS105" s="144">
        <f t="shared" si="44"/>
        <v>110</v>
      </c>
      <c r="AT105" s="144">
        <f t="shared" si="45"/>
        <v>230</v>
      </c>
      <c r="AU105" s="144">
        <f t="shared" ca="1" si="46"/>
        <v>-18.245476663453161</v>
      </c>
      <c r="AV105" s="143"/>
    </row>
    <row r="106" spans="1:48">
      <c r="A106" s="131" t="str">
        <f t="shared" si="35"/>
        <v>Q3 2029</v>
      </c>
      <c r="B106" s="40">
        <v>2029</v>
      </c>
      <c r="C106" s="40">
        <v>3</v>
      </c>
      <c r="D106" s="40">
        <v>9</v>
      </c>
      <c r="E106" s="130">
        <f ca="1">IF(Cockpit_monthly!$H$3=2,(VLOOKUP(B106,'Generated data'!$A$14:$J$23,2,FALSE)*(1+((RAND()*0.4)-0.2)))*'Generated data'!$B$6,VLOOKUP(B106,'Generated data'!$A$14:$J$23,2,FALSE)*(1+((RAND()*0.4)-0.2)))</f>
        <v>86.886419261143601</v>
      </c>
      <c r="F106" s="130">
        <f ca="1">VLOOKUP(B106,'Generated data'!$A$14:$J$23,3,FALSE)*(1+((RAND()*0.4)-0.2))</f>
        <v>93.966831795062518</v>
      </c>
      <c r="G106" s="132">
        <v>143.16999999999999</v>
      </c>
      <c r="H106" s="130">
        <f ca="1">VLOOKUP($B106,'Generated data'!$A$14:$J$23,5,FALSE)*(1+((RAND()*0.4)-0.2))</f>
        <v>158.66993668757439</v>
      </c>
      <c r="I106" s="130">
        <f ca="1">VLOOKUP($B106,'Generated data'!$A$14:$J$23,5,FALSE)*(1+((RAND()*0.4)-0.2))</f>
        <v>124.88747842602424</v>
      </c>
      <c r="J106" s="130">
        <f ca="1">VLOOKUP($B106,'Generated data'!$A$14:$J$23,7,FALSE)*(1+((RAND()*0.4)-0.2))</f>
        <v>257.24881763159192</v>
      </c>
      <c r="K106" s="129">
        <f t="shared" ca="1" si="47"/>
        <v>147.30219583408203</v>
      </c>
      <c r="L106" s="129">
        <f t="shared" ca="1" si="48"/>
        <v>235.31329522269007</v>
      </c>
      <c r="M106" s="130">
        <f ca="1">VLOOKUP($B106,'Generated data'!$A$14:$J$23,8,FALSE)*(1+((RAND()*0.4)-0.2))</f>
        <v>949.31281651136226</v>
      </c>
      <c r="N106" s="129">
        <f t="shared" ca="1" si="49"/>
        <v>779.90500237252263</v>
      </c>
      <c r="O106" s="132">
        <v>703.07</v>
      </c>
      <c r="P106" s="132">
        <v>552.07000000000005</v>
      </c>
      <c r="Q106" s="130">
        <f ca="1">VLOOKUP($B106,'Generated data'!$A$14:$J$23,9,FALSE)*(1+((RAND()*0.4)-0.2))</f>
        <v>147.26655850111246</v>
      </c>
      <c r="R106" s="130">
        <f ca="1">VLOOKUP($B106,'Generated data'!$A$14:$J$23,10,FALSE)*(1+((RAND()*0.4)-0.2))</f>
        <v>146.59924995234806</v>
      </c>
      <c r="S106" s="153"/>
      <c r="T106" s="144">
        <f ca="1">IF(Cockpit_monthly!$H$3=2,($V$5*($V$2+$V$3*(I106/$V$6)+$V$4*(M106/$V$7)))*'Generated data'!$B$6,$V$5*($V$2+$V$3*(I106/$V$6)+$V$4*(M106/$V$7)))</f>
        <v>129.33716594716353</v>
      </c>
      <c r="U106" s="144">
        <f t="shared" si="36"/>
        <v>110</v>
      </c>
      <c r="V106" s="144">
        <f t="shared" si="37"/>
        <v>230</v>
      </c>
      <c r="W106" s="144">
        <f t="shared" ca="1" si="38"/>
        <v>-42.450746686019926</v>
      </c>
      <c r="X106" s="143"/>
      <c r="Z106" s="46">
        <f t="shared" ca="1" si="50"/>
        <v>110.99328606199077</v>
      </c>
      <c r="AA106" s="46"/>
      <c r="AB106" s="46"/>
      <c r="AC106" s="46">
        <f t="shared" ca="1" si="39"/>
        <v>146.25553156960115</v>
      </c>
      <c r="AE106" s="46">
        <f t="shared" ca="1" si="51"/>
        <v>105.95161131343134</v>
      </c>
      <c r="AF106" s="46"/>
      <c r="AG106" s="46"/>
      <c r="AH106" s="46">
        <f t="shared" ca="1" si="40"/>
        <v>-19.065192052287742</v>
      </c>
      <c r="AJ106" s="25"/>
      <c r="AK106" s="162">
        <f ca="1">IF(Cockpit_monthly!$H$3=2,($AM$5*($AM$2+$AM$3*(K106/$AM$6)+$AM$4*(N106/$AM$7)))*'Generated data'!$B$6,$AM$5*($AM$2+$AM$3*(K106/$AM$6)+$AM$4*(N106/$AM$7)))</f>
        <v>117.62194200738706</v>
      </c>
      <c r="AL106" s="162">
        <f t="shared" si="41"/>
        <v>110</v>
      </c>
      <c r="AM106" s="162">
        <f t="shared" si="42"/>
        <v>230</v>
      </c>
      <c r="AN106" s="162">
        <f t="shared" ca="1" si="43"/>
        <v>-30.735522746243461</v>
      </c>
      <c r="AO106" s="161"/>
      <c r="AQ106" s="153"/>
      <c r="AR106" s="144">
        <f ca="1">IF(Cockpit_monthly!$H$3=2,($AS$5*($AS$2+$AS$3*(J106/$AS$6)+$AS$4*(M106/$AS$7)+$AU$2*Q106/$AU$5+$AU$3*(1-(R106/$AU$6))))*'Generated data'!$B$6,$AS$5*($AS$2+$AS$3*(J106/$AS$6)+$AS$4*(M106/$AS$7)+$AU$2*Q106/$AU$5+$AU$3*(1-(R106/$AU$6))))</f>
        <v>123.03428777144528</v>
      </c>
      <c r="AS106" s="144">
        <f t="shared" si="44"/>
        <v>110</v>
      </c>
      <c r="AT106" s="144">
        <f t="shared" si="45"/>
        <v>230</v>
      </c>
      <c r="AU106" s="144">
        <f t="shared" ca="1" si="46"/>
        <v>-36.147868510301677</v>
      </c>
      <c r="AV106" s="143"/>
    </row>
    <row r="107" spans="1:48">
      <c r="A107" s="131" t="str">
        <f t="shared" si="35"/>
        <v>Q4 2029</v>
      </c>
      <c r="B107" s="40">
        <v>2029</v>
      </c>
      <c r="C107" s="40">
        <v>4</v>
      </c>
      <c r="D107" s="40">
        <v>10</v>
      </c>
      <c r="E107" s="130">
        <f ca="1">IF(Cockpit_monthly!$H$3=2,(VLOOKUP(B107,'Generated data'!$A$14:$J$23,2,FALSE)*(1+((RAND()*0.4)-0.2)))*'Generated data'!$B$6,VLOOKUP(B107,'Generated data'!$A$14:$J$23,2,FALSE)*(1+((RAND()*0.4)-0.2)))</f>
        <v>85.215648636388337</v>
      </c>
      <c r="F107" s="130">
        <f ca="1">VLOOKUP(B107,'Generated data'!$A$14:$J$23,3,FALSE)*(1+((RAND()*0.4)-0.2))</f>
        <v>91.749554431559631</v>
      </c>
      <c r="G107" s="132">
        <v>143.16999999999999</v>
      </c>
      <c r="H107" s="130">
        <f ca="1">VLOOKUP($B107,'Generated data'!$A$14:$J$23,5,FALSE)*(1+((RAND()*0.4)-0.2))</f>
        <v>112.82552855543049</v>
      </c>
      <c r="I107" s="130">
        <f ca="1">VLOOKUP($B107,'Generated data'!$A$14:$J$23,5,FALSE)*(1+((RAND()*0.4)-0.2))</f>
        <v>156.45494240086492</v>
      </c>
      <c r="J107" s="130">
        <f ca="1">VLOOKUP($B107,'Generated data'!$A$14:$J$23,7,FALSE)*(1+((RAND()*0.4)-0.2))</f>
        <v>224.35306270990409</v>
      </c>
      <c r="K107" s="129">
        <f t="shared" ca="1" si="47"/>
        <v>142.30896755639131</v>
      </c>
      <c r="L107" s="129">
        <f t="shared" ca="1" si="48"/>
        <v>233.76670642007153</v>
      </c>
      <c r="M107" s="130">
        <f ca="1">VLOOKUP($B107,'Generated data'!$A$14:$J$23,8,FALSE)*(1+((RAND()*0.4)-0.2))</f>
        <v>713.86514579854725</v>
      </c>
      <c r="N107" s="129">
        <f t="shared" ca="1" si="49"/>
        <v>843.96164020821368</v>
      </c>
      <c r="O107" s="132">
        <v>703</v>
      </c>
      <c r="P107" s="132">
        <v>552</v>
      </c>
      <c r="Q107" s="130">
        <f ca="1">VLOOKUP($B107,'Generated data'!$A$14:$J$23,9,FALSE)*(1+((RAND()*0.4)-0.2))</f>
        <v>150.07588073332977</v>
      </c>
      <c r="R107" s="130">
        <f ca="1">VLOOKUP($B107,'Generated data'!$A$14:$J$23,10,FALSE)*(1+((RAND()*0.4)-0.2))</f>
        <v>105.00311800320772</v>
      </c>
      <c r="S107" s="153"/>
      <c r="T107" s="144">
        <f ca="1">IF(Cockpit_monthly!$H$3=2,($V$5*($V$2+$V$3*(I107/$V$6)+$V$4*(M107/$V$7)))*'Generated data'!$B$6,$V$5*($V$2+$V$3*(I107/$V$6)+$V$4*(M107/$V$7)))</f>
        <v>121.64856154136311</v>
      </c>
      <c r="U107" s="144">
        <f t="shared" si="36"/>
        <v>110</v>
      </c>
      <c r="V107" s="144">
        <f t="shared" si="37"/>
        <v>230</v>
      </c>
      <c r="W107" s="144">
        <f t="shared" ca="1" si="38"/>
        <v>-36.432912904974771</v>
      </c>
      <c r="X107" s="143"/>
      <c r="Z107" s="46">
        <f t="shared" ca="1" si="50"/>
        <v>119.00348537868111</v>
      </c>
      <c r="AA107" s="46"/>
      <c r="AB107" s="46"/>
      <c r="AC107" s="46">
        <f t="shared" ca="1" si="39"/>
        <v>105.34957733122299</v>
      </c>
      <c r="AE107" s="46">
        <f t="shared" ca="1" si="51"/>
        <v>107.68502183204757</v>
      </c>
      <c r="AF107" s="46"/>
      <c r="AG107" s="46"/>
      <c r="AH107" s="46">
        <f t="shared" ca="1" si="40"/>
        <v>-22.46937319565923</v>
      </c>
      <c r="AJ107" s="25"/>
      <c r="AK107" s="162">
        <f ca="1">IF(Cockpit_monthly!$H$3=2,($AM$5*($AM$2+$AM$3*(K107/$AM$6)+$AM$4*(N107/$AM$7)))*'Generated data'!$B$6,$AM$5*($AM$2+$AM$3*(K107/$AM$6)+$AM$4*(N107/$AM$7)))</f>
        <v>118.60868410858305</v>
      </c>
      <c r="AL107" s="162">
        <f t="shared" si="41"/>
        <v>110</v>
      </c>
      <c r="AM107" s="162">
        <f t="shared" si="42"/>
        <v>230</v>
      </c>
      <c r="AN107" s="162">
        <f t="shared" ca="1" si="43"/>
        <v>-33.393035472194711</v>
      </c>
      <c r="AO107" s="161"/>
      <c r="AQ107" s="153"/>
      <c r="AR107" s="144">
        <f ca="1">IF(Cockpit_monthly!$H$3=2,($AS$5*($AS$2+$AS$3*(J107/$AS$6)+$AS$4*(M107/$AS$7)+$AU$2*Q107/$AU$5+$AU$3*(1-(R107/$AU$6))))*'Generated data'!$B$6,$AS$5*($AS$2+$AS$3*(J107/$AS$6)+$AS$4*(M107/$AS$7)+$AU$2*Q107/$AU$5+$AU$3*(1-(R107/$AU$6))))</f>
        <v>114.91288571656558</v>
      </c>
      <c r="AS107" s="144">
        <f t="shared" si="44"/>
        <v>110</v>
      </c>
      <c r="AT107" s="144">
        <f t="shared" si="45"/>
        <v>230</v>
      </c>
      <c r="AU107" s="144">
        <f t="shared" ca="1" si="46"/>
        <v>-29.697237080177246</v>
      </c>
      <c r="AV107" s="143"/>
    </row>
    <row r="108" spans="1:48">
      <c r="A108" s="131" t="str">
        <f t="shared" si="35"/>
        <v>Q4 2029</v>
      </c>
      <c r="B108" s="40">
        <v>2029</v>
      </c>
      <c r="C108" s="40">
        <v>4</v>
      </c>
      <c r="D108" s="40">
        <v>11</v>
      </c>
      <c r="E108" s="130">
        <f ca="1">IF(Cockpit_monthly!$H$3=2,(VLOOKUP(B108,'Generated data'!$A$14:$J$23,2,FALSE)*(1+((RAND()*0.4)-0.2)))*'Generated data'!$B$6,VLOOKUP(B108,'Generated data'!$A$14:$J$23,2,FALSE)*(1+((RAND()*0.4)-0.2)))</f>
        <v>84.382469296043851</v>
      </c>
      <c r="F108" s="130">
        <f ca="1">VLOOKUP(B108,'Generated data'!$A$14:$J$23,3,FALSE)*(1+((RAND()*0.4)-0.2))</f>
        <v>82.924646729075121</v>
      </c>
      <c r="G108" s="132">
        <v>143.16999999999999</v>
      </c>
      <c r="H108" s="130">
        <f ca="1">VLOOKUP($B108,'Generated data'!$A$14:$J$23,5,FALSE)*(1+((RAND()*0.4)-0.2))</f>
        <v>124.94641336976859</v>
      </c>
      <c r="I108" s="130">
        <f ca="1">VLOOKUP($B108,'Generated data'!$A$14:$J$23,5,FALSE)*(1+((RAND()*0.4)-0.2))</f>
        <v>153.95438777856128</v>
      </c>
      <c r="J108" s="130">
        <f ca="1">VLOOKUP($B108,'Generated data'!$A$14:$J$23,7,FALSE)*(1+((RAND()*0.4)-0.2))</f>
        <v>219.58150862562903</v>
      </c>
      <c r="K108" s="129">
        <f t="shared" ca="1" si="47"/>
        <v>141.02248256756999</v>
      </c>
      <c r="L108" s="129">
        <f t="shared" ca="1" si="48"/>
        <v>232.90476624094677</v>
      </c>
      <c r="M108" s="130">
        <f ca="1">VLOOKUP($B108,'Generated data'!$A$14:$J$23,8,FALSE)*(1+((RAND()*0.4)-0.2))</f>
        <v>664.29563602925634</v>
      </c>
      <c r="N108" s="129">
        <f t="shared" ca="1" si="49"/>
        <v>793.09934207280492</v>
      </c>
      <c r="O108" s="132">
        <v>705.07</v>
      </c>
      <c r="P108" s="132">
        <v>554.07000000000005</v>
      </c>
      <c r="Q108" s="130">
        <f ca="1">VLOOKUP($B108,'Generated data'!$A$14:$J$23,9,FALSE)*(1+((RAND()*0.4)-0.2))</f>
        <v>151.19910633666805</v>
      </c>
      <c r="R108" s="130">
        <f ca="1">VLOOKUP($B108,'Generated data'!$A$14:$J$23,10,FALSE)*(1+((RAND()*0.4)-0.2))</f>
        <v>130.75487931723393</v>
      </c>
      <c r="S108" s="153"/>
      <c r="T108" s="144">
        <f ca="1">IF(Cockpit_monthly!$H$3=2,($V$5*($V$2+$V$3*(I108/$V$6)+$V$4*(M108/$V$7)))*'Generated data'!$B$6,$V$5*($V$2+$V$3*(I108/$V$6)+$V$4*(M108/$V$7)))</f>
        <v>119.2559177203963</v>
      </c>
      <c r="U108" s="144">
        <f t="shared" si="36"/>
        <v>110</v>
      </c>
      <c r="V108" s="144">
        <f t="shared" si="37"/>
        <v>230</v>
      </c>
      <c r="W108" s="144">
        <f t="shared" ca="1" si="38"/>
        <v>-34.873448424352446</v>
      </c>
      <c r="X108" s="143"/>
      <c r="Z108" s="46">
        <f t="shared" ca="1" si="50"/>
        <v>118.4598092053271</v>
      </c>
      <c r="AA108" s="46"/>
      <c r="AB108" s="46"/>
      <c r="AC108" s="46">
        <f t="shared" ca="1" si="39"/>
        <v>101.12169942030192</v>
      </c>
      <c r="AE108" s="46">
        <f t="shared" ca="1" si="51"/>
        <v>107.63029132782087</v>
      </c>
      <c r="AF108" s="46"/>
      <c r="AG108" s="46"/>
      <c r="AH108" s="46">
        <f t="shared" ca="1" si="40"/>
        <v>-23.247822031777019</v>
      </c>
      <c r="AJ108" s="25"/>
      <c r="AK108" s="162">
        <f ca="1">IF(Cockpit_monthly!$H$3=2,($AM$5*($AM$2+$AM$3*(K108/$AM$6)+$AM$4*(N108/$AM$7)))*'Generated data'!$B$6,$AM$5*($AM$2+$AM$3*(K108/$AM$6)+$AM$4*(N108/$AM$7)))</f>
        <v>117.38085712747304</v>
      </c>
      <c r="AL108" s="162">
        <f t="shared" si="41"/>
        <v>110</v>
      </c>
      <c r="AM108" s="162">
        <f t="shared" si="42"/>
        <v>230</v>
      </c>
      <c r="AN108" s="162">
        <f t="shared" ca="1" si="43"/>
        <v>-32.998387831429184</v>
      </c>
      <c r="AO108" s="161"/>
      <c r="AQ108" s="153"/>
      <c r="AR108" s="144">
        <f ca="1">IF(Cockpit_monthly!$H$3=2,($AS$5*($AS$2+$AS$3*(J108/$AS$6)+$AS$4*(M108/$AS$7)+$AU$2*Q108/$AU$5+$AU$3*(1-(R108/$AU$6))))*'Generated data'!$B$6,$AS$5*($AS$2+$AS$3*(J108/$AS$6)+$AS$4*(M108/$AS$7)+$AU$2*Q108/$AU$5+$AU$3*(1-(R108/$AU$6))))</f>
        <v>110.39508537671099</v>
      </c>
      <c r="AS108" s="144">
        <f t="shared" si="44"/>
        <v>110</v>
      </c>
      <c r="AT108" s="144">
        <f t="shared" si="45"/>
        <v>230</v>
      </c>
      <c r="AU108" s="144">
        <f t="shared" ca="1" si="46"/>
        <v>-26.012616080667144</v>
      </c>
      <c r="AV108" s="143"/>
    </row>
    <row r="109" spans="1:48">
      <c r="A109" s="131" t="str">
        <f t="shared" si="35"/>
        <v>Q4 2029</v>
      </c>
      <c r="B109" s="40">
        <v>2029</v>
      </c>
      <c r="C109" s="40">
        <v>4</v>
      </c>
      <c r="D109" s="40">
        <v>12</v>
      </c>
      <c r="E109" s="130">
        <f ca="1">IF(Cockpit_monthly!$H$3=2,(VLOOKUP(B109,'Generated data'!$A$14:$J$23,2,FALSE)*(1+((RAND()*0.4)-0.2)))*'Generated data'!$B$6,VLOOKUP(B109,'Generated data'!$A$14:$J$23,2,FALSE)*(1+((RAND()*0.4)-0.2)))</f>
        <v>91.027461185152873</v>
      </c>
      <c r="F109" s="130">
        <f ca="1">VLOOKUP(B109,'Generated data'!$A$14:$J$23,3,FALSE)*(1+((RAND()*0.4)-0.2))</f>
        <v>79.502252132516105</v>
      </c>
      <c r="G109" s="132">
        <v>143.16999999999999</v>
      </c>
      <c r="H109" s="130">
        <f ca="1">VLOOKUP($B109,'Generated data'!$A$14:$J$23,5,FALSE)*(1+((RAND()*0.4)-0.2))</f>
        <v>115.92917830417397</v>
      </c>
      <c r="I109" s="130">
        <f ca="1">VLOOKUP($B109,'Generated data'!$A$14:$J$23,5,FALSE)*(1+((RAND()*0.4)-0.2))</f>
        <v>132.17528587351671</v>
      </c>
      <c r="J109" s="130">
        <f ca="1">VLOOKUP($B109,'Generated data'!$A$14:$J$23,7,FALSE)*(1+((RAND()*0.4)-0.2))</f>
        <v>225.09704040374405</v>
      </c>
      <c r="K109" s="129">
        <f t="shared" ca="1" si="47"/>
        <v>145.09893620181683</v>
      </c>
      <c r="L109" s="129">
        <f t="shared" ca="1" si="48"/>
        <v>233.72779632237499</v>
      </c>
      <c r="M109" s="130">
        <f ca="1">VLOOKUP($B109,'Generated data'!$A$14:$J$23,8,FALSE)*(1+((RAND()*0.4)-0.2))</f>
        <v>907.04418987052361</v>
      </c>
      <c r="N109" s="129">
        <f t="shared" ca="1" si="49"/>
        <v>775.82453277972206</v>
      </c>
      <c r="O109" s="132">
        <v>709</v>
      </c>
      <c r="P109" s="132">
        <v>558</v>
      </c>
      <c r="Q109" s="130">
        <f ca="1">VLOOKUP($B109,'Generated data'!$A$14:$J$23,9,FALSE)*(1+((RAND()*0.4)-0.2))</f>
        <v>136.10432796286278</v>
      </c>
      <c r="R109" s="130">
        <f ca="1">VLOOKUP($B109,'Generated data'!$A$14:$J$23,10,FALSE)*(1+((RAND()*0.4)-0.2))</f>
        <v>138.60152303128561</v>
      </c>
      <c r="S109" s="153"/>
      <c r="T109" s="144">
        <f ca="1">IF(Cockpit_monthly!$H$3=2,($V$5*($V$2+$V$3*(I109/$V$6)+$V$4*(M109/$V$7)))*'Generated data'!$B$6,$V$5*($V$2+$V$3*(I109/$V$6)+$V$4*(M109/$V$7)))</f>
        <v>128.09400700513905</v>
      </c>
      <c r="U109" s="144">
        <f t="shared" si="36"/>
        <v>110</v>
      </c>
      <c r="V109" s="144">
        <f t="shared" si="37"/>
        <v>230</v>
      </c>
      <c r="W109" s="144">
        <f t="shared" ca="1" si="38"/>
        <v>-37.066545819986175</v>
      </c>
      <c r="X109" s="143"/>
      <c r="Z109" s="46">
        <f t="shared" ca="1" si="50"/>
        <v>113.1041879525081</v>
      </c>
      <c r="AA109" s="46"/>
      <c r="AB109" s="46"/>
      <c r="AC109" s="46">
        <f t="shared" ca="1" si="39"/>
        <v>111.99285245123595</v>
      </c>
      <c r="AE109" s="46">
        <f t="shared" ca="1" si="51"/>
        <v>106.58964072304342</v>
      </c>
      <c r="AF109" s="46"/>
      <c r="AG109" s="46"/>
      <c r="AH109" s="46">
        <f t="shared" ca="1" si="40"/>
        <v>-15.562179537890543</v>
      </c>
      <c r="AJ109" s="25"/>
      <c r="AK109" s="162">
        <f ca="1">IF(Cockpit_monthly!$H$3=2,($AM$5*($AM$2+$AM$3*(K109/$AM$6)+$AM$4*(N109/$AM$7)))*'Generated data'!$B$6,$AM$5*($AM$2+$AM$3*(K109/$AM$6)+$AM$4*(N109/$AM$7)))</f>
        <v>117.34574201515379</v>
      </c>
      <c r="AL109" s="162">
        <f t="shared" si="41"/>
        <v>110</v>
      </c>
      <c r="AM109" s="162">
        <f t="shared" si="42"/>
        <v>230</v>
      </c>
      <c r="AN109" s="162">
        <f t="shared" ca="1" si="43"/>
        <v>-26.318280830000916</v>
      </c>
      <c r="AO109" s="161"/>
      <c r="AQ109" s="153"/>
      <c r="AR109" s="144">
        <f ca="1">IF(Cockpit_monthly!$H$3=2,($AS$5*($AS$2+$AS$3*(J109/$AS$6)+$AS$4*(M109/$AS$7)+$AU$2*Q109/$AU$5+$AU$3*(1-(R109/$AU$6))))*'Generated data'!$B$6,$AS$5*($AS$2+$AS$3*(J109/$AS$6)+$AS$4*(M109/$AS$7)+$AU$2*Q109/$AU$5+$AU$3*(1-(R109/$AU$6))))</f>
        <v>120.05241524090469</v>
      </c>
      <c r="AS109" s="144">
        <f t="shared" si="44"/>
        <v>110</v>
      </c>
      <c r="AT109" s="144">
        <f t="shared" si="45"/>
        <v>230</v>
      </c>
      <c r="AU109" s="144">
        <f t="shared" ca="1" si="46"/>
        <v>-29.02495405575182</v>
      </c>
      <c r="AV109" s="143"/>
    </row>
    <row r="110" spans="1:48">
      <c r="A110" s="131" t="str">
        <f t="shared" ref="A110:A141" si="52">_xlfn.CONCAT("Q",C110," ",B110)</f>
        <v>Q1 2030</v>
      </c>
      <c r="B110" s="40">
        <v>2030</v>
      </c>
      <c r="C110" s="40">
        <v>1</v>
      </c>
      <c r="D110" s="40">
        <v>1</v>
      </c>
      <c r="E110" s="130">
        <f ca="1">IF(Cockpit_monthly!$H$3=2,(VLOOKUP(B110,'Generated data'!$A$14:$J$23,2,FALSE)*(1+((RAND()*0.4)-0.2)))*'Generated data'!$B$6,VLOOKUP(B110,'Generated data'!$A$14:$J$23,2,FALSE)*(1+((RAND()*0.4)-0.2)))</f>
        <v>106.13479025819763</v>
      </c>
      <c r="F110" s="130">
        <f ca="1">VLOOKUP(B110,'Generated data'!$A$14:$J$23,3,FALSE)*(1+((RAND()*0.4)-0.2))</f>
        <v>89.031279807067335</v>
      </c>
      <c r="G110" s="132">
        <v>143.16999999999999</v>
      </c>
      <c r="H110" s="130">
        <f ca="1">VLOOKUP($B110,'Generated data'!$A$14:$J$23,5,FALSE)*(1+((RAND()*0.4)-0.2))</f>
        <v>144.29028184171511</v>
      </c>
      <c r="I110" s="130">
        <f ca="1">VLOOKUP($B110,'Generated data'!$A$14:$J$23,5,FALSE)*(1+((RAND()*0.4)-0.2))</f>
        <v>134.67621621461024</v>
      </c>
      <c r="J110" s="130">
        <f ca="1">VLOOKUP($B110,'Generated data'!$A$14:$J$23,7,FALSE)*(1+((RAND()*0.4)-0.2))</f>
        <v>255.40837647221414</v>
      </c>
      <c r="K110" s="129">
        <f t="shared" ca="1" si="47"/>
        <v>147.52820535098098</v>
      </c>
      <c r="L110" s="129">
        <f t="shared" ca="1" si="48"/>
        <v>223.01053724642574</v>
      </c>
      <c r="M110" s="130">
        <f ca="1">VLOOKUP($B110,'Generated data'!$A$14:$J$23,8,FALSE)*(1+((RAND()*0.4)-0.2))</f>
        <v>639.23295417853035</v>
      </c>
      <c r="N110" s="129">
        <f t="shared" ca="1" si="49"/>
        <v>761.73499056610899</v>
      </c>
      <c r="O110" s="132">
        <v>714</v>
      </c>
      <c r="P110" s="132">
        <v>563</v>
      </c>
      <c r="Q110" s="130">
        <f ca="1">VLOOKUP($B110,'Generated data'!$A$14:$J$23,9,FALSE)*(1+((RAND()*0.4)-0.2))</f>
        <v>202.96606945463373</v>
      </c>
      <c r="R110" s="130">
        <f ca="1">VLOOKUP($B110,'Generated data'!$A$14:$J$23,10,FALSE)*(1+((RAND()*0.4)-0.2))</f>
        <v>131.02264373446596</v>
      </c>
      <c r="S110" s="153"/>
      <c r="T110" s="144">
        <f ca="1">IF(Cockpit_monthly!$H$3=2,($V$5*($V$2+$V$3*(I110/$V$6)+$V$4*(M110/$V$7)))*'Generated data'!$B$6,$V$5*($V$2+$V$3*(I110/$V$6)+$V$4*(M110/$V$7)))</f>
        <v>116.52192981739927</v>
      </c>
      <c r="U110" s="144">
        <f t="shared" ref="U110:U141" si="53">$V$10</f>
        <v>110</v>
      </c>
      <c r="V110" s="144">
        <f t="shared" ref="V110:V141" si="54">$V$11</f>
        <v>230</v>
      </c>
      <c r="W110" s="144">
        <f t="shared" ref="W110:W141" ca="1" si="55">E110-T110</f>
        <v>-10.387139559201643</v>
      </c>
      <c r="X110" s="143"/>
      <c r="Z110" s="46">
        <f t="shared" ca="1" si="50"/>
        <v>113.95903950063183</v>
      </c>
      <c r="AA110" s="46"/>
      <c r="AB110" s="46"/>
      <c r="AC110" s="46">
        <f t="shared" ref="AC110:AC141" ca="1" si="56">J110-Z110</f>
        <v>141.44933697158231</v>
      </c>
      <c r="AE110" s="46">
        <f t="shared" ca="1" si="51"/>
        <v>106.92719189180356</v>
      </c>
      <c r="AF110" s="46"/>
      <c r="AG110" s="46"/>
      <c r="AH110" s="46">
        <f t="shared" ref="AH110:AH141" ca="1" si="57">E110-AE110</f>
        <v>-0.79240163360593385</v>
      </c>
      <c r="AJ110" s="25"/>
      <c r="AK110" s="162">
        <f ca="1">IF(Cockpit_monthly!$H$3=2,($AM$5*($AM$2+$AM$3*(K110/$AM$6)+$AM$4*(N110/$AM$7)))*'Generated data'!$B$6,$AM$5*($AM$2+$AM$3*(K110/$AM$6)+$AM$4*(N110/$AM$7)))</f>
        <v>117.24132562984509</v>
      </c>
      <c r="AL110" s="162">
        <f t="shared" ref="AL110:AL141" si="58">$AM$10</f>
        <v>110</v>
      </c>
      <c r="AM110" s="162">
        <f t="shared" ref="AM110:AM141" si="59">$AM$11</f>
        <v>230</v>
      </c>
      <c r="AN110" s="162">
        <f t="shared" ref="AN110:AN141" ca="1" si="60">E110-AK110</f>
        <v>-11.106535371647468</v>
      </c>
      <c r="AO110" s="161"/>
      <c r="AQ110" s="153"/>
      <c r="AR110" s="144">
        <f ca="1">IF(Cockpit_monthly!$H$3=2,($AS$5*($AS$2+$AS$3*(J110/$AS$6)+$AS$4*(M110/$AS$7)+$AU$2*Q110/$AU$5+$AU$3*(1-(R110/$AU$6))))*'Generated data'!$B$6,$AS$5*($AS$2+$AS$3*(J110/$AS$6)+$AS$4*(M110/$AS$7)+$AU$2*Q110/$AU$5+$AU$3*(1-(R110/$AU$6))))</f>
        <v>112.81912460982184</v>
      </c>
      <c r="AS110" s="144">
        <f t="shared" ref="AS110:AS141" si="61">$AS$10</f>
        <v>110</v>
      </c>
      <c r="AT110" s="144">
        <f t="shared" ref="AT110:AT141" si="62">$AS$11</f>
        <v>230</v>
      </c>
      <c r="AU110" s="144">
        <f t="shared" ref="AU110:AU141" ca="1" si="63">E110-AR110</f>
        <v>-6.6843343516242157</v>
      </c>
      <c r="AV110" s="143"/>
    </row>
    <row r="111" spans="1:48">
      <c r="A111" s="131" t="str">
        <f t="shared" si="52"/>
        <v>Q1 2030</v>
      </c>
      <c r="B111" s="40">
        <v>2030</v>
      </c>
      <c r="C111" s="40">
        <v>1</v>
      </c>
      <c r="D111" s="40">
        <v>2</v>
      </c>
      <c r="E111" s="130">
        <f ca="1">IF(Cockpit_monthly!$H$3=2,(VLOOKUP(B111,'Generated data'!$A$14:$J$23,2,FALSE)*(1+((RAND()*0.4)-0.2)))*'Generated data'!$B$6,VLOOKUP(B111,'Generated data'!$A$14:$J$23,2,FALSE)*(1+((RAND()*0.4)-0.2)))</f>
        <v>106.64970726447181</v>
      </c>
      <c r="F111" s="130">
        <f ca="1">VLOOKUP(B111,'Generated data'!$A$14:$J$23,3,FALSE)*(1+((RAND()*0.4)-0.2))</f>
        <v>106.23653834360904</v>
      </c>
      <c r="G111" s="132">
        <v>143.16999999999999</v>
      </c>
      <c r="H111" s="130">
        <f ca="1">VLOOKUP($B111,'Generated data'!$A$14:$J$23,5,FALSE)*(1+((RAND()*0.4)-0.2))</f>
        <v>142.21846208629717</v>
      </c>
      <c r="I111" s="130">
        <f ca="1">VLOOKUP($B111,'Generated data'!$A$14:$J$23,5,FALSE)*(1+((RAND()*0.4)-0.2))</f>
        <v>160.62963449253971</v>
      </c>
      <c r="J111" s="130">
        <f ca="1">VLOOKUP($B111,'Generated data'!$A$14:$J$23,7,FALSE)*(1+((RAND()*0.4)-0.2))</f>
        <v>301.47462295037491</v>
      </c>
      <c r="K111" s="129">
        <f t="shared" ca="1" si="47"/>
        <v>140.26862995556274</v>
      </c>
      <c r="L111" s="129">
        <f t="shared" ca="1" si="48"/>
        <v>233.36230850052905</v>
      </c>
      <c r="M111" s="130">
        <f ca="1">VLOOKUP($B111,'Generated data'!$A$14:$J$23,8,FALSE)*(1+((RAND()*0.4)-0.2))</f>
        <v>745.67652433571175</v>
      </c>
      <c r="N111" s="129">
        <f t="shared" ca="1" si="49"/>
        <v>736.85759335943669</v>
      </c>
      <c r="O111" s="132">
        <v>719</v>
      </c>
      <c r="P111" s="132">
        <v>568</v>
      </c>
      <c r="Q111" s="130">
        <f ca="1">VLOOKUP($B111,'Generated data'!$A$14:$J$23,9,FALSE)*(1+((RAND()*0.4)-0.2))</f>
        <v>216.84068596300602</v>
      </c>
      <c r="R111" s="130">
        <f ca="1">VLOOKUP($B111,'Generated data'!$A$14:$J$23,10,FALSE)*(1+((RAND()*0.4)-0.2))</f>
        <v>126.54175194179804</v>
      </c>
      <c r="S111" s="153"/>
      <c r="T111" s="144">
        <f ca="1">IF(Cockpit_monthly!$H$3=2,($V$5*($V$2+$V$3*(I111/$V$6)+$V$4*(M111/$V$7)))*'Generated data'!$B$6,$V$5*($V$2+$V$3*(I111/$V$6)+$V$4*(M111/$V$7)))</f>
        <v>123.40150537398623</v>
      </c>
      <c r="U111" s="144">
        <f t="shared" si="53"/>
        <v>110</v>
      </c>
      <c r="V111" s="144">
        <f t="shared" si="54"/>
        <v>230</v>
      </c>
      <c r="W111" s="144">
        <f t="shared" ca="1" si="55"/>
        <v>-16.751798109514411</v>
      </c>
      <c r="X111" s="143"/>
      <c r="Z111" s="46">
        <f t="shared" ca="1" si="50"/>
        <v>120.76721490964471</v>
      </c>
      <c r="AA111" s="46"/>
      <c r="AB111" s="46"/>
      <c r="AC111" s="46">
        <f t="shared" ca="1" si="56"/>
        <v>180.7074080407302</v>
      </c>
      <c r="AE111" s="46">
        <f t="shared" ca="1" si="51"/>
        <v>108.55462989708968</v>
      </c>
      <c r="AF111" s="46"/>
      <c r="AG111" s="46"/>
      <c r="AH111" s="46">
        <f t="shared" ca="1" si="57"/>
        <v>-1.9049226326178683</v>
      </c>
      <c r="AJ111" s="25"/>
      <c r="AK111" s="162">
        <f ca="1">IF(Cockpit_monthly!$H$3=2,($AM$5*($AM$2+$AM$3*(K111/$AM$6)+$AM$4*(N111/$AM$7)))*'Generated data'!$B$6,$AM$5*($AM$2+$AM$3*(K111/$AM$6)+$AM$4*(N111/$AM$7)))</f>
        <v>116.07975112707061</v>
      </c>
      <c r="AL111" s="162">
        <f t="shared" si="58"/>
        <v>110</v>
      </c>
      <c r="AM111" s="162">
        <f t="shared" si="59"/>
        <v>230</v>
      </c>
      <c r="AN111" s="162">
        <f t="shared" ca="1" si="60"/>
        <v>-9.4300438625987937</v>
      </c>
      <c r="AO111" s="161"/>
      <c r="AQ111" s="153"/>
      <c r="AR111" s="144">
        <f ca="1">IF(Cockpit_monthly!$H$3=2,($AS$5*($AS$2+$AS$3*(J111/$AS$6)+$AS$4*(M111/$AS$7)+$AU$2*Q111/$AU$5+$AU$3*(1-(R111/$AU$6))))*'Generated data'!$B$6,$AS$5*($AS$2+$AS$3*(J111/$AS$6)+$AS$4*(M111/$AS$7)+$AU$2*Q111/$AU$5+$AU$3*(1-(R111/$AU$6))))</f>
        <v>120.37582488093447</v>
      </c>
      <c r="AS111" s="144">
        <f t="shared" si="61"/>
        <v>110</v>
      </c>
      <c r="AT111" s="144">
        <f t="shared" si="62"/>
        <v>230</v>
      </c>
      <c r="AU111" s="144">
        <f t="shared" ca="1" si="63"/>
        <v>-13.726117616462659</v>
      </c>
      <c r="AV111" s="143"/>
    </row>
    <row r="112" spans="1:48">
      <c r="A112" s="131" t="str">
        <f t="shared" si="52"/>
        <v>Q1 2030</v>
      </c>
      <c r="B112" s="40">
        <v>2030</v>
      </c>
      <c r="C112" s="40">
        <v>1</v>
      </c>
      <c r="D112" s="40">
        <v>3</v>
      </c>
      <c r="E112" s="130">
        <f ca="1">IF(Cockpit_monthly!$H$3=2,(VLOOKUP(B112,'Generated data'!$A$14:$J$23,2,FALSE)*(1+((RAND()*0.4)-0.2)))*'Generated data'!$B$6,VLOOKUP(B112,'Generated data'!$A$14:$J$23,2,FALSE)*(1+((RAND()*0.4)-0.2)))</f>
        <v>146.91966831300479</v>
      </c>
      <c r="F112" s="130">
        <f ca="1">VLOOKUP(B112,'Generated data'!$A$14:$J$23,3,FALSE)*(1+((RAND()*0.4)-0.2))</f>
        <v>98.196969303641168</v>
      </c>
      <c r="G112" s="132">
        <v>143.16999999999999</v>
      </c>
      <c r="H112" s="130">
        <f ca="1">VLOOKUP($B112,'Generated data'!$A$14:$J$23,5,FALSE)*(1+((RAND()*0.4)-0.2))</f>
        <v>150.87767892167042</v>
      </c>
      <c r="I112" s="130">
        <f ca="1">VLOOKUP($B112,'Generated data'!$A$14:$J$23,5,FALSE)*(1+((RAND()*0.4)-0.2))</f>
        <v>115.41878029298839</v>
      </c>
      <c r="J112" s="130">
        <f ca="1">VLOOKUP($B112,'Generated data'!$A$14:$J$23,7,FALSE)*(1+((RAND()*0.4)-0.2))</f>
        <v>303.83181957375086</v>
      </c>
      <c r="K112" s="129">
        <f t="shared" ca="1" si="47"/>
        <v>142.49371219355555</v>
      </c>
      <c r="L112" s="129">
        <f t="shared" ca="1" si="48"/>
        <v>260.66001327544433</v>
      </c>
      <c r="M112" s="130">
        <f ca="1">VLOOKUP($B112,'Generated data'!$A$14:$J$23,8,FALSE)*(1+((RAND()*0.4)-0.2))</f>
        <v>906.13431997228486</v>
      </c>
      <c r="N112" s="129">
        <f t="shared" ca="1" si="49"/>
        <v>763.98455612825512</v>
      </c>
      <c r="O112" s="132">
        <v>722.93</v>
      </c>
      <c r="P112" s="132">
        <v>571.92999999999995</v>
      </c>
      <c r="Q112" s="130">
        <f ca="1">VLOOKUP($B112,'Generated data'!$A$14:$J$23,9,FALSE)*(1+((RAND()*0.4)-0.2))</f>
        <v>166.2253352209481</v>
      </c>
      <c r="R112" s="130">
        <f ca="1">VLOOKUP($B112,'Generated data'!$A$14:$J$23,10,FALSE)*(1+((RAND()*0.4)-0.2))</f>
        <v>154.84933319015101</v>
      </c>
      <c r="S112" s="153"/>
      <c r="T112" s="144">
        <f ca="1">IF(Cockpit_monthly!$H$3=2,($V$5*($V$2+$V$3*(I112/$V$6)+$V$4*(M112/$V$7)))*'Generated data'!$B$6,$V$5*($V$2+$V$3*(I112/$V$6)+$V$4*(M112/$V$7)))</f>
        <v>126.6361145651103</v>
      </c>
      <c r="U112" s="144">
        <f t="shared" si="53"/>
        <v>110</v>
      </c>
      <c r="V112" s="144">
        <f t="shared" si="54"/>
        <v>230</v>
      </c>
      <c r="W112" s="144">
        <f t="shared" ca="1" si="55"/>
        <v>20.283553747894487</v>
      </c>
      <c r="X112" s="143"/>
      <c r="Z112" s="46">
        <f t="shared" ca="1" si="50"/>
        <v>109.46353345898936</v>
      </c>
      <c r="AA112" s="46"/>
      <c r="AB112" s="46"/>
      <c r="AC112" s="46">
        <f t="shared" ca="1" si="56"/>
        <v>194.3682861147615</v>
      </c>
      <c r="AE112" s="46">
        <f t="shared" ca="1" si="51"/>
        <v>106.22523291611435</v>
      </c>
      <c r="AF112" s="46"/>
      <c r="AG112" s="46"/>
      <c r="AH112" s="46">
        <f t="shared" ca="1" si="57"/>
        <v>40.694435396890441</v>
      </c>
      <c r="AJ112" s="25"/>
      <c r="AK112" s="162">
        <f ca="1">IF(Cockpit_monthly!$H$3=2,($AM$5*($AM$2+$AM$3*(K112/$AM$6)+$AM$4*(N112/$AM$7)))*'Generated data'!$B$6,$AM$5*($AM$2+$AM$3*(K112/$AM$6)+$AM$4*(N112/$AM$7)))</f>
        <v>116.86482049735325</v>
      </c>
      <c r="AL112" s="162">
        <f t="shared" si="58"/>
        <v>110</v>
      </c>
      <c r="AM112" s="162">
        <f t="shared" si="59"/>
        <v>230</v>
      </c>
      <c r="AN112" s="162">
        <f t="shared" ca="1" si="60"/>
        <v>30.054847815651542</v>
      </c>
      <c r="AO112" s="161"/>
      <c r="AQ112" s="153"/>
      <c r="AR112" s="144">
        <f ca="1">IF(Cockpit_monthly!$H$3=2,($AS$5*($AS$2+$AS$3*(J112/$AS$6)+$AS$4*(M112/$AS$7)+$AU$2*Q112/$AU$5+$AU$3*(1-(R112/$AU$6))))*'Generated data'!$B$6,$AS$5*($AS$2+$AS$3*(J112/$AS$6)+$AS$4*(M112/$AS$7)+$AU$2*Q112/$AU$5+$AU$3*(1-(R112/$AU$6))))</f>
        <v>123.15197835580986</v>
      </c>
      <c r="AS112" s="144">
        <f t="shared" si="61"/>
        <v>110</v>
      </c>
      <c r="AT112" s="144">
        <f t="shared" si="62"/>
        <v>230</v>
      </c>
      <c r="AU112" s="144">
        <f t="shared" ca="1" si="63"/>
        <v>23.767689957194932</v>
      </c>
      <c r="AV112" s="143"/>
    </row>
    <row r="113" spans="1:48">
      <c r="A113" s="131" t="str">
        <f t="shared" si="52"/>
        <v>Q2 2030</v>
      </c>
      <c r="B113" s="40">
        <v>2030</v>
      </c>
      <c r="C113" s="40">
        <v>2</v>
      </c>
      <c r="D113" s="40">
        <v>4</v>
      </c>
      <c r="E113" s="130">
        <f ca="1">IF(Cockpit_monthly!$H$3=2,(VLOOKUP(B113,'Generated data'!$A$14:$J$23,2,FALSE)*(1+((RAND()*0.4)-0.2)))*'Generated data'!$B$6,VLOOKUP(B113,'Generated data'!$A$14:$J$23,2,FALSE)*(1+((RAND()*0.4)-0.2)))</f>
        <v>140.65446263936803</v>
      </c>
      <c r="F113" s="130">
        <f ca="1">VLOOKUP(B113,'Generated data'!$A$14:$J$23,3,FALSE)*(1+((RAND()*0.4)-0.2))</f>
        <v>120.01806002765032</v>
      </c>
      <c r="G113" s="132">
        <v>143.16999999999999</v>
      </c>
      <c r="H113" s="130">
        <f ca="1">VLOOKUP($B113,'Generated data'!$A$14:$J$23,5,FALSE)*(1+((RAND()*0.4)-0.2))</f>
        <v>119.24407538311063</v>
      </c>
      <c r="I113" s="130">
        <f ca="1">VLOOKUP($B113,'Generated data'!$A$14:$J$23,5,FALSE)*(1+((RAND()*0.4)-0.2))</f>
        <v>148.25821705560929</v>
      </c>
      <c r="J113" s="130">
        <f ca="1">VLOOKUP($B113,'Generated data'!$A$14:$J$23,7,FALSE)*(1+((RAND()*0.4)-0.2))</f>
        <v>236.80486441791811</v>
      </c>
      <c r="K113" s="129">
        <f t="shared" ref="K113:K144" ca="1" si="64">AVERAGE(I110:I112)</f>
        <v>136.90821033337946</v>
      </c>
      <c r="L113" s="129">
        <f t="shared" ref="L113:L144" ca="1" si="65">AVERAGE(J110:J112)</f>
        <v>286.90493966544665</v>
      </c>
      <c r="M113" s="130">
        <f ca="1">VLOOKUP($B113,'Generated data'!$A$14:$J$23,8,FALSE)*(1+((RAND()*0.4)-0.2))</f>
        <v>874.22430563158093</v>
      </c>
      <c r="N113" s="129">
        <f t="shared" ref="N113:N144" ca="1" si="66">AVERAGE(M110:M112)</f>
        <v>763.68126616217558</v>
      </c>
      <c r="O113" s="132">
        <v>725</v>
      </c>
      <c r="P113" s="132">
        <v>574</v>
      </c>
      <c r="Q113" s="130">
        <f ca="1">VLOOKUP($B113,'Generated data'!$A$14:$J$23,9,FALSE)*(1+((RAND()*0.4)-0.2))</f>
        <v>158.08486084352717</v>
      </c>
      <c r="R113" s="130">
        <f ca="1">VLOOKUP($B113,'Generated data'!$A$14:$J$23,10,FALSE)*(1+((RAND()*0.4)-0.2))</f>
        <v>137.76298232764651</v>
      </c>
      <c r="S113" s="153"/>
      <c r="T113" s="144">
        <f ca="1">IF(Cockpit_monthly!$H$3=2,($V$5*($V$2+$V$3*(I113/$V$6)+$V$4*(M113/$V$7)))*'Generated data'!$B$6,$V$5*($V$2+$V$3*(I113/$V$6)+$V$4*(M113/$V$7)))</f>
        <v>128.01079550634111</v>
      </c>
      <c r="U113" s="144">
        <f t="shared" si="53"/>
        <v>110</v>
      </c>
      <c r="V113" s="144">
        <f t="shared" si="54"/>
        <v>230</v>
      </c>
      <c r="W113" s="144">
        <f t="shared" ca="1" si="55"/>
        <v>12.643667133026923</v>
      </c>
      <c r="X113" s="143"/>
      <c r="Z113" s="46">
        <f t="shared" ca="1" si="50"/>
        <v>117.89077817565466</v>
      </c>
      <c r="AA113" s="46"/>
      <c r="AB113" s="46"/>
      <c r="AC113" s="46">
        <f t="shared" ca="1" si="56"/>
        <v>118.91408624226345</v>
      </c>
      <c r="AE113" s="46">
        <f t="shared" ca="1" si="51"/>
        <v>108.11420193805851</v>
      </c>
      <c r="AF113" s="46"/>
      <c r="AG113" s="46"/>
      <c r="AH113" s="46">
        <f t="shared" ca="1" si="57"/>
        <v>32.540260701309521</v>
      </c>
      <c r="AJ113" s="25"/>
      <c r="AK113" s="162">
        <f ca="1">IF(Cockpit_monthly!$H$3=2,($AM$5*($AM$2+$AM$3*(K113/$AM$6)+$AM$4*(N113/$AM$7)))*'Generated data'!$B$6,$AM$5*($AM$2+$AM$3*(K113/$AM$6)+$AM$4*(N113/$AM$7)))</f>
        <v>116.38552872993074</v>
      </c>
      <c r="AL113" s="162">
        <f t="shared" si="58"/>
        <v>110</v>
      </c>
      <c r="AM113" s="162">
        <f t="shared" si="59"/>
        <v>230</v>
      </c>
      <c r="AN113" s="162">
        <f t="shared" ca="1" si="60"/>
        <v>24.268933909437294</v>
      </c>
      <c r="AO113" s="161"/>
      <c r="AQ113" s="153"/>
      <c r="AR113" s="144">
        <f ca="1">IF(Cockpit_monthly!$H$3=2,($AS$5*($AS$2+$AS$3*(J113/$AS$6)+$AS$4*(M113/$AS$7)+$AU$2*Q113/$AU$5+$AU$3*(1-(R113/$AU$6))))*'Generated data'!$B$6,$AS$5*($AS$2+$AS$3*(J113/$AS$6)+$AS$4*(M113/$AS$7)+$AU$2*Q113/$AU$5+$AU$3*(1-(R113/$AU$6))))</f>
        <v>120.03814572912711</v>
      </c>
      <c r="AS113" s="144">
        <f t="shared" si="61"/>
        <v>110</v>
      </c>
      <c r="AT113" s="144">
        <f t="shared" si="62"/>
        <v>230</v>
      </c>
      <c r="AU113" s="144">
        <f t="shared" ca="1" si="63"/>
        <v>20.616316910240926</v>
      </c>
      <c r="AV113" s="143"/>
    </row>
    <row r="114" spans="1:48">
      <c r="A114" s="131" t="str">
        <f t="shared" si="52"/>
        <v>Q2 2030</v>
      </c>
      <c r="B114" s="40">
        <v>2030</v>
      </c>
      <c r="C114" s="40">
        <v>2</v>
      </c>
      <c r="D114" s="40">
        <v>5</v>
      </c>
      <c r="E114" s="130">
        <f ca="1">IF(Cockpit_monthly!$H$3=2,(VLOOKUP(B114,'Generated data'!$A$14:$J$23,2,FALSE)*(1+((RAND()*0.4)-0.2)))*'Generated data'!$B$6,VLOOKUP(B114,'Generated data'!$A$14:$J$23,2,FALSE)*(1+((RAND()*0.4)-0.2)))</f>
        <v>143.56169316121535</v>
      </c>
      <c r="F114" s="130">
        <f ca="1">VLOOKUP(B114,'Generated data'!$A$14:$J$23,3,FALSE)*(1+((RAND()*0.4)-0.2))</f>
        <v>111.69742037289389</v>
      </c>
      <c r="G114" s="132">
        <v>143.16999999999999</v>
      </c>
      <c r="H114" s="130">
        <f ca="1">VLOOKUP($B114,'Generated data'!$A$14:$J$23,5,FALSE)*(1+((RAND()*0.4)-0.2))</f>
        <v>112.2010254160748</v>
      </c>
      <c r="I114" s="130">
        <f ca="1">VLOOKUP($B114,'Generated data'!$A$14:$J$23,5,FALSE)*(1+((RAND()*0.4)-0.2))</f>
        <v>135.73060240034269</v>
      </c>
      <c r="J114" s="130">
        <f ca="1">VLOOKUP($B114,'Generated data'!$A$14:$J$23,7,FALSE)*(1+((RAND()*0.4)-0.2))</f>
        <v>292.0367706378824</v>
      </c>
      <c r="K114" s="129">
        <f t="shared" ca="1" si="64"/>
        <v>141.4355439470458</v>
      </c>
      <c r="L114" s="129">
        <f t="shared" ca="1" si="65"/>
        <v>280.70376898068128</v>
      </c>
      <c r="M114" s="130">
        <f ca="1">VLOOKUP($B114,'Generated data'!$A$14:$J$23,8,FALSE)*(1+((RAND()*0.4)-0.2))</f>
        <v>697.39139896887752</v>
      </c>
      <c r="N114" s="129">
        <f t="shared" ca="1" si="66"/>
        <v>842.01171664652577</v>
      </c>
      <c r="O114" s="132">
        <v>724.93</v>
      </c>
      <c r="P114" s="132">
        <v>573.92999999999995</v>
      </c>
      <c r="Q114" s="130">
        <f ca="1">VLOOKUP($B114,'Generated data'!$A$14:$J$23,9,FALSE)*(1+((RAND()*0.4)-0.2))</f>
        <v>175.84682741348257</v>
      </c>
      <c r="R114" s="130">
        <f ca="1">VLOOKUP($B114,'Generated data'!$A$14:$J$23,10,FALSE)*(1+((RAND()*0.4)-0.2))</f>
        <v>133.80301024371843</v>
      </c>
      <c r="S114" s="153"/>
      <c r="T114" s="144">
        <f ca="1">IF(Cockpit_monthly!$H$3=2,($V$5*($V$2+$V$3*(I114/$V$6)+$V$4*(M114/$V$7)))*'Generated data'!$B$6,$V$5*($V$2+$V$3*(I114/$V$6)+$V$4*(M114/$V$7)))</f>
        <v>119.17011868081345</v>
      </c>
      <c r="U114" s="144">
        <f t="shared" si="53"/>
        <v>110</v>
      </c>
      <c r="V114" s="144">
        <f t="shared" si="54"/>
        <v>230</v>
      </c>
      <c r="W114" s="144">
        <f t="shared" ca="1" si="55"/>
        <v>24.3915744804019</v>
      </c>
      <c r="X114" s="143"/>
      <c r="Z114" s="46">
        <f t="shared" ca="1" si="50"/>
        <v>114.70761137854853</v>
      </c>
      <c r="AA114" s="46"/>
      <c r="AB114" s="46"/>
      <c r="AC114" s="46">
        <f t="shared" ca="1" si="56"/>
        <v>177.32915925933386</v>
      </c>
      <c r="AE114" s="46">
        <f t="shared" ca="1" si="51"/>
        <v>107.42238313201884</v>
      </c>
      <c r="AF114" s="46"/>
      <c r="AG114" s="46"/>
      <c r="AH114" s="46">
        <f t="shared" ca="1" si="57"/>
        <v>36.139310029196508</v>
      </c>
      <c r="AJ114" s="25"/>
      <c r="AK114" s="162">
        <f ca="1">IF(Cockpit_monthly!$H$3=2,($AM$5*($AM$2+$AM$3*(K114/$AM$6)+$AM$4*(N114/$AM$7)))*'Generated data'!$B$6,$AM$5*($AM$2+$AM$3*(K114/$AM$6)+$AM$4*(N114/$AM$7)))</f>
        <v>118.49188071558899</v>
      </c>
      <c r="AL114" s="162">
        <f t="shared" si="58"/>
        <v>110</v>
      </c>
      <c r="AM114" s="162">
        <f t="shared" si="59"/>
        <v>230</v>
      </c>
      <c r="AN114" s="162">
        <f t="shared" ca="1" si="60"/>
        <v>25.069812445626354</v>
      </c>
      <c r="AO114" s="161"/>
      <c r="AQ114" s="153"/>
      <c r="AR114" s="144">
        <f ca="1">IF(Cockpit_monthly!$H$3=2,($AS$5*($AS$2+$AS$3*(J114/$AS$6)+$AS$4*(M114/$AS$7)+$AU$2*Q114/$AU$5+$AU$3*(1-(R114/$AU$6))))*'Generated data'!$B$6,$AS$5*($AS$2+$AS$3*(J114/$AS$6)+$AS$4*(M114/$AS$7)+$AU$2*Q114/$AU$5+$AU$3*(1-(R114/$AU$6))))</f>
        <v>115.62709843465717</v>
      </c>
      <c r="AS114" s="144">
        <f t="shared" si="61"/>
        <v>110</v>
      </c>
      <c r="AT114" s="144">
        <f t="shared" si="62"/>
        <v>230</v>
      </c>
      <c r="AU114" s="144">
        <f t="shared" ca="1" si="63"/>
        <v>27.934594726558174</v>
      </c>
      <c r="AV114" s="143"/>
    </row>
    <row r="115" spans="1:48">
      <c r="A115" s="131" t="str">
        <f t="shared" si="52"/>
        <v>Q2 2030</v>
      </c>
      <c r="B115" s="40">
        <v>2030</v>
      </c>
      <c r="C115" s="40">
        <v>2</v>
      </c>
      <c r="D115" s="40">
        <v>6</v>
      </c>
      <c r="E115" s="130">
        <f ca="1">IF(Cockpit_monthly!$H$3=2,(VLOOKUP(B115,'Generated data'!$A$14:$J$23,2,FALSE)*(1+((RAND()*0.4)-0.2)))*'Generated data'!$B$6,VLOOKUP(B115,'Generated data'!$A$14:$J$23,2,FALSE)*(1+((RAND()*0.4)-0.2)))</f>
        <v>140.30220213661386</v>
      </c>
      <c r="F115" s="130">
        <f ca="1">VLOOKUP(B115,'Generated data'!$A$14:$J$23,3,FALSE)*(1+((RAND()*0.4)-0.2))</f>
        <v>117.6289353839127</v>
      </c>
      <c r="G115" s="132">
        <v>143.16999999999999</v>
      </c>
      <c r="H115" s="130">
        <f ca="1">VLOOKUP($B115,'Generated data'!$A$14:$J$23,5,FALSE)*(1+((RAND()*0.4)-0.2))</f>
        <v>128.70706697442037</v>
      </c>
      <c r="I115" s="130">
        <f ca="1">VLOOKUP($B115,'Generated data'!$A$14:$J$23,5,FALSE)*(1+((RAND()*0.4)-0.2))</f>
        <v>121.33225671525383</v>
      </c>
      <c r="J115" s="130">
        <f ca="1">VLOOKUP($B115,'Generated data'!$A$14:$J$23,7,FALSE)*(1+((RAND()*0.4)-0.2))</f>
        <v>249.33954800464056</v>
      </c>
      <c r="K115" s="129">
        <f t="shared" ca="1" si="64"/>
        <v>133.13586658298013</v>
      </c>
      <c r="L115" s="129">
        <f t="shared" ca="1" si="65"/>
        <v>277.55781820985044</v>
      </c>
      <c r="M115" s="130">
        <f ca="1">VLOOKUP($B115,'Generated data'!$A$14:$J$23,8,FALSE)*(1+((RAND()*0.4)-0.2))</f>
        <v>800.22190980696587</v>
      </c>
      <c r="N115" s="129">
        <f t="shared" ca="1" si="66"/>
        <v>825.91667485758114</v>
      </c>
      <c r="O115" s="132">
        <v>723</v>
      </c>
      <c r="P115" s="132">
        <v>572</v>
      </c>
      <c r="Q115" s="130">
        <f ca="1">VLOOKUP($B115,'Generated data'!$A$14:$J$23,9,FALSE)*(1+((RAND()*0.4)-0.2))</f>
        <v>206.06481273988197</v>
      </c>
      <c r="R115" s="130">
        <f ca="1">VLOOKUP($B115,'Generated data'!$A$14:$J$23,10,FALSE)*(1+((RAND()*0.4)-0.2))</f>
        <v>114.66662288294202</v>
      </c>
      <c r="S115" s="153"/>
      <c r="T115" s="144">
        <f ca="1">IF(Cockpit_monthly!$H$3=2,($V$5*($V$2+$V$3*(I115/$V$6)+$V$4*(M115/$V$7)))*'Generated data'!$B$6,$V$5*($V$2+$V$3*(I115/$V$6)+$V$4*(M115/$V$7)))</f>
        <v>122.47633959972029</v>
      </c>
      <c r="U115" s="144">
        <f t="shared" si="53"/>
        <v>110</v>
      </c>
      <c r="V115" s="144">
        <f t="shared" si="54"/>
        <v>230</v>
      </c>
      <c r="W115" s="144">
        <f t="shared" ca="1" si="55"/>
        <v>17.825862536893567</v>
      </c>
      <c r="X115" s="143"/>
      <c r="Z115" s="46">
        <f t="shared" ca="1" si="50"/>
        <v>110.96772670464134</v>
      </c>
      <c r="AA115" s="46"/>
      <c r="AB115" s="46"/>
      <c r="AC115" s="46">
        <f t="shared" ca="1" si="56"/>
        <v>138.37182129999923</v>
      </c>
      <c r="AE115" s="46">
        <f t="shared" ca="1" si="51"/>
        <v>106.55327411933895</v>
      </c>
      <c r="AF115" s="46"/>
      <c r="AG115" s="46"/>
      <c r="AH115" s="46">
        <f t="shared" ca="1" si="57"/>
        <v>33.748928017274906</v>
      </c>
      <c r="AJ115" s="25"/>
      <c r="AK115" s="162">
        <f ca="1">IF(Cockpit_monthly!$H$3=2,($AM$5*($AM$2+$AM$3*(K115/$AM$6)+$AM$4*(N115/$AM$7)))*'Generated data'!$B$6,$AM$5*($AM$2+$AM$3*(K115/$AM$6)+$AM$4*(N115/$AM$7)))</f>
        <v>117.43550940388819</v>
      </c>
      <c r="AL115" s="162">
        <f t="shared" si="58"/>
        <v>110</v>
      </c>
      <c r="AM115" s="162">
        <f t="shared" si="59"/>
        <v>230</v>
      </c>
      <c r="AN115" s="162">
        <f t="shared" ca="1" si="60"/>
        <v>22.866692732725667</v>
      </c>
      <c r="AO115" s="161"/>
      <c r="AQ115" s="153"/>
      <c r="AR115" s="144">
        <f ca="1">IF(Cockpit_monthly!$H$3=2,($AS$5*($AS$2+$AS$3*(J115/$AS$6)+$AS$4*(M115/$AS$7)+$AU$2*Q115/$AU$5+$AU$3*(1-(R115/$AU$6))))*'Generated data'!$B$6,$AS$5*($AS$2+$AS$3*(J115/$AS$6)+$AS$4*(M115/$AS$7)+$AU$2*Q115/$AU$5+$AU$3*(1-(R115/$AU$6))))</f>
        <v>121.15158786847672</v>
      </c>
      <c r="AS115" s="144">
        <f t="shared" si="61"/>
        <v>110</v>
      </c>
      <c r="AT115" s="144">
        <f t="shared" si="62"/>
        <v>230</v>
      </c>
      <c r="AU115" s="144">
        <f t="shared" ca="1" si="63"/>
        <v>19.150614268137133</v>
      </c>
      <c r="AV115" s="143"/>
    </row>
    <row r="116" spans="1:48">
      <c r="A116" s="131" t="str">
        <f t="shared" si="52"/>
        <v>Q3 2030</v>
      </c>
      <c r="B116" s="40">
        <v>2030</v>
      </c>
      <c r="C116" s="40">
        <v>3</v>
      </c>
      <c r="D116" s="40">
        <v>7</v>
      </c>
      <c r="E116" s="130">
        <f ca="1">IF(Cockpit_monthly!$H$3=2,(VLOOKUP(B116,'Generated data'!$A$14:$J$23,2,FALSE)*(1+((RAND()*0.4)-0.2)))*'Generated data'!$B$6,VLOOKUP(B116,'Generated data'!$A$14:$J$23,2,FALSE)*(1+((RAND()*0.4)-0.2)))</f>
        <v>108.84706212498703</v>
      </c>
      <c r="F116" s="130">
        <f ca="1">VLOOKUP(B116,'Generated data'!$A$14:$J$23,3,FALSE)*(1+((RAND()*0.4)-0.2))</f>
        <v>124.49262972241387</v>
      </c>
      <c r="G116" s="132">
        <v>143.16999999999999</v>
      </c>
      <c r="H116" s="130">
        <f ca="1">VLOOKUP($B116,'Generated data'!$A$14:$J$23,5,FALSE)*(1+((RAND()*0.4)-0.2))</f>
        <v>162.04951566093766</v>
      </c>
      <c r="I116" s="130">
        <f ca="1">VLOOKUP($B116,'Generated data'!$A$14:$J$23,5,FALSE)*(1+((RAND()*0.4)-0.2))</f>
        <v>113.096447597165</v>
      </c>
      <c r="J116" s="130">
        <f ca="1">VLOOKUP($B116,'Generated data'!$A$14:$J$23,7,FALSE)*(1+((RAND()*0.4)-0.2))</f>
        <v>218.96516432236967</v>
      </c>
      <c r="K116" s="129">
        <f t="shared" ca="1" si="64"/>
        <v>135.10702539040196</v>
      </c>
      <c r="L116" s="129">
        <f t="shared" ca="1" si="65"/>
        <v>259.39372768681369</v>
      </c>
      <c r="M116" s="130">
        <f ca="1">VLOOKUP($B116,'Generated data'!$A$14:$J$23,8,FALSE)*(1+((RAND()*0.4)-0.2))</f>
        <v>868.90424435469174</v>
      </c>
      <c r="N116" s="129">
        <f t="shared" ca="1" si="66"/>
        <v>790.61253813580822</v>
      </c>
      <c r="O116" s="132">
        <v>720</v>
      </c>
      <c r="P116" s="132">
        <v>569</v>
      </c>
      <c r="Q116" s="130">
        <f ca="1">VLOOKUP($B116,'Generated data'!$A$14:$J$23,9,FALSE)*(1+((RAND()*0.4)-0.2))</f>
        <v>150.05288979293817</v>
      </c>
      <c r="R116" s="130">
        <f ca="1">VLOOKUP($B116,'Generated data'!$A$14:$J$23,10,FALSE)*(1+((RAND()*0.4)-0.2))</f>
        <v>157.14412659982642</v>
      </c>
      <c r="S116" s="153"/>
      <c r="T116" s="144">
        <f ca="1">IF(Cockpit_monthly!$H$3=2,($V$5*($V$2+$V$3*(I116/$V$6)+$V$4*(M116/$V$7)))*'Generated data'!$B$6,$V$5*($V$2+$V$3*(I116/$V$6)+$V$4*(M116/$V$7)))</f>
        <v>124.80148616367424</v>
      </c>
      <c r="U116" s="144">
        <f t="shared" si="53"/>
        <v>110</v>
      </c>
      <c r="V116" s="144">
        <f t="shared" si="54"/>
        <v>230</v>
      </c>
      <c r="W116" s="144">
        <f t="shared" ca="1" si="55"/>
        <v>-15.954424038687208</v>
      </c>
      <c r="X116" s="143"/>
      <c r="Z116" s="46">
        <f t="shared" ca="1" si="50"/>
        <v>108.74509823620343</v>
      </c>
      <c r="AA116" s="46"/>
      <c r="AB116" s="46"/>
      <c r="AC116" s="46">
        <f t="shared" ca="1" si="56"/>
        <v>110.22006608616624</v>
      </c>
      <c r="AE116" s="46">
        <f t="shared" ca="1" si="51"/>
        <v>105.98030461784407</v>
      </c>
      <c r="AF116" s="46"/>
      <c r="AG116" s="46"/>
      <c r="AH116" s="46">
        <f t="shared" ca="1" si="57"/>
        <v>2.8667575071429638</v>
      </c>
      <c r="AJ116" s="25"/>
      <c r="AK116" s="162">
        <f ca="1">IF(Cockpit_monthly!$H$3=2,($AM$5*($AM$2+$AM$3*(K116/$AM$6)+$AM$4*(N116/$AM$7)))*'Generated data'!$B$6,$AM$5*($AM$2+$AM$3*(K116/$AM$6)+$AM$4*(N116/$AM$7)))</f>
        <v>116.82560875663719</v>
      </c>
      <c r="AL116" s="162">
        <f t="shared" si="58"/>
        <v>110</v>
      </c>
      <c r="AM116" s="162">
        <f t="shared" si="59"/>
        <v>230</v>
      </c>
      <c r="AN116" s="162">
        <f t="shared" ca="1" si="60"/>
        <v>-7.9785466316501612</v>
      </c>
      <c r="AO116" s="161"/>
      <c r="AQ116" s="153"/>
      <c r="AR116" s="144">
        <f ca="1">IF(Cockpit_monthly!$H$3=2,($AS$5*($AS$2+$AS$3*(J116/$AS$6)+$AS$4*(M116/$AS$7)+$AU$2*Q116/$AU$5+$AU$3*(1-(R116/$AU$6))))*'Generated data'!$B$6,$AS$5*($AS$2+$AS$3*(J116/$AS$6)+$AS$4*(M116/$AS$7)+$AU$2*Q116/$AU$5+$AU$3*(1-(R116/$AU$6))))</f>
        <v>117.09382179371869</v>
      </c>
      <c r="AS116" s="144">
        <f t="shared" si="61"/>
        <v>110</v>
      </c>
      <c r="AT116" s="144">
        <f t="shared" si="62"/>
        <v>230</v>
      </c>
      <c r="AU116" s="144">
        <f t="shared" ca="1" si="63"/>
        <v>-8.2467596687316558</v>
      </c>
      <c r="AV116" s="143"/>
    </row>
    <row r="117" spans="1:48">
      <c r="A117" s="131" t="str">
        <f t="shared" si="52"/>
        <v>Q3 2030</v>
      </c>
      <c r="B117" s="40">
        <v>2030</v>
      </c>
      <c r="C117" s="40">
        <v>3</v>
      </c>
      <c r="D117" s="40">
        <v>8</v>
      </c>
      <c r="E117" s="130">
        <f ca="1">IF(Cockpit_monthly!$H$3=2,(VLOOKUP(B117,'Generated data'!$A$14:$J$23,2,FALSE)*(1+((RAND()*0.4)-0.2)))*'Generated data'!$B$6,VLOOKUP(B117,'Generated data'!$A$14:$J$23,2,FALSE)*(1+((RAND()*0.4)-0.2)))</f>
        <v>123.41907920486894</v>
      </c>
      <c r="F117" s="130">
        <f ca="1">VLOOKUP(B117,'Generated data'!$A$14:$J$23,3,FALSE)*(1+((RAND()*0.4)-0.2))</f>
        <v>94.894292606333195</v>
      </c>
      <c r="G117" s="132">
        <v>143.16999999999999</v>
      </c>
      <c r="H117" s="130">
        <f ca="1">VLOOKUP($B117,'Generated data'!$A$14:$J$23,5,FALSE)*(1+((RAND()*0.4)-0.2))</f>
        <v>149.58218335519399</v>
      </c>
      <c r="I117" s="130">
        <f ca="1">VLOOKUP($B117,'Generated data'!$A$14:$J$23,5,FALSE)*(1+((RAND()*0.4)-0.2))</f>
        <v>124.83191877584711</v>
      </c>
      <c r="J117" s="130">
        <f ca="1">VLOOKUP($B117,'Generated data'!$A$14:$J$23,7,FALSE)*(1+((RAND()*0.4)-0.2))</f>
        <v>230.24846072090028</v>
      </c>
      <c r="K117" s="129">
        <f t="shared" ca="1" si="64"/>
        <v>123.38643557092053</v>
      </c>
      <c r="L117" s="129">
        <f t="shared" ca="1" si="65"/>
        <v>253.44716098829755</v>
      </c>
      <c r="M117" s="130">
        <f ca="1">VLOOKUP($B117,'Generated data'!$A$14:$J$23,8,FALSE)*(1+((RAND()*0.4)-0.2))</f>
        <v>697.65236941210628</v>
      </c>
      <c r="N117" s="129">
        <f t="shared" ca="1" si="66"/>
        <v>788.83918437684508</v>
      </c>
      <c r="O117" s="132">
        <v>717</v>
      </c>
      <c r="P117" s="132">
        <v>566</v>
      </c>
      <c r="Q117" s="130">
        <f ca="1">VLOOKUP($B117,'Generated data'!$A$14:$J$23,9,FALSE)*(1+((RAND()*0.4)-0.2))</f>
        <v>213.25052485044694</v>
      </c>
      <c r="R117" s="130">
        <f ca="1">VLOOKUP($B117,'Generated data'!$A$14:$J$23,10,FALSE)*(1+((RAND()*0.4)-0.2))</f>
        <v>153.62665976924251</v>
      </c>
      <c r="S117" s="153"/>
      <c r="T117" s="144">
        <f ca="1">IF(Cockpit_monthly!$H$3=2,($V$5*($V$2+$V$3*(I117/$V$6)+$V$4*(M117/$V$7)))*'Generated data'!$B$6,$V$5*($V$2+$V$3*(I117/$V$6)+$V$4*(M117/$V$7)))</f>
        <v>118.25940507362743</v>
      </c>
      <c r="U117" s="144">
        <f t="shared" si="53"/>
        <v>110</v>
      </c>
      <c r="V117" s="144">
        <f t="shared" si="54"/>
        <v>230</v>
      </c>
      <c r="W117" s="144">
        <f t="shared" ca="1" si="55"/>
        <v>5.159674131241502</v>
      </c>
      <c r="X117" s="143"/>
      <c r="Z117" s="46">
        <f t="shared" ca="1" si="50"/>
        <v>111.59210245848426</v>
      </c>
      <c r="AA117" s="46"/>
      <c r="AB117" s="46"/>
      <c r="AC117" s="46">
        <f t="shared" ca="1" si="56"/>
        <v>118.65635826241602</v>
      </c>
      <c r="AE117" s="46">
        <f t="shared" ca="1" si="51"/>
        <v>106.50575553267159</v>
      </c>
      <c r="AF117" s="46"/>
      <c r="AG117" s="46"/>
      <c r="AH117" s="46">
        <f t="shared" ca="1" si="57"/>
        <v>16.91332367219735</v>
      </c>
      <c r="AJ117" s="25"/>
      <c r="AK117" s="162">
        <f ca="1">IF(Cockpit_monthly!$H$3=2,($AM$5*($AM$2+$AM$3*(K117/$AM$6)+$AM$4*(N117/$AM$7)))*'Generated data'!$B$6,$AM$5*($AM$2+$AM$3*(K117/$AM$6)+$AM$4*(N117/$AM$7)))</f>
        <v>115.79485275844542</v>
      </c>
      <c r="AL117" s="162">
        <f t="shared" si="58"/>
        <v>110</v>
      </c>
      <c r="AM117" s="162">
        <f t="shared" si="59"/>
        <v>230</v>
      </c>
      <c r="AN117" s="162">
        <f t="shared" ca="1" si="60"/>
        <v>7.6242264464235205</v>
      </c>
      <c r="AO117" s="161"/>
      <c r="AQ117" s="153"/>
      <c r="AR117" s="144">
        <f ca="1">IF(Cockpit_monthly!$H$3=2,($AS$5*($AS$2+$AS$3*(J117/$AS$6)+$AS$4*(M117/$AS$7)+$AU$2*Q117/$AU$5+$AU$3*(1-(R117/$AU$6))))*'Generated data'!$B$6,$AS$5*($AS$2+$AS$3*(J117/$AS$6)+$AS$4*(M117/$AS$7)+$AU$2*Q117/$AU$5+$AU$3*(1-(R117/$AU$6))))</f>
        <v>112.81650557163429</v>
      </c>
      <c r="AS117" s="144">
        <f t="shared" si="61"/>
        <v>110</v>
      </c>
      <c r="AT117" s="144">
        <f t="shared" si="62"/>
        <v>230</v>
      </c>
      <c r="AU117" s="144">
        <f t="shared" ca="1" si="63"/>
        <v>10.602573633234641</v>
      </c>
      <c r="AV117" s="143"/>
    </row>
    <row r="118" spans="1:48">
      <c r="A118" s="131" t="str">
        <f t="shared" si="52"/>
        <v>Q3 2030</v>
      </c>
      <c r="B118" s="40">
        <v>2030</v>
      </c>
      <c r="C118" s="40">
        <v>3</v>
      </c>
      <c r="D118" s="40">
        <v>9</v>
      </c>
      <c r="E118" s="130">
        <f ca="1">IF(Cockpit_monthly!$H$3=2,(VLOOKUP(B118,'Generated data'!$A$14:$J$23,2,FALSE)*(1+((RAND()*0.4)-0.2)))*'Generated data'!$B$6,VLOOKUP(B118,'Generated data'!$A$14:$J$23,2,FALSE)*(1+((RAND()*0.4)-0.2)))</f>
        <v>147.11433542943666</v>
      </c>
      <c r="F118" s="130">
        <f ca="1">VLOOKUP(B118,'Generated data'!$A$14:$J$23,3,FALSE)*(1+((RAND()*0.4)-0.2))</f>
        <v>126.16416961741699</v>
      </c>
      <c r="G118" s="132">
        <v>143.16999999999999</v>
      </c>
      <c r="H118" s="130">
        <f ca="1">VLOOKUP($B118,'Generated data'!$A$14:$J$23,5,FALSE)*(1+((RAND()*0.4)-0.2))</f>
        <v>152.56491794322818</v>
      </c>
      <c r="I118" s="130">
        <f ca="1">VLOOKUP($B118,'Generated data'!$A$14:$J$23,5,FALSE)*(1+((RAND()*0.4)-0.2))</f>
        <v>150.734890065672</v>
      </c>
      <c r="J118" s="130">
        <f ca="1">VLOOKUP($B118,'Generated data'!$A$14:$J$23,7,FALSE)*(1+((RAND()*0.4)-0.2))</f>
        <v>239.5230414588265</v>
      </c>
      <c r="K118" s="129">
        <f t="shared" ca="1" si="64"/>
        <v>119.75354102942198</v>
      </c>
      <c r="L118" s="129">
        <f t="shared" ca="1" si="65"/>
        <v>232.85105768263682</v>
      </c>
      <c r="M118" s="130">
        <f ca="1">VLOOKUP($B118,'Generated data'!$A$14:$J$23,8,FALSE)*(1+((RAND()*0.4)-0.2))</f>
        <v>607.51796812882844</v>
      </c>
      <c r="N118" s="129">
        <f t="shared" ca="1" si="66"/>
        <v>788.92617452458796</v>
      </c>
      <c r="O118" s="132">
        <v>715.07</v>
      </c>
      <c r="P118" s="132">
        <v>564.07000000000005</v>
      </c>
      <c r="Q118" s="130">
        <f ca="1">VLOOKUP($B118,'Generated data'!$A$14:$J$23,9,FALSE)*(1+((RAND()*0.4)-0.2))</f>
        <v>176.19429735763518</v>
      </c>
      <c r="R118" s="130">
        <f ca="1">VLOOKUP($B118,'Generated data'!$A$14:$J$23,10,FALSE)*(1+((RAND()*0.4)-0.2))</f>
        <v>111.75588777013355</v>
      </c>
      <c r="S118" s="153"/>
      <c r="T118" s="144">
        <f ca="1">IF(Cockpit_monthly!$H$3=2,($V$5*($V$2+$V$3*(I118/$V$6)+$V$4*(M118/$V$7)))*'Generated data'!$B$6,$V$5*($V$2+$V$3*(I118/$V$6)+$V$4*(M118/$V$7)))</f>
        <v>116.48528129553299</v>
      </c>
      <c r="U118" s="144">
        <f t="shared" si="53"/>
        <v>110</v>
      </c>
      <c r="V118" s="144">
        <f t="shared" si="54"/>
        <v>230</v>
      </c>
      <c r="W118" s="144">
        <f t="shared" ca="1" si="55"/>
        <v>30.629054133903679</v>
      </c>
      <c r="X118" s="143"/>
      <c r="Z118" s="46">
        <f t="shared" ca="1" si="50"/>
        <v>118.08255209359368</v>
      </c>
      <c r="AA118" s="46"/>
      <c r="AB118" s="46"/>
      <c r="AC118" s="46">
        <f t="shared" ca="1" si="56"/>
        <v>121.44048936523282</v>
      </c>
      <c r="AE118" s="46">
        <f t="shared" ca="1" si="51"/>
        <v>107.85321895361196</v>
      </c>
      <c r="AF118" s="46"/>
      <c r="AG118" s="46"/>
      <c r="AH118" s="46">
        <f t="shared" ca="1" si="57"/>
        <v>39.261116475824707</v>
      </c>
      <c r="AJ118" s="25"/>
      <c r="AK118" s="162">
        <f ca="1">IF(Cockpit_monthly!$H$3=2,($AM$5*($AM$2+$AM$3*(K118/$AM$6)+$AM$4*(N118/$AM$7)))*'Generated data'!$B$6,$AM$5*($AM$2+$AM$3*(K118/$AM$6)+$AM$4*(N118/$AM$7)))</f>
        <v>115.48936777279971</v>
      </c>
      <c r="AL118" s="162">
        <f t="shared" si="58"/>
        <v>110</v>
      </c>
      <c r="AM118" s="162">
        <f t="shared" si="59"/>
        <v>230</v>
      </c>
      <c r="AN118" s="162">
        <f t="shared" ca="1" si="60"/>
        <v>31.624967656636954</v>
      </c>
      <c r="AO118" s="161"/>
      <c r="AQ118" s="153"/>
      <c r="AR118" s="144">
        <f ca="1">IF(Cockpit_monthly!$H$3=2,($AS$5*($AS$2+$AS$3*(J118/$AS$6)+$AS$4*(M118/$AS$7)+$AU$2*Q118/$AU$5+$AU$3*(1-(R118/$AU$6))))*'Generated data'!$B$6,$AS$5*($AS$2+$AS$3*(J118/$AS$6)+$AS$4*(M118/$AS$7)+$AU$2*Q118/$AU$5+$AU$3*(1-(R118/$AU$6))))</f>
        <v>111.33010913437174</v>
      </c>
      <c r="AS118" s="144">
        <f t="shared" si="61"/>
        <v>110</v>
      </c>
      <c r="AT118" s="144">
        <f t="shared" si="62"/>
        <v>230</v>
      </c>
      <c r="AU118" s="144">
        <f t="shared" ca="1" si="63"/>
        <v>35.784226295064926</v>
      </c>
      <c r="AV118" s="143"/>
    </row>
    <row r="119" spans="1:48">
      <c r="A119" s="131" t="str">
        <f t="shared" si="52"/>
        <v>Q4 2030</v>
      </c>
      <c r="B119" s="40">
        <v>2030</v>
      </c>
      <c r="C119" s="40">
        <v>4</v>
      </c>
      <c r="D119" s="40">
        <v>10</v>
      </c>
      <c r="E119" s="130">
        <f ca="1">IF(Cockpit_monthly!$H$3=2,(VLOOKUP(B119,'Generated data'!$A$14:$J$23,2,FALSE)*(1+((RAND()*0.4)-0.2)))*'Generated data'!$B$6,VLOOKUP(B119,'Generated data'!$A$14:$J$23,2,FALSE)*(1+((RAND()*0.4)-0.2)))</f>
        <v>150.18753233438133</v>
      </c>
      <c r="F119" s="130">
        <f ca="1">VLOOKUP(B119,'Generated data'!$A$14:$J$23,3,FALSE)*(1+((RAND()*0.4)-0.2))</f>
        <v>95.150195743252056</v>
      </c>
      <c r="G119" s="132">
        <v>143.16999999999999</v>
      </c>
      <c r="H119" s="130">
        <f ca="1">VLOOKUP($B119,'Generated data'!$A$14:$J$23,5,FALSE)*(1+((RAND()*0.4)-0.2))</f>
        <v>127.32458423763876</v>
      </c>
      <c r="I119" s="130">
        <f ca="1">VLOOKUP($B119,'Generated data'!$A$14:$J$23,5,FALSE)*(1+((RAND()*0.4)-0.2))</f>
        <v>145.54857678941369</v>
      </c>
      <c r="J119" s="130">
        <f ca="1">VLOOKUP($B119,'Generated data'!$A$14:$J$23,7,FALSE)*(1+((RAND()*0.4)-0.2))</f>
        <v>270.13802786159221</v>
      </c>
      <c r="K119" s="129">
        <f t="shared" ca="1" si="64"/>
        <v>129.55441881289471</v>
      </c>
      <c r="L119" s="129">
        <f t="shared" ca="1" si="65"/>
        <v>229.57888883403214</v>
      </c>
      <c r="M119" s="130">
        <f ca="1">VLOOKUP($B119,'Generated data'!$A$14:$J$23,8,FALSE)*(1+((RAND()*0.4)-0.2))</f>
        <v>838.8306586771688</v>
      </c>
      <c r="N119" s="129">
        <f t="shared" ca="1" si="66"/>
        <v>724.69152729854216</v>
      </c>
      <c r="O119" s="132">
        <v>715</v>
      </c>
      <c r="P119" s="132">
        <v>564</v>
      </c>
      <c r="Q119" s="130">
        <f ca="1">VLOOKUP($B119,'Generated data'!$A$14:$J$23,9,FALSE)*(1+((RAND()*0.4)-0.2))</f>
        <v>184.29446605974442</v>
      </c>
      <c r="R119" s="130">
        <f ca="1">VLOOKUP($B119,'Generated data'!$A$14:$J$23,10,FALSE)*(1+((RAND()*0.4)-0.2))</f>
        <v>149.10241740676443</v>
      </c>
      <c r="S119" s="153"/>
      <c r="T119" s="144">
        <f ca="1">IF(Cockpit_monthly!$H$3=2,($V$5*($V$2+$V$3*(I119/$V$6)+$V$4*(M119/$V$7)))*'Generated data'!$B$6,$V$5*($V$2+$V$3*(I119/$V$6)+$V$4*(M119/$V$7)))</f>
        <v>126.2241977870535</v>
      </c>
      <c r="U119" s="144">
        <f t="shared" si="53"/>
        <v>110</v>
      </c>
      <c r="V119" s="144">
        <f t="shared" si="54"/>
        <v>230</v>
      </c>
      <c r="W119" s="144">
        <f t="shared" ca="1" si="55"/>
        <v>23.963334547327833</v>
      </c>
      <c r="X119" s="143"/>
      <c r="Z119" s="46">
        <f t="shared" ca="1" si="50"/>
        <v>116.76294641577424</v>
      </c>
      <c r="AA119" s="46"/>
      <c r="AB119" s="46"/>
      <c r="AC119" s="46">
        <f t="shared" ca="1" si="56"/>
        <v>153.37508144581795</v>
      </c>
      <c r="AE119" s="46">
        <f t="shared" ca="1" si="51"/>
        <v>107.56517172341775</v>
      </c>
      <c r="AF119" s="46"/>
      <c r="AG119" s="46"/>
      <c r="AH119" s="46">
        <f t="shared" ca="1" si="57"/>
        <v>42.622360610963582</v>
      </c>
      <c r="AJ119" s="25"/>
      <c r="AK119" s="162">
        <f ca="1">IF(Cockpit_monthly!$H$3=2,($AM$5*($AM$2+$AM$3*(K119/$AM$6)+$AM$4*(N119/$AM$7)))*'Generated data'!$B$6,$AM$5*($AM$2+$AM$3*(K119/$AM$6)+$AM$4*(N119/$AM$7)))</f>
        <v>114.90551057704364</v>
      </c>
      <c r="AL119" s="162">
        <f t="shared" si="58"/>
        <v>110</v>
      </c>
      <c r="AM119" s="162">
        <f t="shared" si="59"/>
        <v>230</v>
      </c>
      <c r="AN119" s="162">
        <f t="shared" ca="1" si="60"/>
        <v>35.282021757337688</v>
      </c>
      <c r="AO119" s="161"/>
      <c r="AQ119" s="153"/>
      <c r="AR119" s="144">
        <f ca="1">IF(Cockpit_monthly!$H$3=2,($AS$5*($AS$2+$AS$3*(J119/$AS$6)+$AS$4*(M119/$AS$7)+$AU$2*Q119/$AU$5+$AU$3*(1-(R119/$AU$6))))*'Generated data'!$B$6,$AS$5*($AS$2+$AS$3*(J119/$AS$6)+$AS$4*(M119/$AS$7)+$AU$2*Q119/$AU$5+$AU$3*(1-(R119/$AU$6))))</f>
        <v>119.96124688727487</v>
      </c>
      <c r="AS119" s="144">
        <f t="shared" si="61"/>
        <v>110</v>
      </c>
      <c r="AT119" s="144">
        <f t="shared" si="62"/>
        <v>230</v>
      </c>
      <c r="AU119" s="144">
        <f t="shared" ca="1" si="63"/>
        <v>30.226285447106463</v>
      </c>
      <c r="AV119" s="143"/>
    </row>
    <row r="120" spans="1:48">
      <c r="A120" s="131" t="str">
        <f t="shared" si="52"/>
        <v>Q4 2030</v>
      </c>
      <c r="B120" s="40">
        <v>2030</v>
      </c>
      <c r="C120" s="40">
        <v>4</v>
      </c>
      <c r="D120" s="40">
        <v>11</v>
      </c>
      <c r="E120" s="130">
        <f ca="1">IF(Cockpit_monthly!$H$3=2,(VLOOKUP(B120,'Generated data'!$A$14:$J$23,2,FALSE)*(1+((RAND()*0.4)-0.2)))*'Generated data'!$B$6,VLOOKUP(B120,'Generated data'!$A$14:$J$23,2,FALSE)*(1+((RAND()*0.4)-0.2)))</f>
        <v>140.81888457884349</v>
      </c>
      <c r="F120" s="130">
        <f ca="1">VLOOKUP(B120,'Generated data'!$A$14:$J$23,3,FALSE)*(1+((RAND()*0.4)-0.2))</f>
        <v>126.96345689666491</v>
      </c>
      <c r="G120" s="132">
        <v>143.16999999999999</v>
      </c>
      <c r="H120" s="130">
        <f ca="1">VLOOKUP($B120,'Generated data'!$A$14:$J$23,5,FALSE)*(1+((RAND()*0.4)-0.2))</f>
        <v>118.2760980978978</v>
      </c>
      <c r="I120" s="130">
        <f ca="1">VLOOKUP($B120,'Generated data'!$A$14:$J$23,5,FALSE)*(1+((RAND()*0.4)-0.2))</f>
        <v>160.22866024028573</v>
      </c>
      <c r="J120" s="130">
        <f ca="1">VLOOKUP($B120,'Generated data'!$A$14:$J$23,7,FALSE)*(1+((RAND()*0.4)-0.2))</f>
        <v>228.12831220136832</v>
      </c>
      <c r="K120" s="129">
        <f t="shared" ca="1" si="64"/>
        <v>140.37179521031092</v>
      </c>
      <c r="L120" s="129">
        <f t="shared" ca="1" si="65"/>
        <v>246.63651001377298</v>
      </c>
      <c r="M120" s="130">
        <f ca="1">VLOOKUP($B120,'Generated data'!$A$14:$J$23,8,FALSE)*(1+((RAND()*0.4)-0.2))</f>
        <v>625.77540869832524</v>
      </c>
      <c r="N120" s="129">
        <f t="shared" ca="1" si="66"/>
        <v>714.66699873936784</v>
      </c>
      <c r="O120" s="132">
        <v>717.07</v>
      </c>
      <c r="P120" s="132">
        <v>566.07000000000005</v>
      </c>
      <c r="Q120" s="130">
        <f ca="1">VLOOKUP($B120,'Generated data'!$A$14:$J$23,9,FALSE)*(1+((RAND()*0.4)-0.2))</f>
        <v>190.73542018137115</v>
      </c>
      <c r="R120" s="130">
        <f ca="1">VLOOKUP($B120,'Generated data'!$A$14:$J$23,10,FALSE)*(1+((RAND()*0.4)-0.2))</f>
        <v>159.90577199571834</v>
      </c>
      <c r="S120" s="153"/>
      <c r="T120" s="144">
        <f ca="1">IF(Cockpit_monthly!$H$3=2,($V$5*($V$2+$V$3*(I120/$V$6)+$V$4*(M120/$V$7)))*'Generated data'!$B$6,$V$5*($V$2+$V$3*(I120/$V$6)+$V$4*(M120/$V$7)))</f>
        <v>118.09192769536587</v>
      </c>
      <c r="U120" s="144">
        <f t="shared" si="53"/>
        <v>110</v>
      </c>
      <c r="V120" s="144">
        <f t="shared" si="54"/>
        <v>230</v>
      </c>
      <c r="W120" s="144">
        <f t="shared" ca="1" si="55"/>
        <v>22.726956883477627</v>
      </c>
      <c r="X120" s="143"/>
      <c r="Z120" s="46">
        <f t="shared" ca="1" si="50"/>
        <v>120.5805091379187</v>
      </c>
      <c r="AA120" s="46"/>
      <c r="AB120" s="46"/>
      <c r="AC120" s="46">
        <f t="shared" ca="1" si="56"/>
        <v>107.54780306344962</v>
      </c>
      <c r="AE120" s="46">
        <f t="shared" ca="1" si="51"/>
        <v>108.45537631321571</v>
      </c>
      <c r="AF120" s="46"/>
      <c r="AG120" s="46"/>
      <c r="AH120" s="46">
        <f t="shared" ca="1" si="57"/>
        <v>32.363508265627786</v>
      </c>
      <c r="AJ120" s="25"/>
      <c r="AK120" s="162">
        <f ca="1">IF(Cockpit_monthly!$H$3=2,($AM$5*($AM$2+$AM$3*(K120/$AM$6)+$AM$4*(N120/$AM$7)))*'Generated data'!$B$6,$AM$5*($AM$2+$AM$3*(K120/$AM$6)+$AM$4*(N120/$AM$7)))</f>
        <v>115.60028741313856</v>
      </c>
      <c r="AL120" s="162">
        <f t="shared" si="58"/>
        <v>110</v>
      </c>
      <c r="AM120" s="162">
        <f t="shared" si="59"/>
        <v>230</v>
      </c>
      <c r="AN120" s="162">
        <f t="shared" ca="1" si="60"/>
        <v>25.218597165704935</v>
      </c>
      <c r="AO120" s="161"/>
      <c r="AQ120" s="153"/>
      <c r="AR120" s="144">
        <f ca="1">IF(Cockpit_monthly!$H$3=2,($AS$5*($AS$2+$AS$3*(J120/$AS$6)+$AS$4*(M120/$AS$7)+$AU$2*Q120/$AU$5+$AU$3*(1-(R120/$AU$6))))*'Generated data'!$B$6,$AS$5*($AS$2+$AS$3*(J120/$AS$6)+$AS$4*(M120/$AS$7)+$AU$2*Q120/$AU$5+$AU$3*(1-(R120/$AU$6))))</f>
        <v>108.14838924378827</v>
      </c>
      <c r="AS120" s="144">
        <f t="shared" si="61"/>
        <v>110</v>
      </c>
      <c r="AT120" s="144">
        <f t="shared" si="62"/>
        <v>230</v>
      </c>
      <c r="AU120" s="144">
        <f t="shared" ca="1" si="63"/>
        <v>32.670495335055222</v>
      </c>
      <c r="AV120" s="143"/>
    </row>
    <row r="121" spans="1:48">
      <c r="A121" s="131" t="str">
        <f t="shared" si="52"/>
        <v>Q4 2030</v>
      </c>
      <c r="B121" s="40">
        <v>2030</v>
      </c>
      <c r="C121" s="40">
        <v>4</v>
      </c>
      <c r="D121" s="40">
        <v>12</v>
      </c>
      <c r="E121" s="130">
        <f ca="1">IF(Cockpit_monthly!$H$3=2,(VLOOKUP(B121,'Generated data'!$A$14:$J$23,2,FALSE)*(1+((RAND()*0.4)-0.2)))*'Generated data'!$B$6,VLOOKUP(B121,'Generated data'!$A$14:$J$23,2,FALSE)*(1+((RAND()*0.4)-0.2)))</f>
        <v>132.80729406602163</v>
      </c>
      <c r="F121" s="130">
        <f ca="1">VLOOKUP(B121,'Generated data'!$A$14:$J$23,3,FALSE)*(1+((RAND()*0.4)-0.2))</f>
        <v>90.86146506216997</v>
      </c>
      <c r="G121" s="132">
        <v>143.16999999999999</v>
      </c>
      <c r="H121" s="130">
        <f ca="1">VLOOKUP($B121,'Generated data'!$A$14:$J$23,5,FALSE)*(1+((RAND()*0.4)-0.2))</f>
        <v>138.78045412855667</v>
      </c>
      <c r="I121" s="130">
        <f ca="1">VLOOKUP($B121,'Generated data'!$A$14:$J$23,5,FALSE)*(1+((RAND()*0.4)-0.2))</f>
        <v>118.45467980052295</v>
      </c>
      <c r="J121" s="130">
        <f ca="1">VLOOKUP($B121,'Generated data'!$A$14:$J$23,7,FALSE)*(1+((RAND()*0.4)-0.2))</f>
        <v>248.01299382697036</v>
      </c>
      <c r="K121" s="129">
        <f t="shared" ca="1" si="64"/>
        <v>152.17070903179047</v>
      </c>
      <c r="L121" s="129">
        <f t="shared" ca="1" si="65"/>
        <v>245.92979384059569</v>
      </c>
      <c r="M121" s="130">
        <f ca="1">VLOOKUP($B121,'Generated data'!$A$14:$J$23,8,FALSE)*(1+((RAND()*0.4)-0.2))</f>
        <v>817.39700787352217</v>
      </c>
      <c r="N121" s="129">
        <f t="shared" ca="1" si="66"/>
        <v>690.70801183477431</v>
      </c>
      <c r="O121" s="132">
        <v>721</v>
      </c>
      <c r="P121" s="132">
        <v>570</v>
      </c>
      <c r="Q121" s="130">
        <f ca="1">VLOOKUP($B121,'Generated data'!$A$14:$J$23,9,FALSE)*(1+((RAND()*0.4)-0.2))</f>
        <v>184.38216559313094</v>
      </c>
      <c r="R121" s="130">
        <f ca="1">VLOOKUP($B121,'Generated data'!$A$14:$J$23,10,FALSE)*(1+((RAND()*0.4)-0.2))</f>
        <v>130.1920711561981</v>
      </c>
      <c r="S121" s="153"/>
      <c r="T121" s="144">
        <f ca="1">IF(Cockpit_monthly!$H$3=2,($V$5*($V$2+$V$3*(I121/$V$6)+$V$4*(M121/$V$7)))*'Generated data'!$B$6,$V$5*($V$2+$V$3*(I121/$V$6)+$V$4*(M121/$V$7)))</f>
        <v>122.98855663724846</v>
      </c>
      <c r="U121" s="144">
        <f t="shared" si="53"/>
        <v>110</v>
      </c>
      <c r="V121" s="144">
        <f t="shared" si="54"/>
        <v>230</v>
      </c>
      <c r="W121" s="144">
        <f t="shared" ca="1" si="55"/>
        <v>9.8187374287731615</v>
      </c>
      <c r="X121" s="143"/>
      <c r="Z121" s="46">
        <f t="shared" ca="1" si="50"/>
        <v>110.14926487244044</v>
      </c>
      <c r="AA121" s="46"/>
      <c r="AB121" s="46"/>
      <c r="AC121" s="46">
        <f t="shared" ca="1" si="56"/>
        <v>137.8637289545299</v>
      </c>
      <c r="AE121" s="46">
        <f t="shared" ca="1" si="51"/>
        <v>106.31500738902876</v>
      </c>
      <c r="AF121" s="46"/>
      <c r="AG121" s="46"/>
      <c r="AH121" s="46">
        <f t="shared" ca="1" si="57"/>
        <v>26.492286676992862</v>
      </c>
      <c r="AJ121" s="25"/>
      <c r="AK121" s="162">
        <f ca="1">IF(Cockpit_monthly!$H$3=2,($AM$5*($AM$2+$AM$3*(K121/$AM$6)+$AM$4*(N121/$AM$7)))*'Generated data'!$B$6,$AM$5*($AM$2+$AM$3*(K121/$AM$6)+$AM$4*(N121/$AM$7)))</f>
        <v>116.07155933228579</v>
      </c>
      <c r="AL121" s="162">
        <f t="shared" si="58"/>
        <v>110</v>
      </c>
      <c r="AM121" s="162">
        <f t="shared" si="59"/>
        <v>230</v>
      </c>
      <c r="AN121" s="162">
        <f t="shared" ca="1" si="60"/>
        <v>16.735734733735839</v>
      </c>
      <c r="AO121" s="161"/>
      <c r="AQ121" s="153"/>
      <c r="AR121" s="144">
        <f ca="1">IF(Cockpit_monthly!$H$3=2,($AS$5*($AS$2+$AS$3*(J121/$AS$6)+$AS$4*(M121/$AS$7)+$AU$2*Q121/$AU$5+$AU$3*(1-(R121/$AU$6))))*'Generated data'!$B$6,$AS$5*($AS$2+$AS$3*(J121/$AS$6)+$AS$4*(M121/$AS$7)+$AU$2*Q121/$AU$5+$AU$3*(1-(R121/$AU$6))))</f>
        <v>119.68565867969379</v>
      </c>
      <c r="AS121" s="144">
        <f t="shared" si="61"/>
        <v>110</v>
      </c>
      <c r="AT121" s="144">
        <f t="shared" si="62"/>
        <v>230</v>
      </c>
      <c r="AU121" s="144">
        <f t="shared" ca="1" si="63"/>
        <v>13.121635386327839</v>
      </c>
      <c r="AV121" s="143"/>
    </row>
    <row r="122" spans="1:48">
      <c r="A122" s="131" t="str">
        <f t="shared" si="52"/>
        <v>Q1 2031</v>
      </c>
      <c r="B122" s="40">
        <v>2031</v>
      </c>
      <c r="C122" s="40">
        <v>1</v>
      </c>
      <c r="D122" s="40">
        <v>1</v>
      </c>
      <c r="E122" s="130">
        <f ca="1">IF(Cockpit_monthly!$H$3=2,(VLOOKUP(B122,'Generated data'!$A$14:$J$23,2,FALSE)*(1+((RAND()*0.4)-0.2)))*'Generated data'!$B$6,VLOOKUP(B122,'Generated data'!$A$14:$J$23,2,FALSE)*(1+((RAND()*0.4)-0.2)))</f>
        <v>116.55274073506494</v>
      </c>
      <c r="F122" s="130">
        <f ca="1">VLOOKUP(B122,'Generated data'!$A$14:$J$23,3,FALSE)*(1+((RAND()*0.4)-0.2))</f>
        <v>105.52671138844472</v>
      </c>
      <c r="G122" s="132">
        <v>143.16999999999999</v>
      </c>
      <c r="H122" s="130">
        <f ca="1">VLOOKUP($B122,'Generated data'!$A$14:$J$23,5,FALSE)*(1+((RAND()*0.4)-0.2))</f>
        <v>146.05779550751095</v>
      </c>
      <c r="I122" s="130">
        <f ca="1">VLOOKUP($B122,'Generated data'!$A$14:$J$23,5,FALSE)*(1+((RAND()*0.4)-0.2))</f>
        <v>133.51598558015931</v>
      </c>
      <c r="J122" s="130">
        <f ca="1">VLOOKUP($B122,'Generated data'!$A$14:$J$23,7,FALSE)*(1+((RAND()*0.4)-0.2))</f>
        <v>255.64533713614838</v>
      </c>
      <c r="K122" s="129">
        <f t="shared" ca="1" si="64"/>
        <v>141.41063894340746</v>
      </c>
      <c r="L122" s="129">
        <f t="shared" ca="1" si="65"/>
        <v>248.75977796331028</v>
      </c>
      <c r="M122" s="130">
        <f ca="1">VLOOKUP($B122,'Generated data'!$A$14:$J$23,8,FALSE)*(1+((RAND()*0.4)-0.2))</f>
        <v>817.81791866587309</v>
      </c>
      <c r="N122" s="129">
        <f t="shared" ca="1" si="66"/>
        <v>760.66769174967214</v>
      </c>
      <c r="O122" s="132">
        <v>726</v>
      </c>
      <c r="P122" s="132">
        <v>575</v>
      </c>
      <c r="Q122" s="130">
        <f ca="1">VLOOKUP($B122,'Generated data'!$A$14:$J$23,9,FALSE)*(1+((RAND()*0.4)-0.2))</f>
        <v>185.97466465761406</v>
      </c>
      <c r="R122" s="130">
        <f ca="1">VLOOKUP($B122,'Generated data'!$A$14:$J$23,10,FALSE)*(1+((RAND()*0.4)-0.2))</f>
        <v>121.69366658999311</v>
      </c>
      <c r="S122" s="153"/>
      <c r="T122" s="144">
        <f ca="1">IF(Cockpit_monthly!$H$3=2,($V$5*($V$2+$V$3*(I122/$V$6)+$V$4*(M122/$V$7)))*'Generated data'!$B$6,$V$5*($V$2+$V$3*(I122/$V$6)+$V$4*(M122/$V$7)))</f>
        <v>124.28149489346573</v>
      </c>
      <c r="U122" s="144">
        <f t="shared" si="53"/>
        <v>110</v>
      </c>
      <c r="V122" s="144">
        <f t="shared" si="54"/>
        <v>230</v>
      </c>
      <c r="W122" s="144">
        <f t="shared" ca="1" si="55"/>
        <v>-7.7287541584007897</v>
      </c>
      <c r="X122" s="143"/>
      <c r="Z122" s="46">
        <f t="shared" ca="1" si="50"/>
        <v>114.19251941650197</v>
      </c>
      <c r="AA122" s="46"/>
      <c r="AB122" s="46"/>
      <c r="AC122" s="46">
        <f t="shared" ca="1" si="56"/>
        <v>141.45281771964642</v>
      </c>
      <c r="AE122" s="46">
        <f t="shared" ca="1" si="51"/>
        <v>107.34337920690876</v>
      </c>
      <c r="AF122" s="46"/>
      <c r="AG122" s="46"/>
      <c r="AH122" s="46">
        <f t="shared" ca="1" si="57"/>
        <v>9.2093615281561796</v>
      </c>
      <c r="AJ122" s="25"/>
      <c r="AK122" s="162">
        <f ca="1">IF(Cockpit_monthly!$H$3=2,($AM$5*($AM$2+$AM$3*(K122/$AM$6)+$AM$4*(N122/$AM$7)))*'Generated data'!$B$6,$AM$5*($AM$2+$AM$3*(K122/$AM$6)+$AM$4*(N122/$AM$7)))</f>
        <v>116.7002048213965</v>
      </c>
      <c r="AL122" s="162">
        <f t="shared" si="58"/>
        <v>110</v>
      </c>
      <c r="AM122" s="162">
        <f t="shared" si="59"/>
        <v>230</v>
      </c>
      <c r="AN122" s="162">
        <f t="shared" ca="1" si="60"/>
        <v>-0.14746408633155283</v>
      </c>
      <c r="AO122" s="161"/>
      <c r="AQ122" s="153"/>
      <c r="AR122" s="144">
        <f ca="1">IF(Cockpit_monthly!$H$3=2,($AS$5*($AS$2+$AS$3*(J122/$AS$6)+$AS$4*(M122/$AS$7)+$AU$2*Q122/$AU$5+$AU$3*(1-(R122/$AU$6))))*'Generated data'!$B$6,$AS$5*($AS$2+$AS$3*(J122/$AS$6)+$AS$4*(M122/$AS$7)+$AU$2*Q122/$AU$5+$AU$3*(1-(R122/$AU$6))))</f>
        <v>120.80874382110277</v>
      </c>
      <c r="AS122" s="144">
        <f t="shared" si="61"/>
        <v>110</v>
      </c>
      <c r="AT122" s="144">
        <f t="shared" si="62"/>
        <v>230</v>
      </c>
      <c r="AU122" s="144">
        <f t="shared" ca="1" si="63"/>
        <v>-4.256003086037822</v>
      </c>
      <c r="AV122" s="143"/>
    </row>
    <row r="123" spans="1:48">
      <c r="A123" s="131" t="str">
        <f t="shared" si="52"/>
        <v>Q1 2031</v>
      </c>
      <c r="B123" s="40">
        <v>2031</v>
      </c>
      <c r="C123" s="40">
        <v>1</v>
      </c>
      <c r="D123" s="40">
        <v>2</v>
      </c>
      <c r="E123" s="130">
        <f ca="1">IF(Cockpit_monthly!$H$3=2,(VLOOKUP(B123,'Generated data'!$A$14:$J$23,2,FALSE)*(1+((RAND()*0.4)-0.2)))*'Generated data'!$B$6,VLOOKUP(B123,'Generated data'!$A$14:$J$23,2,FALSE)*(1+((RAND()*0.4)-0.2)))</f>
        <v>133.89171053066818</v>
      </c>
      <c r="F123" s="130">
        <f ca="1">VLOOKUP(B123,'Generated data'!$A$14:$J$23,3,FALSE)*(1+((RAND()*0.4)-0.2))</f>
        <v>85.819557450511837</v>
      </c>
      <c r="G123" s="132">
        <v>143.16999999999999</v>
      </c>
      <c r="H123" s="130">
        <f ca="1">VLOOKUP($B123,'Generated data'!$A$14:$J$23,5,FALSE)*(1+((RAND()*0.4)-0.2))</f>
        <v>157.99522623002838</v>
      </c>
      <c r="I123" s="130">
        <f ca="1">VLOOKUP($B123,'Generated data'!$A$14:$J$23,5,FALSE)*(1+((RAND()*0.4)-0.2))</f>
        <v>126.20674954540165</v>
      </c>
      <c r="J123" s="130">
        <f ca="1">VLOOKUP($B123,'Generated data'!$A$14:$J$23,7,FALSE)*(1+((RAND()*0.4)-0.2))</f>
        <v>310.54060246493287</v>
      </c>
      <c r="K123" s="129">
        <f t="shared" ca="1" si="64"/>
        <v>137.39977520698935</v>
      </c>
      <c r="L123" s="129">
        <f t="shared" ca="1" si="65"/>
        <v>243.92888105482902</v>
      </c>
      <c r="M123" s="130">
        <f ca="1">VLOOKUP($B123,'Generated data'!$A$14:$J$23,8,FALSE)*(1+((RAND()*0.4)-0.2))</f>
        <v>935.60748954709675</v>
      </c>
      <c r="N123" s="129">
        <f t="shared" ca="1" si="66"/>
        <v>753.6634450792402</v>
      </c>
      <c r="O123" s="132">
        <v>731</v>
      </c>
      <c r="P123" s="132">
        <v>580</v>
      </c>
      <c r="Q123" s="130">
        <f ca="1">VLOOKUP($B123,'Generated data'!$A$14:$J$23,9,FALSE)*(1+((RAND()*0.4)-0.2))</f>
        <v>151.0843654706992</v>
      </c>
      <c r="R123" s="130">
        <f ca="1">VLOOKUP($B123,'Generated data'!$A$14:$J$23,10,FALSE)*(1+((RAND()*0.4)-0.2))</f>
        <v>97.647973536056313</v>
      </c>
      <c r="S123" s="153"/>
      <c r="T123" s="144">
        <f ca="1">IF(Cockpit_monthly!$H$3=2,($V$5*($V$2+$V$3*(I123/$V$6)+$V$4*(M123/$V$7)))*'Generated data'!$B$6,$V$5*($V$2+$V$3*(I123/$V$6)+$V$4*(M123/$V$7)))</f>
        <v>128.84576219391394</v>
      </c>
      <c r="U123" s="144">
        <f t="shared" si="53"/>
        <v>110</v>
      </c>
      <c r="V123" s="144">
        <f t="shared" si="54"/>
        <v>230</v>
      </c>
      <c r="W123" s="144">
        <f t="shared" ca="1" si="55"/>
        <v>5.0459483367542362</v>
      </c>
      <c r="X123" s="143"/>
      <c r="Z123" s="46">
        <f t="shared" ca="1" si="50"/>
        <v>112.55709796152505</v>
      </c>
      <c r="AA123" s="46"/>
      <c r="AB123" s="46"/>
      <c r="AC123" s="46">
        <f t="shared" ca="1" si="56"/>
        <v>197.98350450340783</v>
      </c>
      <c r="AE123" s="46">
        <f t="shared" ca="1" si="51"/>
        <v>107.14137122499709</v>
      </c>
      <c r="AF123" s="46"/>
      <c r="AG123" s="46"/>
      <c r="AH123" s="46">
        <f t="shared" ca="1" si="57"/>
        <v>26.750339305671091</v>
      </c>
      <c r="AJ123" s="25"/>
      <c r="AK123" s="162">
        <f ca="1">IF(Cockpit_monthly!$H$3=2,($AM$5*($AM$2+$AM$3*(K123/$AM$6)+$AM$4*(N123/$AM$7)))*'Generated data'!$B$6,$AM$5*($AM$2+$AM$3*(K123/$AM$6)+$AM$4*(N123/$AM$7)))</f>
        <v>116.20673061695007</v>
      </c>
      <c r="AL123" s="162">
        <f t="shared" si="58"/>
        <v>110</v>
      </c>
      <c r="AM123" s="162">
        <f t="shared" si="59"/>
        <v>230</v>
      </c>
      <c r="AN123" s="162">
        <f t="shared" ca="1" si="60"/>
        <v>17.684979913718109</v>
      </c>
      <c r="AO123" s="161"/>
      <c r="AQ123" s="153"/>
      <c r="AR123" s="144">
        <f ca="1">IF(Cockpit_monthly!$H$3=2,($AS$5*($AS$2+$AS$3*(J123/$AS$6)+$AS$4*(M123/$AS$7)+$AU$2*Q123/$AU$5+$AU$3*(1-(R123/$AU$6))))*'Generated data'!$B$6,$AS$5*($AS$2+$AS$3*(J123/$AS$6)+$AS$4*(M123/$AS$7)+$AU$2*Q123/$AU$5+$AU$3*(1-(R123/$AU$6))))</f>
        <v>128.97792217545805</v>
      </c>
      <c r="AS123" s="144">
        <f t="shared" si="61"/>
        <v>110</v>
      </c>
      <c r="AT123" s="144">
        <f t="shared" si="62"/>
        <v>230</v>
      </c>
      <c r="AU123" s="144">
        <f t="shared" ca="1" si="63"/>
        <v>4.91378835521013</v>
      </c>
      <c r="AV123" s="143"/>
    </row>
    <row r="124" spans="1:48">
      <c r="A124" s="131" t="str">
        <f t="shared" si="52"/>
        <v>Q1 2031</v>
      </c>
      <c r="B124" s="40">
        <v>2031</v>
      </c>
      <c r="C124" s="40">
        <v>1</v>
      </c>
      <c r="D124" s="40">
        <v>3</v>
      </c>
      <c r="E124" s="130">
        <f ca="1">IF(Cockpit_monthly!$H$3=2,(VLOOKUP(B124,'Generated data'!$A$14:$J$23,2,FALSE)*(1+((RAND()*0.4)-0.2)))*'Generated data'!$B$6,VLOOKUP(B124,'Generated data'!$A$14:$J$23,2,FALSE)*(1+((RAND()*0.4)-0.2)))</f>
        <v>113.41542260532432</v>
      </c>
      <c r="F124" s="130">
        <f ca="1">VLOOKUP(B124,'Generated data'!$A$14:$J$23,3,FALSE)*(1+((RAND()*0.4)-0.2))</f>
        <v>97.58233165201672</v>
      </c>
      <c r="G124" s="132">
        <v>143.16999999999999</v>
      </c>
      <c r="H124" s="130">
        <f ca="1">VLOOKUP($B124,'Generated data'!$A$14:$J$23,5,FALSE)*(1+((RAND()*0.4)-0.2))</f>
        <v>156.91721428820401</v>
      </c>
      <c r="I124" s="130">
        <f ca="1">VLOOKUP($B124,'Generated data'!$A$14:$J$23,5,FALSE)*(1+((RAND()*0.4)-0.2))</f>
        <v>144.51433316170966</v>
      </c>
      <c r="J124" s="130">
        <f ca="1">VLOOKUP($B124,'Generated data'!$A$14:$J$23,7,FALSE)*(1+((RAND()*0.4)-0.2))</f>
        <v>284.18729322870655</v>
      </c>
      <c r="K124" s="129">
        <f t="shared" ca="1" si="64"/>
        <v>126.05913830869463</v>
      </c>
      <c r="L124" s="129">
        <f t="shared" ca="1" si="65"/>
        <v>271.39964447601716</v>
      </c>
      <c r="M124" s="130">
        <f ca="1">VLOOKUP($B124,'Generated data'!$A$14:$J$23,8,FALSE)*(1+((RAND()*0.4)-0.2))</f>
        <v>737.44960333801112</v>
      </c>
      <c r="N124" s="129">
        <f t="shared" ca="1" si="66"/>
        <v>856.94080536216404</v>
      </c>
      <c r="O124" s="132">
        <v>734.93</v>
      </c>
      <c r="P124" s="132">
        <v>583.92999999999995</v>
      </c>
      <c r="Q124" s="130">
        <f ca="1">VLOOKUP($B124,'Generated data'!$A$14:$J$23,9,FALSE)*(1+((RAND()*0.4)-0.2))</f>
        <v>170.36498447775529</v>
      </c>
      <c r="R124" s="130">
        <f ca="1">VLOOKUP($B124,'Generated data'!$A$14:$J$23,10,FALSE)*(1+((RAND()*0.4)-0.2))</f>
        <v>115.13475535068537</v>
      </c>
      <c r="S124" s="153"/>
      <c r="T124" s="144">
        <f ca="1">IF(Cockpit_monthly!$H$3=2,($V$5*($V$2+$V$3*(I124/$V$6)+$V$4*(M124/$V$7)))*'Generated data'!$B$6,$V$5*($V$2+$V$3*(I124/$V$6)+$V$4*(M124/$V$7)))</f>
        <v>121.67591842978638</v>
      </c>
      <c r="U124" s="144">
        <f t="shared" si="53"/>
        <v>110</v>
      </c>
      <c r="V124" s="144">
        <f t="shared" si="54"/>
        <v>230</v>
      </c>
      <c r="W124" s="144">
        <f t="shared" ca="1" si="55"/>
        <v>-8.2604958244620548</v>
      </c>
      <c r="X124" s="143"/>
      <c r="Z124" s="46">
        <f t="shared" ca="1" si="50"/>
        <v>117.37732764874167</v>
      </c>
      <c r="AA124" s="46"/>
      <c r="AB124" s="46"/>
      <c r="AC124" s="46">
        <f t="shared" ca="1" si="56"/>
        <v>166.80996557996488</v>
      </c>
      <c r="AE124" s="46">
        <f t="shared" ca="1" si="51"/>
        <v>108.30548832389402</v>
      </c>
      <c r="AF124" s="46"/>
      <c r="AG124" s="46"/>
      <c r="AH124" s="46">
        <f t="shared" ca="1" si="57"/>
        <v>5.1099342814302986</v>
      </c>
      <c r="AJ124" s="25"/>
      <c r="AK124" s="162">
        <f ca="1">IF(Cockpit_monthly!$H$3=2,($AM$5*($AM$2+$AM$3*(K124/$AM$6)+$AM$4*(N124/$AM$7)))*'Generated data'!$B$6,$AM$5*($AM$2+$AM$3*(K124/$AM$6)+$AM$4*(N124/$AM$7)))</f>
        <v>117.51924019024179</v>
      </c>
      <c r="AL124" s="162">
        <f t="shared" si="58"/>
        <v>110</v>
      </c>
      <c r="AM124" s="162">
        <f t="shared" si="59"/>
        <v>230</v>
      </c>
      <c r="AN124" s="162">
        <f t="shared" ca="1" si="60"/>
        <v>-4.103817584917465</v>
      </c>
      <c r="AO124" s="161"/>
      <c r="AQ124" s="153"/>
      <c r="AR124" s="144">
        <f ca="1">IF(Cockpit_monthly!$H$3=2,($AS$5*($AS$2+$AS$3*(J124/$AS$6)+$AS$4*(M124/$AS$7)+$AU$2*Q124/$AU$5+$AU$3*(1-(R124/$AU$6))))*'Generated data'!$B$6,$AS$5*($AS$2+$AS$3*(J124/$AS$6)+$AS$4*(M124/$AS$7)+$AU$2*Q124/$AU$5+$AU$3*(1-(R124/$AU$6))))</f>
        <v>118.42182960443532</v>
      </c>
      <c r="AS124" s="144">
        <f t="shared" si="61"/>
        <v>110</v>
      </c>
      <c r="AT124" s="144">
        <f t="shared" si="62"/>
        <v>230</v>
      </c>
      <c r="AU124" s="144">
        <f t="shared" ca="1" si="63"/>
        <v>-5.0064069991109932</v>
      </c>
      <c r="AV124" s="143"/>
    </row>
    <row r="125" spans="1:48">
      <c r="A125" s="131" t="str">
        <f t="shared" si="52"/>
        <v>Q2 2031</v>
      </c>
      <c r="B125" s="40">
        <v>2031</v>
      </c>
      <c r="C125" s="40">
        <v>2</v>
      </c>
      <c r="D125" s="40">
        <v>4</v>
      </c>
      <c r="E125" s="130">
        <f ca="1">IF(Cockpit_monthly!$H$3=2,(VLOOKUP(B125,'Generated data'!$A$14:$J$23,2,FALSE)*(1+((RAND()*0.4)-0.2)))*'Generated data'!$B$6,VLOOKUP(B125,'Generated data'!$A$14:$J$23,2,FALSE)*(1+((RAND()*0.4)-0.2)))</f>
        <v>137.0009124342848</v>
      </c>
      <c r="F125" s="130">
        <f ca="1">VLOOKUP(B125,'Generated data'!$A$14:$J$23,3,FALSE)*(1+((RAND()*0.4)-0.2))</f>
        <v>111.1667925032762</v>
      </c>
      <c r="G125" s="132">
        <v>143.16999999999999</v>
      </c>
      <c r="H125" s="130">
        <f ca="1">VLOOKUP($B125,'Generated data'!$A$14:$J$23,5,FALSE)*(1+((RAND()*0.4)-0.2))</f>
        <v>124.51929182922252</v>
      </c>
      <c r="I125" s="130">
        <f ca="1">VLOOKUP($B125,'Generated data'!$A$14:$J$23,5,FALSE)*(1+((RAND()*0.4)-0.2))</f>
        <v>161.9735479443454</v>
      </c>
      <c r="J125" s="130">
        <f ca="1">VLOOKUP($B125,'Generated data'!$A$14:$J$23,7,FALSE)*(1+((RAND()*0.4)-0.2))</f>
        <v>279.58436409517276</v>
      </c>
      <c r="K125" s="129">
        <f t="shared" ca="1" si="64"/>
        <v>134.74568942909022</v>
      </c>
      <c r="L125" s="129">
        <f t="shared" ca="1" si="65"/>
        <v>283.45774427659597</v>
      </c>
      <c r="M125" s="130">
        <f ca="1">VLOOKUP($B125,'Generated data'!$A$14:$J$23,8,FALSE)*(1+((RAND()*0.4)-0.2))</f>
        <v>779.84218783358551</v>
      </c>
      <c r="N125" s="129">
        <f t="shared" ca="1" si="66"/>
        <v>830.29167051699369</v>
      </c>
      <c r="O125" s="132">
        <v>737</v>
      </c>
      <c r="P125" s="132">
        <v>586</v>
      </c>
      <c r="Q125" s="130">
        <f ca="1">VLOOKUP($B125,'Generated data'!$A$14:$J$23,9,FALSE)*(1+((RAND()*0.4)-0.2))</f>
        <v>181.73788766106833</v>
      </c>
      <c r="R125" s="130">
        <f ca="1">VLOOKUP($B125,'Generated data'!$A$14:$J$23,10,FALSE)*(1+((RAND()*0.4)-0.2))</f>
        <v>136.80047990048823</v>
      </c>
      <c r="S125" s="153"/>
      <c r="T125" s="144">
        <f ca="1">IF(Cockpit_monthly!$H$3=2,($V$5*($V$2+$V$3*(I125/$V$6)+$V$4*(M125/$V$7)))*'Generated data'!$B$6,$V$5*($V$2+$V$3*(I125/$V$6)+$V$4*(M125/$V$7)))</f>
        <v>125.01851032150698</v>
      </c>
      <c r="U125" s="144">
        <f t="shared" si="53"/>
        <v>110</v>
      </c>
      <c r="V125" s="144">
        <f t="shared" si="54"/>
        <v>230</v>
      </c>
      <c r="W125" s="144">
        <f t="shared" ca="1" si="55"/>
        <v>11.98240211277782</v>
      </c>
      <c r="X125" s="143"/>
      <c r="Z125" s="46">
        <f t="shared" ca="1" si="50"/>
        <v>121.90036217048767</v>
      </c>
      <c r="AA125" s="46"/>
      <c r="AB125" s="46"/>
      <c r="AC125" s="46">
        <f t="shared" ca="1" si="56"/>
        <v>157.68400192468511</v>
      </c>
      <c r="AE125" s="46">
        <f t="shared" ca="1" si="51"/>
        <v>109.34854513693899</v>
      </c>
      <c r="AF125" s="46"/>
      <c r="AG125" s="46"/>
      <c r="AH125" s="46">
        <f t="shared" ca="1" si="57"/>
        <v>27.652367297345805</v>
      </c>
      <c r="AJ125" s="25"/>
      <c r="AK125" s="162">
        <f ca="1">IF(Cockpit_monthly!$H$3=2,($AM$5*($AM$2+$AM$3*(K125/$AM$6)+$AM$4*(N125/$AM$7)))*'Generated data'!$B$6,$AM$5*($AM$2+$AM$3*(K125/$AM$6)+$AM$4*(N125/$AM$7)))</f>
        <v>117.66797508768151</v>
      </c>
      <c r="AL125" s="162">
        <f t="shared" si="58"/>
        <v>110</v>
      </c>
      <c r="AM125" s="162">
        <f t="shared" si="59"/>
        <v>230</v>
      </c>
      <c r="AN125" s="162">
        <f t="shared" ca="1" si="60"/>
        <v>19.332937346603288</v>
      </c>
      <c r="AO125" s="161"/>
      <c r="AQ125" s="153"/>
      <c r="AR125" s="144">
        <f ca="1">IF(Cockpit_monthly!$H$3=2,($AS$5*($AS$2+$AS$3*(J125/$AS$6)+$AS$4*(M125/$AS$7)+$AU$2*Q125/$AU$5+$AU$3*(1-(R125/$AU$6))))*'Generated data'!$B$6,$AS$5*($AS$2+$AS$3*(J125/$AS$6)+$AS$4*(M125/$AS$7)+$AU$2*Q125/$AU$5+$AU$3*(1-(R125/$AU$6))))</f>
        <v>118.7059030220511</v>
      </c>
      <c r="AS125" s="144">
        <f t="shared" si="61"/>
        <v>110</v>
      </c>
      <c r="AT125" s="144">
        <f t="shared" si="62"/>
        <v>230</v>
      </c>
      <c r="AU125" s="144">
        <f t="shared" ca="1" si="63"/>
        <v>18.295009412233696</v>
      </c>
      <c r="AV125" s="143"/>
    </row>
    <row r="126" spans="1:48">
      <c r="A126" s="131" t="str">
        <f t="shared" si="52"/>
        <v>Q2 2031</v>
      </c>
      <c r="B126" s="40">
        <v>2031</v>
      </c>
      <c r="C126" s="40">
        <v>2</v>
      </c>
      <c r="D126" s="40">
        <v>5</v>
      </c>
      <c r="E126" s="130">
        <f ca="1">IF(Cockpit_monthly!$H$3=2,(VLOOKUP(B126,'Generated data'!$A$14:$J$23,2,FALSE)*(1+((RAND()*0.4)-0.2)))*'Generated data'!$B$6,VLOOKUP(B126,'Generated data'!$A$14:$J$23,2,FALSE)*(1+((RAND()*0.4)-0.2)))</f>
        <v>148.153460830874</v>
      </c>
      <c r="F126" s="130">
        <f ca="1">VLOOKUP(B126,'Generated data'!$A$14:$J$23,3,FALSE)*(1+((RAND()*0.4)-0.2))</f>
        <v>99.46818067737594</v>
      </c>
      <c r="G126" s="132">
        <v>143.16999999999999</v>
      </c>
      <c r="H126" s="130">
        <f ca="1">VLOOKUP($B126,'Generated data'!$A$14:$J$23,5,FALSE)*(1+((RAND()*0.4)-0.2))</f>
        <v>151.5427316114644</v>
      </c>
      <c r="I126" s="130">
        <f ca="1">VLOOKUP($B126,'Generated data'!$A$14:$J$23,5,FALSE)*(1+((RAND()*0.4)-0.2))</f>
        <v>157.24096417948894</v>
      </c>
      <c r="J126" s="130">
        <f ca="1">VLOOKUP($B126,'Generated data'!$A$14:$J$23,7,FALSE)*(1+((RAND()*0.4)-0.2))</f>
        <v>245.10157017832762</v>
      </c>
      <c r="K126" s="129">
        <f t="shared" ca="1" si="64"/>
        <v>144.23154355048555</v>
      </c>
      <c r="L126" s="129">
        <f t="shared" ca="1" si="65"/>
        <v>291.43741992960406</v>
      </c>
      <c r="M126" s="130">
        <f ca="1">VLOOKUP($B126,'Generated data'!$A$14:$J$23,8,FALSE)*(1+((RAND()*0.4)-0.2))</f>
        <v>796.97604222327334</v>
      </c>
      <c r="N126" s="129">
        <f t="shared" ca="1" si="66"/>
        <v>817.63309357289779</v>
      </c>
      <c r="O126" s="132">
        <v>736.93</v>
      </c>
      <c r="P126" s="132">
        <v>585.92999999999995</v>
      </c>
      <c r="Q126" s="130">
        <f ca="1">VLOOKUP($B126,'Generated data'!$A$14:$J$23,9,FALSE)*(1+((RAND()*0.4)-0.2))</f>
        <v>154.32753216463294</v>
      </c>
      <c r="R126" s="130">
        <f ca="1">VLOOKUP($B126,'Generated data'!$A$14:$J$23,10,FALSE)*(1+((RAND()*0.4)-0.2))</f>
        <v>130.98690213983988</v>
      </c>
      <c r="S126" s="153"/>
      <c r="T126" s="144">
        <f ca="1">IF(Cockpit_monthly!$H$3=2,($V$5*($V$2+$V$3*(I126/$V$6)+$V$4*(M126/$V$7)))*'Generated data'!$B$6,$V$5*($V$2+$V$3*(I126/$V$6)+$V$4*(M126/$V$7)))</f>
        <v>125.37195051916541</v>
      </c>
      <c r="U126" s="144">
        <f t="shared" si="53"/>
        <v>110</v>
      </c>
      <c r="V126" s="144">
        <f t="shared" si="54"/>
        <v>230</v>
      </c>
      <c r="W126" s="144">
        <f t="shared" ca="1" si="55"/>
        <v>22.781510311708587</v>
      </c>
      <c r="X126" s="143"/>
      <c r="Z126" s="46">
        <f t="shared" ref="Z126:Z157" ca="1" si="67">$AB$5*($AB$2+$AB$3*(I126/$AB$6)+$AB$4*(P126/$AB$7))</f>
        <v>120.69593398402411</v>
      </c>
      <c r="AA126" s="46"/>
      <c r="AB126" s="46"/>
      <c r="AC126" s="46">
        <f t="shared" ca="1" si="56"/>
        <v>124.40563619430351</v>
      </c>
      <c r="AE126" s="46">
        <f t="shared" ref="AE126:AE157" ca="1" si="68">$AG$5*($AG$2+$AG$3*(I126/$AG$6)+$AG$4*(P126/$AG$7))</f>
        <v>109.08545302987189</v>
      </c>
      <c r="AF126" s="46"/>
      <c r="AG126" s="46"/>
      <c r="AH126" s="46">
        <f t="shared" ca="1" si="57"/>
        <v>39.068007801002111</v>
      </c>
      <c r="AJ126" s="25"/>
      <c r="AK126" s="162">
        <f ca="1">IF(Cockpit_monthly!$H$3=2,($AM$5*($AM$2+$AM$3*(K126/$AM$6)+$AM$4*(N126/$AM$7)))*'Generated data'!$B$6,$AM$5*($AM$2+$AM$3*(K126/$AM$6)+$AM$4*(N126/$AM$7)))</f>
        <v>118.19213558979868</v>
      </c>
      <c r="AL126" s="162">
        <f t="shared" si="58"/>
        <v>110</v>
      </c>
      <c r="AM126" s="162">
        <f t="shared" si="59"/>
        <v>230</v>
      </c>
      <c r="AN126" s="162">
        <f t="shared" ca="1" si="60"/>
        <v>29.961325241075315</v>
      </c>
      <c r="AO126" s="161"/>
      <c r="AQ126" s="153"/>
      <c r="AR126" s="144">
        <f ca="1">IF(Cockpit_monthly!$H$3=2,($AS$5*($AS$2+$AS$3*(J126/$AS$6)+$AS$4*(M126/$AS$7)+$AU$2*Q126/$AU$5+$AU$3*(1-(R126/$AU$6))))*'Generated data'!$B$6,$AS$5*($AS$2+$AS$3*(J126/$AS$6)+$AS$4*(M126/$AS$7)+$AU$2*Q126/$AU$5+$AU$3*(1-(R126/$AU$6))))</f>
        <v>117.41598790395985</v>
      </c>
      <c r="AS126" s="144">
        <f t="shared" si="61"/>
        <v>110</v>
      </c>
      <c r="AT126" s="144">
        <f t="shared" si="62"/>
        <v>230</v>
      </c>
      <c r="AU126" s="144">
        <f t="shared" ca="1" si="63"/>
        <v>30.737472926914151</v>
      </c>
      <c r="AV126" s="143"/>
    </row>
    <row r="127" spans="1:48">
      <c r="A127" s="131" t="str">
        <f t="shared" si="52"/>
        <v>Q2 2031</v>
      </c>
      <c r="B127" s="40">
        <v>2031</v>
      </c>
      <c r="C127" s="40">
        <v>2</v>
      </c>
      <c r="D127" s="40">
        <v>6</v>
      </c>
      <c r="E127" s="130">
        <f ca="1">IF(Cockpit_monthly!$H$3=2,(VLOOKUP(B127,'Generated data'!$A$14:$J$23,2,FALSE)*(1+((RAND()*0.4)-0.2)))*'Generated data'!$B$6,VLOOKUP(B127,'Generated data'!$A$14:$J$23,2,FALSE)*(1+((RAND()*0.4)-0.2)))</f>
        <v>111.31089561230333</v>
      </c>
      <c r="F127" s="130">
        <f ca="1">VLOOKUP(B127,'Generated data'!$A$14:$J$23,3,FALSE)*(1+((RAND()*0.4)-0.2))</f>
        <v>125.31167012466473</v>
      </c>
      <c r="G127" s="132">
        <v>143.16999999999999</v>
      </c>
      <c r="H127" s="130">
        <f ca="1">VLOOKUP($B127,'Generated data'!$A$14:$J$23,5,FALSE)*(1+((RAND()*0.4)-0.2))</f>
        <v>132.47476973070906</v>
      </c>
      <c r="I127" s="130">
        <f ca="1">VLOOKUP($B127,'Generated data'!$A$14:$J$23,5,FALSE)*(1+((RAND()*0.4)-0.2))</f>
        <v>153.12817930428506</v>
      </c>
      <c r="J127" s="130">
        <f ca="1">VLOOKUP($B127,'Generated data'!$A$14:$J$23,7,FALSE)*(1+((RAND()*0.4)-0.2))</f>
        <v>292.87832318848621</v>
      </c>
      <c r="K127" s="129">
        <f t="shared" ca="1" si="64"/>
        <v>154.57628176184801</v>
      </c>
      <c r="L127" s="129">
        <f t="shared" ca="1" si="65"/>
        <v>269.62440916740229</v>
      </c>
      <c r="M127" s="130">
        <f ca="1">VLOOKUP($B127,'Generated data'!$A$14:$J$23,8,FALSE)*(1+((RAND()*0.4)-0.2))</f>
        <v>758.96144806239158</v>
      </c>
      <c r="N127" s="129">
        <f t="shared" ca="1" si="66"/>
        <v>771.4226111316234</v>
      </c>
      <c r="O127" s="132">
        <v>735</v>
      </c>
      <c r="P127" s="132">
        <v>584</v>
      </c>
      <c r="Q127" s="130">
        <f ca="1">VLOOKUP($B127,'Generated data'!$A$14:$J$23,9,FALSE)*(1+((RAND()*0.4)-0.2))</f>
        <v>180.75866453951025</v>
      </c>
      <c r="R127" s="130">
        <f ca="1">VLOOKUP($B127,'Generated data'!$A$14:$J$23,10,FALSE)*(1+((RAND()*0.4)-0.2))</f>
        <v>119.99020921721714</v>
      </c>
      <c r="S127" s="153"/>
      <c r="T127" s="144">
        <f ca="1">IF(Cockpit_monthly!$H$3=2,($V$5*($V$2+$V$3*(I127/$V$6)+$V$4*(M127/$V$7)))*'Generated data'!$B$6,$V$5*($V$2+$V$3*(I127/$V$6)+$V$4*(M127/$V$7)))</f>
        <v>123.3513035020309</v>
      </c>
      <c r="U127" s="144">
        <f t="shared" si="53"/>
        <v>110</v>
      </c>
      <c r="V127" s="144">
        <f t="shared" si="54"/>
        <v>230</v>
      </c>
      <c r="W127" s="144">
        <f t="shared" ca="1" si="55"/>
        <v>-12.040407889727575</v>
      </c>
      <c r="X127" s="143"/>
      <c r="Z127" s="46">
        <f t="shared" ca="1" si="67"/>
        <v>119.56699936185699</v>
      </c>
      <c r="AA127" s="46"/>
      <c r="AB127" s="46"/>
      <c r="AC127" s="46">
        <f t="shared" ca="1" si="56"/>
        <v>173.31132382662923</v>
      </c>
      <c r="AE127" s="46">
        <f t="shared" ca="1" si="68"/>
        <v>108.78204986173569</v>
      </c>
      <c r="AF127" s="46"/>
      <c r="AG127" s="46"/>
      <c r="AH127" s="46">
        <f t="shared" ca="1" si="57"/>
        <v>2.5288457505676405</v>
      </c>
      <c r="AJ127" s="25"/>
      <c r="AK127" s="162">
        <f ca="1">IF(Cockpit_monthly!$H$3=2,($AM$5*($AM$2+$AM$3*(K127/$AM$6)+$AM$4*(N127/$AM$7)))*'Generated data'!$B$6,$AM$5*($AM$2+$AM$3*(K127/$AM$6)+$AM$4*(N127/$AM$7)))</f>
        <v>118.05082897859056</v>
      </c>
      <c r="AL127" s="162">
        <f t="shared" si="58"/>
        <v>110</v>
      </c>
      <c r="AM127" s="162">
        <f t="shared" si="59"/>
        <v>230</v>
      </c>
      <c r="AN127" s="162">
        <f t="shared" ca="1" si="60"/>
        <v>-6.7399333662872323</v>
      </c>
      <c r="AO127" s="161"/>
      <c r="AQ127" s="153"/>
      <c r="AR127" s="144">
        <f ca="1">IF(Cockpit_monthly!$H$3=2,($AS$5*($AS$2+$AS$3*(J127/$AS$6)+$AS$4*(M127/$AS$7)+$AU$2*Q127/$AU$5+$AU$3*(1-(R127/$AU$6))))*'Generated data'!$B$6,$AS$5*($AS$2+$AS$3*(J127/$AS$6)+$AS$4*(M127/$AS$7)+$AU$2*Q127/$AU$5+$AU$3*(1-(R127/$AU$6))))</f>
        <v>119.73352524256775</v>
      </c>
      <c r="AS127" s="144">
        <f t="shared" si="61"/>
        <v>110</v>
      </c>
      <c r="AT127" s="144">
        <f t="shared" si="62"/>
        <v>230</v>
      </c>
      <c r="AU127" s="144">
        <f t="shared" ca="1" si="63"/>
        <v>-8.4226296302644243</v>
      </c>
      <c r="AV127" s="143"/>
    </row>
    <row r="128" spans="1:48">
      <c r="A128" s="131" t="str">
        <f t="shared" si="52"/>
        <v>Q3 2031</v>
      </c>
      <c r="B128" s="40">
        <v>2031</v>
      </c>
      <c r="C128" s="40">
        <v>3</v>
      </c>
      <c r="D128" s="40">
        <v>7</v>
      </c>
      <c r="E128" s="130">
        <f ca="1">IF(Cockpit_monthly!$H$3=2,(VLOOKUP(B128,'Generated data'!$A$14:$J$23,2,FALSE)*(1+((RAND()*0.4)-0.2)))*'Generated data'!$B$6,VLOOKUP(B128,'Generated data'!$A$14:$J$23,2,FALSE)*(1+((RAND()*0.4)-0.2)))</f>
        <v>101.04659369030328</v>
      </c>
      <c r="F128" s="130">
        <f ca="1">VLOOKUP(B128,'Generated data'!$A$14:$J$23,3,FALSE)*(1+((RAND()*0.4)-0.2))</f>
        <v>107.05563163350375</v>
      </c>
      <c r="G128" s="132">
        <v>143.16999999999999</v>
      </c>
      <c r="H128" s="130">
        <f ca="1">VLOOKUP($B128,'Generated data'!$A$14:$J$23,5,FALSE)*(1+((RAND()*0.4)-0.2))</f>
        <v>139.7582265314675</v>
      </c>
      <c r="I128" s="130">
        <f ca="1">VLOOKUP($B128,'Generated data'!$A$14:$J$23,5,FALSE)*(1+((RAND()*0.4)-0.2))</f>
        <v>143.66542685687583</v>
      </c>
      <c r="J128" s="130">
        <f ca="1">VLOOKUP($B128,'Generated data'!$A$14:$J$23,7,FALSE)*(1+((RAND()*0.4)-0.2))</f>
        <v>265.96102921499136</v>
      </c>
      <c r="K128" s="129">
        <f t="shared" ca="1" si="64"/>
        <v>157.44756380937312</v>
      </c>
      <c r="L128" s="129">
        <f t="shared" ca="1" si="65"/>
        <v>272.52141915399551</v>
      </c>
      <c r="M128" s="130">
        <f ca="1">VLOOKUP($B128,'Generated data'!$A$14:$J$23,8,FALSE)*(1+((RAND()*0.4)-0.2))</f>
        <v>742.22209394713354</v>
      </c>
      <c r="N128" s="129">
        <f t="shared" ca="1" si="66"/>
        <v>778.59322603974999</v>
      </c>
      <c r="O128" s="132">
        <v>732</v>
      </c>
      <c r="P128" s="132">
        <v>581</v>
      </c>
      <c r="Q128" s="130">
        <f ca="1">VLOOKUP($B128,'Generated data'!$A$14:$J$23,9,FALSE)*(1+((RAND()*0.4)-0.2))</f>
        <v>153.47126450750602</v>
      </c>
      <c r="R128" s="130">
        <f ca="1">VLOOKUP($B128,'Generated data'!$A$14:$J$23,10,FALSE)*(1+((RAND()*0.4)-0.2))</f>
        <v>106.71685197009688</v>
      </c>
      <c r="S128" s="153"/>
      <c r="T128" s="144">
        <f ca="1">IF(Cockpit_monthly!$H$3=2,($V$5*($V$2+$V$3*(I128/$V$6)+$V$4*(M128/$V$7)))*'Generated data'!$B$6,$V$5*($V$2+$V$3*(I128/$V$6)+$V$4*(M128/$V$7)))</f>
        <v>121.81407748310183</v>
      </c>
      <c r="U128" s="144">
        <f t="shared" si="53"/>
        <v>110</v>
      </c>
      <c r="V128" s="144">
        <f t="shared" si="54"/>
        <v>230</v>
      </c>
      <c r="W128" s="144">
        <f t="shared" ca="1" si="55"/>
        <v>-20.767483792798544</v>
      </c>
      <c r="X128" s="143"/>
      <c r="Z128" s="46">
        <f t="shared" ca="1" si="67"/>
        <v>117.03291604828387</v>
      </c>
      <c r="AA128" s="46"/>
      <c r="AB128" s="46"/>
      <c r="AC128" s="46">
        <f t="shared" ca="1" si="56"/>
        <v>148.92811316670748</v>
      </c>
      <c r="AE128" s="46">
        <f t="shared" ca="1" si="68"/>
        <v>108.14159847712817</v>
      </c>
      <c r="AF128" s="46"/>
      <c r="AG128" s="46"/>
      <c r="AH128" s="46">
        <f t="shared" ca="1" si="57"/>
        <v>-7.0950047868248873</v>
      </c>
      <c r="AJ128" s="25"/>
      <c r="AK128" s="162">
        <f ca="1">IF(Cockpit_monthly!$H$3=2,($AM$5*($AM$2+$AM$3*(K128/$AM$6)+$AM$4*(N128/$AM$7)))*'Generated data'!$B$6,$AM$5*($AM$2+$AM$3*(K128/$AM$6)+$AM$4*(N128/$AM$7)))</f>
        <v>118.45153714135992</v>
      </c>
      <c r="AL128" s="162">
        <f t="shared" si="58"/>
        <v>110</v>
      </c>
      <c r="AM128" s="162">
        <f t="shared" si="59"/>
        <v>230</v>
      </c>
      <c r="AN128" s="162">
        <f t="shared" ca="1" si="60"/>
        <v>-17.404943451056639</v>
      </c>
      <c r="AO128" s="161"/>
      <c r="AQ128" s="153"/>
      <c r="AR128" s="144">
        <f ca="1">IF(Cockpit_monthly!$H$3=2,($AS$5*($AS$2+$AS$3*(J128/$AS$6)+$AS$4*(M128/$AS$7)+$AU$2*Q128/$AU$5+$AU$3*(1-(R128/$AU$6))))*'Generated data'!$B$6,$AS$5*($AS$2+$AS$3*(J128/$AS$6)+$AS$4*(M128/$AS$7)+$AU$2*Q128/$AU$5+$AU$3*(1-(R128/$AU$6))))</f>
        <v>117.90931029765525</v>
      </c>
      <c r="AS128" s="144">
        <f t="shared" si="61"/>
        <v>110</v>
      </c>
      <c r="AT128" s="144">
        <f t="shared" si="62"/>
        <v>230</v>
      </c>
      <c r="AU128" s="144">
        <f t="shared" ca="1" si="63"/>
        <v>-16.86271660735197</v>
      </c>
      <c r="AV128" s="143"/>
    </row>
    <row r="129" spans="1:48">
      <c r="A129" s="131" t="str">
        <f t="shared" si="52"/>
        <v>Q3 2031</v>
      </c>
      <c r="B129" s="40">
        <v>2031</v>
      </c>
      <c r="C129" s="40">
        <v>3</v>
      </c>
      <c r="D129" s="40">
        <v>8</v>
      </c>
      <c r="E129" s="130">
        <f ca="1">IF(Cockpit_monthly!$H$3=2,(VLOOKUP(B129,'Generated data'!$A$14:$J$23,2,FALSE)*(1+((RAND()*0.4)-0.2)))*'Generated data'!$B$6,VLOOKUP(B129,'Generated data'!$A$14:$J$23,2,FALSE)*(1+((RAND()*0.4)-0.2)))</f>
        <v>133.53638290076324</v>
      </c>
      <c r="F129" s="130">
        <f ca="1">VLOOKUP(B129,'Generated data'!$A$14:$J$23,3,FALSE)*(1+((RAND()*0.4)-0.2))</f>
        <v>89.162492125037332</v>
      </c>
      <c r="G129" s="132">
        <v>143.16999999999999</v>
      </c>
      <c r="H129" s="130">
        <f ca="1">VLOOKUP($B129,'Generated data'!$A$14:$J$23,5,FALSE)*(1+((RAND()*0.4)-0.2))</f>
        <v>133.54127905953527</v>
      </c>
      <c r="I129" s="130">
        <f ca="1">VLOOKUP($B129,'Generated data'!$A$14:$J$23,5,FALSE)*(1+((RAND()*0.4)-0.2))</f>
        <v>157.05681354582421</v>
      </c>
      <c r="J129" s="130">
        <f ca="1">VLOOKUP($B129,'Generated data'!$A$14:$J$23,7,FALSE)*(1+((RAND()*0.4)-0.2))</f>
        <v>312.43836811915344</v>
      </c>
      <c r="K129" s="129">
        <f t="shared" ca="1" si="64"/>
        <v>151.34485678021659</v>
      </c>
      <c r="L129" s="129">
        <f t="shared" ca="1" si="65"/>
        <v>267.98030752726839</v>
      </c>
      <c r="M129" s="130">
        <f ca="1">VLOOKUP($B129,'Generated data'!$A$14:$J$23,8,FALSE)*(1+((RAND()*0.4)-0.2))</f>
        <v>825.01355743556167</v>
      </c>
      <c r="N129" s="129">
        <f t="shared" ca="1" si="66"/>
        <v>766.05319474426608</v>
      </c>
      <c r="O129" s="132">
        <v>729</v>
      </c>
      <c r="P129" s="132">
        <v>578</v>
      </c>
      <c r="Q129" s="130">
        <f ca="1">VLOOKUP($B129,'Generated data'!$A$14:$J$23,9,FALSE)*(1+((RAND()*0.4)-0.2))</f>
        <v>190.26381868074935</v>
      </c>
      <c r="R129" s="130">
        <f ca="1">VLOOKUP($B129,'Generated data'!$A$14:$J$23,10,FALSE)*(1+((RAND()*0.4)-0.2))</f>
        <v>129.03434146971207</v>
      </c>
      <c r="S129" s="153"/>
      <c r="T129" s="144">
        <f ca="1">IF(Cockpit_monthly!$H$3=2,($V$5*($V$2+$V$3*(I129/$V$6)+$V$4*(M129/$V$7)))*'Generated data'!$B$6,$V$5*($V$2+$V$3*(I129/$V$6)+$V$4*(M129/$V$7)))</f>
        <v>126.59001921181138</v>
      </c>
      <c r="U129" s="144">
        <f t="shared" si="53"/>
        <v>110</v>
      </c>
      <c r="V129" s="144">
        <f t="shared" si="54"/>
        <v>230</v>
      </c>
      <c r="W129" s="144">
        <f t="shared" ca="1" si="55"/>
        <v>6.9463636889518625</v>
      </c>
      <c r="X129" s="143"/>
      <c r="Z129" s="46">
        <f t="shared" ca="1" si="67"/>
        <v>120.30026805394</v>
      </c>
      <c r="AA129" s="46"/>
      <c r="AB129" s="46"/>
      <c r="AC129" s="46">
        <f t="shared" ca="1" si="56"/>
        <v>192.13810006521345</v>
      </c>
      <c r="AE129" s="46">
        <f t="shared" ca="1" si="68"/>
        <v>108.75812474502034</v>
      </c>
      <c r="AF129" s="46"/>
      <c r="AG129" s="46"/>
      <c r="AH129" s="46">
        <f t="shared" ca="1" si="57"/>
        <v>24.778258155742904</v>
      </c>
      <c r="AJ129" s="25"/>
      <c r="AK129" s="162">
        <f ca="1">IF(Cockpit_monthly!$H$3=2,($AM$5*($AM$2+$AM$3*(K129/$AM$6)+$AM$4*(N129/$AM$7)))*'Generated data'!$B$6,$AM$5*($AM$2+$AM$3*(K129/$AM$6)+$AM$4*(N129/$AM$7)))</f>
        <v>117.65927355039219</v>
      </c>
      <c r="AL129" s="162">
        <f t="shared" si="58"/>
        <v>110</v>
      </c>
      <c r="AM129" s="162">
        <f t="shared" si="59"/>
        <v>230</v>
      </c>
      <c r="AN129" s="162">
        <f t="shared" ca="1" si="60"/>
        <v>15.877109350371057</v>
      </c>
      <c r="AO129" s="161"/>
      <c r="AQ129" s="153"/>
      <c r="AR129" s="144">
        <f ca="1">IF(Cockpit_monthly!$H$3=2,($AS$5*($AS$2+$AS$3*(J129/$AS$6)+$AS$4*(M129/$AS$7)+$AU$2*Q129/$AU$5+$AU$3*(1-(R129/$AU$6))))*'Generated data'!$B$6,$AS$5*($AS$2+$AS$3*(J129/$AS$6)+$AS$4*(M129/$AS$7)+$AU$2*Q129/$AU$5+$AU$3*(1-(R129/$AU$6))))</f>
        <v>123.07550245821565</v>
      </c>
      <c r="AS129" s="144">
        <f t="shared" si="61"/>
        <v>110</v>
      </c>
      <c r="AT129" s="144">
        <f t="shared" si="62"/>
        <v>230</v>
      </c>
      <c r="AU129" s="144">
        <f t="shared" ca="1" si="63"/>
        <v>10.460880442547591</v>
      </c>
      <c r="AV129" s="143"/>
    </row>
    <row r="130" spans="1:48">
      <c r="A130" s="131" t="str">
        <f t="shared" si="52"/>
        <v>Q3 2031</v>
      </c>
      <c r="B130" s="40">
        <v>2031</v>
      </c>
      <c r="C130" s="40">
        <v>3</v>
      </c>
      <c r="D130" s="40">
        <v>9</v>
      </c>
      <c r="E130" s="130">
        <f ca="1">IF(Cockpit_monthly!$H$3=2,(VLOOKUP(B130,'Generated data'!$A$14:$J$23,2,FALSE)*(1+((RAND()*0.4)-0.2)))*'Generated data'!$B$6,VLOOKUP(B130,'Generated data'!$A$14:$J$23,2,FALSE)*(1+((RAND()*0.4)-0.2)))</f>
        <v>149.22963056112039</v>
      </c>
      <c r="F130" s="130">
        <f ca="1">VLOOKUP(B130,'Generated data'!$A$14:$J$23,3,FALSE)*(1+((RAND()*0.4)-0.2))</f>
        <v>111.2003855707387</v>
      </c>
      <c r="G130" s="132">
        <v>143.16999999999999</v>
      </c>
      <c r="H130" s="130">
        <f ca="1">VLOOKUP($B130,'Generated data'!$A$14:$J$23,5,FALSE)*(1+((RAND()*0.4)-0.2))</f>
        <v>129.34353148407064</v>
      </c>
      <c r="I130" s="130">
        <f ca="1">VLOOKUP($B130,'Generated data'!$A$14:$J$23,5,FALSE)*(1+((RAND()*0.4)-0.2))</f>
        <v>131.27381386770517</v>
      </c>
      <c r="J130" s="130">
        <f ca="1">VLOOKUP($B130,'Generated data'!$A$14:$J$23,7,FALSE)*(1+((RAND()*0.4)-0.2))</f>
        <v>224.6274272830687</v>
      </c>
      <c r="K130" s="129">
        <f t="shared" ca="1" si="64"/>
        <v>151.28347323566172</v>
      </c>
      <c r="L130" s="129">
        <f t="shared" ca="1" si="65"/>
        <v>290.42590684087696</v>
      </c>
      <c r="M130" s="130">
        <f ca="1">VLOOKUP($B130,'Generated data'!$A$14:$J$23,8,FALSE)*(1+((RAND()*0.4)-0.2))</f>
        <v>953.95302013481069</v>
      </c>
      <c r="N130" s="129">
        <f t="shared" ca="1" si="66"/>
        <v>775.39903314836226</v>
      </c>
      <c r="O130" s="132">
        <v>727.07</v>
      </c>
      <c r="P130" s="132">
        <v>576.07000000000005</v>
      </c>
      <c r="Q130" s="130">
        <f ca="1">VLOOKUP($B130,'Generated data'!$A$14:$J$23,9,FALSE)*(1+((RAND()*0.4)-0.2))</f>
        <v>150.69273492064877</v>
      </c>
      <c r="R130" s="130">
        <f ca="1">VLOOKUP($B130,'Generated data'!$A$14:$J$23,10,FALSE)*(1+((RAND()*0.4)-0.2))</f>
        <v>115.86787766991479</v>
      </c>
      <c r="S130" s="153"/>
      <c r="T130" s="144">
        <f ca="1">IF(Cockpit_monthly!$H$3=2,($V$5*($V$2+$V$3*(I130/$V$6)+$V$4*(M130/$V$7)))*'Generated data'!$B$6,$V$5*($V$2+$V$3*(I130/$V$6)+$V$4*(M130/$V$7)))</f>
        <v>130.08171713627596</v>
      </c>
      <c r="U130" s="144">
        <f t="shared" si="53"/>
        <v>110</v>
      </c>
      <c r="V130" s="144">
        <f t="shared" si="54"/>
        <v>230</v>
      </c>
      <c r="W130" s="144">
        <f t="shared" ca="1" si="55"/>
        <v>19.147913424844432</v>
      </c>
      <c r="X130" s="143"/>
      <c r="Z130" s="46">
        <f t="shared" ca="1" si="67"/>
        <v>113.67043275103286</v>
      </c>
      <c r="AA130" s="46"/>
      <c r="AB130" s="46"/>
      <c r="AC130" s="46">
        <f t="shared" ca="1" si="56"/>
        <v>110.95699453203584</v>
      </c>
      <c r="AE130" s="46">
        <f t="shared" ca="1" si="68"/>
        <v>107.26285976272378</v>
      </c>
      <c r="AF130" s="46"/>
      <c r="AG130" s="46"/>
      <c r="AH130" s="46">
        <f t="shared" ca="1" si="57"/>
        <v>41.96677079839661</v>
      </c>
      <c r="AJ130" s="25"/>
      <c r="AK130" s="162">
        <f ca="1">IF(Cockpit_monthly!$H$3=2,($AM$5*($AM$2+$AM$3*(K130/$AM$6)+$AM$4*(N130/$AM$7)))*'Generated data'!$B$6,$AM$5*($AM$2+$AM$3*(K130/$AM$6)+$AM$4*(N130/$AM$7)))</f>
        <v>117.85968800305074</v>
      </c>
      <c r="AL130" s="162">
        <f t="shared" si="58"/>
        <v>110</v>
      </c>
      <c r="AM130" s="162">
        <f t="shared" si="59"/>
        <v>230</v>
      </c>
      <c r="AN130" s="162">
        <f t="shared" ca="1" si="60"/>
        <v>31.369942558069653</v>
      </c>
      <c r="AO130" s="161"/>
      <c r="AQ130" s="153"/>
      <c r="AR130" s="144">
        <f ca="1">IF(Cockpit_monthly!$H$3=2,($AS$5*($AS$2+$AS$3*(J130/$AS$6)+$AS$4*(M130/$AS$7)+$AU$2*Q130/$AU$5+$AU$3*(1-(R130/$AU$6))))*'Generated data'!$B$6,$AS$5*($AS$2+$AS$3*(J130/$AS$6)+$AS$4*(M130/$AS$7)+$AU$2*Q130/$AU$5+$AU$3*(1-(R130/$AU$6))))</f>
        <v>124.59326765870956</v>
      </c>
      <c r="AS130" s="144">
        <f t="shared" si="61"/>
        <v>110</v>
      </c>
      <c r="AT130" s="144">
        <f t="shared" si="62"/>
        <v>230</v>
      </c>
      <c r="AU130" s="144">
        <f t="shared" ca="1" si="63"/>
        <v>24.636362902410823</v>
      </c>
      <c r="AV130" s="143"/>
    </row>
    <row r="131" spans="1:48">
      <c r="A131" s="131" t="str">
        <f t="shared" si="52"/>
        <v>Q4 2031</v>
      </c>
      <c r="B131" s="40">
        <v>2031</v>
      </c>
      <c r="C131" s="40">
        <v>4</v>
      </c>
      <c r="D131" s="40">
        <v>10</v>
      </c>
      <c r="E131" s="130">
        <f ca="1">IF(Cockpit_monthly!$H$3=2,(VLOOKUP(B131,'Generated data'!$A$14:$J$23,2,FALSE)*(1+((RAND()*0.4)-0.2)))*'Generated data'!$B$6,VLOOKUP(B131,'Generated data'!$A$14:$J$23,2,FALSE)*(1+((RAND()*0.4)-0.2)))</f>
        <v>110.39117990820377</v>
      </c>
      <c r="F131" s="130">
        <f ca="1">VLOOKUP(B131,'Generated data'!$A$14:$J$23,3,FALSE)*(1+((RAND()*0.4)-0.2))</f>
        <v>106.31179068407646</v>
      </c>
      <c r="G131" s="132">
        <v>143.16999999999999</v>
      </c>
      <c r="H131" s="130">
        <f ca="1">VLOOKUP($B131,'Generated data'!$A$14:$J$23,5,FALSE)*(1+((RAND()*0.4)-0.2))</f>
        <v>109.66626167861143</v>
      </c>
      <c r="I131" s="130">
        <f ca="1">VLOOKUP($B131,'Generated data'!$A$14:$J$23,5,FALSE)*(1+((RAND()*0.4)-0.2))</f>
        <v>124.05605360510785</v>
      </c>
      <c r="J131" s="130">
        <f ca="1">VLOOKUP($B131,'Generated data'!$A$14:$J$23,7,FALSE)*(1+((RAND()*0.4)-0.2))</f>
        <v>272.61891449162687</v>
      </c>
      <c r="K131" s="129">
        <f t="shared" ca="1" si="64"/>
        <v>143.99868475680174</v>
      </c>
      <c r="L131" s="129">
        <f t="shared" ca="1" si="65"/>
        <v>267.67560820573789</v>
      </c>
      <c r="M131" s="130">
        <f ca="1">VLOOKUP($B131,'Generated data'!$A$14:$J$23,8,FALSE)*(1+((RAND()*0.4)-0.2))</f>
        <v>789.74385301998257</v>
      </c>
      <c r="N131" s="129">
        <f t="shared" ca="1" si="66"/>
        <v>840.39622383916867</v>
      </c>
      <c r="O131" s="132">
        <v>727</v>
      </c>
      <c r="P131" s="132">
        <v>576</v>
      </c>
      <c r="Q131" s="130">
        <f ca="1">VLOOKUP($B131,'Generated data'!$A$14:$J$23,9,FALSE)*(1+((RAND()*0.4)-0.2))</f>
        <v>202.99291953360202</v>
      </c>
      <c r="R131" s="130">
        <f ca="1">VLOOKUP($B131,'Generated data'!$A$14:$J$23,10,FALSE)*(1+((RAND()*0.4)-0.2))</f>
        <v>105.56957325540981</v>
      </c>
      <c r="S131" s="153"/>
      <c r="T131" s="144">
        <f ca="1">IF(Cockpit_monthly!$H$3=2,($V$5*($V$2+$V$3*(I131/$V$6)+$V$4*(M131/$V$7)))*'Generated data'!$B$6,$V$5*($V$2+$V$3*(I131/$V$6)+$V$4*(M131/$V$7)))</f>
        <v>122.24578022254221</v>
      </c>
      <c r="U131" s="144">
        <f t="shared" si="53"/>
        <v>110</v>
      </c>
      <c r="V131" s="144">
        <f t="shared" si="54"/>
        <v>230</v>
      </c>
      <c r="W131" s="144">
        <f t="shared" ca="1" si="55"/>
        <v>-11.854600314338441</v>
      </c>
      <c r="X131" s="143"/>
      <c r="Z131" s="46">
        <f t="shared" ca="1" si="67"/>
        <v>111.83515206898892</v>
      </c>
      <c r="AA131" s="46"/>
      <c r="AB131" s="46"/>
      <c r="AC131" s="46">
        <f t="shared" ca="1" si="56"/>
        <v>160.78376242263795</v>
      </c>
      <c r="AE131" s="46">
        <f t="shared" ca="1" si="68"/>
        <v>106.86308294828093</v>
      </c>
      <c r="AF131" s="46"/>
      <c r="AG131" s="46"/>
      <c r="AH131" s="46">
        <f t="shared" ca="1" si="57"/>
        <v>3.5280969599228342</v>
      </c>
      <c r="AJ131" s="25"/>
      <c r="AK131" s="162">
        <f ca="1">IF(Cockpit_monthly!$H$3=2,($AM$5*($AM$2+$AM$3*(K131/$AM$6)+$AM$4*(N131/$AM$7)))*'Generated data'!$B$6,$AM$5*($AM$2+$AM$3*(K131/$AM$6)+$AM$4*(N131/$AM$7)))</f>
        <v>118.67322101926803</v>
      </c>
      <c r="AL131" s="162">
        <f t="shared" si="58"/>
        <v>110</v>
      </c>
      <c r="AM131" s="162">
        <f t="shared" si="59"/>
        <v>230</v>
      </c>
      <c r="AN131" s="162">
        <f t="shared" ca="1" si="60"/>
        <v>-8.2820411110642596</v>
      </c>
      <c r="AO131" s="161"/>
      <c r="AQ131" s="153"/>
      <c r="AR131" s="144">
        <f ca="1">IF(Cockpit_monthly!$H$3=2,($AS$5*($AS$2+$AS$3*(J131/$AS$6)+$AS$4*(M131/$AS$7)+$AU$2*Q131/$AU$5+$AU$3*(1-(R131/$AU$6))))*'Generated data'!$B$6,$AS$5*($AS$2+$AS$3*(J131/$AS$6)+$AS$4*(M131/$AS$7)+$AU$2*Q131/$AU$5+$AU$3*(1-(R131/$AU$6))))</f>
        <v>122.32451847857963</v>
      </c>
      <c r="AS131" s="144">
        <f t="shared" si="61"/>
        <v>110</v>
      </c>
      <c r="AT131" s="144">
        <f t="shared" si="62"/>
        <v>230</v>
      </c>
      <c r="AU131" s="144">
        <f t="shared" ca="1" si="63"/>
        <v>-11.933338570375867</v>
      </c>
      <c r="AV131" s="143"/>
    </row>
    <row r="132" spans="1:48">
      <c r="A132" s="131" t="str">
        <f t="shared" si="52"/>
        <v>Q4 2031</v>
      </c>
      <c r="B132" s="40">
        <v>2031</v>
      </c>
      <c r="C132" s="40">
        <v>4</v>
      </c>
      <c r="D132" s="40">
        <v>11</v>
      </c>
      <c r="E132" s="130">
        <f ca="1">IF(Cockpit_monthly!$H$3=2,(VLOOKUP(B132,'Generated data'!$A$14:$J$23,2,FALSE)*(1+((RAND()*0.4)-0.2)))*'Generated data'!$B$6,VLOOKUP(B132,'Generated data'!$A$14:$J$23,2,FALSE)*(1+((RAND()*0.4)-0.2)))</f>
        <v>105.44152867832454</v>
      </c>
      <c r="F132" s="130">
        <f ca="1">VLOOKUP(B132,'Generated data'!$A$14:$J$23,3,FALSE)*(1+((RAND()*0.4)-0.2))</f>
        <v>100.04167586822359</v>
      </c>
      <c r="G132" s="132">
        <v>143.16999999999999</v>
      </c>
      <c r="H132" s="130">
        <f ca="1">VLOOKUP($B132,'Generated data'!$A$14:$J$23,5,FALSE)*(1+((RAND()*0.4)-0.2))</f>
        <v>156.04179003871178</v>
      </c>
      <c r="I132" s="130">
        <f ca="1">VLOOKUP($B132,'Generated data'!$A$14:$J$23,5,FALSE)*(1+((RAND()*0.4)-0.2))</f>
        <v>119.31204097419536</v>
      </c>
      <c r="J132" s="130">
        <f ca="1">VLOOKUP($B132,'Generated data'!$A$14:$J$23,7,FALSE)*(1+((RAND()*0.4)-0.2))</f>
        <v>237.75882591276638</v>
      </c>
      <c r="K132" s="129">
        <f t="shared" ca="1" si="64"/>
        <v>137.4622270062124</v>
      </c>
      <c r="L132" s="129">
        <f t="shared" ca="1" si="65"/>
        <v>269.89490329794967</v>
      </c>
      <c r="M132" s="130">
        <f ca="1">VLOOKUP($B132,'Generated data'!$A$14:$J$23,8,FALSE)*(1+((RAND()*0.4)-0.2))</f>
        <v>815.52863947221635</v>
      </c>
      <c r="N132" s="129">
        <f t="shared" ca="1" si="66"/>
        <v>856.23681019678497</v>
      </c>
      <c r="O132" s="132">
        <v>729.07</v>
      </c>
      <c r="P132" s="132">
        <v>578.07000000000005</v>
      </c>
      <c r="Q132" s="130">
        <f ca="1">VLOOKUP($B132,'Generated data'!$A$14:$J$23,9,FALSE)*(1+((RAND()*0.4)-0.2))</f>
        <v>199.71180758214345</v>
      </c>
      <c r="R132" s="130">
        <f ca="1">VLOOKUP($B132,'Generated data'!$A$14:$J$23,10,FALSE)*(1+((RAND()*0.4)-0.2))</f>
        <v>135.55848714622584</v>
      </c>
      <c r="S132" s="153"/>
      <c r="T132" s="144">
        <f ca="1">IF(Cockpit_monthly!$H$3=2,($V$5*($V$2+$V$3*(I132/$V$6)+$V$4*(M132/$V$7)))*'Generated data'!$B$6,$V$5*($V$2+$V$3*(I132/$V$6)+$V$4*(M132/$V$7)))</f>
        <v>122.97889437305557</v>
      </c>
      <c r="U132" s="144">
        <f t="shared" si="53"/>
        <v>110</v>
      </c>
      <c r="V132" s="144">
        <f t="shared" si="54"/>
        <v>230</v>
      </c>
      <c r="W132" s="144">
        <f t="shared" ca="1" si="55"/>
        <v>-17.537365694731022</v>
      </c>
      <c r="X132" s="143"/>
      <c r="Z132" s="46">
        <f t="shared" ca="1" si="67"/>
        <v>110.72198270883422</v>
      </c>
      <c r="AA132" s="46"/>
      <c r="AB132" s="46"/>
      <c r="AC132" s="46">
        <f t="shared" ca="1" si="56"/>
        <v>127.03684320393216</v>
      </c>
      <c r="AE132" s="46">
        <f t="shared" ca="1" si="68"/>
        <v>106.68496225358075</v>
      </c>
      <c r="AF132" s="46"/>
      <c r="AG132" s="46"/>
      <c r="AH132" s="46">
        <f t="shared" ca="1" si="57"/>
        <v>-1.2434335752562049</v>
      </c>
      <c r="AJ132" s="25"/>
      <c r="AK132" s="162">
        <f ca="1">IF(Cockpit_monthly!$H$3=2,($AM$5*($AM$2+$AM$3*(K132/$AM$6)+$AM$4*(N132/$AM$7)))*'Generated data'!$B$6,$AM$5*($AM$2+$AM$3*(K132/$AM$6)+$AM$4*(N132/$AM$7)))</f>
        <v>118.46862903254726</v>
      </c>
      <c r="AL132" s="162">
        <f t="shared" si="58"/>
        <v>110</v>
      </c>
      <c r="AM132" s="162">
        <f t="shared" si="59"/>
        <v>230</v>
      </c>
      <c r="AN132" s="162">
        <f t="shared" ca="1" si="60"/>
        <v>-13.027100354222711</v>
      </c>
      <c r="AO132" s="161"/>
      <c r="AQ132" s="153"/>
      <c r="AR132" s="144">
        <f ca="1">IF(Cockpit_monthly!$H$3=2,($AS$5*($AS$2+$AS$3*(J132/$AS$6)+$AS$4*(M132/$AS$7)+$AU$2*Q132/$AU$5+$AU$3*(1-(R132/$AU$6))))*'Generated data'!$B$6,$AS$5*($AS$2+$AS$3*(J132/$AS$6)+$AS$4*(M132/$AS$7)+$AU$2*Q132/$AU$5+$AU$3*(1-(R132/$AU$6))))</f>
        <v>119.3177748713311</v>
      </c>
      <c r="AS132" s="144">
        <f t="shared" si="61"/>
        <v>110</v>
      </c>
      <c r="AT132" s="144">
        <f t="shared" si="62"/>
        <v>230</v>
      </c>
      <c r="AU132" s="144">
        <f t="shared" ca="1" si="63"/>
        <v>-13.876246193006551</v>
      </c>
      <c r="AV132" s="143"/>
    </row>
    <row r="133" spans="1:48">
      <c r="A133" s="131" t="str">
        <f t="shared" si="52"/>
        <v>Q4 2031</v>
      </c>
      <c r="B133" s="40">
        <v>2031</v>
      </c>
      <c r="C133" s="40">
        <v>4</v>
      </c>
      <c r="D133" s="40">
        <v>12</v>
      </c>
      <c r="E133" s="130">
        <f ca="1">IF(Cockpit_monthly!$H$3=2,(VLOOKUP(B133,'Generated data'!$A$14:$J$23,2,FALSE)*(1+((RAND()*0.4)-0.2)))*'Generated data'!$B$6,VLOOKUP(B133,'Generated data'!$A$14:$J$23,2,FALSE)*(1+((RAND()*0.4)-0.2)))</f>
        <v>143.36002330406419</v>
      </c>
      <c r="F133" s="130">
        <f ca="1">VLOOKUP(B133,'Generated data'!$A$14:$J$23,3,FALSE)*(1+((RAND()*0.4)-0.2))</f>
        <v>119.42995102986957</v>
      </c>
      <c r="G133" s="132">
        <v>143.16999999999999</v>
      </c>
      <c r="H133" s="130">
        <f ca="1">VLOOKUP($B133,'Generated data'!$A$14:$J$23,5,FALSE)*(1+((RAND()*0.4)-0.2))</f>
        <v>119.82332531599482</v>
      </c>
      <c r="I133" s="130">
        <f ca="1">VLOOKUP($B133,'Generated data'!$A$14:$J$23,5,FALSE)*(1+((RAND()*0.4)-0.2))</f>
        <v>109.13827371641572</v>
      </c>
      <c r="J133" s="130">
        <f ca="1">VLOOKUP($B133,'Generated data'!$A$14:$J$23,7,FALSE)*(1+((RAND()*0.4)-0.2))</f>
        <v>298.9926374095291</v>
      </c>
      <c r="K133" s="129">
        <f t="shared" ca="1" si="64"/>
        <v>124.8806361490028</v>
      </c>
      <c r="L133" s="129">
        <f t="shared" ca="1" si="65"/>
        <v>245.00172256248732</v>
      </c>
      <c r="M133" s="130">
        <f ca="1">VLOOKUP($B133,'Generated data'!$A$14:$J$23,8,FALSE)*(1+((RAND()*0.4)-0.2))</f>
        <v>992.1710224322228</v>
      </c>
      <c r="N133" s="129">
        <f t="shared" ca="1" si="66"/>
        <v>853.07517087566976</v>
      </c>
      <c r="O133" s="132">
        <v>733</v>
      </c>
      <c r="P133" s="132">
        <v>582</v>
      </c>
      <c r="Q133" s="130">
        <f ca="1">VLOOKUP($B133,'Generated data'!$A$14:$J$23,9,FALSE)*(1+((RAND()*0.4)-0.2))</f>
        <v>156.87973569678442</v>
      </c>
      <c r="R133" s="130">
        <f ca="1">VLOOKUP($B133,'Generated data'!$A$14:$J$23,10,FALSE)*(1+((RAND()*0.4)-0.2))</f>
        <v>122.48051096232192</v>
      </c>
      <c r="S133" s="153"/>
      <c r="T133" s="144">
        <f ca="1">IF(Cockpit_monthly!$H$3=2,($V$5*($V$2+$V$3*(I133/$V$6)+$V$4*(M133/$V$7)))*'Generated data'!$B$6,$V$5*($V$2+$V$3*(I133/$V$6)+$V$4*(M133/$V$7)))</f>
        <v>129.89030199379144</v>
      </c>
      <c r="U133" s="144">
        <f t="shared" si="53"/>
        <v>110</v>
      </c>
      <c r="V133" s="144">
        <f t="shared" si="54"/>
        <v>230</v>
      </c>
      <c r="W133" s="144">
        <f t="shared" ca="1" si="55"/>
        <v>13.469721310272746</v>
      </c>
      <c r="X133" s="143"/>
      <c r="Z133" s="46">
        <f t="shared" ca="1" si="67"/>
        <v>108.31233102032091</v>
      </c>
      <c r="AA133" s="46"/>
      <c r="AB133" s="46"/>
      <c r="AC133" s="46">
        <f t="shared" ca="1" si="56"/>
        <v>190.68030638920817</v>
      </c>
      <c r="AE133" s="46">
        <f t="shared" ca="1" si="68"/>
        <v>106.28260505440286</v>
      </c>
      <c r="AF133" s="46"/>
      <c r="AG133" s="46"/>
      <c r="AH133" s="46">
        <f t="shared" ca="1" si="57"/>
        <v>37.077418249661321</v>
      </c>
      <c r="AJ133" s="25"/>
      <c r="AK133" s="162">
        <f ca="1">IF(Cockpit_monthly!$H$3=2,($AM$5*($AM$2+$AM$3*(K133/$AM$6)+$AM$4*(N133/$AM$7)))*'Generated data'!$B$6,$AM$5*($AM$2+$AM$3*(K133/$AM$6)+$AM$4*(N133/$AM$7)))</f>
        <v>117.33447681802653</v>
      </c>
      <c r="AL133" s="162">
        <f t="shared" si="58"/>
        <v>110</v>
      </c>
      <c r="AM133" s="162">
        <f t="shared" si="59"/>
        <v>230</v>
      </c>
      <c r="AN133" s="162">
        <f t="shared" ca="1" si="60"/>
        <v>26.025546486037655</v>
      </c>
      <c r="AO133" s="161"/>
      <c r="AQ133" s="153"/>
      <c r="AR133" s="144">
        <f ca="1">IF(Cockpit_monthly!$H$3=2,($AS$5*($AS$2+$AS$3*(J133/$AS$6)+$AS$4*(M133/$AS$7)+$AU$2*Q133/$AU$5+$AU$3*(1-(R133/$AU$6))))*'Generated data'!$B$6,$AS$5*($AS$2+$AS$3*(J133/$AS$6)+$AS$4*(M133/$AS$7)+$AU$2*Q133/$AU$5+$AU$3*(1-(R133/$AU$6))))</f>
        <v>129.10461042364213</v>
      </c>
      <c r="AS133" s="144">
        <f t="shared" si="61"/>
        <v>110</v>
      </c>
      <c r="AT133" s="144">
        <f t="shared" si="62"/>
        <v>230</v>
      </c>
      <c r="AU133" s="144">
        <f t="shared" ca="1" si="63"/>
        <v>14.255412880422057</v>
      </c>
      <c r="AV133" s="143"/>
    </row>
    <row r="134" spans="1:48">
      <c r="A134" s="131" t="str">
        <f t="shared" si="52"/>
        <v>Q1 2032</v>
      </c>
      <c r="B134" s="40">
        <v>2032</v>
      </c>
      <c r="C134" s="40">
        <v>1</v>
      </c>
      <c r="D134" s="40">
        <v>1</v>
      </c>
      <c r="E134" s="130">
        <f ca="1">IF(Cockpit_monthly!$H$3=2,(VLOOKUP(B134,'Generated data'!$A$14:$J$23,2,FALSE)*(1+((RAND()*0.4)-0.2)))*'Generated data'!$B$6,VLOOKUP(B134,'Generated data'!$A$14:$J$23,2,FALSE)*(1+((RAND()*0.4)-0.2)))</f>
        <v>107.37616392382199</v>
      </c>
      <c r="F134" s="130">
        <f ca="1">VLOOKUP(B134,'Generated data'!$A$14:$J$23,3,FALSE)*(1+((RAND()*0.4)-0.2))</f>
        <v>116.96004126078036</v>
      </c>
      <c r="G134" s="132">
        <v>143.16999999999999</v>
      </c>
      <c r="H134" s="130">
        <f ca="1">VLOOKUP($B134,'Generated data'!$A$14:$J$23,5,FALSE)*(1+((RAND()*0.4)-0.2))</f>
        <v>168.1852471236339</v>
      </c>
      <c r="I134" s="130">
        <f ca="1">VLOOKUP($B134,'Generated data'!$A$14:$J$23,5,FALSE)*(1+((RAND()*0.4)-0.2))</f>
        <v>156.72318176433421</v>
      </c>
      <c r="J134" s="130">
        <f ca="1">VLOOKUP($B134,'Generated data'!$A$14:$J$23,7,FALSE)*(1+((RAND()*0.4)-0.2))</f>
        <v>284.26942290407555</v>
      </c>
      <c r="K134" s="129">
        <f t="shared" ca="1" si="64"/>
        <v>117.50212276523963</v>
      </c>
      <c r="L134" s="129">
        <f t="shared" ca="1" si="65"/>
        <v>269.7901259379741</v>
      </c>
      <c r="M134" s="130">
        <f ca="1">VLOOKUP($B134,'Generated data'!$A$14:$J$23,8,FALSE)*(1+((RAND()*0.4)-0.2))</f>
        <v>963.47928920928962</v>
      </c>
      <c r="N134" s="129">
        <f t="shared" ca="1" si="66"/>
        <v>865.81450497480728</v>
      </c>
      <c r="O134" s="132">
        <v>738</v>
      </c>
      <c r="P134" s="132">
        <v>587</v>
      </c>
      <c r="Q134" s="130">
        <f ca="1">VLOOKUP($B134,'Generated data'!$A$14:$J$23,9,FALSE)*(1+((RAND()*0.4)-0.2))</f>
        <v>208.64313421366225</v>
      </c>
      <c r="R134" s="130">
        <f ca="1">VLOOKUP($B134,'Generated data'!$A$14:$J$23,10,FALSE)*(1+((RAND()*0.4)-0.2))</f>
        <v>176.36634510880151</v>
      </c>
      <c r="S134" s="153"/>
      <c r="T134" s="144">
        <f ca="1">IF(Cockpit_monthly!$H$3=2,($V$5*($V$2+$V$3*(I134/$V$6)+$V$4*(M134/$V$7)))*'Generated data'!$B$6,$V$5*($V$2+$V$3*(I134/$V$6)+$V$4*(M134/$V$7)))</f>
        <v>132.65428102834471</v>
      </c>
      <c r="U134" s="144">
        <f t="shared" si="53"/>
        <v>110</v>
      </c>
      <c r="V134" s="144">
        <f t="shared" si="54"/>
        <v>230</v>
      </c>
      <c r="W134" s="144">
        <f t="shared" ca="1" si="55"/>
        <v>-25.278117104522721</v>
      </c>
      <c r="X134" s="143"/>
      <c r="Z134" s="46">
        <f t="shared" ca="1" si="67"/>
        <v>120.61157690940792</v>
      </c>
      <c r="AA134" s="46"/>
      <c r="AB134" s="46"/>
      <c r="AC134" s="46">
        <f t="shared" ca="1" si="56"/>
        <v>163.65784599466764</v>
      </c>
      <c r="AE134" s="46">
        <f t="shared" ca="1" si="68"/>
        <v>109.09977499703838</v>
      </c>
      <c r="AF134" s="46"/>
      <c r="AG134" s="46"/>
      <c r="AH134" s="46">
        <f t="shared" ca="1" si="57"/>
        <v>-1.7236110732163894</v>
      </c>
      <c r="AJ134" s="25"/>
      <c r="AK134" s="162">
        <f ca="1">IF(Cockpit_monthly!$H$3=2,($AM$5*($AM$2+$AM$3*(K134/$AM$6)+$AM$4*(N134/$AM$7)))*'Generated data'!$B$6,$AM$5*($AM$2+$AM$3*(K134/$AM$6)+$AM$4*(N134/$AM$7)))</f>
        <v>116.99040642035065</v>
      </c>
      <c r="AL134" s="162">
        <f t="shared" si="58"/>
        <v>110</v>
      </c>
      <c r="AM134" s="162">
        <f t="shared" si="59"/>
        <v>230</v>
      </c>
      <c r="AN134" s="162">
        <f t="shared" ca="1" si="60"/>
        <v>-9.6142424965286608</v>
      </c>
      <c r="AO134" s="161"/>
      <c r="AQ134" s="153"/>
      <c r="AR134" s="144">
        <f ca="1">IF(Cockpit_monthly!$H$3=2,($AS$5*($AS$2+$AS$3*(J134/$AS$6)+$AS$4*(M134/$AS$7)+$AU$2*Q134/$AU$5+$AU$3*(1-(R134/$AU$6))))*'Generated data'!$B$6,$AS$5*($AS$2+$AS$3*(J134/$AS$6)+$AS$4*(M134/$AS$7)+$AU$2*Q134/$AU$5+$AU$3*(1-(R134/$AU$6))))</f>
        <v>124.69326043572261</v>
      </c>
      <c r="AS134" s="144">
        <f t="shared" si="61"/>
        <v>110</v>
      </c>
      <c r="AT134" s="144">
        <f t="shared" si="62"/>
        <v>230</v>
      </c>
      <c r="AU134" s="144">
        <f t="shared" ca="1" si="63"/>
        <v>-17.317096511900615</v>
      </c>
      <c r="AV134" s="143"/>
    </row>
    <row r="135" spans="1:48">
      <c r="A135" s="131" t="str">
        <f t="shared" si="52"/>
        <v>Q1 2032</v>
      </c>
      <c r="B135" s="40">
        <v>2032</v>
      </c>
      <c r="C135" s="40">
        <v>1</v>
      </c>
      <c r="D135" s="40">
        <v>2</v>
      </c>
      <c r="E135" s="130">
        <f ca="1">IF(Cockpit_monthly!$H$3=2,(VLOOKUP(B135,'Generated data'!$A$14:$J$23,2,FALSE)*(1+((RAND()*0.4)-0.2)))*'Generated data'!$B$6,VLOOKUP(B135,'Generated data'!$A$14:$J$23,2,FALSE)*(1+((RAND()*0.4)-0.2)))</f>
        <v>121.32398731110989</v>
      </c>
      <c r="F135" s="130">
        <f ca="1">VLOOKUP(B135,'Generated data'!$A$14:$J$23,3,FALSE)*(1+((RAND()*0.4)-0.2))</f>
        <v>118.90210578888079</v>
      </c>
      <c r="G135" s="132">
        <v>143.16999999999999</v>
      </c>
      <c r="H135" s="130">
        <f ca="1">VLOOKUP($B135,'Generated data'!$A$14:$J$23,5,FALSE)*(1+((RAND()*0.4)-0.2))</f>
        <v>147.21083376352314</v>
      </c>
      <c r="I135" s="130">
        <f ca="1">VLOOKUP($B135,'Generated data'!$A$14:$J$23,5,FALSE)*(1+((RAND()*0.4)-0.2))</f>
        <v>168.32615371791979</v>
      </c>
      <c r="J135" s="130">
        <f ca="1">VLOOKUP($B135,'Generated data'!$A$14:$J$23,7,FALSE)*(1+((RAND()*0.4)-0.2))</f>
        <v>289.94144580880686</v>
      </c>
      <c r="K135" s="129">
        <f t="shared" ca="1" si="64"/>
        <v>128.39116548498177</v>
      </c>
      <c r="L135" s="129">
        <f t="shared" ca="1" si="65"/>
        <v>273.67362874212364</v>
      </c>
      <c r="M135" s="130">
        <f ca="1">VLOOKUP($B135,'Generated data'!$A$14:$J$23,8,FALSE)*(1+((RAND()*0.4)-0.2))</f>
        <v>864.5102326521984</v>
      </c>
      <c r="N135" s="129">
        <f t="shared" ca="1" si="66"/>
        <v>923.72631703790955</v>
      </c>
      <c r="O135" s="132">
        <v>743</v>
      </c>
      <c r="P135" s="132">
        <v>592</v>
      </c>
      <c r="Q135" s="130">
        <f ca="1">VLOOKUP($B135,'Generated data'!$A$14:$J$23,9,FALSE)*(1+((RAND()*0.4)-0.2))</f>
        <v>164.5349038332825</v>
      </c>
      <c r="R135" s="130">
        <f ca="1">VLOOKUP($B135,'Generated data'!$A$14:$J$23,10,FALSE)*(1+((RAND()*0.4)-0.2))</f>
        <v>124.90177144635594</v>
      </c>
      <c r="S135" s="153"/>
      <c r="T135" s="144">
        <f ca="1">IF(Cockpit_monthly!$H$3=2,($V$5*($V$2+$V$3*(I135/$V$6)+$V$4*(M135/$V$7)))*'Generated data'!$B$6,$V$5*($V$2+$V$3*(I135/$V$6)+$V$4*(M135/$V$7)))</f>
        <v>129.28143247436688</v>
      </c>
      <c r="U135" s="144">
        <f t="shared" si="53"/>
        <v>110</v>
      </c>
      <c r="V135" s="144">
        <f t="shared" si="54"/>
        <v>230</v>
      </c>
      <c r="W135" s="144">
        <f t="shared" ca="1" si="55"/>
        <v>-7.9574451632569918</v>
      </c>
      <c r="X135" s="143"/>
      <c r="Z135" s="46">
        <f t="shared" ca="1" si="67"/>
        <v>123.77694671301039</v>
      </c>
      <c r="AA135" s="46"/>
      <c r="AB135" s="46"/>
      <c r="AC135" s="46">
        <f t="shared" ca="1" si="56"/>
        <v>166.16449909579649</v>
      </c>
      <c r="AE135" s="46">
        <f t="shared" ca="1" si="68"/>
        <v>109.93793845448558</v>
      </c>
      <c r="AF135" s="46"/>
      <c r="AG135" s="46"/>
      <c r="AH135" s="46">
        <f t="shared" ca="1" si="57"/>
        <v>11.386048856624313</v>
      </c>
      <c r="AJ135" s="25"/>
      <c r="AK135" s="162">
        <f ca="1">IF(Cockpit_monthly!$H$3=2,($AM$5*($AM$2+$AM$3*(K135/$AM$6)+$AM$4*(N135/$AM$7)))*'Generated data'!$B$6,$AM$5*($AM$2+$AM$3*(K135/$AM$6)+$AM$4*(N135/$AM$7)))</f>
        <v>119.18584682356324</v>
      </c>
      <c r="AL135" s="162">
        <f t="shared" si="58"/>
        <v>110</v>
      </c>
      <c r="AM135" s="162">
        <f t="shared" si="59"/>
        <v>230</v>
      </c>
      <c r="AN135" s="162">
        <f t="shared" ca="1" si="60"/>
        <v>2.1381404875466501</v>
      </c>
      <c r="AO135" s="161"/>
      <c r="AQ135" s="153"/>
      <c r="AR135" s="144">
        <f ca="1">IF(Cockpit_monthly!$H$3=2,($AS$5*($AS$2+$AS$3*(J135/$AS$6)+$AS$4*(M135/$AS$7)+$AU$2*Q135/$AU$5+$AU$3*(1-(R135/$AU$6))))*'Generated data'!$B$6,$AS$5*($AS$2+$AS$3*(J135/$AS$6)+$AS$4*(M135/$AS$7)+$AU$2*Q135/$AU$5+$AU$3*(1-(R135/$AU$6))))</f>
        <v>123.20046350516871</v>
      </c>
      <c r="AS135" s="144">
        <f t="shared" si="61"/>
        <v>110</v>
      </c>
      <c r="AT135" s="144">
        <f t="shared" si="62"/>
        <v>230</v>
      </c>
      <c r="AU135" s="144">
        <f t="shared" ca="1" si="63"/>
        <v>-1.8764761940588244</v>
      </c>
      <c r="AV135" s="143"/>
    </row>
    <row r="136" spans="1:48">
      <c r="A136" s="131" t="str">
        <f t="shared" si="52"/>
        <v>Q1 2032</v>
      </c>
      <c r="B136" s="40">
        <v>2032</v>
      </c>
      <c r="C136" s="40">
        <v>1</v>
      </c>
      <c r="D136" s="40">
        <v>3</v>
      </c>
      <c r="E136" s="130">
        <f ca="1">IF(Cockpit_monthly!$H$3=2,(VLOOKUP(B136,'Generated data'!$A$14:$J$23,2,FALSE)*(1+((RAND()*0.4)-0.2)))*'Generated data'!$B$6,VLOOKUP(B136,'Generated data'!$A$14:$J$23,2,FALSE)*(1+((RAND()*0.4)-0.2)))</f>
        <v>110.00412637612297</v>
      </c>
      <c r="F136" s="130">
        <f ca="1">VLOOKUP(B136,'Generated data'!$A$14:$J$23,3,FALSE)*(1+((RAND()*0.4)-0.2))</f>
        <v>123.45222657427202</v>
      </c>
      <c r="G136" s="132">
        <v>143.16999999999999</v>
      </c>
      <c r="H136" s="130">
        <f ca="1">VLOOKUP($B136,'Generated data'!$A$14:$J$23,5,FALSE)*(1+((RAND()*0.4)-0.2))</f>
        <v>129.65140610506077</v>
      </c>
      <c r="I136" s="130">
        <f ca="1">VLOOKUP($B136,'Generated data'!$A$14:$J$23,5,FALSE)*(1+((RAND()*0.4)-0.2))</f>
        <v>148.13295485746835</v>
      </c>
      <c r="J136" s="130">
        <f ca="1">VLOOKUP($B136,'Generated data'!$A$14:$J$23,7,FALSE)*(1+((RAND()*0.4)-0.2))</f>
        <v>277.81765400107366</v>
      </c>
      <c r="K136" s="129">
        <f t="shared" ca="1" si="64"/>
        <v>144.72920306622325</v>
      </c>
      <c r="L136" s="129">
        <f t="shared" ca="1" si="65"/>
        <v>291.06783537413719</v>
      </c>
      <c r="M136" s="130">
        <f ca="1">VLOOKUP($B136,'Generated data'!$A$14:$J$23,8,FALSE)*(1+((RAND()*0.4)-0.2))</f>
        <v>1047.2324642060848</v>
      </c>
      <c r="N136" s="129">
        <f t="shared" ca="1" si="66"/>
        <v>940.0535147645702</v>
      </c>
      <c r="O136" s="132">
        <v>746.93</v>
      </c>
      <c r="P136" s="132">
        <v>595.92999999999995</v>
      </c>
      <c r="Q136" s="130">
        <f ca="1">VLOOKUP($B136,'Generated data'!$A$14:$J$23,9,FALSE)*(1+((RAND()*0.4)-0.2))</f>
        <v>212.29946403720152</v>
      </c>
      <c r="R136" s="130">
        <f ca="1">VLOOKUP($B136,'Generated data'!$A$14:$J$23,10,FALSE)*(1+((RAND()*0.4)-0.2))</f>
        <v>163.03713753038593</v>
      </c>
      <c r="S136" s="153"/>
      <c r="T136" s="144">
        <f ca="1">IF(Cockpit_monthly!$H$3=2,($V$5*($V$2+$V$3*(I136/$V$6)+$V$4*(M136/$V$7)))*'Generated data'!$B$6,$V$5*($V$2+$V$3*(I136/$V$6)+$V$4*(M136/$V$7)))</f>
        <v>135.61255537454582</v>
      </c>
      <c r="U136" s="144">
        <f t="shared" si="53"/>
        <v>110</v>
      </c>
      <c r="V136" s="144">
        <f t="shared" si="54"/>
        <v>230</v>
      </c>
      <c r="W136" s="144">
        <f t="shared" ca="1" si="55"/>
        <v>-25.608428998422852</v>
      </c>
      <c r="X136" s="143"/>
      <c r="Z136" s="46">
        <f t="shared" ca="1" si="67"/>
        <v>118.82390084843428</v>
      </c>
      <c r="AA136" s="46"/>
      <c r="AB136" s="46"/>
      <c r="AC136" s="46">
        <f t="shared" ca="1" si="56"/>
        <v>158.99375315263939</v>
      </c>
      <c r="AE136" s="46">
        <f t="shared" ca="1" si="68"/>
        <v>108.98451251716075</v>
      </c>
      <c r="AF136" s="46"/>
      <c r="AG136" s="46"/>
      <c r="AH136" s="46">
        <f t="shared" ca="1" si="57"/>
        <v>1.0196138589622166</v>
      </c>
      <c r="AJ136" s="25"/>
      <c r="AK136" s="162">
        <f ca="1">IF(Cockpit_monthly!$H$3=2,($AM$5*($AM$2+$AM$3*(K136/$AM$6)+$AM$4*(N136/$AM$7)))*'Generated data'!$B$6,$AM$5*($AM$2+$AM$3*(K136/$AM$6)+$AM$4*(N136/$AM$7)))</f>
        <v>120.92749450734713</v>
      </c>
      <c r="AL136" s="162">
        <f t="shared" si="58"/>
        <v>110</v>
      </c>
      <c r="AM136" s="162">
        <f t="shared" si="59"/>
        <v>230</v>
      </c>
      <c r="AN136" s="162">
        <f t="shared" ca="1" si="60"/>
        <v>-10.923368131224166</v>
      </c>
      <c r="AO136" s="161"/>
      <c r="AQ136" s="153"/>
      <c r="AR136" s="144">
        <f ca="1">IF(Cockpit_monthly!$H$3=2,($AS$5*($AS$2+$AS$3*(J136/$AS$6)+$AS$4*(M136/$AS$7)+$AU$2*Q136/$AU$5+$AU$3*(1-(R136/$AU$6))))*'Generated data'!$B$6,$AS$5*($AS$2+$AS$3*(J136/$AS$6)+$AS$4*(M136/$AS$7)+$AU$2*Q136/$AU$5+$AU$3*(1-(R136/$AU$6))))</f>
        <v>129.37693823664088</v>
      </c>
      <c r="AS136" s="144">
        <f t="shared" si="61"/>
        <v>110</v>
      </c>
      <c r="AT136" s="144">
        <f t="shared" si="62"/>
        <v>230</v>
      </c>
      <c r="AU136" s="144">
        <f t="shared" ca="1" si="63"/>
        <v>-19.372811860517913</v>
      </c>
      <c r="AV136" s="143"/>
    </row>
    <row r="137" spans="1:48">
      <c r="A137" s="131" t="str">
        <f t="shared" si="52"/>
        <v>Q2 2032</v>
      </c>
      <c r="B137" s="40">
        <v>2032</v>
      </c>
      <c r="C137" s="40">
        <v>2</v>
      </c>
      <c r="D137" s="40">
        <v>4</v>
      </c>
      <c r="E137" s="130">
        <f ca="1">IF(Cockpit_monthly!$H$3=2,(VLOOKUP(B137,'Generated data'!$A$14:$J$23,2,FALSE)*(1+((RAND()*0.4)-0.2)))*'Generated data'!$B$6,VLOOKUP(B137,'Generated data'!$A$14:$J$23,2,FALSE)*(1+((RAND()*0.4)-0.2)))</f>
        <v>122.79099578798815</v>
      </c>
      <c r="F137" s="130">
        <f ca="1">VLOOKUP(B137,'Generated data'!$A$14:$J$23,3,FALSE)*(1+((RAND()*0.4)-0.2))</f>
        <v>133.10569134379696</v>
      </c>
      <c r="G137" s="132">
        <v>143.16999999999999</v>
      </c>
      <c r="H137" s="130">
        <f ca="1">VLOOKUP($B137,'Generated data'!$A$14:$J$23,5,FALSE)*(1+((RAND()*0.4)-0.2))</f>
        <v>132.8183732999006</v>
      </c>
      <c r="I137" s="130">
        <f ca="1">VLOOKUP($B137,'Generated data'!$A$14:$J$23,5,FALSE)*(1+((RAND()*0.4)-0.2))</f>
        <v>153.05774310394403</v>
      </c>
      <c r="J137" s="130">
        <f ca="1">VLOOKUP($B137,'Generated data'!$A$14:$J$23,7,FALSE)*(1+((RAND()*0.4)-0.2))</f>
        <v>234.59555643848779</v>
      </c>
      <c r="K137" s="129">
        <f t="shared" ca="1" si="64"/>
        <v>157.72743011324079</v>
      </c>
      <c r="L137" s="129">
        <f t="shared" ca="1" si="65"/>
        <v>284.00950757131869</v>
      </c>
      <c r="M137" s="130">
        <f ca="1">VLOOKUP($B137,'Generated data'!$A$14:$J$23,8,FALSE)*(1+((RAND()*0.4)-0.2))</f>
        <v>1068.721842119787</v>
      </c>
      <c r="N137" s="129">
        <f t="shared" ca="1" si="66"/>
        <v>958.40732868919088</v>
      </c>
      <c r="O137" s="132">
        <v>749</v>
      </c>
      <c r="P137" s="132">
        <v>598</v>
      </c>
      <c r="Q137" s="130">
        <f ca="1">VLOOKUP($B137,'Generated data'!$A$14:$J$23,9,FALSE)*(1+((RAND()*0.4)-0.2))</f>
        <v>203.6905979675976</v>
      </c>
      <c r="R137" s="130">
        <f ca="1">VLOOKUP($B137,'Generated data'!$A$14:$J$23,10,FALSE)*(1+((RAND()*0.4)-0.2))</f>
        <v>138.70260351303628</v>
      </c>
      <c r="S137" s="153"/>
      <c r="T137" s="144">
        <f ca="1">IF(Cockpit_monthly!$H$3=2,($V$5*($V$2+$V$3*(I137/$V$6)+$V$4*(M137/$V$7)))*'Generated data'!$B$6,$V$5*($V$2+$V$3*(I137/$V$6)+$V$4*(M137/$V$7)))</f>
        <v>136.9748008543736</v>
      </c>
      <c r="U137" s="144">
        <f t="shared" si="53"/>
        <v>110</v>
      </c>
      <c r="V137" s="144">
        <f t="shared" si="54"/>
        <v>230</v>
      </c>
      <c r="W137" s="144">
        <f t="shared" ca="1" si="55"/>
        <v>-14.183805066385446</v>
      </c>
      <c r="X137" s="143"/>
      <c r="Z137" s="46">
        <f t="shared" ca="1" si="67"/>
        <v>120.16511940330888</v>
      </c>
      <c r="AA137" s="46"/>
      <c r="AB137" s="46"/>
      <c r="AC137" s="46">
        <f t="shared" ca="1" si="56"/>
        <v>114.43043703517891</v>
      </c>
      <c r="AE137" s="46">
        <f t="shared" ca="1" si="68"/>
        <v>109.33817587071692</v>
      </c>
      <c r="AF137" s="46"/>
      <c r="AG137" s="46"/>
      <c r="AH137" s="46">
        <f t="shared" ca="1" si="57"/>
        <v>13.452819917271228</v>
      </c>
      <c r="AJ137" s="25"/>
      <c r="AK137" s="162">
        <f ca="1">IF(Cockpit_monthly!$H$3=2,($AM$5*($AM$2+$AM$3*(K137/$AM$6)+$AM$4*(N137/$AM$7)))*'Generated data'!$B$6,$AM$5*($AM$2+$AM$3*(K137/$AM$6)+$AM$4*(N137/$AM$7)))</f>
        <v>122.43112839459027</v>
      </c>
      <c r="AL137" s="162">
        <f t="shared" si="58"/>
        <v>110</v>
      </c>
      <c r="AM137" s="162">
        <f t="shared" si="59"/>
        <v>230</v>
      </c>
      <c r="AN137" s="162">
        <f t="shared" ca="1" si="60"/>
        <v>0.35986739339787732</v>
      </c>
      <c r="AO137" s="161"/>
      <c r="AQ137" s="153"/>
      <c r="AR137" s="144">
        <f ca="1">IF(Cockpit_monthly!$H$3=2,($AS$5*($AS$2+$AS$3*(J137/$AS$6)+$AS$4*(M137/$AS$7)+$AU$2*Q137/$AU$5+$AU$3*(1-(R137/$AU$6))))*'Generated data'!$B$6,$AS$5*($AS$2+$AS$3*(J137/$AS$6)+$AS$4*(M137/$AS$7)+$AU$2*Q137/$AU$5+$AU$3*(1-(R137/$AU$6))))</f>
        <v>130.2147141628526</v>
      </c>
      <c r="AS137" s="144">
        <f t="shared" si="61"/>
        <v>110</v>
      </c>
      <c r="AT137" s="144">
        <f t="shared" si="62"/>
        <v>230</v>
      </c>
      <c r="AU137" s="144">
        <f t="shared" ca="1" si="63"/>
        <v>-7.4237183748644497</v>
      </c>
      <c r="AV137" s="143"/>
    </row>
    <row r="138" spans="1:48">
      <c r="A138" s="131" t="str">
        <f t="shared" si="52"/>
        <v>Q2 2032</v>
      </c>
      <c r="B138" s="40">
        <v>2032</v>
      </c>
      <c r="C138" s="40">
        <v>2</v>
      </c>
      <c r="D138" s="40">
        <v>5</v>
      </c>
      <c r="E138" s="130">
        <f ca="1">IF(Cockpit_monthly!$H$3=2,(VLOOKUP(B138,'Generated data'!$A$14:$J$23,2,FALSE)*(1+((RAND()*0.4)-0.2)))*'Generated data'!$B$6,VLOOKUP(B138,'Generated data'!$A$14:$J$23,2,FALSE)*(1+((RAND()*0.4)-0.2)))</f>
        <v>154.9212575594199</v>
      </c>
      <c r="F138" s="130">
        <f ca="1">VLOOKUP(B138,'Generated data'!$A$14:$J$23,3,FALSE)*(1+((RAND()*0.4)-0.2))</f>
        <v>108.04889158736377</v>
      </c>
      <c r="G138" s="132">
        <v>143.16999999999999</v>
      </c>
      <c r="H138" s="130">
        <f ca="1">VLOOKUP($B138,'Generated data'!$A$14:$J$23,5,FALSE)*(1+((RAND()*0.4)-0.2))</f>
        <v>134.49485310987049</v>
      </c>
      <c r="I138" s="130">
        <f ca="1">VLOOKUP($B138,'Generated data'!$A$14:$J$23,5,FALSE)*(1+((RAND()*0.4)-0.2))</f>
        <v>143.42105825287277</v>
      </c>
      <c r="J138" s="130">
        <f ca="1">VLOOKUP($B138,'Generated data'!$A$14:$J$23,7,FALSE)*(1+((RAND()*0.4)-0.2))</f>
        <v>315.34647165171543</v>
      </c>
      <c r="K138" s="129">
        <f t="shared" ca="1" si="64"/>
        <v>156.50561722644406</v>
      </c>
      <c r="L138" s="129">
        <f t="shared" ca="1" si="65"/>
        <v>267.45155208278948</v>
      </c>
      <c r="M138" s="130">
        <f ca="1">VLOOKUP($B138,'Generated data'!$A$14:$J$23,8,FALSE)*(1+((RAND()*0.4)-0.2))</f>
        <v>915.17925999591216</v>
      </c>
      <c r="N138" s="129">
        <f t="shared" ca="1" si="66"/>
        <v>993.48817965935666</v>
      </c>
      <c r="O138" s="132">
        <v>748.93</v>
      </c>
      <c r="P138" s="132">
        <v>597.92999999999995</v>
      </c>
      <c r="Q138" s="130">
        <f ca="1">VLOOKUP($B138,'Generated data'!$A$14:$J$23,9,FALSE)*(1+((RAND()*0.4)-0.2))</f>
        <v>188.41133346694437</v>
      </c>
      <c r="R138" s="130">
        <f ca="1">VLOOKUP($B138,'Generated data'!$A$14:$J$23,10,FALSE)*(1+((RAND()*0.4)-0.2))</f>
        <v>161.11621554845922</v>
      </c>
      <c r="S138" s="153"/>
      <c r="T138" s="144">
        <f ca="1">IF(Cockpit_monthly!$H$3=2,($V$5*($V$2+$V$3*(I138/$V$6)+$V$4*(M138/$V$7)))*'Generated data'!$B$6,$V$5*($V$2+$V$3*(I138/$V$6)+$V$4*(M138/$V$7)))</f>
        <v>129.40351544583245</v>
      </c>
      <c r="U138" s="144">
        <f t="shared" si="53"/>
        <v>110</v>
      </c>
      <c r="V138" s="144">
        <f t="shared" si="54"/>
        <v>230</v>
      </c>
      <c r="W138" s="144">
        <f t="shared" ca="1" si="55"/>
        <v>25.517742113587445</v>
      </c>
      <c r="X138" s="143"/>
      <c r="Z138" s="46">
        <f t="shared" ca="1" si="67"/>
        <v>117.71580401803692</v>
      </c>
      <c r="AA138" s="46"/>
      <c r="AB138" s="46"/>
      <c r="AC138" s="46">
        <f t="shared" ca="1" si="56"/>
        <v>197.63066763367851</v>
      </c>
      <c r="AE138" s="46">
        <f t="shared" ca="1" si="68"/>
        <v>108.805358203908</v>
      </c>
      <c r="AF138" s="46"/>
      <c r="AG138" s="46"/>
      <c r="AH138" s="46">
        <f t="shared" ca="1" si="57"/>
        <v>46.1158993555119</v>
      </c>
      <c r="AJ138" s="25"/>
      <c r="AK138" s="162">
        <f ca="1">IF(Cockpit_monthly!$H$3=2,($AM$5*($AM$2+$AM$3*(K138/$AM$6)+$AM$4*(N138/$AM$7)))*'Generated data'!$B$6,$AM$5*($AM$2+$AM$3*(K138/$AM$6)+$AM$4*(N138/$AM$7)))</f>
        <v>123.09952294858958</v>
      </c>
      <c r="AL138" s="162">
        <f t="shared" si="58"/>
        <v>110</v>
      </c>
      <c r="AM138" s="162">
        <f t="shared" si="59"/>
        <v>230</v>
      </c>
      <c r="AN138" s="162">
        <f t="shared" ca="1" si="60"/>
        <v>31.821734610830319</v>
      </c>
      <c r="AO138" s="161"/>
      <c r="AQ138" s="153"/>
      <c r="AR138" s="144">
        <f ca="1">IF(Cockpit_monthly!$H$3=2,($AS$5*($AS$2+$AS$3*(J138/$AS$6)+$AS$4*(M138/$AS$7)+$AU$2*Q138/$AU$5+$AU$3*(1-(R138/$AU$6))))*'Generated data'!$B$6,$AS$5*($AS$2+$AS$3*(J138/$AS$6)+$AS$4*(M138/$AS$7)+$AU$2*Q138/$AU$5+$AU$3*(1-(R138/$AU$6))))</f>
        <v>124.37843220114206</v>
      </c>
      <c r="AS138" s="144">
        <f t="shared" si="61"/>
        <v>110</v>
      </c>
      <c r="AT138" s="144">
        <f t="shared" si="62"/>
        <v>230</v>
      </c>
      <c r="AU138" s="144">
        <f t="shared" ca="1" si="63"/>
        <v>30.542825358277838</v>
      </c>
      <c r="AV138" s="143"/>
    </row>
    <row r="139" spans="1:48">
      <c r="A139" s="131" t="str">
        <f t="shared" si="52"/>
        <v>Q2 2032</v>
      </c>
      <c r="B139" s="40">
        <v>2032</v>
      </c>
      <c r="C139" s="40">
        <v>2</v>
      </c>
      <c r="D139" s="40">
        <v>6</v>
      </c>
      <c r="E139" s="130">
        <f ca="1">IF(Cockpit_monthly!$H$3=2,(VLOOKUP(B139,'Generated data'!$A$14:$J$23,2,FALSE)*(1+((RAND()*0.4)-0.2)))*'Generated data'!$B$6,VLOOKUP(B139,'Generated data'!$A$14:$J$23,2,FALSE)*(1+((RAND()*0.4)-0.2)))</f>
        <v>152.46829278591775</v>
      </c>
      <c r="F139" s="130">
        <f ca="1">VLOOKUP(B139,'Generated data'!$A$14:$J$23,3,FALSE)*(1+((RAND()*0.4)-0.2))</f>
        <v>102.14436226134943</v>
      </c>
      <c r="G139" s="132">
        <v>143.16999999999999</v>
      </c>
      <c r="H139" s="130">
        <f ca="1">VLOOKUP($B139,'Generated data'!$A$14:$J$23,5,FALSE)*(1+((RAND()*0.4)-0.2))</f>
        <v>142.23738780824576</v>
      </c>
      <c r="I139" s="130">
        <f ca="1">VLOOKUP($B139,'Generated data'!$A$14:$J$23,5,FALSE)*(1+((RAND()*0.4)-0.2))</f>
        <v>155.65264181356628</v>
      </c>
      <c r="J139" s="130">
        <f ca="1">VLOOKUP($B139,'Generated data'!$A$14:$J$23,7,FALSE)*(1+((RAND()*0.4)-0.2))</f>
        <v>314.85462817577894</v>
      </c>
      <c r="K139" s="129">
        <f t="shared" ca="1" si="64"/>
        <v>148.20391873809504</v>
      </c>
      <c r="L139" s="129">
        <f t="shared" ca="1" si="65"/>
        <v>275.91989403042561</v>
      </c>
      <c r="M139" s="130">
        <f ca="1">VLOOKUP($B139,'Generated data'!$A$14:$J$23,8,FALSE)*(1+((RAND()*0.4)-0.2))</f>
        <v>836.90722575567395</v>
      </c>
      <c r="N139" s="129">
        <f t="shared" ca="1" si="66"/>
        <v>1010.3778554405945</v>
      </c>
      <c r="O139" s="132">
        <v>747</v>
      </c>
      <c r="P139" s="132">
        <v>596</v>
      </c>
      <c r="Q139" s="130">
        <f ca="1">VLOOKUP($B139,'Generated data'!$A$14:$J$23,9,FALSE)*(1+((RAND()*0.4)-0.2))</f>
        <v>170.49087390288042</v>
      </c>
      <c r="R139" s="130">
        <f ca="1">VLOOKUP($B139,'Generated data'!$A$14:$J$23,10,FALSE)*(1+((RAND()*0.4)-0.2))</f>
        <v>119.17191360492605</v>
      </c>
      <c r="S139" s="153"/>
      <c r="T139" s="144">
        <f ca="1">IF(Cockpit_monthly!$H$3=2,($V$5*($V$2+$V$3*(I139/$V$6)+$V$4*(M139/$V$7)))*'Generated data'!$B$6,$V$5*($V$2+$V$3*(I139/$V$6)+$V$4*(M139/$V$7)))</f>
        <v>126.99452608670526</v>
      </c>
      <c r="U139" s="144">
        <f t="shared" si="53"/>
        <v>110</v>
      </c>
      <c r="V139" s="144">
        <f t="shared" si="54"/>
        <v>230</v>
      </c>
      <c r="W139" s="144">
        <f t="shared" ca="1" si="55"/>
        <v>25.47376669921249</v>
      </c>
      <c r="X139" s="143"/>
      <c r="Z139" s="46">
        <f t="shared" ca="1" si="67"/>
        <v>120.73582446036683</v>
      </c>
      <c r="AA139" s="46"/>
      <c r="AB139" s="46"/>
      <c r="AC139" s="46">
        <f t="shared" ca="1" si="56"/>
        <v>194.11880371541213</v>
      </c>
      <c r="AE139" s="46">
        <f t="shared" ca="1" si="68"/>
        <v>109.40089529974614</v>
      </c>
      <c r="AF139" s="46"/>
      <c r="AG139" s="46"/>
      <c r="AH139" s="46">
        <f t="shared" ca="1" si="57"/>
        <v>43.067397486171615</v>
      </c>
      <c r="AJ139" s="25"/>
      <c r="AK139" s="162">
        <f ca="1">IF(Cockpit_monthly!$H$3=2,($AM$5*($AM$2+$AM$3*(K139/$AM$6)+$AM$4*(N139/$AM$7)))*'Generated data'!$B$6,$AM$5*($AM$2+$AM$3*(K139/$AM$6)+$AM$4*(N139/$AM$7)))</f>
        <v>122.76864440522421</v>
      </c>
      <c r="AL139" s="162">
        <f t="shared" si="58"/>
        <v>110</v>
      </c>
      <c r="AM139" s="162">
        <f t="shared" si="59"/>
        <v>230</v>
      </c>
      <c r="AN139" s="162">
        <f t="shared" ca="1" si="60"/>
        <v>29.699648380693546</v>
      </c>
      <c r="AO139" s="161"/>
      <c r="AQ139" s="153"/>
      <c r="AR139" s="144">
        <f ca="1">IF(Cockpit_monthly!$H$3=2,($AS$5*($AS$2+$AS$3*(J139/$AS$6)+$AS$4*(M139/$AS$7)+$AU$2*Q139/$AU$5+$AU$3*(1-(R139/$AU$6))))*'Generated data'!$B$6,$AS$5*($AS$2+$AS$3*(J139/$AS$6)+$AS$4*(M139/$AS$7)+$AU$2*Q139/$AU$5+$AU$3*(1-(R139/$AU$6))))</f>
        <v>123.75876911920147</v>
      </c>
      <c r="AS139" s="144">
        <f t="shared" si="61"/>
        <v>110</v>
      </c>
      <c r="AT139" s="144">
        <f t="shared" si="62"/>
        <v>230</v>
      </c>
      <c r="AU139" s="144">
        <f t="shared" ca="1" si="63"/>
        <v>28.709523666716279</v>
      </c>
      <c r="AV139" s="143"/>
    </row>
    <row r="140" spans="1:48">
      <c r="A140" s="131" t="str">
        <f t="shared" si="52"/>
        <v>Q3 2032</v>
      </c>
      <c r="B140" s="40">
        <v>2032</v>
      </c>
      <c r="C140" s="40">
        <v>3</v>
      </c>
      <c r="D140" s="40">
        <v>7</v>
      </c>
      <c r="E140" s="130">
        <f ca="1">IF(Cockpit_monthly!$H$3=2,(VLOOKUP(B140,'Generated data'!$A$14:$J$23,2,FALSE)*(1+((RAND()*0.4)-0.2)))*'Generated data'!$B$6,VLOOKUP(B140,'Generated data'!$A$14:$J$23,2,FALSE)*(1+((RAND()*0.4)-0.2)))</f>
        <v>125.70605336868044</v>
      </c>
      <c r="F140" s="130">
        <f ca="1">VLOOKUP(B140,'Generated data'!$A$14:$J$23,3,FALSE)*(1+((RAND()*0.4)-0.2))</f>
        <v>120.51086431756042</v>
      </c>
      <c r="G140" s="132">
        <v>143.16999999999999</v>
      </c>
      <c r="H140" s="130">
        <f ca="1">VLOOKUP($B140,'Generated data'!$A$14:$J$23,5,FALSE)*(1+((RAND()*0.4)-0.2))</f>
        <v>134.57295785878861</v>
      </c>
      <c r="I140" s="130">
        <f ca="1">VLOOKUP($B140,'Generated data'!$A$14:$J$23,5,FALSE)*(1+((RAND()*0.4)-0.2))</f>
        <v>139.06670603283206</v>
      </c>
      <c r="J140" s="130">
        <f ca="1">VLOOKUP($B140,'Generated data'!$A$14:$J$23,7,FALSE)*(1+((RAND()*0.4)-0.2))</f>
        <v>337.30668886254597</v>
      </c>
      <c r="K140" s="129">
        <f t="shared" ca="1" si="64"/>
        <v>150.71048105679435</v>
      </c>
      <c r="L140" s="129">
        <f t="shared" ca="1" si="65"/>
        <v>288.26555208866074</v>
      </c>
      <c r="M140" s="130">
        <f ca="1">VLOOKUP($B140,'Generated data'!$A$14:$J$23,8,FALSE)*(1+((RAND()*0.4)-0.2))</f>
        <v>939.38643418159666</v>
      </c>
      <c r="N140" s="129">
        <f t="shared" ca="1" si="66"/>
        <v>940.26944262379095</v>
      </c>
      <c r="O140" s="132">
        <v>744</v>
      </c>
      <c r="P140" s="132">
        <v>593</v>
      </c>
      <c r="Q140" s="130">
        <f ca="1">VLOOKUP($B140,'Generated data'!$A$14:$J$23,9,FALSE)*(1+((RAND()*0.4)-0.2))</f>
        <v>158.30051295292063</v>
      </c>
      <c r="R140" s="130">
        <f ca="1">VLOOKUP($B140,'Generated data'!$A$14:$J$23,10,FALSE)*(1+((RAND()*0.4)-0.2))</f>
        <v>171.48595757368685</v>
      </c>
      <c r="S140" s="153"/>
      <c r="T140" s="144">
        <f ca="1">IF(Cockpit_monthly!$H$3=2,($V$5*($V$2+$V$3*(I140/$V$6)+$V$4*(M140/$V$7)))*'Generated data'!$B$6,$V$5*($V$2+$V$3*(I140/$V$6)+$V$4*(M140/$V$7)))</f>
        <v>130.10018592215295</v>
      </c>
      <c r="U140" s="144">
        <f t="shared" si="53"/>
        <v>110</v>
      </c>
      <c r="V140" s="144">
        <f t="shared" si="54"/>
        <v>230</v>
      </c>
      <c r="W140" s="144">
        <f t="shared" ca="1" si="55"/>
        <v>-4.3941325534725024</v>
      </c>
      <c r="X140" s="143"/>
      <c r="Z140" s="46">
        <f t="shared" ca="1" si="67"/>
        <v>116.39354845448814</v>
      </c>
      <c r="AA140" s="46"/>
      <c r="AB140" s="46"/>
      <c r="AC140" s="46">
        <f t="shared" ca="1" si="56"/>
        <v>220.91314040805781</v>
      </c>
      <c r="AE140" s="46">
        <f t="shared" ca="1" si="68"/>
        <v>108.36866883180576</v>
      </c>
      <c r="AF140" s="46"/>
      <c r="AG140" s="46"/>
      <c r="AH140" s="46">
        <f t="shared" ca="1" si="57"/>
        <v>17.33738453687468</v>
      </c>
      <c r="AJ140" s="25"/>
      <c r="AK140" s="162">
        <f ca="1">IF(Cockpit_monthly!$H$3=2,($AM$5*($AM$2+$AM$3*(K140/$AM$6)+$AM$4*(N140/$AM$7)))*'Generated data'!$B$6,$AM$5*($AM$2+$AM$3*(K140/$AM$6)+$AM$4*(N140/$AM$7)))</f>
        <v>121.43835305791369</v>
      </c>
      <c r="AL140" s="162">
        <f t="shared" si="58"/>
        <v>110</v>
      </c>
      <c r="AM140" s="162">
        <f t="shared" si="59"/>
        <v>230</v>
      </c>
      <c r="AN140" s="162">
        <f t="shared" ca="1" si="60"/>
        <v>4.2677003107667559</v>
      </c>
      <c r="AO140" s="161"/>
      <c r="AQ140" s="153"/>
      <c r="AR140" s="144">
        <f ca="1">IF(Cockpit_monthly!$H$3=2,($AS$5*($AS$2+$AS$3*(J140/$AS$6)+$AS$4*(M140/$AS$7)+$AU$2*Q140/$AU$5+$AU$3*(1-(R140/$AU$6))))*'Generated data'!$B$6,$AS$5*($AS$2+$AS$3*(J140/$AS$6)+$AS$4*(M140/$AS$7)+$AU$2*Q140/$AU$5+$AU$3*(1-(R140/$AU$6))))</f>
        <v>124.31226917662877</v>
      </c>
      <c r="AS140" s="144">
        <f t="shared" si="61"/>
        <v>110</v>
      </c>
      <c r="AT140" s="144">
        <f t="shared" si="62"/>
        <v>230</v>
      </c>
      <c r="AU140" s="144">
        <f t="shared" ca="1" si="63"/>
        <v>1.3937841920516689</v>
      </c>
      <c r="AV140" s="143"/>
    </row>
    <row r="141" spans="1:48">
      <c r="A141" s="131" t="str">
        <f t="shared" si="52"/>
        <v>Q3 2032</v>
      </c>
      <c r="B141" s="40">
        <v>2032</v>
      </c>
      <c r="C141" s="40">
        <v>3</v>
      </c>
      <c r="D141" s="40">
        <v>8</v>
      </c>
      <c r="E141" s="130">
        <f ca="1">IF(Cockpit_monthly!$H$3=2,(VLOOKUP(B141,'Generated data'!$A$14:$J$23,2,FALSE)*(1+((RAND()*0.4)-0.2)))*'Generated data'!$B$6,VLOOKUP(B141,'Generated data'!$A$14:$J$23,2,FALSE)*(1+((RAND()*0.4)-0.2)))</f>
        <v>111.19899582224286</v>
      </c>
      <c r="F141" s="130">
        <f ca="1">VLOOKUP(B141,'Generated data'!$A$14:$J$23,3,FALSE)*(1+((RAND()*0.4)-0.2))</f>
        <v>107.97888166207446</v>
      </c>
      <c r="G141" s="132">
        <v>143.16999999999999</v>
      </c>
      <c r="H141" s="130">
        <f ca="1">VLOOKUP($B141,'Generated data'!$A$14:$J$23,5,FALSE)*(1+((RAND()*0.4)-0.2))</f>
        <v>128.61282480525725</v>
      </c>
      <c r="I141" s="130">
        <f ca="1">VLOOKUP($B141,'Generated data'!$A$14:$J$23,5,FALSE)*(1+((RAND()*0.4)-0.2))</f>
        <v>156.68673031347953</v>
      </c>
      <c r="J141" s="130">
        <f ca="1">VLOOKUP($B141,'Generated data'!$A$14:$J$23,7,FALSE)*(1+((RAND()*0.4)-0.2))</f>
        <v>323.45012323891706</v>
      </c>
      <c r="K141" s="129">
        <f t="shared" ca="1" si="64"/>
        <v>146.04680203309036</v>
      </c>
      <c r="L141" s="129">
        <f t="shared" ca="1" si="65"/>
        <v>322.50259623001347</v>
      </c>
      <c r="M141" s="130">
        <f ca="1">VLOOKUP($B141,'Generated data'!$A$14:$J$23,8,FALSE)*(1+((RAND()*0.4)-0.2))</f>
        <v>813.68899159065052</v>
      </c>
      <c r="N141" s="129">
        <f t="shared" ca="1" si="66"/>
        <v>897.15763997772763</v>
      </c>
      <c r="O141" s="132">
        <v>741</v>
      </c>
      <c r="P141" s="132">
        <v>590</v>
      </c>
      <c r="Q141" s="130">
        <f ca="1">VLOOKUP($B141,'Generated data'!$A$14:$J$23,9,FALSE)*(1+((RAND()*0.4)-0.2))</f>
        <v>206.96393386532296</v>
      </c>
      <c r="R141" s="130">
        <f ca="1">VLOOKUP($B141,'Generated data'!$A$14:$J$23,10,FALSE)*(1+((RAND()*0.4)-0.2))</f>
        <v>139.82780019076108</v>
      </c>
      <c r="S141" s="153"/>
      <c r="T141" s="144">
        <f ca="1">IF(Cockpit_monthly!$H$3=2,($V$5*($V$2+$V$3*(I141/$V$6)+$V$4*(M141/$V$7)))*'Generated data'!$B$6,$V$5*($V$2+$V$3*(I141/$V$6)+$V$4*(M141/$V$7)))</f>
        <v>126.06042357959073</v>
      </c>
      <c r="U141" s="144">
        <f t="shared" si="53"/>
        <v>110</v>
      </c>
      <c r="V141" s="144">
        <f t="shared" si="54"/>
        <v>230</v>
      </c>
      <c r="W141" s="144">
        <f t="shared" ca="1" si="55"/>
        <v>-14.861427757347869</v>
      </c>
      <c r="X141" s="143"/>
      <c r="Z141" s="46">
        <f t="shared" ca="1" si="67"/>
        <v>120.73432384880633</v>
      </c>
      <c r="AA141" s="46"/>
      <c r="AB141" s="46"/>
      <c r="AC141" s="46">
        <f t="shared" ca="1" si="56"/>
        <v>202.71579939011073</v>
      </c>
      <c r="AE141" s="46">
        <f t="shared" ca="1" si="68"/>
        <v>109.21777016724138</v>
      </c>
      <c r="AF141" s="46"/>
      <c r="AG141" s="46"/>
      <c r="AH141" s="46">
        <f t="shared" ca="1" si="57"/>
        <v>1.9812256550014808</v>
      </c>
      <c r="AJ141" s="25"/>
      <c r="AK141" s="162">
        <f ca="1">IF(Cockpit_monthly!$H$3=2,($AM$5*($AM$2+$AM$3*(K141/$AM$6)+$AM$4*(N141/$AM$7)))*'Generated data'!$B$6,$AM$5*($AM$2+$AM$3*(K141/$AM$6)+$AM$4*(N141/$AM$7)))</f>
        <v>120.0952744053869</v>
      </c>
      <c r="AL141" s="162">
        <f t="shared" si="58"/>
        <v>110</v>
      </c>
      <c r="AM141" s="162">
        <f t="shared" si="59"/>
        <v>230</v>
      </c>
      <c r="AN141" s="162">
        <f t="shared" ca="1" si="60"/>
        <v>-8.8962785831440385</v>
      </c>
      <c r="AO141" s="161"/>
      <c r="AQ141" s="153"/>
      <c r="AR141" s="144">
        <f ca="1">IF(Cockpit_monthly!$H$3=2,($AS$5*($AS$2+$AS$3*(J141/$AS$6)+$AS$4*(M141/$AS$7)+$AU$2*Q141/$AU$5+$AU$3*(1-(R141/$AU$6))))*'Generated data'!$B$6,$AS$5*($AS$2+$AS$3*(J141/$AS$6)+$AS$4*(M141/$AS$7)+$AU$2*Q141/$AU$5+$AU$3*(1-(R141/$AU$6))))</f>
        <v>122.78588680108204</v>
      </c>
      <c r="AS141" s="144">
        <f t="shared" si="61"/>
        <v>110</v>
      </c>
      <c r="AT141" s="144">
        <f t="shared" si="62"/>
        <v>230</v>
      </c>
      <c r="AU141" s="144">
        <f t="shared" ca="1" si="63"/>
        <v>-11.586890978839179</v>
      </c>
      <c r="AV141" s="143"/>
    </row>
    <row r="142" spans="1:48">
      <c r="A142" s="131" t="str">
        <f t="shared" ref="A142:A173" si="69">_xlfn.CONCAT("Q",C142," ",B142)</f>
        <v>Q3 2032</v>
      </c>
      <c r="B142" s="40">
        <v>2032</v>
      </c>
      <c r="C142" s="40">
        <v>3</v>
      </c>
      <c r="D142" s="40">
        <v>9</v>
      </c>
      <c r="E142" s="130">
        <f ca="1">IF(Cockpit_monthly!$H$3=2,(VLOOKUP(B142,'Generated data'!$A$14:$J$23,2,FALSE)*(1+((RAND()*0.4)-0.2)))*'Generated data'!$B$6,VLOOKUP(B142,'Generated data'!$A$14:$J$23,2,FALSE)*(1+((RAND()*0.4)-0.2)))</f>
        <v>131.95083117628684</v>
      </c>
      <c r="F142" s="130">
        <f ca="1">VLOOKUP(B142,'Generated data'!$A$14:$J$23,3,FALSE)*(1+((RAND()*0.4)-0.2))</f>
        <v>129.13770641479488</v>
      </c>
      <c r="G142" s="132">
        <v>143.16999999999999</v>
      </c>
      <c r="H142" s="130">
        <f ca="1">VLOOKUP($B142,'Generated data'!$A$14:$J$23,5,FALSE)*(1+((RAND()*0.4)-0.2))</f>
        <v>130.13259447704968</v>
      </c>
      <c r="I142" s="130">
        <f ca="1">VLOOKUP($B142,'Generated data'!$A$14:$J$23,5,FALSE)*(1+((RAND()*0.4)-0.2))</f>
        <v>115.38906621489015</v>
      </c>
      <c r="J142" s="130">
        <f ca="1">VLOOKUP($B142,'Generated data'!$A$14:$J$23,7,FALSE)*(1+((RAND()*0.4)-0.2))</f>
        <v>315.42376707697719</v>
      </c>
      <c r="K142" s="129">
        <f t="shared" ca="1" si="64"/>
        <v>150.46869271995931</v>
      </c>
      <c r="L142" s="129">
        <f t="shared" ca="1" si="65"/>
        <v>325.20381342574734</v>
      </c>
      <c r="M142" s="130">
        <f ca="1">VLOOKUP($B142,'Generated data'!$A$14:$J$23,8,FALSE)*(1+((RAND()*0.4)-0.2))</f>
        <v>827.63978072796363</v>
      </c>
      <c r="N142" s="129">
        <f t="shared" ca="1" si="66"/>
        <v>863.327550509307</v>
      </c>
      <c r="O142" s="132">
        <v>739.07</v>
      </c>
      <c r="P142" s="132">
        <v>588.07000000000005</v>
      </c>
      <c r="Q142" s="130">
        <f ca="1">VLOOKUP($B142,'Generated data'!$A$14:$J$23,9,FALSE)*(1+((RAND()*0.4)-0.2))</f>
        <v>165.6658392873685</v>
      </c>
      <c r="R142" s="130">
        <f ca="1">VLOOKUP($B142,'Generated data'!$A$14:$J$23,10,FALSE)*(1+((RAND()*0.4)-0.2))</f>
        <v>145.7749613619913</v>
      </c>
      <c r="S142" s="153"/>
      <c r="T142" s="144">
        <f ca="1">IF(Cockpit_monthly!$H$3=2,($V$5*($V$2+$V$3*(I142/$V$6)+$V$4*(M142/$V$7)))*'Generated data'!$B$6,$V$5*($V$2+$V$3*(I142/$V$6)+$V$4*(M142/$V$7)))</f>
        <v>123.17984057021339</v>
      </c>
      <c r="U142" s="144">
        <f t="shared" ref="U142:U173" si="70">$V$10</f>
        <v>110</v>
      </c>
      <c r="V142" s="144">
        <f t="shared" ref="V142:V173" si="71">$V$11</f>
        <v>230</v>
      </c>
      <c r="W142" s="144">
        <f t="shared" ref="W142:W173" ca="1" si="72">E142-T142</f>
        <v>8.7709906060734539</v>
      </c>
      <c r="X142" s="143"/>
      <c r="Z142" s="46">
        <f t="shared" ca="1" si="67"/>
        <v>110.16615065454904</v>
      </c>
      <c r="AA142" s="46"/>
      <c r="AB142" s="46"/>
      <c r="AC142" s="46">
        <f t="shared" ref="AC142:AC173" ca="1" si="73">J142-Z142</f>
        <v>205.25761642242816</v>
      </c>
      <c r="AE142" s="46">
        <f t="shared" ca="1" si="68"/>
        <v>106.86919864181895</v>
      </c>
      <c r="AF142" s="46"/>
      <c r="AG142" s="46"/>
      <c r="AH142" s="46">
        <f t="shared" ref="AH142:AH173" ca="1" si="74">E142-AE142</f>
        <v>25.081632534467886</v>
      </c>
      <c r="AJ142" s="25"/>
      <c r="AK142" s="162">
        <f ca="1">IF(Cockpit_monthly!$H$3=2,($AM$5*($AM$2+$AM$3*(K142/$AM$6)+$AM$4*(N142/$AM$7)))*'Generated data'!$B$6,$AM$5*($AM$2+$AM$3*(K142/$AM$6)+$AM$4*(N142/$AM$7)))</f>
        <v>119.72517241827823</v>
      </c>
      <c r="AL142" s="162">
        <f t="shared" ref="AL142:AL173" si="75">$AM$10</f>
        <v>110</v>
      </c>
      <c r="AM142" s="162">
        <f t="shared" ref="AM142:AM173" si="76">$AM$11</f>
        <v>230</v>
      </c>
      <c r="AN142" s="162">
        <f t="shared" ref="AN142:AN173" ca="1" si="77">E142-AK142</f>
        <v>12.225658758008606</v>
      </c>
      <c r="AO142" s="161"/>
      <c r="AQ142" s="153"/>
      <c r="AR142" s="144">
        <f ca="1">IF(Cockpit_monthly!$H$3=2,($AS$5*($AS$2+$AS$3*(J142/$AS$6)+$AS$4*(M142/$AS$7)+$AU$2*Q142/$AU$5+$AU$3*(1-(R142/$AU$6))))*'Generated data'!$B$6,$AS$5*($AS$2+$AS$3*(J142/$AS$6)+$AS$4*(M142/$AS$7)+$AU$2*Q142/$AU$5+$AU$3*(1-(R142/$AU$6))))</f>
        <v>120.93449844226528</v>
      </c>
      <c r="AS142" s="144">
        <f t="shared" ref="AS142:AS173" si="78">$AS$10</f>
        <v>110</v>
      </c>
      <c r="AT142" s="144">
        <f t="shared" ref="AT142:AT173" si="79">$AS$11</f>
        <v>230</v>
      </c>
      <c r="AU142" s="144">
        <f t="shared" ref="AU142:AU173" ca="1" si="80">E142-AR142</f>
        <v>11.01633273402156</v>
      </c>
      <c r="AV142" s="143"/>
    </row>
    <row r="143" spans="1:48">
      <c r="A143" s="131" t="str">
        <f t="shared" si="69"/>
        <v>Q4 2032</v>
      </c>
      <c r="B143" s="40">
        <v>2032</v>
      </c>
      <c r="C143" s="40">
        <v>4</v>
      </c>
      <c r="D143" s="40">
        <v>10</v>
      </c>
      <c r="E143" s="130">
        <f ca="1">IF(Cockpit_monthly!$H$3=2,(VLOOKUP(B143,'Generated data'!$A$14:$J$23,2,FALSE)*(1+((RAND()*0.4)-0.2)))*'Generated data'!$B$6,VLOOKUP(B143,'Generated data'!$A$14:$J$23,2,FALSE)*(1+((RAND()*0.4)-0.2)))</f>
        <v>150.46237793217259</v>
      </c>
      <c r="F143" s="130">
        <f ca="1">VLOOKUP(B143,'Generated data'!$A$14:$J$23,3,FALSE)*(1+((RAND()*0.4)-0.2))</f>
        <v>125.26954477444781</v>
      </c>
      <c r="G143" s="132">
        <v>143.16999999999999</v>
      </c>
      <c r="H143" s="130">
        <f ca="1">VLOOKUP($B143,'Generated data'!$A$14:$J$23,5,FALSE)*(1+((RAND()*0.4)-0.2))</f>
        <v>167.14367748426079</v>
      </c>
      <c r="I143" s="130">
        <f ca="1">VLOOKUP($B143,'Generated data'!$A$14:$J$23,5,FALSE)*(1+((RAND()*0.4)-0.2))</f>
        <v>163.29844920143171</v>
      </c>
      <c r="J143" s="130">
        <f ca="1">VLOOKUP($B143,'Generated data'!$A$14:$J$23,7,FALSE)*(1+((RAND()*0.4)-0.2))</f>
        <v>329.71430469502673</v>
      </c>
      <c r="K143" s="129">
        <f t="shared" ca="1" si="64"/>
        <v>137.04750085373391</v>
      </c>
      <c r="L143" s="129">
        <f t="shared" ca="1" si="65"/>
        <v>325.39352639281338</v>
      </c>
      <c r="M143" s="130">
        <f ca="1">VLOOKUP($B143,'Generated data'!$A$14:$J$23,8,FALSE)*(1+((RAND()*0.4)-0.2))</f>
        <v>991.16096191652309</v>
      </c>
      <c r="N143" s="129">
        <f t="shared" ca="1" si="66"/>
        <v>860.23840216673705</v>
      </c>
      <c r="O143" s="132">
        <v>739</v>
      </c>
      <c r="P143" s="132">
        <v>588</v>
      </c>
      <c r="Q143" s="130">
        <f ca="1">VLOOKUP($B143,'Generated data'!$A$14:$J$23,9,FALSE)*(1+((RAND()*0.4)-0.2))</f>
        <v>188.61943675849545</v>
      </c>
      <c r="R143" s="130">
        <f ca="1">VLOOKUP($B143,'Generated data'!$A$14:$J$23,10,FALSE)*(1+((RAND()*0.4)-0.2))</f>
        <v>130.78857072507239</v>
      </c>
      <c r="S143" s="153"/>
      <c r="T143" s="144">
        <f ca="1">IF(Cockpit_monthly!$H$3=2,($V$5*($V$2+$V$3*(I143/$V$6)+$V$4*(M143/$V$7)))*'Generated data'!$B$6,$V$5*($V$2+$V$3*(I143/$V$6)+$V$4*(M143/$V$7)))</f>
        <v>134.42864341060201</v>
      </c>
      <c r="U143" s="144">
        <f t="shared" si="70"/>
        <v>110</v>
      </c>
      <c r="V143" s="144">
        <f t="shared" si="71"/>
        <v>230</v>
      </c>
      <c r="W143" s="144">
        <f t="shared" ca="1" si="72"/>
        <v>16.03373452157058</v>
      </c>
      <c r="X143" s="143"/>
      <c r="Z143" s="46">
        <f t="shared" ca="1" si="67"/>
        <v>122.32468325882499</v>
      </c>
      <c r="AA143" s="46"/>
      <c r="AB143" s="46"/>
      <c r="AC143" s="46">
        <f t="shared" ca="1" si="73"/>
        <v>207.38962143620174</v>
      </c>
      <c r="AE143" s="46">
        <f t="shared" ca="1" si="68"/>
        <v>109.50141470607873</v>
      </c>
      <c r="AF143" s="46"/>
      <c r="AG143" s="46"/>
      <c r="AH143" s="46">
        <f t="shared" ca="1" si="74"/>
        <v>40.960963226093853</v>
      </c>
      <c r="AJ143" s="25"/>
      <c r="AK143" s="162">
        <f ca="1">IF(Cockpit_monthly!$H$3=2,($AM$5*($AM$2+$AM$3*(K143/$AM$6)+$AM$4*(N143/$AM$7)))*'Generated data'!$B$6,$AM$5*($AM$2+$AM$3*(K143/$AM$6)+$AM$4*(N143/$AM$7)))</f>
        <v>118.52157184298417</v>
      </c>
      <c r="AL143" s="162">
        <f t="shared" si="75"/>
        <v>110</v>
      </c>
      <c r="AM143" s="162">
        <f t="shared" si="76"/>
        <v>230</v>
      </c>
      <c r="AN143" s="162">
        <f t="shared" ca="1" si="77"/>
        <v>31.940806089188413</v>
      </c>
      <c r="AO143" s="161"/>
      <c r="AQ143" s="153"/>
      <c r="AR143" s="144">
        <f ca="1">IF(Cockpit_monthly!$H$3=2,($AS$5*($AS$2+$AS$3*(J143/$AS$6)+$AS$4*(M143/$AS$7)+$AU$2*Q143/$AU$5+$AU$3*(1-(R143/$AU$6))))*'Generated data'!$B$6,$AS$5*($AS$2+$AS$3*(J143/$AS$6)+$AS$4*(M143/$AS$7)+$AU$2*Q143/$AU$5+$AU$3*(1-(R143/$AU$6))))</f>
        <v>130.90385776283708</v>
      </c>
      <c r="AS143" s="144">
        <f t="shared" si="78"/>
        <v>110</v>
      </c>
      <c r="AT143" s="144">
        <f t="shared" si="79"/>
        <v>230</v>
      </c>
      <c r="AU143" s="144">
        <f t="shared" ca="1" si="80"/>
        <v>19.558520169335509</v>
      </c>
      <c r="AV143" s="143"/>
    </row>
    <row r="144" spans="1:48">
      <c r="A144" s="131" t="str">
        <f t="shared" si="69"/>
        <v>Q4 2032</v>
      </c>
      <c r="B144" s="40">
        <v>2032</v>
      </c>
      <c r="C144" s="40">
        <v>4</v>
      </c>
      <c r="D144" s="40">
        <v>11</v>
      </c>
      <c r="E144" s="130">
        <f ca="1">IF(Cockpit_monthly!$H$3=2,(VLOOKUP(B144,'Generated data'!$A$14:$J$23,2,FALSE)*(1+((RAND()*0.4)-0.2)))*'Generated data'!$B$6,VLOOKUP(B144,'Generated data'!$A$14:$J$23,2,FALSE)*(1+((RAND()*0.4)-0.2)))</f>
        <v>145.93330470876825</v>
      </c>
      <c r="F144" s="130">
        <f ca="1">VLOOKUP(B144,'Generated data'!$A$14:$J$23,3,FALSE)*(1+((RAND()*0.4)-0.2))</f>
        <v>93.866318264815419</v>
      </c>
      <c r="G144" s="132">
        <v>143.16999999999999</v>
      </c>
      <c r="H144" s="130">
        <f ca="1">VLOOKUP($B144,'Generated data'!$A$14:$J$23,5,FALSE)*(1+((RAND()*0.4)-0.2))</f>
        <v>132.24183279864999</v>
      </c>
      <c r="I144" s="130">
        <f ca="1">VLOOKUP($B144,'Generated data'!$A$14:$J$23,5,FALSE)*(1+((RAND()*0.4)-0.2))</f>
        <v>159.18063340631562</v>
      </c>
      <c r="J144" s="130">
        <f ca="1">VLOOKUP($B144,'Generated data'!$A$14:$J$23,7,FALSE)*(1+((RAND()*0.4)-0.2))</f>
        <v>233.32667555987834</v>
      </c>
      <c r="K144" s="129">
        <f t="shared" ca="1" si="64"/>
        <v>145.12474857660047</v>
      </c>
      <c r="L144" s="129">
        <f t="shared" ca="1" si="65"/>
        <v>322.86273167030697</v>
      </c>
      <c r="M144" s="130">
        <f ca="1">VLOOKUP($B144,'Generated data'!$A$14:$J$23,8,FALSE)*(1+((RAND()*0.4)-0.2))</f>
        <v>887.11431961447227</v>
      </c>
      <c r="N144" s="129">
        <f t="shared" ca="1" si="66"/>
        <v>877.496578078379</v>
      </c>
      <c r="O144" s="132">
        <v>741.07</v>
      </c>
      <c r="P144" s="132">
        <v>590.07000000000005</v>
      </c>
      <c r="Q144" s="130">
        <f ca="1">VLOOKUP($B144,'Generated data'!$A$14:$J$23,9,FALSE)*(1+((RAND()*0.4)-0.2))</f>
        <v>153.58638942926925</v>
      </c>
      <c r="R144" s="130">
        <f ca="1">VLOOKUP($B144,'Generated data'!$A$14:$J$23,10,FALSE)*(1+((RAND()*0.4)-0.2))</f>
        <v>130.64005376998864</v>
      </c>
      <c r="S144" s="153"/>
      <c r="T144" s="144">
        <f ca="1">IF(Cockpit_monthly!$H$3=2,($V$5*($V$2+$V$3*(I144/$V$6)+$V$4*(M144/$V$7)))*'Generated data'!$B$6,$V$5*($V$2+$V$3*(I144/$V$6)+$V$4*(M144/$V$7)))</f>
        <v>129.50216058203273</v>
      </c>
      <c r="U144" s="144">
        <f t="shared" si="70"/>
        <v>110</v>
      </c>
      <c r="V144" s="144">
        <f t="shared" si="71"/>
        <v>230</v>
      </c>
      <c r="W144" s="144">
        <f t="shared" ca="1" si="72"/>
        <v>16.431144126735518</v>
      </c>
      <c r="X144" s="143"/>
      <c r="Z144" s="46">
        <f t="shared" ca="1" si="67"/>
        <v>121.37047155698784</v>
      </c>
      <c r="AA144" s="46"/>
      <c r="AB144" s="46"/>
      <c r="AC144" s="46">
        <f t="shared" ca="1" si="73"/>
        <v>111.9562040028905</v>
      </c>
      <c r="AE144" s="46">
        <f t="shared" ca="1" si="68"/>
        <v>109.35773483734737</v>
      </c>
      <c r="AF144" s="46"/>
      <c r="AG144" s="46"/>
      <c r="AH144" s="46">
        <f t="shared" ca="1" si="74"/>
        <v>36.575569871420882</v>
      </c>
      <c r="AJ144" s="25"/>
      <c r="AK144" s="162">
        <f ca="1">IF(Cockpit_monthly!$H$3=2,($AM$5*($AM$2+$AM$3*(K144/$AM$6)+$AM$4*(N144/$AM$7)))*'Generated data'!$B$6,$AM$5*($AM$2+$AM$3*(K144/$AM$6)+$AM$4*(N144/$AM$7)))</f>
        <v>119.58471113574439</v>
      </c>
      <c r="AL144" s="162">
        <f t="shared" si="75"/>
        <v>110</v>
      </c>
      <c r="AM144" s="162">
        <f t="shared" si="76"/>
        <v>230</v>
      </c>
      <c r="AN144" s="162">
        <f t="shared" ca="1" si="77"/>
        <v>26.348593573023862</v>
      </c>
      <c r="AO144" s="161"/>
      <c r="AQ144" s="153"/>
      <c r="AR144" s="144">
        <f ca="1">IF(Cockpit_monthly!$H$3=2,($AS$5*($AS$2+$AS$3*(J144/$AS$6)+$AS$4*(M144/$AS$7)+$AU$2*Q144/$AU$5+$AU$3*(1-(R144/$AU$6))))*'Generated data'!$B$6,$AS$5*($AS$2+$AS$3*(J144/$AS$6)+$AS$4*(M144/$AS$7)+$AU$2*Q144/$AU$5+$AU$3*(1-(R144/$AU$6))))</f>
        <v>120.88413587717149</v>
      </c>
      <c r="AS144" s="144">
        <f t="shared" si="78"/>
        <v>110</v>
      </c>
      <c r="AT144" s="144">
        <f t="shared" si="79"/>
        <v>230</v>
      </c>
      <c r="AU144" s="144">
        <f t="shared" ca="1" si="80"/>
        <v>25.049168831596759</v>
      </c>
      <c r="AV144" s="143"/>
    </row>
    <row r="145" spans="1:48">
      <c r="A145" s="131" t="str">
        <f t="shared" si="69"/>
        <v>Q4 2032</v>
      </c>
      <c r="B145" s="40">
        <v>2032</v>
      </c>
      <c r="C145" s="40">
        <v>4</v>
      </c>
      <c r="D145" s="40">
        <v>12</v>
      </c>
      <c r="E145" s="130">
        <f ca="1">IF(Cockpit_monthly!$H$3=2,(VLOOKUP(B145,'Generated data'!$A$14:$J$23,2,FALSE)*(1+((RAND()*0.4)-0.2)))*'Generated data'!$B$6,VLOOKUP(B145,'Generated data'!$A$14:$J$23,2,FALSE)*(1+((RAND()*0.4)-0.2)))</f>
        <v>153.99183628968507</v>
      </c>
      <c r="F145" s="130">
        <f ca="1">VLOOKUP(B145,'Generated data'!$A$14:$J$23,3,FALSE)*(1+((RAND()*0.4)-0.2))</f>
        <v>101.3991004585215</v>
      </c>
      <c r="G145" s="132">
        <v>143.16999999999999</v>
      </c>
      <c r="H145" s="130">
        <f ca="1">VLOOKUP($B145,'Generated data'!$A$14:$J$23,5,FALSE)*(1+((RAND()*0.4)-0.2))</f>
        <v>129.51249770978293</v>
      </c>
      <c r="I145" s="130">
        <f ca="1">VLOOKUP($B145,'Generated data'!$A$14:$J$23,5,FALSE)*(1+((RAND()*0.4)-0.2))</f>
        <v>137.1843789803066</v>
      </c>
      <c r="J145" s="130">
        <f ca="1">VLOOKUP($B145,'Generated data'!$A$14:$J$23,7,FALSE)*(1+((RAND()*0.4)-0.2))</f>
        <v>322.39902206287837</v>
      </c>
      <c r="K145" s="129">
        <f t="shared" ref="K145:K176" ca="1" si="81">AVERAGE(I142:I144)</f>
        <v>145.95604960754582</v>
      </c>
      <c r="L145" s="129">
        <f t="shared" ref="L145:L176" ca="1" si="82">AVERAGE(J142:J144)</f>
        <v>292.82158244396078</v>
      </c>
      <c r="M145" s="130">
        <f ca="1">VLOOKUP($B145,'Generated data'!$A$14:$J$23,8,FALSE)*(1+((RAND()*0.4)-0.2))</f>
        <v>817.20637802877479</v>
      </c>
      <c r="N145" s="129">
        <f t="shared" ref="N145:N176" ca="1" si="83">AVERAGE(M142:M144)</f>
        <v>901.97168741965299</v>
      </c>
      <c r="O145" s="132">
        <v>745</v>
      </c>
      <c r="P145" s="132">
        <v>594</v>
      </c>
      <c r="Q145" s="130">
        <f ca="1">VLOOKUP($B145,'Generated data'!$A$14:$J$23,9,FALSE)*(1+((RAND()*0.4)-0.2))</f>
        <v>178.07833871273732</v>
      </c>
      <c r="R145" s="130">
        <f ca="1">VLOOKUP($B145,'Generated data'!$A$14:$J$23,10,FALSE)*(1+((RAND()*0.4)-0.2))</f>
        <v>133.60115711660794</v>
      </c>
      <c r="S145" s="153"/>
      <c r="T145" s="144">
        <f ca="1">IF(Cockpit_monthly!$H$3=2,($V$5*($V$2+$V$3*(I145/$V$6)+$V$4*(M145/$V$7)))*'Generated data'!$B$6,$V$5*($V$2+$V$3*(I145/$V$6)+$V$4*(M145/$V$7)))</f>
        <v>124.56498962390741</v>
      </c>
      <c r="U145" s="144">
        <f t="shared" si="70"/>
        <v>110</v>
      </c>
      <c r="V145" s="144">
        <f t="shared" si="71"/>
        <v>230</v>
      </c>
      <c r="W145" s="144">
        <f t="shared" ca="1" si="72"/>
        <v>29.42684666577766</v>
      </c>
      <c r="X145" s="143"/>
      <c r="Z145" s="46">
        <f t="shared" ca="1" si="67"/>
        <v>115.959726971924</v>
      </c>
      <c r="AA145" s="46"/>
      <c r="AB145" s="46"/>
      <c r="AC145" s="46">
        <f t="shared" ca="1" si="73"/>
        <v>206.43929509095437</v>
      </c>
      <c r="AE145" s="46">
        <f t="shared" ca="1" si="68"/>
        <v>108.30514084391686</v>
      </c>
      <c r="AF145" s="46"/>
      <c r="AG145" s="46"/>
      <c r="AH145" s="46">
        <f t="shared" ca="1" si="74"/>
        <v>45.686695445768208</v>
      </c>
      <c r="AJ145" s="25"/>
      <c r="AK145" s="162">
        <f ca="1">IF(Cockpit_monthly!$H$3=2,($AM$5*($AM$2+$AM$3*(K145/$AM$6)+$AM$4*(N145/$AM$7)))*'Generated data'!$B$6,$AM$5*($AM$2+$AM$3*(K145/$AM$6)+$AM$4*(N145/$AM$7)))</f>
        <v>120.19350439771702</v>
      </c>
      <c r="AL145" s="162">
        <f t="shared" si="75"/>
        <v>110</v>
      </c>
      <c r="AM145" s="162">
        <f t="shared" si="76"/>
        <v>230</v>
      </c>
      <c r="AN145" s="162">
        <f t="shared" ca="1" si="77"/>
        <v>33.798331891968047</v>
      </c>
      <c r="AO145" s="161"/>
      <c r="AQ145" s="153"/>
      <c r="AR145" s="144">
        <f ca="1">IF(Cockpit_monthly!$H$3=2,($AS$5*($AS$2+$AS$3*(J145/$AS$6)+$AS$4*(M145/$AS$7)+$AU$2*Q145/$AU$5+$AU$3*(1-(R145/$AU$6))))*'Generated data'!$B$6,$AS$5*($AS$2+$AS$3*(J145/$AS$6)+$AS$4*(M145/$AS$7)+$AU$2*Q145/$AU$5+$AU$3*(1-(R145/$AU$6))))</f>
        <v>122.28826069966429</v>
      </c>
      <c r="AS145" s="144">
        <f t="shared" si="78"/>
        <v>110</v>
      </c>
      <c r="AT145" s="144">
        <f t="shared" si="79"/>
        <v>230</v>
      </c>
      <c r="AU145" s="144">
        <f t="shared" ca="1" si="80"/>
        <v>31.703575590020776</v>
      </c>
      <c r="AV145" s="143"/>
    </row>
    <row r="146" spans="1:48">
      <c r="A146" s="131" t="str">
        <f t="shared" si="69"/>
        <v>Q1 2033</v>
      </c>
      <c r="B146" s="40">
        <v>2033</v>
      </c>
      <c r="C146" s="40">
        <v>1</v>
      </c>
      <c r="D146" s="40">
        <v>1</v>
      </c>
      <c r="E146" s="130">
        <f ca="1">IF(Cockpit_monthly!$H$3=2,(VLOOKUP(B146,'Generated data'!$A$14:$J$23,2,FALSE)*(1+((RAND()*0.4)-0.2)))*'Generated data'!$B$6,VLOOKUP(B146,'Generated data'!$A$14:$J$23,2,FALSE)*(1+((RAND()*0.4)-0.2)))</f>
        <v>115.24744123137353</v>
      </c>
      <c r="F146" s="130">
        <f ca="1">VLOOKUP(B146,'Generated data'!$A$14:$J$23,3,FALSE)*(1+((RAND()*0.4)-0.2))</f>
        <v>95.05187272959266</v>
      </c>
      <c r="G146" s="132">
        <v>143.16999999999999</v>
      </c>
      <c r="H146" s="130">
        <f ca="1">VLOOKUP($B146,'Generated data'!$A$14:$J$23,5,FALSE)*(1+((RAND()*0.4)-0.2))</f>
        <v>166.65193126868886</v>
      </c>
      <c r="I146" s="130">
        <f ca="1">VLOOKUP($B146,'Generated data'!$A$14:$J$23,5,FALSE)*(1+((RAND()*0.4)-0.2))</f>
        <v>151.84606563990249</v>
      </c>
      <c r="J146" s="130">
        <f ca="1">VLOOKUP($B146,'Generated data'!$A$14:$J$23,7,FALSE)*(1+((RAND()*0.4)-0.2))</f>
        <v>252.37894832607554</v>
      </c>
      <c r="K146" s="129">
        <f t="shared" ca="1" si="81"/>
        <v>153.22115386268464</v>
      </c>
      <c r="L146" s="129">
        <f t="shared" ca="1" si="82"/>
        <v>295.14666743926114</v>
      </c>
      <c r="M146" s="130">
        <f ca="1">VLOOKUP($B146,'Generated data'!$A$14:$J$23,8,FALSE)*(1+((RAND()*0.4)-0.2))</f>
        <v>1054.6432584400629</v>
      </c>
      <c r="N146" s="129">
        <f t="shared" ca="1" si="83"/>
        <v>898.49388651992342</v>
      </c>
      <c r="O146" s="132">
        <v>750</v>
      </c>
      <c r="P146" s="132">
        <v>599</v>
      </c>
      <c r="Q146" s="130">
        <f ca="1">VLOOKUP($B146,'Generated data'!$A$14:$J$23,9,FALSE)*(1+((RAND()*0.4)-0.2))</f>
        <v>203.70983355820724</v>
      </c>
      <c r="R146" s="130">
        <f ca="1">VLOOKUP($B146,'Generated data'!$A$14:$J$23,10,FALSE)*(1+((RAND()*0.4)-0.2))</f>
        <v>157.22286511274885</v>
      </c>
      <c r="S146" s="153"/>
      <c r="T146" s="144">
        <f ca="1">IF(Cockpit_monthly!$H$3=2,($V$5*($V$2+$V$3*(I146/$V$6)+$V$4*(M146/$V$7)))*'Generated data'!$B$6,$V$5*($V$2+$V$3*(I146/$V$6)+$V$4*(M146/$V$7)))</f>
        <v>136.25281661781605</v>
      </c>
      <c r="U146" s="144">
        <f t="shared" si="70"/>
        <v>110</v>
      </c>
      <c r="V146" s="144">
        <f t="shared" si="71"/>
        <v>230</v>
      </c>
      <c r="W146" s="144">
        <f t="shared" ca="1" si="72"/>
        <v>-21.005375386442523</v>
      </c>
      <c r="X146" s="143"/>
      <c r="Z146" s="46">
        <f t="shared" ca="1" si="67"/>
        <v>119.90153973935988</v>
      </c>
      <c r="AA146" s="46"/>
      <c r="AB146" s="46"/>
      <c r="AC146" s="46">
        <f t="shared" ca="1" si="73"/>
        <v>132.47740858671568</v>
      </c>
      <c r="AE146" s="46">
        <f t="shared" ca="1" si="68"/>
        <v>109.31153361019463</v>
      </c>
      <c r="AF146" s="46"/>
      <c r="AG146" s="46"/>
      <c r="AH146" s="46">
        <f t="shared" ca="1" si="74"/>
        <v>5.9359076211788988</v>
      </c>
      <c r="AJ146" s="25"/>
      <c r="AK146" s="162">
        <f ca="1">IF(Cockpit_monthly!$H$3=2,($AM$5*($AM$2+$AM$3*(K146/$AM$6)+$AM$4*(N146/$AM$7)))*'Generated data'!$B$6,$AM$5*($AM$2+$AM$3*(K146/$AM$6)+$AM$4*(N146/$AM$7)))</f>
        <v>120.73173236874241</v>
      </c>
      <c r="AL146" s="162">
        <f t="shared" si="75"/>
        <v>110</v>
      </c>
      <c r="AM146" s="162">
        <f t="shared" si="76"/>
        <v>230</v>
      </c>
      <c r="AN146" s="162">
        <f t="shared" ca="1" si="77"/>
        <v>-5.484291137368885</v>
      </c>
      <c r="AO146" s="161"/>
      <c r="AQ146" s="153"/>
      <c r="AR146" s="144">
        <f ca="1">IF(Cockpit_monthly!$H$3=2,($AS$5*($AS$2+$AS$3*(J146/$AS$6)+$AS$4*(M146/$AS$7)+$AU$2*Q146/$AU$5+$AU$3*(1-(R146/$AU$6))))*'Generated data'!$B$6,$AS$5*($AS$2+$AS$3*(J146/$AS$6)+$AS$4*(M146/$AS$7)+$AU$2*Q146/$AU$5+$AU$3*(1-(R146/$AU$6))))</f>
        <v>128.78128737859151</v>
      </c>
      <c r="AS146" s="144">
        <f t="shared" si="78"/>
        <v>110</v>
      </c>
      <c r="AT146" s="144">
        <f t="shared" si="79"/>
        <v>230</v>
      </c>
      <c r="AU146" s="144">
        <f t="shared" ca="1" si="80"/>
        <v>-13.533846147217986</v>
      </c>
      <c r="AV146" s="143"/>
    </row>
    <row r="147" spans="1:48">
      <c r="A147" s="131" t="str">
        <f t="shared" si="69"/>
        <v>Q1 2033</v>
      </c>
      <c r="B147" s="40">
        <v>2033</v>
      </c>
      <c r="C147" s="40">
        <v>1</v>
      </c>
      <c r="D147" s="40">
        <v>2</v>
      </c>
      <c r="E147" s="130">
        <f ca="1">IF(Cockpit_monthly!$H$3=2,(VLOOKUP(B147,'Generated data'!$A$14:$J$23,2,FALSE)*(1+((RAND()*0.4)-0.2)))*'Generated data'!$B$6,VLOOKUP(B147,'Generated data'!$A$14:$J$23,2,FALSE)*(1+((RAND()*0.4)-0.2)))</f>
        <v>144.23835607794231</v>
      </c>
      <c r="F147" s="130">
        <f ca="1">VLOOKUP(B147,'Generated data'!$A$14:$J$23,3,FALSE)*(1+((RAND()*0.4)-0.2))</f>
        <v>90.379916435757025</v>
      </c>
      <c r="G147" s="132">
        <v>143.16999999999999</v>
      </c>
      <c r="H147" s="130">
        <f ca="1">VLOOKUP($B147,'Generated data'!$A$14:$J$23,5,FALSE)*(1+((RAND()*0.4)-0.2))</f>
        <v>145.64415244668353</v>
      </c>
      <c r="I147" s="130">
        <f ca="1">VLOOKUP($B147,'Generated data'!$A$14:$J$23,5,FALSE)*(1+((RAND()*0.4)-0.2))</f>
        <v>139.91345943419526</v>
      </c>
      <c r="J147" s="130">
        <f ca="1">VLOOKUP($B147,'Generated data'!$A$14:$J$23,7,FALSE)*(1+((RAND()*0.4)-0.2))</f>
        <v>242.99443834051041</v>
      </c>
      <c r="K147" s="129">
        <f t="shared" ca="1" si="81"/>
        <v>149.40369267550821</v>
      </c>
      <c r="L147" s="129">
        <f t="shared" ca="1" si="82"/>
        <v>269.36821531627743</v>
      </c>
      <c r="M147" s="130">
        <f ca="1">VLOOKUP($B147,'Generated data'!$A$14:$J$23,8,FALSE)*(1+((RAND()*0.4)-0.2))</f>
        <v>1012.7151648549681</v>
      </c>
      <c r="N147" s="129">
        <f t="shared" ca="1" si="83"/>
        <v>919.65465202777011</v>
      </c>
      <c r="O147" s="132">
        <v>755</v>
      </c>
      <c r="P147" s="132">
        <v>604</v>
      </c>
      <c r="Q147" s="130">
        <f ca="1">VLOOKUP($B147,'Generated data'!$A$14:$J$23,9,FALSE)*(1+((RAND()*0.4)-0.2))</f>
        <v>160.3283228073964</v>
      </c>
      <c r="R147" s="130">
        <f ca="1">VLOOKUP($B147,'Generated data'!$A$14:$J$23,10,FALSE)*(1+((RAND()*0.4)-0.2))</f>
        <v>148.98041709841976</v>
      </c>
      <c r="S147" s="153"/>
      <c r="T147" s="144">
        <f ca="1">IF(Cockpit_monthly!$H$3=2,($V$5*($V$2+$V$3*(I147/$V$6)+$V$4*(M147/$V$7)))*'Generated data'!$B$6,$V$5*($V$2+$V$3*(I147/$V$6)+$V$4*(M147/$V$7)))</f>
        <v>133.39829843651202</v>
      </c>
      <c r="U147" s="144">
        <f t="shared" si="70"/>
        <v>110</v>
      </c>
      <c r="V147" s="144">
        <f t="shared" si="71"/>
        <v>230</v>
      </c>
      <c r="W147" s="144">
        <f t="shared" ca="1" si="72"/>
        <v>10.840057641430292</v>
      </c>
      <c r="X147" s="143"/>
      <c r="Z147" s="46">
        <f t="shared" ca="1" si="67"/>
        <v>117.09249354868032</v>
      </c>
      <c r="AA147" s="46"/>
      <c r="AB147" s="46"/>
      <c r="AC147" s="46">
        <f t="shared" ca="1" si="73"/>
        <v>125.90194479183009</v>
      </c>
      <c r="AE147" s="46">
        <f t="shared" ca="1" si="68"/>
        <v>108.85524026888073</v>
      </c>
      <c r="AF147" s="46"/>
      <c r="AG147" s="46"/>
      <c r="AH147" s="46">
        <f t="shared" ca="1" si="74"/>
        <v>35.383115809061579</v>
      </c>
      <c r="AJ147" s="25"/>
      <c r="AK147" s="162">
        <f ca="1">IF(Cockpit_monthly!$H$3=2,($AM$5*($AM$2+$AM$3*(K147/$AM$6)+$AM$4*(N147/$AM$7)))*'Generated data'!$B$6,$AM$5*($AM$2+$AM$3*(K147/$AM$6)+$AM$4*(N147/$AM$7)))</f>
        <v>120.87425326330781</v>
      </c>
      <c r="AL147" s="162">
        <f t="shared" si="75"/>
        <v>110</v>
      </c>
      <c r="AM147" s="162">
        <f t="shared" si="76"/>
        <v>230</v>
      </c>
      <c r="AN147" s="162">
        <f t="shared" ca="1" si="77"/>
        <v>23.364102814634506</v>
      </c>
      <c r="AO147" s="161"/>
      <c r="AQ147" s="153"/>
      <c r="AR147" s="144">
        <f ca="1">IF(Cockpit_monthly!$H$3=2,($AS$5*($AS$2+$AS$3*(J147/$AS$6)+$AS$4*(M147/$AS$7)+$AU$2*Q147/$AU$5+$AU$3*(1-(R147/$AU$6))))*'Generated data'!$B$6,$AS$5*($AS$2+$AS$3*(J147/$AS$6)+$AS$4*(M147/$AS$7)+$AU$2*Q147/$AU$5+$AU$3*(1-(R147/$AU$6))))</f>
        <v>125.53257857218533</v>
      </c>
      <c r="AS147" s="144">
        <f t="shared" si="78"/>
        <v>110</v>
      </c>
      <c r="AT147" s="144">
        <f t="shared" si="79"/>
        <v>230</v>
      </c>
      <c r="AU147" s="144">
        <f t="shared" ca="1" si="80"/>
        <v>18.705777505756984</v>
      </c>
      <c r="AV147" s="143"/>
    </row>
    <row r="148" spans="1:48">
      <c r="A148" s="131" t="str">
        <f t="shared" si="69"/>
        <v>Q1 2033</v>
      </c>
      <c r="B148" s="40">
        <v>2033</v>
      </c>
      <c r="C148" s="40">
        <v>1</v>
      </c>
      <c r="D148" s="40">
        <v>3</v>
      </c>
      <c r="E148" s="130">
        <f ca="1">IF(Cockpit_monthly!$H$3=2,(VLOOKUP(B148,'Generated data'!$A$14:$J$23,2,FALSE)*(1+((RAND()*0.4)-0.2)))*'Generated data'!$B$6,VLOOKUP(B148,'Generated data'!$A$14:$J$23,2,FALSE)*(1+((RAND()*0.4)-0.2)))</f>
        <v>126.85941339134054</v>
      </c>
      <c r="F148" s="130">
        <f ca="1">VLOOKUP(B148,'Generated data'!$A$14:$J$23,3,FALSE)*(1+((RAND()*0.4)-0.2))</f>
        <v>97.12197204888443</v>
      </c>
      <c r="G148" s="132">
        <v>143.16999999999999</v>
      </c>
      <c r="H148" s="130">
        <f ca="1">VLOOKUP($B148,'Generated data'!$A$14:$J$23,5,FALSE)*(1+((RAND()*0.4)-0.2))</f>
        <v>148.09529050455296</v>
      </c>
      <c r="I148" s="130">
        <f ca="1">VLOOKUP($B148,'Generated data'!$A$14:$J$23,5,FALSE)*(1+((RAND()*0.4)-0.2))</f>
        <v>127.48930139517532</v>
      </c>
      <c r="J148" s="130">
        <f ca="1">VLOOKUP($B148,'Generated data'!$A$14:$J$23,7,FALSE)*(1+((RAND()*0.4)-0.2))</f>
        <v>257.70551119020621</v>
      </c>
      <c r="K148" s="129">
        <f t="shared" ca="1" si="81"/>
        <v>142.98130135146812</v>
      </c>
      <c r="L148" s="129">
        <f t="shared" ca="1" si="82"/>
        <v>272.59080290982143</v>
      </c>
      <c r="M148" s="130">
        <f ca="1">VLOOKUP($B148,'Generated data'!$A$14:$J$23,8,FALSE)*(1+((RAND()*0.4)-0.2))</f>
        <v>859.61988853918376</v>
      </c>
      <c r="N148" s="129">
        <f t="shared" ca="1" si="83"/>
        <v>961.52160044126856</v>
      </c>
      <c r="O148" s="132">
        <v>758.93</v>
      </c>
      <c r="P148" s="132">
        <v>607.92999999999995</v>
      </c>
      <c r="Q148" s="130">
        <f ca="1">VLOOKUP($B148,'Generated data'!$A$14:$J$23,9,FALSE)*(1+((RAND()*0.4)-0.2))</f>
        <v>204.99809384258015</v>
      </c>
      <c r="R148" s="130">
        <f ca="1">VLOOKUP($B148,'Generated data'!$A$14:$J$23,10,FALSE)*(1+((RAND()*0.4)-0.2))</f>
        <v>152.74804137275942</v>
      </c>
      <c r="S148" s="153"/>
      <c r="T148" s="144">
        <f ca="1">IF(Cockpit_monthly!$H$3=2,($V$5*($V$2+$V$3*(I148/$V$6)+$V$4*(M148/$V$7)))*'Generated data'!$B$6,$V$5*($V$2+$V$3*(I148/$V$6)+$V$4*(M148/$V$7)))</f>
        <v>125.61083136762352</v>
      </c>
      <c r="U148" s="144">
        <f t="shared" si="70"/>
        <v>110</v>
      </c>
      <c r="V148" s="144">
        <f t="shared" si="71"/>
        <v>230</v>
      </c>
      <c r="W148" s="144">
        <f t="shared" ca="1" si="72"/>
        <v>1.2485820237170202</v>
      </c>
      <c r="X148" s="143"/>
      <c r="Z148" s="46">
        <f t="shared" ca="1" si="67"/>
        <v>114.11158881569834</v>
      </c>
      <c r="AA148" s="46"/>
      <c r="AB148" s="46"/>
      <c r="AC148" s="46">
        <f t="shared" ca="1" si="73"/>
        <v>143.59392237450788</v>
      </c>
      <c r="AE148" s="46">
        <f t="shared" ca="1" si="68"/>
        <v>108.32911157673463</v>
      </c>
      <c r="AF148" s="46"/>
      <c r="AG148" s="46"/>
      <c r="AH148" s="46">
        <f t="shared" ca="1" si="74"/>
        <v>18.530301814605906</v>
      </c>
      <c r="AJ148" s="25"/>
      <c r="AK148" s="162">
        <f ca="1">IF(Cockpit_monthly!$H$3=2,($AM$5*($AM$2+$AM$3*(K148/$AM$6)+$AM$4*(N148/$AM$7)))*'Generated data'!$B$6,$AM$5*($AM$2+$AM$3*(K148/$AM$6)+$AM$4*(N148/$AM$7)))</f>
        <v>121.25189301637059</v>
      </c>
      <c r="AL148" s="162">
        <f t="shared" si="75"/>
        <v>110</v>
      </c>
      <c r="AM148" s="162">
        <f t="shared" si="76"/>
        <v>230</v>
      </c>
      <c r="AN148" s="162">
        <f t="shared" ca="1" si="77"/>
        <v>5.6075203749699511</v>
      </c>
      <c r="AO148" s="161"/>
      <c r="AQ148" s="153"/>
      <c r="AR148" s="144">
        <f ca="1">IF(Cockpit_monthly!$H$3=2,($AS$5*($AS$2+$AS$3*(J148/$AS$6)+$AS$4*(M148/$AS$7)+$AU$2*Q148/$AU$5+$AU$3*(1-(R148/$AU$6))))*'Generated data'!$B$6,$AS$5*($AS$2+$AS$3*(J148/$AS$6)+$AS$4*(M148/$AS$7)+$AU$2*Q148/$AU$5+$AU$3*(1-(R148/$AU$6))))</f>
        <v>120.85486284296881</v>
      </c>
      <c r="AS148" s="144">
        <f t="shared" si="78"/>
        <v>110</v>
      </c>
      <c r="AT148" s="144">
        <f t="shared" si="79"/>
        <v>230</v>
      </c>
      <c r="AU148" s="144">
        <f t="shared" ca="1" si="80"/>
        <v>6.004550548371725</v>
      </c>
      <c r="AV148" s="143"/>
    </row>
    <row r="149" spans="1:48">
      <c r="A149" s="131" t="str">
        <f t="shared" si="69"/>
        <v>Q2 2033</v>
      </c>
      <c r="B149" s="40">
        <v>2033</v>
      </c>
      <c r="C149" s="40">
        <v>2</v>
      </c>
      <c r="D149" s="40">
        <v>4</v>
      </c>
      <c r="E149" s="130">
        <f ca="1">IF(Cockpit_monthly!$H$3=2,(VLOOKUP(B149,'Generated data'!$A$14:$J$23,2,FALSE)*(1+((RAND()*0.4)-0.2)))*'Generated data'!$B$6,VLOOKUP(B149,'Generated data'!$A$14:$J$23,2,FALSE)*(1+((RAND()*0.4)-0.2)))</f>
        <v>132.29311298340707</v>
      </c>
      <c r="F149" s="130">
        <f ca="1">VLOOKUP(B149,'Generated data'!$A$14:$J$23,3,FALSE)*(1+((RAND()*0.4)-0.2))</f>
        <v>91.563036155268264</v>
      </c>
      <c r="G149" s="132">
        <v>143.16999999999999</v>
      </c>
      <c r="H149" s="130">
        <f ca="1">VLOOKUP($B149,'Generated data'!$A$14:$J$23,5,FALSE)*(1+((RAND()*0.4)-0.2))</f>
        <v>128.02237049613029</v>
      </c>
      <c r="I149" s="130">
        <f ca="1">VLOOKUP($B149,'Generated data'!$A$14:$J$23,5,FALSE)*(1+((RAND()*0.4)-0.2))</f>
        <v>137.89981529547265</v>
      </c>
      <c r="J149" s="130">
        <f ca="1">VLOOKUP($B149,'Generated data'!$A$14:$J$23,7,FALSE)*(1+((RAND()*0.4)-0.2))</f>
        <v>258.11564665438135</v>
      </c>
      <c r="K149" s="129">
        <f t="shared" ca="1" si="81"/>
        <v>139.74960882309099</v>
      </c>
      <c r="L149" s="129">
        <f t="shared" ca="1" si="82"/>
        <v>251.02629928559736</v>
      </c>
      <c r="M149" s="130">
        <f ca="1">VLOOKUP($B149,'Generated data'!$A$14:$J$23,8,FALSE)*(1+((RAND()*0.4)-0.2))</f>
        <v>773.19514248239113</v>
      </c>
      <c r="N149" s="129">
        <f t="shared" ca="1" si="83"/>
        <v>975.65943727807155</v>
      </c>
      <c r="O149" s="132">
        <v>761</v>
      </c>
      <c r="P149" s="132">
        <v>610</v>
      </c>
      <c r="Q149" s="130">
        <f ca="1">VLOOKUP($B149,'Generated data'!$A$14:$J$23,9,FALSE)*(1+((RAND()*0.4)-0.2))</f>
        <v>224.47554740063245</v>
      </c>
      <c r="R149" s="130">
        <f ca="1">VLOOKUP($B149,'Generated data'!$A$14:$J$23,10,FALSE)*(1+((RAND()*0.4)-0.2))</f>
        <v>122.76064194476727</v>
      </c>
      <c r="S149" s="153"/>
      <c r="T149" s="144">
        <f ca="1">IF(Cockpit_monthly!$H$3=2,($V$5*($V$2+$V$3*(I149/$V$6)+$V$4*(M149/$V$7)))*'Generated data'!$B$6,$V$5*($V$2+$V$3*(I149/$V$6)+$V$4*(M149/$V$7)))</f>
        <v>122.68903217884211</v>
      </c>
      <c r="U149" s="144">
        <f t="shared" si="70"/>
        <v>110</v>
      </c>
      <c r="V149" s="144">
        <f t="shared" si="71"/>
        <v>230</v>
      </c>
      <c r="W149" s="144">
        <f t="shared" ca="1" si="72"/>
        <v>9.6040808045649584</v>
      </c>
      <c r="X149" s="143"/>
      <c r="Z149" s="46">
        <f t="shared" ca="1" si="67"/>
        <v>116.84533772885075</v>
      </c>
      <c r="AA149" s="46"/>
      <c r="AB149" s="46"/>
      <c r="AC149" s="46">
        <f t="shared" ca="1" si="73"/>
        <v>141.2703089255306</v>
      </c>
      <c r="AE149" s="46">
        <f t="shared" ca="1" si="68"/>
        <v>108.98448984125099</v>
      </c>
      <c r="AF149" s="46"/>
      <c r="AG149" s="46"/>
      <c r="AH149" s="46">
        <f t="shared" ca="1" si="74"/>
        <v>23.30862314215608</v>
      </c>
      <c r="AJ149" s="25"/>
      <c r="AK149" s="162">
        <f ca="1">IF(Cockpit_monthly!$H$3=2,($AM$5*($AM$2+$AM$3*(K149/$AM$6)+$AM$4*(N149/$AM$7)))*'Generated data'!$B$6,$AM$5*($AM$2+$AM$3*(K149/$AM$6)+$AM$4*(N149/$AM$7)))</f>
        <v>121.28947452053298</v>
      </c>
      <c r="AL149" s="162">
        <f t="shared" si="75"/>
        <v>110</v>
      </c>
      <c r="AM149" s="162">
        <f t="shared" si="76"/>
        <v>230</v>
      </c>
      <c r="AN149" s="162">
        <f t="shared" ca="1" si="77"/>
        <v>11.003638462874093</v>
      </c>
      <c r="AO149" s="161"/>
      <c r="AQ149" s="153"/>
      <c r="AR149" s="144">
        <f ca="1">IF(Cockpit_monthly!$H$3=2,($AS$5*($AS$2+$AS$3*(J149/$AS$6)+$AS$4*(M149/$AS$7)+$AU$2*Q149/$AU$5+$AU$3*(1-(R149/$AU$6))))*'Generated data'!$B$6,$AS$5*($AS$2+$AS$3*(J149/$AS$6)+$AS$4*(M149/$AS$7)+$AU$2*Q149/$AU$5+$AU$3*(1-(R149/$AU$6))))</f>
        <v>120.37210691320237</v>
      </c>
      <c r="AS149" s="144">
        <f t="shared" si="78"/>
        <v>110</v>
      </c>
      <c r="AT149" s="144">
        <f t="shared" si="79"/>
        <v>230</v>
      </c>
      <c r="AU149" s="144">
        <f t="shared" ca="1" si="80"/>
        <v>11.921006070204697</v>
      </c>
      <c r="AV149" s="143"/>
    </row>
    <row r="150" spans="1:48">
      <c r="A150" s="131" t="str">
        <f t="shared" si="69"/>
        <v>Q2 2033</v>
      </c>
      <c r="B150" s="40">
        <v>2033</v>
      </c>
      <c r="C150" s="40">
        <v>2</v>
      </c>
      <c r="D150" s="40">
        <v>5</v>
      </c>
      <c r="E150" s="130">
        <f ca="1">IF(Cockpit_monthly!$H$3=2,(VLOOKUP(B150,'Generated data'!$A$14:$J$23,2,FALSE)*(1+((RAND()*0.4)-0.2)))*'Generated data'!$B$6,VLOOKUP(B150,'Generated data'!$A$14:$J$23,2,FALSE)*(1+((RAND()*0.4)-0.2)))</f>
        <v>138.10735038526551</v>
      </c>
      <c r="F150" s="130">
        <f ca="1">VLOOKUP(B150,'Generated data'!$A$14:$J$23,3,FALSE)*(1+((RAND()*0.4)-0.2))</f>
        <v>102.48881978637449</v>
      </c>
      <c r="G150" s="132">
        <v>143.16999999999999</v>
      </c>
      <c r="H150" s="130">
        <f ca="1">VLOOKUP($B150,'Generated data'!$A$14:$J$23,5,FALSE)*(1+((RAND()*0.4)-0.2))</f>
        <v>137.23037959001675</v>
      </c>
      <c r="I150" s="130">
        <f ca="1">VLOOKUP($B150,'Generated data'!$A$14:$J$23,5,FALSE)*(1+((RAND()*0.4)-0.2))</f>
        <v>157.59209203549818</v>
      </c>
      <c r="J150" s="130">
        <f ca="1">VLOOKUP($B150,'Generated data'!$A$14:$J$23,7,FALSE)*(1+((RAND()*0.4)-0.2))</f>
        <v>326.7337714520624</v>
      </c>
      <c r="K150" s="129">
        <f t="shared" ca="1" si="81"/>
        <v>135.10085870828107</v>
      </c>
      <c r="L150" s="129">
        <f t="shared" ca="1" si="82"/>
        <v>252.93853206169933</v>
      </c>
      <c r="M150" s="130">
        <f ca="1">VLOOKUP($B150,'Generated data'!$A$14:$J$23,8,FALSE)*(1+((RAND()*0.4)-0.2))</f>
        <v>1027.7873432169622</v>
      </c>
      <c r="N150" s="129">
        <f t="shared" ca="1" si="83"/>
        <v>881.8433986255144</v>
      </c>
      <c r="O150" s="132">
        <v>760.93</v>
      </c>
      <c r="P150" s="132">
        <v>609.92999999999995</v>
      </c>
      <c r="Q150" s="130">
        <f ca="1">VLOOKUP($B150,'Generated data'!$A$14:$J$23,9,FALSE)*(1+((RAND()*0.4)-0.2))</f>
        <v>218.93420654137063</v>
      </c>
      <c r="R150" s="130">
        <f ca="1">VLOOKUP($B150,'Generated data'!$A$14:$J$23,10,FALSE)*(1+((RAND()*0.4)-0.2))</f>
        <v>147.76196626189284</v>
      </c>
      <c r="S150" s="153"/>
      <c r="T150" s="144">
        <f ca="1">IF(Cockpit_monthly!$H$3=2,($V$5*($V$2+$V$3*(I150/$V$6)+$V$4*(M150/$V$7)))*'Generated data'!$B$6,$V$5*($V$2+$V$3*(I150/$V$6)+$V$4*(M150/$V$7)))</f>
        <v>135.5573585814731</v>
      </c>
      <c r="U150" s="144">
        <f t="shared" si="70"/>
        <v>110</v>
      </c>
      <c r="V150" s="144">
        <f t="shared" si="71"/>
        <v>230</v>
      </c>
      <c r="W150" s="144">
        <f t="shared" ca="1" si="72"/>
        <v>2.549991803792409</v>
      </c>
      <c r="X150" s="143"/>
      <c r="Z150" s="46">
        <f t="shared" ca="1" si="67"/>
        <v>121.84106643978031</v>
      </c>
      <c r="AA150" s="46"/>
      <c r="AB150" s="46"/>
      <c r="AC150" s="46">
        <f t="shared" ca="1" si="73"/>
        <v>204.89270501228208</v>
      </c>
      <c r="AE150" s="46">
        <f t="shared" ca="1" si="68"/>
        <v>110.0647650619524</v>
      </c>
      <c r="AF150" s="46"/>
      <c r="AG150" s="46"/>
      <c r="AH150" s="46">
        <f t="shared" ca="1" si="74"/>
        <v>28.042585323313105</v>
      </c>
      <c r="AJ150" s="25"/>
      <c r="AK150" s="162">
        <f ca="1">IF(Cockpit_monthly!$H$3=2,($AM$5*($AM$2+$AM$3*(K150/$AM$6)+$AM$4*(N150/$AM$7)))*'Generated data'!$B$6,$AM$5*($AM$2+$AM$3*(K150/$AM$6)+$AM$4*(N150/$AM$7)))</f>
        <v>118.83216589123127</v>
      </c>
      <c r="AL150" s="162">
        <f t="shared" si="75"/>
        <v>110</v>
      </c>
      <c r="AM150" s="162">
        <f t="shared" si="76"/>
        <v>230</v>
      </c>
      <c r="AN150" s="162">
        <f t="shared" ca="1" si="77"/>
        <v>19.275184494034235</v>
      </c>
      <c r="AO150" s="161"/>
      <c r="AQ150" s="153"/>
      <c r="AR150" s="144">
        <f ca="1">IF(Cockpit_monthly!$H$3=2,($AS$5*($AS$2+$AS$3*(J150/$AS$6)+$AS$4*(M150/$AS$7)+$AU$2*Q150/$AU$5+$AU$3*(1-(R150/$AU$6))))*'Generated data'!$B$6,$AS$5*($AS$2+$AS$3*(J150/$AS$6)+$AS$4*(M150/$AS$7)+$AU$2*Q150/$AU$5+$AU$3*(1-(R150/$AU$6))))</f>
        <v>132.14404604945037</v>
      </c>
      <c r="AS150" s="144">
        <f t="shared" si="78"/>
        <v>110</v>
      </c>
      <c r="AT150" s="144">
        <f t="shared" si="79"/>
        <v>230</v>
      </c>
      <c r="AU150" s="144">
        <f t="shared" ca="1" si="80"/>
        <v>5.9633043358151383</v>
      </c>
      <c r="AV150" s="143"/>
    </row>
    <row r="151" spans="1:48">
      <c r="A151" s="131" t="str">
        <f t="shared" si="69"/>
        <v>Q2 2033</v>
      </c>
      <c r="B151" s="40">
        <v>2033</v>
      </c>
      <c r="C151" s="40">
        <v>2</v>
      </c>
      <c r="D151" s="40">
        <v>6</v>
      </c>
      <c r="E151" s="130">
        <f ca="1">IF(Cockpit_monthly!$H$3=2,(VLOOKUP(B151,'Generated data'!$A$14:$J$23,2,FALSE)*(1+((RAND()*0.4)-0.2)))*'Generated data'!$B$6,VLOOKUP(B151,'Generated data'!$A$14:$J$23,2,FALSE)*(1+((RAND()*0.4)-0.2)))</f>
        <v>110.26820598632517</v>
      </c>
      <c r="F151" s="130">
        <f ca="1">VLOOKUP(B151,'Generated data'!$A$14:$J$23,3,FALSE)*(1+((RAND()*0.4)-0.2))</f>
        <v>95.038676115772731</v>
      </c>
      <c r="G151" s="132">
        <v>143.16999999999999</v>
      </c>
      <c r="H151" s="130">
        <f ca="1">VLOOKUP($B151,'Generated data'!$A$14:$J$23,5,FALSE)*(1+((RAND()*0.4)-0.2))</f>
        <v>120.64276223698739</v>
      </c>
      <c r="I151" s="130">
        <f ca="1">VLOOKUP($B151,'Generated data'!$A$14:$J$23,5,FALSE)*(1+((RAND()*0.4)-0.2))</f>
        <v>128.52238806203238</v>
      </c>
      <c r="J151" s="130">
        <f ca="1">VLOOKUP($B151,'Generated data'!$A$14:$J$23,7,FALSE)*(1+((RAND()*0.4)-0.2))</f>
        <v>305.94363125928595</v>
      </c>
      <c r="K151" s="129">
        <f t="shared" ca="1" si="81"/>
        <v>140.9937362420487</v>
      </c>
      <c r="L151" s="129">
        <f t="shared" ca="1" si="82"/>
        <v>280.85164309888336</v>
      </c>
      <c r="M151" s="130">
        <f ca="1">VLOOKUP($B151,'Generated data'!$A$14:$J$23,8,FALSE)*(1+((RAND()*0.4)-0.2))</f>
        <v>884.54320899840263</v>
      </c>
      <c r="N151" s="129">
        <f t="shared" ca="1" si="83"/>
        <v>886.86745807951229</v>
      </c>
      <c r="O151" s="132">
        <v>759</v>
      </c>
      <c r="P151" s="132">
        <v>608</v>
      </c>
      <c r="Q151" s="130">
        <f ca="1">VLOOKUP($B151,'Generated data'!$A$14:$J$23,9,FALSE)*(1+((RAND()*0.4)-0.2))</f>
        <v>155.06904717915577</v>
      </c>
      <c r="R151" s="130">
        <f ca="1">VLOOKUP($B151,'Generated data'!$A$14:$J$23,10,FALSE)*(1+((RAND()*0.4)-0.2))</f>
        <v>122.70385418197414</v>
      </c>
      <c r="S151" s="153"/>
      <c r="T151" s="144">
        <f ca="1">IF(Cockpit_monthly!$H$3=2,($V$5*($V$2+$V$3*(I151/$V$6)+$V$4*(M151/$V$7)))*'Generated data'!$B$6,$V$5*($V$2+$V$3*(I151/$V$6)+$V$4*(M151/$V$7)))</f>
        <v>126.7948724934863</v>
      </c>
      <c r="U151" s="144">
        <f t="shared" si="70"/>
        <v>110</v>
      </c>
      <c r="V151" s="144">
        <f t="shared" si="71"/>
        <v>230</v>
      </c>
      <c r="W151" s="144">
        <f t="shared" ca="1" si="72"/>
        <v>-16.526666507161124</v>
      </c>
      <c r="X151" s="143"/>
      <c r="Z151" s="46">
        <f t="shared" ca="1" si="67"/>
        <v>114.37691389266975</v>
      </c>
      <c r="AA151" s="46"/>
      <c r="AB151" s="46"/>
      <c r="AC151" s="46">
        <f t="shared" ca="1" si="73"/>
        <v>191.56671736661622</v>
      </c>
      <c r="AE151" s="46">
        <f t="shared" ca="1" si="68"/>
        <v>108.38873134341178</v>
      </c>
      <c r="AF151" s="46"/>
      <c r="AG151" s="46"/>
      <c r="AH151" s="46">
        <f t="shared" ca="1" si="74"/>
        <v>1.8794746429133937</v>
      </c>
      <c r="AJ151" s="25"/>
      <c r="AK151" s="162">
        <f ca="1">IF(Cockpit_monthly!$H$3=2,($AM$5*($AM$2+$AM$3*(K151/$AM$6)+$AM$4*(N151/$AM$7)))*'Generated data'!$B$6,$AM$5*($AM$2+$AM$3*(K151/$AM$6)+$AM$4*(N151/$AM$7)))</f>
        <v>119.44132329823033</v>
      </c>
      <c r="AL151" s="162">
        <f t="shared" si="75"/>
        <v>110</v>
      </c>
      <c r="AM151" s="162">
        <f t="shared" si="76"/>
        <v>230</v>
      </c>
      <c r="AN151" s="162">
        <f t="shared" ca="1" si="77"/>
        <v>-9.173117311905159</v>
      </c>
      <c r="AO151" s="161"/>
      <c r="AQ151" s="153"/>
      <c r="AR151" s="144">
        <f ca="1">IF(Cockpit_monthly!$H$3=2,($AS$5*($AS$2+$AS$3*(J151/$AS$6)+$AS$4*(M151/$AS$7)+$AU$2*Q151/$AU$5+$AU$3*(1-(R151/$AU$6))))*'Generated data'!$B$6,$AS$5*($AS$2+$AS$3*(J151/$AS$6)+$AS$4*(M151/$AS$7)+$AU$2*Q151/$AU$5+$AU$3*(1-(R151/$AU$6))))</f>
        <v>124.57303467738612</v>
      </c>
      <c r="AS151" s="144">
        <f t="shared" si="78"/>
        <v>110</v>
      </c>
      <c r="AT151" s="144">
        <f t="shared" si="79"/>
        <v>230</v>
      </c>
      <c r="AU151" s="144">
        <f t="shared" ca="1" si="80"/>
        <v>-14.304828691060948</v>
      </c>
      <c r="AV151" s="143"/>
    </row>
    <row r="152" spans="1:48">
      <c r="A152" s="131" t="str">
        <f t="shared" si="69"/>
        <v>Q3 2033</v>
      </c>
      <c r="B152" s="40">
        <v>2033</v>
      </c>
      <c r="C152" s="40">
        <v>3</v>
      </c>
      <c r="D152" s="40">
        <v>7</v>
      </c>
      <c r="E152" s="130">
        <f ca="1">IF(Cockpit_monthly!$H$3=2,(VLOOKUP(B152,'Generated data'!$A$14:$J$23,2,FALSE)*(1+((RAND()*0.4)-0.2)))*'Generated data'!$B$6,VLOOKUP(B152,'Generated data'!$A$14:$J$23,2,FALSE)*(1+((RAND()*0.4)-0.2)))</f>
        <v>147.55777516219209</v>
      </c>
      <c r="F152" s="130">
        <f ca="1">VLOOKUP(B152,'Generated data'!$A$14:$J$23,3,FALSE)*(1+((RAND()*0.4)-0.2))</f>
        <v>87.947885583352928</v>
      </c>
      <c r="G152" s="132">
        <v>143.16999999999999</v>
      </c>
      <c r="H152" s="130">
        <f ca="1">VLOOKUP($B152,'Generated data'!$A$14:$J$23,5,FALSE)*(1+((RAND()*0.4)-0.2))</f>
        <v>136.14896481760758</v>
      </c>
      <c r="I152" s="130">
        <f ca="1">VLOOKUP($B152,'Generated data'!$A$14:$J$23,5,FALSE)*(1+((RAND()*0.4)-0.2))</f>
        <v>128.63956872483209</v>
      </c>
      <c r="J152" s="130">
        <f ca="1">VLOOKUP($B152,'Generated data'!$A$14:$J$23,7,FALSE)*(1+((RAND()*0.4)-0.2))</f>
        <v>299.68294936967436</v>
      </c>
      <c r="K152" s="129">
        <f t="shared" ca="1" si="81"/>
        <v>141.33809846433439</v>
      </c>
      <c r="L152" s="129">
        <f t="shared" ca="1" si="82"/>
        <v>296.93101645524325</v>
      </c>
      <c r="M152" s="130">
        <f ca="1">VLOOKUP($B152,'Generated data'!$A$14:$J$23,8,FALSE)*(1+((RAND()*0.4)-0.2))</f>
        <v>1088.210674396835</v>
      </c>
      <c r="N152" s="129">
        <f t="shared" ca="1" si="83"/>
        <v>895.17523156591869</v>
      </c>
      <c r="O152" s="132">
        <v>756</v>
      </c>
      <c r="P152" s="132">
        <v>605</v>
      </c>
      <c r="Q152" s="130">
        <f ca="1">VLOOKUP($B152,'Generated data'!$A$14:$J$23,9,FALSE)*(1+((RAND()*0.4)-0.2))</f>
        <v>202.44515847734229</v>
      </c>
      <c r="R152" s="130">
        <f ca="1">VLOOKUP($B152,'Generated data'!$A$14:$J$23,10,FALSE)*(1+((RAND()*0.4)-0.2))</f>
        <v>135.47378640374771</v>
      </c>
      <c r="S152" s="153"/>
      <c r="T152" s="144">
        <f ca="1">IF(Cockpit_monthly!$H$3=2,($V$5*($V$2+$V$3*(I152/$V$6)+$V$4*(M152/$V$7)))*'Generated data'!$B$6,$V$5*($V$2+$V$3*(I152/$V$6)+$V$4*(M152/$V$7)))</f>
        <v>135.7661562578696</v>
      </c>
      <c r="U152" s="144">
        <f t="shared" si="70"/>
        <v>110</v>
      </c>
      <c r="V152" s="144">
        <f t="shared" si="71"/>
        <v>230</v>
      </c>
      <c r="W152" s="144">
        <f t="shared" ca="1" si="72"/>
        <v>11.79161890432249</v>
      </c>
      <c r="X152" s="143"/>
      <c r="Z152" s="46">
        <f t="shared" ca="1" si="67"/>
        <v>114.27465975322659</v>
      </c>
      <c r="AA152" s="46"/>
      <c r="AB152" s="46"/>
      <c r="AC152" s="46">
        <f t="shared" ca="1" si="73"/>
        <v>185.40828961644777</v>
      </c>
      <c r="AE152" s="46">
        <f t="shared" ca="1" si="68"/>
        <v>108.27517627986578</v>
      </c>
      <c r="AF152" s="46"/>
      <c r="AG152" s="46"/>
      <c r="AH152" s="46">
        <f t="shared" ca="1" si="74"/>
        <v>39.282598882326312</v>
      </c>
      <c r="AJ152" s="25"/>
      <c r="AK152" s="162">
        <f ca="1">IF(Cockpit_monthly!$H$3=2,($AM$5*($AM$2+$AM$3*(K152/$AM$6)+$AM$4*(N152/$AM$7)))*'Generated data'!$B$6,$AM$5*($AM$2+$AM$3*(K152/$AM$6)+$AM$4*(N152/$AM$7)))</f>
        <v>119.65323265681697</v>
      </c>
      <c r="AL152" s="162">
        <f t="shared" si="75"/>
        <v>110</v>
      </c>
      <c r="AM152" s="162">
        <f t="shared" si="76"/>
        <v>230</v>
      </c>
      <c r="AN152" s="162">
        <f t="shared" ca="1" si="77"/>
        <v>27.904542505375119</v>
      </c>
      <c r="AO152" s="161"/>
      <c r="AQ152" s="153"/>
      <c r="AR152" s="144">
        <f ca="1">IF(Cockpit_monthly!$H$3=2,($AS$5*($AS$2+$AS$3*(J152/$AS$6)+$AS$4*(M152/$AS$7)+$AU$2*Q152/$AU$5+$AU$3*(1-(R152/$AU$6))))*'Generated data'!$B$6,$AS$5*($AS$2+$AS$3*(J152/$AS$6)+$AS$4*(M152/$AS$7)+$AU$2*Q152/$AU$5+$AU$3*(1-(R152/$AU$6))))</f>
        <v>134.0501997978661</v>
      </c>
      <c r="AS152" s="144">
        <f t="shared" si="78"/>
        <v>110</v>
      </c>
      <c r="AT152" s="144">
        <f t="shared" si="79"/>
        <v>230</v>
      </c>
      <c r="AU152" s="144">
        <f t="shared" ca="1" si="80"/>
        <v>13.507575364325987</v>
      </c>
      <c r="AV152" s="143"/>
    </row>
    <row r="153" spans="1:48">
      <c r="A153" s="131" t="str">
        <f t="shared" si="69"/>
        <v>Q3 2033</v>
      </c>
      <c r="B153" s="40">
        <v>2033</v>
      </c>
      <c r="C153" s="40">
        <v>3</v>
      </c>
      <c r="D153" s="40">
        <v>8</v>
      </c>
      <c r="E153" s="130">
        <f ca="1">IF(Cockpit_monthly!$H$3=2,(VLOOKUP(B153,'Generated data'!$A$14:$J$23,2,FALSE)*(1+((RAND()*0.4)-0.2)))*'Generated data'!$B$6,VLOOKUP(B153,'Generated data'!$A$14:$J$23,2,FALSE)*(1+((RAND()*0.4)-0.2)))</f>
        <v>115.825136844776</v>
      </c>
      <c r="F153" s="130">
        <f ca="1">VLOOKUP(B153,'Generated data'!$A$14:$J$23,3,FALSE)*(1+((RAND()*0.4)-0.2))</f>
        <v>114.8227026011571</v>
      </c>
      <c r="G153" s="132">
        <v>143.16999999999999</v>
      </c>
      <c r="H153" s="130">
        <f ca="1">VLOOKUP($B153,'Generated data'!$A$14:$J$23,5,FALSE)*(1+((RAND()*0.4)-0.2))</f>
        <v>159.96581296850704</v>
      </c>
      <c r="I153" s="130">
        <f ca="1">VLOOKUP($B153,'Generated data'!$A$14:$J$23,5,FALSE)*(1+((RAND()*0.4)-0.2))</f>
        <v>165.82771163277724</v>
      </c>
      <c r="J153" s="130">
        <f ca="1">VLOOKUP($B153,'Generated data'!$A$14:$J$23,7,FALSE)*(1+((RAND()*0.4)-0.2))</f>
        <v>348.43669415505809</v>
      </c>
      <c r="K153" s="129">
        <f t="shared" ca="1" si="81"/>
        <v>138.25134960745422</v>
      </c>
      <c r="L153" s="129">
        <f t="shared" ca="1" si="82"/>
        <v>310.78678402700757</v>
      </c>
      <c r="M153" s="130">
        <f ca="1">VLOOKUP($B153,'Generated data'!$A$14:$J$23,8,FALSE)*(1+((RAND()*0.4)-0.2))</f>
        <v>794.82668458130092</v>
      </c>
      <c r="N153" s="129">
        <f t="shared" ca="1" si="83"/>
        <v>1000.1804088707332</v>
      </c>
      <c r="O153" s="132">
        <v>753</v>
      </c>
      <c r="P153" s="132">
        <v>602</v>
      </c>
      <c r="Q153" s="130">
        <f ca="1">VLOOKUP($B153,'Generated data'!$A$14:$J$23,9,FALSE)*(1+((RAND()*0.4)-0.2))</f>
        <v>161.99633318319223</v>
      </c>
      <c r="R153" s="130">
        <f ca="1">VLOOKUP($B153,'Generated data'!$A$14:$J$23,10,FALSE)*(1+((RAND()*0.4)-0.2))</f>
        <v>125.55063419629296</v>
      </c>
      <c r="S153" s="153"/>
      <c r="T153" s="144">
        <f ca="1">IF(Cockpit_monthly!$H$3=2,($V$5*($V$2+$V$3*(I153/$V$6)+$V$4*(M153/$V$7)))*'Generated data'!$B$6,$V$5*($V$2+$V$3*(I153/$V$6)+$V$4*(M153/$V$7)))</f>
        <v>126.00394972127378</v>
      </c>
      <c r="U153" s="144">
        <f t="shared" si="70"/>
        <v>110</v>
      </c>
      <c r="V153" s="144">
        <f t="shared" si="71"/>
        <v>230</v>
      </c>
      <c r="W153" s="144">
        <f t="shared" ca="1" si="72"/>
        <v>-10.178812876497787</v>
      </c>
      <c r="X153" s="143"/>
      <c r="Z153" s="46">
        <f t="shared" ca="1" si="67"/>
        <v>123.58272679908958</v>
      </c>
      <c r="AA153" s="46"/>
      <c r="AB153" s="46"/>
      <c r="AC153" s="46">
        <f t="shared" ca="1" si="73"/>
        <v>224.85396735596851</v>
      </c>
      <c r="AE153" s="46">
        <f t="shared" ca="1" si="68"/>
        <v>110.20052413980275</v>
      </c>
      <c r="AF153" s="46"/>
      <c r="AG153" s="46"/>
      <c r="AH153" s="46">
        <f t="shared" ca="1" si="74"/>
        <v>5.6246127049732451</v>
      </c>
      <c r="AJ153" s="25"/>
      <c r="AK153" s="162">
        <f ca="1">IF(Cockpit_monthly!$H$3=2,($AM$5*($AM$2+$AM$3*(K153/$AM$6)+$AM$4*(N153/$AM$7)))*'Generated data'!$B$6,$AM$5*($AM$2+$AM$3*(K153/$AM$6)+$AM$4*(N153/$AM$7)))</f>
        <v>121.70216011578687</v>
      </c>
      <c r="AL153" s="162">
        <f t="shared" si="75"/>
        <v>110</v>
      </c>
      <c r="AM153" s="162">
        <f t="shared" si="76"/>
        <v>230</v>
      </c>
      <c r="AN153" s="162">
        <f t="shared" ca="1" si="77"/>
        <v>-5.8770232710108701</v>
      </c>
      <c r="AO153" s="161"/>
      <c r="AQ153" s="153"/>
      <c r="AR153" s="144">
        <f ca="1">IF(Cockpit_monthly!$H$3=2,($AS$5*($AS$2+$AS$3*(J153/$AS$6)+$AS$4*(M153/$AS$7)+$AU$2*Q153/$AU$5+$AU$3*(1-(R153/$AU$6))))*'Generated data'!$B$6,$AS$5*($AS$2+$AS$3*(J153/$AS$6)+$AS$4*(M153/$AS$7)+$AU$2*Q153/$AU$5+$AU$3*(1-(R153/$AU$6))))</f>
        <v>122.45455302614239</v>
      </c>
      <c r="AS153" s="144">
        <f t="shared" si="78"/>
        <v>110</v>
      </c>
      <c r="AT153" s="144">
        <f t="shared" si="79"/>
        <v>230</v>
      </c>
      <c r="AU153" s="144">
        <f t="shared" ca="1" si="80"/>
        <v>-6.6294161813663948</v>
      </c>
      <c r="AV153" s="143"/>
    </row>
    <row r="154" spans="1:48">
      <c r="A154" s="131" t="str">
        <f t="shared" si="69"/>
        <v>Q3 2033</v>
      </c>
      <c r="B154" s="40">
        <v>2033</v>
      </c>
      <c r="C154" s="40">
        <v>3</v>
      </c>
      <c r="D154" s="40">
        <v>9</v>
      </c>
      <c r="E154" s="130">
        <f ca="1">IF(Cockpit_monthly!$H$3=2,(VLOOKUP(B154,'Generated data'!$A$14:$J$23,2,FALSE)*(1+((RAND()*0.4)-0.2)))*'Generated data'!$B$6,VLOOKUP(B154,'Generated data'!$A$14:$J$23,2,FALSE)*(1+((RAND()*0.4)-0.2)))</f>
        <v>140.37522889545573</v>
      </c>
      <c r="F154" s="130">
        <f ca="1">VLOOKUP(B154,'Generated data'!$A$14:$J$23,3,FALSE)*(1+((RAND()*0.4)-0.2))</f>
        <v>121.25019911038132</v>
      </c>
      <c r="G154" s="132">
        <v>143.16999999999999</v>
      </c>
      <c r="H154" s="130">
        <f ca="1">VLOOKUP($B154,'Generated data'!$A$14:$J$23,5,FALSE)*(1+((RAND()*0.4)-0.2))</f>
        <v>162.45517452155173</v>
      </c>
      <c r="I154" s="130">
        <f ca="1">VLOOKUP($B154,'Generated data'!$A$14:$J$23,5,FALSE)*(1+((RAND()*0.4)-0.2))</f>
        <v>123.03609630512409</v>
      </c>
      <c r="J154" s="130">
        <f ca="1">VLOOKUP($B154,'Generated data'!$A$14:$J$23,7,FALSE)*(1+((RAND()*0.4)-0.2))</f>
        <v>311.81386051483702</v>
      </c>
      <c r="K154" s="129">
        <f t="shared" ca="1" si="81"/>
        <v>140.99655613988057</v>
      </c>
      <c r="L154" s="129">
        <f t="shared" ca="1" si="82"/>
        <v>318.02109159467278</v>
      </c>
      <c r="M154" s="130">
        <f ca="1">VLOOKUP($B154,'Generated data'!$A$14:$J$23,8,FALSE)*(1+((RAND()*0.4)-0.2))</f>
        <v>800.77620486841431</v>
      </c>
      <c r="N154" s="129">
        <f t="shared" ca="1" si="83"/>
        <v>922.52685599217955</v>
      </c>
      <c r="O154" s="132">
        <v>751.07</v>
      </c>
      <c r="P154" s="132">
        <v>600.07000000000005</v>
      </c>
      <c r="Q154" s="130">
        <f ca="1">VLOOKUP($B154,'Generated data'!$A$14:$J$23,9,FALSE)*(1+((RAND()*0.4)-0.2))</f>
        <v>194.47862295560165</v>
      </c>
      <c r="R154" s="130">
        <f ca="1">VLOOKUP($B154,'Generated data'!$A$14:$J$23,10,FALSE)*(1+((RAND()*0.4)-0.2))</f>
        <v>153.65800260003729</v>
      </c>
      <c r="S154" s="153"/>
      <c r="T154" s="144">
        <f ca="1">IF(Cockpit_monthly!$H$3=2,($V$5*($V$2+$V$3*(I154/$V$6)+$V$4*(M154/$V$7)))*'Generated data'!$B$6,$V$5*($V$2+$V$3*(I154/$V$6)+$V$4*(M154/$V$7)))</f>
        <v>122.6448996246438</v>
      </c>
      <c r="U154" s="144">
        <f t="shared" si="70"/>
        <v>110</v>
      </c>
      <c r="V154" s="144">
        <f t="shared" si="71"/>
        <v>230</v>
      </c>
      <c r="W154" s="144">
        <f t="shared" ca="1" si="72"/>
        <v>17.730329270811936</v>
      </c>
      <c r="X154" s="143"/>
      <c r="Z154" s="46">
        <f t="shared" ca="1" si="67"/>
        <v>112.63531983130075</v>
      </c>
      <c r="AA154" s="46"/>
      <c r="AB154" s="46"/>
      <c r="AC154" s="46">
        <f t="shared" ca="1" si="73"/>
        <v>199.17854068353626</v>
      </c>
      <c r="AE154" s="46">
        <f t="shared" ca="1" si="68"/>
        <v>107.76978529678182</v>
      </c>
      <c r="AF154" s="46"/>
      <c r="AG154" s="46"/>
      <c r="AH154" s="46">
        <f t="shared" ca="1" si="74"/>
        <v>32.605443598673915</v>
      </c>
      <c r="AJ154" s="25"/>
      <c r="AK154" s="162">
        <f ca="1">IF(Cockpit_monthly!$H$3=2,($AM$5*($AM$2+$AM$3*(K154/$AM$6)+$AM$4*(N154/$AM$7)))*'Generated data'!$B$6,$AM$5*($AM$2+$AM$3*(K154/$AM$6)+$AM$4*(N154/$AM$7)))</f>
        <v>120.22606865904864</v>
      </c>
      <c r="AL154" s="162">
        <f t="shared" si="75"/>
        <v>110</v>
      </c>
      <c r="AM154" s="162">
        <f t="shared" si="76"/>
        <v>230</v>
      </c>
      <c r="AN154" s="162">
        <f t="shared" ca="1" si="77"/>
        <v>20.149160236407099</v>
      </c>
      <c r="AO154" s="161"/>
      <c r="AQ154" s="153"/>
      <c r="AR154" s="144">
        <f ca="1">IF(Cockpit_monthly!$H$3=2,($AS$5*($AS$2+$AS$3*(J154/$AS$6)+$AS$4*(M154/$AS$7)+$AU$2*Q154/$AU$5+$AU$3*(1-(R154/$AU$6))))*'Generated data'!$B$6,$AS$5*($AS$2+$AS$3*(J154/$AS$6)+$AS$4*(M154/$AS$7)+$AU$2*Q154/$AU$5+$AU$3*(1-(R154/$AU$6))))</f>
        <v>120.06467850902463</v>
      </c>
      <c r="AS154" s="144">
        <f t="shared" si="78"/>
        <v>110</v>
      </c>
      <c r="AT154" s="144">
        <f t="shared" si="79"/>
        <v>230</v>
      </c>
      <c r="AU154" s="144">
        <f t="shared" ca="1" si="80"/>
        <v>20.310550386431103</v>
      </c>
      <c r="AV154" s="143"/>
    </row>
    <row r="155" spans="1:48">
      <c r="A155" s="131" t="str">
        <f t="shared" si="69"/>
        <v>Q4 2033</v>
      </c>
      <c r="B155" s="40">
        <v>2033</v>
      </c>
      <c r="C155" s="40">
        <v>4</v>
      </c>
      <c r="D155" s="40">
        <v>10</v>
      </c>
      <c r="E155" s="130">
        <f ca="1">IF(Cockpit_monthly!$H$3=2,(VLOOKUP(B155,'Generated data'!$A$14:$J$23,2,FALSE)*(1+((RAND()*0.4)-0.2)))*'Generated data'!$B$6,VLOOKUP(B155,'Generated data'!$A$14:$J$23,2,FALSE)*(1+((RAND()*0.4)-0.2)))</f>
        <v>111.6726033923789</v>
      </c>
      <c r="F155" s="130">
        <f ca="1">VLOOKUP(B155,'Generated data'!$A$14:$J$23,3,FALSE)*(1+((RAND()*0.4)-0.2))</f>
        <v>123.43176608988661</v>
      </c>
      <c r="G155" s="132">
        <v>143.16999999999999</v>
      </c>
      <c r="H155" s="130">
        <f ca="1">VLOOKUP($B155,'Generated data'!$A$14:$J$23,5,FALSE)*(1+((RAND()*0.4)-0.2))</f>
        <v>150.03563459797084</v>
      </c>
      <c r="I155" s="130">
        <f ca="1">VLOOKUP($B155,'Generated data'!$A$14:$J$23,5,FALSE)*(1+((RAND()*0.4)-0.2))</f>
        <v>125.97104934087413</v>
      </c>
      <c r="J155" s="130">
        <f ca="1">VLOOKUP($B155,'Generated data'!$A$14:$J$23,7,FALSE)*(1+((RAND()*0.4)-0.2))</f>
        <v>247.16394049648139</v>
      </c>
      <c r="K155" s="129">
        <f t="shared" ca="1" si="81"/>
        <v>139.16779222091114</v>
      </c>
      <c r="L155" s="129">
        <f t="shared" ca="1" si="82"/>
        <v>319.97783467985647</v>
      </c>
      <c r="M155" s="130">
        <f ca="1">VLOOKUP($B155,'Generated data'!$A$14:$J$23,8,FALSE)*(1+((RAND()*0.4)-0.2))</f>
        <v>747.3694069731323</v>
      </c>
      <c r="N155" s="129">
        <f t="shared" ca="1" si="83"/>
        <v>894.60452128218333</v>
      </c>
      <c r="O155" s="132">
        <v>751</v>
      </c>
      <c r="P155" s="132">
        <v>600</v>
      </c>
      <c r="Q155" s="130">
        <f ca="1">VLOOKUP($B155,'Generated data'!$A$14:$J$23,9,FALSE)*(1+((RAND()*0.4)-0.2))</f>
        <v>183.32593073403086</v>
      </c>
      <c r="R155" s="130">
        <f ca="1">VLOOKUP($B155,'Generated data'!$A$14:$J$23,10,FALSE)*(1+((RAND()*0.4)-0.2))</f>
        <v>133.01964160982678</v>
      </c>
      <c r="S155" s="153"/>
      <c r="T155" s="144">
        <f ca="1">IF(Cockpit_monthly!$H$3=2,($V$5*($V$2+$V$3*(I155/$V$6)+$V$4*(M155/$V$7)))*'Generated data'!$B$6,$V$5*($V$2+$V$3*(I155/$V$6)+$V$4*(M155/$V$7)))</f>
        <v>120.54334269719946</v>
      </c>
      <c r="U155" s="144">
        <f t="shared" si="70"/>
        <v>110</v>
      </c>
      <c r="V155" s="144">
        <f t="shared" si="71"/>
        <v>230</v>
      </c>
      <c r="W155" s="144">
        <f t="shared" ca="1" si="72"/>
        <v>-8.8707393048205603</v>
      </c>
      <c r="X155" s="143"/>
      <c r="Z155" s="46">
        <f t="shared" ca="1" si="67"/>
        <v>113.37726637114497</v>
      </c>
      <c r="AA155" s="46"/>
      <c r="AB155" s="46"/>
      <c r="AC155" s="46">
        <f t="shared" ca="1" si="73"/>
        <v>133.78667412533642</v>
      </c>
      <c r="AE155" s="46">
        <f t="shared" ca="1" si="68"/>
        <v>107.92840771374807</v>
      </c>
      <c r="AF155" s="46"/>
      <c r="AG155" s="46"/>
      <c r="AH155" s="46">
        <f t="shared" ca="1" si="74"/>
        <v>3.744195678630831</v>
      </c>
      <c r="AJ155" s="25"/>
      <c r="AK155" s="162">
        <f ca="1">IF(Cockpit_monthly!$H$3=2,($AM$5*($AM$2+$AM$3*(K155/$AM$6)+$AM$4*(N155/$AM$7)))*'Generated data'!$B$6,$AM$5*($AM$2+$AM$3*(K155/$AM$6)+$AM$4*(N155/$AM$7)))</f>
        <v>119.45703573305437</v>
      </c>
      <c r="AL155" s="162">
        <f t="shared" si="75"/>
        <v>110</v>
      </c>
      <c r="AM155" s="162">
        <f t="shared" si="76"/>
        <v>230</v>
      </c>
      <c r="AN155" s="162">
        <f t="shared" ca="1" si="77"/>
        <v>-7.7844323406754654</v>
      </c>
      <c r="AO155" s="161"/>
      <c r="AQ155" s="153"/>
      <c r="AR155" s="144">
        <f ca="1">IF(Cockpit_monthly!$H$3=2,($AS$5*($AS$2+$AS$3*(J155/$AS$6)+$AS$4*(M155/$AS$7)+$AU$2*Q155/$AU$5+$AU$3*(1-(R155/$AU$6))))*'Generated data'!$B$6,$AS$5*($AS$2+$AS$3*(J155/$AS$6)+$AS$4*(M155/$AS$7)+$AU$2*Q155/$AU$5+$AU$3*(1-(R155/$AU$6))))</f>
        <v>116.28777185066338</v>
      </c>
      <c r="AS155" s="144">
        <f t="shared" si="78"/>
        <v>110</v>
      </c>
      <c r="AT155" s="144">
        <f t="shared" si="79"/>
        <v>230</v>
      </c>
      <c r="AU155" s="144">
        <f t="shared" ca="1" si="80"/>
        <v>-4.6151684582844723</v>
      </c>
      <c r="AV155" s="143"/>
    </row>
    <row r="156" spans="1:48">
      <c r="A156" s="131" t="str">
        <f t="shared" si="69"/>
        <v>Q4 2033</v>
      </c>
      <c r="B156" s="40">
        <v>2033</v>
      </c>
      <c r="C156" s="40">
        <v>4</v>
      </c>
      <c r="D156" s="40">
        <v>11</v>
      </c>
      <c r="E156" s="130">
        <f ca="1">IF(Cockpit_monthly!$H$3=2,(VLOOKUP(B156,'Generated data'!$A$14:$J$23,2,FALSE)*(1+((RAND()*0.4)-0.2)))*'Generated data'!$B$6,VLOOKUP(B156,'Generated data'!$A$14:$J$23,2,FALSE)*(1+((RAND()*0.4)-0.2)))</f>
        <v>100.37172054748297</v>
      </c>
      <c r="F156" s="130">
        <f ca="1">VLOOKUP(B156,'Generated data'!$A$14:$J$23,3,FALSE)*(1+((RAND()*0.4)-0.2))</f>
        <v>114.88845400735839</v>
      </c>
      <c r="G156" s="132">
        <v>143.16999999999999</v>
      </c>
      <c r="H156" s="130">
        <f ca="1">VLOOKUP($B156,'Generated data'!$A$14:$J$23,5,FALSE)*(1+((RAND()*0.4)-0.2))</f>
        <v>168.10852705216212</v>
      </c>
      <c r="I156" s="130">
        <f ca="1">VLOOKUP($B156,'Generated data'!$A$14:$J$23,5,FALSE)*(1+((RAND()*0.4)-0.2))</f>
        <v>121.56876116516277</v>
      </c>
      <c r="J156" s="130">
        <f ca="1">VLOOKUP($B156,'Generated data'!$A$14:$J$23,7,FALSE)*(1+((RAND()*0.4)-0.2))</f>
        <v>269.9579396625698</v>
      </c>
      <c r="K156" s="129">
        <f t="shared" ca="1" si="81"/>
        <v>138.27828575959182</v>
      </c>
      <c r="L156" s="129">
        <f t="shared" ca="1" si="82"/>
        <v>302.47149838879216</v>
      </c>
      <c r="M156" s="130">
        <f ca="1">VLOOKUP($B156,'Generated data'!$A$14:$J$23,8,FALSE)*(1+((RAND()*0.4)-0.2))</f>
        <v>772.29995347757608</v>
      </c>
      <c r="N156" s="129">
        <f t="shared" ca="1" si="83"/>
        <v>780.99076547428251</v>
      </c>
      <c r="O156" s="132">
        <v>753.07</v>
      </c>
      <c r="P156" s="132">
        <v>602.07000000000005</v>
      </c>
      <c r="Q156" s="130">
        <f ca="1">VLOOKUP($B156,'Generated data'!$A$14:$J$23,9,FALSE)*(1+((RAND()*0.4)-0.2))</f>
        <v>188.63216647812575</v>
      </c>
      <c r="R156" s="130">
        <f ca="1">VLOOKUP($B156,'Generated data'!$A$14:$J$23,10,FALSE)*(1+((RAND()*0.4)-0.2))</f>
        <v>147.03316587196116</v>
      </c>
      <c r="S156" s="153"/>
      <c r="T156" s="144">
        <f ca="1">IF(Cockpit_monthly!$H$3=2,($V$5*($V$2+$V$3*(I156/$V$6)+$V$4*(M156/$V$7)))*'Generated data'!$B$6,$V$5*($V$2+$V$3*(I156/$V$6)+$V$4*(M156/$V$7)))</f>
        <v>121.26778543621943</v>
      </c>
      <c r="U156" s="144">
        <f t="shared" si="70"/>
        <v>110</v>
      </c>
      <c r="V156" s="144">
        <f t="shared" si="71"/>
        <v>230</v>
      </c>
      <c r="W156" s="144">
        <f t="shared" ca="1" si="72"/>
        <v>-20.896064888736461</v>
      </c>
      <c r="X156" s="143"/>
      <c r="Z156" s="46">
        <f t="shared" ca="1" si="67"/>
        <v>112.35084244961824</v>
      </c>
      <c r="AA156" s="46"/>
      <c r="AB156" s="46"/>
      <c r="AC156" s="46">
        <f t="shared" ca="1" si="73"/>
        <v>157.60709721295154</v>
      </c>
      <c r="AE156" s="46">
        <f t="shared" ca="1" si="68"/>
        <v>107.76908186408396</v>
      </c>
      <c r="AF156" s="46"/>
      <c r="AG156" s="46"/>
      <c r="AH156" s="46">
        <f t="shared" ca="1" si="74"/>
        <v>-7.3973613166009926</v>
      </c>
      <c r="AJ156" s="25"/>
      <c r="AK156" s="162">
        <f ca="1">IF(Cockpit_monthly!$H$3=2,($AM$5*($AM$2+$AM$3*(K156/$AM$6)+$AM$4*(N156/$AM$7)))*'Generated data'!$B$6,$AM$5*($AM$2+$AM$3*(K156/$AM$6)+$AM$4*(N156/$AM$7)))</f>
        <v>116.88226717393816</v>
      </c>
      <c r="AL156" s="162">
        <f t="shared" si="75"/>
        <v>110</v>
      </c>
      <c r="AM156" s="162">
        <f t="shared" si="76"/>
        <v>230</v>
      </c>
      <c r="AN156" s="162">
        <f t="shared" ca="1" si="77"/>
        <v>-16.510546626455195</v>
      </c>
      <c r="AO156" s="161"/>
      <c r="AQ156" s="153"/>
      <c r="AR156" s="144">
        <f ca="1">IF(Cockpit_monthly!$H$3=2,($AS$5*($AS$2+$AS$3*(J156/$AS$6)+$AS$4*(M156/$AS$7)+$AU$2*Q156/$AU$5+$AU$3*(1-(R156/$AU$6))))*'Generated data'!$B$6,$AS$5*($AS$2+$AS$3*(J156/$AS$6)+$AS$4*(M156/$AS$7)+$AU$2*Q156/$AU$5+$AU$3*(1-(R156/$AU$6))))</f>
        <v>117.37177691615722</v>
      </c>
      <c r="AS156" s="144">
        <f t="shared" si="78"/>
        <v>110</v>
      </c>
      <c r="AT156" s="144">
        <f t="shared" si="79"/>
        <v>230</v>
      </c>
      <c r="AU156" s="144">
        <f t="shared" ca="1" si="80"/>
        <v>-17.000056368674251</v>
      </c>
      <c r="AV156" s="143"/>
    </row>
    <row r="157" spans="1:48">
      <c r="A157" s="131" t="str">
        <f t="shared" si="69"/>
        <v>Q4 2033</v>
      </c>
      <c r="B157" s="40">
        <v>2033</v>
      </c>
      <c r="C157" s="40">
        <v>4</v>
      </c>
      <c r="D157" s="40">
        <v>12</v>
      </c>
      <c r="E157" s="130">
        <f ca="1">IF(Cockpit_monthly!$H$3=2,(VLOOKUP(B157,'Generated data'!$A$14:$J$23,2,FALSE)*(1+((RAND()*0.4)-0.2)))*'Generated data'!$B$6,VLOOKUP(B157,'Generated data'!$A$14:$J$23,2,FALSE)*(1+((RAND()*0.4)-0.2)))</f>
        <v>112.94908627693863</v>
      </c>
      <c r="F157" s="130">
        <f ca="1">VLOOKUP(B157,'Generated data'!$A$14:$J$23,3,FALSE)*(1+((RAND()*0.4)-0.2))</f>
        <v>116.29785057678174</v>
      </c>
      <c r="G157" s="132">
        <v>143.16999999999999</v>
      </c>
      <c r="H157" s="130">
        <f ca="1">VLOOKUP($B157,'Generated data'!$A$14:$J$23,5,FALSE)*(1+((RAND()*0.4)-0.2))</f>
        <v>155.45475669091891</v>
      </c>
      <c r="I157" s="130">
        <f ca="1">VLOOKUP($B157,'Generated data'!$A$14:$J$23,5,FALSE)*(1+((RAND()*0.4)-0.2))</f>
        <v>153.64770768146818</v>
      </c>
      <c r="J157" s="130">
        <f ca="1">VLOOKUP($B157,'Generated data'!$A$14:$J$23,7,FALSE)*(1+((RAND()*0.4)-0.2))</f>
        <v>287.91495857936133</v>
      </c>
      <c r="K157" s="129">
        <f t="shared" ca="1" si="81"/>
        <v>123.52530227038699</v>
      </c>
      <c r="L157" s="129">
        <f t="shared" ca="1" si="82"/>
        <v>276.31191355796273</v>
      </c>
      <c r="M157" s="130">
        <f ca="1">VLOOKUP($B157,'Generated data'!$A$14:$J$23,8,FALSE)*(1+((RAND()*0.4)-0.2))</f>
        <v>915.6465693771064</v>
      </c>
      <c r="N157" s="129">
        <f t="shared" ca="1" si="83"/>
        <v>773.48185510637416</v>
      </c>
      <c r="O157" s="132">
        <v>757</v>
      </c>
      <c r="P157" s="132">
        <v>606</v>
      </c>
      <c r="Q157" s="130">
        <f ca="1">VLOOKUP($B157,'Generated data'!$A$14:$J$23,9,FALSE)*(1+((RAND()*0.4)-0.2))</f>
        <v>205.60844259711533</v>
      </c>
      <c r="R157" s="130">
        <f ca="1">VLOOKUP($B157,'Generated data'!$A$14:$J$23,10,FALSE)*(1+((RAND()*0.4)-0.2))</f>
        <v>130.8633469707766</v>
      </c>
      <c r="S157" s="153"/>
      <c r="T157" s="144">
        <f ca="1">IF(Cockpit_monthly!$H$3=2,($V$5*($V$2+$V$3*(I157/$V$6)+$V$4*(M157/$V$7)))*'Generated data'!$B$6,$V$5*($V$2+$V$3*(I157/$V$6)+$V$4*(M157/$V$7)))</f>
        <v>130.28940893333231</v>
      </c>
      <c r="U157" s="144">
        <f t="shared" si="70"/>
        <v>110</v>
      </c>
      <c r="V157" s="144">
        <f t="shared" si="71"/>
        <v>230</v>
      </c>
      <c r="W157" s="144">
        <f t="shared" ca="1" si="72"/>
        <v>-17.340322656393681</v>
      </c>
      <c r="X157" s="143"/>
      <c r="Z157" s="46">
        <f t="shared" ca="1" si="67"/>
        <v>120.66687964221884</v>
      </c>
      <c r="AA157" s="46"/>
      <c r="AB157" s="46"/>
      <c r="AC157" s="46">
        <f t="shared" ca="1" si="73"/>
        <v>167.24807893714248</v>
      </c>
      <c r="AE157" s="46">
        <f t="shared" ca="1" si="68"/>
        <v>109.69062392248075</v>
      </c>
      <c r="AF157" s="46"/>
      <c r="AG157" s="46"/>
      <c r="AH157" s="46">
        <f t="shared" ca="1" si="74"/>
        <v>3.2584623544578761</v>
      </c>
      <c r="AJ157" s="25"/>
      <c r="AK157" s="162">
        <f ca="1">IF(Cockpit_monthly!$H$3=2,($AM$5*($AM$2+$AM$3*(K157/$AM$6)+$AM$4*(N157/$AM$7)))*'Generated data'!$B$6,$AM$5*($AM$2+$AM$3*(K157/$AM$6)+$AM$4*(N157/$AM$7)))</f>
        <v>115.46874177368066</v>
      </c>
      <c r="AL157" s="162">
        <f t="shared" si="75"/>
        <v>110</v>
      </c>
      <c r="AM157" s="162">
        <f t="shared" si="76"/>
        <v>230</v>
      </c>
      <c r="AN157" s="162">
        <f t="shared" ca="1" si="77"/>
        <v>-2.5196554967420326</v>
      </c>
      <c r="AO157" s="161"/>
      <c r="AQ157" s="153"/>
      <c r="AR157" s="144">
        <f ca="1">IF(Cockpit_monthly!$H$3=2,($AS$5*($AS$2+$AS$3*(J157/$AS$6)+$AS$4*(M157/$AS$7)+$AU$2*Q157/$AU$5+$AU$3*(1-(R157/$AU$6))))*'Generated data'!$B$6,$AS$5*($AS$2+$AS$3*(J157/$AS$6)+$AS$4*(M157/$AS$7)+$AU$2*Q157/$AU$5+$AU$3*(1-(R157/$AU$6))))</f>
        <v>126.47388862556244</v>
      </c>
      <c r="AS157" s="144">
        <f t="shared" si="78"/>
        <v>110</v>
      </c>
      <c r="AT157" s="144">
        <f t="shared" si="79"/>
        <v>230</v>
      </c>
      <c r="AU157" s="144">
        <f t="shared" ca="1" si="80"/>
        <v>-13.524802348623808</v>
      </c>
      <c r="AV157" s="143"/>
    </row>
    <row r="158" spans="1:48">
      <c r="A158" s="131" t="str">
        <f t="shared" si="69"/>
        <v>Q1 2034</v>
      </c>
      <c r="B158" s="40">
        <v>2034</v>
      </c>
      <c r="C158" s="40">
        <v>1</v>
      </c>
      <c r="D158" s="40">
        <v>1</v>
      </c>
      <c r="E158" s="130">
        <f ca="1">IF(Cockpit_monthly!$H$3=2,(VLOOKUP(B158,'Generated data'!$A$14:$J$23,2,FALSE)*(1+((RAND()*0.4)-0.2)))*'Generated data'!$B$6,VLOOKUP(B158,'Generated data'!$A$14:$J$23,2,FALSE)*(1+((RAND()*0.4)-0.2)))</f>
        <v>111.52305089062676</v>
      </c>
      <c r="F158" s="130">
        <f ca="1">VLOOKUP(B158,'Generated data'!$A$14:$J$23,3,FALSE)*(1+((RAND()*0.4)-0.2))</f>
        <v>107.00011803792462</v>
      </c>
      <c r="G158" s="132">
        <v>143.16999999999999</v>
      </c>
      <c r="H158" s="130">
        <f ca="1">VLOOKUP($B158,'Generated data'!$A$14:$J$23,5,FALSE)*(1+((RAND()*0.4)-0.2))</f>
        <v>137.33229239246921</v>
      </c>
      <c r="I158" s="130">
        <f ca="1">VLOOKUP($B158,'Generated data'!$A$14:$J$23,5,FALSE)*(1+((RAND()*0.4)-0.2))</f>
        <v>141.14988084620825</v>
      </c>
      <c r="J158" s="130">
        <f ca="1">VLOOKUP($B158,'Generated data'!$A$14:$J$23,7,FALSE)*(1+((RAND()*0.4)-0.2))</f>
        <v>266.27968107175332</v>
      </c>
      <c r="K158" s="129">
        <f t="shared" ca="1" si="81"/>
        <v>133.72917272916837</v>
      </c>
      <c r="L158" s="129">
        <f t="shared" ca="1" si="82"/>
        <v>268.3456129128042</v>
      </c>
      <c r="M158" s="130">
        <f ca="1">VLOOKUP($B158,'Generated data'!$A$14:$J$23,8,FALSE)*(1+((RAND()*0.4)-0.2))</f>
        <v>856.04579242534999</v>
      </c>
      <c r="N158" s="129">
        <f t="shared" ca="1" si="83"/>
        <v>811.77197660927152</v>
      </c>
      <c r="O158" s="132">
        <v>762</v>
      </c>
      <c r="P158" s="132">
        <v>611</v>
      </c>
      <c r="Q158" s="130">
        <f ca="1">VLOOKUP($B158,'Generated data'!$A$14:$J$23,9,FALSE)*(1+((RAND()*0.4)-0.2))</f>
        <v>157.2018889626213</v>
      </c>
      <c r="R158" s="130">
        <f ca="1">VLOOKUP($B158,'Generated data'!$A$14:$J$23,10,FALSE)*(1+((RAND()*0.4)-0.2))</f>
        <v>138.58210664630141</v>
      </c>
      <c r="S158" s="153"/>
      <c r="T158" s="144">
        <f ca="1">IF(Cockpit_monthly!$H$3=2,($V$5*($V$2+$V$3*(I158/$V$6)+$V$4*(M158/$V$7)))*'Generated data'!$B$6,$V$5*($V$2+$V$3*(I158/$V$6)+$V$4*(M158/$V$7)))</f>
        <v>126.609466322933</v>
      </c>
      <c r="U158" s="144">
        <f t="shared" si="70"/>
        <v>110</v>
      </c>
      <c r="V158" s="144">
        <f t="shared" si="71"/>
        <v>230</v>
      </c>
      <c r="W158" s="144">
        <f t="shared" ca="1" si="72"/>
        <v>-15.086415432306239</v>
      </c>
      <c r="X158" s="143"/>
      <c r="Z158" s="46">
        <f t="shared" ref="Z158:Z181" ca="1" si="84">$AB$5*($AB$2+$AB$3*(I158/$AB$6)+$AB$4*(P158/$AB$7))</f>
        <v>117.71435436865286</v>
      </c>
      <c r="AA158" s="46"/>
      <c r="AB158" s="46"/>
      <c r="AC158" s="46">
        <f t="shared" ca="1" si="73"/>
        <v>148.56532670310045</v>
      </c>
      <c r="AE158" s="46">
        <f t="shared" ref="AE158:AE181" ca="1" si="85">$AG$5*($AG$2+$AG$3*(I158/$AG$6)+$AG$4*(P158/$AG$7))</f>
        <v>109.20324344654144</v>
      </c>
      <c r="AF158" s="46"/>
      <c r="AG158" s="46"/>
      <c r="AH158" s="46">
        <f t="shared" ca="1" si="74"/>
        <v>2.3198074440853276</v>
      </c>
      <c r="AJ158" s="25"/>
      <c r="AK158" s="162">
        <f ca="1">IF(Cockpit_monthly!$H$3=2,($AM$5*($AM$2+$AM$3*(K158/$AM$6)+$AM$4*(N158/$AM$7)))*'Generated data'!$B$6,$AM$5*($AM$2+$AM$3*(K158/$AM$6)+$AM$4*(N158/$AM$7)))</f>
        <v>117.17452887017977</v>
      </c>
      <c r="AL158" s="162">
        <f t="shared" si="75"/>
        <v>110</v>
      </c>
      <c r="AM158" s="162">
        <f t="shared" si="76"/>
        <v>230</v>
      </c>
      <c r="AN158" s="162">
        <f t="shared" ca="1" si="77"/>
        <v>-5.6514779795530075</v>
      </c>
      <c r="AO158" s="161"/>
      <c r="AQ158" s="153"/>
      <c r="AR158" s="144">
        <f ca="1">IF(Cockpit_monthly!$H$3=2,($AS$5*($AS$2+$AS$3*(J158/$AS$6)+$AS$4*(M158/$AS$7)+$AU$2*Q158/$AU$5+$AU$3*(1-(R158/$AU$6))))*'Generated data'!$B$6,$AS$5*($AS$2+$AS$3*(J158/$AS$6)+$AS$4*(M158/$AS$7)+$AU$2*Q158/$AU$5+$AU$3*(1-(R158/$AU$6))))</f>
        <v>120.3813039215627</v>
      </c>
      <c r="AS158" s="144">
        <f t="shared" si="78"/>
        <v>110</v>
      </c>
      <c r="AT158" s="144">
        <f t="shared" si="79"/>
        <v>230</v>
      </c>
      <c r="AU158" s="144">
        <f t="shared" ca="1" si="80"/>
        <v>-8.8582530309359413</v>
      </c>
      <c r="AV158" s="143"/>
    </row>
    <row r="159" spans="1:48">
      <c r="A159" s="131" t="str">
        <f t="shared" si="69"/>
        <v>Q1 2034</v>
      </c>
      <c r="B159" s="40">
        <v>2034</v>
      </c>
      <c r="C159" s="40">
        <v>1</v>
      </c>
      <c r="D159" s="40">
        <v>2</v>
      </c>
      <c r="E159" s="130">
        <f ca="1">IF(Cockpit_monthly!$H$3=2,(VLOOKUP(B159,'Generated data'!$A$14:$J$23,2,FALSE)*(1+((RAND()*0.4)-0.2)))*'Generated data'!$B$6,VLOOKUP(B159,'Generated data'!$A$14:$J$23,2,FALSE)*(1+((RAND()*0.4)-0.2)))</f>
        <v>131.39075804196398</v>
      </c>
      <c r="F159" s="130">
        <f ca="1">VLOOKUP(B159,'Generated data'!$A$14:$J$23,3,FALSE)*(1+((RAND()*0.4)-0.2))</f>
        <v>119.68905574646624</v>
      </c>
      <c r="G159" s="132">
        <v>143.16999999999999</v>
      </c>
      <c r="H159" s="130">
        <f ca="1">VLOOKUP($B159,'Generated data'!$A$14:$J$23,5,FALSE)*(1+((RAND()*0.4)-0.2))</f>
        <v>107.51892964693793</v>
      </c>
      <c r="I159" s="130">
        <f ca="1">VLOOKUP($B159,'Generated data'!$A$14:$J$23,5,FALSE)*(1+((RAND()*0.4)-0.2))</f>
        <v>151.30804621665305</v>
      </c>
      <c r="J159" s="130">
        <f ca="1">VLOOKUP($B159,'Generated data'!$A$14:$J$23,7,FALSE)*(1+((RAND()*0.4)-0.2))</f>
        <v>228.17925897267426</v>
      </c>
      <c r="K159" s="129">
        <f t="shared" ca="1" si="81"/>
        <v>138.78878323094639</v>
      </c>
      <c r="L159" s="129">
        <f t="shared" ca="1" si="82"/>
        <v>274.71752643789483</v>
      </c>
      <c r="M159" s="130">
        <f ca="1">VLOOKUP($B159,'Generated data'!$A$14:$J$23,8,FALSE)*(1+((RAND()*0.4)-0.2))</f>
        <v>805.93454680767002</v>
      </c>
      <c r="N159" s="129">
        <f t="shared" ca="1" si="83"/>
        <v>847.99743842667749</v>
      </c>
      <c r="O159" s="132">
        <v>767</v>
      </c>
      <c r="P159" s="132">
        <v>616</v>
      </c>
      <c r="Q159" s="130">
        <f ca="1">VLOOKUP($B159,'Generated data'!$A$14:$J$23,9,FALSE)*(1+((RAND()*0.4)-0.2))</f>
        <v>162.43316429470136</v>
      </c>
      <c r="R159" s="130">
        <f ca="1">VLOOKUP($B159,'Generated data'!$A$14:$J$23,10,FALSE)*(1+((RAND()*0.4)-0.2))</f>
        <v>122.99856878986004</v>
      </c>
      <c r="S159" s="153"/>
      <c r="T159" s="144">
        <f ca="1">IF(Cockpit_monthly!$H$3=2,($V$5*($V$2+$V$3*(I159/$V$6)+$V$4*(M159/$V$7)))*'Generated data'!$B$6,$V$5*($V$2+$V$3*(I159/$V$6)+$V$4*(M159/$V$7)))</f>
        <v>125.26410858556197</v>
      </c>
      <c r="U159" s="144">
        <f t="shared" si="70"/>
        <v>110</v>
      </c>
      <c r="V159" s="144">
        <f t="shared" si="71"/>
        <v>230</v>
      </c>
      <c r="W159" s="144">
        <f t="shared" ca="1" si="72"/>
        <v>6.1266494564020064</v>
      </c>
      <c r="X159" s="143"/>
      <c r="Z159" s="46">
        <f t="shared" ca="1" si="84"/>
        <v>120.51296557807345</v>
      </c>
      <c r="AA159" s="46"/>
      <c r="AB159" s="46"/>
      <c r="AC159" s="46">
        <f t="shared" ca="1" si="73"/>
        <v>107.66629339460081</v>
      </c>
      <c r="AE159" s="46">
        <f t="shared" ca="1" si="85"/>
        <v>109.9619425419159</v>
      </c>
      <c r="AF159" s="46"/>
      <c r="AG159" s="46"/>
      <c r="AH159" s="46">
        <f t="shared" ca="1" si="74"/>
        <v>21.428815500048074</v>
      </c>
      <c r="AJ159" s="25"/>
      <c r="AK159" s="162">
        <f ca="1">IF(Cockpit_monthly!$H$3=2,($AM$5*($AM$2+$AM$3*(K159/$AM$6)+$AM$4*(N159/$AM$7)))*'Generated data'!$B$6,$AM$5*($AM$2+$AM$3*(K159/$AM$6)+$AM$4*(N159/$AM$7)))</f>
        <v>118.39960991877469</v>
      </c>
      <c r="AL159" s="162">
        <f t="shared" si="75"/>
        <v>110</v>
      </c>
      <c r="AM159" s="162">
        <f t="shared" si="76"/>
        <v>230</v>
      </c>
      <c r="AN159" s="162">
        <f t="shared" ca="1" si="77"/>
        <v>12.991148123189291</v>
      </c>
      <c r="AO159" s="161"/>
      <c r="AQ159" s="153"/>
      <c r="AR159" s="144">
        <f ca="1">IF(Cockpit_monthly!$H$3=2,($AS$5*($AS$2+$AS$3*(J159/$AS$6)+$AS$4*(M159/$AS$7)+$AU$2*Q159/$AU$5+$AU$3*(1-(R159/$AU$6))))*'Generated data'!$B$6,$AS$5*($AS$2+$AS$3*(J159/$AS$6)+$AS$4*(M159/$AS$7)+$AU$2*Q159/$AU$5+$AU$3*(1-(R159/$AU$6))))</f>
        <v>118.08858961686087</v>
      </c>
      <c r="AS159" s="144">
        <f t="shared" si="78"/>
        <v>110</v>
      </c>
      <c r="AT159" s="144">
        <f t="shared" si="79"/>
        <v>230</v>
      </c>
      <c r="AU159" s="144">
        <f t="shared" ca="1" si="80"/>
        <v>13.302168425103105</v>
      </c>
      <c r="AV159" s="143"/>
    </row>
    <row r="160" spans="1:48">
      <c r="A160" s="131" t="str">
        <f t="shared" si="69"/>
        <v>Q1 2034</v>
      </c>
      <c r="B160" s="40">
        <v>2034</v>
      </c>
      <c r="C160" s="40">
        <v>1</v>
      </c>
      <c r="D160" s="40">
        <v>3</v>
      </c>
      <c r="E160" s="130">
        <f ca="1">IF(Cockpit_monthly!$H$3=2,(VLOOKUP(B160,'Generated data'!$A$14:$J$23,2,FALSE)*(1+((RAND()*0.4)-0.2)))*'Generated data'!$B$6,VLOOKUP(B160,'Generated data'!$A$14:$J$23,2,FALSE)*(1+((RAND()*0.4)-0.2)))</f>
        <v>135.17865127906683</v>
      </c>
      <c r="F160" s="130">
        <f ca="1">VLOOKUP(B160,'Generated data'!$A$14:$J$23,3,FALSE)*(1+((RAND()*0.4)-0.2))</f>
        <v>94.494527531911729</v>
      </c>
      <c r="G160" s="132">
        <v>143.16999999999999</v>
      </c>
      <c r="H160" s="130">
        <f ca="1">VLOOKUP($B160,'Generated data'!$A$14:$J$23,5,FALSE)*(1+((RAND()*0.4)-0.2))</f>
        <v>112.32951644117246</v>
      </c>
      <c r="I160" s="130">
        <f ca="1">VLOOKUP($B160,'Generated data'!$A$14:$J$23,5,FALSE)*(1+((RAND()*0.4)-0.2))</f>
        <v>149.58590998136322</v>
      </c>
      <c r="J160" s="130">
        <f ca="1">VLOOKUP($B160,'Generated data'!$A$14:$J$23,7,FALSE)*(1+((RAND()*0.4)-0.2))</f>
        <v>299.36349283332981</v>
      </c>
      <c r="K160" s="129">
        <f t="shared" ca="1" si="81"/>
        <v>148.70187824810984</v>
      </c>
      <c r="L160" s="129">
        <f t="shared" ca="1" si="82"/>
        <v>260.79129954126296</v>
      </c>
      <c r="M160" s="130">
        <f ca="1">VLOOKUP($B160,'Generated data'!$A$14:$J$23,8,FALSE)*(1+((RAND()*0.4)-0.2))</f>
        <v>1066.4566527394827</v>
      </c>
      <c r="N160" s="129">
        <f t="shared" ca="1" si="83"/>
        <v>859.20896953670888</v>
      </c>
      <c r="O160" s="132">
        <v>770.93</v>
      </c>
      <c r="P160" s="132">
        <v>619.92999999999995</v>
      </c>
      <c r="Q160" s="130">
        <f ca="1">VLOOKUP($B160,'Generated data'!$A$14:$J$23,9,FALSE)*(1+((RAND()*0.4)-0.2))</f>
        <v>163.41039530367857</v>
      </c>
      <c r="R160" s="130">
        <f ca="1">VLOOKUP($B160,'Generated data'!$A$14:$J$23,10,FALSE)*(1+((RAND()*0.4)-0.2))</f>
        <v>106.31683333780798</v>
      </c>
      <c r="S160" s="153"/>
      <c r="T160" s="144">
        <f ca="1">IF(Cockpit_monthly!$H$3=2,($V$5*($V$2+$V$3*(I160/$V$6)+$V$4*(M160/$V$7)))*'Generated data'!$B$6,$V$5*($V$2+$V$3*(I160/$V$6)+$V$4*(M160/$V$7)))</f>
        <v>136.58136202665258</v>
      </c>
      <c r="U160" s="144">
        <f t="shared" si="70"/>
        <v>110</v>
      </c>
      <c r="V160" s="144">
        <f t="shared" si="71"/>
        <v>230</v>
      </c>
      <c r="W160" s="144">
        <f t="shared" ca="1" si="72"/>
        <v>-1.4027107475857576</v>
      </c>
      <c r="X160" s="143"/>
      <c r="Z160" s="46">
        <f t="shared" ca="1" si="84"/>
        <v>120.24872791834606</v>
      </c>
      <c r="AA160" s="46"/>
      <c r="AB160" s="46"/>
      <c r="AC160" s="46">
        <f t="shared" ca="1" si="73"/>
        <v>179.11476491498377</v>
      </c>
      <c r="AE160" s="46">
        <f t="shared" ca="1" si="85"/>
        <v>110.02442504897496</v>
      </c>
      <c r="AF160" s="46"/>
      <c r="AG160" s="46"/>
      <c r="AH160" s="46">
        <f t="shared" ca="1" si="74"/>
        <v>25.154226230091865</v>
      </c>
      <c r="AJ160" s="25"/>
      <c r="AK160" s="162">
        <f ca="1">IF(Cockpit_monthly!$H$3=2,($AM$5*($AM$2+$AM$3*(K160/$AM$6)+$AM$4*(N160/$AM$7)))*'Generated data'!$B$6,$AM$5*($AM$2+$AM$3*(K160/$AM$6)+$AM$4*(N160/$AM$7)))</f>
        <v>119.48506395080152</v>
      </c>
      <c r="AL160" s="162">
        <f t="shared" si="75"/>
        <v>110</v>
      </c>
      <c r="AM160" s="162">
        <f t="shared" si="76"/>
        <v>230</v>
      </c>
      <c r="AN160" s="162">
        <f t="shared" ca="1" si="77"/>
        <v>15.693587328265309</v>
      </c>
      <c r="AO160" s="161"/>
      <c r="AQ160" s="153"/>
      <c r="AR160" s="144">
        <f ca="1">IF(Cockpit_monthly!$H$3=2,($AS$5*($AS$2+$AS$3*(J160/$AS$6)+$AS$4*(M160/$AS$7)+$AU$2*Q160/$AU$5+$AU$3*(1-(R160/$AU$6))))*'Generated data'!$B$6,$AS$5*($AS$2+$AS$3*(J160/$AS$6)+$AS$4*(M160/$AS$7)+$AU$2*Q160/$AU$5+$AU$3*(1-(R160/$AU$6))))</f>
        <v>134.01312562073338</v>
      </c>
      <c r="AS160" s="144">
        <f t="shared" si="78"/>
        <v>110</v>
      </c>
      <c r="AT160" s="144">
        <f t="shared" si="79"/>
        <v>230</v>
      </c>
      <c r="AU160" s="144">
        <f t="shared" ca="1" si="80"/>
        <v>1.1655256583334506</v>
      </c>
      <c r="AV160" s="143"/>
    </row>
    <row r="161" spans="1:48">
      <c r="A161" s="131" t="str">
        <f t="shared" si="69"/>
        <v>Q2 2034</v>
      </c>
      <c r="B161" s="40">
        <v>2034</v>
      </c>
      <c r="C161" s="40">
        <v>2</v>
      </c>
      <c r="D161" s="40">
        <v>4</v>
      </c>
      <c r="E161" s="130">
        <f ca="1">IF(Cockpit_monthly!$H$3=2,(VLOOKUP(B161,'Generated data'!$A$14:$J$23,2,FALSE)*(1+((RAND()*0.4)-0.2)))*'Generated data'!$B$6,VLOOKUP(B161,'Generated data'!$A$14:$J$23,2,FALSE)*(1+((RAND()*0.4)-0.2)))</f>
        <v>104.38819221813424</v>
      </c>
      <c r="F161" s="130">
        <f ca="1">VLOOKUP(B161,'Generated data'!$A$14:$J$23,3,FALSE)*(1+((RAND()*0.4)-0.2))</f>
        <v>97.641087067415612</v>
      </c>
      <c r="G161" s="132">
        <v>143.16999999999999</v>
      </c>
      <c r="H161" s="130">
        <f ca="1">VLOOKUP($B161,'Generated data'!$A$14:$J$23,5,FALSE)*(1+((RAND()*0.4)-0.2))</f>
        <v>152.46252431924287</v>
      </c>
      <c r="I161" s="130">
        <f ca="1">VLOOKUP($B161,'Generated data'!$A$14:$J$23,5,FALSE)*(1+((RAND()*0.4)-0.2))</f>
        <v>124.88782169825528</v>
      </c>
      <c r="J161" s="130">
        <f ca="1">VLOOKUP($B161,'Generated data'!$A$14:$J$23,7,FALSE)*(1+((RAND()*0.4)-0.2))</f>
        <v>292.73140767019754</v>
      </c>
      <c r="K161" s="129">
        <f t="shared" ca="1" si="81"/>
        <v>147.34794568140816</v>
      </c>
      <c r="L161" s="129">
        <f t="shared" ca="1" si="82"/>
        <v>264.6074776259191</v>
      </c>
      <c r="M161" s="130">
        <f ca="1">VLOOKUP($B161,'Generated data'!$A$14:$J$23,8,FALSE)*(1+((RAND()*0.4)-0.2))</f>
        <v>911.57093173818384</v>
      </c>
      <c r="N161" s="129">
        <f t="shared" ca="1" si="83"/>
        <v>909.47899732416761</v>
      </c>
      <c r="O161" s="132">
        <v>773</v>
      </c>
      <c r="P161" s="132">
        <v>622</v>
      </c>
      <c r="Q161" s="130">
        <f ca="1">VLOOKUP($B161,'Generated data'!$A$14:$J$23,9,FALSE)*(1+((RAND()*0.4)-0.2))</f>
        <v>184.09152030599708</v>
      </c>
      <c r="R161" s="130">
        <f ca="1">VLOOKUP($B161,'Generated data'!$A$14:$J$23,10,FALSE)*(1+((RAND()*0.4)-0.2))</f>
        <v>114.5962435925527</v>
      </c>
      <c r="S161" s="153"/>
      <c r="T161" s="144">
        <f ca="1">IF(Cockpit_monthly!$H$3=2,($V$5*($V$2+$V$3*(I161/$V$6)+$V$4*(M161/$V$7)))*'Generated data'!$B$6,$V$5*($V$2+$V$3*(I161/$V$6)+$V$4*(M161/$V$7)))</f>
        <v>127.67655206325553</v>
      </c>
      <c r="U161" s="144">
        <f t="shared" si="70"/>
        <v>110</v>
      </c>
      <c r="V161" s="144">
        <f t="shared" si="71"/>
        <v>230</v>
      </c>
      <c r="W161" s="144">
        <f t="shared" ca="1" si="72"/>
        <v>-23.288359845121292</v>
      </c>
      <c r="X161" s="143"/>
      <c r="Z161" s="46">
        <f t="shared" ca="1" si="84"/>
        <v>114.07029320032635</v>
      </c>
      <c r="AA161" s="46"/>
      <c r="AB161" s="46"/>
      <c r="AC161" s="46">
        <f t="shared" ca="1" si="73"/>
        <v>178.66111446987119</v>
      </c>
      <c r="AE161" s="46">
        <f t="shared" ca="1" si="85"/>
        <v>108.74883019340403</v>
      </c>
      <c r="AF161" s="46"/>
      <c r="AG161" s="46"/>
      <c r="AH161" s="46">
        <f t="shared" ca="1" si="74"/>
        <v>-4.3606379752697961</v>
      </c>
      <c r="AJ161" s="25"/>
      <c r="AK161" s="162">
        <f ca="1">IF(Cockpit_monthly!$H$3=2,($AM$5*($AM$2+$AM$3*(K161/$AM$6)+$AM$4*(N161/$AM$7)))*'Generated data'!$B$6,$AM$5*($AM$2+$AM$3*(K161/$AM$6)+$AM$4*(N161/$AM$7)))</f>
        <v>120.47644103725085</v>
      </c>
      <c r="AL161" s="162">
        <f t="shared" si="75"/>
        <v>110</v>
      </c>
      <c r="AM161" s="162">
        <f t="shared" si="76"/>
        <v>230</v>
      </c>
      <c r="AN161" s="162">
        <f t="shared" ca="1" si="77"/>
        <v>-16.088248819116615</v>
      </c>
      <c r="AO161" s="161"/>
      <c r="AQ161" s="153"/>
      <c r="AR161" s="144">
        <f ca="1">IF(Cockpit_monthly!$H$3=2,($AS$5*($AS$2+$AS$3*(J161/$AS$6)+$AS$4*(M161/$AS$7)+$AU$2*Q161/$AU$5+$AU$3*(1-(R161/$AU$6))))*'Generated data'!$B$6,$AS$5*($AS$2+$AS$3*(J161/$AS$6)+$AS$4*(M161/$AS$7)+$AU$2*Q161/$AU$5+$AU$3*(1-(R161/$AU$6))))</f>
        <v>127.02947296309046</v>
      </c>
      <c r="AS161" s="144">
        <f t="shared" si="78"/>
        <v>110</v>
      </c>
      <c r="AT161" s="144">
        <f t="shared" si="79"/>
        <v>230</v>
      </c>
      <c r="AU161" s="144">
        <f t="shared" ca="1" si="80"/>
        <v>-22.641280744956219</v>
      </c>
      <c r="AV161" s="143"/>
    </row>
    <row r="162" spans="1:48">
      <c r="A162" s="131" t="str">
        <f t="shared" si="69"/>
        <v>Q2 2034</v>
      </c>
      <c r="B162" s="40">
        <v>2034</v>
      </c>
      <c r="C162" s="40">
        <v>2</v>
      </c>
      <c r="D162" s="40">
        <v>5</v>
      </c>
      <c r="E162" s="130">
        <f ca="1">IF(Cockpit_monthly!$H$3=2,(VLOOKUP(B162,'Generated data'!$A$14:$J$23,2,FALSE)*(1+((RAND()*0.4)-0.2)))*'Generated data'!$B$6,VLOOKUP(B162,'Generated data'!$A$14:$J$23,2,FALSE)*(1+((RAND()*0.4)-0.2)))</f>
        <v>98.348213656254131</v>
      </c>
      <c r="F162" s="130">
        <f ca="1">VLOOKUP(B162,'Generated data'!$A$14:$J$23,3,FALSE)*(1+((RAND()*0.4)-0.2))</f>
        <v>86.263641278936078</v>
      </c>
      <c r="G162" s="132">
        <v>143.16999999999999</v>
      </c>
      <c r="H162" s="130">
        <f ca="1">VLOOKUP($B162,'Generated data'!$A$14:$J$23,5,FALSE)*(1+((RAND()*0.4)-0.2))</f>
        <v>156.58266110479775</v>
      </c>
      <c r="I162" s="130">
        <f ca="1">VLOOKUP($B162,'Generated data'!$A$14:$J$23,5,FALSE)*(1+((RAND()*0.4)-0.2))</f>
        <v>116.9917109673268</v>
      </c>
      <c r="J162" s="130">
        <f ca="1">VLOOKUP($B162,'Generated data'!$A$14:$J$23,7,FALSE)*(1+((RAND()*0.4)-0.2))</f>
        <v>242.40473975801748</v>
      </c>
      <c r="K162" s="129">
        <f t="shared" ca="1" si="81"/>
        <v>141.92725929875718</v>
      </c>
      <c r="L162" s="129">
        <f t="shared" ca="1" si="82"/>
        <v>273.42471982540053</v>
      </c>
      <c r="M162" s="130">
        <f ca="1">VLOOKUP($B162,'Generated data'!$A$14:$J$23,8,FALSE)*(1+((RAND()*0.4)-0.2))</f>
        <v>945.59317525375889</v>
      </c>
      <c r="N162" s="129">
        <f t="shared" ca="1" si="83"/>
        <v>927.98737709511215</v>
      </c>
      <c r="O162" s="132">
        <v>772.93</v>
      </c>
      <c r="P162" s="132">
        <v>621.92999999999995</v>
      </c>
      <c r="Q162" s="130">
        <f ca="1">VLOOKUP($B162,'Generated data'!$A$14:$J$23,9,FALSE)*(1+((RAND()*0.4)-0.2))</f>
        <v>213.28372881195807</v>
      </c>
      <c r="R162" s="130">
        <f ca="1">VLOOKUP($B162,'Generated data'!$A$14:$J$23,10,FALSE)*(1+((RAND()*0.4)-0.2))</f>
        <v>138.6575169905102</v>
      </c>
      <c r="S162" s="153"/>
      <c r="T162" s="144">
        <f ca="1">IF(Cockpit_monthly!$H$3=2,($V$5*($V$2+$V$3*(I162/$V$6)+$V$4*(M162/$V$7)))*'Generated data'!$B$6,$V$5*($V$2+$V$3*(I162/$V$6)+$V$4*(M162/$V$7)))</f>
        <v>128.50539833147766</v>
      </c>
      <c r="U162" s="144">
        <f t="shared" si="70"/>
        <v>110</v>
      </c>
      <c r="V162" s="144">
        <f t="shared" si="71"/>
        <v>230</v>
      </c>
      <c r="W162" s="144">
        <f t="shared" ca="1" si="72"/>
        <v>-30.157184675223533</v>
      </c>
      <c r="X162" s="143"/>
      <c r="Z162" s="46">
        <f t="shared" ca="1" si="84"/>
        <v>112.06281586093679</v>
      </c>
      <c r="AA162" s="46"/>
      <c r="AB162" s="46"/>
      <c r="AC162" s="46">
        <f t="shared" ca="1" si="73"/>
        <v>130.34192389708068</v>
      </c>
      <c r="AE162" s="46">
        <f t="shared" ca="1" si="85"/>
        <v>108.31174410320297</v>
      </c>
      <c r="AF162" s="46"/>
      <c r="AG162" s="46"/>
      <c r="AH162" s="46">
        <f t="shared" ca="1" si="74"/>
        <v>-9.9635304469488375</v>
      </c>
      <c r="AJ162" s="25"/>
      <c r="AK162" s="162">
        <f ca="1">IF(Cockpit_monthly!$H$3=2,($AM$5*($AM$2+$AM$3*(K162/$AM$6)+$AM$4*(N162/$AM$7)))*'Generated data'!$B$6,$AM$5*($AM$2+$AM$3*(K162/$AM$6)+$AM$4*(N162/$AM$7)))</f>
        <v>120.42495192906424</v>
      </c>
      <c r="AL162" s="162">
        <f t="shared" si="75"/>
        <v>110</v>
      </c>
      <c r="AM162" s="162">
        <f t="shared" si="76"/>
        <v>230</v>
      </c>
      <c r="AN162" s="162">
        <f t="shared" ca="1" si="77"/>
        <v>-22.076738272810104</v>
      </c>
      <c r="AO162" s="161"/>
      <c r="AQ162" s="153"/>
      <c r="AR162" s="144">
        <f ca="1">IF(Cockpit_monthly!$H$3=2,($AS$5*($AS$2+$AS$3*(J162/$AS$6)+$AS$4*(M162/$AS$7)+$AU$2*Q162/$AU$5+$AU$3*(1-(R162/$AU$6))))*'Generated data'!$B$6,$AS$5*($AS$2+$AS$3*(J162/$AS$6)+$AS$4*(M162/$AS$7)+$AU$2*Q162/$AU$5+$AU$3*(1-(R162/$AU$6))))</f>
        <v>125.50812935670594</v>
      </c>
      <c r="AS162" s="144">
        <f t="shared" si="78"/>
        <v>110</v>
      </c>
      <c r="AT162" s="144">
        <f t="shared" si="79"/>
        <v>230</v>
      </c>
      <c r="AU162" s="144">
        <f t="shared" ca="1" si="80"/>
        <v>-27.159915700451805</v>
      </c>
      <c r="AV162" s="143"/>
    </row>
    <row r="163" spans="1:48">
      <c r="A163" s="131" t="str">
        <f t="shared" si="69"/>
        <v>Q2 2034</v>
      </c>
      <c r="B163" s="40">
        <v>2034</v>
      </c>
      <c r="C163" s="40">
        <v>2</v>
      </c>
      <c r="D163" s="40">
        <v>6</v>
      </c>
      <c r="E163" s="130">
        <f ca="1">IF(Cockpit_monthly!$H$3=2,(VLOOKUP(B163,'Generated data'!$A$14:$J$23,2,FALSE)*(1+((RAND()*0.4)-0.2)))*'Generated data'!$B$6,VLOOKUP(B163,'Generated data'!$A$14:$J$23,2,FALSE)*(1+((RAND()*0.4)-0.2)))</f>
        <v>124.25842460817201</v>
      </c>
      <c r="F163" s="130">
        <f ca="1">VLOOKUP(B163,'Generated data'!$A$14:$J$23,3,FALSE)*(1+((RAND()*0.4)-0.2))</f>
        <v>84.9702105454611</v>
      </c>
      <c r="G163" s="132">
        <v>143.16999999999999</v>
      </c>
      <c r="H163" s="130">
        <f ca="1">VLOOKUP($B163,'Generated data'!$A$14:$J$23,5,FALSE)*(1+((RAND()*0.4)-0.2))</f>
        <v>157.19396988994382</v>
      </c>
      <c r="I163" s="130">
        <f ca="1">VLOOKUP($B163,'Generated data'!$A$14:$J$23,5,FALSE)*(1+((RAND()*0.4)-0.2))</f>
        <v>123.35898982181979</v>
      </c>
      <c r="J163" s="130">
        <f ca="1">VLOOKUP($B163,'Generated data'!$A$14:$J$23,7,FALSE)*(1+((RAND()*0.4)-0.2))</f>
        <v>248.44893643495206</v>
      </c>
      <c r="K163" s="129">
        <f t="shared" ca="1" si="81"/>
        <v>130.48848088231509</v>
      </c>
      <c r="L163" s="129">
        <f t="shared" ca="1" si="82"/>
        <v>278.16654675384831</v>
      </c>
      <c r="M163" s="130">
        <f ca="1">VLOOKUP($B163,'Generated data'!$A$14:$J$23,8,FALSE)*(1+((RAND()*0.4)-0.2))</f>
        <v>815.97131446178878</v>
      </c>
      <c r="N163" s="129">
        <f t="shared" ca="1" si="83"/>
        <v>974.54025324380848</v>
      </c>
      <c r="O163" s="132">
        <v>771</v>
      </c>
      <c r="P163" s="132">
        <v>620</v>
      </c>
      <c r="Q163" s="130">
        <f ca="1">VLOOKUP($B163,'Generated data'!$A$14:$J$23,9,FALSE)*(1+((RAND()*0.4)-0.2))</f>
        <v>159.31532427577258</v>
      </c>
      <c r="R163" s="130">
        <f ca="1">VLOOKUP($B163,'Generated data'!$A$14:$J$23,10,FALSE)*(1+((RAND()*0.4)-0.2))</f>
        <v>157.09483674280503</v>
      </c>
      <c r="S163" s="153"/>
      <c r="T163" s="144">
        <f ca="1">IF(Cockpit_monthly!$H$3=2,($V$5*($V$2+$V$3*(I163/$V$6)+$V$4*(M163/$V$7)))*'Generated data'!$B$6,$V$5*($V$2+$V$3*(I163/$V$6)+$V$4*(M163/$V$7)))</f>
        <v>123.34080620585731</v>
      </c>
      <c r="U163" s="144">
        <f t="shared" si="70"/>
        <v>110</v>
      </c>
      <c r="V163" s="144">
        <f t="shared" si="71"/>
        <v>230</v>
      </c>
      <c r="W163" s="144">
        <f t="shared" ca="1" si="72"/>
        <v>0.9176184023147016</v>
      </c>
      <c r="X163" s="143"/>
      <c r="Z163" s="46">
        <f t="shared" ca="1" si="84"/>
        <v>113.5942051086158</v>
      </c>
      <c r="AA163" s="46"/>
      <c r="AB163" s="46"/>
      <c r="AC163" s="46">
        <f t="shared" ca="1" si="73"/>
        <v>134.85473132633626</v>
      </c>
      <c r="AE163" s="46">
        <f t="shared" ca="1" si="85"/>
        <v>108.58474444020008</v>
      </c>
      <c r="AF163" s="46"/>
      <c r="AG163" s="46"/>
      <c r="AH163" s="46">
        <f t="shared" ca="1" si="74"/>
        <v>15.673680167971924</v>
      </c>
      <c r="AJ163" s="25"/>
      <c r="AK163" s="162">
        <f ca="1">IF(Cockpit_monthly!$H$3=2,($AM$5*($AM$2+$AM$3*(K163/$AM$6)+$AM$4*(N163/$AM$7)))*'Generated data'!$B$6,$AM$5*($AM$2+$AM$3*(K163/$AM$6)+$AM$4*(N163/$AM$7)))</f>
        <v>120.48121856909815</v>
      </c>
      <c r="AL163" s="162">
        <f t="shared" si="75"/>
        <v>110</v>
      </c>
      <c r="AM163" s="162">
        <f t="shared" si="76"/>
        <v>230</v>
      </c>
      <c r="AN163" s="162">
        <f t="shared" ca="1" si="77"/>
        <v>3.7772060390738602</v>
      </c>
      <c r="AO163" s="161"/>
      <c r="AQ163" s="153"/>
      <c r="AR163" s="144">
        <f ca="1">IF(Cockpit_monthly!$H$3=2,($AS$5*($AS$2+$AS$3*(J163/$AS$6)+$AS$4*(M163/$AS$7)+$AU$2*Q163/$AU$5+$AU$3*(1-(R163/$AU$6))))*'Generated data'!$B$6,$AS$5*($AS$2+$AS$3*(J163/$AS$6)+$AS$4*(M163/$AS$7)+$AU$2*Q163/$AU$5+$AU$3*(1-(R163/$AU$6))))</f>
        <v>116.38021527193249</v>
      </c>
      <c r="AS163" s="144">
        <f t="shared" si="78"/>
        <v>110</v>
      </c>
      <c r="AT163" s="144">
        <f t="shared" si="79"/>
        <v>230</v>
      </c>
      <c r="AU163" s="144">
        <f t="shared" ca="1" si="80"/>
        <v>7.8782093362395216</v>
      </c>
      <c r="AV163" s="143"/>
    </row>
    <row r="164" spans="1:48">
      <c r="A164" s="131" t="str">
        <f t="shared" si="69"/>
        <v>Q3 2034</v>
      </c>
      <c r="B164" s="40">
        <v>2034</v>
      </c>
      <c r="C164" s="40">
        <v>3</v>
      </c>
      <c r="D164" s="40">
        <v>7</v>
      </c>
      <c r="E164" s="130">
        <f ca="1">IF(Cockpit_monthly!$H$3=2,(VLOOKUP(B164,'Generated data'!$A$14:$J$23,2,FALSE)*(1+((RAND()*0.4)-0.2)))*'Generated data'!$B$6,VLOOKUP(B164,'Generated data'!$A$14:$J$23,2,FALSE)*(1+((RAND()*0.4)-0.2)))</f>
        <v>106.46852951415234</v>
      </c>
      <c r="F164" s="130">
        <f ca="1">VLOOKUP(B164,'Generated data'!$A$14:$J$23,3,FALSE)*(1+((RAND()*0.4)-0.2))</f>
        <v>116.06542109788778</v>
      </c>
      <c r="G164" s="132">
        <v>143.16999999999999</v>
      </c>
      <c r="H164" s="130">
        <f ca="1">VLOOKUP($B164,'Generated data'!$A$14:$J$23,5,FALSE)*(1+((RAND()*0.4)-0.2))</f>
        <v>142.40975801719506</v>
      </c>
      <c r="I164" s="130">
        <f ca="1">VLOOKUP($B164,'Generated data'!$A$14:$J$23,5,FALSE)*(1+((RAND()*0.4)-0.2))</f>
        <v>136.34031859430218</v>
      </c>
      <c r="J164" s="130">
        <f ca="1">VLOOKUP($B164,'Generated data'!$A$14:$J$23,7,FALSE)*(1+((RAND()*0.4)-0.2))</f>
        <v>308.19198395879846</v>
      </c>
      <c r="K164" s="129">
        <f t="shared" ca="1" si="81"/>
        <v>121.74617416246728</v>
      </c>
      <c r="L164" s="129">
        <f t="shared" ca="1" si="82"/>
        <v>261.19502795438905</v>
      </c>
      <c r="M164" s="130">
        <f ca="1">VLOOKUP($B164,'Generated data'!$A$14:$J$23,8,FALSE)*(1+((RAND()*0.4)-0.2))</f>
        <v>721.81958430811414</v>
      </c>
      <c r="N164" s="129">
        <f t="shared" ca="1" si="83"/>
        <v>891.04514048457713</v>
      </c>
      <c r="O164" s="132">
        <v>768</v>
      </c>
      <c r="P164" s="132">
        <v>617</v>
      </c>
      <c r="Q164" s="130">
        <f ca="1">VLOOKUP($B164,'Generated data'!$A$14:$J$23,9,FALSE)*(1+((RAND()*0.4)-0.2))</f>
        <v>231.37531842002011</v>
      </c>
      <c r="R164" s="130">
        <f ca="1">VLOOKUP($B164,'Generated data'!$A$14:$J$23,10,FALSE)*(1+((RAND()*0.4)-0.2))</f>
        <v>138.14453751019045</v>
      </c>
      <c r="S164" s="153"/>
      <c r="T164" s="144">
        <f ca="1">IF(Cockpit_monthly!$H$3=2,($V$5*($V$2+$V$3*(I164/$V$6)+$V$4*(M164/$V$7)))*'Generated data'!$B$6,$V$5*($V$2+$V$3*(I164/$V$6)+$V$4*(M164/$V$7)))</f>
        <v>120.29655020599797</v>
      </c>
      <c r="U164" s="144">
        <f t="shared" si="70"/>
        <v>110</v>
      </c>
      <c r="V164" s="144">
        <f t="shared" si="71"/>
        <v>230</v>
      </c>
      <c r="W164" s="144">
        <f t="shared" ca="1" si="72"/>
        <v>-13.828020691845637</v>
      </c>
      <c r="X164" s="143"/>
      <c r="Z164" s="46">
        <f t="shared" ca="1" si="84"/>
        <v>116.75746548932284</v>
      </c>
      <c r="AA164" s="46"/>
      <c r="AB164" s="46"/>
      <c r="AC164" s="46">
        <f t="shared" ca="1" si="73"/>
        <v>191.43451846947562</v>
      </c>
      <c r="AE164" s="46">
        <f t="shared" ca="1" si="85"/>
        <v>109.17871752268661</v>
      </c>
      <c r="AF164" s="46"/>
      <c r="AG164" s="46"/>
      <c r="AH164" s="46">
        <f t="shared" ca="1" si="74"/>
        <v>-2.7101880085342742</v>
      </c>
      <c r="AJ164" s="25"/>
      <c r="AK164" s="162">
        <f ca="1">IF(Cockpit_monthly!$H$3=2,($AM$5*($AM$2+$AM$3*(K164/$AM$6)+$AM$4*(N164/$AM$7)))*'Generated data'!$B$6,$AM$5*($AM$2+$AM$3*(K164/$AM$6)+$AM$4*(N164/$AM$7)))</f>
        <v>117.90459244286949</v>
      </c>
      <c r="AL164" s="162">
        <f t="shared" si="75"/>
        <v>110</v>
      </c>
      <c r="AM164" s="162">
        <f t="shared" si="76"/>
        <v>230</v>
      </c>
      <c r="AN164" s="162">
        <f t="shared" ca="1" si="77"/>
        <v>-11.436062928717149</v>
      </c>
      <c r="AO164" s="161"/>
      <c r="AQ164" s="153"/>
      <c r="AR164" s="144">
        <f ca="1">IF(Cockpit_monthly!$H$3=2,($AS$5*($AS$2+$AS$3*(J164/$AS$6)+$AS$4*(M164/$AS$7)+$AU$2*Q164/$AU$5+$AU$3*(1-(R164/$AU$6))))*'Generated data'!$B$6,$AS$5*($AS$2+$AS$3*(J164/$AS$6)+$AS$4*(M164/$AS$7)+$AU$2*Q164/$AU$5+$AU$3*(1-(R164/$AU$6))))</f>
        <v>119.19954481685899</v>
      </c>
      <c r="AS164" s="144">
        <f t="shared" si="78"/>
        <v>110</v>
      </c>
      <c r="AT164" s="144">
        <f t="shared" si="79"/>
        <v>230</v>
      </c>
      <c r="AU164" s="144">
        <f t="shared" ca="1" si="80"/>
        <v>-12.731015302706652</v>
      </c>
      <c r="AV164" s="143"/>
    </row>
    <row r="165" spans="1:48">
      <c r="A165" s="131" t="str">
        <f t="shared" si="69"/>
        <v>Q3 2034</v>
      </c>
      <c r="B165" s="40">
        <v>2034</v>
      </c>
      <c r="C165" s="40">
        <v>3</v>
      </c>
      <c r="D165" s="40">
        <v>8</v>
      </c>
      <c r="E165" s="130">
        <f ca="1">IF(Cockpit_monthly!$H$3=2,(VLOOKUP(B165,'Generated data'!$A$14:$J$23,2,FALSE)*(1+((RAND()*0.4)-0.2)))*'Generated data'!$B$6,VLOOKUP(B165,'Generated data'!$A$14:$J$23,2,FALSE)*(1+((RAND()*0.4)-0.2)))</f>
        <v>143.54835463498134</v>
      </c>
      <c r="F165" s="130">
        <f ca="1">VLOOKUP(B165,'Generated data'!$A$14:$J$23,3,FALSE)*(1+((RAND()*0.4)-0.2))</f>
        <v>92.183789315150364</v>
      </c>
      <c r="G165" s="132">
        <v>143.16999999999999</v>
      </c>
      <c r="H165" s="130">
        <f ca="1">VLOOKUP($B165,'Generated data'!$A$14:$J$23,5,FALSE)*(1+((RAND()*0.4)-0.2))</f>
        <v>129.65953616843538</v>
      </c>
      <c r="I165" s="130">
        <f ca="1">VLOOKUP($B165,'Generated data'!$A$14:$J$23,5,FALSE)*(1+((RAND()*0.4)-0.2))</f>
        <v>157.31979636078307</v>
      </c>
      <c r="J165" s="130">
        <f ca="1">VLOOKUP($B165,'Generated data'!$A$14:$J$23,7,FALSE)*(1+((RAND()*0.4)-0.2))</f>
        <v>332.31373644553258</v>
      </c>
      <c r="K165" s="129">
        <f t="shared" ca="1" si="81"/>
        <v>125.56367312781624</v>
      </c>
      <c r="L165" s="129">
        <f t="shared" ca="1" si="82"/>
        <v>266.34855338392271</v>
      </c>
      <c r="M165" s="130">
        <f ca="1">VLOOKUP($B165,'Generated data'!$A$14:$J$23,8,FALSE)*(1+((RAND()*0.4)-0.2))</f>
        <v>735.47102310707078</v>
      </c>
      <c r="N165" s="129">
        <f t="shared" ca="1" si="83"/>
        <v>827.79469134122064</v>
      </c>
      <c r="O165" s="132">
        <v>765</v>
      </c>
      <c r="P165" s="132">
        <v>614</v>
      </c>
      <c r="Q165" s="130">
        <f ca="1">VLOOKUP($B165,'Generated data'!$A$14:$J$23,9,FALSE)*(1+((RAND()*0.4)-0.2))</f>
        <v>224.56664702967385</v>
      </c>
      <c r="R165" s="130">
        <f ca="1">VLOOKUP($B165,'Generated data'!$A$14:$J$23,10,FALSE)*(1+((RAND()*0.4)-0.2))</f>
        <v>112.45422030661419</v>
      </c>
      <c r="S165" s="153"/>
      <c r="T165" s="144">
        <f ca="1">IF(Cockpit_monthly!$H$3=2,($V$5*($V$2+$V$3*(I165/$V$6)+$V$4*(M165/$V$7)))*'Generated data'!$B$6,$V$5*($V$2+$V$3*(I165/$V$6)+$V$4*(M165/$V$7)))</f>
        <v>122.67240009339277</v>
      </c>
      <c r="U165" s="144">
        <f t="shared" si="70"/>
        <v>110</v>
      </c>
      <c r="V165" s="144">
        <f t="shared" si="71"/>
        <v>230</v>
      </c>
      <c r="W165" s="144">
        <f t="shared" ca="1" si="72"/>
        <v>20.87595454158857</v>
      </c>
      <c r="X165" s="143"/>
      <c r="Z165" s="46">
        <f t="shared" ca="1" si="84"/>
        <v>121.95102523004493</v>
      </c>
      <c r="AA165" s="46"/>
      <c r="AB165" s="46"/>
      <c r="AC165" s="46">
        <f t="shared" ca="1" si="73"/>
        <v>210.36271121548765</v>
      </c>
      <c r="AE165" s="46">
        <f t="shared" ca="1" si="85"/>
        <v>110.21258879984305</v>
      </c>
      <c r="AF165" s="46"/>
      <c r="AG165" s="46"/>
      <c r="AH165" s="46">
        <f t="shared" ca="1" si="74"/>
        <v>33.33576583513829</v>
      </c>
      <c r="AJ165" s="25"/>
      <c r="AK165" s="162">
        <f ca="1">IF(Cockpit_monthly!$H$3=2,($AM$5*($AM$2+$AM$3*(K165/$AM$6)+$AM$4*(N165/$AM$7)))*'Generated data'!$B$6,$AM$5*($AM$2+$AM$3*(K165/$AM$6)+$AM$4*(N165/$AM$7)))</f>
        <v>116.83610170493748</v>
      </c>
      <c r="AL165" s="162">
        <f t="shared" si="75"/>
        <v>110</v>
      </c>
      <c r="AM165" s="162">
        <f t="shared" si="76"/>
        <v>230</v>
      </c>
      <c r="AN165" s="162">
        <f t="shared" ca="1" si="77"/>
        <v>26.71225293004386</v>
      </c>
      <c r="AO165" s="161"/>
      <c r="AQ165" s="153"/>
      <c r="AR165" s="144">
        <f ca="1">IF(Cockpit_monthly!$H$3=2,($AS$5*($AS$2+$AS$3*(J165/$AS$6)+$AS$4*(M165/$AS$7)+$AU$2*Q165/$AU$5+$AU$3*(1-(R165/$AU$6))))*'Generated data'!$B$6,$AS$5*($AS$2+$AS$3*(J165/$AS$6)+$AS$4*(M165/$AS$7)+$AU$2*Q165/$AU$5+$AU$3*(1-(R165/$AU$6))))</f>
        <v>122.72705635830953</v>
      </c>
      <c r="AS165" s="144">
        <f t="shared" si="78"/>
        <v>110</v>
      </c>
      <c r="AT165" s="144">
        <f t="shared" si="79"/>
        <v>230</v>
      </c>
      <c r="AU165" s="144">
        <f t="shared" ca="1" si="80"/>
        <v>20.821298276671811</v>
      </c>
      <c r="AV165" s="143"/>
    </row>
    <row r="166" spans="1:48">
      <c r="A166" s="131" t="str">
        <f t="shared" si="69"/>
        <v>Q3 2034</v>
      </c>
      <c r="B166" s="40">
        <v>2034</v>
      </c>
      <c r="C166" s="40">
        <v>3</v>
      </c>
      <c r="D166" s="40">
        <v>9</v>
      </c>
      <c r="E166" s="130">
        <f ca="1">IF(Cockpit_monthly!$H$3=2,(VLOOKUP(B166,'Generated data'!$A$14:$J$23,2,FALSE)*(1+((RAND()*0.4)-0.2)))*'Generated data'!$B$6,VLOOKUP(B166,'Generated data'!$A$14:$J$23,2,FALSE)*(1+((RAND()*0.4)-0.2)))</f>
        <v>128.52450850558589</v>
      </c>
      <c r="F166" s="130">
        <f ca="1">VLOOKUP(B166,'Generated data'!$A$14:$J$23,3,FALSE)*(1+((RAND()*0.4)-0.2))</f>
        <v>116.12626900394743</v>
      </c>
      <c r="G166" s="132">
        <v>143.16999999999999</v>
      </c>
      <c r="H166" s="130">
        <f ca="1">VLOOKUP($B166,'Generated data'!$A$14:$J$23,5,FALSE)*(1+((RAND()*0.4)-0.2))</f>
        <v>109.41661328990189</v>
      </c>
      <c r="I166" s="130">
        <f ca="1">VLOOKUP($B166,'Generated data'!$A$14:$J$23,5,FALSE)*(1+((RAND()*0.4)-0.2))</f>
        <v>116.57745874285246</v>
      </c>
      <c r="J166" s="130">
        <f ca="1">VLOOKUP($B166,'Generated data'!$A$14:$J$23,7,FALSE)*(1+((RAND()*0.4)-0.2))</f>
        <v>292.73337926467013</v>
      </c>
      <c r="K166" s="129">
        <f t="shared" ca="1" si="81"/>
        <v>139.00636825896837</v>
      </c>
      <c r="L166" s="129">
        <f t="shared" ca="1" si="82"/>
        <v>296.31821894642775</v>
      </c>
      <c r="M166" s="130">
        <f ca="1">VLOOKUP($B166,'Generated data'!$A$14:$J$23,8,FALSE)*(1+((RAND()*0.4)-0.2))</f>
        <v>1056.4437619040134</v>
      </c>
      <c r="N166" s="129">
        <f t="shared" ca="1" si="83"/>
        <v>757.7539739589912</v>
      </c>
      <c r="O166" s="132">
        <v>763.07</v>
      </c>
      <c r="P166" s="132">
        <v>612.07000000000005</v>
      </c>
      <c r="Q166" s="130">
        <f ca="1">VLOOKUP($B166,'Generated data'!$A$14:$J$23,9,FALSE)*(1+((RAND()*0.4)-0.2))</f>
        <v>210.31927953645794</v>
      </c>
      <c r="R166" s="130">
        <f ca="1">VLOOKUP($B166,'Generated data'!$A$14:$J$23,10,FALSE)*(1+((RAND()*0.4)-0.2))</f>
        <v>142.1605411477239</v>
      </c>
      <c r="S166" s="153"/>
      <c r="T166" s="144">
        <f ca="1">IF(Cockpit_monthly!$H$3=2,($V$5*($V$2+$V$3*(I166/$V$6)+$V$4*(M166/$V$7)))*'Generated data'!$B$6,$V$5*($V$2+$V$3*(I166/$V$6)+$V$4*(M166/$V$7)))</f>
        <v>133.34777203278716</v>
      </c>
      <c r="U166" s="144">
        <f t="shared" si="70"/>
        <v>110</v>
      </c>
      <c r="V166" s="144">
        <f t="shared" si="71"/>
        <v>230</v>
      </c>
      <c r="W166" s="144">
        <f t="shared" ca="1" si="72"/>
        <v>-4.8232635272012772</v>
      </c>
      <c r="X166" s="143"/>
      <c r="Z166" s="46">
        <f t="shared" ca="1" si="84"/>
        <v>111.52381952703178</v>
      </c>
      <c r="AA166" s="46"/>
      <c r="AB166" s="46"/>
      <c r="AC166" s="46">
        <f t="shared" ca="1" si="73"/>
        <v>181.20955973763836</v>
      </c>
      <c r="AE166" s="46">
        <f t="shared" ca="1" si="85"/>
        <v>107.8945602308569</v>
      </c>
      <c r="AF166" s="46"/>
      <c r="AG166" s="46"/>
      <c r="AH166" s="46">
        <f t="shared" ca="1" si="74"/>
        <v>20.629948274728989</v>
      </c>
      <c r="AJ166" s="25"/>
      <c r="AK166" s="162">
        <f ca="1">IF(Cockpit_monthly!$H$3=2,($AM$5*($AM$2+$AM$3*(K166/$AM$6)+$AM$4*(N166/$AM$7)))*'Generated data'!$B$6,$AM$5*($AM$2+$AM$3*(K166/$AM$6)+$AM$4*(N166/$AM$7)))</f>
        <v>116.43266474131822</v>
      </c>
      <c r="AL166" s="162">
        <f t="shared" si="75"/>
        <v>110</v>
      </c>
      <c r="AM166" s="162">
        <f t="shared" si="76"/>
        <v>230</v>
      </c>
      <c r="AN166" s="162">
        <f t="shared" ca="1" si="77"/>
        <v>12.091843764267665</v>
      </c>
      <c r="AO166" s="161"/>
      <c r="AQ166" s="153"/>
      <c r="AR166" s="144">
        <f ca="1">IF(Cockpit_monthly!$H$3=2,($AS$5*($AS$2+$AS$3*(J166/$AS$6)+$AS$4*(M166/$AS$7)+$AU$2*Q166/$AU$5+$AU$3*(1-(R166/$AU$6))))*'Generated data'!$B$6,$AS$5*($AS$2+$AS$3*(J166/$AS$6)+$AS$4*(M166/$AS$7)+$AU$2*Q166/$AU$5+$AU$3*(1-(R166/$AU$6))))</f>
        <v>132.10197352019796</v>
      </c>
      <c r="AS166" s="144">
        <f t="shared" si="78"/>
        <v>110</v>
      </c>
      <c r="AT166" s="144">
        <f t="shared" si="79"/>
        <v>230</v>
      </c>
      <c r="AU166" s="144">
        <f t="shared" ca="1" si="80"/>
        <v>-3.5774650146120734</v>
      </c>
      <c r="AV166" s="143"/>
    </row>
    <row r="167" spans="1:48">
      <c r="A167" s="131" t="str">
        <f t="shared" si="69"/>
        <v>Q4 2034</v>
      </c>
      <c r="B167" s="40">
        <v>2034</v>
      </c>
      <c r="C167" s="40">
        <v>4</v>
      </c>
      <c r="D167" s="40">
        <v>10</v>
      </c>
      <c r="E167" s="130">
        <f ca="1">IF(Cockpit_monthly!$H$3=2,(VLOOKUP(B167,'Generated data'!$A$14:$J$23,2,FALSE)*(1+((RAND()*0.4)-0.2)))*'Generated data'!$B$6,VLOOKUP(B167,'Generated data'!$A$14:$J$23,2,FALSE)*(1+((RAND()*0.4)-0.2)))</f>
        <v>134.15717584786245</v>
      </c>
      <c r="F167" s="130">
        <f ca="1">VLOOKUP(B167,'Generated data'!$A$14:$J$23,3,FALSE)*(1+((RAND()*0.4)-0.2))</f>
        <v>102.55264783213826</v>
      </c>
      <c r="G167" s="132">
        <v>143.16999999999999</v>
      </c>
      <c r="H167" s="130">
        <f ca="1">VLOOKUP($B167,'Generated data'!$A$14:$J$23,5,FALSE)*(1+((RAND()*0.4)-0.2))</f>
        <v>135.79048903729182</v>
      </c>
      <c r="I167" s="130">
        <f ca="1">VLOOKUP($B167,'Generated data'!$A$14:$J$23,5,FALSE)*(1+((RAND()*0.4)-0.2))</f>
        <v>108.15751184574485</v>
      </c>
      <c r="J167" s="130">
        <f ca="1">VLOOKUP($B167,'Generated data'!$A$14:$J$23,7,FALSE)*(1+((RAND()*0.4)-0.2))</f>
        <v>245.50525044242806</v>
      </c>
      <c r="K167" s="129">
        <f t="shared" ca="1" si="81"/>
        <v>136.74585789931257</v>
      </c>
      <c r="L167" s="129">
        <f t="shared" ca="1" si="82"/>
        <v>311.07969988966704</v>
      </c>
      <c r="M167" s="130">
        <f ca="1">VLOOKUP($B167,'Generated data'!$A$14:$J$23,8,FALSE)*(1+((RAND()*0.4)-0.2))</f>
        <v>913.25410115836951</v>
      </c>
      <c r="N167" s="129">
        <f t="shared" ca="1" si="83"/>
        <v>837.91145643973277</v>
      </c>
      <c r="O167" s="132">
        <v>763</v>
      </c>
      <c r="P167" s="132">
        <v>612</v>
      </c>
      <c r="Q167" s="130">
        <f ca="1">VLOOKUP($B167,'Generated data'!$A$14:$J$23,9,FALSE)*(1+((RAND()*0.4)-0.2))</f>
        <v>225.52971959359354</v>
      </c>
      <c r="R167" s="130">
        <f ca="1">VLOOKUP($B167,'Generated data'!$A$14:$J$23,10,FALSE)*(1+((RAND()*0.4)-0.2))</f>
        <v>114.49565855525577</v>
      </c>
      <c r="S167" s="153"/>
      <c r="T167" s="144">
        <f ca="1">IF(Cockpit_monthly!$H$3=2,($V$5*($V$2+$V$3*(I167/$V$6)+$V$4*(M167/$V$7)))*'Generated data'!$B$6,$V$5*($V$2+$V$3*(I167/$V$6)+$V$4*(M167/$V$7)))</f>
        <v>126.33496991483898</v>
      </c>
      <c r="U167" s="144">
        <f t="shared" si="70"/>
        <v>110</v>
      </c>
      <c r="V167" s="144">
        <f t="shared" si="71"/>
        <v>230</v>
      </c>
      <c r="W167" s="144">
        <f t="shared" ca="1" si="72"/>
        <v>7.8222059330234686</v>
      </c>
      <c r="X167" s="143"/>
      <c r="Z167" s="46">
        <f t="shared" ca="1" si="84"/>
        <v>109.38336839161215</v>
      </c>
      <c r="AA167" s="46"/>
      <c r="AB167" s="46"/>
      <c r="AC167" s="46">
        <f t="shared" ca="1" si="73"/>
        <v>136.12188205081591</v>
      </c>
      <c r="AE167" s="46">
        <f t="shared" ca="1" si="85"/>
        <v>107.42866315151596</v>
      </c>
      <c r="AF167" s="46"/>
      <c r="AG167" s="46"/>
      <c r="AH167" s="46">
        <f t="shared" ca="1" si="74"/>
        <v>26.728512696346485</v>
      </c>
      <c r="AJ167" s="25"/>
      <c r="AK167" s="162">
        <f ca="1">IF(Cockpit_monthly!$H$3=2,($AM$5*($AM$2+$AM$3*(K167/$AM$6)+$AM$4*(N167/$AM$7)))*'Generated data'!$B$6,$AM$5*($AM$2+$AM$3*(K167/$AM$6)+$AM$4*(N167/$AM$7)))</f>
        <v>118.00485540238519</v>
      </c>
      <c r="AL167" s="162">
        <f t="shared" si="75"/>
        <v>110</v>
      </c>
      <c r="AM167" s="162">
        <f t="shared" si="76"/>
        <v>230</v>
      </c>
      <c r="AN167" s="162">
        <f t="shared" ca="1" si="77"/>
        <v>16.152320445477258</v>
      </c>
      <c r="AO167" s="161"/>
      <c r="AQ167" s="153"/>
      <c r="AR167" s="144">
        <f ca="1">IF(Cockpit_monthly!$H$3=2,($AS$5*($AS$2+$AS$3*(J167/$AS$6)+$AS$4*(M167/$AS$7)+$AU$2*Q167/$AU$5+$AU$3*(1-(R167/$AU$6))))*'Generated data'!$B$6,$AS$5*($AS$2+$AS$3*(J167/$AS$6)+$AS$4*(M167/$AS$7)+$AU$2*Q167/$AU$5+$AU$3*(1-(R167/$AU$6))))</f>
        <v>126.74194298805592</v>
      </c>
      <c r="AS167" s="144">
        <f t="shared" si="78"/>
        <v>110</v>
      </c>
      <c r="AT167" s="144">
        <f t="shared" si="79"/>
        <v>230</v>
      </c>
      <c r="AU167" s="144">
        <f t="shared" ca="1" si="80"/>
        <v>7.4152328598065225</v>
      </c>
      <c r="AV167" s="143"/>
    </row>
    <row r="168" spans="1:48">
      <c r="A168" s="131" t="str">
        <f t="shared" si="69"/>
        <v>Q4 2034</v>
      </c>
      <c r="B168" s="40">
        <v>2034</v>
      </c>
      <c r="C168" s="40">
        <v>4</v>
      </c>
      <c r="D168" s="40">
        <v>11</v>
      </c>
      <c r="E168" s="130">
        <f ca="1">IF(Cockpit_monthly!$H$3=2,(VLOOKUP(B168,'Generated data'!$A$14:$J$23,2,FALSE)*(1+((RAND()*0.4)-0.2)))*'Generated data'!$B$6,VLOOKUP(B168,'Generated data'!$A$14:$J$23,2,FALSE)*(1+((RAND()*0.4)-0.2)))</f>
        <v>136.64657526465749</v>
      </c>
      <c r="F168" s="130">
        <f ca="1">VLOOKUP(B168,'Generated data'!$A$14:$J$23,3,FALSE)*(1+((RAND()*0.4)-0.2))</f>
        <v>89.29616814332357</v>
      </c>
      <c r="G168" s="132">
        <v>143.16999999999999</v>
      </c>
      <c r="H168" s="130">
        <f ca="1">VLOOKUP($B168,'Generated data'!$A$14:$J$23,5,FALSE)*(1+((RAND()*0.4)-0.2))</f>
        <v>122.37500719898294</v>
      </c>
      <c r="I168" s="130">
        <f ca="1">VLOOKUP($B168,'Generated data'!$A$14:$J$23,5,FALSE)*(1+((RAND()*0.4)-0.2))</f>
        <v>155.43982605130969</v>
      </c>
      <c r="J168" s="130">
        <f ca="1">VLOOKUP($B168,'Generated data'!$A$14:$J$23,7,FALSE)*(1+((RAND()*0.4)-0.2))</f>
        <v>317.23348592385599</v>
      </c>
      <c r="K168" s="129">
        <f t="shared" ca="1" si="81"/>
        <v>127.3515889831268</v>
      </c>
      <c r="L168" s="129">
        <f t="shared" ca="1" si="82"/>
        <v>290.18412205087691</v>
      </c>
      <c r="M168" s="130">
        <f ca="1">VLOOKUP($B168,'Generated data'!$A$14:$J$23,8,FALSE)*(1+((RAND()*0.4)-0.2))</f>
        <v>806.17946351268256</v>
      </c>
      <c r="N168" s="129">
        <f t="shared" ca="1" si="83"/>
        <v>901.72296205648456</v>
      </c>
      <c r="O168" s="132">
        <v>765.07</v>
      </c>
      <c r="P168" s="132">
        <v>614.07000000000005</v>
      </c>
      <c r="Q168" s="130">
        <f ca="1">VLOOKUP($B168,'Generated data'!$A$14:$J$23,9,FALSE)*(1+((RAND()*0.4)-0.2))</f>
        <v>175.11929815392233</v>
      </c>
      <c r="R168" s="130">
        <f ca="1">VLOOKUP($B168,'Generated data'!$A$14:$J$23,10,FALSE)*(1+((RAND()*0.4)-0.2))</f>
        <v>155.53024412271316</v>
      </c>
      <c r="S168" s="153"/>
      <c r="T168" s="144">
        <f ca="1">IF(Cockpit_monthly!$H$3=2,($V$5*($V$2+$V$3*(I168/$V$6)+$V$4*(M168/$V$7)))*'Generated data'!$B$6,$V$5*($V$2+$V$3*(I168/$V$6)+$V$4*(M168/$V$7)))</f>
        <v>125.62449706043807</v>
      </c>
      <c r="U168" s="144">
        <f t="shared" si="70"/>
        <v>110</v>
      </c>
      <c r="V168" s="144">
        <f t="shared" si="71"/>
        <v>230</v>
      </c>
      <c r="W168" s="144">
        <f t="shared" ca="1" si="72"/>
        <v>11.022078204219412</v>
      </c>
      <c r="X168" s="143"/>
      <c r="Z168" s="46">
        <f t="shared" ca="1" si="84"/>
        <v>121.47688199764016</v>
      </c>
      <c r="AA168" s="46"/>
      <c r="AB168" s="46"/>
      <c r="AC168" s="46">
        <f t="shared" ca="1" si="73"/>
        <v>195.75660392621583</v>
      </c>
      <c r="AE168" s="46">
        <f t="shared" ca="1" si="85"/>
        <v>110.11199043282201</v>
      </c>
      <c r="AF168" s="46"/>
      <c r="AG168" s="46"/>
      <c r="AH168" s="46">
        <f t="shared" ca="1" si="74"/>
        <v>26.534584831835474</v>
      </c>
      <c r="AJ168" s="25"/>
      <c r="AK168" s="162">
        <f ca="1">IF(Cockpit_monthly!$H$3=2,($AM$5*($AM$2+$AM$3*(K168/$AM$6)+$AM$4*(N168/$AM$7)))*'Generated data'!$B$6,$AM$5*($AM$2+$AM$3*(K168/$AM$6)+$AM$4*(N168/$AM$7)))</f>
        <v>118.61380884843032</v>
      </c>
      <c r="AL168" s="162">
        <f t="shared" si="75"/>
        <v>110</v>
      </c>
      <c r="AM168" s="162">
        <f t="shared" si="76"/>
        <v>230</v>
      </c>
      <c r="AN168" s="162">
        <f t="shared" ca="1" si="77"/>
        <v>18.032766416227162</v>
      </c>
      <c r="AO168" s="161"/>
      <c r="AQ168" s="153"/>
      <c r="AR168" s="144">
        <f ca="1">IF(Cockpit_monthly!$H$3=2,($AS$5*($AS$2+$AS$3*(J168/$AS$6)+$AS$4*(M168/$AS$7)+$AU$2*Q168/$AU$5+$AU$3*(1-(R168/$AU$6))))*'Generated data'!$B$6,$AS$5*($AS$2+$AS$3*(J168/$AS$6)+$AS$4*(M168/$AS$7)+$AU$2*Q168/$AU$5+$AU$3*(1-(R168/$AU$6))))</f>
        <v>119.61274839414295</v>
      </c>
      <c r="AS168" s="144">
        <f t="shared" si="78"/>
        <v>110</v>
      </c>
      <c r="AT168" s="144">
        <f t="shared" si="79"/>
        <v>230</v>
      </c>
      <c r="AU168" s="144">
        <f t="shared" ca="1" si="80"/>
        <v>17.033826870514531</v>
      </c>
      <c r="AV168" s="143"/>
    </row>
    <row r="169" spans="1:48">
      <c r="A169" s="131" t="str">
        <f t="shared" si="69"/>
        <v>Q4 2034</v>
      </c>
      <c r="B169" s="40">
        <v>2034</v>
      </c>
      <c r="C169" s="40">
        <v>4</v>
      </c>
      <c r="D169" s="40">
        <v>12</v>
      </c>
      <c r="E169" s="130">
        <f ca="1">IF(Cockpit_monthly!$H$3=2,(VLOOKUP(B169,'Generated data'!$A$14:$J$23,2,FALSE)*(1+((RAND()*0.4)-0.2)))*'Generated data'!$B$6,VLOOKUP(B169,'Generated data'!$A$14:$J$23,2,FALSE)*(1+((RAND()*0.4)-0.2)))</f>
        <v>122.96122402445624</v>
      </c>
      <c r="F169" s="130">
        <f ca="1">VLOOKUP(B169,'Generated data'!$A$14:$J$23,3,FALSE)*(1+((RAND()*0.4)-0.2))</f>
        <v>95.528724424113207</v>
      </c>
      <c r="G169" s="132">
        <v>143.16999999999999</v>
      </c>
      <c r="H169" s="130">
        <f ca="1">VLOOKUP($B169,'Generated data'!$A$14:$J$23,5,FALSE)*(1+((RAND()*0.4)-0.2))</f>
        <v>132.37025394702499</v>
      </c>
      <c r="I169" s="130">
        <f ca="1">VLOOKUP($B169,'Generated data'!$A$14:$J$23,5,FALSE)*(1+((RAND()*0.4)-0.2))</f>
        <v>109.63415555343651</v>
      </c>
      <c r="J169" s="130">
        <f ca="1">VLOOKUP($B169,'Generated data'!$A$14:$J$23,7,FALSE)*(1+((RAND()*0.4)-0.2))</f>
        <v>331.70111093160381</v>
      </c>
      <c r="K169" s="129">
        <f t="shared" ca="1" si="81"/>
        <v>126.72493221330234</v>
      </c>
      <c r="L169" s="129">
        <f t="shared" ca="1" si="82"/>
        <v>285.15737187698477</v>
      </c>
      <c r="M169" s="130">
        <f ca="1">VLOOKUP($B169,'Generated data'!$A$14:$J$23,8,FALSE)*(1+((RAND()*0.4)-0.2))</f>
        <v>865.46363661269822</v>
      </c>
      <c r="N169" s="129">
        <f t="shared" ca="1" si="83"/>
        <v>925.29244219168856</v>
      </c>
      <c r="O169" s="132">
        <v>769</v>
      </c>
      <c r="P169" s="132">
        <v>618</v>
      </c>
      <c r="Q169" s="130">
        <f ca="1">VLOOKUP($B169,'Generated data'!$A$14:$J$23,9,FALSE)*(1+((RAND()*0.4)-0.2))</f>
        <v>201.51919585314525</v>
      </c>
      <c r="R169" s="130">
        <f ca="1">VLOOKUP($B169,'Generated data'!$A$14:$J$23,10,FALSE)*(1+((RAND()*0.4)-0.2))</f>
        <v>140.39278468241608</v>
      </c>
      <c r="S169" s="153"/>
      <c r="T169" s="144">
        <f ca="1">IF(Cockpit_monthly!$H$3=2,($V$5*($V$2+$V$3*(I169/$V$6)+$V$4*(M169/$V$7)))*'Generated data'!$B$6,$V$5*($V$2+$V$3*(I169/$V$6)+$V$4*(M169/$V$7)))</f>
        <v>124.35713625009565</v>
      </c>
      <c r="U169" s="144">
        <f t="shared" si="70"/>
        <v>110</v>
      </c>
      <c r="V169" s="144">
        <f t="shared" si="71"/>
        <v>230</v>
      </c>
      <c r="W169" s="144">
        <f t="shared" ca="1" si="72"/>
        <v>-1.3959122256394068</v>
      </c>
      <c r="X169" s="143"/>
      <c r="Z169" s="46">
        <f t="shared" ca="1" si="84"/>
        <v>110.02220871741082</v>
      </c>
      <c r="AA169" s="46"/>
      <c r="AB169" s="46"/>
      <c r="AC169" s="46">
        <f t="shared" ca="1" si="73"/>
        <v>221.67890221419299</v>
      </c>
      <c r="AE169" s="46">
        <f t="shared" ca="1" si="85"/>
        <v>107.749878555439</v>
      </c>
      <c r="AF169" s="46"/>
      <c r="AG169" s="46"/>
      <c r="AH169" s="46">
        <f t="shared" ca="1" si="74"/>
        <v>15.211345469017246</v>
      </c>
      <c r="AJ169" s="25"/>
      <c r="AK169" s="162">
        <f ca="1">IF(Cockpit_monthly!$H$3=2,($AM$5*($AM$2+$AM$3*(K169/$AM$6)+$AM$4*(N169/$AM$7)))*'Generated data'!$B$6,$AM$5*($AM$2+$AM$3*(K169/$AM$6)+$AM$4*(N169/$AM$7)))</f>
        <v>119.07931260780428</v>
      </c>
      <c r="AL169" s="162">
        <f t="shared" si="75"/>
        <v>110</v>
      </c>
      <c r="AM169" s="162">
        <f t="shared" si="76"/>
        <v>230</v>
      </c>
      <c r="AN169" s="162">
        <f t="shared" ca="1" si="77"/>
        <v>3.8819114166519597</v>
      </c>
      <c r="AO169" s="161"/>
      <c r="AQ169" s="153"/>
      <c r="AR169" s="144">
        <f ca="1">IF(Cockpit_monthly!$H$3=2,($AS$5*($AS$2+$AS$3*(J169/$AS$6)+$AS$4*(M169/$AS$7)+$AU$2*Q169/$AU$5+$AU$3*(1-(R169/$AU$6))))*'Generated data'!$B$6,$AS$5*($AS$2+$AS$3*(J169/$AS$6)+$AS$4*(M169/$AS$7)+$AU$2*Q169/$AU$5+$AU$3*(1-(R169/$AU$6))))</f>
        <v>125.15134462861877</v>
      </c>
      <c r="AS169" s="144">
        <f t="shared" si="78"/>
        <v>110</v>
      </c>
      <c r="AT169" s="144">
        <f t="shared" si="79"/>
        <v>230</v>
      </c>
      <c r="AU169" s="144">
        <f t="shared" ca="1" si="80"/>
        <v>-2.1901206041625301</v>
      </c>
      <c r="AV169" s="143"/>
    </row>
    <row r="170" spans="1:48">
      <c r="A170" s="131" t="str">
        <f t="shared" si="69"/>
        <v>Q1 2035</v>
      </c>
      <c r="B170" s="40">
        <v>2035</v>
      </c>
      <c r="C170" s="40">
        <v>1</v>
      </c>
      <c r="D170" s="40">
        <v>1</v>
      </c>
      <c r="E170" s="130">
        <f ca="1">IF(Cockpit_monthly!$H$3=2,(VLOOKUP(B170,'Generated data'!$A$14:$J$23,2,FALSE)*(1+((RAND()*0.4)-0.2)))*'Generated data'!$B$6,VLOOKUP(B170,'Generated data'!$A$14:$J$23,2,FALSE)*(1+((RAND()*0.4)-0.2)))</f>
        <v>140.4910924997011</v>
      </c>
      <c r="F170" s="130">
        <f ca="1">VLOOKUP(B170,'Generated data'!$A$14:$J$23,3,FALSE)*(1+((RAND()*0.4)-0.2))</f>
        <v>107.28358166508718</v>
      </c>
      <c r="G170" s="132">
        <v>143.16999999999999</v>
      </c>
      <c r="H170" s="130">
        <f ca="1">VLOOKUP($B170,'Generated data'!$A$14:$J$23,5,FALSE)*(1+((RAND()*0.4)-0.2))</f>
        <v>127.98072717329369</v>
      </c>
      <c r="I170" s="130">
        <f ca="1">VLOOKUP($B170,'Generated data'!$A$14:$J$23,5,FALSE)*(1+((RAND()*0.4)-0.2))</f>
        <v>142.15115514331427</v>
      </c>
      <c r="J170" s="130">
        <f ca="1">VLOOKUP($B170,'Generated data'!$A$14:$J$23,7,FALSE)*(1+((RAND()*0.4)-0.2))</f>
        <v>254.07595170012007</v>
      </c>
      <c r="K170" s="129">
        <f t="shared" ca="1" si="81"/>
        <v>124.41049781683036</v>
      </c>
      <c r="L170" s="129">
        <f t="shared" ca="1" si="82"/>
        <v>298.14661576596262</v>
      </c>
      <c r="M170" s="130">
        <f ca="1">VLOOKUP($B170,'Generated data'!$A$14:$J$23,8,FALSE)*(1+((RAND()*0.4)-0.2))</f>
        <v>796.88862035657712</v>
      </c>
      <c r="N170" s="129">
        <f t="shared" ca="1" si="83"/>
        <v>861.63240042791676</v>
      </c>
      <c r="O170" s="132">
        <v>774</v>
      </c>
      <c r="P170" s="132">
        <v>623</v>
      </c>
      <c r="Q170" s="130">
        <f ca="1">VLOOKUP($B170,'Generated data'!$A$14:$J$23,9,FALSE)*(1+((RAND()*0.4)-0.2))</f>
        <v>195.29535795943877</v>
      </c>
      <c r="R170" s="130">
        <f ca="1">VLOOKUP($B170,'Generated data'!$A$14:$J$23,10,FALSE)*(1+((RAND()*0.4)-0.2))</f>
        <v>163.81966204191878</v>
      </c>
      <c r="S170" s="153"/>
      <c r="T170" s="144">
        <f ca="1">IF(Cockpit_monthly!$H$3=2,($V$5*($V$2+$V$3*(I170/$V$6)+$V$4*(M170/$V$7)))*'Generated data'!$B$6,$V$5*($V$2+$V$3*(I170/$V$6)+$V$4*(M170/$V$7)))</f>
        <v>124.09127396166213</v>
      </c>
      <c r="U170" s="144">
        <f t="shared" si="70"/>
        <v>110</v>
      </c>
      <c r="V170" s="144">
        <f t="shared" si="71"/>
        <v>230</v>
      </c>
      <c r="W170" s="144">
        <f t="shared" ca="1" si="72"/>
        <v>16.399818538038971</v>
      </c>
      <c r="X170" s="143"/>
      <c r="Z170" s="46">
        <f t="shared" ca="1" si="84"/>
        <v>118.49652399791825</v>
      </c>
      <c r="AA170" s="46"/>
      <c r="AB170" s="46"/>
      <c r="AC170" s="46">
        <f t="shared" ca="1" si="73"/>
        <v>135.57942770220183</v>
      </c>
      <c r="AE170" s="46">
        <f t="shared" ca="1" si="85"/>
        <v>109.73831353288229</v>
      </c>
      <c r="AF170" s="46"/>
      <c r="AG170" s="46"/>
      <c r="AH170" s="46">
        <f t="shared" ca="1" si="74"/>
        <v>30.752778966818809</v>
      </c>
      <c r="AJ170" s="25"/>
      <c r="AK170" s="162">
        <f ca="1">IF(Cockpit_monthly!$H$3=2,($AM$5*($AM$2+$AM$3*(K170/$AM$6)+$AM$4*(N170/$AM$7)))*'Generated data'!$B$6,$AM$5*($AM$2+$AM$3*(K170/$AM$6)+$AM$4*(N170/$AM$7)))</f>
        <v>117.48295493237674</v>
      </c>
      <c r="AL170" s="162">
        <f t="shared" si="75"/>
        <v>110</v>
      </c>
      <c r="AM170" s="162">
        <f t="shared" si="76"/>
        <v>230</v>
      </c>
      <c r="AN170" s="162">
        <f t="shared" ca="1" si="77"/>
        <v>23.008137567324354</v>
      </c>
      <c r="AO170" s="161"/>
      <c r="AQ170" s="153"/>
      <c r="AR170" s="144">
        <f ca="1">IF(Cockpit_monthly!$H$3=2,($AS$5*($AS$2+$AS$3*(J170/$AS$6)+$AS$4*(M170/$AS$7)+$AU$2*Q170/$AU$5+$AU$3*(1-(R170/$AU$6))))*'Generated data'!$B$6,$AS$5*($AS$2+$AS$3*(J170/$AS$6)+$AS$4*(M170/$AS$7)+$AU$2*Q170/$AU$5+$AU$3*(1-(R170/$AU$6))))</f>
        <v>116.62312040588371</v>
      </c>
      <c r="AS170" s="144">
        <f t="shared" si="78"/>
        <v>110</v>
      </c>
      <c r="AT170" s="144">
        <f t="shared" si="79"/>
        <v>230</v>
      </c>
      <c r="AU170" s="144">
        <f t="shared" ca="1" si="80"/>
        <v>23.867972093817386</v>
      </c>
      <c r="AV170" s="143"/>
    </row>
    <row r="171" spans="1:48">
      <c r="A171" s="131" t="str">
        <f t="shared" si="69"/>
        <v>Q1 2035</v>
      </c>
      <c r="B171" s="40">
        <v>2035</v>
      </c>
      <c r="C171" s="40">
        <v>1</v>
      </c>
      <c r="D171" s="40">
        <v>2</v>
      </c>
      <c r="E171" s="130">
        <f ca="1">IF(Cockpit_monthly!$H$3=2,(VLOOKUP(B171,'Generated data'!$A$14:$J$23,2,FALSE)*(1+((RAND()*0.4)-0.2)))*'Generated data'!$B$6,VLOOKUP(B171,'Generated data'!$A$14:$J$23,2,FALSE)*(1+((RAND()*0.4)-0.2)))</f>
        <v>144.78157100774106</v>
      </c>
      <c r="F171" s="130">
        <f ca="1">VLOOKUP(B171,'Generated data'!$A$14:$J$23,3,FALSE)*(1+((RAND()*0.4)-0.2))</f>
        <v>93.67408692095546</v>
      </c>
      <c r="G171" s="132">
        <v>143.16999999999999</v>
      </c>
      <c r="H171" s="130">
        <f ca="1">VLOOKUP($B171,'Generated data'!$A$14:$J$23,5,FALSE)*(1+((RAND()*0.4)-0.2))</f>
        <v>119.88588713727854</v>
      </c>
      <c r="I171" s="130">
        <f ca="1">VLOOKUP($B171,'Generated data'!$A$14:$J$23,5,FALSE)*(1+((RAND()*0.4)-0.2))</f>
        <v>136.13119086460171</v>
      </c>
      <c r="J171" s="130">
        <f ca="1">VLOOKUP($B171,'Generated data'!$A$14:$J$23,7,FALSE)*(1+((RAND()*0.4)-0.2))</f>
        <v>233.52612503074417</v>
      </c>
      <c r="K171" s="129">
        <f t="shared" ca="1" si="81"/>
        <v>135.7417122493535</v>
      </c>
      <c r="L171" s="129">
        <f t="shared" ca="1" si="82"/>
        <v>301.00351618519329</v>
      </c>
      <c r="M171" s="130">
        <f ca="1">VLOOKUP($B171,'Generated data'!$A$14:$J$23,8,FALSE)*(1+((RAND()*0.4)-0.2))</f>
        <v>861.33898256025509</v>
      </c>
      <c r="N171" s="129">
        <f t="shared" ca="1" si="83"/>
        <v>822.8439068273193</v>
      </c>
      <c r="O171" s="132">
        <v>779</v>
      </c>
      <c r="P171" s="132">
        <v>628</v>
      </c>
      <c r="Q171" s="130">
        <f ca="1">VLOOKUP($B171,'Generated data'!$A$14:$J$23,9,FALSE)*(1+((RAND()*0.4)-0.2))</f>
        <v>186.59232260834997</v>
      </c>
      <c r="R171" s="130">
        <f ca="1">VLOOKUP($B171,'Generated data'!$A$14:$J$23,10,FALSE)*(1+((RAND()*0.4)-0.2))</f>
        <v>115.36691644460873</v>
      </c>
      <c r="S171" s="153"/>
      <c r="T171" s="144">
        <f ca="1">IF(Cockpit_monthly!$H$3=2,($V$5*($V$2+$V$3*(I171/$V$6)+$V$4*(M171/$V$7)))*'Generated data'!$B$6,$V$5*($V$2+$V$3*(I171/$V$6)+$V$4*(M171/$V$7)))</f>
        <v>126.41770830580982</v>
      </c>
      <c r="U171" s="144">
        <f t="shared" si="70"/>
        <v>110</v>
      </c>
      <c r="V171" s="144">
        <f t="shared" si="71"/>
        <v>230</v>
      </c>
      <c r="W171" s="144">
        <f t="shared" ca="1" si="72"/>
        <v>18.363862701931239</v>
      </c>
      <c r="X171" s="143"/>
      <c r="Z171" s="46">
        <f t="shared" ca="1" si="84"/>
        <v>117.18837921947582</v>
      </c>
      <c r="AA171" s="46"/>
      <c r="AB171" s="46"/>
      <c r="AC171" s="46">
        <f t="shared" ca="1" si="73"/>
        <v>116.33774581126835</v>
      </c>
      <c r="AE171" s="46">
        <f t="shared" ca="1" si="85"/>
        <v>109.60721549755309</v>
      </c>
      <c r="AF171" s="46"/>
      <c r="AG171" s="46"/>
      <c r="AH171" s="46">
        <f t="shared" ca="1" si="74"/>
        <v>35.174355510187979</v>
      </c>
      <c r="AJ171" s="25"/>
      <c r="AK171" s="162">
        <f ca="1">IF(Cockpit_monthly!$H$3=2,($AM$5*($AM$2+$AM$3*(K171/$AM$6)+$AM$4*(N171/$AM$7)))*'Generated data'!$B$6,$AM$5*($AM$2+$AM$3*(K171/$AM$6)+$AM$4*(N171/$AM$7)))</f>
        <v>117.58840314053096</v>
      </c>
      <c r="AL171" s="162">
        <f t="shared" si="75"/>
        <v>110</v>
      </c>
      <c r="AM171" s="162">
        <f t="shared" si="76"/>
        <v>230</v>
      </c>
      <c r="AN171" s="162">
        <f t="shared" ca="1" si="77"/>
        <v>27.193167867210107</v>
      </c>
      <c r="AO171" s="161"/>
      <c r="AQ171" s="153"/>
      <c r="AR171" s="144">
        <f ca="1">IF(Cockpit_monthly!$H$3=2,($AS$5*($AS$2+$AS$3*(J171/$AS$6)+$AS$4*(M171/$AS$7)+$AU$2*Q171/$AU$5+$AU$3*(1-(R171/$AU$6))))*'Generated data'!$B$6,$AS$5*($AS$2+$AS$3*(J171/$AS$6)+$AS$4*(M171/$AS$7)+$AU$2*Q171/$AU$5+$AU$3*(1-(R171/$AU$6))))</f>
        <v>122.34746334330758</v>
      </c>
      <c r="AS171" s="144">
        <f t="shared" si="78"/>
        <v>110</v>
      </c>
      <c r="AT171" s="144">
        <f t="shared" si="79"/>
        <v>230</v>
      </c>
      <c r="AU171" s="144">
        <f t="shared" ca="1" si="80"/>
        <v>22.434107664433483</v>
      </c>
      <c r="AV171" s="143"/>
    </row>
    <row r="172" spans="1:48">
      <c r="A172" s="131" t="str">
        <f t="shared" si="69"/>
        <v>Q1 2035</v>
      </c>
      <c r="B172" s="40">
        <v>2035</v>
      </c>
      <c r="C172" s="40">
        <v>1</v>
      </c>
      <c r="D172" s="40">
        <v>3</v>
      </c>
      <c r="E172" s="130">
        <f ca="1">IF(Cockpit_monthly!$H$3=2,(VLOOKUP(B172,'Generated data'!$A$14:$J$23,2,FALSE)*(1+((RAND()*0.4)-0.2)))*'Generated data'!$B$6,VLOOKUP(B172,'Generated data'!$A$14:$J$23,2,FALSE)*(1+((RAND()*0.4)-0.2)))</f>
        <v>148.85522012467251</v>
      </c>
      <c r="F172" s="130">
        <f ca="1">VLOOKUP(B172,'Generated data'!$A$14:$J$23,3,FALSE)*(1+((RAND()*0.4)-0.2))</f>
        <v>103.88470536191637</v>
      </c>
      <c r="G172" s="132">
        <v>143.16999999999999</v>
      </c>
      <c r="H172" s="130">
        <f ca="1">VLOOKUP($B172,'Generated data'!$A$14:$J$23,5,FALSE)*(1+((RAND()*0.4)-0.2))</f>
        <v>143.63263402350273</v>
      </c>
      <c r="I172" s="130">
        <f ca="1">VLOOKUP($B172,'Generated data'!$A$14:$J$23,5,FALSE)*(1+((RAND()*0.4)-0.2))</f>
        <v>139.64209807663573</v>
      </c>
      <c r="J172" s="130">
        <f ca="1">VLOOKUP($B172,'Generated data'!$A$14:$J$23,7,FALSE)*(1+((RAND()*0.4)-0.2))</f>
        <v>316.02507577913866</v>
      </c>
      <c r="K172" s="129">
        <f t="shared" ca="1" si="81"/>
        <v>129.30550052045083</v>
      </c>
      <c r="L172" s="129">
        <f t="shared" ca="1" si="82"/>
        <v>273.10106255415604</v>
      </c>
      <c r="M172" s="130">
        <f ca="1">VLOOKUP($B172,'Generated data'!$A$14:$J$23,8,FALSE)*(1+((RAND()*0.4)-0.2))</f>
        <v>883.54243920867589</v>
      </c>
      <c r="N172" s="129">
        <f t="shared" ca="1" si="83"/>
        <v>841.23041317651007</v>
      </c>
      <c r="O172" s="132">
        <v>782.93</v>
      </c>
      <c r="P172" s="132">
        <v>631.92999999999995</v>
      </c>
      <c r="Q172" s="130">
        <f ca="1">VLOOKUP($B172,'Generated data'!$A$14:$J$23,9,FALSE)*(1+((RAND()*0.4)-0.2))</f>
        <v>223.36775982060018</v>
      </c>
      <c r="R172" s="130">
        <f ca="1">VLOOKUP($B172,'Generated data'!$A$14:$J$23,10,FALSE)*(1+((RAND()*0.4)-0.2))</f>
        <v>165.38954101115152</v>
      </c>
      <c r="S172" s="153"/>
      <c r="T172" s="144">
        <f ca="1">IF(Cockpit_monthly!$H$3=2,($V$5*($V$2+$V$3*(I172/$V$6)+$V$4*(M172/$V$7)))*'Generated data'!$B$6,$V$5*($V$2+$V$3*(I172/$V$6)+$V$4*(M172/$V$7)))</f>
        <v>127.69173716243554</v>
      </c>
      <c r="U172" s="144">
        <f t="shared" si="70"/>
        <v>110</v>
      </c>
      <c r="V172" s="144">
        <f t="shared" si="71"/>
        <v>230</v>
      </c>
      <c r="W172" s="144">
        <f t="shared" ca="1" si="72"/>
        <v>21.163482962236969</v>
      </c>
      <c r="X172" s="143"/>
      <c r="Z172" s="46">
        <f t="shared" ca="1" si="84"/>
        <v>118.2525295117614</v>
      </c>
      <c r="AA172" s="46"/>
      <c r="AB172" s="46"/>
      <c r="AC172" s="46">
        <f t="shared" ca="1" si="73"/>
        <v>197.77254626737727</v>
      </c>
      <c r="AE172" s="46">
        <f t="shared" ca="1" si="85"/>
        <v>109.95751539421497</v>
      </c>
      <c r="AF172" s="46"/>
      <c r="AG172" s="46"/>
      <c r="AH172" s="46">
        <f t="shared" ca="1" si="74"/>
        <v>38.897704730457548</v>
      </c>
      <c r="AJ172" s="25"/>
      <c r="AK172" s="162">
        <f ca="1">IF(Cockpit_monthly!$H$3=2,($AM$5*($AM$2+$AM$3*(K172/$AM$6)+$AM$4*(N172/$AM$7)))*'Generated data'!$B$6,$AM$5*($AM$2+$AM$3*(K172/$AM$6)+$AM$4*(N172/$AM$7)))</f>
        <v>117.44830374930601</v>
      </c>
      <c r="AL172" s="162">
        <f t="shared" si="75"/>
        <v>110</v>
      </c>
      <c r="AM172" s="162">
        <f t="shared" si="76"/>
        <v>230</v>
      </c>
      <c r="AN172" s="162">
        <f t="shared" ca="1" si="77"/>
        <v>31.406916375366507</v>
      </c>
      <c r="AO172" s="161"/>
      <c r="AQ172" s="153"/>
      <c r="AR172" s="144">
        <f ca="1">IF(Cockpit_monthly!$H$3=2,($AS$5*($AS$2+$AS$3*(J172/$AS$6)+$AS$4*(M172/$AS$7)+$AU$2*Q172/$AU$5+$AU$3*(1-(R172/$AU$6))))*'Generated data'!$B$6,$AS$5*($AS$2+$AS$3*(J172/$AS$6)+$AS$4*(M172/$AS$7)+$AU$2*Q172/$AU$5+$AU$3*(1-(R172/$AU$6))))</f>
        <v>124.02682136169233</v>
      </c>
      <c r="AS172" s="144">
        <f t="shared" si="78"/>
        <v>110</v>
      </c>
      <c r="AT172" s="144">
        <f t="shared" si="79"/>
        <v>230</v>
      </c>
      <c r="AU172" s="144">
        <f t="shared" ca="1" si="80"/>
        <v>24.828398762980186</v>
      </c>
      <c r="AV172" s="143"/>
    </row>
    <row r="173" spans="1:48">
      <c r="A173" s="131" t="str">
        <f t="shared" si="69"/>
        <v>Q2 2035</v>
      </c>
      <c r="B173" s="40">
        <v>2035</v>
      </c>
      <c r="C173" s="40">
        <v>2</v>
      </c>
      <c r="D173" s="40">
        <v>4</v>
      </c>
      <c r="E173" s="130">
        <f ca="1">IF(Cockpit_monthly!$H$3=2,(VLOOKUP(B173,'Generated data'!$A$14:$J$23,2,FALSE)*(1+((RAND()*0.4)-0.2)))*'Generated data'!$B$6,VLOOKUP(B173,'Generated data'!$A$14:$J$23,2,FALSE)*(1+((RAND()*0.4)-0.2)))</f>
        <v>129.69049632408513</v>
      </c>
      <c r="F173" s="130">
        <f ca="1">VLOOKUP(B173,'Generated data'!$A$14:$J$23,3,FALSE)*(1+((RAND()*0.4)-0.2))</f>
        <v>108.33727140422829</v>
      </c>
      <c r="G173" s="132">
        <v>143.16999999999999</v>
      </c>
      <c r="H173" s="130">
        <f ca="1">VLOOKUP($B173,'Generated data'!$A$14:$J$23,5,FALSE)*(1+((RAND()*0.4)-0.2))</f>
        <v>146.26218019932406</v>
      </c>
      <c r="I173" s="130">
        <f ca="1">VLOOKUP($B173,'Generated data'!$A$14:$J$23,5,FALSE)*(1+((RAND()*0.4)-0.2))</f>
        <v>158.08493332534624</v>
      </c>
      <c r="J173" s="130">
        <f ca="1">VLOOKUP($B173,'Generated data'!$A$14:$J$23,7,FALSE)*(1+((RAND()*0.4)-0.2))</f>
        <v>278.81319905419485</v>
      </c>
      <c r="K173" s="129">
        <f t="shared" ca="1" si="81"/>
        <v>139.30814802818392</v>
      </c>
      <c r="L173" s="129">
        <f t="shared" ca="1" si="82"/>
        <v>267.87571750333433</v>
      </c>
      <c r="M173" s="130">
        <f ca="1">VLOOKUP($B173,'Generated data'!$A$14:$J$23,8,FALSE)*(1+((RAND()*0.4)-0.2))</f>
        <v>848.4901389690782</v>
      </c>
      <c r="N173" s="129">
        <f t="shared" ca="1" si="83"/>
        <v>847.2566807085027</v>
      </c>
      <c r="O173" s="132">
        <v>785</v>
      </c>
      <c r="P173" s="132">
        <v>634</v>
      </c>
      <c r="Q173" s="130">
        <f ca="1">VLOOKUP($B173,'Generated data'!$A$14:$J$23,9,FALSE)*(1+((RAND()*0.4)-0.2))</f>
        <v>180.98160087401104</v>
      </c>
      <c r="R173" s="130">
        <f ca="1">VLOOKUP($B173,'Generated data'!$A$14:$J$23,10,FALSE)*(1+((RAND()*0.4)-0.2))</f>
        <v>124.9500919063328</v>
      </c>
      <c r="S173" s="153"/>
      <c r="T173" s="144">
        <f ca="1">IF(Cockpit_monthly!$H$3=2,($V$5*($V$2+$V$3*(I173/$V$6)+$V$4*(M173/$V$7)))*'Generated data'!$B$6,$V$5*($V$2+$V$3*(I173/$V$6)+$V$4*(M173/$V$7)))</f>
        <v>127.70998354986106</v>
      </c>
      <c r="U173" s="144">
        <f t="shared" si="70"/>
        <v>110</v>
      </c>
      <c r="V173" s="144">
        <f t="shared" si="71"/>
        <v>230</v>
      </c>
      <c r="W173" s="144">
        <f t="shared" ca="1" si="72"/>
        <v>1.9805127742240671</v>
      </c>
      <c r="X173" s="143"/>
      <c r="Z173" s="46">
        <f t="shared" ca="1" si="84"/>
        <v>123.02525230566484</v>
      </c>
      <c r="AA173" s="46"/>
      <c r="AB173" s="46"/>
      <c r="AC173" s="46">
        <f t="shared" ca="1" si="73"/>
        <v>155.78794674853003</v>
      </c>
      <c r="AE173" s="46">
        <f t="shared" ca="1" si="85"/>
        <v>111.05467133289403</v>
      </c>
      <c r="AF173" s="46"/>
      <c r="AG173" s="46"/>
      <c r="AH173" s="46">
        <f t="shared" ca="1" si="74"/>
        <v>18.6358249911911</v>
      </c>
      <c r="AJ173" s="25"/>
      <c r="AK173" s="162">
        <f ca="1">IF(Cockpit_monthly!$H$3=2,($AM$5*($AM$2+$AM$3*(K173/$AM$6)+$AM$4*(N173/$AM$7)))*'Generated data'!$B$6,$AM$5*($AM$2+$AM$3*(K173/$AM$6)+$AM$4*(N173/$AM$7)))</f>
        <v>118.42725950104877</v>
      </c>
      <c r="AL173" s="162">
        <f t="shared" si="75"/>
        <v>110</v>
      </c>
      <c r="AM173" s="162">
        <f t="shared" si="76"/>
        <v>230</v>
      </c>
      <c r="AN173" s="162">
        <f t="shared" ca="1" si="77"/>
        <v>11.263236823036365</v>
      </c>
      <c r="AO173" s="161"/>
      <c r="AQ173" s="153"/>
      <c r="AR173" s="144">
        <f ca="1">IF(Cockpit_monthly!$H$3=2,($AS$5*($AS$2+$AS$3*(J173/$AS$6)+$AS$4*(M173/$AS$7)+$AU$2*Q173/$AU$5+$AU$3*(1-(R173/$AU$6))))*'Generated data'!$B$6,$AS$5*($AS$2+$AS$3*(J173/$AS$6)+$AS$4*(M173/$AS$7)+$AU$2*Q173/$AU$5+$AU$3*(1-(R173/$AU$6))))</f>
        <v>122.66680053007326</v>
      </c>
      <c r="AS173" s="144">
        <f t="shared" si="78"/>
        <v>110</v>
      </c>
      <c r="AT173" s="144">
        <f t="shared" si="79"/>
        <v>230</v>
      </c>
      <c r="AU173" s="144">
        <f t="shared" ca="1" si="80"/>
        <v>7.0236957940118714</v>
      </c>
      <c r="AV173" s="143"/>
    </row>
    <row r="174" spans="1:48">
      <c r="A174" s="131" t="str">
        <f t="shared" ref="A174:A205" si="86">_xlfn.CONCAT("Q",C174," ",B174)</f>
        <v>Q2 2035</v>
      </c>
      <c r="B174" s="40">
        <v>2035</v>
      </c>
      <c r="C174" s="40">
        <v>2</v>
      </c>
      <c r="D174" s="40">
        <v>5</v>
      </c>
      <c r="E174" s="130">
        <f ca="1">IF(Cockpit_monthly!$H$3=2,(VLOOKUP(B174,'Generated data'!$A$14:$J$23,2,FALSE)*(1+((RAND()*0.4)-0.2)))*'Generated data'!$B$6,VLOOKUP(B174,'Generated data'!$A$14:$J$23,2,FALSE)*(1+((RAND()*0.4)-0.2)))</f>
        <v>124.3909916582203</v>
      </c>
      <c r="F174" s="130">
        <f ca="1">VLOOKUP(B174,'Generated data'!$A$14:$J$23,3,FALSE)*(1+((RAND()*0.4)-0.2))</f>
        <v>106.53943803565231</v>
      </c>
      <c r="G174" s="132">
        <v>143.16999999999999</v>
      </c>
      <c r="H174" s="130">
        <f ca="1">VLOOKUP($B174,'Generated data'!$A$14:$J$23,5,FALSE)*(1+((RAND()*0.4)-0.2))</f>
        <v>119.51627326588756</v>
      </c>
      <c r="I174" s="130">
        <f ca="1">VLOOKUP($B174,'Generated data'!$A$14:$J$23,5,FALSE)*(1+((RAND()*0.4)-0.2))</f>
        <v>116.72392479706937</v>
      </c>
      <c r="J174" s="130">
        <f ca="1">VLOOKUP($B174,'Generated data'!$A$14:$J$23,7,FALSE)*(1+((RAND()*0.4)-0.2))</f>
        <v>331.40577889227984</v>
      </c>
      <c r="K174" s="129">
        <f t="shared" ca="1" si="81"/>
        <v>144.61940742219454</v>
      </c>
      <c r="L174" s="129">
        <f t="shared" ca="1" si="82"/>
        <v>276.12146662135927</v>
      </c>
      <c r="M174" s="130">
        <f ca="1">VLOOKUP($B174,'Generated data'!$A$14:$J$23,8,FALSE)*(1+((RAND()*0.4)-0.2))</f>
        <v>706.86207085787407</v>
      </c>
      <c r="N174" s="129">
        <f t="shared" ca="1" si="83"/>
        <v>864.45718691266973</v>
      </c>
      <c r="O174" s="132">
        <v>784.93</v>
      </c>
      <c r="P174" s="132">
        <v>633.92999999999995</v>
      </c>
      <c r="Q174" s="130">
        <f ca="1">VLOOKUP($B174,'Generated data'!$A$14:$J$23,9,FALSE)*(1+((RAND()*0.4)-0.2))</f>
        <v>211.83464849492205</v>
      </c>
      <c r="R174" s="130">
        <f ca="1">VLOOKUP($B174,'Generated data'!$A$14:$J$23,10,FALSE)*(1+((RAND()*0.4)-0.2))</f>
        <v>114.8558987702651</v>
      </c>
      <c r="S174" s="153"/>
      <c r="T174" s="144">
        <f ca="1">IF(Cockpit_monthly!$H$3=2,($V$5*($V$2+$V$3*(I174/$V$6)+$V$4*(M174/$V$7)))*'Generated data'!$B$6,$V$5*($V$2+$V$3*(I174/$V$6)+$V$4*(M174/$V$7)))</f>
        <v>117.97857090826771</v>
      </c>
      <c r="U174" s="144">
        <f t="shared" ref="U174:U181" si="87">$V$10</f>
        <v>110</v>
      </c>
      <c r="V174" s="144">
        <f t="shared" ref="V174:V181" si="88">$V$11</f>
        <v>230</v>
      </c>
      <c r="W174" s="144">
        <f t="shared" ref="W174:W181" ca="1" si="89">E174-T174</f>
        <v>6.412420749952588</v>
      </c>
      <c r="X174" s="143"/>
      <c r="Z174" s="46">
        <f t="shared" ca="1" si="84"/>
        <v>112.52283937156375</v>
      </c>
      <c r="AA174" s="46"/>
      <c r="AB174" s="46"/>
      <c r="AC174" s="46">
        <f t="shared" ref="AC174:AC181" ca="1" si="90">J174-Z174</f>
        <v>218.88293952071609</v>
      </c>
      <c r="AE174" s="46">
        <f t="shared" ca="1" si="85"/>
        <v>108.7770158638388</v>
      </c>
      <c r="AF174" s="46"/>
      <c r="AG174" s="46"/>
      <c r="AH174" s="46">
        <f t="shared" ref="AH174:AH181" ca="1" si="91">E174-AE174</f>
        <v>15.613975794381503</v>
      </c>
      <c r="AJ174" s="25"/>
      <c r="AK174" s="162">
        <f ca="1">IF(Cockpit_monthly!$H$3=2,($AM$5*($AM$2+$AM$3*(K174/$AM$6)+$AM$4*(N174/$AM$7)))*'Generated data'!$B$6,$AM$5*($AM$2+$AM$3*(K174/$AM$6)+$AM$4*(N174/$AM$7)))</f>
        <v>119.25508489395675</v>
      </c>
      <c r="AL174" s="162">
        <f t="shared" ref="AL174:AL181" si="92">$AM$10</f>
        <v>110</v>
      </c>
      <c r="AM174" s="162">
        <f t="shared" ref="AM174:AM181" si="93">$AM$11</f>
        <v>230</v>
      </c>
      <c r="AN174" s="162">
        <f t="shared" ref="AN174:AN181" ca="1" si="94">E174-AK174</f>
        <v>5.1359067642635523</v>
      </c>
      <c r="AO174" s="161"/>
      <c r="AQ174" s="153"/>
      <c r="AR174" s="144">
        <f ca="1">IF(Cockpit_monthly!$H$3=2,($AS$5*($AS$2+$AS$3*(J174/$AS$6)+$AS$4*(M174/$AS$7)+$AU$2*Q174/$AU$5+$AU$3*(1-(R174/$AU$6))))*'Generated data'!$B$6,$AS$5*($AS$2+$AS$3*(J174/$AS$6)+$AS$4*(M174/$AS$7)+$AU$2*Q174/$AU$5+$AU$3*(1-(R174/$AU$6))))</f>
        <v>120.72644426690673</v>
      </c>
      <c r="AS174" s="144">
        <f t="shared" ref="AS174:AS181" si="95">$AS$10</f>
        <v>110</v>
      </c>
      <c r="AT174" s="144">
        <f t="shared" ref="AT174:AT181" si="96">$AS$11</f>
        <v>230</v>
      </c>
      <c r="AU174" s="144">
        <f t="shared" ref="AU174:AU181" ca="1" si="97">E174-AR174</f>
        <v>3.664547391313576</v>
      </c>
      <c r="AV174" s="143"/>
    </row>
    <row r="175" spans="1:48">
      <c r="A175" s="131" t="str">
        <f t="shared" si="86"/>
        <v>Q2 2035</v>
      </c>
      <c r="B175" s="40">
        <v>2035</v>
      </c>
      <c r="C175" s="40">
        <v>2</v>
      </c>
      <c r="D175" s="40">
        <v>6</v>
      </c>
      <c r="E175" s="130">
        <f ca="1">IF(Cockpit_monthly!$H$3=2,(VLOOKUP(B175,'Generated data'!$A$14:$J$23,2,FALSE)*(1+((RAND()*0.4)-0.2)))*'Generated data'!$B$6,VLOOKUP(B175,'Generated data'!$A$14:$J$23,2,FALSE)*(1+((RAND()*0.4)-0.2)))</f>
        <v>146.07682144608458</v>
      </c>
      <c r="F175" s="130">
        <f ca="1">VLOOKUP(B175,'Generated data'!$A$14:$J$23,3,FALSE)*(1+((RAND()*0.4)-0.2))</f>
        <v>112.34685654691074</v>
      </c>
      <c r="G175" s="132">
        <v>143.16999999999999</v>
      </c>
      <c r="H175" s="130">
        <f ca="1">VLOOKUP($B175,'Generated data'!$A$14:$J$23,5,FALSE)*(1+((RAND()*0.4)-0.2))</f>
        <v>138.12524250387912</v>
      </c>
      <c r="I175" s="130">
        <f ca="1">VLOOKUP($B175,'Generated data'!$A$14:$J$23,5,FALSE)*(1+((RAND()*0.4)-0.2))</f>
        <v>126.81635007868205</v>
      </c>
      <c r="J175" s="130">
        <f ca="1">VLOOKUP($B175,'Generated data'!$A$14:$J$23,7,FALSE)*(1+((RAND()*0.4)-0.2))</f>
        <v>316.39350811850136</v>
      </c>
      <c r="K175" s="129">
        <f t="shared" ca="1" si="81"/>
        <v>138.15031873301712</v>
      </c>
      <c r="L175" s="129">
        <f t="shared" ca="1" si="82"/>
        <v>308.7480179085378</v>
      </c>
      <c r="M175" s="130">
        <f ca="1">VLOOKUP($B175,'Generated data'!$A$14:$J$23,8,FALSE)*(1+((RAND()*0.4)-0.2))</f>
        <v>713.36280455946599</v>
      </c>
      <c r="N175" s="129">
        <f t="shared" ca="1" si="83"/>
        <v>812.96488301187617</v>
      </c>
      <c r="O175" s="132">
        <v>783</v>
      </c>
      <c r="P175" s="132">
        <v>632</v>
      </c>
      <c r="Q175" s="130">
        <f ca="1">VLOOKUP($B175,'Generated data'!$A$14:$J$23,9,FALSE)*(1+((RAND()*0.4)-0.2))</f>
        <v>158.85419939818493</v>
      </c>
      <c r="R175" s="130">
        <f ca="1">VLOOKUP($B175,'Generated data'!$A$14:$J$23,10,FALSE)*(1+((RAND()*0.4)-0.2))</f>
        <v>145.47403938787491</v>
      </c>
      <c r="S175" s="153"/>
      <c r="T175" s="144">
        <f ca="1">IF(Cockpit_monthly!$H$3=2,($V$5*($V$2+$V$3*(I175/$V$6)+$V$4*(M175/$V$7)))*'Generated data'!$B$6,$V$5*($V$2+$V$3*(I175/$V$6)+$V$4*(M175/$V$7)))</f>
        <v>119.11857763804345</v>
      </c>
      <c r="U175" s="144">
        <f t="shared" si="87"/>
        <v>110</v>
      </c>
      <c r="V175" s="144">
        <f t="shared" si="88"/>
        <v>230</v>
      </c>
      <c r="W175" s="144">
        <f t="shared" ca="1" si="89"/>
        <v>26.958243808041132</v>
      </c>
      <c r="X175" s="143"/>
      <c r="Z175" s="46">
        <f t="shared" ca="1" si="84"/>
        <v>114.99984271228082</v>
      </c>
      <c r="AA175" s="46"/>
      <c r="AB175" s="46"/>
      <c r="AC175" s="46">
        <f t="shared" ca="1" si="90"/>
        <v>201.39366540622052</v>
      </c>
      <c r="AE175" s="46">
        <f t="shared" ca="1" si="85"/>
        <v>109.25489925432751</v>
      </c>
      <c r="AF175" s="46"/>
      <c r="AG175" s="46"/>
      <c r="AH175" s="46">
        <f t="shared" ca="1" si="91"/>
        <v>36.821922191757068</v>
      </c>
      <c r="AJ175" s="25"/>
      <c r="AK175" s="162">
        <f ca="1">IF(Cockpit_monthly!$H$3=2,($AM$5*($AM$2+$AM$3*(K175/$AM$6)+$AM$4*(N175/$AM$7)))*'Generated data'!$B$6,$AM$5*($AM$2+$AM$3*(K175/$AM$6)+$AM$4*(N175/$AM$7)))</f>
        <v>117.57486978059349</v>
      </c>
      <c r="AL175" s="162">
        <f t="shared" si="92"/>
        <v>110</v>
      </c>
      <c r="AM175" s="162">
        <f t="shared" si="93"/>
        <v>230</v>
      </c>
      <c r="AN175" s="162">
        <f t="shared" ca="1" si="94"/>
        <v>28.501951665491092</v>
      </c>
      <c r="AO175" s="161"/>
      <c r="AQ175" s="153"/>
      <c r="AR175" s="144">
        <f ca="1">IF(Cockpit_monthly!$H$3=2,($AS$5*($AS$2+$AS$3*(J175/$AS$6)+$AS$4*(M175/$AS$7)+$AU$2*Q175/$AU$5+$AU$3*(1-(R175/$AU$6))))*'Generated data'!$B$6,$AS$5*($AS$2+$AS$3*(J175/$AS$6)+$AS$4*(M175/$AS$7)+$AU$2*Q175/$AU$5+$AU$3*(1-(R175/$AU$6))))</f>
        <v>115.70520148652975</v>
      </c>
      <c r="AS175" s="144">
        <f t="shared" si="95"/>
        <v>110</v>
      </c>
      <c r="AT175" s="144">
        <f t="shared" si="96"/>
        <v>230</v>
      </c>
      <c r="AU175" s="144">
        <f t="shared" ca="1" si="97"/>
        <v>30.371619959554835</v>
      </c>
      <c r="AV175" s="143"/>
    </row>
    <row r="176" spans="1:48">
      <c r="A176" s="131" t="str">
        <f t="shared" si="86"/>
        <v>Q3 2035</v>
      </c>
      <c r="B176" s="40">
        <v>2035</v>
      </c>
      <c r="C176" s="40">
        <v>3</v>
      </c>
      <c r="D176" s="40">
        <v>7</v>
      </c>
      <c r="E176" s="130">
        <f ca="1">IF(Cockpit_monthly!$H$3=2,(VLOOKUP(B176,'Generated data'!$A$14:$J$23,2,FALSE)*(1+((RAND()*0.4)-0.2)))*'Generated data'!$B$6,VLOOKUP(B176,'Generated data'!$A$14:$J$23,2,FALSE)*(1+((RAND()*0.4)-0.2)))</f>
        <v>146.21649928089624</v>
      </c>
      <c r="F176" s="130">
        <f ca="1">VLOOKUP(B176,'Generated data'!$A$14:$J$23,3,FALSE)*(1+((RAND()*0.4)-0.2))</f>
        <v>117.13566738348877</v>
      </c>
      <c r="G176" s="132">
        <v>143.16999999999999</v>
      </c>
      <c r="H176" s="130">
        <f ca="1">VLOOKUP($B176,'Generated data'!$A$14:$J$23,5,FALSE)*(1+((RAND()*0.4)-0.2))</f>
        <v>137.70151369063876</v>
      </c>
      <c r="I176" s="130">
        <f ca="1">VLOOKUP($B176,'Generated data'!$A$14:$J$23,5,FALSE)*(1+((RAND()*0.4)-0.2))</f>
        <v>133.64660848369803</v>
      </c>
      <c r="J176" s="130">
        <f ca="1">VLOOKUP($B176,'Generated data'!$A$14:$J$23,7,FALSE)*(1+((RAND()*0.4)-0.2))</f>
        <v>283.57133372729243</v>
      </c>
      <c r="K176" s="129">
        <f t="shared" ca="1" si="81"/>
        <v>133.87506940036587</v>
      </c>
      <c r="L176" s="129">
        <f t="shared" ca="1" si="82"/>
        <v>308.87082868832539</v>
      </c>
      <c r="M176" s="130">
        <f ca="1">VLOOKUP($B176,'Generated data'!$A$14:$J$23,8,FALSE)*(1+((RAND()*0.4)-0.2))</f>
        <v>997.45076211694311</v>
      </c>
      <c r="N176" s="129">
        <f t="shared" ca="1" si="83"/>
        <v>756.23833812880605</v>
      </c>
      <c r="O176" s="132">
        <v>780</v>
      </c>
      <c r="P176" s="132">
        <v>629</v>
      </c>
      <c r="Q176" s="130">
        <f ca="1">VLOOKUP($B176,'Generated data'!$A$14:$J$23,9,FALSE)*(1+((RAND()*0.4)-0.2))</f>
        <v>214.05710899115243</v>
      </c>
      <c r="R176" s="130">
        <f ca="1">VLOOKUP($B176,'Generated data'!$A$14:$J$23,10,FALSE)*(1+((RAND()*0.4)-0.2))</f>
        <v>153.02250214297564</v>
      </c>
      <c r="S176" s="153"/>
      <c r="T176" s="144">
        <f ca="1">IF(Cockpit_monthly!$H$3=2,($V$5*($V$2+$V$3*(I176/$V$6)+$V$4*(M176/$V$7)))*'Generated data'!$B$6,$V$5*($V$2+$V$3*(I176/$V$6)+$V$4*(M176/$V$7)))</f>
        <v>132.19639271253533</v>
      </c>
      <c r="U176" s="144">
        <f t="shared" si="87"/>
        <v>110</v>
      </c>
      <c r="V176" s="144">
        <f t="shared" si="88"/>
        <v>230</v>
      </c>
      <c r="W176" s="144">
        <f t="shared" ca="1" si="89"/>
        <v>14.020106568360916</v>
      </c>
      <c r="X176" s="143"/>
      <c r="Z176" s="46">
        <f t="shared" ca="1" si="84"/>
        <v>116.60167753816951</v>
      </c>
      <c r="AA176" s="46"/>
      <c r="AB176" s="46"/>
      <c r="AC176" s="46">
        <f t="shared" ca="1" si="90"/>
        <v>166.96965618912293</v>
      </c>
      <c r="AE176" s="46">
        <f t="shared" ca="1" si="85"/>
        <v>109.51056346660339</v>
      </c>
      <c r="AF176" s="46"/>
      <c r="AG176" s="46"/>
      <c r="AH176" s="46">
        <f t="shared" ca="1" si="91"/>
        <v>36.705935814292857</v>
      </c>
      <c r="AJ176" s="25"/>
      <c r="AK176" s="162">
        <f ca="1">IF(Cockpit_monthly!$H$3=2,($AM$5*($AM$2+$AM$3*(K176/$AM$6)+$AM$4*(N176/$AM$7)))*'Generated data'!$B$6,$AM$5*($AM$2+$AM$3*(K176/$AM$6)+$AM$4*(N176/$AM$7)))</f>
        <v>115.96513392655702</v>
      </c>
      <c r="AL176" s="162">
        <f t="shared" si="92"/>
        <v>110</v>
      </c>
      <c r="AM176" s="162">
        <f t="shared" si="93"/>
        <v>230</v>
      </c>
      <c r="AN176" s="162">
        <f t="shared" ca="1" si="94"/>
        <v>30.251365354339228</v>
      </c>
      <c r="AO176" s="161"/>
      <c r="AQ176" s="153"/>
      <c r="AR176" s="144">
        <f ca="1">IF(Cockpit_monthly!$H$3=2,($AS$5*($AS$2+$AS$3*(J176/$AS$6)+$AS$4*(M176/$AS$7)+$AU$2*Q176/$AU$5+$AU$3*(1-(R176/$AU$6))))*'Generated data'!$B$6,$AS$5*($AS$2+$AS$3*(J176/$AS$6)+$AS$4*(M176/$AS$7)+$AU$2*Q176/$AU$5+$AU$3*(1-(R176/$AU$6))))</f>
        <v>128.34641081877771</v>
      </c>
      <c r="AS176" s="144">
        <f t="shared" si="95"/>
        <v>110</v>
      </c>
      <c r="AT176" s="144">
        <f t="shared" si="96"/>
        <v>230</v>
      </c>
      <c r="AU176" s="144">
        <f t="shared" ca="1" si="97"/>
        <v>17.870088462118531</v>
      </c>
      <c r="AV176" s="143"/>
    </row>
    <row r="177" spans="1:48">
      <c r="A177" s="131" t="str">
        <f t="shared" si="86"/>
        <v>Q3 2035</v>
      </c>
      <c r="B177" s="40">
        <v>2035</v>
      </c>
      <c r="C177" s="40">
        <v>3</v>
      </c>
      <c r="D177" s="40">
        <v>8</v>
      </c>
      <c r="E177" s="130">
        <f ca="1">IF(Cockpit_monthly!$H$3=2,(VLOOKUP(B177,'Generated data'!$A$14:$J$23,2,FALSE)*(1+((RAND()*0.4)-0.2)))*'Generated data'!$B$6,VLOOKUP(B177,'Generated data'!$A$14:$J$23,2,FALSE)*(1+((RAND()*0.4)-0.2)))</f>
        <v>137.67595204680393</v>
      </c>
      <c r="F177" s="130">
        <f ca="1">VLOOKUP(B177,'Generated data'!$A$14:$J$23,3,FALSE)*(1+((RAND()*0.4)-0.2))</f>
        <v>125.12929866225575</v>
      </c>
      <c r="G177" s="132">
        <v>143.16999999999999</v>
      </c>
      <c r="H177" s="130">
        <f ca="1">VLOOKUP($B177,'Generated data'!$A$14:$J$23,5,FALSE)*(1+((RAND()*0.4)-0.2))</f>
        <v>149.04937859050759</v>
      </c>
      <c r="I177" s="130">
        <f ca="1">VLOOKUP($B177,'Generated data'!$A$14:$J$23,5,FALSE)*(1+((RAND()*0.4)-0.2))</f>
        <v>166.47267506695391</v>
      </c>
      <c r="J177" s="130">
        <f ca="1">VLOOKUP($B177,'Generated data'!$A$14:$J$23,7,FALSE)*(1+((RAND()*0.4)-0.2))</f>
        <v>249.79159858699987</v>
      </c>
      <c r="K177" s="129">
        <f t="shared" ref="K177:K208" ca="1" si="98">AVERAGE(I174:I176)</f>
        <v>125.72896111981647</v>
      </c>
      <c r="L177" s="129">
        <f t="shared" ref="L177:L208" ca="1" si="99">AVERAGE(J174:J176)</f>
        <v>310.45687357935788</v>
      </c>
      <c r="M177" s="130">
        <f ca="1">VLOOKUP($B177,'Generated data'!$A$14:$J$23,8,FALSE)*(1+((RAND()*0.4)-0.2))</f>
        <v>1042.2549142563021</v>
      </c>
      <c r="N177" s="129">
        <f t="shared" ref="N177:N208" ca="1" si="100">AVERAGE(M174:M176)</f>
        <v>805.89187917809443</v>
      </c>
      <c r="O177" s="132">
        <v>777</v>
      </c>
      <c r="P177" s="132">
        <v>626</v>
      </c>
      <c r="Q177" s="130">
        <f ca="1">VLOOKUP($B177,'Generated data'!$A$14:$J$23,9,FALSE)*(1+((RAND()*0.4)-0.2))</f>
        <v>203.09007811163727</v>
      </c>
      <c r="R177" s="130">
        <f ca="1">VLOOKUP($B177,'Generated data'!$A$14:$J$23,10,FALSE)*(1+((RAND()*0.4)-0.2))</f>
        <v>148.97664639497171</v>
      </c>
      <c r="S177" s="153"/>
      <c r="T177" s="144">
        <f ca="1">IF(Cockpit_monthly!$H$3=2,($V$5*($V$2+$V$3*(I177/$V$6)+$V$4*(M177/$V$7)))*'Generated data'!$B$6,$V$5*($V$2+$V$3*(I177/$V$6)+$V$4*(M177/$V$7)))</f>
        <v>136.94536565601953</v>
      </c>
      <c r="U177" s="144">
        <f t="shared" si="87"/>
        <v>110</v>
      </c>
      <c r="V177" s="144">
        <f t="shared" si="88"/>
        <v>230</v>
      </c>
      <c r="W177" s="144">
        <f t="shared" ca="1" si="89"/>
        <v>0.73058639078439569</v>
      </c>
      <c r="X177" s="143"/>
      <c r="Z177" s="46">
        <f t="shared" ca="1" si="84"/>
        <v>124.80244828622678</v>
      </c>
      <c r="AA177" s="46"/>
      <c r="AB177" s="46"/>
      <c r="AC177" s="46">
        <f t="shared" ca="1" si="90"/>
        <v>124.98915030077309</v>
      </c>
      <c r="AE177" s="46">
        <f t="shared" ca="1" si="85"/>
        <v>111.19599712868245</v>
      </c>
      <c r="AF177" s="46"/>
      <c r="AG177" s="46"/>
      <c r="AH177" s="46">
        <f t="shared" ca="1" si="91"/>
        <v>26.479954918121479</v>
      </c>
      <c r="AJ177" s="25"/>
      <c r="AK177" s="162">
        <f ca="1">IF(Cockpit_monthly!$H$3=2,($AM$5*($AM$2+$AM$3*(K177/$AM$6)+$AM$4*(N177/$AM$7)))*'Generated data'!$B$6,$AM$5*($AM$2+$AM$3*(K177/$AM$6)+$AM$4*(N177/$AM$7)))</f>
        <v>116.3682257443641</v>
      </c>
      <c r="AL177" s="162">
        <f t="shared" si="92"/>
        <v>110</v>
      </c>
      <c r="AM177" s="162">
        <f t="shared" si="93"/>
        <v>230</v>
      </c>
      <c r="AN177" s="162">
        <f t="shared" ca="1" si="94"/>
        <v>21.307726302439832</v>
      </c>
      <c r="AO177" s="161"/>
      <c r="AQ177" s="153"/>
      <c r="AR177" s="144">
        <f ca="1">IF(Cockpit_monthly!$H$3=2,($AS$5*($AS$2+$AS$3*(J177/$AS$6)+$AS$4*(M177/$AS$7)+$AU$2*Q177/$AU$5+$AU$3*(1-(R177/$AU$6))))*'Generated data'!$B$6,$AS$5*($AS$2+$AS$3*(J177/$AS$6)+$AS$4*(M177/$AS$7)+$AU$2*Q177/$AU$5+$AU$3*(1-(R177/$AU$6))))</f>
        <v>128.80014487087917</v>
      </c>
      <c r="AS177" s="144">
        <f t="shared" si="95"/>
        <v>110</v>
      </c>
      <c r="AT177" s="144">
        <f t="shared" si="96"/>
        <v>230</v>
      </c>
      <c r="AU177" s="144">
        <f t="shared" ca="1" si="97"/>
        <v>8.8758071759247628</v>
      </c>
      <c r="AV177" s="143"/>
    </row>
    <row r="178" spans="1:48">
      <c r="A178" s="131" t="str">
        <f t="shared" si="86"/>
        <v>Q3 2035</v>
      </c>
      <c r="B178" s="40">
        <v>2035</v>
      </c>
      <c r="C178" s="40">
        <v>3</v>
      </c>
      <c r="D178" s="40">
        <v>9</v>
      </c>
      <c r="E178" s="130">
        <f ca="1">IF(Cockpit_monthly!$H$3=2,(VLOOKUP(B178,'Generated data'!$A$14:$J$23,2,FALSE)*(1+((RAND()*0.4)-0.2)))*'Generated data'!$B$6,VLOOKUP(B178,'Generated data'!$A$14:$J$23,2,FALSE)*(1+((RAND()*0.4)-0.2)))</f>
        <v>146.58758288594012</v>
      </c>
      <c r="F178" s="130">
        <f ca="1">VLOOKUP(B178,'Generated data'!$A$14:$J$23,3,FALSE)*(1+((RAND()*0.4)-0.2))</f>
        <v>121.04285384087895</v>
      </c>
      <c r="G178" s="132">
        <v>143.16999999999999</v>
      </c>
      <c r="H178" s="130">
        <f ca="1">VLOOKUP($B178,'Generated data'!$A$14:$J$23,5,FALSE)*(1+((RAND()*0.4)-0.2))</f>
        <v>132.692659770696</v>
      </c>
      <c r="I178" s="130">
        <f ca="1">VLOOKUP($B178,'Generated data'!$A$14:$J$23,5,FALSE)*(1+((RAND()*0.4)-0.2))</f>
        <v>163.18353877991242</v>
      </c>
      <c r="J178" s="130">
        <f ca="1">VLOOKUP($B178,'Generated data'!$A$14:$J$23,7,FALSE)*(1+((RAND()*0.4)-0.2))</f>
        <v>258.43419975649783</v>
      </c>
      <c r="K178" s="129">
        <f t="shared" ca="1" si="98"/>
        <v>142.31187787644467</v>
      </c>
      <c r="L178" s="129">
        <f t="shared" ca="1" si="99"/>
        <v>283.25214681093121</v>
      </c>
      <c r="M178" s="130">
        <f ca="1">VLOOKUP($B178,'Generated data'!$A$14:$J$23,8,FALSE)*(1+((RAND()*0.4)-0.2))</f>
        <v>948.26703993617525</v>
      </c>
      <c r="N178" s="129">
        <f t="shared" ca="1" si="100"/>
        <v>917.68949364423713</v>
      </c>
      <c r="O178" s="132">
        <v>775.07</v>
      </c>
      <c r="P178" s="132">
        <v>624.07000000000005</v>
      </c>
      <c r="Q178" s="130">
        <f ca="1">VLOOKUP($B178,'Generated data'!$A$14:$J$23,9,FALSE)*(1+((RAND()*0.4)-0.2))</f>
        <v>197.39999592065405</v>
      </c>
      <c r="R178" s="130">
        <f ca="1">VLOOKUP($B178,'Generated data'!$A$14:$J$23,10,FALSE)*(1+((RAND()*0.4)-0.2))</f>
        <v>162.94953834943851</v>
      </c>
      <c r="S178" s="153"/>
      <c r="T178" s="144">
        <f ca="1">IF(Cockpit_monthly!$H$3=2,($V$5*($V$2+$V$3*(I178/$V$6)+$V$4*(M178/$V$7)))*'Generated data'!$B$6,$V$5*($V$2+$V$3*(I178/$V$6)+$V$4*(M178/$V$7)))</f>
        <v>132.53158765395352</v>
      </c>
      <c r="U178" s="144">
        <f t="shared" si="87"/>
        <v>110</v>
      </c>
      <c r="V178" s="144">
        <f t="shared" si="88"/>
        <v>230</v>
      </c>
      <c r="W178" s="144">
        <f t="shared" ca="1" si="89"/>
        <v>14.0559952319866</v>
      </c>
      <c r="X178" s="143"/>
      <c r="Z178" s="46">
        <f t="shared" ca="1" si="84"/>
        <v>123.88259369028546</v>
      </c>
      <c r="AA178" s="46"/>
      <c r="AB178" s="46"/>
      <c r="AC178" s="46">
        <f t="shared" ca="1" si="90"/>
        <v>134.55160606621237</v>
      </c>
      <c r="AE178" s="46">
        <f t="shared" ca="1" si="85"/>
        <v>110.93789463289518</v>
      </c>
      <c r="AF178" s="46"/>
      <c r="AG178" s="46"/>
      <c r="AH178" s="46">
        <f t="shared" ca="1" si="91"/>
        <v>35.649688253044943</v>
      </c>
      <c r="AJ178" s="25"/>
      <c r="AK178" s="162">
        <f ca="1">IF(Cockpit_monthly!$H$3=2,($AM$5*($AM$2+$AM$3*(K178/$AM$6)+$AM$4*(N178/$AM$7)))*'Generated data'!$B$6,$AM$5*($AM$2+$AM$3*(K178/$AM$6)+$AM$4*(N178/$AM$7)))</f>
        <v>120.23094314202623</v>
      </c>
      <c r="AL178" s="162">
        <f t="shared" si="92"/>
        <v>110</v>
      </c>
      <c r="AM178" s="162">
        <f t="shared" si="93"/>
        <v>230</v>
      </c>
      <c r="AN178" s="162">
        <f t="shared" ca="1" si="94"/>
        <v>26.356639743913888</v>
      </c>
      <c r="AO178" s="161"/>
      <c r="AQ178" s="153"/>
      <c r="AR178" s="144">
        <f ca="1">IF(Cockpit_monthly!$H$3=2,($AS$5*($AS$2+$AS$3*(J178/$AS$6)+$AS$4*(M178/$AS$7)+$AU$2*Q178/$AU$5+$AU$3*(1-(R178/$AU$6))))*'Generated data'!$B$6,$AS$5*($AS$2+$AS$3*(J178/$AS$6)+$AS$4*(M178/$AS$7)+$AU$2*Q178/$AU$5+$AU$3*(1-(R178/$AU$6))))</f>
        <v>123.62446634167718</v>
      </c>
      <c r="AS178" s="144">
        <f t="shared" si="95"/>
        <v>110</v>
      </c>
      <c r="AT178" s="144">
        <f t="shared" si="96"/>
        <v>230</v>
      </c>
      <c r="AU178" s="144">
        <f t="shared" ca="1" si="97"/>
        <v>22.963116544262945</v>
      </c>
      <c r="AV178" s="143"/>
    </row>
    <row r="179" spans="1:48">
      <c r="A179" s="131" t="str">
        <f t="shared" si="86"/>
        <v>Q4 2035</v>
      </c>
      <c r="B179" s="40">
        <v>2035</v>
      </c>
      <c r="C179" s="40">
        <v>4</v>
      </c>
      <c r="D179" s="40">
        <v>10</v>
      </c>
      <c r="E179" s="130">
        <f ca="1">IF(Cockpit_monthly!$H$3=2,(VLOOKUP(B179,'Generated data'!$A$14:$J$23,2,FALSE)*(1+((RAND()*0.4)-0.2)))*'Generated data'!$B$6,VLOOKUP(B179,'Generated data'!$A$14:$J$23,2,FALSE)*(1+((RAND()*0.4)-0.2)))</f>
        <v>139.53380233634306</v>
      </c>
      <c r="F179" s="130">
        <f ca="1">VLOOKUP(B179,'Generated data'!$A$14:$J$23,3,FALSE)*(1+((RAND()*0.4)-0.2))</f>
        <v>118.74133998756534</v>
      </c>
      <c r="G179" s="132">
        <v>143.16999999999999</v>
      </c>
      <c r="H179" s="130">
        <f ca="1">VLOOKUP($B179,'Generated data'!$A$14:$J$23,5,FALSE)*(1+((RAND()*0.4)-0.2))</f>
        <v>114.05743811482007</v>
      </c>
      <c r="I179" s="130">
        <f ca="1">VLOOKUP($B179,'Generated data'!$A$14:$J$23,5,FALSE)*(1+((RAND()*0.4)-0.2))</f>
        <v>126.36691705572291</v>
      </c>
      <c r="J179" s="130">
        <f ca="1">VLOOKUP($B179,'Generated data'!$A$14:$J$23,7,FALSE)*(1+((RAND()*0.4)-0.2))</f>
        <v>263.00637643890087</v>
      </c>
      <c r="K179" s="129">
        <f t="shared" ca="1" si="98"/>
        <v>154.43427411018811</v>
      </c>
      <c r="L179" s="129">
        <f t="shared" ca="1" si="99"/>
        <v>263.93237735693003</v>
      </c>
      <c r="M179" s="130">
        <f ca="1">VLOOKUP($B179,'Generated data'!$A$14:$J$23,8,FALSE)*(1+((RAND()*0.4)-0.2))</f>
        <v>716.86133752896319</v>
      </c>
      <c r="N179" s="129">
        <f t="shared" ca="1" si="100"/>
        <v>995.99090543647344</v>
      </c>
      <c r="O179" s="132">
        <v>775</v>
      </c>
      <c r="P179" s="132">
        <v>624</v>
      </c>
      <c r="Q179" s="130">
        <f ca="1">VLOOKUP($B179,'Generated data'!$A$14:$J$23,9,FALSE)*(1+((RAND()*0.4)-0.2))</f>
        <v>153.77630036423949</v>
      </c>
      <c r="R179" s="130">
        <f ca="1">VLOOKUP($B179,'Generated data'!$A$14:$J$23,10,FALSE)*(1+((RAND()*0.4)-0.2))</f>
        <v>123.59986800796682</v>
      </c>
      <c r="S179" s="153"/>
      <c r="T179" s="144">
        <f ca="1">IF(Cockpit_monthly!$H$3=2,($V$5*($V$2+$V$3*(I179/$V$6)+$V$4*(M179/$V$7)))*'Generated data'!$B$6,$V$5*($V$2+$V$3*(I179/$V$6)+$V$4*(M179/$V$7)))</f>
        <v>119.23448414060478</v>
      </c>
      <c r="U179" s="144">
        <f t="shared" si="87"/>
        <v>110</v>
      </c>
      <c r="V179" s="144">
        <f t="shared" si="88"/>
        <v>230</v>
      </c>
      <c r="W179" s="144">
        <f t="shared" ca="1" si="89"/>
        <v>20.29931819573828</v>
      </c>
      <c r="X179" s="143"/>
      <c r="Z179" s="46">
        <f t="shared" ca="1" si="84"/>
        <v>114.53375586799119</v>
      </c>
      <c r="AA179" s="46"/>
      <c r="AB179" s="46"/>
      <c r="AC179" s="46">
        <f t="shared" ca="1" si="90"/>
        <v>148.47262057090967</v>
      </c>
      <c r="AE179" s="46">
        <f t="shared" ca="1" si="85"/>
        <v>108.91018043806476</v>
      </c>
      <c r="AF179" s="46"/>
      <c r="AG179" s="46"/>
      <c r="AH179" s="46">
        <f t="shared" ca="1" si="91"/>
        <v>30.623621898278302</v>
      </c>
      <c r="AJ179" s="25"/>
      <c r="AK179" s="162">
        <f ca="1">IF(Cockpit_monthly!$H$3=2,($AM$5*($AM$2+$AM$3*(K179/$AM$6)+$AM$4*(N179/$AM$7)))*'Generated data'!$B$6,$AM$5*($AM$2+$AM$3*(K179/$AM$6)+$AM$4*(N179/$AM$7)))</f>
        <v>122.97931542123374</v>
      </c>
      <c r="AL179" s="162">
        <f t="shared" si="92"/>
        <v>110</v>
      </c>
      <c r="AM179" s="162">
        <f t="shared" si="93"/>
        <v>230</v>
      </c>
      <c r="AN179" s="162">
        <f t="shared" ca="1" si="94"/>
        <v>16.554486915109322</v>
      </c>
      <c r="AO179" s="161"/>
      <c r="AQ179" s="153"/>
      <c r="AR179" s="144">
        <f ca="1">IF(Cockpit_monthly!$H$3=2,($AS$5*($AS$2+$AS$3*(J179/$AS$6)+$AS$4*(M179/$AS$7)+$AU$2*Q179/$AU$5+$AU$3*(1-(R179/$AU$6))))*'Generated data'!$B$6,$AS$5*($AS$2+$AS$3*(J179/$AS$6)+$AS$4*(M179/$AS$7)+$AU$2*Q179/$AU$5+$AU$3*(1-(R179/$AU$6))))</f>
        <v>115.25185313073131</v>
      </c>
      <c r="AS179" s="144">
        <f t="shared" si="95"/>
        <v>110</v>
      </c>
      <c r="AT179" s="144">
        <f t="shared" si="96"/>
        <v>230</v>
      </c>
      <c r="AU179" s="144">
        <f t="shared" ca="1" si="97"/>
        <v>24.281949205611753</v>
      </c>
      <c r="AV179" s="143"/>
    </row>
    <row r="180" spans="1:48">
      <c r="A180" s="131" t="str">
        <f t="shared" si="86"/>
        <v>Q4 2035</v>
      </c>
      <c r="B180" s="40">
        <v>2035</v>
      </c>
      <c r="C180" s="40">
        <v>4</v>
      </c>
      <c r="D180" s="40">
        <v>11</v>
      </c>
      <c r="E180" s="130">
        <f ca="1">IF(Cockpit_monthly!$H$3=2,(VLOOKUP(B180,'Generated data'!$A$14:$J$23,2,FALSE)*(1+((RAND()*0.4)-0.2)))*'Generated data'!$B$6,VLOOKUP(B180,'Generated data'!$A$14:$J$23,2,FALSE)*(1+((RAND()*0.4)-0.2)))</f>
        <v>119.1829427344537</v>
      </c>
      <c r="F180" s="130">
        <f ca="1">VLOOKUP(B180,'Generated data'!$A$14:$J$23,3,FALSE)*(1+((RAND()*0.4)-0.2))</f>
        <v>125.07497271827864</v>
      </c>
      <c r="G180" s="132">
        <v>143.16999999999999</v>
      </c>
      <c r="H180" s="130">
        <f ca="1">VLOOKUP($B180,'Generated data'!$A$14:$J$23,5,FALSE)*(1+((RAND()*0.4)-0.2))</f>
        <v>160.91083924640208</v>
      </c>
      <c r="I180" s="130">
        <f ca="1">VLOOKUP($B180,'Generated data'!$A$14:$J$23,5,FALSE)*(1+((RAND()*0.4)-0.2))</f>
        <v>127.63592035474592</v>
      </c>
      <c r="J180" s="130">
        <f ca="1">VLOOKUP($B180,'Generated data'!$A$14:$J$23,7,FALSE)*(1+((RAND()*0.4)-0.2))</f>
        <v>238.13088682961677</v>
      </c>
      <c r="K180" s="129">
        <f t="shared" ca="1" si="98"/>
        <v>152.00771030086307</v>
      </c>
      <c r="L180" s="129">
        <f t="shared" ca="1" si="99"/>
        <v>257.07739159413285</v>
      </c>
      <c r="M180" s="130">
        <f ca="1">VLOOKUP($B180,'Generated data'!$A$14:$J$23,8,FALSE)*(1+((RAND()*0.4)-0.2))</f>
        <v>945.14409269565351</v>
      </c>
      <c r="N180" s="129">
        <f t="shared" ca="1" si="100"/>
        <v>902.46109724048017</v>
      </c>
      <c r="O180" s="132">
        <v>777.07</v>
      </c>
      <c r="P180" s="132">
        <v>626.07000000000005</v>
      </c>
      <c r="Q180" s="130">
        <f ca="1">VLOOKUP($B180,'Generated data'!$A$14:$J$23,9,FALSE)*(1+((RAND()*0.4)-0.2))</f>
        <v>210.39117913461746</v>
      </c>
      <c r="R180" s="130">
        <f ca="1">VLOOKUP($B180,'Generated data'!$A$14:$J$23,10,FALSE)*(1+((RAND()*0.4)-0.2))</f>
        <v>146.99528634879775</v>
      </c>
      <c r="S180" s="153"/>
      <c r="T180" s="144">
        <f ca="1">IF(Cockpit_monthly!$H$3=2,($V$5*($V$2+$V$3*(I180/$V$6)+$V$4*(M180/$V$7)))*'Generated data'!$B$6,$V$5*($V$2+$V$3*(I180/$V$6)+$V$4*(M180/$V$7)))</f>
        <v>129.38630257016416</v>
      </c>
      <c r="U180" s="144">
        <f t="shared" si="87"/>
        <v>110</v>
      </c>
      <c r="V180" s="144">
        <f t="shared" si="88"/>
        <v>230</v>
      </c>
      <c r="W180" s="144">
        <f t="shared" ca="1" si="89"/>
        <v>-10.203359835710458</v>
      </c>
      <c r="X180" s="143"/>
      <c r="Z180" s="46">
        <f t="shared" ca="1" si="84"/>
        <v>114.94696747466628</v>
      </c>
      <c r="AA180" s="46"/>
      <c r="AB180" s="46"/>
      <c r="AC180" s="46">
        <f t="shared" ca="1" si="90"/>
        <v>123.18391935495049</v>
      </c>
      <c r="AE180" s="46">
        <f t="shared" ca="1" si="85"/>
        <v>109.06277561951102</v>
      </c>
      <c r="AF180" s="46"/>
      <c r="AG180" s="46"/>
      <c r="AH180" s="46">
        <f t="shared" ca="1" si="91"/>
        <v>10.120167114942689</v>
      </c>
      <c r="AJ180" s="25"/>
      <c r="AK180" s="162">
        <f ca="1">IF(Cockpit_monthly!$H$3=2,($AM$5*($AM$2+$AM$3*(K180/$AM$6)+$AM$4*(N180/$AM$7)))*'Generated data'!$B$6,$AM$5*($AM$2+$AM$3*(K180/$AM$6)+$AM$4*(N180/$AM$7)))</f>
        <v>120.71633501090206</v>
      </c>
      <c r="AL180" s="162">
        <f t="shared" si="92"/>
        <v>110</v>
      </c>
      <c r="AM180" s="162">
        <f t="shared" si="93"/>
        <v>230</v>
      </c>
      <c r="AN180" s="162">
        <f t="shared" ca="1" si="94"/>
        <v>-1.5333922764483532</v>
      </c>
      <c r="AO180" s="161"/>
      <c r="AQ180" s="153"/>
      <c r="AR180" s="144">
        <f ca="1">IF(Cockpit_monthly!$H$3=2,($AS$5*($AS$2+$AS$3*(J180/$AS$6)+$AS$4*(M180/$AS$7)+$AU$2*Q180/$AU$5+$AU$3*(1-(R180/$AU$6))))*'Generated data'!$B$6,$AS$5*($AS$2+$AS$3*(J180/$AS$6)+$AS$4*(M180/$AS$7)+$AU$2*Q180/$AU$5+$AU$3*(1-(R180/$AU$6))))</f>
        <v>124.48841342821908</v>
      </c>
      <c r="AS180" s="144">
        <f t="shared" si="95"/>
        <v>110</v>
      </c>
      <c r="AT180" s="144">
        <f t="shared" si="96"/>
        <v>230</v>
      </c>
      <c r="AU180" s="144">
        <f t="shared" ca="1" si="97"/>
        <v>-5.3054706937653719</v>
      </c>
      <c r="AV180" s="143"/>
    </row>
    <row r="181" spans="1:48">
      <c r="A181" s="131" t="str">
        <f t="shared" si="86"/>
        <v>Q4 2035</v>
      </c>
      <c r="B181" s="40">
        <v>2035</v>
      </c>
      <c r="C181" s="40">
        <v>4</v>
      </c>
      <c r="D181" s="40">
        <v>12</v>
      </c>
      <c r="E181" s="130">
        <f ca="1">IF(Cockpit_monthly!$H$3=2,(VLOOKUP(B181,'Generated data'!$A$14:$J$23,2,FALSE)*(1+((RAND()*0.4)-0.2)))*'Generated data'!$B$6,VLOOKUP(B181,'Generated data'!$A$14:$J$23,2,FALSE)*(1+((RAND()*0.4)-0.2)))</f>
        <v>115.3018451159133</v>
      </c>
      <c r="F181" s="130">
        <f ca="1">VLOOKUP(B181,'Generated data'!$A$14:$J$23,3,FALSE)*(1+((RAND()*0.4)-0.2))</f>
        <v>95.410594885059055</v>
      </c>
      <c r="G181" s="132">
        <v>143.16999999999999</v>
      </c>
      <c r="H181" s="130">
        <f ca="1">VLOOKUP($B181,'Generated data'!$A$14:$J$23,5,FALSE)*(1+((RAND()*0.4)-0.2))</f>
        <v>131.35694615131018</v>
      </c>
      <c r="I181" s="130">
        <f ca="1">VLOOKUP($B181,'Generated data'!$A$14:$J$23,5,FALSE)*(1+((RAND()*0.4)-0.2))</f>
        <v>145.22176732505341</v>
      </c>
      <c r="J181" s="130">
        <f ca="1">VLOOKUP($B181,'Generated data'!$A$14:$J$23,7,FALSE)*(1+((RAND()*0.4)-0.2))</f>
        <v>339.25537209468587</v>
      </c>
      <c r="K181" s="129">
        <f t="shared" ca="1" si="98"/>
        <v>139.06212539679373</v>
      </c>
      <c r="L181" s="129">
        <f t="shared" ca="1" si="99"/>
        <v>253.19048767500519</v>
      </c>
      <c r="M181" s="130">
        <f ca="1">VLOOKUP($B181,'Generated data'!$A$14:$J$23,8,FALSE)*(1+((RAND()*0.4)-0.2))</f>
        <v>1032.2605765833998</v>
      </c>
      <c r="N181" s="129">
        <f t="shared" ca="1" si="100"/>
        <v>870.09082338693054</v>
      </c>
      <c r="O181" s="132">
        <v>781</v>
      </c>
      <c r="P181" s="132">
        <v>630</v>
      </c>
      <c r="Q181" s="130">
        <f ca="1">VLOOKUP($B181,'Generated data'!$A$14:$J$23,9,FALSE)*(1+((RAND()*0.4)-0.2))</f>
        <v>198.67838812541771</v>
      </c>
      <c r="R181" s="130">
        <f ca="1">VLOOKUP($B181,'Generated data'!$A$14:$J$23,10,FALSE)*(1+((RAND()*0.4)-0.2))</f>
        <v>134.83713126514456</v>
      </c>
      <c r="S181" s="153"/>
      <c r="T181" s="144">
        <f ca="1">IF(Cockpit_monthly!$H$3=2,($V$5*($V$2+$V$3*(I181/$V$6)+$V$4*(M181/$V$7)))*'Generated data'!$B$6,$V$5*($V$2+$V$3*(I181/$V$6)+$V$4*(M181/$V$7)))</f>
        <v>134.70746106640487</v>
      </c>
      <c r="U181" s="144">
        <f t="shared" si="87"/>
        <v>110</v>
      </c>
      <c r="V181" s="144">
        <f t="shared" si="88"/>
        <v>230</v>
      </c>
      <c r="W181" s="144">
        <f t="shared" ca="1" si="89"/>
        <v>-19.40561595049158</v>
      </c>
      <c r="X181" s="143"/>
      <c r="Z181" s="46">
        <f t="shared" ca="1" si="84"/>
        <v>119.58398709020585</v>
      </c>
      <c r="AA181" s="46"/>
      <c r="AB181" s="46"/>
      <c r="AC181" s="46">
        <f t="shared" ca="1" si="90"/>
        <v>219.67138500448002</v>
      </c>
      <c r="AE181" s="46">
        <f t="shared" ca="1" si="85"/>
        <v>110.18719720287793</v>
      </c>
      <c r="AF181" s="46"/>
      <c r="AG181" s="46"/>
      <c r="AH181" s="46">
        <f t="shared" ca="1" si="91"/>
        <v>5.1146479130353697</v>
      </c>
      <c r="AJ181" s="25"/>
      <c r="AK181" s="162">
        <f ca="1">IF(Cockpit_monthly!$H$3=2,($AM$5*($AM$2+$AM$3*(K181/$AM$6)+$AM$4*(N181/$AM$7)))*'Generated data'!$B$6,$AM$5*($AM$2+$AM$3*(K181/$AM$6)+$AM$4*(N181/$AM$7)))</f>
        <v>118.90879334039504</v>
      </c>
      <c r="AL181" s="162">
        <f t="shared" si="92"/>
        <v>110</v>
      </c>
      <c r="AM181" s="162">
        <f t="shared" si="93"/>
        <v>230</v>
      </c>
      <c r="AN181" s="162">
        <f t="shared" ca="1" si="94"/>
        <v>-3.6069482244817408</v>
      </c>
      <c r="AO181" s="161"/>
      <c r="AQ181" s="153"/>
      <c r="AR181" s="144">
        <f ca="1">IF(Cockpit_monthly!$H$3=2,($AS$5*($AS$2+$AS$3*(J181/$AS$6)+$AS$4*(M181/$AS$7)+$AU$2*Q181/$AU$5+$AU$3*(1-(R181/$AU$6))))*'Generated data'!$B$6,$AS$5*($AS$2+$AS$3*(J181/$AS$6)+$AS$4*(M181/$AS$7)+$AU$2*Q181/$AU$5+$AU$3*(1-(R181/$AU$6))))</f>
        <v>133.16850393418932</v>
      </c>
      <c r="AS181" s="144">
        <f t="shared" si="95"/>
        <v>110</v>
      </c>
      <c r="AT181" s="144">
        <f t="shared" si="96"/>
        <v>230</v>
      </c>
      <c r="AU181" s="144">
        <f t="shared" ca="1" si="97"/>
        <v>-17.866658818276022</v>
      </c>
      <c r="AV181" s="143"/>
    </row>
    <row r="182" spans="1:48">
      <c r="A182" s="138"/>
      <c r="P182" s="90"/>
      <c r="Q182" s="123"/>
      <c r="R182" s="123"/>
      <c r="S182" s="152"/>
      <c r="T182" s="143"/>
      <c r="U182" s="143"/>
      <c r="V182" s="152"/>
      <c r="W182" s="143"/>
      <c r="X182" s="143"/>
      <c r="Z182" s="128"/>
      <c r="AA182" s="59"/>
      <c r="AB182" s="59"/>
      <c r="AC182" s="128"/>
      <c r="AE182" s="128"/>
      <c r="AF182" s="59"/>
      <c r="AG182" s="59"/>
      <c r="AH182" s="128"/>
      <c r="AJ182" s="170"/>
      <c r="AK182" s="161"/>
      <c r="AL182" s="161"/>
      <c r="AM182" s="170"/>
      <c r="AN182" s="161"/>
      <c r="AO182" s="161"/>
      <c r="AQ182" s="152"/>
      <c r="AR182" s="143"/>
      <c r="AS182" s="143"/>
      <c r="AT182" s="152"/>
      <c r="AU182" s="143"/>
      <c r="AV182" s="143"/>
    </row>
    <row r="183" spans="1:48">
      <c r="A183" s="124"/>
      <c r="S183" s="154"/>
      <c r="T183" s="154"/>
      <c r="U183" s="154"/>
      <c r="V183" s="153"/>
      <c r="W183" s="153"/>
      <c r="X183" s="153"/>
      <c r="AJ183" s="25"/>
      <c r="AK183" s="25"/>
      <c r="AL183" s="25"/>
      <c r="AM183" s="25"/>
      <c r="AN183" s="25"/>
      <c r="AO183" s="25"/>
      <c r="AQ183" s="153"/>
      <c r="AR183" s="153"/>
      <c r="AS183" s="153"/>
      <c r="AT183" s="153"/>
      <c r="AU183" s="153"/>
      <c r="AV183" s="153"/>
    </row>
    <row r="184" spans="1:48">
      <c r="A184" s="216" t="s">
        <v>197</v>
      </c>
      <c r="S184" s="154"/>
      <c r="T184" s="154"/>
      <c r="U184" s="154"/>
      <c r="V184" s="153"/>
      <c r="W184" s="154"/>
      <c r="X184" s="154"/>
      <c r="Z184" s="48" t="s">
        <v>198</v>
      </c>
      <c r="AA184" s="48" t="s">
        <v>221</v>
      </c>
      <c r="AB184" s="48" t="s">
        <v>222</v>
      </c>
      <c r="AE184" s="48" t="s">
        <v>198</v>
      </c>
      <c r="AF184" s="48" t="s">
        <v>221</v>
      </c>
      <c r="AG184" s="48" t="s">
        <v>222</v>
      </c>
      <c r="AJ184" s="171"/>
      <c r="AK184" s="171"/>
      <c r="AL184" s="171"/>
      <c r="AM184" s="25"/>
      <c r="AN184" s="171"/>
      <c r="AO184" s="171"/>
      <c r="AQ184" s="154"/>
      <c r="AR184" s="154"/>
      <c r="AS184" s="154"/>
      <c r="AT184" s="153"/>
      <c r="AU184" s="154"/>
      <c r="AV184" s="154"/>
    </row>
    <row r="185" spans="1:48">
      <c r="A185" s="45" t="s">
        <v>91</v>
      </c>
      <c r="B185" s="45" t="s">
        <v>15</v>
      </c>
      <c r="C185" s="45" t="s">
        <v>16</v>
      </c>
      <c r="D185" s="45" t="s">
        <v>17</v>
      </c>
      <c r="E185" s="45" t="s">
        <v>29</v>
      </c>
      <c r="F185" s="45" t="s">
        <v>188</v>
      </c>
      <c r="G185" s="45" t="s">
        <v>189</v>
      </c>
      <c r="H185" s="45" t="s">
        <v>190</v>
      </c>
      <c r="I185" s="45" t="s">
        <v>181</v>
      </c>
      <c r="J185" s="45" t="s">
        <v>183</v>
      </c>
      <c r="K185" s="45" t="s">
        <v>182</v>
      </c>
      <c r="L185" s="45" t="s">
        <v>184</v>
      </c>
      <c r="M185" s="45" t="s">
        <v>185</v>
      </c>
      <c r="N185" s="45" t="s">
        <v>203</v>
      </c>
      <c r="O185" s="45" t="s">
        <v>186</v>
      </c>
      <c r="P185" s="45" t="s">
        <v>187</v>
      </c>
      <c r="Q185" s="45" t="s">
        <v>263</v>
      </c>
      <c r="R185" s="45" t="s">
        <v>264</v>
      </c>
      <c r="S185" s="198" t="s">
        <v>233</v>
      </c>
      <c r="T185" s="198" t="s">
        <v>221</v>
      </c>
      <c r="U185" s="198" t="s">
        <v>222</v>
      </c>
      <c r="V185" s="198" t="s">
        <v>278</v>
      </c>
      <c r="W185" s="198" t="s">
        <v>40</v>
      </c>
      <c r="X185" s="198" t="s">
        <v>230</v>
      </c>
      <c r="Z185" s="43" t="s">
        <v>80</v>
      </c>
      <c r="AA185" s="43" t="s">
        <v>40</v>
      </c>
      <c r="AB185" s="43" t="s">
        <v>41</v>
      </c>
      <c r="AC185" s="44" t="s">
        <v>79</v>
      </c>
      <c r="AE185" s="43" t="s">
        <v>81</v>
      </c>
      <c r="AF185" s="43" t="s">
        <v>40</v>
      </c>
      <c r="AG185" s="43" t="s">
        <v>41</v>
      </c>
      <c r="AH185" s="44" t="s">
        <v>79</v>
      </c>
      <c r="AJ185" s="200" t="s">
        <v>233</v>
      </c>
      <c r="AK185" s="200" t="s">
        <v>221</v>
      </c>
      <c r="AL185" s="200" t="s">
        <v>222</v>
      </c>
      <c r="AM185" s="200" t="s">
        <v>278</v>
      </c>
      <c r="AN185" s="200" t="s">
        <v>40</v>
      </c>
      <c r="AO185" s="200" t="s">
        <v>230</v>
      </c>
      <c r="AQ185" s="198" t="s">
        <v>233</v>
      </c>
      <c r="AR185" s="198" t="s">
        <v>221</v>
      </c>
      <c r="AS185" s="198" t="s">
        <v>222</v>
      </c>
      <c r="AT185" s="198" t="s">
        <v>278</v>
      </c>
      <c r="AU185" s="198" t="s">
        <v>40</v>
      </c>
      <c r="AV185" s="198" t="s">
        <v>230</v>
      </c>
    </row>
    <row r="186" spans="1:48">
      <c r="A186" s="131" t="str">
        <f t="shared" ref="A186:A217" si="101">_xlfn.CONCAT("Q",C186," ",B186)</f>
        <v>Q1 2022</v>
      </c>
      <c r="B186" s="20">
        <v>2022</v>
      </c>
      <c r="C186" s="20">
        <v>1</v>
      </c>
      <c r="E186" s="2">
        <f t="shared" ref="E186:R195" ca="1" si="102">SUMPRODUCT(($A$14:$A$181=$A186)*(E$14:E$181))/SUMPRODUCT(($A$14:$A$181=$A186)*1)</f>
        <v>239.85555555555536</v>
      </c>
      <c r="F186" s="2">
        <f t="shared" ca="1" si="102"/>
        <v>234.44444444444446</v>
      </c>
      <c r="G186" s="2">
        <f t="shared" ca="1" si="102"/>
        <v>148.40555555555557</v>
      </c>
      <c r="H186" s="2">
        <f t="shared" ca="1" si="102"/>
        <v>192.91666666666666</v>
      </c>
      <c r="I186" s="2">
        <f t="shared" ca="1" si="102"/>
        <v>386.36666666666662</v>
      </c>
      <c r="J186" s="2">
        <f t="shared" ca="1" si="102"/>
        <v>313.66666666666669</v>
      </c>
      <c r="K186" s="2">
        <f t="shared" ca="1" si="102"/>
        <v>386.36666666666662</v>
      </c>
      <c r="L186" s="2">
        <f t="shared" ca="1" si="102"/>
        <v>313.66666666666669</v>
      </c>
      <c r="M186" s="2">
        <f t="shared" ca="1" si="102"/>
        <v>968.4666666666667</v>
      </c>
      <c r="N186" s="2">
        <f t="shared" ca="1" si="102"/>
        <v>968.4666666666667</v>
      </c>
      <c r="O186" s="2">
        <f t="shared" si="102"/>
        <v>994.16666666666663</v>
      </c>
      <c r="P186" s="2">
        <f t="shared" si="102"/>
        <v>790.36666666666667</v>
      </c>
      <c r="Q186" s="2">
        <f t="shared" ca="1" si="102"/>
        <v>189.86666666666667</v>
      </c>
      <c r="R186" s="2">
        <f t="shared" ca="1" si="102"/>
        <v>121.10000000000001</v>
      </c>
      <c r="S186" s="155">
        <f t="shared" ref="S186:S217" ca="1" si="103">SUMPRODUCT(($A$14:$A$181=$A186)*(T$14:T$181))/SUMPRODUCT(($A$14:$A$181=$A186)*1)</f>
        <v>152.30509743589747</v>
      </c>
      <c r="T186" s="156">
        <f t="shared" ref="T186:T217" ca="1" si="104">S186*750000*V$8/4</f>
        <v>28557205.769230776</v>
      </c>
      <c r="U186" s="203">
        <f t="shared" ref="U186:U217" ca="1" si="105">$E186*750000*V$8/4</f>
        <v>44972916.666666627</v>
      </c>
      <c r="V186" s="156">
        <f t="shared" ref="V186:V217" ca="1" si="106">U186-T186</f>
        <v>16415710.897435851</v>
      </c>
      <c r="W186" s="156">
        <f>IF(Cockpit_monthly!$H$3=2,($V$10)*'Generated data'!$B$6,$V$10)</f>
        <v>110</v>
      </c>
      <c r="X186" s="156">
        <f>IF(Cockpit_monthly!$H$3=2,($V$11)*'Generated data'!$B$6,$V$11)</f>
        <v>230</v>
      </c>
      <c r="Z186" s="2">
        <f t="shared" ref="Z186:Z201" si="107">SUMPRODUCT(($A$14:$A$61=$A186)*(Z$14:Z$61))/SUMPRODUCT(($A$14:$A$61=$A186)*1)</f>
        <v>195.69022564102565</v>
      </c>
      <c r="AA186" s="65">
        <f t="shared" ref="AA186:AA201" si="108">Z186*750000*AB$8/4</f>
        <v>36691917.307692312</v>
      </c>
      <c r="AB186" s="40">
        <f t="shared" ref="AB186:AB201" ca="1" si="109">$E186*750000*AB$8/4</f>
        <v>44972916.666666627</v>
      </c>
      <c r="AC186" s="65">
        <f t="shared" ref="AC186:AC201" ca="1" si="110">AB186-AA186</f>
        <v>8280999.3589743152</v>
      </c>
      <c r="AE186" s="2">
        <f t="shared" ref="AE186:AE201" si="111">SUMPRODUCT(($A$14:$A$61=$A186)*(AE$14:AE$61))/SUMPRODUCT(($A$14:$A$61=$A186)*1)</f>
        <v>136.98883333333333</v>
      </c>
      <c r="AF186" s="65">
        <f t="shared" ref="AF186:AF201" si="112">AE186*750000*AG$8/4</f>
        <v>25685406.25</v>
      </c>
      <c r="AG186" s="40">
        <f t="shared" ref="AG186:AG201" ca="1" si="113">$E186*750000*AG$8/4</f>
        <v>44972916.666666627</v>
      </c>
      <c r="AH186" s="65">
        <f t="shared" ref="AH186:AH201" ca="1" si="114">AG186-AF186</f>
        <v>19287510.416666627</v>
      </c>
      <c r="AJ186" s="172">
        <f t="shared" ref="AJ186:AJ217" ca="1" si="115">SUMPRODUCT(($A$14:$A$181=$A186)*(AK$14:AK$181))/SUMPRODUCT(($A$14:$A$181=$A186)*1)</f>
        <v>141.99883076923078</v>
      </c>
      <c r="AK186" s="172">
        <f t="shared" ref="AK186:AK217" ca="1" si="116">AJ186*750000*AM$8/4</f>
        <v>26624780.769230772</v>
      </c>
      <c r="AL186" s="208">
        <f t="shared" ref="AL186:AL217" ca="1" si="117">$E186*750000*AM$8/4</f>
        <v>44972916.666666627</v>
      </c>
      <c r="AM186" s="173">
        <f t="shared" ref="AM186:AM217" ca="1" si="118">AL186-AK186</f>
        <v>18348135.897435855</v>
      </c>
      <c r="AN186" s="173">
        <f>IF(Cockpit_monthly!$H$3=2,($AM$10)*'Generated data'!$B$6,$AM$10)</f>
        <v>110</v>
      </c>
      <c r="AO186" s="173">
        <f>IF(Cockpit_monthly!$H$3=2,($AM$11)*'Generated data'!$B$6,$AM$11)</f>
        <v>230</v>
      </c>
      <c r="AQ186" s="155">
        <f t="shared" ref="AQ186:AQ217" ca="1" si="119">SUMPRODUCT(($A$14:$A$181=$A186)*(AR$14:AR$181))/SUMPRODUCT(($A$14:$A$181=$A186)*1)</f>
        <v>130.09517069597072</v>
      </c>
      <c r="AR186" s="155">
        <f t="shared" ref="AR186:AR217" ca="1" si="120">AQ186*750000*AS$8/4</f>
        <v>24392844.505494509</v>
      </c>
      <c r="AS186" s="203">
        <f t="shared" ref="AS186:AS217" ca="1" si="121">$E186*750000*AS$8/4</f>
        <v>44972916.666666627</v>
      </c>
      <c r="AT186" s="156">
        <f t="shared" ref="AT186:AT217" ca="1" si="122">AS186-AR186</f>
        <v>20580072.161172118</v>
      </c>
      <c r="AU186" s="156">
        <f>IF(Cockpit_monthly!$H$3=2,($AS$10)*'Generated data'!$B$6,$AS$10)</f>
        <v>110</v>
      </c>
      <c r="AV186" s="156">
        <f>IF(Cockpit_monthly!$H$3=2,($AS$11)*'Generated data'!$B$6,$AS$11)</f>
        <v>230</v>
      </c>
    </row>
    <row r="187" spans="1:48">
      <c r="A187" s="131" t="str">
        <f t="shared" si="101"/>
        <v>Q2 2022</v>
      </c>
      <c r="B187" s="20">
        <v>2022</v>
      </c>
      <c r="C187" s="20">
        <v>2</v>
      </c>
      <c r="E187" s="2">
        <f t="shared" ca="1" si="102"/>
        <v>259.44444444444434</v>
      </c>
      <c r="F187" s="2">
        <f t="shared" ca="1" si="102"/>
        <v>236.62222222222223</v>
      </c>
      <c r="G187" s="2">
        <f t="shared" ca="1" si="102"/>
        <v>169.13888888888889</v>
      </c>
      <c r="H187" s="2">
        <f t="shared" ca="1" si="102"/>
        <v>210.01</v>
      </c>
      <c r="I187" s="2">
        <f t="shared" ca="1" si="102"/>
        <v>523.80000000000007</v>
      </c>
      <c r="J187" s="2">
        <f t="shared" ca="1" si="102"/>
        <v>440</v>
      </c>
      <c r="K187" s="2">
        <f t="shared" ca="1" si="102"/>
        <v>444.11666666666662</v>
      </c>
      <c r="L187" s="2">
        <f t="shared" ca="1" si="102"/>
        <v>358.22222222222223</v>
      </c>
      <c r="M187" s="2">
        <f t="shared" ca="1" si="102"/>
        <v>1207.6666666666667</v>
      </c>
      <c r="N187" s="2">
        <f t="shared" ca="1" si="102"/>
        <v>1082.2722222222221</v>
      </c>
      <c r="O187" s="2">
        <f t="shared" si="102"/>
        <v>1201</v>
      </c>
      <c r="P187" s="2">
        <f t="shared" si="102"/>
        <v>1013.8333333333334</v>
      </c>
      <c r="Q187" s="2">
        <f t="shared" ca="1" si="102"/>
        <v>169.26666666666668</v>
      </c>
      <c r="R187" s="2">
        <f t="shared" ca="1" si="102"/>
        <v>113.66666666666667</v>
      </c>
      <c r="S187" s="155">
        <f t="shared" ca="1" si="103"/>
        <v>174.45887179487178</v>
      </c>
      <c r="T187" s="156">
        <f t="shared" ca="1" si="104"/>
        <v>32711038.46153846</v>
      </c>
      <c r="U187" s="203">
        <f t="shared" ca="1" si="105"/>
        <v>48645833.333333313</v>
      </c>
      <c r="V187" s="156">
        <f t="shared" ca="1" si="106"/>
        <v>15934794.871794853</v>
      </c>
      <c r="W187" s="156">
        <f>IF(Cockpit_monthly!$H$3=2,($V$10)*'Generated data'!$B$6,$V$10)</f>
        <v>110</v>
      </c>
      <c r="X187" s="156">
        <f>IF(Cockpit_monthly!$H$3=2,($V$11)*'Generated data'!$B$6,$V$11)</f>
        <v>230</v>
      </c>
      <c r="Z187" s="2">
        <f t="shared" si="107"/>
        <v>241.10194871794872</v>
      </c>
      <c r="AA187" s="65">
        <f t="shared" si="108"/>
        <v>45206615.384615384</v>
      </c>
      <c r="AB187" s="40">
        <f t="shared" ca="1" si="109"/>
        <v>48645833.333333313</v>
      </c>
      <c r="AC187" s="65">
        <f t="shared" ca="1" si="110"/>
        <v>3439217.9487179294</v>
      </c>
      <c r="AE187" s="2">
        <f t="shared" si="111"/>
        <v>154.11566666666667</v>
      </c>
      <c r="AF187" s="65">
        <f t="shared" si="112"/>
        <v>28896687.5</v>
      </c>
      <c r="AG187" s="40">
        <f t="shared" ca="1" si="113"/>
        <v>48645833.333333313</v>
      </c>
      <c r="AH187" s="65">
        <f t="shared" ca="1" si="114"/>
        <v>19749145.833333313</v>
      </c>
      <c r="AJ187" s="172">
        <f t="shared" ca="1" si="115"/>
        <v>149.38909145299147</v>
      </c>
      <c r="AK187" s="172">
        <f t="shared" ca="1" si="116"/>
        <v>28010454.6474359</v>
      </c>
      <c r="AL187" s="208">
        <f t="shared" ca="1" si="117"/>
        <v>48645833.333333313</v>
      </c>
      <c r="AM187" s="173">
        <f t="shared" ca="1" si="118"/>
        <v>20635378.685897414</v>
      </c>
      <c r="AN187" s="173">
        <f>IF(Cockpit_monthly!$H$3=2,($AM$10)*'Generated data'!$B$6,$AM$10)</f>
        <v>110</v>
      </c>
      <c r="AO187" s="173">
        <f>IF(Cockpit_monthly!$H$3=2,($AM$11)*'Generated data'!$B$6,$AM$11)</f>
        <v>230</v>
      </c>
      <c r="AQ187" s="155">
        <f t="shared" ca="1" si="119"/>
        <v>145.78453113553113</v>
      </c>
      <c r="AR187" s="155">
        <f t="shared" ca="1" si="120"/>
        <v>27334599.587912086</v>
      </c>
      <c r="AS187" s="203">
        <f t="shared" ca="1" si="121"/>
        <v>48645833.333333313</v>
      </c>
      <c r="AT187" s="156">
        <f t="shared" ca="1" si="122"/>
        <v>21311233.745421227</v>
      </c>
      <c r="AU187" s="156">
        <f>IF(Cockpit_monthly!$H$3=2,($AS$10)*'Generated data'!$B$6,$AS$10)</f>
        <v>110</v>
      </c>
      <c r="AV187" s="156">
        <f>IF(Cockpit_monthly!$H$3=2,($AS$11)*'Generated data'!$B$6,$AS$11)</f>
        <v>230</v>
      </c>
    </row>
    <row r="188" spans="1:48">
      <c r="A188" s="131" t="str">
        <f t="shared" si="101"/>
        <v>Q3 2022</v>
      </c>
      <c r="B188" s="20">
        <v>2022</v>
      </c>
      <c r="C188" s="20">
        <v>3</v>
      </c>
      <c r="E188" s="2">
        <f t="shared" ca="1" si="102"/>
        <v>261.62222222222232</v>
      </c>
      <c r="F188" s="2">
        <f t="shared" ca="1" si="102"/>
        <v>163.14444444444447</v>
      </c>
      <c r="G188" s="2">
        <f t="shared" ca="1" si="102"/>
        <v>149.63333333333333</v>
      </c>
      <c r="H188" s="2">
        <f t="shared" ca="1" si="102"/>
        <v>142.31999999999996</v>
      </c>
      <c r="I188" s="2">
        <f t="shared" ca="1" si="102"/>
        <v>189.93333333333331</v>
      </c>
      <c r="J188" s="2">
        <f t="shared" ca="1" si="102"/>
        <v>289.33333333333331</v>
      </c>
      <c r="K188" s="2">
        <f t="shared" ca="1" si="102"/>
        <v>433.55</v>
      </c>
      <c r="L188" s="2">
        <f t="shared" ca="1" si="102"/>
        <v>418.91666666666669</v>
      </c>
      <c r="M188" s="2">
        <f t="shared" ca="1" si="102"/>
        <v>922.41666666666663</v>
      </c>
      <c r="N188" s="2">
        <f t="shared" ca="1" si="102"/>
        <v>1113.75</v>
      </c>
      <c r="O188" s="2">
        <f t="shared" si="102"/>
        <v>939.83333333333337</v>
      </c>
      <c r="P188" s="2">
        <f t="shared" si="102"/>
        <v>839.86666666666667</v>
      </c>
      <c r="Q188" s="2">
        <f t="shared" ca="1" si="102"/>
        <v>157.29999999999998</v>
      </c>
      <c r="R188" s="2">
        <f t="shared" ca="1" si="102"/>
        <v>108.7</v>
      </c>
      <c r="S188" s="155">
        <f t="shared" ca="1" si="103"/>
        <v>133.65761538461538</v>
      </c>
      <c r="T188" s="156">
        <f t="shared" ca="1" si="104"/>
        <v>25060802.884615384</v>
      </c>
      <c r="U188" s="203">
        <f t="shared" ca="1" si="105"/>
        <v>49054166.666666687</v>
      </c>
      <c r="V188" s="156">
        <f t="shared" ca="1" si="106"/>
        <v>23993363.782051302</v>
      </c>
      <c r="W188" s="156">
        <f>IF(Cockpit_monthly!$H$3=2,($V$10)*'Generated data'!$B$6,$V$10)</f>
        <v>110</v>
      </c>
      <c r="X188" s="156">
        <f>IF(Cockpit_monthly!$H$3=2,($V$11)*'Generated data'!$B$6,$V$11)</f>
        <v>230</v>
      </c>
      <c r="Z188" s="2">
        <f t="shared" si="107"/>
        <v>143.80017948717949</v>
      </c>
      <c r="AA188" s="65">
        <f t="shared" si="108"/>
        <v>26962533.653846156</v>
      </c>
      <c r="AB188" s="40">
        <f t="shared" ca="1" si="109"/>
        <v>49054166.666666687</v>
      </c>
      <c r="AC188" s="65">
        <f t="shared" ca="1" si="110"/>
        <v>22091633.012820531</v>
      </c>
      <c r="AE188" s="2">
        <f t="shared" si="111"/>
        <v>124.343</v>
      </c>
      <c r="AF188" s="65">
        <f t="shared" si="112"/>
        <v>23314312.5</v>
      </c>
      <c r="AG188" s="40">
        <f t="shared" ca="1" si="113"/>
        <v>49054166.666666687</v>
      </c>
      <c r="AH188" s="65">
        <f t="shared" ca="1" si="114"/>
        <v>25739854.166666687</v>
      </c>
      <c r="AJ188" s="172">
        <f t="shared" ca="1" si="115"/>
        <v>149.1875</v>
      </c>
      <c r="AK188" s="172">
        <f t="shared" ca="1" si="116"/>
        <v>27972656.25</v>
      </c>
      <c r="AL188" s="208">
        <f t="shared" ca="1" si="117"/>
        <v>49054166.666666687</v>
      </c>
      <c r="AM188" s="173">
        <f t="shared" ca="1" si="118"/>
        <v>21081510.416666687</v>
      </c>
      <c r="AN188" s="173">
        <f>IF(Cockpit_monthly!$H$3=2,($AM$10)*'Generated data'!$B$6,$AM$10)</f>
        <v>110</v>
      </c>
      <c r="AO188" s="173">
        <f>IF(Cockpit_monthly!$H$3=2,($AM$11)*'Generated data'!$B$6,$AM$11)</f>
        <v>230</v>
      </c>
      <c r="AQ188" s="155">
        <f t="shared" ca="1" si="119"/>
        <v>126.80930952380953</v>
      </c>
      <c r="AR188" s="155">
        <f t="shared" ca="1" si="120"/>
        <v>23776745.535714287</v>
      </c>
      <c r="AS188" s="203">
        <f t="shared" ca="1" si="121"/>
        <v>49054166.666666687</v>
      </c>
      <c r="AT188" s="156">
        <f t="shared" ca="1" si="122"/>
        <v>25277421.130952399</v>
      </c>
      <c r="AU188" s="156">
        <f>IF(Cockpit_monthly!$H$3=2,($AS$10)*'Generated data'!$B$6,$AS$10)</f>
        <v>110</v>
      </c>
      <c r="AV188" s="156">
        <f>IF(Cockpit_monthly!$H$3=2,($AS$11)*'Generated data'!$B$6,$AS$11)</f>
        <v>230</v>
      </c>
    </row>
    <row r="189" spans="1:48">
      <c r="A189" s="131" t="str">
        <f t="shared" si="101"/>
        <v>Q4 2022</v>
      </c>
      <c r="B189" s="20">
        <v>2022</v>
      </c>
      <c r="C189" s="20">
        <v>4</v>
      </c>
      <c r="E189" s="2">
        <f t="shared" ca="1" si="102"/>
        <v>188.14444444444436</v>
      </c>
      <c r="F189" s="2">
        <f t="shared" ca="1" si="102"/>
        <v>63.622222222222213</v>
      </c>
      <c r="G189" s="2">
        <f t="shared" ca="1" si="102"/>
        <v>101</v>
      </c>
      <c r="H189" s="2">
        <f t="shared" ca="1" si="102"/>
        <v>92.483333333333334</v>
      </c>
      <c r="I189" s="2">
        <f t="shared" ca="1" si="102"/>
        <v>186.41666666666666</v>
      </c>
      <c r="J189" s="2">
        <f t="shared" ca="1" si="102"/>
        <v>136.91666666666666</v>
      </c>
      <c r="K189" s="2">
        <f t="shared" ca="1" si="102"/>
        <v>164.35</v>
      </c>
      <c r="L189" s="2">
        <f t="shared" ca="1" si="102"/>
        <v>210.69444444444446</v>
      </c>
      <c r="M189" s="2">
        <f t="shared" ca="1" si="102"/>
        <v>760.91666666666663</v>
      </c>
      <c r="N189" s="2">
        <f t="shared" ca="1" si="102"/>
        <v>860.52777777777771</v>
      </c>
      <c r="O189" s="2">
        <f t="shared" si="102"/>
        <v>722.75</v>
      </c>
      <c r="P189" s="2">
        <f t="shared" si="102"/>
        <v>624.25</v>
      </c>
      <c r="Q189" s="2">
        <f t="shared" ca="1" si="102"/>
        <v>159.33333333333334</v>
      </c>
      <c r="R189" s="2">
        <f t="shared" ca="1" si="102"/>
        <v>109.39999999999999</v>
      </c>
      <c r="S189" s="155">
        <f t="shared" ca="1" si="103"/>
        <v>126.25405128205129</v>
      </c>
      <c r="T189" s="156">
        <f t="shared" ca="1" si="104"/>
        <v>23672634.615384616</v>
      </c>
      <c r="U189" s="203">
        <f t="shared" ca="1" si="105"/>
        <v>35277083.333333321</v>
      </c>
      <c r="V189" s="156">
        <f t="shared" ca="1" si="106"/>
        <v>11604448.717948705</v>
      </c>
      <c r="W189" s="156">
        <f>IF(Cockpit_monthly!$H$3=2,($V$10)*'Generated data'!$B$6,$V$10)</f>
        <v>110</v>
      </c>
      <c r="X189" s="156">
        <f>IF(Cockpit_monthly!$H$3=2,($V$11)*'Generated data'!$B$6,$V$11)</f>
        <v>230</v>
      </c>
      <c r="Z189" s="2">
        <f t="shared" si="107"/>
        <v>135.80148717948717</v>
      </c>
      <c r="AA189" s="65">
        <f t="shared" si="108"/>
        <v>25462778.846153844</v>
      </c>
      <c r="AB189" s="40">
        <f t="shared" ca="1" si="109"/>
        <v>35277083.333333321</v>
      </c>
      <c r="AC189" s="65">
        <f t="shared" ca="1" si="110"/>
        <v>9814304.4871794768</v>
      </c>
      <c r="AE189" s="2">
        <f t="shared" si="111"/>
        <v>117.68958333333335</v>
      </c>
      <c r="AF189" s="65">
        <f t="shared" si="112"/>
        <v>22066796.875000004</v>
      </c>
      <c r="AG189" s="40">
        <f t="shared" ca="1" si="113"/>
        <v>35277083.333333321</v>
      </c>
      <c r="AH189" s="65">
        <f t="shared" ca="1" si="114"/>
        <v>13210286.458333317</v>
      </c>
      <c r="AJ189" s="172">
        <f t="shared" ca="1" si="115"/>
        <v>120.83814957264958</v>
      </c>
      <c r="AK189" s="172">
        <f t="shared" ca="1" si="116"/>
        <v>22657153.044871796</v>
      </c>
      <c r="AL189" s="208">
        <f t="shared" ca="1" si="117"/>
        <v>35277083.333333321</v>
      </c>
      <c r="AM189" s="173">
        <f t="shared" ca="1" si="118"/>
        <v>12619930.288461525</v>
      </c>
      <c r="AN189" s="173">
        <f>IF(Cockpit_monthly!$H$3=2,($AM$10)*'Generated data'!$B$6,$AM$10)</f>
        <v>110</v>
      </c>
      <c r="AO189" s="173">
        <f>IF(Cockpit_monthly!$H$3=2,($AM$11)*'Generated data'!$B$6,$AM$11)</f>
        <v>230</v>
      </c>
      <c r="AQ189" s="155">
        <f t="shared" ca="1" si="119"/>
        <v>113.27556227106226</v>
      </c>
      <c r="AR189" s="155">
        <f t="shared" ca="1" si="120"/>
        <v>21239167.925824173</v>
      </c>
      <c r="AS189" s="203">
        <f t="shared" ca="1" si="121"/>
        <v>35277083.333333321</v>
      </c>
      <c r="AT189" s="156">
        <f t="shared" ca="1" si="122"/>
        <v>14037915.407509148</v>
      </c>
      <c r="AU189" s="156">
        <f>IF(Cockpit_monthly!$H$3=2,($AS$10)*'Generated data'!$B$6,$AS$10)</f>
        <v>110</v>
      </c>
      <c r="AV189" s="156">
        <f>IF(Cockpit_monthly!$H$3=2,($AS$11)*'Generated data'!$B$6,$AS$11)</f>
        <v>230</v>
      </c>
    </row>
    <row r="190" spans="1:48">
      <c r="A190" s="131" t="str">
        <f t="shared" si="101"/>
        <v>Q1 2023</v>
      </c>
      <c r="B190" s="20">
        <v>2023</v>
      </c>
      <c r="C190" s="20">
        <v>1</v>
      </c>
      <c r="E190" s="2">
        <f t="shared" ca="1" si="102"/>
        <v>133.52362204724432</v>
      </c>
      <c r="F190" s="2">
        <f t="shared" ca="1" si="102"/>
        <v>50.24444444444444</v>
      </c>
      <c r="G190" s="2">
        <f t="shared" ca="1" si="102"/>
        <v>90.811111111111117</v>
      </c>
      <c r="H190" s="2">
        <f t="shared" ca="1" si="102"/>
        <v>85.703333333333333</v>
      </c>
      <c r="I190" s="2">
        <f t="shared" ca="1" si="102"/>
        <v>162.86666666666667</v>
      </c>
      <c r="J190" s="2">
        <f t="shared" ca="1" si="102"/>
        <v>177</v>
      </c>
      <c r="K190" s="2">
        <f t="shared" ca="1" si="102"/>
        <v>184.2222222222222</v>
      </c>
      <c r="L190" s="2">
        <f t="shared" ca="1" si="102"/>
        <v>147.63888888888889</v>
      </c>
      <c r="M190" s="2">
        <f t="shared" ca="1" si="102"/>
        <v>688.33333333333337</v>
      </c>
      <c r="N190" s="2">
        <f t="shared" ca="1" si="102"/>
        <v>741.6388888888888</v>
      </c>
      <c r="O190" s="2">
        <f t="shared" si="102"/>
        <v>669.44999999999993</v>
      </c>
      <c r="P190" s="2">
        <f t="shared" si="102"/>
        <v>556.83333333333337</v>
      </c>
      <c r="Q190" s="2">
        <f t="shared" ca="1" si="102"/>
        <v>141.39999999999998</v>
      </c>
      <c r="R190" s="2">
        <f t="shared" ca="1" si="102"/>
        <v>105.96666666666665</v>
      </c>
      <c r="S190" s="155">
        <f t="shared" ca="1" si="103"/>
        <v>121.06769230769231</v>
      </c>
      <c r="T190" s="156">
        <f t="shared" ca="1" si="104"/>
        <v>22700192.307692308</v>
      </c>
      <c r="U190" s="203">
        <f t="shared" ca="1" si="105"/>
        <v>25035679.133858308</v>
      </c>
      <c r="V190" s="156">
        <f t="shared" ca="1" si="106"/>
        <v>2335486.8261660002</v>
      </c>
      <c r="W190" s="156">
        <f>IF(Cockpit_monthly!$H$3=2,($V$10)*'Generated data'!$B$6,$V$10)</f>
        <v>110</v>
      </c>
      <c r="X190" s="156">
        <f>IF(Cockpit_monthly!$H$3=2,($V$11)*'Generated data'!$B$6,$V$11)</f>
        <v>230</v>
      </c>
      <c r="Z190" s="2">
        <f t="shared" si="107"/>
        <v>126.6297435897436</v>
      </c>
      <c r="AA190" s="65">
        <f t="shared" si="108"/>
        <v>23743076.923076924</v>
      </c>
      <c r="AB190" s="40">
        <f t="shared" ca="1" si="109"/>
        <v>25035679.133858308</v>
      </c>
      <c r="AC190" s="65">
        <f t="shared" ca="1" si="110"/>
        <v>1292602.2107813843</v>
      </c>
      <c r="AE190" s="2">
        <f t="shared" si="111"/>
        <v>113.49099999999999</v>
      </c>
      <c r="AF190" s="65">
        <f t="shared" si="112"/>
        <v>21279562.499999996</v>
      </c>
      <c r="AG190" s="40">
        <f t="shared" ca="1" si="113"/>
        <v>25035679.133858308</v>
      </c>
      <c r="AH190" s="65">
        <f t="shared" ca="1" si="114"/>
        <v>3756116.6338583119</v>
      </c>
      <c r="AJ190" s="172">
        <f t="shared" ca="1" si="115"/>
        <v>119.90408974358975</v>
      </c>
      <c r="AK190" s="172">
        <f t="shared" ca="1" si="116"/>
        <v>22482016.82692308</v>
      </c>
      <c r="AL190" s="208">
        <f t="shared" ca="1" si="117"/>
        <v>25035679.133858308</v>
      </c>
      <c r="AM190" s="173">
        <f t="shared" ca="1" si="118"/>
        <v>2553662.3069352284</v>
      </c>
      <c r="AN190" s="173">
        <f>IF(Cockpit_monthly!$H$3=2,($AM$10)*'Generated data'!$B$6,$AM$10)</f>
        <v>110</v>
      </c>
      <c r="AO190" s="173">
        <f>IF(Cockpit_monthly!$H$3=2,($AM$11)*'Generated data'!$B$6,$AM$11)</f>
        <v>230</v>
      </c>
      <c r="AQ190" s="155">
        <f t="shared" ca="1" si="119"/>
        <v>111.36371794871793</v>
      </c>
      <c r="AR190" s="155">
        <f t="shared" ca="1" si="120"/>
        <v>20880697.115384612</v>
      </c>
      <c r="AS190" s="203">
        <f t="shared" ca="1" si="121"/>
        <v>25035679.133858308</v>
      </c>
      <c r="AT190" s="156">
        <f t="shared" ca="1" si="122"/>
        <v>4154982.018473696</v>
      </c>
      <c r="AU190" s="156">
        <f>IF(Cockpit_monthly!$H$3=2,($AS$10)*'Generated data'!$B$6,$AS$10)</f>
        <v>110</v>
      </c>
      <c r="AV190" s="156">
        <f>IF(Cockpit_monthly!$H$3=2,($AS$11)*'Generated data'!$B$6,$AS$11)</f>
        <v>230</v>
      </c>
    </row>
    <row r="191" spans="1:48">
      <c r="A191" s="131" t="str">
        <f t="shared" si="101"/>
        <v>Q2 2023</v>
      </c>
      <c r="B191" s="20">
        <v>2023</v>
      </c>
      <c r="C191" s="20">
        <v>2</v>
      </c>
      <c r="E191" s="2">
        <f t="shared" ca="1" si="102"/>
        <v>93.425196850393704</v>
      </c>
      <c r="F191" s="2">
        <f t="shared" ca="1" si="102"/>
        <v>35.155555555555559</v>
      </c>
      <c r="G191" s="2">
        <f t="shared" ca="1" si="102"/>
        <v>75.5</v>
      </c>
      <c r="H191" s="2">
        <f t="shared" ca="1" si="102"/>
        <v>71</v>
      </c>
      <c r="I191" s="2">
        <f t="shared" ca="1" si="102"/>
        <v>115</v>
      </c>
      <c r="J191" s="2">
        <f t="shared" ca="1" si="102"/>
        <v>151</v>
      </c>
      <c r="K191" s="2">
        <f t="shared" ca="1" si="102"/>
        <v>149.11666666666667</v>
      </c>
      <c r="L191" s="2">
        <f t="shared" ca="1" si="102"/>
        <v>171.66666666666666</v>
      </c>
      <c r="M191" s="2">
        <f t="shared" ca="1" si="102"/>
        <v>561.11666666666667</v>
      </c>
      <c r="N191" s="2">
        <f t="shared" ca="1" si="102"/>
        <v>647.6111111111112</v>
      </c>
      <c r="O191" s="2">
        <f t="shared" si="102"/>
        <v>557.6</v>
      </c>
      <c r="P191" s="2">
        <f t="shared" si="102"/>
        <v>427.5</v>
      </c>
      <c r="Q191" s="2">
        <f t="shared" ca="1" si="102"/>
        <v>125.86666666666667</v>
      </c>
      <c r="R191" s="2">
        <f t="shared" ca="1" si="102"/>
        <v>99.933333333333337</v>
      </c>
      <c r="S191" s="155">
        <f t="shared" ca="1" si="103"/>
        <v>111.41990256410254</v>
      </c>
      <c r="T191" s="156">
        <f t="shared" ca="1" si="104"/>
        <v>20891231.730769228</v>
      </c>
      <c r="U191" s="203">
        <f t="shared" ca="1" si="105"/>
        <v>17517224.409448821</v>
      </c>
      <c r="V191" s="156">
        <f t="shared" ca="1" si="106"/>
        <v>-3374007.3213204071</v>
      </c>
      <c r="W191" s="156">
        <f>IF(Cockpit_monthly!$H$3=2,($V$10)*'Generated data'!$B$6,$V$10)</f>
        <v>110</v>
      </c>
      <c r="X191" s="156">
        <f>IF(Cockpit_monthly!$H$3=2,($V$11)*'Generated data'!$B$6,$V$11)</f>
        <v>230</v>
      </c>
      <c r="Z191" s="2">
        <f t="shared" si="107"/>
        <v>108.88144102564104</v>
      </c>
      <c r="AA191" s="65">
        <f t="shared" si="108"/>
        <v>20415270.192307696</v>
      </c>
      <c r="AB191" s="40">
        <f t="shared" ca="1" si="109"/>
        <v>17517224.409448821</v>
      </c>
      <c r="AC191" s="65">
        <f t="shared" ca="1" si="110"/>
        <v>-2898045.7828588746</v>
      </c>
      <c r="AE191" s="2">
        <f t="shared" si="111"/>
        <v>105.76966666666665</v>
      </c>
      <c r="AF191" s="65">
        <f t="shared" si="112"/>
        <v>19831812.499999996</v>
      </c>
      <c r="AG191" s="40">
        <f t="shared" ca="1" si="113"/>
        <v>17517224.409448821</v>
      </c>
      <c r="AH191" s="65">
        <f t="shared" ca="1" si="114"/>
        <v>-2314588.0905511752</v>
      </c>
      <c r="AJ191" s="172">
        <f t="shared" ca="1" si="115"/>
        <v>114.86500854700857</v>
      </c>
      <c r="AK191" s="172">
        <f t="shared" ca="1" si="116"/>
        <v>21537189.102564108</v>
      </c>
      <c r="AL191" s="208">
        <f t="shared" ca="1" si="117"/>
        <v>17517224.409448821</v>
      </c>
      <c r="AM191" s="173">
        <f t="shared" ca="1" si="118"/>
        <v>-4019964.6931152865</v>
      </c>
      <c r="AN191" s="173">
        <f>IF(Cockpit_monthly!$H$3=2,($AM$10)*'Generated data'!$B$6,$AM$10)</f>
        <v>110</v>
      </c>
      <c r="AO191" s="173">
        <f>IF(Cockpit_monthly!$H$3=2,($AM$11)*'Generated data'!$B$6,$AM$11)</f>
        <v>230</v>
      </c>
      <c r="AQ191" s="155">
        <f t="shared" ca="1" si="119"/>
        <v>104.56645934065934</v>
      </c>
      <c r="AR191" s="155">
        <f t="shared" ca="1" si="120"/>
        <v>19606211.126373626</v>
      </c>
      <c r="AS191" s="203">
        <f t="shared" ca="1" si="121"/>
        <v>17517224.409448821</v>
      </c>
      <c r="AT191" s="156">
        <f t="shared" ca="1" si="122"/>
        <v>-2088986.7169248052</v>
      </c>
      <c r="AU191" s="156">
        <f>IF(Cockpit_monthly!$H$3=2,($AS$10)*'Generated data'!$B$6,$AS$10)</f>
        <v>110</v>
      </c>
      <c r="AV191" s="156">
        <f>IF(Cockpit_monthly!$H$3=2,($AS$11)*'Generated data'!$B$6,$AS$11)</f>
        <v>230</v>
      </c>
    </row>
    <row r="192" spans="1:48">
      <c r="A192" s="131" t="str">
        <f t="shared" si="101"/>
        <v>Q3 2023</v>
      </c>
      <c r="B192" s="20">
        <v>2023</v>
      </c>
      <c r="C192" s="20">
        <v>3</v>
      </c>
      <c r="E192" s="2">
        <f t="shared" ca="1" si="102"/>
        <v>87.755905511811036</v>
      </c>
      <c r="F192" s="2">
        <f t="shared" ca="1" si="102"/>
        <v>43.4</v>
      </c>
      <c r="G192" s="2">
        <f t="shared" ca="1" si="102"/>
        <v>73.222222222222229</v>
      </c>
      <c r="H192" s="2">
        <f t="shared" ca="1" si="102"/>
        <v>76.083333333333329</v>
      </c>
      <c r="I192" s="2">
        <f t="shared" ca="1" si="102"/>
        <v>118.21666666666665</v>
      </c>
      <c r="J192" s="2">
        <f t="shared" ca="1" si="102"/>
        <v>101</v>
      </c>
      <c r="K192" s="2">
        <f t="shared" ca="1" si="102"/>
        <v>108.15555555555557</v>
      </c>
      <c r="L192" s="2">
        <f t="shared" ca="1" si="102"/>
        <v>133.66666666666666</v>
      </c>
      <c r="M192" s="2">
        <f t="shared" ca="1" si="102"/>
        <v>523.73333333333335</v>
      </c>
      <c r="N192" s="2">
        <f t="shared" ca="1" si="102"/>
        <v>526.72222222222229</v>
      </c>
      <c r="O192" s="2">
        <f t="shared" si="102"/>
        <v>513.38333333333333</v>
      </c>
      <c r="P192" s="2">
        <f t="shared" si="102"/>
        <v>387.59999999999997</v>
      </c>
      <c r="Q192" s="2">
        <f t="shared" ca="1" si="102"/>
        <v>116.89999999999999</v>
      </c>
      <c r="R192" s="2">
        <f t="shared" ca="1" si="102"/>
        <v>96.266666666666652</v>
      </c>
      <c r="S192" s="155">
        <f t="shared" ca="1" si="103"/>
        <v>110.0472153846154</v>
      </c>
      <c r="T192" s="156">
        <f t="shared" ca="1" si="104"/>
        <v>20633852.884615388</v>
      </c>
      <c r="U192" s="203">
        <f t="shared" ca="1" si="105"/>
        <v>16454232.28346457</v>
      </c>
      <c r="V192" s="156">
        <f t="shared" ca="1" si="106"/>
        <v>-4179620.6011508182</v>
      </c>
      <c r="W192" s="156">
        <f>IF(Cockpit_monthly!$H$3=2,($V$10)*'Generated data'!$B$6,$V$10)</f>
        <v>110</v>
      </c>
      <c r="X192" s="156">
        <f>IF(Cockpit_monthly!$H$3=2,($V$11)*'Generated data'!$B$6,$V$11)</f>
        <v>230</v>
      </c>
      <c r="Z192" s="2">
        <f t="shared" si="107"/>
        <v>108.05311282051282</v>
      </c>
      <c r="AA192" s="65">
        <f t="shared" si="108"/>
        <v>20259958.653846156</v>
      </c>
      <c r="AB192" s="40">
        <f t="shared" ca="1" si="109"/>
        <v>16454232.28346457</v>
      </c>
      <c r="AC192" s="65">
        <f t="shared" ca="1" si="110"/>
        <v>-3805726.3703815863</v>
      </c>
      <c r="AE192" s="2">
        <f t="shared" si="111"/>
        <v>104.45125</v>
      </c>
      <c r="AF192" s="65">
        <f t="shared" si="112"/>
        <v>19584609.375</v>
      </c>
      <c r="AG192" s="40">
        <f t="shared" ca="1" si="113"/>
        <v>16454232.28346457</v>
      </c>
      <c r="AH192" s="65">
        <f t="shared" ca="1" si="114"/>
        <v>-3130377.0915354304</v>
      </c>
      <c r="AJ192" s="172">
        <f t="shared" ca="1" si="115"/>
        <v>108.73951282051284</v>
      </c>
      <c r="AK192" s="172">
        <f t="shared" ca="1" si="116"/>
        <v>20388658.65384616</v>
      </c>
      <c r="AL192" s="208">
        <f t="shared" ca="1" si="117"/>
        <v>16454232.28346457</v>
      </c>
      <c r="AM192" s="173">
        <f t="shared" ca="1" si="118"/>
        <v>-3934426.37038159</v>
      </c>
      <c r="AN192" s="173">
        <f>IF(Cockpit_monthly!$H$3=2,($AM$10)*'Generated data'!$B$6,$AM$10)</f>
        <v>110</v>
      </c>
      <c r="AO192" s="173">
        <f>IF(Cockpit_monthly!$H$3=2,($AM$11)*'Generated data'!$B$6,$AM$11)</f>
        <v>230</v>
      </c>
      <c r="AQ192" s="155">
        <f t="shared" ca="1" si="119"/>
        <v>100.76420256410256</v>
      </c>
      <c r="AR192" s="155">
        <f t="shared" ca="1" si="120"/>
        <v>18893287.980769232</v>
      </c>
      <c r="AS192" s="203">
        <f t="shared" ca="1" si="121"/>
        <v>16454232.28346457</v>
      </c>
      <c r="AT192" s="156">
        <f t="shared" ca="1" si="122"/>
        <v>-2439055.6973046623</v>
      </c>
      <c r="AU192" s="156">
        <f>IF(Cockpit_monthly!$H$3=2,($AS$10)*'Generated data'!$B$6,$AS$10)</f>
        <v>110</v>
      </c>
      <c r="AV192" s="156">
        <f>IF(Cockpit_monthly!$H$3=2,($AS$11)*'Generated data'!$B$6,$AS$11)</f>
        <v>230</v>
      </c>
    </row>
    <row r="193" spans="1:48">
      <c r="A193" s="131" t="str">
        <f t="shared" si="101"/>
        <v>Q4 2023</v>
      </c>
      <c r="B193" s="20">
        <v>2023</v>
      </c>
      <c r="C193" s="20">
        <v>4</v>
      </c>
      <c r="E193" s="2">
        <f t="shared" ca="1" si="102"/>
        <v>98.333333333333329</v>
      </c>
      <c r="F193" s="2">
        <f t="shared" ca="1" si="102"/>
        <v>77.861111111111114</v>
      </c>
      <c r="G193" s="2">
        <f t="shared" ca="1" si="102"/>
        <v>78.777777777777771</v>
      </c>
      <c r="H193" s="2">
        <f t="shared" ca="1" si="102"/>
        <v>92.23</v>
      </c>
      <c r="I193" s="2">
        <f t="shared" ca="1" si="102"/>
        <v>120.95555555555556</v>
      </c>
      <c r="J193" s="2">
        <f t="shared" ca="1" si="102"/>
        <v>128.66666666666666</v>
      </c>
      <c r="K193" s="2">
        <f t="shared" ca="1" si="102"/>
        <v>127.86111111111109</v>
      </c>
      <c r="L193" s="2">
        <f t="shared" ca="1" si="102"/>
        <v>106.77777777777777</v>
      </c>
      <c r="M193" s="2">
        <f t="shared" ca="1" si="102"/>
        <v>588.8888888888888</v>
      </c>
      <c r="N193" s="2">
        <f t="shared" ca="1" si="102"/>
        <v>555.93333333333339</v>
      </c>
      <c r="O193" s="2">
        <f t="shared" si="102"/>
        <v>561.80000000000007</v>
      </c>
      <c r="P193" s="2">
        <f t="shared" si="102"/>
        <v>429.48333333333335</v>
      </c>
      <c r="Q193" s="2">
        <f t="shared" ca="1" si="102"/>
        <v>118.46666666666665</v>
      </c>
      <c r="R193" s="2">
        <f t="shared" ca="1" si="102"/>
        <v>96.86666666666666</v>
      </c>
      <c r="S193" s="155">
        <f t="shared" ca="1" si="103"/>
        <v>113.14581196581196</v>
      </c>
      <c r="T193" s="156">
        <f t="shared" ca="1" si="104"/>
        <v>21214839.743589744</v>
      </c>
      <c r="U193" s="203">
        <f t="shared" ca="1" si="105"/>
        <v>18437500</v>
      </c>
      <c r="V193" s="156">
        <f t="shared" ca="1" si="106"/>
        <v>-2777339.743589744</v>
      </c>
      <c r="W193" s="156">
        <f>IF(Cockpit_monthly!$H$3=2,($V$10)*'Generated data'!$B$6,$V$10)</f>
        <v>110</v>
      </c>
      <c r="X193" s="156">
        <f>IF(Cockpit_monthly!$H$3=2,($V$11)*'Generated data'!$B$6,$V$11)</f>
        <v>230</v>
      </c>
      <c r="Z193" s="2">
        <f t="shared" si="107"/>
        <v>111.61521367521368</v>
      </c>
      <c r="AA193" s="65">
        <f t="shared" si="108"/>
        <v>20927852.564102564</v>
      </c>
      <c r="AB193" s="40">
        <f t="shared" ca="1" si="109"/>
        <v>18437500</v>
      </c>
      <c r="AC193" s="65">
        <f t="shared" ca="1" si="110"/>
        <v>-2490352.564102564</v>
      </c>
      <c r="AE193" s="2">
        <f t="shared" si="111"/>
        <v>107.20811111111111</v>
      </c>
      <c r="AF193" s="65">
        <f t="shared" si="112"/>
        <v>20101520.833333332</v>
      </c>
      <c r="AG193" s="40">
        <f t="shared" ca="1" si="113"/>
        <v>18437500</v>
      </c>
      <c r="AH193" s="65">
        <f t="shared" ca="1" si="114"/>
        <v>-1664020.8333333321</v>
      </c>
      <c r="AJ193" s="172">
        <f t="shared" ca="1" si="115"/>
        <v>111.04955042735044</v>
      </c>
      <c r="AK193" s="172">
        <f t="shared" ca="1" si="116"/>
        <v>20821790.705128208</v>
      </c>
      <c r="AL193" s="208">
        <f t="shared" ca="1" si="117"/>
        <v>18437500</v>
      </c>
      <c r="AM193" s="173">
        <f t="shared" ca="1" si="118"/>
        <v>-2384290.7051282078</v>
      </c>
      <c r="AN193" s="173">
        <f>IF(Cockpit_monthly!$H$3=2,($AM$10)*'Generated data'!$B$6,$AM$10)</f>
        <v>110</v>
      </c>
      <c r="AO193" s="173">
        <f>IF(Cockpit_monthly!$H$3=2,($AM$11)*'Generated data'!$B$6,$AM$11)</f>
        <v>230</v>
      </c>
      <c r="AQ193" s="155">
        <f t="shared" ca="1" si="119"/>
        <v>104.81233821733822</v>
      </c>
      <c r="AR193" s="155">
        <f t="shared" ca="1" si="120"/>
        <v>19652313.415750917</v>
      </c>
      <c r="AS193" s="203">
        <f t="shared" ca="1" si="121"/>
        <v>18437500</v>
      </c>
      <c r="AT193" s="156">
        <f t="shared" ca="1" si="122"/>
        <v>-1214813.415750917</v>
      </c>
      <c r="AU193" s="156">
        <f>IF(Cockpit_monthly!$H$3=2,($AS$10)*'Generated data'!$B$6,$AS$10)</f>
        <v>110</v>
      </c>
      <c r="AV193" s="156">
        <f>IF(Cockpit_monthly!$H$3=2,($AS$11)*'Generated data'!$B$6,$AS$11)</f>
        <v>230</v>
      </c>
    </row>
    <row r="194" spans="1:48">
      <c r="A194" s="131" t="str">
        <f t="shared" si="101"/>
        <v>Q1 2024</v>
      </c>
      <c r="B194" s="20">
        <v>2024</v>
      </c>
      <c r="C194" s="20">
        <v>1</v>
      </c>
      <c r="E194" s="2">
        <f t="shared" ca="1" si="102"/>
        <v>81.666666666666671</v>
      </c>
      <c r="F194" s="2">
        <f t="shared" ca="1" si="102"/>
        <v>66.966666666666669</v>
      </c>
      <c r="G194" s="2">
        <f t="shared" ca="1" si="102"/>
        <v>83.583333333333329</v>
      </c>
      <c r="H194" s="2">
        <f t="shared" ca="1" si="102"/>
        <v>87.90333333333335</v>
      </c>
      <c r="I194" s="2">
        <f t="shared" ca="1" si="102"/>
        <v>113.06666666666666</v>
      </c>
      <c r="J194" s="2">
        <f t="shared" ca="1" si="102"/>
        <v>118.33333333333333</v>
      </c>
      <c r="K194" s="2">
        <f t="shared" ca="1" si="102"/>
        <v>113.17777777777779</v>
      </c>
      <c r="L194" s="2">
        <f t="shared" ca="1" si="102"/>
        <v>128.44444444444443</v>
      </c>
      <c r="M194" s="2">
        <f t="shared" ca="1" si="102"/>
        <v>580.5</v>
      </c>
      <c r="N194" s="2">
        <f t="shared" ca="1" si="102"/>
        <v>586.27777777777771</v>
      </c>
      <c r="O194" s="2">
        <f t="shared" si="102"/>
        <v>578.41666666666663</v>
      </c>
      <c r="P194" s="2">
        <f t="shared" si="102"/>
        <v>425.33333333333331</v>
      </c>
      <c r="Q194" s="2">
        <f t="shared" ca="1" si="102"/>
        <v>98</v>
      </c>
      <c r="R194" s="2">
        <f t="shared" ca="1" si="102"/>
        <v>98.966666666666654</v>
      </c>
      <c r="S194" s="155">
        <f t="shared" ca="1" si="103"/>
        <v>112.1091794871795</v>
      </c>
      <c r="T194" s="156">
        <f t="shared" ca="1" si="104"/>
        <v>21020471.153846156</v>
      </c>
      <c r="U194" s="203">
        <f t="shared" ca="1" si="105"/>
        <v>15312500</v>
      </c>
      <c r="V194" s="156">
        <f t="shared" ca="1" si="106"/>
        <v>-5707971.1538461559</v>
      </c>
      <c r="W194" s="156">
        <f>IF(Cockpit_monthly!$H$3=2,($V$10)*'Generated data'!$B$6,$V$10)</f>
        <v>110</v>
      </c>
      <c r="X194" s="156">
        <f>IF(Cockpit_monthly!$H$3=2,($V$11)*'Generated data'!$B$6,$V$11)</f>
        <v>230</v>
      </c>
      <c r="Z194" s="2">
        <f t="shared" si="107"/>
        <v>109.24353846153848</v>
      </c>
      <c r="AA194" s="65">
        <f t="shared" si="108"/>
        <v>20483163.461538464</v>
      </c>
      <c r="AB194" s="40">
        <f t="shared" ca="1" si="109"/>
        <v>15312500</v>
      </c>
      <c r="AC194" s="65">
        <f t="shared" ca="1" si="110"/>
        <v>-5170663.4615384638</v>
      </c>
      <c r="AE194" s="2">
        <f t="shared" si="111"/>
        <v>106.43866666666666</v>
      </c>
      <c r="AF194" s="65">
        <f t="shared" si="112"/>
        <v>19957250</v>
      </c>
      <c r="AG194" s="40">
        <f t="shared" ca="1" si="113"/>
        <v>15312500</v>
      </c>
      <c r="AH194" s="65">
        <f t="shared" ca="1" si="114"/>
        <v>-4644750</v>
      </c>
      <c r="AJ194" s="172">
        <f t="shared" ca="1" si="115"/>
        <v>110.47469230769231</v>
      </c>
      <c r="AK194" s="172">
        <f t="shared" ca="1" si="116"/>
        <v>20714004.807692308</v>
      </c>
      <c r="AL194" s="208">
        <f t="shared" ca="1" si="117"/>
        <v>15312500</v>
      </c>
      <c r="AM194" s="173">
        <f t="shared" ca="1" si="118"/>
        <v>-5401504.807692308</v>
      </c>
      <c r="AN194" s="173">
        <f>IF(Cockpit_monthly!$H$3=2,($AM$10)*'Generated data'!$B$6,$AM$10)</f>
        <v>110</v>
      </c>
      <c r="AO194" s="173">
        <f>IF(Cockpit_monthly!$H$3=2,($AM$11)*'Generated data'!$B$6,$AM$11)</f>
        <v>230</v>
      </c>
      <c r="AQ194" s="155">
        <f t="shared" ca="1" si="119"/>
        <v>103.02430769230769</v>
      </c>
      <c r="AR194" s="155">
        <f t="shared" ca="1" si="120"/>
        <v>19317057.692307692</v>
      </c>
      <c r="AS194" s="203">
        <f t="shared" ca="1" si="121"/>
        <v>15312500</v>
      </c>
      <c r="AT194" s="156">
        <f t="shared" ca="1" si="122"/>
        <v>-4004557.692307692</v>
      </c>
      <c r="AU194" s="156">
        <f>IF(Cockpit_monthly!$H$3=2,($AS$10)*'Generated data'!$B$6,$AS$10)</f>
        <v>110</v>
      </c>
      <c r="AV194" s="156">
        <f>IF(Cockpit_monthly!$H$3=2,($AS$11)*'Generated data'!$B$6,$AS$11)</f>
        <v>230</v>
      </c>
    </row>
    <row r="195" spans="1:48">
      <c r="A195" s="131" t="str">
        <f t="shared" si="101"/>
        <v>Q2 2024</v>
      </c>
      <c r="B195" s="20">
        <v>2024</v>
      </c>
      <c r="C195" s="20">
        <v>2</v>
      </c>
      <c r="E195" s="2">
        <f t="shared" ca="1" si="102"/>
        <v>115.83333333333333</v>
      </c>
      <c r="F195" s="2">
        <f t="shared" ca="1" si="102"/>
        <v>90.566666666666663</v>
      </c>
      <c r="G195" s="2">
        <f t="shared" ca="1" si="102"/>
        <v>89.344444444444449</v>
      </c>
      <c r="H195" s="2">
        <f t="shared" ca="1" si="102"/>
        <v>103.24</v>
      </c>
      <c r="I195" s="2">
        <f t="shared" ca="1" si="102"/>
        <v>123.56666666666666</v>
      </c>
      <c r="J195" s="2">
        <f t="shared" ca="1" si="102"/>
        <v>120</v>
      </c>
      <c r="K195" s="2">
        <f t="shared" ca="1" si="102"/>
        <v>118.28888888888889</v>
      </c>
      <c r="L195" s="2">
        <f t="shared" ca="1" si="102"/>
        <v>117.77777777777777</v>
      </c>
      <c r="M195" s="2">
        <f t="shared" ca="1" si="102"/>
        <v>553.41666666666663</v>
      </c>
      <c r="N195" s="2">
        <f t="shared" ca="1" si="102"/>
        <v>572.77777777777783</v>
      </c>
      <c r="O195" s="2">
        <f t="shared" si="102"/>
        <v>579.16666666666663</v>
      </c>
      <c r="P195" s="2">
        <f t="shared" si="102"/>
        <v>415</v>
      </c>
      <c r="Q195" s="2">
        <f t="shared" ca="1" si="102"/>
        <v>87.366666666666674</v>
      </c>
      <c r="R195" s="2">
        <f t="shared" ca="1" si="102"/>
        <v>93.233333333333348</v>
      </c>
      <c r="S195" s="155">
        <f t="shared" ca="1" si="103"/>
        <v>111.80597435897435</v>
      </c>
      <c r="T195" s="156">
        <f t="shared" ca="1" si="104"/>
        <v>20963620.192307692</v>
      </c>
      <c r="U195" s="203">
        <f t="shared" ca="1" si="105"/>
        <v>21718750</v>
      </c>
      <c r="V195" s="156">
        <f t="shared" ca="1" si="106"/>
        <v>755129.80769230798</v>
      </c>
      <c r="W195" s="156">
        <f>IF(Cockpit_monthly!$H$3=2,($V$10)*'Generated data'!$B$6,$V$10)</f>
        <v>110</v>
      </c>
      <c r="X195" s="156">
        <f>IF(Cockpit_monthly!$H$3=2,($V$11)*'Generated data'!$B$6,$V$11)</f>
        <v>230</v>
      </c>
      <c r="Z195" s="2">
        <f t="shared" si="107"/>
        <v>110.71725641025641</v>
      </c>
      <c r="AA195" s="65">
        <f t="shared" si="108"/>
        <v>20759485.576923076</v>
      </c>
      <c r="AB195" s="40">
        <f t="shared" ca="1" si="109"/>
        <v>21718750</v>
      </c>
      <c r="AC195" s="65">
        <f t="shared" ca="1" si="110"/>
        <v>959264.42307692394</v>
      </c>
      <c r="AE195" s="2">
        <f t="shared" si="111"/>
        <v>105.93283333333333</v>
      </c>
      <c r="AF195" s="65">
        <f t="shared" si="112"/>
        <v>19862406.25</v>
      </c>
      <c r="AG195" s="40">
        <f t="shared" ca="1" si="113"/>
        <v>21718750</v>
      </c>
      <c r="AH195" s="65">
        <f t="shared" ca="1" si="114"/>
        <v>1856343.75</v>
      </c>
      <c r="AJ195" s="172">
        <f t="shared" ca="1" si="115"/>
        <v>110.61017094017096</v>
      </c>
      <c r="AK195" s="172">
        <f t="shared" ca="1" si="116"/>
        <v>20739407.051282056</v>
      </c>
      <c r="AL195" s="208">
        <f t="shared" ca="1" si="117"/>
        <v>21718750</v>
      </c>
      <c r="AM195" s="173">
        <f t="shared" ca="1" si="118"/>
        <v>979342.94871794432</v>
      </c>
      <c r="AN195" s="173">
        <f>IF(Cockpit_monthly!$H$3=2,($AM$10)*'Generated data'!$B$6,$AM$10)</f>
        <v>110</v>
      </c>
      <c r="AO195" s="173">
        <f>IF(Cockpit_monthly!$H$3=2,($AM$11)*'Generated data'!$B$6,$AM$11)</f>
        <v>230</v>
      </c>
      <c r="AQ195" s="155">
        <f t="shared" ca="1" si="119"/>
        <v>101.97054395604395</v>
      </c>
      <c r="AR195" s="155">
        <f t="shared" ca="1" si="120"/>
        <v>19119476.991758242</v>
      </c>
      <c r="AS195" s="203">
        <f t="shared" ca="1" si="121"/>
        <v>21718750</v>
      </c>
      <c r="AT195" s="156">
        <f t="shared" ca="1" si="122"/>
        <v>2599273.0082417578</v>
      </c>
      <c r="AU195" s="156">
        <f>IF(Cockpit_monthly!$H$3=2,($AS$10)*'Generated data'!$B$6,$AS$10)</f>
        <v>110</v>
      </c>
      <c r="AV195" s="156">
        <f>IF(Cockpit_monthly!$H$3=2,($AS$11)*'Generated data'!$B$6,$AS$11)</f>
        <v>230</v>
      </c>
    </row>
    <row r="196" spans="1:48">
      <c r="A196" s="131" t="str">
        <f t="shared" si="101"/>
        <v>Q3 2024</v>
      </c>
      <c r="B196" s="20">
        <v>2024</v>
      </c>
      <c r="C196" s="20">
        <v>3</v>
      </c>
      <c r="E196" s="2">
        <f t="shared" ref="E196:R205" ca="1" si="123">SUMPRODUCT(($A$14:$A$181=$A196)*(E$14:E$181))/SUMPRODUCT(($A$14:$A$181=$A196)*1)</f>
        <v>125.83333333333333</v>
      </c>
      <c r="F196" s="2">
        <f t="shared" ca="1" si="123"/>
        <v>102.55555555555556</v>
      </c>
      <c r="G196" s="2">
        <f t="shared" ca="1" si="123"/>
        <v>101.60000000000001</v>
      </c>
      <c r="H196" s="2">
        <f t="shared" ca="1" si="123"/>
        <v>124.97333333333331</v>
      </c>
      <c r="I196" s="2">
        <f t="shared" ca="1" si="123"/>
        <v>149.56666666666666</v>
      </c>
      <c r="J196" s="2">
        <f t="shared" ca="1" si="123"/>
        <v>119.16666666666667</v>
      </c>
      <c r="K196" s="2">
        <f t="shared" ca="1" si="123"/>
        <v>127.84444444444443</v>
      </c>
      <c r="L196" s="2">
        <f t="shared" ca="1" si="123"/>
        <v>119.77777777777777</v>
      </c>
      <c r="M196" s="2">
        <f t="shared" ca="1" si="123"/>
        <v>600.48333333333335</v>
      </c>
      <c r="N196" s="2">
        <f t="shared" ca="1" si="123"/>
        <v>565.2166666666667</v>
      </c>
      <c r="O196" s="2">
        <f t="shared" si="123"/>
        <v>606.66666666666663</v>
      </c>
      <c r="P196" s="2">
        <f t="shared" si="123"/>
        <v>451.56666666666666</v>
      </c>
      <c r="Q196" s="2">
        <f t="shared" ca="1" si="123"/>
        <v>81.2</v>
      </c>
      <c r="R196" s="2">
        <f t="shared" ca="1" si="123"/>
        <v>89.866666666666674</v>
      </c>
      <c r="S196" s="155">
        <f t="shared" ca="1" si="103"/>
        <v>116.0769076923077</v>
      </c>
      <c r="T196" s="156">
        <f t="shared" ca="1" si="104"/>
        <v>21764420.192307692</v>
      </c>
      <c r="U196" s="203">
        <f t="shared" ca="1" si="105"/>
        <v>23593750</v>
      </c>
      <c r="V196" s="156">
        <f t="shared" ca="1" si="106"/>
        <v>1829329.807692308</v>
      </c>
      <c r="W196" s="156">
        <f>IF(Cockpit_monthly!$H$3=2,($V$10)*'Generated data'!$B$6,$V$10)</f>
        <v>110</v>
      </c>
      <c r="X196" s="156">
        <f>IF(Cockpit_monthly!$H$3=2,($V$11)*'Generated data'!$B$6,$V$11)</f>
        <v>230</v>
      </c>
      <c r="Z196" s="2">
        <f t="shared" si="107"/>
        <v>119.38818974358975</v>
      </c>
      <c r="AA196" s="65">
        <f t="shared" si="108"/>
        <v>22385285.576923076</v>
      </c>
      <c r="AB196" s="40">
        <f t="shared" ca="1" si="109"/>
        <v>23593750</v>
      </c>
      <c r="AC196" s="65">
        <f t="shared" ca="1" si="110"/>
        <v>1208464.4230769239</v>
      </c>
      <c r="AE196" s="2">
        <f t="shared" si="111"/>
        <v>109.24549999999999</v>
      </c>
      <c r="AF196" s="65">
        <f t="shared" si="112"/>
        <v>20483531.25</v>
      </c>
      <c r="AG196" s="40">
        <f t="shared" ca="1" si="113"/>
        <v>23593750</v>
      </c>
      <c r="AH196" s="65">
        <f t="shared" ca="1" si="114"/>
        <v>3110218.75</v>
      </c>
      <c r="AJ196" s="172">
        <f t="shared" ca="1" si="115"/>
        <v>111.25237350427351</v>
      </c>
      <c r="AK196" s="172">
        <f t="shared" ca="1" si="116"/>
        <v>20859820.032051284</v>
      </c>
      <c r="AL196" s="208">
        <f t="shared" ca="1" si="117"/>
        <v>23593750</v>
      </c>
      <c r="AM196" s="173">
        <f t="shared" ca="1" si="118"/>
        <v>2733929.9679487161</v>
      </c>
      <c r="AN196" s="173">
        <f>IF(Cockpit_monthly!$H$3=2,($AM$10)*'Generated data'!$B$6,$AM$10)</f>
        <v>110</v>
      </c>
      <c r="AO196" s="173">
        <f>IF(Cockpit_monthly!$H$3=2,($AM$11)*'Generated data'!$B$6,$AM$11)</f>
        <v>230</v>
      </c>
      <c r="AQ196" s="155">
        <f t="shared" ca="1" si="119"/>
        <v>104.04883076923079</v>
      </c>
      <c r="AR196" s="155">
        <f t="shared" ca="1" si="120"/>
        <v>19509155.769230772</v>
      </c>
      <c r="AS196" s="203">
        <f t="shared" ca="1" si="121"/>
        <v>23593750</v>
      </c>
      <c r="AT196" s="156">
        <f t="shared" ca="1" si="122"/>
        <v>4084594.2307692282</v>
      </c>
      <c r="AU196" s="156">
        <f>IF(Cockpit_monthly!$H$3=2,($AS$10)*'Generated data'!$B$6,$AS$10)</f>
        <v>110</v>
      </c>
      <c r="AV196" s="156">
        <f>IF(Cockpit_monthly!$H$3=2,($AS$11)*'Generated data'!$B$6,$AS$11)</f>
        <v>230</v>
      </c>
    </row>
    <row r="197" spans="1:48">
      <c r="A197" s="131" t="str">
        <f t="shared" si="101"/>
        <v>Q4 2024</v>
      </c>
      <c r="B197" s="20">
        <v>2024</v>
      </c>
      <c r="C197" s="20">
        <v>4</v>
      </c>
      <c r="E197" s="2">
        <f t="shared" ca="1" si="123"/>
        <v>146</v>
      </c>
      <c r="F197" s="2">
        <f t="shared" ca="1" si="123"/>
        <v>120.66666666666667</v>
      </c>
      <c r="G197" s="2">
        <f t="shared" ca="1" si="123"/>
        <v>104.58888888888889</v>
      </c>
      <c r="H197" s="2">
        <f t="shared" ca="1" si="123"/>
        <v>125.88888888888887</v>
      </c>
      <c r="I197" s="2">
        <f t="shared" ca="1" si="123"/>
        <v>181.81111111111113</v>
      </c>
      <c r="J197" s="2">
        <f t="shared" ca="1" si="123"/>
        <v>139.66666666666666</v>
      </c>
      <c r="K197" s="2">
        <f t="shared" ca="1" si="123"/>
        <v>161.9</v>
      </c>
      <c r="L197" s="2">
        <f t="shared" ca="1" si="123"/>
        <v>122.5</v>
      </c>
      <c r="M197" s="2">
        <f t="shared" ca="1" si="123"/>
        <v>609.16666666666663</v>
      </c>
      <c r="N197" s="2">
        <f t="shared" ca="1" si="123"/>
        <v>607.07222222222219</v>
      </c>
      <c r="O197" s="2">
        <f t="shared" si="123"/>
        <v>611.66666666666663</v>
      </c>
      <c r="P197" s="2">
        <f t="shared" si="123"/>
        <v>452.86666666666662</v>
      </c>
      <c r="Q197" s="2">
        <f t="shared" ca="1" si="123"/>
        <v>82.3</v>
      </c>
      <c r="R197" s="2">
        <f t="shared" ca="1" si="123"/>
        <v>90.466666666666654</v>
      </c>
      <c r="S197" s="155">
        <f t="shared" ca="1" si="103"/>
        <v>119.18735042735044</v>
      </c>
      <c r="T197" s="156">
        <f t="shared" ca="1" si="104"/>
        <v>22347628.205128208</v>
      </c>
      <c r="U197" s="203">
        <f t="shared" ca="1" si="105"/>
        <v>27375000</v>
      </c>
      <c r="V197" s="156">
        <f t="shared" ca="1" si="106"/>
        <v>5027371.7948717922</v>
      </c>
      <c r="W197" s="156">
        <f>IF(Cockpit_monthly!$H$3=2,($V$10)*'Generated data'!$B$6,$V$10)</f>
        <v>110</v>
      </c>
      <c r="X197" s="156">
        <f>IF(Cockpit_monthly!$H$3=2,($V$11)*'Generated data'!$B$6,$V$11)</f>
        <v>230</v>
      </c>
      <c r="Z197" s="2">
        <f t="shared" si="107"/>
        <v>127.95538461538462</v>
      </c>
      <c r="AA197" s="65">
        <f t="shared" si="108"/>
        <v>23991634.615384616</v>
      </c>
      <c r="AB197" s="40">
        <f t="shared" ca="1" si="109"/>
        <v>27375000</v>
      </c>
      <c r="AC197" s="65">
        <f t="shared" ca="1" si="110"/>
        <v>3383365.384615384</v>
      </c>
      <c r="AE197" s="2">
        <f t="shared" si="111"/>
        <v>111.36627777777778</v>
      </c>
      <c r="AF197" s="65">
        <f t="shared" si="112"/>
        <v>20881177.083333336</v>
      </c>
      <c r="AG197" s="40">
        <f t="shared" ca="1" si="113"/>
        <v>27375000</v>
      </c>
      <c r="AH197" s="65">
        <f t="shared" ca="1" si="114"/>
        <v>6493822.9166666642</v>
      </c>
      <c r="AJ197" s="172">
        <f t="shared" ca="1" si="115"/>
        <v>115.05481965811968</v>
      </c>
      <c r="AK197" s="172">
        <f t="shared" ca="1" si="116"/>
        <v>21572778.68589744</v>
      </c>
      <c r="AL197" s="208">
        <f t="shared" ca="1" si="117"/>
        <v>27375000</v>
      </c>
      <c r="AM197" s="173">
        <f t="shared" ca="1" si="118"/>
        <v>5802221.3141025603</v>
      </c>
      <c r="AN197" s="173">
        <f>IF(Cockpit_monthly!$H$3=2,($AM$10)*'Generated data'!$B$6,$AM$10)</f>
        <v>110</v>
      </c>
      <c r="AO197" s="173">
        <f>IF(Cockpit_monthly!$H$3=2,($AM$11)*'Generated data'!$B$6,$AM$11)</f>
        <v>230</v>
      </c>
      <c r="AQ197" s="155">
        <f t="shared" ca="1" si="119"/>
        <v>105.29065018315019</v>
      </c>
      <c r="AR197" s="155">
        <f t="shared" ca="1" si="120"/>
        <v>19741996.909340661</v>
      </c>
      <c r="AS197" s="203">
        <f t="shared" ca="1" si="121"/>
        <v>27375000</v>
      </c>
      <c r="AT197" s="156">
        <f t="shared" ca="1" si="122"/>
        <v>7633003.090659339</v>
      </c>
      <c r="AU197" s="156">
        <f>IF(Cockpit_monthly!$H$3=2,($AS$10)*'Generated data'!$B$6,$AS$10)</f>
        <v>110</v>
      </c>
      <c r="AV197" s="156">
        <f>IF(Cockpit_monthly!$H$3=2,($AS$11)*'Generated data'!$B$6,$AS$11)</f>
        <v>230</v>
      </c>
    </row>
    <row r="198" spans="1:48">
      <c r="A198" s="131" t="str">
        <f t="shared" si="101"/>
        <v>Q1 2025</v>
      </c>
      <c r="B198" s="20">
        <v>2025</v>
      </c>
      <c r="C198" s="20">
        <v>1</v>
      </c>
      <c r="E198" s="2">
        <f t="shared" ca="1" si="123"/>
        <v>139.16666666666666</v>
      </c>
      <c r="F198" s="2">
        <f t="shared" ca="1" si="123"/>
        <v>114.5</v>
      </c>
      <c r="G198" s="2">
        <f t="shared" ca="1" si="123"/>
        <v>113.96666666666665</v>
      </c>
      <c r="H198" s="2">
        <f t="shared" ca="1" si="123"/>
        <v>130.46666666666667</v>
      </c>
      <c r="I198" s="2">
        <f t="shared" ca="1" si="123"/>
        <v>233.51666666666665</v>
      </c>
      <c r="J198" s="2">
        <f t="shared" ca="1" si="123"/>
        <v>180.33333333333334</v>
      </c>
      <c r="K198" s="2">
        <f t="shared" ca="1" si="123"/>
        <v>191.30000000000004</v>
      </c>
      <c r="L198" s="2">
        <f t="shared" ca="1" si="123"/>
        <v>155.11111111111109</v>
      </c>
      <c r="M198" s="2">
        <f t="shared" ca="1" si="123"/>
        <v>614.83333333333337</v>
      </c>
      <c r="N198" s="2">
        <f t="shared" ca="1" si="123"/>
        <v>606.52777777777771</v>
      </c>
      <c r="O198" s="2">
        <f t="shared" si="123"/>
        <v>613.33333333333337</v>
      </c>
      <c r="P198" s="2">
        <f t="shared" si="123"/>
        <v>450.08333333333331</v>
      </c>
      <c r="Q198" s="2">
        <f t="shared" ca="1" si="123"/>
        <v>96.966666666666654</v>
      </c>
      <c r="R198" s="2">
        <f t="shared" ca="1" si="123"/>
        <v>96.966666666666654</v>
      </c>
      <c r="S198" s="155">
        <f t="shared" ca="1" si="103"/>
        <v>123.81176923076924</v>
      </c>
      <c r="T198" s="156">
        <f t="shared" ca="1" si="104"/>
        <v>23214706.730769232</v>
      </c>
      <c r="U198" s="203">
        <f t="shared" ca="1" si="105"/>
        <v>26093750</v>
      </c>
      <c r="V198" s="156">
        <f t="shared" ca="1" si="106"/>
        <v>2879043.2692307681</v>
      </c>
      <c r="W198" s="156">
        <f>IF(Cockpit_monthly!$H$3=2,($V$10)*'Generated data'!$B$6,$V$10)</f>
        <v>110</v>
      </c>
      <c r="X198" s="156">
        <f>IF(Cockpit_monthly!$H$3=2,($V$11)*'Generated data'!$B$6,$V$11)</f>
        <v>230</v>
      </c>
      <c r="Z198" s="2">
        <f t="shared" si="107"/>
        <v>141.32997435897437</v>
      </c>
      <c r="AA198" s="65">
        <f t="shared" si="108"/>
        <v>26499370.192307696</v>
      </c>
      <c r="AB198" s="40">
        <f t="shared" ca="1" si="109"/>
        <v>26093750</v>
      </c>
      <c r="AC198" s="65">
        <f t="shared" ca="1" si="110"/>
        <v>-405620.19230769575</v>
      </c>
      <c r="AE198" s="2">
        <f t="shared" si="111"/>
        <v>114.43675</v>
      </c>
      <c r="AF198" s="65">
        <f t="shared" si="112"/>
        <v>21456890.625</v>
      </c>
      <c r="AG198" s="40">
        <f t="shared" ca="1" si="113"/>
        <v>26093750</v>
      </c>
      <c r="AH198" s="65">
        <f t="shared" ca="1" si="114"/>
        <v>4636859.375</v>
      </c>
      <c r="AJ198" s="172">
        <f t="shared" ca="1" si="115"/>
        <v>117.5305341880342</v>
      </c>
      <c r="AK198" s="172">
        <f t="shared" ca="1" si="116"/>
        <v>22036975.160256412</v>
      </c>
      <c r="AL198" s="208">
        <f t="shared" ca="1" si="117"/>
        <v>26093750</v>
      </c>
      <c r="AM198" s="173">
        <f t="shared" ca="1" si="118"/>
        <v>4056774.8397435881</v>
      </c>
      <c r="AN198" s="173">
        <f>IF(Cockpit_monthly!$H$3=2,($AM$10)*'Generated data'!$B$6,$AM$10)</f>
        <v>110</v>
      </c>
      <c r="AO198" s="173">
        <f>IF(Cockpit_monthly!$H$3=2,($AM$11)*'Generated data'!$B$6,$AM$11)</f>
        <v>230</v>
      </c>
      <c r="AQ198" s="155">
        <f t="shared" ca="1" si="119"/>
        <v>107.28668681318682</v>
      </c>
      <c r="AR198" s="155">
        <f t="shared" ca="1" si="120"/>
        <v>20116253.77747253</v>
      </c>
      <c r="AS198" s="203">
        <f t="shared" ca="1" si="121"/>
        <v>26093750</v>
      </c>
      <c r="AT198" s="156">
        <f t="shared" ca="1" si="122"/>
        <v>5977496.2225274704</v>
      </c>
      <c r="AU198" s="156">
        <f>IF(Cockpit_monthly!$H$3=2,($AS$10)*'Generated data'!$B$6,$AS$10)</f>
        <v>110</v>
      </c>
      <c r="AV198" s="156">
        <f>IF(Cockpit_monthly!$H$3=2,($AS$11)*'Generated data'!$B$6,$AS$11)</f>
        <v>230</v>
      </c>
    </row>
    <row r="199" spans="1:48">
      <c r="A199" s="131" t="str">
        <f t="shared" si="101"/>
        <v>Q2 2025</v>
      </c>
      <c r="B199" s="20">
        <v>2025</v>
      </c>
      <c r="C199" s="20">
        <v>2</v>
      </c>
      <c r="E199" s="2">
        <f t="shared" ca="1" si="123"/>
        <v>144.75</v>
      </c>
      <c r="F199" s="2">
        <f t="shared" ca="1" si="123"/>
        <v>127.98333333333333</v>
      </c>
      <c r="G199" s="2">
        <f t="shared" ca="1" si="123"/>
        <v>115.29444444444444</v>
      </c>
      <c r="H199" s="2">
        <f t="shared" ca="1" si="123"/>
        <v>143.94999999999999</v>
      </c>
      <c r="I199" s="2">
        <f t="shared" ca="1" si="123"/>
        <v>315.26666666666665</v>
      </c>
      <c r="J199" s="2">
        <f t="shared" ca="1" si="123"/>
        <v>268</v>
      </c>
      <c r="K199" s="2">
        <f t="shared" ca="1" si="123"/>
        <v>271.42777777777775</v>
      </c>
      <c r="L199" s="2">
        <f t="shared" ca="1" si="123"/>
        <v>211.11111111111111</v>
      </c>
      <c r="M199" s="2">
        <f t="shared" ca="1" si="123"/>
        <v>699.31666666666661</v>
      </c>
      <c r="N199" s="2">
        <f t="shared" ca="1" si="123"/>
        <v>636.8277777777779</v>
      </c>
      <c r="O199" s="2">
        <f t="shared" si="123"/>
        <v>695.55000000000007</v>
      </c>
      <c r="P199" s="2">
        <f t="shared" si="123"/>
        <v>505.51666666666665</v>
      </c>
      <c r="Q199" s="2">
        <f t="shared" ca="1" si="123"/>
        <v>86.466666666666654</v>
      </c>
      <c r="R199" s="2">
        <f t="shared" ca="1" si="123"/>
        <v>91.433333333333337</v>
      </c>
      <c r="S199" s="155">
        <f t="shared" ca="1" si="103"/>
        <v>134.44634358974358</v>
      </c>
      <c r="T199" s="156">
        <f t="shared" ca="1" si="104"/>
        <v>25208689.42307692</v>
      </c>
      <c r="U199" s="203">
        <f t="shared" ca="1" si="105"/>
        <v>27140625</v>
      </c>
      <c r="V199" s="156">
        <f t="shared" ca="1" si="106"/>
        <v>1931935.5769230798</v>
      </c>
      <c r="W199" s="156">
        <f>IF(Cockpit_monthly!$H$3=2,($V$10)*'Generated data'!$B$6,$V$10)</f>
        <v>110</v>
      </c>
      <c r="X199" s="156">
        <f>IF(Cockpit_monthly!$H$3=2,($V$11)*'Generated data'!$B$6,$V$11)</f>
        <v>230</v>
      </c>
      <c r="Z199" s="2">
        <f t="shared" si="107"/>
        <v>165.79916410256411</v>
      </c>
      <c r="AA199" s="65">
        <f t="shared" si="108"/>
        <v>31087343.269230768</v>
      </c>
      <c r="AB199" s="40">
        <f t="shared" ca="1" si="109"/>
        <v>27140625</v>
      </c>
      <c r="AC199" s="65">
        <f t="shared" ca="1" si="110"/>
        <v>-3946718.2692307681</v>
      </c>
      <c r="AE199" s="2">
        <f t="shared" si="111"/>
        <v>122.31233333333331</v>
      </c>
      <c r="AF199" s="65">
        <f t="shared" si="112"/>
        <v>22933562.499999996</v>
      </c>
      <c r="AG199" s="40">
        <f t="shared" ca="1" si="113"/>
        <v>27140625</v>
      </c>
      <c r="AH199" s="65">
        <f t="shared" ca="1" si="114"/>
        <v>4207062.5000000037</v>
      </c>
      <c r="AJ199" s="172">
        <f t="shared" ca="1" si="115"/>
        <v>124.97717692307693</v>
      </c>
      <c r="AK199" s="172">
        <f t="shared" ca="1" si="116"/>
        <v>23433220.673076924</v>
      </c>
      <c r="AL199" s="208">
        <f t="shared" ca="1" si="117"/>
        <v>27140625</v>
      </c>
      <c r="AM199" s="173">
        <f t="shared" ca="1" si="118"/>
        <v>3707404.3269230761</v>
      </c>
      <c r="AN199" s="173">
        <f>IF(Cockpit_monthly!$H$3=2,($AM$10)*'Generated data'!$B$6,$AM$10)</f>
        <v>110</v>
      </c>
      <c r="AO199" s="173">
        <f>IF(Cockpit_monthly!$H$3=2,($AM$11)*'Generated data'!$B$6,$AM$11)</f>
        <v>230</v>
      </c>
      <c r="AQ199" s="155">
        <f t="shared" ca="1" si="119"/>
        <v>114.76863296703296</v>
      </c>
      <c r="AR199" s="155">
        <f t="shared" ca="1" si="120"/>
        <v>21519118.681318678</v>
      </c>
      <c r="AS199" s="203">
        <f t="shared" ca="1" si="121"/>
        <v>27140625</v>
      </c>
      <c r="AT199" s="156">
        <f t="shared" ca="1" si="122"/>
        <v>5621506.318681322</v>
      </c>
      <c r="AU199" s="156">
        <f>IF(Cockpit_monthly!$H$3=2,($AS$10)*'Generated data'!$B$6,$AS$10)</f>
        <v>110</v>
      </c>
      <c r="AV199" s="156">
        <f>IF(Cockpit_monthly!$H$3=2,($AS$11)*'Generated data'!$B$6,$AS$11)</f>
        <v>230</v>
      </c>
    </row>
    <row r="200" spans="1:48">
      <c r="A200" s="131" t="str">
        <f t="shared" si="101"/>
        <v>Q3 2025</v>
      </c>
      <c r="B200" s="20">
        <v>2025</v>
      </c>
      <c r="C200" s="20">
        <v>3</v>
      </c>
      <c r="E200" s="2">
        <f t="shared" ca="1" si="123"/>
        <v>155</v>
      </c>
      <c r="F200" s="2">
        <f t="shared" ca="1" si="123"/>
        <v>121.25</v>
      </c>
      <c r="G200" s="2">
        <f t="shared" ca="1" si="123"/>
        <v>114.6423804609563</v>
      </c>
      <c r="H200" s="2">
        <f t="shared" ca="1" si="123"/>
        <v>148.61333333333334</v>
      </c>
      <c r="I200" s="2">
        <f t="shared" ca="1" si="123"/>
        <v>316.25</v>
      </c>
      <c r="J200" s="2">
        <f t="shared" ca="1" si="123"/>
        <v>284</v>
      </c>
      <c r="K200" s="2">
        <f t="shared" ca="1" si="123"/>
        <v>309.67777777777775</v>
      </c>
      <c r="L200" s="2">
        <f t="shared" ca="1" si="123"/>
        <v>272</v>
      </c>
      <c r="M200" s="2">
        <f t="shared" ca="1" si="123"/>
        <v>799.05000000000007</v>
      </c>
      <c r="N200" s="2">
        <f t="shared" ca="1" si="123"/>
        <v>739.27222222222224</v>
      </c>
      <c r="O200" s="2">
        <f t="shared" si="123"/>
        <v>785.7166666666667</v>
      </c>
      <c r="P200" s="2">
        <f t="shared" si="123"/>
        <v>595.4666666666667</v>
      </c>
      <c r="Q200" s="2">
        <f t="shared" ca="1" si="123"/>
        <v>80.399999999999991</v>
      </c>
      <c r="R200" s="2">
        <f t="shared" ca="1" si="123"/>
        <v>88.266666666666666</v>
      </c>
      <c r="S200" s="155">
        <f t="shared" ca="1" si="103"/>
        <v>138.91781538461541</v>
      </c>
      <c r="T200" s="156">
        <f t="shared" ca="1" si="104"/>
        <v>26047090.384615388</v>
      </c>
      <c r="U200" s="203">
        <f t="shared" ca="1" si="105"/>
        <v>29062500</v>
      </c>
      <c r="V200" s="156">
        <f t="shared" ca="1" si="106"/>
        <v>3015409.6153846122</v>
      </c>
      <c r="W200" s="156">
        <f>IF(Cockpit_monthly!$H$3=2,($V$10)*'Generated data'!$B$6,$V$10)</f>
        <v>110</v>
      </c>
      <c r="X200" s="156">
        <f>IF(Cockpit_monthly!$H$3=2,($V$11)*'Generated data'!$B$6,$V$11)</f>
        <v>230</v>
      </c>
      <c r="Z200" s="2">
        <f t="shared" si="107"/>
        <v>170.43704615384615</v>
      </c>
      <c r="AA200" s="65">
        <f t="shared" si="108"/>
        <v>31956946.153846152</v>
      </c>
      <c r="AB200" s="40">
        <f t="shared" ca="1" si="109"/>
        <v>29062500</v>
      </c>
      <c r="AC200" s="65">
        <f t="shared" ca="1" si="110"/>
        <v>-2894446.1538461521</v>
      </c>
      <c r="AE200" s="2">
        <f t="shared" si="111"/>
        <v>126.35575</v>
      </c>
      <c r="AF200" s="65">
        <f t="shared" si="112"/>
        <v>23691703.125</v>
      </c>
      <c r="AG200" s="40">
        <f t="shared" ca="1" si="113"/>
        <v>29062500</v>
      </c>
      <c r="AH200" s="65">
        <f t="shared" ca="1" si="114"/>
        <v>5370796.875</v>
      </c>
      <c r="AJ200" s="172">
        <f t="shared" ca="1" si="115"/>
        <v>130.46749316239314</v>
      </c>
      <c r="AK200" s="172">
        <f t="shared" ca="1" si="116"/>
        <v>24462654.967948712</v>
      </c>
      <c r="AL200" s="208">
        <f t="shared" ca="1" si="117"/>
        <v>29062500</v>
      </c>
      <c r="AM200" s="173">
        <f t="shared" ca="1" si="118"/>
        <v>4599845.0320512876</v>
      </c>
      <c r="AN200" s="173">
        <f>IF(Cockpit_monthly!$H$3=2,($AM$10)*'Generated data'!$B$6,$AM$10)</f>
        <v>110</v>
      </c>
      <c r="AO200" s="173">
        <f>IF(Cockpit_monthly!$H$3=2,($AM$11)*'Generated data'!$B$6,$AM$11)</f>
        <v>230</v>
      </c>
      <c r="AQ200" s="155">
        <f t="shared" ca="1" si="119"/>
        <v>119.8634380952381</v>
      </c>
      <c r="AR200" s="155">
        <f t="shared" ca="1" si="120"/>
        <v>22474394.642857142</v>
      </c>
      <c r="AS200" s="203">
        <f t="shared" ca="1" si="121"/>
        <v>29062500</v>
      </c>
      <c r="AT200" s="156">
        <f t="shared" ca="1" si="122"/>
        <v>6588105.3571428582</v>
      </c>
      <c r="AU200" s="156">
        <f>IF(Cockpit_monthly!$H$3=2,($AS$10)*'Generated data'!$B$6,$AS$10)</f>
        <v>110</v>
      </c>
      <c r="AV200" s="156">
        <f>IF(Cockpit_monthly!$H$3=2,($AS$11)*'Generated data'!$B$6,$AS$11)</f>
        <v>230</v>
      </c>
    </row>
    <row r="201" spans="1:48">
      <c r="A201" s="131" t="str">
        <f t="shared" si="101"/>
        <v>Q4 2025</v>
      </c>
      <c r="B201" s="20">
        <v>2025</v>
      </c>
      <c r="C201" s="20">
        <v>4</v>
      </c>
      <c r="E201" s="2">
        <f t="shared" ca="1" si="123"/>
        <v>132.83333333333334</v>
      </c>
      <c r="F201" s="2">
        <f t="shared" ca="1" si="123"/>
        <v>108.96111111111111</v>
      </c>
      <c r="G201" s="2">
        <f t="shared" ca="1" si="123"/>
        <v>122.43623151014788</v>
      </c>
      <c r="H201" s="2">
        <f t="shared" ca="1" si="123"/>
        <v>158.71666666666667</v>
      </c>
      <c r="I201" s="2">
        <f t="shared" ca="1" si="123"/>
        <v>471.48888888888888</v>
      </c>
      <c r="J201" s="2">
        <f t="shared" ca="1" si="123"/>
        <v>327.2</v>
      </c>
      <c r="K201" s="2">
        <f t="shared" ca="1" si="123"/>
        <v>356.81666666666666</v>
      </c>
      <c r="L201" s="2">
        <f t="shared" ca="1" si="123"/>
        <v>298.8</v>
      </c>
      <c r="M201" s="2">
        <f t="shared" ca="1" si="123"/>
        <v>739.2166666666667</v>
      </c>
      <c r="N201" s="2">
        <f t="shared" ca="1" si="123"/>
        <v>789.13333333333333</v>
      </c>
      <c r="O201" s="2">
        <f t="shared" si="123"/>
        <v>700.5333333333333</v>
      </c>
      <c r="P201" s="2">
        <f t="shared" si="123"/>
        <v>565.66666666666663</v>
      </c>
      <c r="Q201" s="2">
        <f t="shared" ca="1" si="123"/>
        <v>81.533333333333346</v>
      </c>
      <c r="R201" s="2">
        <f t="shared" ca="1" si="123"/>
        <v>88.899999999999991</v>
      </c>
      <c r="S201" s="155">
        <f t="shared" ca="1" si="103"/>
        <v>149.42074700854701</v>
      </c>
      <c r="T201" s="156">
        <f t="shared" ca="1" si="104"/>
        <v>28016390.064102564</v>
      </c>
      <c r="U201" s="203">
        <f t="shared" ca="1" si="105"/>
        <v>24906250</v>
      </c>
      <c r="V201" s="156">
        <f t="shared" ca="1" si="106"/>
        <v>-3110140.064102564</v>
      </c>
      <c r="W201" s="156">
        <f>IF(Cockpit_monthly!$H$3=2,($V$10)*'Generated data'!$B$6,$V$10)</f>
        <v>110</v>
      </c>
      <c r="X201" s="156">
        <f>IF(Cockpit_monthly!$H$3=2,($V$11)*'Generated data'!$B$6,$V$11)</f>
        <v>230</v>
      </c>
      <c r="Z201" s="2">
        <f t="shared" si="107"/>
        <v>207.21117435897432</v>
      </c>
      <c r="AA201" s="65">
        <f t="shared" si="108"/>
        <v>38852095.192307688</v>
      </c>
      <c r="AB201" s="40">
        <f t="shared" ca="1" si="109"/>
        <v>24906250</v>
      </c>
      <c r="AC201" s="65">
        <f t="shared" ca="1" si="110"/>
        <v>-13945845.192307688</v>
      </c>
      <c r="AE201" s="2">
        <f t="shared" si="111"/>
        <v>132.50055555555556</v>
      </c>
      <c r="AF201" s="65">
        <f t="shared" si="112"/>
        <v>24843854.166666668</v>
      </c>
      <c r="AG201" s="40">
        <f t="shared" ca="1" si="113"/>
        <v>24906250</v>
      </c>
      <c r="AH201" s="65">
        <f t="shared" ca="1" si="114"/>
        <v>62395.833333332092</v>
      </c>
      <c r="AJ201" s="172">
        <f t="shared" ca="1" si="115"/>
        <v>135.55311282051284</v>
      </c>
      <c r="AK201" s="172">
        <f t="shared" ca="1" si="116"/>
        <v>25416208.653846156</v>
      </c>
      <c r="AL201" s="208">
        <f t="shared" ca="1" si="117"/>
        <v>24906250</v>
      </c>
      <c r="AM201" s="173">
        <f t="shared" ca="1" si="118"/>
        <v>-509958.65384615585</v>
      </c>
      <c r="AN201" s="173">
        <f>IF(Cockpit_monthly!$H$3=2,($AM$10)*'Generated data'!$B$6,$AM$10)</f>
        <v>110</v>
      </c>
      <c r="AO201" s="173">
        <f>IF(Cockpit_monthly!$H$3=2,($AM$11)*'Generated data'!$B$6,$AM$11)</f>
        <v>230</v>
      </c>
      <c r="AQ201" s="155">
        <f t="shared" ca="1" si="119"/>
        <v>119.04939780219779</v>
      </c>
      <c r="AR201" s="155">
        <f t="shared" ca="1" si="120"/>
        <v>22321762.087912086</v>
      </c>
      <c r="AS201" s="203">
        <f t="shared" ca="1" si="121"/>
        <v>24906250</v>
      </c>
      <c r="AT201" s="156">
        <f t="shared" ca="1" si="122"/>
        <v>2584487.9120879136</v>
      </c>
      <c r="AU201" s="156">
        <f>IF(Cockpit_monthly!$H$3=2,($AS$10)*'Generated data'!$B$6,$AS$10)</f>
        <v>110</v>
      </c>
      <c r="AV201" s="156">
        <f>IF(Cockpit_monthly!$H$3=2,($AS$11)*'Generated data'!$B$6,$AS$11)</f>
        <v>230</v>
      </c>
    </row>
    <row r="202" spans="1:48">
      <c r="A202" s="131" t="str">
        <f t="shared" si="101"/>
        <v>Q1 2026</v>
      </c>
      <c r="B202" s="20">
        <v>2026</v>
      </c>
      <c r="C202" s="20">
        <v>1</v>
      </c>
      <c r="E202" s="2">
        <f t="shared" ca="1" si="123"/>
        <v>133.99627741565709</v>
      </c>
      <c r="F202" s="2">
        <f t="shared" ca="1" si="123"/>
        <v>105.05107636881382</v>
      </c>
      <c r="G202" s="2">
        <f t="shared" ca="1" si="123"/>
        <v>140.86051893259591</v>
      </c>
      <c r="H202" s="2">
        <f t="shared" ca="1" si="123"/>
        <v>137.57277948510128</v>
      </c>
      <c r="I202" s="2">
        <f t="shared" ca="1" si="123"/>
        <v>153.77311049427644</v>
      </c>
      <c r="J202" s="2">
        <f t="shared" ca="1" si="123"/>
        <v>293.83137564190105</v>
      </c>
      <c r="K202" s="2">
        <f t="shared" ca="1" si="123"/>
        <v>381.89755151762483</v>
      </c>
      <c r="L202" s="2">
        <f t="shared" ca="1" si="123"/>
        <v>314.11153453274483</v>
      </c>
      <c r="M202" s="2">
        <f t="shared" ca="1" si="123"/>
        <v>828.18116103029035</v>
      </c>
      <c r="N202" s="2">
        <f t="shared" ca="1" si="123"/>
        <v>757.12907806258409</v>
      </c>
      <c r="O202" s="2">
        <f t="shared" si="123"/>
        <v>674.61333333333323</v>
      </c>
      <c r="P202" s="2">
        <f t="shared" si="123"/>
        <v>523.61333333333323</v>
      </c>
      <c r="Q202" s="2">
        <f t="shared" ca="1" si="123"/>
        <v>172.41144713848703</v>
      </c>
      <c r="R202" s="2">
        <f t="shared" ca="1" si="123"/>
        <v>104.78576741992613</v>
      </c>
      <c r="S202" s="155">
        <f t="shared" ca="1" si="103"/>
        <v>126.45154197331</v>
      </c>
      <c r="T202" s="156">
        <f t="shared" ca="1" si="104"/>
        <v>23709664.119995624</v>
      </c>
      <c r="U202" s="203">
        <f t="shared" ca="1" si="105"/>
        <v>25124302.015435703</v>
      </c>
      <c r="V202" s="156">
        <f t="shared" ca="1" si="106"/>
        <v>1414637.8954400793</v>
      </c>
      <c r="W202" s="156">
        <f>IF(Cockpit_monthly!$H$3=2,($V$10)*'Generated data'!$B$6,$V$10)</f>
        <v>110</v>
      </c>
      <c r="X202" s="156">
        <f>IF(Cockpit_monthly!$H$3=2,($V$11)*'Generated data'!$B$6,$V$11)</f>
        <v>230</v>
      </c>
      <c r="AJ202" s="172">
        <f t="shared" ca="1" si="115"/>
        <v>136.97124792271435</v>
      </c>
      <c r="AK202" s="172">
        <f t="shared" ca="1" si="116"/>
        <v>25682108.985508941</v>
      </c>
      <c r="AL202" s="208">
        <f t="shared" ca="1" si="117"/>
        <v>25124302.015435703</v>
      </c>
      <c r="AM202" s="173">
        <f t="shared" ca="1" si="118"/>
        <v>-557806.97007323802</v>
      </c>
      <c r="AN202" s="173">
        <f>IF(Cockpit_monthly!$H$3=2,($AM$10)*'Generated data'!$B$6,$AM$10)</f>
        <v>110</v>
      </c>
      <c r="AO202" s="173">
        <f>IF(Cockpit_monthly!$H$3=2,($AM$11)*'Generated data'!$B$6,$AM$11)</f>
        <v>230</v>
      </c>
      <c r="AQ202" s="155">
        <f t="shared" ca="1" si="119"/>
        <v>123.77811735575013</v>
      </c>
      <c r="AR202" s="155">
        <f t="shared" ca="1" si="120"/>
        <v>23208397.004203148</v>
      </c>
      <c r="AS202" s="203">
        <f t="shared" ca="1" si="121"/>
        <v>25124302.015435703</v>
      </c>
      <c r="AT202" s="156">
        <f t="shared" ca="1" si="122"/>
        <v>1915905.0112325549</v>
      </c>
      <c r="AU202" s="156">
        <f>IF(Cockpit_monthly!$H$3=2,($AS$10)*'Generated data'!$B$6,$AS$10)</f>
        <v>110</v>
      </c>
      <c r="AV202" s="156">
        <f>IF(Cockpit_monthly!$H$3=2,($AS$11)*'Generated data'!$B$6,$AS$11)</f>
        <v>230</v>
      </c>
    </row>
    <row r="203" spans="1:48">
      <c r="A203" s="131" t="str">
        <f t="shared" si="101"/>
        <v>Q2 2026</v>
      </c>
      <c r="B203" s="20">
        <v>2026</v>
      </c>
      <c r="C203" s="20">
        <v>2</v>
      </c>
      <c r="E203" s="2">
        <f t="shared" ca="1" si="123"/>
        <v>140.4358324078253</v>
      </c>
      <c r="F203" s="2">
        <f t="shared" ca="1" si="123"/>
        <v>109.60277619222374</v>
      </c>
      <c r="G203" s="2">
        <f t="shared" ca="1" si="123"/>
        <v>143.16999999999999</v>
      </c>
      <c r="H203" s="2">
        <f t="shared" ca="1" si="123"/>
        <v>138.40993850188855</v>
      </c>
      <c r="I203" s="2">
        <f t="shared" ca="1" si="123"/>
        <v>145.32971941265123</v>
      </c>
      <c r="J203" s="2">
        <f t="shared" ca="1" si="123"/>
        <v>334.72961529221158</v>
      </c>
      <c r="K203" s="2">
        <f t="shared" ca="1" si="123"/>
        <v>147.19829702311321</v>
      </c>
      <c r="L203" s="2">
        <f t="shared" ca="1" si="123"/>
        <v>310.77758603274992</v>
      </c>
      <c r="M203" s="2">
        <f t="shared" ca="1" si="123"/>
        <v>822.33999614681227</v>
      </c>
      <c r="N203" s="2">
        <f t="shared" ca="1" si="123"/>
        <v>831.44683286825</v>
      </c>
      <c r="O203" s="2">
        <f t="shared" si="123"/>
        <v>689.81333333333339</v>
      </c>
      <c r="P203" s="2">
        <f t="shared" si="123"/>
        <v>538.81333333333339</v>
      </c>
      <c r="Q203" s="2">
        <f t="shared" ca="1" si="123"/>
        <v>199.49373245100563</v>
      </c>
      <c r="R203" s="2">
        <f t="shared" ca="1" si="123"/>
        <v>95.373277509364243</v>
      </c>
      <c r="S203" s="155">
        <f t="shared" ca="1" si="103"/>
        <v>125.48008993460716</v>
      </c>
      <c r="T203" s="156">
        <f t="shared" ca="1" si="104"/>
        <v>23527516.862738844</v>
      </c>
      <c r="U203" s="203">
        <f t="shared" ca="1" si="105"/>
        <v>26331718.576467246</v>
      </c>
      <c r="V203" s="156">
        <f t="shared" ca="1" si="106"/>
        <v>2804201.7137284018</v>
      </c>
      <c r="W203" s="156">
        <f>IF(Cockpit_monthly!$H$3=2,($V$10)*'Generated data'!$B$6,$V$10)</f>
        <v>110</v>
      </c>
      <c r="X203" s="156">
        <f>IF(Cockpit_monthly!$H$3=2,($V$11)*'Generated data'!$B$6,$V$11)</f>
        <v>230</v>
      </c>
      <c r="AJ203" s="172">
        <f t="shared" ca="1" si="115"/>
        <v>118.74707084044185</v>
      </c>
      <c r="AK203" s="172">
        <f t="shared" ca="1" si="116"/>
        <v>22265075.782582846</v>
      </c>
      <c r="AL203" s="208">
        <f t="shared" ca="1" si="117"/>
        <v>26331718.576467246</v>
      </c>
      <c r="AM203" s="173">
        <f t="shared" ca="1" si="118"/>
        <v>4066642.7938844003</v>
      </c>
      <c r="AN203" s="173">
        <f>IF(Cockpit_monthly!$H$3=2,($AM$10)*'Generated data'!$B$6,$AM$10)</f>
        <v>110</v>
      </c>
      <c r="AO203" s="173">
        <f>IF(Cockpit_monthly!$H$3=2,($AM$11)*'Generated data'!$B$6,$AM$11)</f>
        <v>230</v>
      </c>
      <c r="AQ203" s="155">
        <f t="shared" ca="1" si="119"/>
        <v>127.11180461689112</v>
      </c>
      <c r="AR203" s="155">
        <f t="shared" ca="1" si="120"/>
        <v>23833463.365667086</v>
      </c>
      <c r="AS203" s="203">
        <f t="shared" ca="1" si="121"/>
        <v>26331718.576467246</v>
      </c>
      <c r="AT203" s="156">
        <f t="shared" ca="1" si="122"/>
        <v>2498255.2108001597</v>
      </c>
      <c r="AU203" s="156">
        <f>IF(Cockpit_monthly!$H$3=2,($AS$10)*'Generated data'!$B$6,$AS$10)</f>
        <v>110</v>
      </c>
      <c r="AV203" s="156">
        <f>IF(Cockpit_monthly!$H$3=2,($AS$11)*'Generated data'!$B$6,$AS$11)</f>
        <v>230</v>
      </c>
    </row>
    <row r="204" spans="1:48">
      <c r="A204" s="131" t="str">
        <f t="shared" si="101"/>
        <v>Q3 2026</v>
      </c>
      <c r="B204" s="20">
        <v>2026</v>
      </c>
      <c r="C204" s="20">
        <v>3</v>
      </c>
      <c r="E204" s="2">
        <f t="shared" ca="1" si="123"/>
        <v>128.91919379759551</v>
      </c>
      <c r="F204" s="2">
        <f t="shared" ca="1" si="123"/>
        <v>107.97918213752467</v>
      </c>
      <c r="G204" s="2">
        <f t="shared" ca="1" si="123"/>
        <v>143.16999999999999</v>
      </c>
      <c r="H204" s="2">
        <f t="shared" ca="1" si="123"/>
        <v>138.31578828137413</v>
      </c>
      <c r="I204" s="2">
        <f t="shared" ca="1" si="123"/>
        <v>144.77292537257645</v>
      </c>
      <c r="J204" s="2">
        <f t="shared" ca="1" si="123"/>
        <v>309.20767416072118</v>
      </c>
      <c r="K204" s="2">
        <f t="shared" ca="1" si="123"/>
        <v>150.96733740395393</v>
      </c>
      <c r="L204" s="2">
        <f t="shared" ca="1" si="123"/>
        <v>329.61675637691997</v>
      </c>
      <c r="M204" s="2">
        <f t="shared" ca="1" si="123"/>
        <v>919.57821203453761</v>
      </c>
      <c r="N204" s="2">
        <f t="shared" ca="1" si="123"/>
        <v>873.94016627059193</v>
      </c>
      <c r="O204" s="2">
        <f t="shared" si="123"/>
        <v>679.32666666666671</v>
      </c>
      <c r="P204" s="2">
        <f t="shared" si="123"/>
        <v>528.32666666666671</v>
      </c>
      <c r="Q204" s="2">
        <f t="shared" ca="1" si="123"/>
        <v>196.64581204483125</v>
      </c>
      <c r="R204" s="2">
        <f t="shared" ca="1" si="123"/>
        <v>97.661643452695003</v>
      </c>
      <c r="S204" s="155">
        <f t="shared" ca="1" si="103"/>
        <v>129.71145809181459</v>
      </c>
      <c r="T204" s="156">
        <f t="shared" ca="1" si="104"/>
        <v>24320898.392215237</v>
      </c>
      <c r="U204" s="203">
        <f t="shared" ca="1" si="105"/>
        <v>24172348.83704916</v>
      </c>
      <c r="V204" s="156">
        <f t="shared" ca="1" si="106"/>
        <v>-148549.55516607687</v>
      </c>
      <c r="W204" s="156">
        <f>IF(Cockpit_monthly!$H$3=2,($V$10)*'Generated data'!$B$6,$V$10)</f>
        <v>110</v>
      </c>
      <c r="X204" s="156">
        <f>IF(Cockpit_monthly!$H$3=2,($V$11)*'Generated data'!$B$6,$V$11)</f>
        <v>230</v>
      </c>
      <c r="AJ204" s="172">
        <f t="shared" ca="1" si="115"/>
        <v>120.00084297674913</v>
      </c>
      <c r="AK204" s="172">
        <f t="shared" ca="1" si="116"/>
        <v>22500158.05814046</v>
      </c>
      <c r="AL204" s="208">
        <f t="shared" ca="1" si="117"/>
        <v>24172348.83704916</v>
      </c>
      <c r="AM204" s="173">
        <f t="shared" ca="1" si="118"/>
        <v>1672190.7789086998</v>
      </c>
      <c r="AN204" s="173">
        <f>IF(Cockpit_monthly!$H$3=2,($AM$10)*'Generated data'!$B$6,$AM$10)</f>
        <v>110</v>
      </c>
      <c r="AO204" s="173">
        <f>IF(Cockpit_monthly!$H$3=2,($AM$11)*'Generated data'!$B$6,$AM$11)</f>
        <v>230</v>
      </c>
      <c r="AQ204" s="155">
        <f t="shared" ca="1" si="119"/>
        <v>130.00499813164382</v>
      </c>
      <c r="AR204" s="155">
        <f t="shared" ca="1" si="120"/>
        <v>24375937.149683215</v>
      </c>
      <c r="AS204" s="203">
        <f t="shared" ca="1" si="121"/>
        <v>24172348.83704916</v>
      </c>
      <c r="AT204" s="156">
        <f t="shared" ca="1" si="122"/>
        <v>-203588.31263405457</v>
      </c>
      <c r="AU204" s="156">
        <f>IF(Cockpit_monthly!$H$3=2,($AS$10)*'Generated data'!$B$6,$AS$10)</f>
        <v>110</v>
      </c>
      <c r="AV204" s="156">
        <f>IF(Cockpit_monthly!$H$3=2,($AS$11)*'Generated data'!$B$6,$AS$11)</f>
        <v>230</v>
      </c>
    </row>
    <row r="205" spans="1:48">
      <c r="A205" s="131" t="str">
        <f t="shared" si="101"/>
        <v>Q4 2026</v>
      </c>
      <c r="B205" s="20">
        <v>2026</v>
      </c>
      <c r="C205" s="20">
        <v>4</v>
      </c>
      <c r="E205" s="2">
        <f t="shared" ca="1" si="123"/>
        <v>134.06712034286423</v>
      </c>
      <c r="F205" s="2">
        <f t="shared" ca="1" si="123"/>
        <v>112.14053386886627</v>
      </c>
      <c r="G205" s="2">
        <f t="shared" ca="1" si="123"/>
        <v>143.16999999999999</v>
      </c>
      <c r="H205" s="2">
        <f t="shared" ca="1" si="123"/>
        <v>127.59766640623093</v>
      </c>
      <c r="I205" s="2">
        <f t="shared" ca="1" si="123"/>
        <v>148.27753928636386</v>
      </c>
      <c r="J205" s="2">
        <f t="shared" ca="1" si="123"/>
        <v>304.30480684741855</v>
      </c>
      <c r="K205" s="2">
        <f t="shared" ca="1" si="123"/>
        <v>143.87820354369967</v>
      </c>
      <c r="L205" s="2">
        <f t="shared" ca="1" si="123"/>
        <v>301.90429285344504</v>
      </c>
      <c r="M205" s="2">
        <f t="shared" ca="1" si="123"/>
        <v>988.23037190905586</v>
      </c>
      <c r="N205" s="2">
        <f t="shared" ca="1" si="123"/>
        <v>907.15720703292436</v>
      </c>
      <c r="O205" s="2">
        <f t="shared" si="123"/>
        <v>666.88666666666666</v>
      </c>
      <c r="P205" s="2">
        <f t="shared" si="123"/>
        <v>515.88666666666666</v>
      </c>
      <c r="Q205" s="2">
        <f t="shared" ca="1" si="123"/>
        <v>220.04995242606617</v>
      </c>
      <c r="R205" s="2">
        <f t="shared" ca="1" si="123"/>
        <v>92.853309465378899</v>
      </c>
      <c r="S205" s="155">
        <f t="shared" ca="1" si="103"/>
        <v>133.02869738053695</v>
      </c>
      <c r="T205" s="156">
        <f t="shared" ca="1" si="104"/>
        <v>24942880.758850679</v>
      </c>
      <c r="U205" s="203">
        <f t="shared" ca="1" si="105"/>
        <v>25137585.064287044</v>
      </c>
      <c r="V205" s="156">
        <f t="shared" ca="1" si="106"/>
        <v>194704.30543636531</v>
      </c>
      <c r="W205" s="156">
        <f>IF(Cockpit_monthly!$H$3=2,($V$10)*'Generated data'!$B$6,$V$10)</f>
        <v>110</v>
      </c>
      <c r="X205" s="156">
        <f>IF(Cockpit_monthly!$H$3=2,($V$11)*'Generated data'!$B$6,$V$11)</f>
        <v>230</v>
      </c>
      <c r="AJ205" s="172">
        <f t="shared" ca="1" si="115"/>
        <v>120.13176808534509</v>
      </c>
      <c r="AK205" s="172">
        <f t="shared" ca="1" si="116"/>
        <v>22524706.516002204</v>
      </c>
      <c r="AL205" s="208">
        <f t="shared" ca="1" si="117"/>
        <v>25137585.064287044</v>
      </c>
      <c r="AM205" s="173">
        <f t="shared" ca="1" si="118"/>
        <v>2612878.5482848398</v>
      </c>
      <c r="AN205" s="173">
        <f>IF(Cockpit_monthly!$H$3=2,($AM$10)*'Generated data'!$B$6,$AM$10)</f>
        <v>110</v>
      </c>
      <c r="AO205" s="173">
        <f>IF(Cockpit_monthly!$H$3=2,($AM$11)*'Generated data'!$B$6,$AM$11)</f>
        <v>230</v>
      </c>
      <c r="AQ205" s="155">
        <f t="shared" ca="1" si="119"/>
        <v>134.14457156622186</v>
      </c>
      <c r="AR205" s="155">
        <f t="shared" ca="1" si="120"/>
        <v>25152107.168666597</v>
      </c>
      <c r="AS205" s="203">
        <f t="shared" ca="1" si="121"/>
        <v>25137585.064287044</v>
      </c>
      <c r="AT205" s="156">
        <f t="shared" ca="1" si="122"/>
        <v>-14522.104379553348</v>
      </c>
      <c r="AU205" s="156">
        <f>IF(Cockpit_monthly!$H$3=2,($AS$10)*'Generated data'!$B$6,$AS$10)</f>
        <v>110</v>
      </c>
      <c r="AV205" s="156">
        <f>IF(Cockpit_monthly!$H$3=2,($AS$11)*'Generated data'!$B$6,$AS$11)</f>
        <v>230</v>
      </c>
    </row>
    <row r="206" spans="1:48">
      <c r="A206" s="131" t="str">
        <f t="shared" si="101"/>
        <v>Q1 2027</v>
      </c>
      <c r="B206" s="20">
        <v>2027</v>
      </c>
      <c r="C206" s="20">
        <v>1</v>
      </c>
      <c r="E206" s="2">
        <f t="shared" ref="E206:R215" ca="1" si="124">SUMPRODUCT(($A$14:$A$181=$A206)*(E$14:E$181))/SUMPRODUCT(($A$14:$A$181=$A206)*1)</f>
        <v>125.24830336018924</v>
      </c>
      <c r="F206" s="2">
        <f t="shared" ca="1" si="124"/>
        <v>114.53065707798505</v>
      </c>
      <c r="G206" s="2">
        <f t="shared" ca="1" si="124"/>
        <v>143.16999999999999</v>
      </c>
      <c r="H206" s="2">
        <f t="shared" ca="1" si="124"/>
        <v>121.70259047880187</v>
      </c>
      <c r="I206" s="2">
        <f t="shared" ca="1" si="124"/>
        <v>110.42976274646207</v>
      </c>
      <c r="J206" s="2">
        <f t="shared" ca="1" si="124"/>
        <v>288.92712699848181</v>
      </c>
      <c r="K206" s="2">
        <f t="shared" ca="1" si="124"/>
        <v>132.50251019311099</v>
      </c>
      <c r="L206" s="2">
        <f t="shared" ca="1" si="124"/>
        <v>309.58679925564792</v>
      </c>
      <c r="M206" s="2">
        <f t="shared" ca="1" si="124"/>
        <v>855.65976917366061</v>
      </c>
      <c r="N206" s="2">
        <f t="shared" ca="1" si="124"/>
        <v>955.96138004108786</v>
      </c>
      <c r="O206" s="2">
        <f t="shared" si="124"/>
        <v>664.49333333333334</v>
      </c>
      <c r="P206" s="2">
        <f t="shared" si="124"/>
        <v>513.49333333333334</v>
      </c>
      <c r="Q206" s="2">
        <f t="shared" ca="1" si="124"/>
        <v>181.35531551885015</v>
      </c>
      <c r="R206" s="2">
        <f t="shared" ca="1" si="124"/>
        <v>99.492937680651721</v>
      </c>
      <c r="S206" s="155">
        <f t="shared" ca="1" si="103"/>
        <v>123.99308669141864</v>
      </c>
      <c r="T206" s="156">
        <f t="shared" ca="1" si="104"/>
        <v>23248703.754640996</v>
      </c>
      <c r="U206" s="203">
        <f t="shared" ca="1" si="105"/>
        <v>23484056.880035482</v>
      </c>
      <c r="V206" s="156">
        <f t="shared" ca="1" si="106"/>
        <v>235353.12539448589</v>
      </c>
      <c r="W206" s="156">
        <f>IF(Cockpit_monthly!$H$3=2,($V$10)*'Generated data'!$B$6,$V$10)</f>
        <v>110</v>
      </c>
      <c r="X206" s="156">
        <f>IF(Cockpit_monthly!$H$3=2,($V$11)*'Generated data'!$B$6,$V$11)</f>
        <v>230</v>
      </c>
      <c r="AJ206" s="172">
        <f t="shared" ca="1" si="115"/>
        <v>120.24290122339794</v>
      </c>
      <c r="AK206" s="172">
        <f t="shared" ca="1" si="116"/>
        <v>22545543.979387112</v>
      </c>
      <c r="AL206" s="208">
        <f t="shared" ca="1" si="117"/>
        <v>23484056.880035482</v>
      </c>
      <c r="AM206" s="173">
        <f t="shared" ca="1" si="118"/>
        <v>938512.90064837039</v>
      </c>
      <c r="AN206" s="173">
        <f>IF(Cockpit_monthly!$H$3=2,($AM$10)*'Generated data'!$B$6,$AM$10)</f>
        <v>110</v>
      </c>
      <c r="AO206" s="173">
        <f>IF(Cockpit_monthly!$H$3=2,($AM$11)*'Generated data'!$B$6,$AM$11)</f>
        <v>230</v>
      </c>
      <c r="AQ206" s="155">
        <f t="shared" ca="1" si="119"/>
        <v>125.57890975334465</v>
      </c>
      <c r="AR206" s="155">
        <f t="shared" ca="1" si="120"/>
        <v>23546045.578752123</v>
      </c>
      <c r="AS206" s="203">
        <f t="shared" ca="1" si="121"/>
        <v>23484056.880035482</v>
      </c>
      <c r="AT206" s="156">
        <f t="shared" ca="1" si="122"/>
        <v>-61988.698716640472</v>
      </c>
      <c r="AU206" s="156">
        <f>IF(Cockpit_monthly!$H$3=2,($AS$10)*'Generated data'!$B$6,$AS$10)</f>
        <v>110</v>
      </c>
      <c r="AV206" s="156">
        <f>IF(Cockpit_monthly!$H$3=2,($AS$11)*'Generated data'!$B$6,$AS$11)</f>
        <v>230</v>
      </c>
    </row>
    <row r="207" spans="1:48">
      <c r="A207" s="131" t="str">
        <f t="shared" si="101"/>
        <v>Q2 2027</v>
      </c>
      <c r="B207" s="20">
        <v>2027</v>
      </c>
      <c r="C207" s="20">
        <v>2</v>
      </c>
      <c r="E207" s="2">
        <f t="shared" ca="1" si="124"/>
        <v>120.68458158922788</v>
      </c>
      <c r="F207" s="2">
        <f t="shared" ca="1" si="124"/>
        <v>102.03478171022282</v>
      </c>
      <c r="G207" s="2">
        <f t="shared" ca="1" si="124"/>
        <v>143.16999999999999</v>
      </c>
      <c r="H207" s="2">
        <f t="shared" ca="1" si="124"/>
        <v>123.55082630582125</v>
      </c>
      <c r="I207" s="2">
        <f t="shared" ca="1" si="124"/>
        <v>133.90658979568551</v>
      </c>
      <c r="J207" s="2">
        <f t="shared" ca="1" si="124"/>
        <v>267.92789832392555</v>
      </c>
      <c r="K207" s="2">
        <f t="shared" ca="1" si="124"/>
        <v>121.9558075066552</v>
      </c>
      <c r="L207" s="2">
        <f t="shared" ca="1" si="124"/>
        <v>269.30303388221137</v>
      </c>
      <c r="M207" s="2">
        <f t="shared" ca="1" si="124"/>
        <v>808.39051676913061</v>
      </c>
      <c r="N207" s="2">
        <f t="shared" ca="1" si="124"/>
        <v>851.02560032457416</v>
      </c>
      <c r="O207" s="2">
        <f t="shared" si="124"/>
        <v>655.96</v>
      </c>
      <c r="P207" s="2">
        <f t="shared" si="124"/>
        <v>504.96000000000004</v>
      </c>
      <c r="Q207" s="2">
        <f t="shared" ca="1" si="124"/>
        <v>175.24848955570499</v>
      </c>
      <c r="R207" s="2">
        <f t="shared" ca="1" si="124"/>
        <v>90.450296487025113</v>
      </c>
      <c r="S207" s="155">
        <f t="shared" ca="1" si="103"/>
        <v>123.8997403359382</v>
      </c>
      <c r="T207" s="156">
        <f t="shared" ca="1" si="104"/>
        <v>23231201.312988412</v>
      </c>
      <c r="U207" s="203">
        <f t="shared" ca="1" si="105"/>
        <v>22628359.047980227</v>
      </c>
      <c r="V207" s="156">
        <f t="shared" ca="1" si="106"/>
        <v>-602842.26500818506</v>
      </c>
      <c r="W207" s="156">
        <f>IF(Cockpit_monthly!$H$3=2,($V$10)*'Generated data'!$B$6,$V$10)</f>
        <v>110</v>
      </c>
      <c r="X207" s="156">
        <f>IF(Cockpit_monthly!$H$3=2,($V$11)*'Generated data'!$B$6,$V$11)</f>
        <v>230</v>
      </c>
      <c r="AJ207" s="172">
        <f t="shared" ca="1" si="115"/>
        <v>117.04190076539608</v>
      </c>
      <c r="AK207" s="172">
        <f t="shared" ca="1" si="116"/>
        <v>21945356.393511765</v>
      </c>
      <c r="AL207" s="208">
        <f t="shared" ca="1" si="117"/>
        <v>22628359.047980227</v>
      </c>
      <c r="AM207" s="173">
        <f t="shared" ca="1" si="118"/>
        <v>683002.65446846187</v>
      </c>
      <c r="AN207" s="173">
        <f>IF(Cockpit_monthly!$H$3=2,($AM$10)*'Generated data'!$B$6,$AM$10)</f>
        <v>110</v>
      </c>
      <c r="AO207" s="173">
        <f>IF(Cockpit_monthly!$H$3=2,($AM$11)*'Generated data'!$B$6,$AM$11)</f>
        <v>230</v>
      </c>
      <c r="AQ207" s="155">
        <f t="shared" ca="1" si="119"/>
        <v>123.13586928464026</v>
      </c>
      <c r="AR207" s="155">
        <f t="shared" ca="1" si="120"/>
        <v>23087975.490870051</v>
      </c>
      <c r="AS207" s="203">
        <f t="shared" ca="1" si="121"/>
        <v>22628359.047980227</v>
      </c>
      <c r="AT207" s="156">
        <f t="shared" ca="1" si="122"/>
        <v>-459616.44288982451</v>
      </c>
      <c r="AU207" s="156">
        <f>IF(Cockpit_monthly!$H$3=2,($AS$10)*'Generated data'!$B$6,$AS$10)</f>
        <v>110</v>
      </c>
      <c r="AV207" s="156">
        <f>IF(Cockpit_monthly!$H$3=2,($AS$11)*'Generated data'!$B$6,$AS$11)</f>
        <v>230</v>
      </c>
    </row>
    <row r="208" spans="1:48">
      <c r="A208" s="131" t="str">
        <f t="shared" si="101"/>
        <v>Q3 2027</v>
      </c>
      <c r="B208" s="20">
        <v>2027</v>
      </c>
      <c r="C208" s="20">
        <v>3</v>
      </c>
      <c r="E208" s="2">
        <f t="shared" ca="1" si="124"/>
        <v>132.91889049381703</v>
      </c>
      <c r="F208" s="2">
        <f t="shared" ca="1" si="124"/>
        <v>92.857860540238974</v>
      </c>
      <c r="G208" s="2">
        <f t="shared" ca="1" si="124"/>
        <v>143.16999999999999</v>
      </c>
      <c r="H208" s="2">
        <f t="shared" ca="1" si="124"/>
        <v>126.3092226865989</v>
      </c>
      <c r="I208" s="2">
        <f t="shared" ca="1" si="124"/>
        <v>131.86137957829021</v>
      </c>
      <c r="J208" s="2">
        <f t="shared" ca="1" si="124"/>
        <v>275.07578284231778</v>
      </c>
      <c r="K208" s="2">
        <f t="shared" ca="1" si="124"/>
        <v>134.06551876585215</v>
      </c>
      <c r="L208" s="2">
        <f t="shared" ca="1" si="124"/>
        <v>273.98487047541465</v>
      </c>
      <c r="M208" s="2">
        <f t="shared" ca="1" si="124"/>
        <v>784.30766210329693</v>
      </c>
      <c r="N208" s="2">
        <f t="shared" ca="1" si="124"/>
        <v>800.47052118466036</v>
      </c>
      <c r="O208" s="2">
        <f t="shared" si="124"/>
        <v>641.56666666666661</v>
      </c>
      <c r="P208" s="2">
        <f t="shared" si="124"/>
        <v>490.56666666666666</v>
      </c>
      <c r="Q208" s="2">
        <f t="shared" ca="1" si="124"/>
        <v>174.28240382517728</v>
      </c>
      <c r="R208" s="2">
        <f t="shared" ca="1" si="124"/>
        <v>107.81961257713562</v>
      </c>
      <c r="S208" s="155">
        <f t="shared" ca="1" si="103"/>
        <v>122.66703848147732</v>
      </c>
      <c r="T208" s="156">
        <f t="shared" ca="1" si="104"/>
        <v>23000069.715276998</v>
      </c>
      <c r="U208" s="203">
        <f t="shared" ca="1" si="105"/>
        <v>24922291.967590693</v>
      </c>
      <c r="V208" s="156">
        <f t="shared" ca="1" si="106"/>
        <v>1922222.2523136958</v>
      </c>
      <c r="W208" s="156">
        <f>IF(Cockpit_monthly!$H$3=2,($V$10)*'Generated data'!$B$6,$V$10)</f>
        <v>110</v>
      </c>
      <c r="X208" s="156">
        <f>IF(Cockpit_monthly!$H$3=2,($V$11)*'Generated data'!$B$6,$V$11)</f>
        <v>230</v>
      </c>
      <c r="AJ208" s="172">
        <f t="shared" ca="1" si="115"/>
        <v>116.95435690009619</v>
      </c>
      <c r="AK208" s="172">
        <f t="shared" ca="1" si="116"/>
        <v>21928941.918768033</v>
      </c>
      <c r="AL208" s="208">
        <f t="shared" ca="1" si="117"/>
        <v>24922291.967590693</v>
      </c>
      <c r="AM208" s="173">
        <f t="shared" ca="1" si="118"/>
        <v>2993350.04882266</v>
      </c>
      <c r="AN208" s="173">
        <f>IF(Cockpit_monthly!$H$3=2,($AM$10)*'Generated data'!$B$6,$AM$10)</f>
        <v>110</v>
      </c>
      <c r="AO208" s="173">
        <f>IF(Cockpit_monthly!$H$3=2,($AM$11)*'Generated data'!$B$6,$AM$11)</f>
        <v>230</v>
      </c>
      <c r="AQ208" s="155">
        <f t="shared" ca="1" si="119"/>
        <v>120.87096944874274</v>
      </c>
      <c r="AR208" s="155">
        <f t="shared" ca="1" si="120"/>
        <v>22663306.771639265</v>
      </c>
      <c r="AS208" s="203">
        <f t="shared" ca="1" si="121"/>
        <v>24922291.967590693</v>
      </c>
      <c r="AT208" s="156">
        <f t="shared" ca="1" si="122"/>
        <v>2258985.1959514283</v>
      </c>
      <c r="AU208" s="156">
        <f>IF(Cockpit_monthly!$H$3=2,($AS$10)*'Generated data'!$B$6,$AS$10)</f>
        <v>110</v>
      </c>
      <c r="AV208" s="156">
        <f>IF(Cockpit_monthly!$H$3=2,($AS$11)*'Generated data'!$B$6,$AS$11)</f>
        <v>230</v>
      </c>
    </row>
    <row r="209" spans="1:48">
      <c r="A209" s="131" t="str">
        <f t="shared" si="101"/>
        <v>Q4 2027</v>
      </c>
      <c r="B209" s="20">
        <v>2027</v>
      </c>
      <c r="C209" s="20">
        <v>4</v>
      </c>
      <c r="E209" s="2">
        <f t="shared" ca="1" si="124"/>
        <v>134.0058254802498</v>
      </c>
      <c r="F209" s="2">
        <f t="shared" ca="1" si="124"/>
        <v>98.829070682950416</v>
      </c>
      <c r="G209" s="2">
        <f t="shared" ca="1" si="124"/>
        <v>143.16999999999999</v>
      </c>
      <c r="H209" s="2">
        <f t="shared" ca="1" si="124"/>
        <v>117.19322321791799</v>
      </c>
      <c r="I209" s="2">
        <f t="shared" ca="1" si="124"/>
        <v>130.01595535295698</v>
      </c>
      <c r="J209" s="2">
        <f t="shared" ca="1" si="124"/>
        <v>269.29037480155301</v>
      </c>
      <c r="K209" s="2">
        <f t="shared" ca="1" si="124"/>
        <v>129.01328091158166</v>
      </c>
      <c r="L209" s="2">
        <f t="shared" ca="1" si="124"/>
        <v>278.27754517273303</v>
      </c>
      <c r="M209" s="2">
        <f t="shared" ca="1" si="124"/>
        <v>830.61227032247086</v>
      </c>
      <c r="N209" s="2">
        <f t="shared" ca="1" si="124"/>
        <v>802.3014840426348</v>
      </c>
      <c r="O209" s="2">
        <f t="shared" si="124"/>
        <v>647.34</v>
      </c>
      <c r="P209" s="2">
        <f t="shared" si="124"/>
        <v>496.34</v>
      </c>
      <c r="Q209" s="2">
        <f t="shared" ca="1" si="124"/>
        <v>191.90675073162379</v>
      </c>
      <c r="R209" s="2">
        <f t="shared" ca="1" si="124"/>
        <v>115.48242261158639</v>
      </c>
      <c r="S209" s="155">
        <f t="shared" ca="1" si="103"/>
        <v>124.54828996251585</v>
      </c>
      <c r="T209" s="156">
        <f t="shared" ca="1" si="104"/>
        <v>23352804.367971722</v>
      </c>
      <c r="U209" s="203">
        <f t="shared" ca="1" si="105"/>
        <v>25126092.277546838</v>
      </c>
      <c r="V209" s="156">
        <f t="shared" ca="1" si="106"/>
        <v>1773287.9095751159</v>
      </c>
      <c r="W209" s="156">
        <f>IF(Cockpit_monthly!$H$3=2,($V$10)*'Generated data'!$B$6,$V$10)</f>
        <v>110</v>
      </c>
      <c r="X209" s="156">
        <f>IF(Cockpit_monthly!$H$3=2,($V$11)*'Generated data'!$B$6,$V$11)</f>
        <v>230</v>
      </c>
      <c r="AJ209" s="172">
        <f t="shared" ca="1" si="115"/>
        <v>116.56714103376412</v>
      </c>
      <c r="AK209" s="172">
        <f t="shared" ca="1" si="116"/>
        <v>21856338.943830773</v>
      </c>
      <c r="AL209" s="208">
        <f t="shared" ca="1" si="117"/>
        <v>25126092.277546838</v>
      </c>
      <c r="AM209" s="173">
        <f t="shared" ca="1" si="118"/>
        <v>3269753.3337160647</v>
      </c>
      <c r="AN209" s="173">
        <f>IF(Cockpit_monthly!$H$3=2,($AM$10)*'Generated data'!$B$6,$AM$10)</f>
        <v>110</v>
      </c>
      <c r="AO209" s="173">
        <f>IF(Cockpit_monthly!$H$3=2,($AM$11)*'Generated data'!$B$6,$AM$11)</f>
        <v>230</v>
      </c>
      <c r="AQ209" s="155">
        <f t="shared" ca="1" si="119"/>
        <v>122.70759838586257</v>
      </c>
      <c r="AR209" s="155">
        <f t="shared" ca="1" si="120"/>
        <v>23007674.697349232</v>
      </c>
      <c r="AS209" s="203">
        <f t="shared" ca="1" si="121"/>
        <v>25126092.277546838</v>
      </c>
      <c r="AT209" s="156">
        <f t="shared" ca="1" si="122"/>
        <v>2118417.5801976062</v>
      </c>
      <c r="AU209" s="156">
        <f>IF(Cockpit_monthly!$H$3=2,($AS$10)*'Generated data'!$B$6,$AS$10)</f>
        <v>110</v>
      </c>
      <c r="AV209" s="156">
        <f>IF(Cockpit_monthly!$H$3=2,($AS$11)*'Generated data'!$B$6,$AS$11)</f>
        <v>230</v>
      </c>
    </row>
    <row r="210" spans="1:48">
      <c r="A210" s="131" t="str">
        <f t="shared" si="101"/>
        <v>Q1 2028</v>
      </c>
      <c r="B210" s="20">
        <v>2028</v>
      </c>
      <c r="C210" s="20">
        <v>1</v>
      </c>
      <c r="E210" s="2">
        <f t="shared" ca="1" si="124"/>
        <v>111.25257341381347</v>
      </c>
      <c r="F210" s="2">
        <f t="shared" ca="1" si="124"/>
        <v>83.95268552022938</v>
      </c>
      <c r="G210" s="2">
        <f t="shared" ca="1" si="124"/>
        <v>143.16999999999999</v>
      </c>
      <c r="H210" s="2">
        <f t="shared" ca="1" si="124"/>
        <v>132.26018632018327</v>
      </c>
      <c r="I210" s="2">
        <f t="shared" ca="1" si="124"/>
        <v>116.15023740146637</v>
      </c>
      <c r="J210" s="2">
        <f t="shared" ca="1" si="124"/>
        <v>239.50327166427994</v>
      </c>
      <c r="K210" s="2">
        <f t="shared" ca="1" si="124"/>
        <v>128.94424613862802</v>
      </c>
      <c r="L210" s="2">
        <f t="shared" ca="1" si="124"/>
        <v>253.56748925402687</v>
      </c>
      <c r="M210" s="2">
        <f t="shared" ca="1" si="124"/>
        <v>795.21690405951085</v>
      </c>
      <c r="N210" s="2">
        <f t="shared" ca="1" si="124"/>
        <v>797.42055550995121</v>
      </c>
      <c r="O210" s="2">
        <f t="shared" si="124"/>
        <v>694.64333333333332</v>
      </c>
      <c r="P210" s="2">
        <f t="shared" si="124"/>
        <v>543.64333333333332</v>
      </c>
      <c r="Q210" s="2">
        <f t="shared" ca="1" si="124"/>
        <v>149.68448355080702</v>
      </c>
      <c r="R210" s="2">
        <f t="shared" ca="1" si="124"/>
        <v>144.03981417888747</v>
      </c>
      <c r="S210" s="155">
        <f t="shared" ca="1" si="103"/>
        <v>121.8176407895118</v>
      </c>
      <c r="T210" s="156">
        <f t="shared" ca="1" si="104"/>
        <v>22840807.648033462</v>
      </c>
      <c r="U210" s="203">
        <f t="shared" ca="1" si="105"/>
        <v>20859857.515090026</v>
      </c>
      <c r="V210" s="156">
        <f t="shared" ca="1" si="106"/>
        <v>-1980950.1329434365</v>
      </c>
      <c r="W210" s="156">
        <f>IF(Cockpit_monthly!$H$3=2,($V$10)*'Generated data'!$B$6,$V$10)</f>
        <v>110</v>
      </c>
      <c r="X210" s="156">
        <f>IF(Cockpit_monthly!$H$3=2,($V$11)*'Generated data'!$B$6,$V$11)</f>
        <v>230</v>
      </c>
      <c r="AJ210" s="172">
        <f t="shared" ca="1" si="115"/>
        <v>116.45391920217976</v>
      </c>
      <c r="AK210" s="172">
        <f t="shared" ca="1" si="116"/>
        <v>21835109.850408707</v>
      </c>
      <c r="AL210" s="208">
        <f t="shared" ca="1" si="117"/>
        <v>20859857.515090026</v>
      </c>
      <c r="AM210" s="173">
        <f t="shared" ca="1" si="118"/>
        <v>-975252.33531868085</v>
      </c>
      <c r="AN210" s="173">
        <f>IF(Cockpit_monthly!$H$3=2,($AM$10)*'Generated data'!$B$6,$AM$10)</f>
        <v>110</v>
      </c>
      <c r="AO210" s="173">
        <f>IF(Cockpit_monthly!$H$3=2,($AM$11)*'Generated data'!$B$6,$AM$11)</f>
        <v>230</v>
      </c>
      <c r="AQ210" s="155">
        <f t="shared" ca="1" si="119"/>
        <v>115.81485207998308</v>
      </c>
      <c r="AR210" s="155">
        <f t="shared" ca="1" si="120"/>
        <v>21715284.764996827</v>
      </c>
      <c r="AS210" s="203">
        <f t="shared" ca="1" si="121"/>
        <v>20859857.515090026</v>
      </c>
      <c r="AT210" s="156">
        <f t="shared" ca="1" si="122"/>
        <v>-855427.24990680069</v>
      </c>
      <c r="AU210" s="156">
        <f>IF(Cockpit_monthly!$H$3=2,($AS$10)*'Generated data'!$B$6,$AS$10)</f>
        <v>110</v>
      </c>
      <c r="AV210" s="156">
        <f>IF(Cockpit_monthly!$H$3=2,($AS$11)*'Generated data'!$B$6,$AS$11)</f>
        <v>230</v>
      </c>
    </row>
    <row r="211" spans="1:48">
      <c r="A211" s="131" t="str">
        <f t="shared" si="101"/>
        <v>Q2 2028</v>
      </c>
      <c r="B211" s="20">
        <v>2028</v>
      </c>
      <c r="C211" s="20">
        <v>2</v>
      </c>
      <c r="E211" s="2">
        <f t="shared" ca="1" si="124"/>
        <v>102.43095870145902</v>
      </c>
      <c r="F211" s="2">
        <f t="shared" ca="1" si="124"/>
        <v>87.637040878385392</v>
      </c>
      <c r="G211" s="2">
        <f t="shared" ca="1" si="124"/>
        <v>143.16999999999999</v>
      </c>
      <c r="H211" s="2">
        <f t="shared" ca="1" si="124"/>
        <v>117.97784666096906</v>
      </c>
      <c r="I211" s="2">
        <f t="shared" ca="1" si="124"/>
        <v>133.50994479674932</v>
      </c>
      <c r="J211" s="2">
        <f t="shared" ca="1" si="124"/>
        <v>246.61638695041566</v>
      </c>
      <c r="K211" s="2">
        <f t="shared" ca="1" si="124"/>
        <v>119.04441979420153</v>
      </c>
      <c r="L211" s="2">
        <f t="shared" ca="1" si="124"/>
        <v>241.59028511185923</v>
      </c>
      <c r="M211" s="2">
        <f t="shared" ca="1" si="124"/>
        <v>908.69157613670711</v>
      </c>
      <c r="N211" s="2">
        <f t="shared" ca="1" si="124"/>
        <v>858.53365630021483</v>
      </c>
      <c r="O211" s="2">
        <f t="shared" si="124"/>
        <v>700.31</v>
      </c>
      <c r="P211" s="2">
        <f t="shared" si="124"/>
        <v>549.30999999999995</v>
      </c>
      <c r="Q211" s="2">
        <f t="shared" ca="1" si="124"/>
        <v>181.63636989018528</v>
      </c>
      <c r="R211" s="2">
        <f t="shared" ca="1" si="124"/>
        <v>124.4436300000591</v>
      </c>
      <c r="S211" s="155">
        <f t="shared" ca="1" si="103"/>
        <v>128.27942467897083</v>
      </c>
      <c r="T211" s="156">
        <f t="shared" ca="1" si="104"/>
        <v>24052392.127307031</v>
      </c>
      <c r="U211" s="203">
        <f t="shared" ca="1" si="105"/>
        <v>19205804.756523564</v>
      </c>
      <c r="V211" s="156">
        <f t="shared" ca="1" si="106"/>
        <v>-4846587.3707834668</v>
      </c>
      <c r="W211" s="156">
        <f>IF(Cockpit_monthly!$H$3=2,($V$10)*'Generated data'!$B$6,$V$10)</f>
        <v>110</v>
      </c>
      <c r="X211" s="156">
        <f>IF(Cockpit_monthly!$H$3=2,($V$11)*'Generated data'!$B$6,$V$11)</f>
        <v>230</v>
      </c>
      <c r="AJ211" s="172">
        <f t="shared" ca="1" si="115"/>
        <v>116.96072980580641</v>
      </c>
      <c r="AK211" s="172">
        <f t="shared" ca="1" si="116"/>
        <v>21930136.838588703</v>
      </c>
      <c r="AL211" s="208">
        <f t="shared" ca="1" si="117"/>
        <v>19205804.756523564</v>
      </c>
      <c r="AM211" s="173">
        <f t="shared" ca="1" si="118"/>
        <v>-2724332.082065139</v>
      </c>
      <c r="AN211" s="173">
        <f>IF(Cockpit_monthly!$H$3=2,($AM$10)*'Generated data'!$B$6,$AM$10)</f>
        <v>110</v>
      </c>
      <c r="AO211" s="173">
        <f>IF(Cockpit_monthly!$H$3=2,($AM$11)*'Generated data'!$B$6,$AM$11)</f>
        <v>230</v>
      </c>
      <c r="AQ211" s="155">
        <f t="shared" ca="1" si="119"/>
        <v>124.02206848315859</v>
      </c>
      <c r="AR211" s="155">
        <f t="shared" ca="1" si="120"/>
        <v>23254137.840592235</v>
      </c>
      <c r="AS211" s="203">
        <f t="shared" ca="1" si="121"/>
        <v>19205804.756523564</v>
      </c>
      <c r="AT211" s="156">
        <f t="shared" ca="1" si="122"/>
        <v>-4048333.0840686709</v>
      </c>
      <c r="AU211" s="156">
        <f>IF(Cockpit_monthly!$H$3=2,($AS$10)*'Generated data'!$B$6,$AS$10)</f>
        <v>110</v>
      </c>
      <c r="AV211" s="156">
        <f>IF(Cockpit_monthly!$H$3=2,($AS$11)*'Generated data'!$B$6,$AS$11)</f>
        <v>230</v>
      </c>
    </row>
    <row r="212" spans="1:48">
      <c r="A212" s="131" t="str">
        <f t="shared" si="101"/>
        <v>Q3 2028</v>
      </c>
      <c r="B212" s="20">
        <v>2028</v>
      </c>
      <c r="C212" s="20">
        <v>3</v>
      </c>
      <c r="E212" s="2">
        <f t="shared" ca="1" si="124"/>
        <v>114.20759441307507</v>
      </c>
      <c r="F212" s="2">
        <f t="shared" ca="1" si="124"/>
        <v>95.731738402105307</v>
      </c>
      <c r="G212" s="2">
        <f t="shared" ca="1" si="124"/>
        <v>143.16999999999999</v>
      </c>
      <c r="H212" s="2">
        <f t="shared" ca="1" si="124"/>
        <v>111.87781055216232</v>
      </c>
      <c r="I212" s="2">
        <f t="shared" ca="1" si="124"/>
        <v>108.36821304505889</v>
      </c>
      <c r="J212" s="2">
        <f t="shared" ca="1" si="124"/>
        <v>246.22823879411703</v>
      </c>
      <c r="K212" s="2">
        <f t="shared" ca="1" si="124"/>
        <v>126.17485397962299</v>
      </c>
      <c r="L212" s="2">
        <f t="shared" ca="1" si="124"/>
        <v>243.91732903526022</v>
      </c>
      <c r="M212" s="2">
        <f t="shared" ca="1" si="124"/>
        <v>874.65447813811579</v>
      </c>
      <c r="N212" s="2">
        <f t="shared" ca="1" si="124"/>
        <v>859.817959062927</v>
      </c>
      <c r="O212" s="2">
        <f t="shared" si="124"/>
        <v>693.35666666666668</v>
      </c>
      <c r="P212" s="2">
        <f t="shared" si="124"/>
        <v>542.35666666666668</v>
      </c>
      <c r="Q212" s="2">
        <f t="shared" ca="1" si="124"/>
        <v>184.96939516196289</v>
      </c>
      <c r="R212" s="2">
        <f t="shared" ca="1" si="124"/>
        <v>150.40548187482909</v>
      </c>
      <c r="S212" s="155">
        <f t="shared" ca="1" si="103"/>
        <v>124.6544150649667</v>
      </c>
      <c r="T212" s="156">
        <f t="shared" ca="1" si="104"/>
        <v>23372702.824681256</v>
      </c>
      <c r="U212" s="203">
        <f t="shared" ca="1" si="105"/>
        <v>21413923.952451576</v>
      </c>
      <c r="V212" s="156">
        <f t="shared" ca="1" si="106"/>
        <v>-1958778.8722296804</v>
      </c>
      <c r="W212" s="156">
        <f>IF(Cockpit_monthly!$H$3=2,($V$10)*'Generated data'!$B$6,$V$10)</f>
        <v>110</v>
      </c>
      <c r="X212" s="156">
        <f>IF(Cockpit_monthly!$H$3=2,($V$11)*'Generated data'!$B$6,$V$11)</f>
        <v>230</v>
      </c>
      <c r="AJ212" s="172">
        <f t="shared" ca="1" si="115"/>
        <v>117.5923288976602</v>
      </c>
      <c r="AK212" s="172">
        <f t="shared" ca="1" si="116"/>
        <v>22048561.668311287</v>
      </c>
      <c r="AL212" s="208">
        <f t="shared" ca="1" si="117"/>
        <v>21413923.952451576</v>
      </c>
      <c r="AM212" s="173">
        <f t="shared" ca="1" si="118"/>
        <v>-634637.71585971117</v>
      </c>
      <c r="AN212" s="173">
        <f>IF(Cockpit_monthly!$H$3=2,($AM$10)*'Generated data'!$B$6,$AM$10)</f>
        <v>110</v>
      </c>
      <c r="AO212" s="173">
        <f>IF(Cockpit_monthly!$H$3=2,($AM$11)*'Generated data'!$B$6,$AM$11)</f>
        <v>230</v>
      </c>
      <c r="AQ212" s="155">
        <f t="shared" ca="1" si="119"/>
        <v>120.44218271527693</v>
      </c>
      <c r="AR212" s="155">
        <f t="shared" ca="1" si="120"/>
        <v>22582909.259114426</v>
      </c>
      <c r="AS212" s="203">
        <f t="shared" ca="1" si="121"/>
        <v>21413923.952451576</v>
      </c>
      <c r="AT212" s="156">
        <f t="shared" ca="1" si="122"/>
        <v>-1168985.3066628501</v>
      </c>
      <c r="AU212" s="156">
        <f>IF(Cockpit_monthly!$H$3=2,($AS$10)*'Generated data'!$B$6,$AS$10)</f>
        <v>110</v>
      </c>
      <c r="AV212" s="156">
        <f>IF(Cockpit_monthly!$H$3=2,($AS$11)*'Generated data'!$B$6,$AS$11)</f>
        <v>230</v>
      </c>
    </row>
    <row r="213" spans="1:48">
      <c r="A213" s="131" t="str">
        <f t="shared" si="101"/>
        <v>Q4 2028</v>
      </c>
      <c r="B213" s="20">
        <v>2028</v>
      </c>
      <c r="C213" s="20">
        <v>4</v>
      </c>
      <c r="E213" s="2">
        <f t="shared" ca="1" si="124"/>
        <v>111.69945476943811</v>
      </c>
      <c r="F213" s="2">
        <f t="shared" ca="1" si="124"/>
        <v>90.270664363231603</v>
      </c>
      <c r="G213" s="2">
        <f t="shared" ca="1" si="124"/>
        <v>143.16999999999999</v>
      </c>
      <c r="H213" s="2">
        <f t="shared" ca="1" si="124"/>
        <v>114.3533513497847</v>
      </c>
      <c r="I213" s="2">
        <f t="shared" ca="1" si="124"/>
        <v>121.94304018727665</v>
      </c>
      <c r="J213" s="2">
        <f t="shared" ca="1" si="124"/>
        <v>270.82717171379778</v>
      </c>
      <c r="K213" s="2">
        <f t="shared" ca="1" si="124"/>
        <v>113.12574870272103</v>
      </c>
      <c r="L213" s="2">
        <f t="shared" ca="1" si="124"/>
        <v>268.03244885669346</v>
      </c>
      <c r="M213" s="2">
        <f t="shared" ca="1" si="124"/>
        <v>718.51023367441996</v>
      </c>
      <c r="N213" s="2">
        <f t="shared" ca="1" si="124"/>
        <v>846.81155626360521</v>
      </c>
      <c r="O213" s="2">
        <f t="shared" si="124"/>
        <v>693.69</v>
      </c>
      <c r="P213" s="2">
        <f t="shared" si="124"/>
        <v>542.69000000000005</v>
      </c>
      <c r="Q213" s="2">
        <f t="shared" ca="1" si="124"/>
        <v>173.64161128778298</v>
      </c>
      <c r="R213" s="2">
        <f t="shared" ca="1" si="124"/>
        <v>140.2553951518191</v>
      </c>
      <c r="S213" s="155">
        <f t="shared" ca="1" si="103"/>
        <v>118.93270752829021</v>
      </c>
      <c r="T213" s="156">
        <f t="shared" ca="1" si="104"/>
        <v>22299882.661554415</v>
      </c>
      <c r="U213" s="203">
        <f t="shared" ca="1" si="105"/>
        <v>20943647.769269645</v>
      </c>
      <c r="V213" s="156">
        <f t="shared" ca="1" si="106"/>
        <v>-1356234.8922847696</v>
      </c>
      <c r="W213" s="156">
        <f>IF(Cockpit_monthly!$H$3=2,($V$10)*'Generated data'!$B$6,$V$10)</f>
        <v>110</v>
      </c>
      <c r="X213" s="156">
        <f>IF(Cockpit_monthly!$H$3=2,($V$11)*'Generated data'!$B$6,$V$11)</f>
        <v>230</v>
      </c>
      <c r="AJ213" s="172">
        <f t="shared" ca="1" si="115"/>
        <v>116.20203297418341</v>
      </c>
      <c r="AK213" s="172">
        <f t="shared" ca="1" si="116"/>
        <v>21787881.182659388</v>
      </c>
      <c r="AL213" s="208">
        <f t="shared" ca="1" si="117"/>
        <v>20943647.769269645</v>
      </c>
      <c r="AM213" s="173">
        <f t="shared" ca="1" si="118"/>
        <v>-844233.41338974237</v>
      </c>
      <c r="AN213" s="173">
        <f>IF(Cockpit_monthly!$H$3=2,($AM$10)*'Generated data'!$B$6,$AM$10)</f>
        <v>110</v>
      </c>
      <c r="AO213" s="173">
        <f>IF(Cockpit_monthly!$H$3=2,($AM$11)*'Generated data'!$B$6,$AM$11)</f>
        <v>230</v>
      </c>
      <c r="AQ213" s="155">
        <f t="shared" ca="1" si="119"/>
        <v>115.02639345511339</v>
      </c>
      <c r="AR213" s="155">
        <f t="shared" ca="1" si="120"/>
        <v>21567448.772833761</v>
      </c>
      <c r="AS213" s="203">
        <f t="shared" ca="1" si="121"/>
        <v>20943647.769269645</v>
      </c>
      <c r="AT213" s="156">
        <f t="shared" ca="1" si="122"/>
        <v>-623801.00356411561</v>
      </c>
      <c r="AU213" s="156">
        <f>IF(Cockpit_monthly!$H$3=2,($AS$10)*'Generated data'!$B$6,$AS$10)</f>
        <v>110</v>
      </c>
      <c r="AV213" s="156">
        <f>IF(Cockpit_monthly!$H$3=2,($AS$11)*'Generated data'!$B$6,$AS$11)</f>
        <v>230</v>
      </c>
    </row>
    <row r="214" spans="1:48">
      <c r="A214" s="131" t="str">
        <f t="shared" si="101"/>
        <v>Q1 2029</v>
      </c>
      <c r="B214" s="20">
        <v>2029</v>
      </c>
      <c r="C214" s="20">
        <v>1</v>
      </c>
      <c r="E214" s="2">
        <f t="shared" ca="1" si="124"/>
        <v>113.64197291827439</v>
      </c>
      <c r="F214" s="2">
        <f t="shared" ca="1" si="124"/>
        <v>82.135532981019992</v>
      </c>
      <c r="G214" s="2">
        <f t="shared" ca="1" si="124"/>
        <v>143.16999999999999</v>
      </c>
      <c r="H214" s="2">
        <f t="shared" ca="1" si="124"/>
        <v>137.98880887154561</v>
      </c>
      <c r="I214" s="2">
        <f t="shared" ca="1" si="124"/>
        <v>140.55935121517851</v>
      </c>
      <c r="J214" s="2">
        <f t="shared" ca="1" si="124"/>
        <v>239.94372979584151</v>
      </c>
      <c r="K214" s="2">
        <f t="shared" ca="1" si="124"/>
        <v>126.41001895178226</v>
      </c>
      <c r="L214" s="2">
        <f t="shared" ca="1" si="124"/>
        <v>254.6241685918454</v>
      </c>
      <c r="M214" s="2">
        <f t="shared" ca="1" si="124"/>
        <v>770.53051312445257</v>
      </c>
      <c r="N214" s="2">
        <f t="shared" ca="1" si="124"/>
        <v>742.83667963850542</v>
      </c>
      <c r="O214" s="2">
        <f t="shared" si="124"/>
        <v>706.64333333333332</v>
      </c>
      <c r="P214" s="2">
        <f t="shared" si="124"/>
        <v>555.64333333333332</v>
      </c>
      <c r="Q214" s="2">
        <f t="shared" ca="1" si="124"/>
        <v>166.09727404497264</v>
      </c>
      <c r="R214" s="2">
        <f t="shared" ca="1" si="124"/>
        <v>129.85239831818473</v>
      </c>
      <c r="S214" s="155">
        <f t="shared" ca="1" si="103"/>
        <v>122.79682614183717</v>
      </c>
      <c r="T214" s="156">
        <f t="shared" ca="1" si="104"/>
        <v>23024404.901594471</v>
      </c>
      <c r="U214" s="203">
        <f t="shared" ca="1" si="105"/>
        <v>21307869.922176447</v>
      </c>
      <c r="V214" s="156">
        <f t="shared" ca="1" si="106"/>
        <v>-1716534.9794180244</v>
      </c>
      <c r="W214" s="156">
        <f>IF(Cockpit_monthly!$H$3=2,($V$10)*'Generated data'!$B$6,$V$10)</f>
        <v>110</v>
      </c>
      <c r="X214" s="156">
        <f>IF(Cockpit_monthly!$H$3=2,($V$11)*'Generated data'!$B$6,$V$11)</f>
        <v>230</v>
      </c>
      <c r="AJ214" s="172">
        <f t="shared" ca="1" si="115"/>
        <v>115.03863932489024</v>
      </c>
      <c r="AK214" s="172">
        <f t="shared" ca="1" si="116"/>
        <v>21569744.873416919</v>
      </c>
      <c r="AL214" s="208">
        <f t="shared" ca="1" si="117"/>
        <v>21307869.922176447</v>
      </c>
      <c r="AM214" s="173">
        <f t="shared" ca="1" si="118"/>
        <v>-261874.9512404725</v>
      </c>
      <c r="AN214" s="173">
        <f>IF(Cockpit_monthly!$H$3=2,($AM$10)*'Generated data'!$B$6,$AM$10)</f>
        <v>110</v>
      </c>
      <c r="AO214" s="173">
        <f>IF(Cockpit_monthly!$H$3=2,($AM$11)*'Generated data'!$B$6,$AM$11)</f>
        <v>230</v>
      </c>
      <c r="AQ214" s="155">
        <f t="shared" ca="1" si="119"/>
        <v>116.59254749368189</v>
      </c>
      <c r="AR214" s="155">
        <f t="shared" ca="1" si="120"/>
        <v>21861102.655065354</v>
      </c>
      <c r="AS214" s="203">
        <f t="shared" ca="1" si="121"/>
        <v>21307869.922176447</v>
      </c>
      <c r="AT214" s="156">
        <f t="shared" ca="1" si="122"/>
        <v>-553232.73288890719</v>
      </c>
      <c r="AU214" s="156">
        <f>IF(Cockpit_monthly!$H$3=2,($AS$10)*'Generated data'!$B$6,$AS$10)</f>
        <v>110</v>
      </c>
      <c r="AV214" s="156">
        <f>IF(Cockpit_monthly!$H$3=2,($AS$11)*'Generated data'!$B$6,$AS$11)</f>
        <v>230</v>
      </c>
    </row>
    <row r="215" spans="1:48">
      <c r="A215" s="131" t="str">
        <f t="shared" si="101"/>
        <v>Q2 2029</v>
      </c>
      <c r="B215" s="20">
        <v>2029</v>
      </c>
      <c r="C215" s="20">
        <v>2</v>
      </c>
      <c r="E215" s="2">
        <f t="shared" ca="1" si="124"/>
        <v>107.16395163825644</v>
      </c>
      <c r="F215" s="2">
        <f t="shared" ca="1" si="124"/>
        <v>87.126137486708856</v>
      </c>
      <c r="G215" s="2">
        <f t="shared" ca="1" si="124"/>
        <v>143.16999999999999</v>
      </c>
      <c r="H215" s="2">
        <f t="shared" ca="1" si="124"/>
        <v>141.83261712552698</v>
      </c>
      <c r="I215" s="2">
        <f t="shared" ca="1" si="124"/>
        <v>139.64802940770062</v>
      </c>
      <c r="J215" s="2">
        <f t="shared" ca="1" si="124"/>
        <v>229.50235483916131</v>
      </c>
      <c r="K215" s="2">
        <f t="shared" ca="1" si="124"/>
        <v>140.87411779576493</v>
      </c>
      <c r="L215" s="2">
        <f t="shared" ca="1" si="124"/>
        <v>226.54238070606607</v>
      </c>
      <c r="M215" s="2">
        <f t="shared" ca="1" si="124"/>
        <v>836.12572273172134</v>
      </c>
      <c r="N215" s="2">
        <f t="shared" ca="1" si="124"/>
        <v>798.69270115304528</v>
      </c>
      <c r="O215" s="2">
        <f t="shared" si="124"/>
        <v>712.31</v>
      </c>
      <c r="P215" s="2">
        <f t="shared" si="124"/>
        <v>561.30999999999995</v>
      </c>
      <c r="Q215" s="2">
        <f t="shared" ca="1" si="124"/>
        <v>161.45282563671711</v>
      </c>
      <c r="R215" s="2">
        <f t="shared" ca="1" si="124"/>
        <v>141.44466339512226</v>
      </c>
      <c r="S215" s="155">
        <f t="shared" ca="1" si="103"/>
        <v>125.60590351930887</v>
      </c>
      <c r="T215" s="156">
        <f t="shared" ca="1" si="104"/>
        <v>23551106.909870412</v>
      </c>
      <c r="U215" s="203">
        <f t="shared" ca="1" si="105"/>
        <v>20093240.932173081</v>
      </c>
      <c r="V215" s="156">
        <f t="shared" ca="1" si="106"/>
        <v>-3457865.9776973315</v>
      </c>
      <c r="W215" s="156">
        <f>IF(Cockpit_monthly!$H$3=2,($V$10)*'Generated data'!$B$6,$V$10)</f>
        <v>110</v>
      </c>
      <c r="X215" s="156">
        <f>IF(Cockpit_monthly!$H$3=2,($V$11)*'Generated data'!$B$6,$V$11)</f>
        <v>230</v>
      </c>
      <c r="AJ215" s="172">
        <f t="shared" ca="1" si="115"/>
        <v>117.49135708500864</v>
      </c>
      <c r="AK215" s="172">
        <f t="shared" ca="1" si="116"/>
        <v>22029629.45343912</v>
      </c>
      <c r="AL215" s="208">
        <f t="shared" ca="1" si="117"/>
        <v>20093240.932173081</v>
      </c>
      <c r="AM215" s="173">
        <f t="shared" ca="1" si="118"/>
        <v>-1936388.5212660395</v>
      </c>
      <c r="AN215" s="173">
        <f>IF(Cockpit_monthly!$H$3=2,($AM$10)*'Generated data'!$B$6,$AM$10)</f>
        <v>110</v>
      </c>
      <c r="AO215" s="173">
        <f>IF(Cockpit_monthly!$H$3=2,($AM$11)*'Generated data'!$B$6,$AM$11)</f>
        <v>230</v>
      </c>
      <c r="AQ215" s="155">
        <f t="shared" ca="1" si="119"/>
        <v>117.87364179623522</v>
      </c>
      <c r="AR215" s="155">
        <f t="shared" ca="1" si="120"/>
        <v>22101307.836794104</v>
      </c>
      <c r="AS215" s="203">
        <f t="shared" ca="1" si="121"/>
        <v>20093240.932173081</v>
      </c>
      <c r="AT215" s="156">
        <f t="shared" ca="1" si="122"/>
        <v>-2008066.9046210237</v>
      </c>
      <c r="AU215" s="156">
        <f>IF(Cockpit_monthly!$H$3=2,($AS$10)*'Generated data'!$B$6,$AS$10)</f>
        <v>110</v>
      </c>
      <c r="AV215" s="156">
        <f>IF(Cockpit_monthly!$H$3=2,($AS$11)*'Generated data'!$B$6,$AS$11)</f>
        <v>230</v>
      </c>
    </row>
    <row r="216" spans="1:48">
      <c r="A216" s="131" t="str">
        <f t="shared" si="101"/>
        <v>Q3 2029</v>
      </c>
      <c r="B216" s="20">
        <v>2029</v>
      </c>
      <c r="C216" s="20">
        <v>3</v>
      </c>
      <c r="E216" s="2">
        <f t="shared" ref="E216:R225" ca="1" si="125">SUMPRODUCT(($A$14:$A$181=$A216)*(E$14:E$181))/SUMPRODUCT(($A$14:$A$181=$A216)*1)</f>
        <v>101.5168264004099</v>
      </c>
      <c r="F216" s="2">
        <f t="shared" ca="1" si="125"/>
        <v>86.498438986522771</v>
      </c>
      <c r="G216" s="2">
        <f t="shared" ca="1" si="125"/>
        <v>143.16999999999999</v>
      </c>
      <c r="H216" s="2">
        <f t="shared" ca="1" si="125"/>
        <v>147.88332985845091</v>
      </c>
      <c r="I216" s="2">
        <f t="shared" ca="1" si="125"/>
        <v>142.30896755639131</v>
      </c>
      <c r="J216" s="2">
        <f t="shared" ca="1" si="125"/>
        <v>233.76670642007153</v>
      </c>
      <c r="K216" s="2">
        <f t="shared" ca="1" si="125"/>
        <v>144.73319937665613</v>
      </c>
      <c r="L216" s="2">
        <f t="shared" ca="1" si="125"/>
        <v>233.70042018140362</v>
      </c>
      <c r="M216" s="2">
        <f t="shared" ca="1" si="125"/>
        <v>843.96164020821368</v>
      </c>
      <c r="N216" s="2">
        <f t="shared" ca="1" si="125"/>
        <v>814.69780341174283</v>
      </c>
      <c r="O216" s="2">
        <f t="shared" si="125"/>
        <v>705.35666666666668</v>
      </c>
      <c r="P216" s="2">
        <f t="shared" si="125"/>
        <v>554.35666666666668</v>
      </c>
      <c r="Q216" s="2">
        <f t="shared" ca="1" si="125"/>
        <v>165.85101241304253</v>
      </c>
      <c r="R216" s="2">
        <f t="shared" ca="1" si="125"/>
        <v>124.73277845132009</v>
      </c>
      <c r="S216" s="155">
        <f t="shared" ca="1" si="103"/>
        <v>126.17584019316375</v>
      </c>
      <c r="T216" s="156">
        <f t="shared" ca="1" si="104"/>
        <v>23657970.036218204</v>
      </c>
      <c r="U216" s="203">
        <f t="shared" ca="1" si="105"/>
        <v>19034404.950076856</v>
      </c>
      <c r="V216" s="156">
        <f t="shared" ca="1" si="106"/>
        <v>-4623565.0861413479</v>
      </c>
      <c r="W216" s="156">
        <f>IF(Cockpit_monthly!$H$3=2,($V$10)*'Generated data'!$B$6,$V$10)</f>
        <v>110</v>
      </c>
      <c r="X216" s="156">
        <f>IF(Cockpit_monthly!$H$3=2,($V$11)*'Generated data'!$B$6,$V$11)</f>
        <v>230</v>
      </c>
      <c r="AJ216" s="172">
        <f t="shared" ca="1" si="115"/>
        <v>118.17000700692927</v>
      </c>
      <c r="AK216" s="172">
        <f t="shared" ca="1" si="116"/>
        <v>22156876.313799236</v>
      </c>
      <c r="AL216" s="208">
        <f t="shared" ca="1" si="117"/>
        <v>19034404.950076856</v>
      </c>
      <c r="AM216" s="173">
        <f t="shared" ca="1" si="118"/>
        <v>-3122471.3637223803</v>
      </c>
      <c r="AN216" s="173">
        <f>IF(Cockpit_monthly!$H$3=2,($AM$10)*'Generated data'!$B$6,$AM$10)</f>
        <v>110</v>
      </c>
      <c r="AO216" s="173">
        <f>IF(Cockpit_monthly!$H$3=2,($AM$11)*'Generated data'!$B$6,$AM$11)</f>
        <v>230</v>
      </c>
      <c r="AQ216" s="155">
        <f t="shared" ca="1" si="119"/>
        <v>119.98570552101567</v>
      </c>
      <c r="AR216" s="155">
        <f t="shared" ca="1" si="120"/>
        <v>22497319.785190441</v>
      </c>
      <c r="AS216" s="203">
        <f t="shared" ca="1" si="121"/>
        <v>19034404.950076856</v>
      </c>
      <c r="AT216" s="156">
        <f t="shared" ca="1" si="122"/>
        <v>-3462914.835113585</v>
      </c>
      <c r="AU216" s="156">
        <f>IF(Cockpit_monthly!$H$3=2,($AS$10)*'Generated data'!$B$6,$AS$10)</f>
        <v>110</v>
      </c>
      <c r="AV216" s="156">
        <f>IF(Cockpit_monthly!$H$3=2,($AS$11)*'Generated data'!$B$6,$AS$11)</f>
        <v>230</v>
      </c>
    </row>
    <row r="217" spans="1:48">
      <c r="A217" s="131" t="str">
        <f t="shared" si="101"/>
        <v>Q4 2029</v>
      </c>
      <c r="B217" s="20">
        <v>2029</v>
      </c>
      <c r="C217" s="20">
        <v>4</v>
      </c>
      <c r="E217" s="2">
        <f t="shared" ca="1" si="125"/>
        <v>86.875193039195025</v>
      </c>
      <c r="F217" s="2">
        <f t="shared" ca="1" si="125"/>
        <v>84.72548443105029</v>
      </c>
      <c r="G217" s="2">
        <f t="shared" ca="1" si="125"/>
        <v>143.16999999999999</v>
      </c>
      <c r="H217" s="2">
        <f t="shared" ca="1" si="125"/>
        <v>117.90037340979102</v>
      </c>
      <c r="I217" s="2">
        <f t="shared" ca="1" si="125"/>
        <v>147.52820535098098</v>
      </c>
      <c r="J217" s="2">
        <f t="shared" ca="1" si="125"/>
        <v>223.01053724642574</v>
      </c>
      <c r="K217" s="2">
        <f t="shared" ca="1" si="125"/>
        <v>142.81012877525939</v>
      </c>
      <c r="L217" s="2">
        <f t="shared" ca="1" si="125"/>
        <v>233.46642299446444</v>
      </c>
      <c r="M217" s="2">
        <f t="shared" ca="1" si="125"/>
        <v>761.73499056610899</v>
      </c>
      <c r="N217" s="2">
        <f t="shared" ca="1" si="125"/>
        <v>804.29517168691348</v>
      </c>
      <c r="O217" s="2">
        <f t="shared" si="125"/>
        <v>705.69</v>
      </c>
      <c r="P217" s="2">
        <f t="shared" si="125"/>
        <v>554.69000000000005</v>
      </c>
      <c r="Q217" s="2">
        <f t="shared" ca="1" si="125"/>
        <v>145.79310501095352</v>
      </c>
      <c r="R217" s="2">
        <f t="shared" ca="1" si="125"/>
        <v>124.78650678390909</v>
      </c>
      <c r="S217" s="155">
        <f t="shared" ca="1" si="103"/>
        <v>122.99949542229949</v>
      </c>
      <c r="T217" s="156">
        <f t="shared" ca="1" si="104"/>
        <v>23062405.391681153</v>
      </c>
      <c r="U217" s="203">
        <f t="shared" ca="1" si="105"/>
        <v>16289098.694849066</v>
      </c>
      <c r="V217" s="156">
        <f t="shared" ca="1" si="106"/>
        <v>-6773306.6968320869</v>
      </c>
      <c r="W217" s="156">
        <f>IF(Cockpit_monthly!$H$3=2,($V$10)*'Generated data'!$B$6,$V$10)</f>
        <v>110</v>
      </c>
      <c r="X217" s="156">
        <f>IF(Cockpit_monthly!$H$3=2,($V$11)*'Generated data'!$B$6,$V$11)</f>
        <v>230</v>
      </c>
      <c r="AJ217" s="172">
        <f t="shared" ca="1" si="115"/>
        <v>117.7784277504033</v>
      </c>
      <c r="AK217" s="172">
        <f t="shared" ca="1" si="116"/>
        <v>22083455.20320062</v>
      </c>
      <c r="AL217" s="208">
        <f t="shared" ca="1" si="117"/>
        <v>16289098.694849066</v>
      </c>
      <c r="AM217" s="173">
        <f t="shared" ca="1" si="118"/>
        <v>-5794356.5083515532</v>
      </c>
      <c r="AN217" s="173">
        <f>IF(Cockpit_monthly!$H$3=2,($AM$10)*'Generated data'!$B$6,$AM$10)</f>
        <v>110</v>
      </c>
      <c r="AO217" s="173">
        <f>IF(Cockpit_monthly!$H$3=2,($AM$11)*'Generated data'!$B$6,$AM$11)</f>
        <v>230</v>
      </c>
      <c r="AQ217" s="155">
        <f t="shared" ca="1" si="119"/>
        <v>115.12012877806042</v>
      </c>
      <c r="AR217" s="155">
        <f t="shared" ca="1" si="120"/>
        <v>21585024.145886328</v>
      </c>
      <c r="AS217" s="203">
        <f t="shared" ca="1" si="121"/>
        <v>16289098.694849066</v>
      </c>
      <c r="AT217" s="156">
        <f t="shared" ca="1" si="122"/>
        <v>-5295925.4510372616</v>
      </c>
      <c r="AU217" s="156">
        <f>IF(Cockpit_monthly!$H$3=2,($AS$10)*'Generated data'!$B$6,$AS$10)</f>
        <v>110</v>
      </c>
      <c r="AV217" s="156">
        <f>IF(Cockpit_monthly!$H$3=2,($AS$11)*'Generated data'!$B$6,$AS$11)</f>
        <v>230</v>
      </c>
    </row>
    <row r="218" spans="1:48">
      <c r="A218" s="131" t="str">
        <f t="shared" ref="A218:A249" si="126">_xlfn.CONCAT("Q",C218," ",B218)</f>
        <v>Q1 2030</v>
      </c>
      <c r="B218" s="20">
        <v>2030</v>
      </c>
      <c r="C218" s="20">
        <v>1</v>
      </c>
      <c r="E218" s="2">
        <f t="shared" ca="1" si="125"/>
        <v>119.90138861189139</v>
      </c>
      <c r="F218" s="2">
        <f t="shared" ca="1" si="125"/>
        <v>97.821595818105834</v>
      </c>
      <c r="G218" s="2">
        <f t="shared" ca="1" si="125"/>
        <v>143.16999999999999</v>
      </c>
      <c r="H218" s="2">
        <f t="shared" ca="1" si="125"/>
        <v>145.79547428322758</v>
      </c>
      <c r="I218" s="2">
        <f t="shared" ca="1" si="125"/>
        <v>136.90821033337946</v>
      </c>
      <c r="J218" s="2">
        <f t="shared" ca="1" si="125"/>
        <v>286.90493966544665</v>
      </c>
      <c r="K218" s="2">
        <f t="shared" ca="1" si="125"/>
        <v>143.43018250003308</v>
      </c>
      <c r="L218" s="2">
        <f t="shared" ca="1" si="125"/>
        <v>239.01095300746638</v>
      </c>
      <c r="M218" s="2">
        <f t="shared" ca="1" si="125"/>
        <v>763.68126616217558</v>
      </c>
      <c r="N218" s="2">
        <f t="shared" ca="1" si="125"/>
        <v>754.19238001793349</v>
      </c>
      <c r="O218" s="2">
        <f t="shared" si="125"/>
        <v>718.64333333333332</v>
      </c>
      <c r="P218" s="2">
        <f t="shared" si="125"/>
        <v>567.64333333333332</v>
      </c>
      <c r="Q218" s="2">
        <f t="shared" ca="1" si="125"/>
        <v>195.34403021286263</v>
      </c>
      <c r="R218" s="2">
        <f t="shared" ca="1" si="125"/>
        <v>137.47124295547167</v>
      </c>
      <c r="S218" s="155">
        <f t="shared" ref="S218:S249" ca="1" si="127">SUMPRODUCT(($A$14:$A$181=$A218)*(T$14:T$181))/SUMPRODUCT(($A$14:$A$181=$A218)*1)</f>
        <v>122.18651658549861</v>
      </c>
      <c r="T218" s="156">
        <f t="shared" ref="T218:T249" ca="1" si="128">S218*750000*V$8/4</f>
        <v>22909971.85978099</v>
      </c>
      <c r="U218" s="203">
        <f t="shared" ref="U218:U249" ca="1" si="129">$E218*750000*V$8/4</f>
        <v>22481510.364729635</v>
      </c>
      <c r="V218" s="156">
        <f t="shared" ref="V218:V249" ca="1" si="130">U218-T218</f>
        <v>-428461.49505135417</v>
      </c>
      <c r="W218" s="156">
        <f>IF(Cockpit_monthly!$H$3=2,($V$10)*'Generated data'!$B$6,$V$10)</f>
        <v>110</v>
      </c>
      <c r="X218" s="156">
        <f>IF(Cockpit_monthly!$H$3=2,($V$11)*'Generated data'!$B$6,$V$11)</f>
        <v>230</v>
      </c>
      <c r="AJ218" s="172">
        <f t="shared" ref="AJ218:AJ249" ca="1" si="131">SUMPRODUCT(($A$14:$A$181=$A218)*(AK$14:AK$181))/SUMPRODUCT(($A$14:$A$181=$A218)*1)</f>
        <v>116.72863241808966</v>
      </c>
      <c r="AK218" s="172">
        <f t="shared" ref="AK218:AK249" ca="1" si="132">AJ218*750000*AM$8/4</f>
        <v>21886618.578391813</v>
      </c>
      <c r="AL218" s="208">
        <f t="shared" ref="AL218:AL249" ca="1" si="133">$E218*750000*AM$8/4</f>
        <v>22481510.364729635</v>
      </c>
      <c r="AM218" s="173">
        <f t="shared" ref="AM218:AM249" ca="1" si="134">AL218-AK218</f>
        <v>594891.78633782268</v>
      </c>
      <c r="AN218" s="173">
        <f>IF(Cockpit_monthly!$H$3=2,($AM$10)*'Generated data'!$B$6,$AM$10)</f>
        <v>110</v>
      </c>
      <c r="AO218" s="173">
        <f>IF(Cockpit_monthly!$H$3=2,($AM$11)*'Generated data'!$B$6,$AM$11)</f>
        <v>230</v>
      </c>
      <c r="AQ218" s="155">
        <f t="shared" ref="AQ218:AQ249" ca="1" si="135">SUMPRODUCT(($A$14:$A$181=$A218)*(AR$14:AR$181))/SUMPRODUCT(($A$14:$A$181=$A218)*1)</f>
        <v>118.78230928218871</v>
      </c>
      <c r="AR218" s="155">
        <f t="shared" ref="AR218:AR249" ca="1" si="136">AQ218*750000*AS$8/4</f>
        <v>22271682.990410384</v>
      </c>
      <c r="AS218" s="203">
        <f t="shared" ref="AS218:AS241" ca="1" si="137">$E218*750000*AS$8/4</f>
        <v>22481510.364729635</v>
      </c>
      <c r="AT218" s="156">
        <f t="shared" ref="AT218:AT249" ca="1" si="138">AS218-AR218</f>
        <v>209827.37431925163</v>
      </c>
      <c r="AU218" s="156">
        <f>IF(Cockpit_monthly!$H$3=2,($AS$10)*'Generated data'!$B$6,$AS$10)</f>
        <v>110</v>
      </c>
      <c r="AV218" s="156">
        <f>IF(Cockpit_monthly!$H$3=2,($AS$11)*'Generated data'!$B$6,$AS$11)</f>
        <v>230</v>
      </c>
    </row>
    <row r="219" spans="1:48">
      <c r="A219" s="131" t="str">
        <f t="shared" si="126"/>
        <v>Q2 2030</v>
      </c>
      <c r="B219" s="20">
        <v>2030</v>
      </c>
      <c r="C219" s="20">
        <v>2</v>
      </c>
      <c r="E219" s="2">
        <f t="shared" ca="1" si="125"/>
        <v>141.50611931239908</v>
      </c>
      <c r="F219" s="2">
        <f t="shared" ca="1" si="125"/>
        <v>116.44813859481899</v>
      </c>
      <c r="G219" s="2">
        <f t="shared" ca="1" si="125"/>
        <v>143.16999999999999</v>
      </c>
      <c r="H219" s="2">
        <f t="shared" ca="1" si="125"/>
        <v>120.05072259120193</v>
      </c>
      <c r="I219" s="2">
        <f t="shared" ca="1" si="125"/>
        <v>135.10702539040196</v>
      </c>
      <c r="J219" s="2">
        <f t="shared" ca="1" si="125"/>
        <v>259.39372768681369</v>
      </c>
      <c r="K219" s="2">
        <f t="shared" ca="1" si="125"/>
        <v>137.15987362113515</v>
      </c>
      <c r="L219" s="2">
        <f t="shared" ca="1" si="125"/>
        <v>281.72217561865949</v>
      </c>
      <c r="M219" s="2">
        <f t="shared" ca="1" si="125"/>
        <v>790.61253813580822</v>
      </c>
      <c r="N219" s="2">
        <f t="shared" ca="1" si="125"/>
        <v>810.53655255542753</v>
      </c>
      <c r="O219" s="2">
        <f t="shared" si="125"/>
        <v>724.31</v>
      </c>
      <c r="P219" s="2">
        <f t="shared" si="125"/>
        <v>573.30999999999995</v>
      </c>
      <c r="Q219" s="2">
        <f t="shared" ca="1" si="125"/>
        <v>179.99883366563054</v>
      </c>
      <c r="R219" s="2">
        <f t="shared" ca="1" si="125"/>
        <v>128.74420515143566</v>
      </c>
      <c r="S219" s="155">
        <f t="shared" ca="1" si="127"/>
        <v>123.21908459562495</v>
      </c>
      <c r="T219" s="156">
        <f t="shared" ca="1" si="128"/>
        <v>23103578.361679677</v>
      </c>
      <c r="U219" s="203">
        <f t="shared" ca="1" si="129"/>
        <v>26532397.371074826</v>
      </c>
      <c r="V219" s="156">
        <f t="shared" ca="1" si="130"/>
        <v>3428819.0093951486</v>
      </c>
      <c r="W219" s="156">
        <f>IF(Cockpit_monthly!$H$3=2,($V$10)*'Generated data'!$B$6,$V$10)</f>
        <v>110</v>
      </c>
      <c r="X219" s="156">
        <f>IF(Cockpit_monthly!$H$3=2,($V$11)*'Generated data'!$B$6,$V$11)</f>
        <v>230</v>
      </c>
      <c r="AJ219" s="172">
        <f t="shared" ca="1" si="131"/>
        <v>117.43763961646931</v>
      </c>
      <c r="AK219" s="172">
        <f t="shared" ca="1" si="132"/>
        <v>22019557.428087994</v>
      </c>
      <c r="AL219" s="208">
        <f t="shared" ca="1" si="133"/>
        <v>26532397.371074826</v>
      </c>
      <c r="AM219" s="173">
        <f t="shared" ca="1" si="134"/>
        <v>4512839.9429868311</v>
      </c>
      <c r="AN219" s="173">
        <f>IF(Cockpit_monthly!$H$3=2,($AM$10)*'Generated data'!$B$6,$AM$10)</f>
        <v>110</v>
      </c>
      <c r="AO219" s="173">
        <f>IF(Cockpit_monthly!$H$3=2,($AM$11)*'Generated data'!$B$6,$AM$11)</f>
        <v>230</v>
      </c>
      <c r="AQ219" s="155">
        <f t="shared" ca="1" si="135"/>
        <v>118.93894401075367</v>
      </c>
      <c r="AR219" s="155">
        <f t="shared" ca="1" si="136"/>
        <v>22301052.002016313</v>
      </c>
      <c r="AS219" s="203">
        <f t="shared" ca="1" si="137"/>
        <v>26532397.371074826</v>
      </c>
      <c r="AT219" s="156">
        <f t="shared" ca="1" si="138"/>
        <v>4231345.3690585122</v>
      </c>
      <c r="AU219" s="156">
        <f>IF(Cockpit_monthly!$H$3=2,($AS$10)*'Generated data'!$B$6,$AS$10)</f>
        <v>110</v>
      </c>
      <c r="AV219" s="156">
        <f>IF(Cockpit_monthly!$H$3=2,($AS$11)*'Generated data'!$B$6,$AS$11)</f>
        <v>230</v>
      </c>
    </row>
    <row r="220" spans="1:48">
      <c r="A220" s="131" t="str">
        <f t="shared" si="126"/>
        <v>Q3 2030</v>
      </c>
      <c r="B220" s="20">
        <v>2030</v>
      </c>
      <c r="C220" s="20">
        <v>3</v>
      </c>
      <c r="E220" s="2">
        <f t="shared" ca="1" si="125"/>
        <v>126.4601589197642</v>
      </c>
      <c r="F220" s="2">
        <f t="shared" ca="1" si="125"/>
        <v>115.18369731538802</v>
      </c>
      <c r="G220" s="2">
        <f t="shared" ca="1" si="125"/>
        <v>143.16999999999999</v>
      </c>
      <c r="H220" s="2">
        <f t="shared" ca="1" si="125"/>
        <v>154.73220565311993</v>
      </c>
      <c r="I220" s="2">
        <f t="shared" ca="1" si="125"/>
        <v>129.55441881289471</v>
      </c>
      <c r="J220" s="2">
        <f t="shared" ca="1" si="125"/>
        <v>229.57888883403214</v>
      </c>
      <c r="K220" s="2">
        <f t="shared" ca="1" si="125"/>
        <v>126.08233399691483</v>
      </c>
      <c r="L220" s="2">
        <f t="shared" ca="1" si="125"/>
        <v>248.56398211924935</v>
      </c>
      <c r="M220" s="2">
        <f t="shared" ca="1" si="125"/>
        <v>724.69152729854216</v>
      </c>
      <c r="N220" s="2">
        <f t="shared" ca="1" si="125"/>
        <v>789.45929901241379</v>
      </c>
      <c r="O220" s="2">
        <f t="shared" si="125"/>
        <v>717.35666666666668</v>
      </c>
      <c r="P220" s="2">
        <f t="shared" si="125"/>
        <v>566.35666666666668</v>
      </c>
      <c r="Q220" s="2">
        <f t="shared" ca="1" si="125"/>
        <v>179.83257066700676</v>
      </c>
      <c r="R220" s="2">
        <f t="shared" ca="1" si="125"/>
        <v>140.84222471306748</v>
      </c>
      <c r="S220" s="155">
        <f t="shared" ca="1" si="127"/>
        <v>119.84872417761157</v>
      </c>
      <c r="T220" s="156">
        <f t="shared" ca="1" si="128"/>
        <v>22471635.783302169</v>
      </c>
      <c r="U220" s="203">
        <f t="shared" ca="1" si="129"/>
        <v>23711279.797455788</v>
      </c>
      <c r="V220" s="156">
        <f t="shared" ca="1" si="130"/>
        <v>1239644.0141536184</v>
      </c>
      <c r="W220" s="156">
        <f>IF(Cockpit_monthly!$H$3=2,($V$10)*'Generated data'!$B$6,$V$10)</f>
        <v>110</v>
      </c>
      <c r="X220" s="156">
        <f>IF(Cockpit_monthly!$H$3=2,($V$11)*'Generated data'!$B$6,$V$11)</f>
        <v>230</v>
      </c>
      <c r="AJ220" s="172">
        <f t="shared" ca="1" si="131"/>
        <v>116.03660976262745</v>
      </c>
      <c r="AK220" s="172">
        <f t="shared" ca="1" si="132"/>
        <v>21756864.330492646</v>
      </c>
      <c r="AL220" s="208">
        <f t="shared" ca="1" si="133"/>
        <v>23711279.797455788</v>
      </c>
      <c r="AM220" s="173">
        <f t="shared" ca="1" si="134"/>
        <v>1954415.4669631422</v>
      </c>
      <c r="AN220" s="173">
        <f>IF(Cockpit_monthly!$H$3=2,($AM$10)*'Generated data'!$B$6,$AM$10)</f>
        <v>110</v>
      </c>
      <c r="AO220" s="173">
        <f>IF(Cockpit_monthly!$H$3=2,($AM$11)*'Generated data'!$B$6,$AM$11)</f>
        <v>230</v>
      </c>
      <c r="AQ220" s="155">
        <f t="shared" ca="1" si="135"/>
        <v>113.74681216657491</v>
      </c>
      <c r="AR220" s="155">
        <f t="shared" ca="1" si="136"/>
        <v>21327527.281232797</v>
      </c>
      <c r="AS220" s="203">
        <f t="shared" ca="1" si="137"/>
        <v>23711279.797455788</v>
      </c>
      <c r="AT220" s="156">
        <f t="shared" ca="1" si="138"/>
        <v>2383752.516222991</v>
      </c>
      <c r="AU220" s="156">
        <f>IF(Cockpit_monthly!$H$3=2,($AS$10)*'Generated data'!$B$6,$AS$10)</f>
        <v>110</v>
      </c>
      <c r="AV220" s="156">
        <f>IF(Cockpit_monthly!$H$3=2,($AS$11)*'Generated data'!$B$6,$AS$11)</f>
        <v>230</v>
      </c>
    </row>
    <row r="221" spans="1:48">
      <c r="A221" s="131" t="str">
        <f t="shared" si="126"/>
        <v>Q4 2030</v>
      </c>
      <c r="B221" s="20">
        <v>2030</v>
      </c>
      <c r="C221" s="20">
        <v>4</v>
      </c>
      <c r="E221" s="2">
        <f t="shared" ca="1" si="125"/>
        <v>141.27123699308217</v>
      </c>
      <c r="F221" s="2">
        <f t="shared" ca="1" si="125"/>
        <v>104.32503923402896</v>
      </c>
      <c r="G221" s="2">
        <f t="shared" ca="1" si="125"/>
        <v>143.16999999999999</v>
      </c>
      <c r="H221" s="2">
        <f t="shared" ca="1" si="125"/>
        <v>128.12704548803109</v>
      </c>
      <c r="I221" s="2">
        <f t="shared" ca="1" si="125"/>
        <v>141.41063894340746</v>
      </c>
      <c r="J221" s="2">
        <f t="shared" ca="1" si="125"/>
        <v>248.75977796331028</v>
      </c>
      <c r="K221" s="2">
        <f t="shared" ca="1" si="125"/>
        <v>140.69897435166536</v>
      </c>
      <c r="L221" s="2">
        <f t="shared" ca="1" si="125"/>
        <v>240.71506422946695</v>
      </c>
      <c r="M221" s="2">
        <f t="shared" ca="1" si="125"/>
        <v>760.66769174967214</v>
      </c>
      <c r="N221" s="2">
        <f t="shared" ca="1" si="125"/>
        <v>710.02217929089477</v>
      </c>
      <c r="O221" s="2">
        <f t="shared" si="125"/>
        <v>717.69</v>
      </c>
      <c r="P221" s="2">
        <f t="shared" si="125"/>
        <v>566.69000000000005</v>
      </c>
      <c r="Q221" s="2">
        <f t="shared" ca="1" si="125"/>
        <v>186.47068394474886</v>
      </c>
      <c r="R221" s="2">
        <f t="shared" ca="1" si="125"/>
        <v>146.40008685289362</v>
      </c>
      <c r="S221" s="155">
        <f t="shared" ca="1" si="127"/>
        <v>122.43489403988927</v>
      </c>
      <c r="T221" s="156">
        <f t="shared" ca="1" si="128"/>
        <v>22956542.632479239</v>
      </c>
      <c r="U221" s="203">
        <f t="shared" ca="1" si="129"/>
        <v>26488356.936202906</v>
      </c>
      <c r="V221" s="156">
        <f t="shared" ca="1" si="130"/>
        <v>3531814.3037236668</v>
      </c>
      <c r="W221" s="156">
        <f>IF(Cockpit_monthly!$H$3=2,($V$10)*'Generated data'!$B$6,$V$10)</f>
        <v>110</v>
      </c>
      <c r="X221" s="156">
        <f>IF(Cockpit_monthly!$H$3=2,($V$11)*'Generated data'!$B$6,$V$11)</f>
        <v>230</v>
      </c>
      <c r="AJ221" s="172">
        <f t="shared" ca="1" si="131"/>
        <v>115.52578577415601</v>
      </c>
      <c r="AK221" s="172">
        <f t="shared" ca="1" si="132"/>
        <v>21661084.832654253</v>
      </c>
      <c r="AL221" s="208">
        <f t="shared" ca="1" si="133"/>
        <v>26488356.936202906</v>
      </c>
      <c r="AM221" s="173">
        <f t="shared" ca="1" si="134"/>
        <v>4827272.1035486534</v>
      </c>
      <c r="AN221" s="173">
        <f>IF(Cockpit_monthly!$H$3=2,($AM$10)*'Generated data'!$B$6,$AM$10)</f>
        <v>110</v>
      </c>
      <c r="AO221" s="173">
        <f>IF(Cockpit_monthly!$H$3=2,($AM$11)*'Generated data'!$B$6,$AM$11)</f>
        <v>230</v>
      </c>
      <c r="AQ221" s="155">
        <f t="shared" ca="1" si="135"/>
        <v>115.93176493691898</v>
      </c>
      <c r="AR221" s="155">
        <f t="shared" ca="1" si="136"/>
        <v>21737205.925672308</v>
      </c>
      <c r="AS221" s="203">
        <f t="shared" ca="1" si="137"/>
        <v>26488356.936202906</v>
      </c>
      <c r="AT221" s="156">
        <f t="shared" ca="1" si="138"/>
        <v>4751151.0105305985</v>
      </c>
      <c r="AU221" s="156">
        <f>IF(Cockpit_monthly!$H$3=2,($AS$10)*'Generated data'!$B$6,$AS$10)</f>
        <v>110</v>
      </c>
      <c r="AV221" s="156">
        <f>IF(Cockpit_monthly!$H$3=2,($AS$11)*'Generated data'!$B$6,$AS$11)</f>
        <v>230</v>
      </c>
    </row>
    <row r="222" spans="1:48">
      <c r="A222" s="131" t="str">
        <f t="shared" si="126"/>
        <v>Q1 2031</v>
      </c>
      <c r="B222" s="20">
        <v>2031</v>
      </c>
      <c r="C222" s="20">
        <v>1</v>
      </c>
      <c r="E222" s="2">
        <f t="shared" ca="1" si="125"/>
        <v>121.2866246236858</v>
      </c>
      <c r="F222" s="2">
        <f t="shared" ca="1" si="125"/>
        <v>96.309533496991094</v>
      </c>
      <c r="G222" s="2">
        <f t="shared" ca="1" si="125"/>
        <v>143.16999999999999</v>
      </c>
      <c r="H222" s="2">
        <f t="shared" ca="1" si="125"/>
        <v>153.65674534191444</v>
      </c>
      <c r="I222" s="2">
        <f t="shared" ca="1" si="125"/>
        <v>134.74568942909022</v>
      </c>
      <c r="J222" s="2">
        <f t="shared" ca="1" si="125"/>
        <v>283.45774427659597</v>
      </c>
      <c r="K222" s="2">
        <f t="shared" ca="1" si="125"/>
        <v>134.95651748636382</v>
      </c>
      <c r="L222" s="2">
        <f t="shared" ca="1" si="125"/>
        <v>254.69610116471881</v>
      </c>
      <c r="M222" s="2">
        <f t="shared" ca="1" si="125"/>
        <v>830.29167051699369</v>
      </c>
      <c r="N222" s="2">
        <f t="shared" ca="1" si="125"/>
        <v>790.42398073035883</v>
      </c>
      <c r="O222" s="2">
        <f t="shared" si="125"/>
        <v>730.64333333333332</v>
      </c>
      <c r="P222" s="2">
        <f t="shared" si="125"/>
        <v>579.64333333333332</v>
      </c>
      <c r="Q222" s="2">
        <f t="shared" ca="1" si="125"/>
        <v>169.14133820202284</v>
      </c>
      <c r="R222" s="2">
        <f t="shared" ca="1" si="125"/>
        <v>111.49213182557826</v>
      </c>
      <c r="S222" s="155">
        <f t="shared" ca="1" si="127"/>
        <v>124.93439183905537</v>
      </c>
      <c r="T222" s="156">
        <f t="shared" ca="1" si="128"/>
        <v>23425198.46982288</v>
      </c>
      <c r="U222" s="203">
        <f t="shared" ca="1" si="129"/>
        <v>22741242.116941087</v>
      </c>
      <c r="V222" s="156">
        <f t="shared" ca="1" si="130"/>
        <v>-683956.35288179293</v>
      </c>
      <c r="W222" s="156">
        <f>IF(Cockpit_monthly!$H$3=2,($V$10)*'Generated data'!$B$6,$V$10)</f>
        <v>110</v>
      </c>
      <c r="X222" s="156">
        <f>IF(Cockpit_monthly!$H$3=2,($V$11)*'Generated data'!$B$6,$V$11)</f>
        <v>230</v>
      </c>
      <c r="AJ222" s="172">
        <f t="shared" ca="1" si="131"/>
        <v>116.80872520952944</v>
      </c>
      <c r="AK222" s="172">
        <f t="shared" ca="1" si="132"/>
        <v>21901635.97678677</v>
      </c>
      <c r="AL222" s="208">
        <f t="shared" ca="1" si="133"/>
        <v>22741242.116941087</v>
      </c>
      <c r="AM222" s="173">
        <f t="shared" ca="1" si="134"/>
        <v>839606.14015431702</v>
      </c>
      <c r="AN222" s="173">
        <f>IF(Cockpit_monthly!$H$3=2,($AM$10)*'Generated data'!$B$6,$AM$10)</f>
        <v>110</v>
      </c>
      <c r="AO222" s="173">
        <f>IF(Cockpit_monthly!$H$3=2,($AM$11)*'Generated data'!$B$6,$AM$11)</f>
        <v>230</v>
      </c>
      <c r="AQ222" s="155">
        <f t="shared" ca="1" si="135"/>
        <v>122.73616520033204</v>
      </c>
      <c r="AR222" s="155">
        <f t="shared" ca="1" si="136"/>
        <v>23013030.975062259</v>
      </c>
      <c r="AS222" s="203">
        <f t="shared" ca="1" si="137"/>
        <v>22741242.116941087</v>
      </c>
      <c r="AT222" s="156">
        <f t="shared" ca="1" si="138"/>
        <v>-271788.85812117159</v>
      </c>
      <c r="AU222" s="156">
        <f>IF(Cockpit_monthly!$H$3=2,($AS$10)*'Generated data'!$B$6,$AS$10)</f>
        <v>110</v>
      </c>
      <c r="AV222" s="156">
        <f>IF(Cockpit_monthly!$H$3=2,($AS$11)*'Generated data'!$B$6,$AS$11)</f>
        <v>230</v>
      </c>
    </row>
    <row r="223" spans="1:48">
      <c r="A223" s="131" t="str">
        <f t="shared" si="126"/>
        <v>Q2 2031</v>
      </c>
      <c r="B223" s="20">
        <v>2031</v>
      </c>
      <c r="C223" s="20">
        <v>2</v>
      </c>
      <c r="E223" s="2">
        <f t="shared" ca="1" si="125"/>
        <v>132.15508962582072</v>
      </c>
      <c r="F223" s="2">
        <f t="shared" ca="1" si="125"/>
        <v>111.98221443510562</v>
      </c>
      <c r="G223" s="2">
        <f t="shared" ca="1" si="125"/>
        <v>143.16999999999999</v>
      </c>
      <c r="H223" s="2">
        <f t="shared" ca="1" si="125"/>
        <v>136.17893105713199</v>
      </c>
      <c r="I223" s="2">
        <f t="shared" ca="1" si="125"/>
        <v>157.44756380937312</v>
      </c>
      <c r="J223" s="2">
        <f t="shared" ca="1" si="125"/>
        <v>272.52141915399551</v>
      </c>
      <c r="K223" s="2">
        <f t="shared" ca="1" si="125"/>
        <v>144.51783824714127</v>
      </c>
      <c r="L223" s="2">
        <f t="shared" ca="1" si="125"/>
        <v>281.50652445786744</v>
      </c>
      <c r="M223" s="2">
        <f t="shared" ca="1" si="125"/>
        <v>778.59322603974999</v>
      </c>
      <c r="N223" s="2">
        <f t="shared" ca="1" si="125"/>
        <v>806.44912507383833</v>
      </c>
      <c r="O223" s="2">
        <f t="shared" si="125"/>
        <v>736.31</v>
      </c>
      <c r="P223" s="2">
        <f t="shared" si="125"/>
        <v>585.30999999999995</v>
      </c>
      <c r="Q223" s="2">
        <f t="shared" ca="1" si="125"/>
        <v>172.27469478840385</v>
      </c>
      <c r="R223" s="2">
        <f t="shared" ca="1" si="125"/>
        <v>129.25919708584843</v>
      </c>
      <c r="S223" s="155">
        <f t="shared" ca="1" si="127"/>
        <v>124.58058811423443</v>
      </c>
      <c r="T223" s="156">
        <f t="shared" ca="1" si="128"/>
        <v>23358860.271418955</v>
      </c>
      <c r="U223" s="203">
        <f t="shared" ca="1" si="129"/>
        <v>24779079.304841384</v>
      </c>
      <c r="V223" s="156">
        <f t="shared" ca="1" si="130"/>
        <v>1420219.0334224291</v>
      </c>
      <c r="W223" s="156">
        <f>IF(Cockpit_monthly!$H$3=2,($V$10)*'Generated data'!$B$6,$V$10)</f>
        <v>110</v>
      </c>
      <c r="X223" s="156">
        <f>IF(Cockpit_monthly!$H$3=2,($V$11)*'Generated data'!$B$6,$V$11)</f>
        <v>230</v>
      </c>
      <c r="AJ223" s="172">
        <f t="shared" ca="1" si="131"/>
        <v>117.97031321869025</v>
      </c>
      <c r="AK223" s="172">
        <f t="shared" ca="1" si="132"/>
        <v>22119433.728504423</v>
      </c>
      <c r="AL223" s="208">
        <f t="shared" ca="1" si="133"/>
        <v>24779079.304841384</v>
      </c>
      <c r="AM223" s="173">
        <f t="shared" ca="1" si="134"/>
        <v>2659645.5763369612</v>
      </c>
      <c r="AN223" s="173">
        <f>IF(Cockpit_monthly!$H$3=2,($AM$10)*'Generated data'!$B$6,$AM$10)</f>
        <v>110</v>
      </c>
      <c r="AO223" s="173">
        <f>IF(Cockpit_monthly!$H$3=2,($AM$11)*'Generated data'!$B$6,$AM$11)</f>
        <v>230</v>
      </c>
      <c r="AQ223" s="155">
        <f t="shared" ca="1" si="135"/>
        <v>118.6184720561929</v>
      </c>
      <c r="AR223" s="155">
        <f t="shared" ca="1" si="136"/>
        <v>22240963.510536168</v>
      </c>
      <c r="AS223" s="203">
        <f t="shared" ca="1" si="137"/>
        <v>24779079.304841384</v>
      </c>
      <c r="AT223" s="156">
        <f t="shared" ca="1" si="138"/>
        <v>2538115.7943052165</v>
      </c>
      <c r="AU223" s="156">
        <f>IF(Cockpit_monthly!$H$3=2,($AS$10)*'Generated data'!$B$6,$AS$10)</f>
        <v>110</v>
      </c>
      <c r="AV223" s="156">
        <f>IF(Cockpit_monthly!$H$3=2,($AS$11)*'Generated data'!$B$6,$AS$11)</f>
        <v>230</v>
      </c>
    </row>
    <row r="224" spans="1:48">
      <c r="A224" s="131" t="str">
        <f t="shared" si="126"/>
        <v>Q3 2031</v>
      </c>
      <c r="B224" s="20">
        <v>2031</v>
      </c>
      <c r="C224" s="20">
        <v>3</v>
      </c>
      <c r="E224" s="2">
        <f t="shared" ca="1" si="125"/>
        <v>127.93753571739565</v>
      </c>
      <c r="F224" s="2">
        <f t="shared" ca="1" si="125"/>
        <v>102.47283644309327</v>
      </c>
      <c r="G224" s="2">
        <f t="shared" ca="1" si="125"/>
        <v>143.16999999999999</v>
      </c>
      <c r="H224" s="2">
        <f t="shared" ca="1" si="125"/>
        <v>134.21434569169114</v>
      </c>
      <c r="I224" s="2">
        <f t="shared" ca="1" si="125"/>
        <v>143.99868475680174</v>
      </c>
      <c r="J224" s="2">
        <f t="shared" ca="1" si="125"/>
        <v>267.67560820573789</v>
      </c>
      <c r="K224" s="2">
        <f t="shared" ca="1" si="125"/>
        <v>153.35863127508381</v>
      </c>
      <c r="L224" s="2">
        <f t="shared" ca="1" si="125"/>
        <v>276.97587784071362</v>
      </c>
      <c r="M224" s="2">
        <f t="shared" ca="1" si="125"/>
        <v>840.39622383916867</v>
      </c>
      <c r="N224" s="2">
        <f t="shared" ca="1" si="125"/>
        <v>773.34848464412607</v>
      </c>
      <c r="O224" s="2">
        <f t="shared" si="125"/>
        <v>729.35666666666668</v>
      </c>
      <c r="P224" s="2">
        <f t="shared" si="125"/>
        <v>578.35666666666668</v>
      </c>
      <c r="Q224" s="2">
        <f t="shared" ca="1" si="125"/>
        <v>164.80927270296806</v>
      </c>
      <c r="R224" s="2">
        <f t="shared" ca="1" si="125"/>
        <v>117.20635703657457</v>
      </c>
      <c r="S224" s="155">
        <f t="shared" ca="1" si="127"/>
        <v>126.16193794372971</v>
      </c>
      <c r="T224" s="156">
        <f t="shared" ca="1" si="128"/>
        <v>23655363.364449322</v>
      </c>
      <c r="U224" s="203">
        <f t="shared" ca="1" si="129"/>
        <v>23988287.947011683</v>
      </c>
      <c r="V224" s="156">
        <f t="shared" ca="1" si="130"/>
        <v>332924.58256236091</v>
      </c>
      <c r="W224" s="156">
        <f>IF(Cockpit_monthly!$H$3=2,($V$10)*'Generated data'!$B$6,$V$10)</f>
        <v>110</v>
      </c>
      <c r="X224" s="156">
        <f>IF(Cockpit_monthly!$H$3=2,($V$11)*'Generated data'!$B$6,$V$11)</f>
        <v>230</v>
      </c>
      <c r="AJ224" s="172">
        <f t="shared" ca="1" si="131"/>
        <v>117.99016623160094</v>
      </c>
      <c r="AK224" s="172">
        <f t="shared" ca="1" si="132"/>
        <v>22123156.168425176</v>
      </c>
      <c r="AL224" s="208">
        <f t="shared" ca="1" si="133"/>
        <v>23988287.947011683</v>
      </c>
      <c r="AM224" s="173">
        <f t="shared" ca="1" si="134"/>
        <v>1865131.7785865068</v>
      </c>
      <c r="AN224" s="173">
        <f>IF(Cockpit_monthly!$H$3=2,($AM$10)*'Generated data'!$B$6,$AM$10)</f>
        <v>110</v>
      </c>
      <c r="AO224" s="173">
        <f>IF(Cockpit_monthly!$H$3=2,($AM$11)*'Generated data'!$B$6,$AM$11)</f>
        <v>230</v>
      </c>
      <c r="AQ224" s="155">
        <f t="shared" ca="1" si="135"/>
        <v>121.85936013819349</v>
      </c>
      <c r="AR224" s="155">
        <f t="shared" ca="1" si="136"/>
        <v>22848630.025911279</v>
      </c>
      <c r="AS224" s="203">
        <f t="shared" ca="1" si="137"/>
        <v>23988287.947011683</v>
      </c>
      <c r="AT224" s="156">
        <f t="shared" ca="1" si="138"/>
        <v>1139657.9211004041</v>
      </c>
      <c r="AU224" s="156">
        <f>IF(Cockpit_monthly!$H$3=2,($AS$10)*'Generated data'!$B$6,$AS$10)</f>
        <v>110</v>
      </c>
      <c r="AV224" s="156">
        <f>IF(Cockpit_monthly!$H$3=2,($AS$11)*'Generated data'!$B$6,$AS$11)</f>
        <v>230</v>
      </c>
    </row>
    <row r="225" spans="1:48">
      <c r="A225" s="131" t="str">
        <f t="shared" si="126"/>
        <v>Q4 2031</v>
      </c>
      <c r="B225" s="20">
        <v>2031</v>
      </c>
      <c r="C225" s="20">
        <v>4</v>
      </c>
      <c r="E225" s="2">
        <f t="shared" ca="1" si="125"/>
        <v>119.73091063019751</v>
      </c>
      <c r="F225" s="2">
        <f t="shared" ca="1" si="125"/>
        <v>108.59447252738988</v>
      </c>
      <c r="G225" s="2">
        <f t="shared" ca="1" si="125"/>
        <v>143.16999999999999</v>
      </c>
      <c r="H225" s="2">
        <f t="shared" ca="1" si="125"/>
        <v>128.51045901110601</v>
      </c>
      <c r="I225" s="2">
        <f t="shared" ca="1" si="125"/>
        <v>117.50212276523963</v>
      </c>
      <c r="J225" s="2">
        <f t="shared" ca="1" si="125"/>
        <v>269.7901259379741</v>
      </c>
      <c r="K225" s="2">
        <f t="shared" ca="1" si="125"/>
        <v>135.44718263733895</v>
      </c>
      <c r="L225" s="2">
        <f t="shared" ca="1" si="125"/>
        <v>260.85741135539166</v>
      </c>
      <c r="M225" s="2">
        <f t="shared" ca="1" si="125"/>
        <v>865.81450497480728</v>
      </c>
      <c r="N225" s="2">
        <f t="shared" ca="1" si="125"/>
        <v>849.90273497054113</v>
      </c>
      <c r="O225" s="2">
        <f t="shared" si="125"/>
        <v>729.69</v>
      </c>
      <c r="P225" s="2">
        <f t="shared" si="125"/>
        <v>578.69000000000005</v>
      </c>
      <c r="Q225" s="2">
        <f t="shared" ca="1" si="125"/>
        <v>186.52815427084329</v>
      </c>
      <c r="R225" s="2">
        <f t="shared" ca="1" si="125"/>
        <v>121.2028571213192</v>
      </c>
      <c r="S225" s="155">
        <f t="shared" ca="1" si="127"/>
        <v>125.03832552979641</v>
      </c>
      <c r="T225" s="156">
        <f t="shared" ca="1" si="128"/>
        <v>23444686.036836825</v>
      </c>
      <c r="U225" s="203">
        <f t="shared" ca="1" si="129"/>
        <v>22449545.743162032</v>
      </c>
      <c r="V225" s="156">
        <f t="shared" ca="1" si="130"/>
        <v>-995140.29367479309</v>
      </c>
      <c r="W225" s="156">
        <f>IF(Cockpit_monthly!$H$3=2,($V$10)*'Generated data'!$B$6,$V$10)</f>
        <v>110</v>
      </c>
      <c r="X225" s="156">
        <f>IF(Cockpit_monthly!$H$3=2,($V$11)*'Generated data'!$B$6,$V$11)</f>
        <v>230</v>
      </c>
      <c r="AJ225" s="172">
        <f t="shared" ca="1" si="131"/>
        <v>118.15877562328062</v>
      </c>
      <c r="AK225" s="172">
        <f t="shared" ca="1" si="132"/>
        <v>22154770.429365117</v>
      </c>
      <c r="AL225" s="208">
        <f t="shared" ca="1" si="133"/>
        <v>22449545.743162032</v>
      </c>
      <c r="AM225" s="173">
        <f t="shared" ca="1" si="134"/>
        <v>294775.31379691511</v>
      </c>
      <c r="AN225" s="173">
        <f>IF(Cockpit_monthly!$H$3=2,($AM$10)*'Generated data'!$B$6,$AM$10)</f>
        <v>110</v>
      </c>
      <c r="AO225" s="173">
        <f>IF(Cockpit_monthly!$H$3=2,($AM$11)*'Generated data'!$B$6,$AM$11)</f>
        <v>230</v>
      </c>
      <c r="AQ225" s="155">
        <f t="shared" ca="1" si="135"/>
        <v>123.58230125785094</v>
      </c>
      <c r="AR225" s="155">
        <f t="shared" ca="1" si="136"/>
        <v>23171681.485847052</v>
      </c>
      <c r="AS225" s="203">
        <f t="shared" ca="1" si="137"/>
        <v>22449545.743162032</v>
      </c>
      <c r="AT225" s="156">
        <f t="shared" ca="1" si="138"/>
        <v>-722135.74268501997</v>
      </c>
      <c r="AU225" s="156">
        <f>IF(Cockpit_monthly!$H$3=2,($AS$10)*'Generated data'!$B$6,$AS$10)</f>
        <v>110</v>
      </c>
      <c r="AV225" s="156">
        <f>IF(Cockpit_monthly!$H$3=2,($AS$11)*'Generated data'!$B$6,$AS$11)</f>
        <v>230</v>
      </c>
    </row>
    <row r="226" spans="1:48">
      <c r="A226" s="131" t="str">
        <f t="shared" si="126"/>
        <v>Q1 2032</v>
      </c>
      <c r="B226" s="20">
        <v>2032</v>
      </c>
      <c r="C226" s="20">
        <v>1</v>
      </c>
      <c r="E226" s="2">
        <f t="shared" ref="E226:R235" ca="1" si="139">SUMPRODUCT(($A$14:$A$181=$A226)*(E$14:E$181))/SUMPRODUCT(($A$14:$A$181=$A226)*1)</f>
        <v>112.90142587035162</v>
      </c>
      <c r="F226" s="2">
        <f t="shared" ca="1" si="139"/>
        <v>119.77145787464438</v>
      </c>
      <c r="G226" s="2">
        <f t="shared" ca="1" si="139"/>
        <v>143.16999999999999</v>
      </c>
      <c r="H226" s="2">
        <f t="shared" ca="1" si="139"/>
        <v>148.34916233073929</v>
      </c>
      <c r="I226" s="2">
        <f t="shared" ca="1" si="139"/>
        <v>157.72743011324079</v>
      </c>
      <c r="J226" s="2">
        <f t="shared" ca="1" si="139"/>
        <v>284.00950757131869</v>
      </c>
      <c r="K226" s="2">
        <f t="shared" ca="1" si="139"/>
        <v>130.20749710548156</v>
      </c>
      <c r="L226" s="2">
        <f t="shared" ca="1" si="139"/>
        <v>278.17719668474496</v>
      </c>
      <c r="M226" s="2">
        <f t="shared" ca="1" si="139"/>
        <v>958.40732868919088</v>
      </c>
      <c r="N226" s="2">
        <f t="shared" ca="1" si="139"/>
        <v>909.86477892576238</v>
      </c>
      <c r="O226" s="2">
        <f t="shared" si="139"/>
        <v>742.64333333333332</v>
      </c>
      <c r="P226" s="2">
        <f t="shared" si="139"/>
        <v>591.64333333333332</v>
      </c>
      <c r="Q226" s="2">
        <f t="shared" ca="1" si="139"/>
        <v>195.15916736138206</v>
      </c>
      <c r="R226" s="2">
        <f t="shared" ca="1" si="139"/>
        <v>154.76841802851447</v>
      </c>
      <c r="S226" s="155">
        <f t="shared" ca="1" si="127"/>
        <v>132.51608962575247</v>
      </c>
      <c r="T226" s="156">
        <f t="shared" ca="1" si="128"/>
        <v>24846766.804828588</v>
      </c>
      <c r="U226" s="203">
        <f t="shared" ca="1" si="129"/>
        <v>21169017.350690927</v>
      </c>
      <c r="V226" s="156">
        <f t="shared" ca="1" si="130"/>
        <v>-3677749.4541376606</v>
      </c>
      <c r="W226" s="156">
        <f>IF(Cockpit_monthly!$H$3=2,($V$10)*'Generated data'!$B$6,$V$10)</f>
        <v>110</v>
      </c>
      <c r="X226" s="156">
        <f>IF(Cockpit_monthly!$H$3=2,($V$11)*'Generated data'!$B$6,$V$11)</f>
        <v>230</v>
      </c>
      <c r="AJ226" s="172">
        <f t="shared" ca="1" si="131"/>
        <v>119.03458258375368</v>
      </c>
      <c r="AK226" s="172">
        <f t="shared" ca="1" si="132"/>
        <v>22318984.234453812</v>
      </c>
      <c r="AL226" s="208">
        <f t="shared" ca="1" si="133"/>
        <v>21169017.350690927</v>
      </c>
      <c r="AM226" s="173">
        <f t="shared" ca="1" si="134"/>
        <v>-1149966.8837628849</v>
      </c>
      <c r="AN226" s="173">
        <f>IF(Cockpit_monthly!$H$3=2,($AM$10)*'Generated data'!$B$6,$AM$10)</f>
        <v>110</v>
      </c>
      <c r="AO226" s="173">
        <f>IF(Cockpit_monthly!$H$3=2,($AM$11)*'Generated data'!$B$6,$AM$11)</f>
        <v>230</v>
      </c>
      <c r="AQ226" s="155">
        <f t="shared" ca="1" si="135"/>
        <v>125.75688739251075</v>
      </c>
      <c r="AR226" s="155">
        <f t="shared" ca="1" si="136"/>
        <v>23579416.386095766</v>
      </c>
      <c r="AS226" s="203">
        <f t="shared" ca="1" si="137"/>
        <v>21169017.350690927</v>
      </c>
      <c r="AT226" s="156">
        <f t="shared" ca="1" si="138"/>
        <v>-2410399.0354048386</v>
      </c>
      <c r="AU226" s="156">
        <f>IF(Cockpit_monthly!$H$3=2,($AS$10)*'Generated data'!$B$6,$AS$10)</f>
        <v>110</v>
      </c>
      <c r="AV226" s="156">
        <f>IF(Cockpit_monthly!$H$3=2,($AS$11)*'Generated data'!$B$6,$AS$11)</f>
        <v>230</v>
      </c>
    </row>
    <row r="227" spans="1:48">
      <c r="A227" s="131" t="str">
        <f t="shared" si="126"/>
        <v>Q2 2032</v>
      </c>
      <c r="B227" s="20">
        <v>2032</v>
      </c>
      <c r="C227" s="20">
        <v>2</v>
      </c>
      <c r="E227" s="2">
        <f t="shared" ca="1" si="139"/>
        <v>143.39351537777526</v>
      </c>
      <c r="F227" s="2">
        <f t="shared" ca="1" si="139"/>
        <v>114.43298173083673</v>
      </c>
      <c r="G227" s="2">
        <f t="shared" ca="1" si="139"/>
        <v>143.16999999999999</v>
      </c>
      <c r="H227" s="2">
        <f t="shared" ca="1" si="139"/>
        <v>136.51687140600563</v>
      </c>
      <c r="I227" s="2">
        <f t="shared" ca="1" si="139"/>
        <v>150.71048105679435</v>
      </c>
      <c r="J227" s="2">
        <f t="shared" ca="1" si="139"/>
        <v>288.26555208866074</v>
      </c>
      <c r="K227" s="2">
        <f t="shared" ca="1" si="139"/>
        <v>154.14565535925996</v>
      </c>
      <c r="L227" s="2">
        <f t="shared" ca="1" si="139"/>
        <v>275.79365122817791</v>
      </c>
      <c r="M227" s="2">
        <f t="shared" ca="1" si="139"/>
        <v>940.26944262379095</v>
      </c>
      <c r="N227" s="2">
        <f t="shared" ca="1" si="139"/>
        <v>987.42445459638066</v>
      </c>
      <c r="O227" s="2">
        <f t="shared" si="139"/>
        <v>748.31</v>
      </c>
      <c r="P227" s="2">
        <f t="shared" si="139"/>
        <v>597.30999999999995</v>
      </c>
      <c r="Q227" s="2">
        <f t="shared" ca="1" si="139"/>
        <v>187.53093511247411</v>
      </c>
      <c r="R227" s="2">
        <f t="shared" ca="1" si="139"/>
        <v>139.66357755547384</v>
      </c>
      <c r="S227" s="155">
        <f t="shared" ca="1" si="127"/>
        <v>131.12428079563711</v>
      </c>
      <c r="T227" s="156">
        <f t="shared" ca="1" si="128"/>
        <v>24585802.649181958</v>
      </c>
      <c r="U227" s="203">
        <f t="shared" ca="1" si="129"/>
        <v>26886284.13333286</v>
      </c>
      <c r="V227" s="156">
        <f t="shared" ca="1" si="130"/>
        <v>2300481.4841509014</v>
      </c>
      <c r="W227" s="156">
        <f>IF(Cockpit_monthly!$H$3=2,($V$10)*'Generated data'!$B$6,$V$10)</f>
        <v>110</v>
      </c>
      <c r="X227" s="156">
        <f>IF(Cockpit_monthly!$H$3=2,($V$11)*'Generated data'!$B$6,$V$11)</f>
        <v>230</v>
      </c>
      <c r="AJ227" s="172">
        <f t="shared" ca="1" si="131"/>
        <v>122.76643191613469</v>
      </c>
      <c r="AK227" s="172">
        <f t="shared" ca="1" si="132"/>
        <v>23018705.984275255</v>
      </c>
      <c r="AL227" s="208">
        <f t="shared" ca="1" si="133"/>
        <v>26886284.13333286</v>
      </c>
      <c r="AM227" s="173">
        <f t="shared" ca="1" si="134"/>
        <v>3867578.1490576044</v>
      </c>
      <c r="AN227" s="173">
        <f>IF(Cockpit_monthly!$H$3=2,($AM$10)*'Generated data'!$B$6,$AM$10)</f>
        <v>110</v>
      </c>
      <c r="AO227" s="173">
        <f>IF(Cockpit_monthly!$H$3=2,($AM$11)*'Generated data'!$B$6,$AM$11)</f>
        <v>230</v>
      </c>
      <c r="AQ227" s="155">
        <f t="shared" ca="1" si="135"/>
        <v>126.11730516106537</v>
      </c>
      <c r="AR227" s="155">
        <f t="shared" ca="1" si="136"/>
        <v>23646994.717699759</v>
      </c>
      <c r="AS227" s="203">
        <f t="shared" ca="1" si="137"/>
        <v>26886284.13333286</v>
      </c>
      <c r="AT227" s="156">
        <f t="shared" ca="1" si="138"/>
        <v>3239289.415633101</v>
      </c>
      <c r="AU227" s="156">
        <f>IF(Cockpit_monthly!$H$3=2,($AS$10)*'Generated data'!$B$6,$AS$10)</f>
        <v>110</v>
      </c>
      <c r="AV227" s="156">
        <f>IF(Cockpit_monthly!$H$3=2,($AS$11)*'Generated data'!$B$6,$AS$11)</f>
        <v>230</v>
      </c>
    </row>
    <row r="228" spans="1:48">
      <c r="A228" s="131" t="str">
        <f t="shared" si="126"/>
        <v>Q3 2032</v>
      </c>
      <c r="B228" s="20">
        <v>2032</v>
      </c>
      <c r="C228" s="20">
        <v>3</v>
      </c>
      <c r="E228" s="2">
        <f t="shared" ca="1" si="139"/>
        <v>122.95196012240338</v>
      </c>
      <c r="F228" s="2">
        <f t="shared" ca="1" si="139"/>
        <v>119.20915079814324</v>
      </c>
      <c r="G228" s="2">
        <f t="shared" ca="1" si="139"/>
        <v>143.16999999999999</v>
      </c>
      <c r="H228" s="2">
        <f t="shared" ca="1" si="139"/>
        <v>131.1061257136985</v>
      </c>
      <c r="I228" s="2">
        <f t="shared" ca="1" si="139"/>
        <v>137.04750085373391</v>
      </c>
      <c r="J228" s="2">
        <f t="shared" ca="1" si="139"/>
        <v>325.39352639281338</v>
      </c>
      <c r="K228" s="2">
        <f t="shared" ca="1" si="139"/>
        <v>149.07532526994802</v>
      </c>
      <c r="L228" s="2">
        <f t="shared" ca="1" si="139"/>
        <v>311.99065391480718</v>
      </c>
      <c r="M228" s="2">
        <f t="shared" ca="1" si="139"/>
        <v>860.23840216673705</v>
      </c>
      <c r="N228" s="2">
        <f t="shared" ca="1" si="139"/>
        <v>900.25154437027516</v>
      </c>
      <c r="O228" s="2">
        <f t="shared" si="139"/>
        <v>741.35666666666668</v>
      </c>
      <c r="P228" s="2">
        <f t="shared" si="139"/>
        <v>590.35666666666668</v>
      </c>
      <c r="Q228" s="2">
        <f t="shared" ca="1" si="139"/>
        <v>176.97676203520405</v>
      </c>
      <c r="R228" s="2">
        <f t="shared" ca="1" si="139"/>
        <v>152.36290637547975</v>
      </c>
      <c r="S228" s="155">
        <f t="shared" ca="1" si="127"/>
        <v>126.44681669065237</v>
      </c>
      <c r="T228" s="156">
        <f t="shared" ca="1" si="128"/>
        <v>23708778.129497319</v>
      </c>
      <c r="U228" s="203">
        <f t="shared" ca="1" si="129"/>
        <v>23053492.522950634</v>
      </c>
      <c r="V228" s="156">
        <f t="shared" ca="1" si="130"/>
        <v>-655285.6065466851</v>
      </c>
      <c r="W228" s="156">
        <f>IF(Cockpit_monthly!$H$3=2,($V$10)*'Generated data'!$B$6,$V$10)</f>
        <v>110</v>
      </c>
      <c r="X228" s="156">
        <f>IF(Cockpit_monthly!$H$3=2,($V$11)*'Generated data'!$B$6,$V$11)</f>
        <v>230</v>
      </c>
      <c r="AJ228" s="172">
        <f t="shared" ca="1" si="131"/>
        <v>120.41959996052628</v>
      </c>
      <c r="AK228" s="172">
        <f t="shared" ca="1" si="132"/>
        <v>22578674.992598679</v>
      </c>
      <c r="AL228" s="208">
        <f t="shared" ca="1" si="133"/>
        <v>23053492.522950634</v>
      </c>
      <c r="AM228" s="173">
        <f t="shared" ca="1" si="134"/>
        <v>474817.53035195544</v>
      </c>
      <c r="AN228" s="173">
        <f>IF(Cockpit_monthly!$H$3=2,($AM$10)*'Generated data'!$B$6,$AM$10)</f>
        <v>110</v>
      </c>
      <c r="AO228" s="173">
        <f>IF(Cockpit_monthly!$H$3=2,($AM$11)*'Generated data'!$B$6,$AM$11)</f>
        <v>230</v>
      </c>
      <c r="AQ228" s="155">
        <f t="shared" ca="1" si="135"/>
        <v>122.67755147332537</v>
      </c>
      <c r="AR228" s="155">
        <f t="shared" ca="1" si="136"/>
        <v>23002040.901248507</v>
      </c>
      <c r="AS228" s="203">
        <f t="shared" ca="1" si="137"/>
        <v>23053492.522950634</v>
      </c>
      <c r="AT228" s="156">
        <f t="shared" ca="1" si="138"/>
        <v>51451.621702127159</v>
      </c>
      <c r="AU228" s="156">
        <f>IF(Cockpit_monthly!$H$3=2,($AS$10)*'Generated data'!$B$6,$AS$10)</f>
        <v>110</v>
      </c>
      <c r="AV228" s="156">
        <f>IF(Cockpit_monthly!$H$3=2,($AS$11)*'Generated data'!$B$6,$AS$11)</f>
        <v>230</v>
      </c>
    </row>
    <row r="229" spans="1:48">
      <c r="A229" s="131" t="str">
        <f t="shared" si="126"/>
        <v>Q4 2032</v>
      </c>
      <c r="B229" s="20">
        <v>2032</v>
      </c>
      <c r="C229" s="20">
        <v>4</v>
      </c>
      <c r="E229" s="2">
        <f t="shared" ca="1" si="139"/>
        <v>150.12917297687531</v>
      </c>
      <c r="F229" s="2">
        <f t="shared" ca="1" si="139"/>
        <v>106.8449878325949</v>
      </c>
      <c r="G229" s="2">
        <f t="shared" ca="1" si="139"/>
        <v>143.16999999999999</v>
      </c>
      <c r="H229" s="2">
        <f t="shared" ca="1" si="139"/>
        <v>142.96600266423124</v>
      </c>
      <c r="I229" s="2">
        <f t="shared" ca="1" si="139"/>
        <v>153.22115386268464</v>
      </c>
      <c r="J229" s="2">
        <f t="shared" ca="1" si="139"/>
        <v>295.14666743926114</v>
      </c>
      <c r="K229" s="2">
        <f t="shared" ca="1" si="139"/>
        <v>142.70943301262673</v>
      </c>
      <c r="L229" s="2">
        <f t="shared" ca="1" si="139"/>
        <v>313.69261350236042</v>
      </c>
      <c r="M229" s="2">
        <f t="shared" ca="1" si="139"/>
        <v>898.49388651992342</v>
      </c>
      <c r="N229" s="2">
        <f t="shared" ca="1" si="139"/>
        <v>879.90222255492301</v>
      </c>
      <c r="O229" s="2">
        <f t="shared" si="139"/>
        <v>741.69</v>
      </c>
      <c r="P229" s="2">
        <f t="shared" si="139"/>
        <v>590.69000000000005</v>
      </c>
      <c r="Q229" s="2">
        <f t="shared" ca="1" si="139"/>
        <v>173.428054966834</v>
      </c>
      <c r="R229" s="2">
        <f t="shared" ca="1" si="139"/>
        <v>131.67659387055633</v>
      </c>
      <c r="S229" s="155">
        <f t="shared" ca="1" si="127"/>
        <v>129.49859787218074</v>
      </c>
      <c r="T229" s="156">
        <f t="shared" ca="1" si="128"/>
        <v>24280987.101033889</v>
      </c>
      <c r="U229" s="203">
        <f t="shared" ca="1" si="129"/>
        <v>28149219.93316412</v>
      </c>
      <c r="V229" s="156">
        <f t="shared" ca="1" si="130"/>
        <v>3868232.832130231</v>
      </c>
      <c r="W229" s="156">
        <f>IF(Cockpit_monthly!$H$3=2,($V$10)*'Generated data'!$B$6,$V$10)</f>
        <v>110</v>
      </c>
      <c r="X229" s="156">
        <f>IF(Cockpit_monthly!$H$3=2,($V$11)*'Generated data'!$B$6,$V$11)</f>
        <v>230</v>
      </c>
      <c r="AJ229" s="172">
        <f t="shared" ca="1" si="131"/>
        <v>119.43326245881519</v>
      </c>
      <c r="AK229" s="172">
        <f t="shared" ca="1" si="132"/>
        <v>22393736.711027849</v>
      </c>
      <c r="AL229" s="208">
        <f t="shared" ca="1" si="133"/>
        <v>28149219.93316412</v>
      </c>
      <c r="AM229" s="173">
        <f t="shared" ca="1" si="134"/>
        <v>5755483.2221362703</v>
      </c>
      <c r="AN229" s="173">
        <f>IF(Cockpit_monthly!$H$3=2,($AM$10)*'Generated data'!$B$6,$AM$10)</f>
        <v>110</v>
      </c>
      <c r="AO229" s="173">
        <f>IF(Cockpit_monthly!$H$3=2,($AM$11)*'Generated data'!$B$6,$AM$11)</f>
        <v>230</v>
      </c>
      <c r="AQ229" s="155">
        <f t="shared" ca="1" si="135"/>
        <v>124.69208477989095</v>
      </c>
      <c r="AR229" s="155">
        <f t="shared" ca="1" si="136"/>
        <v>23379765.896229554</v>
      </c>
      <c r="AS229" s="203">
        <f t="shared" ca="1" si="137"/>
        <v>28149219.93316412</v>
      </c>
      <c r="AT229" s="156">
        <f t="shared" ca="1" si="138"/>
        <v>4769454.0369345658</v>
      </c>
      <c r="AU229" s="156">
        <f>IF(Cockpit_monthly!$H$3=2,($AS$10)*'Generated data'!$B$6,$AS$10)</f>
        <v>110</v>
      </c>
      <c r="AV229" s="156">
        <f>IF(Cockpit_monthly!$H$3=2,($AS$11)*'Generated data'!$B$6,$AS$11)</f>
        <v>230</v>
      </c>
    </row>
    <row r="230" spans="1:48">
      <c r="A230" s="131" t="str">
        <f t="shared" si="126"/>
        <v>Q1 2033</v>
      </c>
      <c r="B230" s="20">
        <v>2033</v>
      </c>
      <c r="C230" s="20">
        <v>1</v>
      </c>
      <c r="E230" s="2">
        <f t="shared" ca="1" si="139"/>
        <v>128.78173690021879</v>
      </c>
      <c r="F230" s="2">
        <f t="shared" ca="1" si="139"/>
        <v>94.184587071411372</v>
      </c>
      <c r="G230" s="2">
        <f t="shared" ca="1" si="139"/>
        <v>143.16999999999999</v>
      </c>
      <c r="H230" s="2">
        <f t="shared" ca="1" si="139"/>
        <v>153.46379140664177</v>
      </c>
      <c r="I230" s="2">
        <f t="shared" ca="1" si="139"/>
        <v>139.74960882309099</v>
      </c>
      <c r="J230" s="2">
        <f t="shared" ca="1" si="139"/>
        <v>251.02629928559736</v>
      </c>
      <c r="K230" s="2">
        <f t="shared" ca="1" si="139"/>
        <v>148.53538262988698</v>
      </c>
      <c r="L230" s="2">
        <f t="shared" ca="1" si="139"/>
        <v>279.03522855512</v>
      </c>
      <c r="M230" s="2">
        <f t="shared" ca="1" si="139"/>
        <v>975.65943727807155</v>
      </c>
      <c r="N230" s="2">
        <f t="shared" ca="1" si="139"/>
        <v>926.5567129963207</v>
      </c>
      <c r="O230" s="2">
        <f t="shared" si="139"/>
        <v>754.64333333333332</v>
      </c>
      <c r="P230" s="2">
        <f t="shared" si="139"/>
        <v>603.64333333333332</v>
      </c>
      <c r="Q230" s="2">
        <f t="shared" ca="1" si="139"/>
        <v>189.6787500693946</v>
      </c>
      <c r="R230" s="2">
        <f t="shared" ca="1" si="139"/>
        <v>152.98377452797601</v>
      </c>
      <c r="S230" s="155">
        <f t="shared" ca="1" si="127"/>
        <v>131.75398214065055</v>
      </c>
      <c r="T230" s="156">
        <f t="shared" ca="1" si="128"/>
        <v>24703871.651371978</v>
      </c>
      <c r="U230" s="203">
        <f t="shared" ca="1" si="129"/>
        <v>24146575.668791022</v>
      </c>
      <c r="V230" s="156">
        <f t="shared" ca="1" si="130"/>
        <v>-557295.98258095607</v>
      </c>
      <c r="W230" s="156">
        <f>IF(Cockpit_monthly!$H$3=2,($V$10)*'Generated data'!$B$6,$V$10)</f>
        <v>110</v>
      </c>
      <c r="X230" s="156">
        <f>IF(Cockpit_monthly!$H$3=2,($V$11)*'Generated data'!$B$6,$V$11)</f>
        <v>230</v>
      </c>
      <c r="AJ230" s="172">
        <f t="shared" ca="1" si="131"/>
        <v>120.95262621614027</v>
      </c>
      <c r="AK230" s="172">
        <f t="shared" ca="1" si="132"/>
        <v>22678617.415526301</v>
      </c>
      <c r="AL230" s="208">
        <f t="shared" ca="1" si="133"/>
        <v>24146575.668791022</v>
      </c>
      <c r="AM230" s="173">
        <f t="shared" ca="1" si="134"/>
        <v>1467958.2532647215</v>
      </c>
      <c r="AN230" s="173">
        <f>IF(Cockpit_monthly!$H$3=2,($AM$10)*'Generated data'!$B$6,$AM$10)</f>
        <v>110</v>
      </c>
      <c r="AO230" s="173">
        <f>IF(Cockpit_monthly!$H$3=2,($AM$11)*'Generated data'!$B$6,$AM$11)</f>
        <v>230</v>
      </c>
      <c r="AQ230" s="155">
        <f t="shared" ca="1" si="135"/>
        <v>125.05624293124856</v>
      </c>
      <c r="AR230" s="155">
        <f t="shared" ca="1" si="136"/>
        <v>23448045.549609106</v>
      </c>
      <c r="AS230" s="203">
        <f t="shared" ca="1" si="137"/>
        <v>24146575.668791022</v>
      </c>
      <c r="AT230" s="156">
        <f t="shared" ca="1" si="138"/>
        <v>698530.11918191612</v>
      </c>
      <c r="AU230" s="156">
        <f>IF(Cockpit_monthly!$H$3=2,($AS$10)*'Generated data'!$B$6,$AS$10)</f>
        <v>110</v>
      </c>
      <c r="AV230" s="156">
        <f>IF(Cockpit_monthly!$H$3=2,($AS$11)*'Generated data'!$B$6,$AS$11)</f>
        <v>230</v>
      </c>
    </row>
    <row r="231" spans="1:48">
      <c r="A231" s="131" t="str">
        <f t="shared" si="126"/>
        <v>Q2 2033</v>
      </c>
      <c r="B231" s="20">
        <v>2033</v>
      </c>
      <c r="C231" s="20">
        <v>2</v>
      </c>
      <c r="E231" s="2">
        <f t="shared" ca="1" si="139"/>
        <v>126.88955645166591</v>
      </c>
      <c r="F231" s="2">
        <f t="shared" ca="1" si="139"/>
        <v>96.363510685805167</v>
      </c>
      <c r="G231" s="2">
        <f t="shared" ca="1" si="139"/>
        <v>143.16999999999999</v>
      </c>
      <c r="H231" s="2">
        <f t="shared" ca="1" si="139"/>
        <v>128.63183744104481</v>
      </c>
      <c r="I231" s="2">
        <f t="shared" ca="1" si="139"/>
        <v>141.33809846433439</v>
      </c>
      <c r="J231" s="2">
        <f t="shared" ca="1" si="139"/>
        <v>296.93101645524325</v>
      </c>
      <c r="K231" s="2">
        <f t="shared" ca="1" si="139"/>
        <v>138.61473459114026</v>
      </c>
      <c r="L231" s="2">
        <f t="shared" ca="1" si="139"/>
        <v>261.60549148206002</v>
      </c>
      <c r="M231" s="2">
        <f t="shared" ca="1" si="139"/>
        <v>895.17523156591869</v>
      </c>
      <c r="N231" s="2">
        <f t="shared" ca="1" si="139"/>
        <v>914.79009799436608</v>
      </c>
      <c r="O231" s="2">
        <f t="shared" si="139"/>
        <v>760.31</v>
      </c>
      <c r="P231" s="2">
        <f t="shared" si="139"/>
        <v>609.30999999999995</v>
      </c>
      <c r="Q231" s="2">
        <f t="shared" ca="1" si="139"/>
        <v>199.49293370705297</v>
      </c>
      <c r="R231" s="2">
        <f t="shared" ca="1" si="139"/>
        <v>131.07548746287807</v>
      </c>
      <c r="S231" s="155">
        <f t="shared" ca="1" si="127"/>
        <v>128.34708775126717</v>
      </c>
      <c r="T231" s="156">
        <f t="shared" ca="1" si="128"/>
        <v>24065078.953362595</v>
      </c>
      <c r="U231" s="203">
        <f t="shared" ca="1" si="129"/>
        <v>23791791.83468736</v>
      </c>
      <c r="V231" s="156">
        <f t="shared" ca="1" si="130"/>
        <v>-273287.11867523566</v>
      </c>
      <c r="W231" s="156">
        <f>IF(Cockpit_monthly!$H$3=2,($V$10)*'Generated data'!$B$6,$V$10)</f>
        <v>110</v>
      </c>
      <c r="X231" s="156">
        <f>IF(Cockpit_monthly!$H$3=2,($V$11)*'Generated data'!$B$6,$V$11)</f>
        <v>230</v>
      </c>
      <c r="AJ231" s="172">
        <f t="shared" ca="1" si="131"/>
        <v>119.85432123666486</v>
      </c>
      <c r="AK231" s="172">
        <f t="shared" ca="1" si="132"/>
        <v>22472685.23187466</v>
      </c>
      <c r="AL231" s="208">
        <f t="shared" ca="1" si="133"/>
        <v>23791791.83468736</v>
      </c>
      <c r="AM231" s="173">
        <f t="shared" ca="1" si="134"/>
        <v>1319106.6028127</v>
      </c>
      <c r="AN231" s="173">
        <f>IF(Cockpit_monthly!$H$3=2,($AM$10)*'Generated data'!$B$6,$AM$10)</f>
        <v>110</v>
      </c>
      <c r="AO231" s="173">
        <f>IF(Cockpit_monthly!$H$3=2,($AM$11)*'Generated data'!$B$6,$AM$11)</f>
        <v>230</v>
      </c>
      <c r="AQ231" s="155">
        <f t="shared" ca="1" si="135"/>
        <v>125.69639588001296</v>
      </c>
      <c r="AR231" s="155">
        <f t="shared" ca="1" si="136"/>
        <v>23568074.227502428</v>
      </c>
      <c r="AS231" s="203">
        <f t="shared" ca="1" si="137"/>
        <v>23791791.83468736</v>
      </c>
      <c r="AT231" s="156">
        <f t="shared" ca="1" si="138"/>
        <v>223717.60718493164</v>
      </c>
      <c r="AU231" s="156">
        <f>IF(Cockpit_monthly!$H$3=2,($AS$10)*'Generated data'!$B$6,$AS$10)</f>
        <v>110</v>
      </c>
      <c r="AV231" s="156">
        <f>IF(Cockpit_monthly!$H$3=2,($AS$11)*'Generated data'!$B$6,$AS$11)</f>
        <v>230</v>
      </c>
    </row>
    <row r="232" spans="1:48">
      <c r="A232" s="131" t="str">
        <f t="shared" si="126"/>
        <v>Q3 2033</v>
      </c>
      <c r="B232" s="20">
        <v>2033</v>
      </c>
      <c r="C232" s="20">
        <v>3</v>
      </c>
      <c r="E232" s="2">
        <f t="shared" ca="1" si="139"/>
        <v>134.5860469674746</v>
      </c>
      <c r="F232" s="2">
        <f t="shared" ca="1" si="139"/>
        <v>108.00692909829711</v>
      </c>
      <c r="G232" s="2">
        <f t="shared" ca="1" si="139"/>
        <v>143.16999999999999</v>
      </c>
      <c r="H232" s="2">
        <f t="shared" ca="1" si="139"/>
        <v>152.85665076922211</v>
      </c>
      <c r="I232" s="2">
        <f t="shared" ca="1" si="139"/>
        <v>139.16779222091114</v>
      </c>
      <c r="J232" s="2">
        <f t="shared" ca="1" si="139"/>
        <v>319.97783467985647</v>
      </c>
      <c r="K232" s="2">
        <f t="shared" ca="1" si="139"/>
        <v>140.19533473722308</v>
      </c>
      <c r="L232" s="2">
        <f t="shared" ca="1" si="139"/>
        <v>308.57963069230783</v>
      </c>
      <c r="M232" s="2">
        <f t="shared" ca="1" si="139"/>
        <v>894.60452128218333</v>
      </c>
      <c r="N232" s="2">
        <f t="shared" ca="1" si="139"/>
        <v>939.29416547627716</v>
      </c>
      <c r="O232" s="2">
        <f t="shared" si="139"/>
        <v>753.35666666666668</v>
      </c>
      <c r="P232" s="2">
        <f t="shared" si="139"/>
        <v>602.35666666666668</v>
      </c>
      <c r="Q232" s="2">
        <f t="shared" ca="1" si="139"/>
        <v>186.3067048720454</v>
      </c>
      <c r="R232" s="2">
        <f t="shared" ca="1" si="139"/>
        <v>138.22747440002601</v>
      </c>
      <c r="S232" s="155">
        <f t="shared" ca="1" si="127"/>
        <v>128.13833520126241</v>
      </c>
      <c r="T232" s="156">
        <f t="shared" ca="1" si="128"/>
        <v>24025937.850236703</v>
      </c>
      <c r="U232" s="203">
        <f t="shared" ca="1" si="129"/>
        <v>25234883.806401487</v>
      </c>
      <c r="V232" s="156">
        <f t="shared" ca="1" si="130"/>
        <v>1208945.9561647847</v>
      </c>
      <c r="W232" s="156">
        <f>IF(Cockpit_monthly!$H$3=2,($V$10)*'Generated data'!$B$6,$V$10)</f>
        <v>110</v>
      </c>
      <c r="X232" s="156">
        <f>IF(Cockpit_monthly!$H$3=2,($V$11)*'Generated data'!$B$6,$V$11)</f>
        <v>230</v>
      </c>
      <c r="AJ232" s="172">
        <f t="shared" ca="1" si="131"/>
        <v>120.52715381055083</v>
      </c>
      <c r="AK232" s="172">
        <f t="shared" ca="1" si="132"/>
        <v>22598841.33947828</v>
      </c>
      <c r="AL232" s="208">
        <f t="shared" ca="1" si="133"/>
        <v>25234883.806401487</v>
      </c>
      <c r="AM232" s="173">
        <f t="shared" ca="1" si="134"/>
        <v>2636042.466923207</v>
      </c>
      <c r="AN232" s="173">
        <f>IF(Cockpit_monthly!$H$3=2,($AM$10)*'Generated data'!$B$6,$AM$10)</f>
        <v>110</v>
      </c>
      <c r="AO232" s="173">
        <f>IF(Cockpit_monthly!$H$3=2,($AM$11)*'Generated data'!$B$6,$AM$11)</f>
        <v>230</v>
      </c>
      <c r="AQ232" s="155">
        <f t="shared" ca="1" si="135"/>
        <v>125.52314377767772</v>
      </c>
      <c r="AR232" s="155">
        <f t="shared" ca="1" si="136"/>
        <v>23535589.458314572</v>
      </c>
      <c r="AS232" s="203">
        <f t="shared" ca="1" si="137"/>
        <v>25234883.806401487</v>
      </c>
      <c r="AT232" s="156">
        <f t="shared" ca="1" si="138"/>
        <v>1699294.3480869159</v>
      </c>
      <c r="AU232" s="156">
        <f>IF(Cockpit_monthly!$H$3=2,($AS$10)*'Generated data'!$B$6,$AS$10)</f>
        <v>110</v>
      </c>
      <c r="AV232" s="156">
        <f>IF(Cockpit_monthly!$H$3=2,($AS$11)*'Generated data'!$B$6,$AS$11)</f>
        <v>230</v>
      </c>
    </row>
    <row r="233" spans="1:48">
      <c r="A233" s="131" t="str">
        <f t="shared" si="126"/>
        <v>Q4 2033</v>
      </c>
      <c r="B233" s="20">
        <v>2033</v>
      </c>
      <c r="C233" s="20">
        <v>4</v>
      </c>
      <c r="E233" s="2">
        <f t="shared" ca="1" si="139"/>
        <v>108.33113673893349</v>
      </c>
      <c r="F233" s="2">
        <f t="shared" ca="1" si="139"/>
        <v>118.20602355800891</v>
      </c>
      <c r="G233" s="2">
        <f t="shared" ca="1" si="139"/>
        <v>143.16999999999999</v>
      </c>
      <c r="H233" s="2">
        <f t="shared" ca="1" si="139"/>
        <v>157.86630611368398</v>
      </c>
      <c r="I233" s="2">
        <f t="shared" ca="1" si="139"/>
        <v>133.72917272916837</v>
      </c>
      <c r="J233" s="2">
        <f t="shared" ca="1" si="139"/>
        <v>268.3456129128042</v>
      </c>
      <c r="K233" s="2">
        <f t="shared" ca="1" si="139"/>
        <v>133.65712675029667</v>
      </c>
      <c r="L233" s="2">
        <f t="shared" ca="1" si="139"/>
        <v>299.58708220887047</v>
      </c>
      <c r="M233" s="2">
        <f t="shared" ca="1" si="139"/>
        <v>811.77197660927152</v>
      </c>
      <c r="N233" s="2">
        <f t="shared" ca="1" si="139"/>
        <v>816.35904728761341</v>
      </c>
      <c r="O233" s="2">
        <f t="shared" si="139"/>
        <v>753.69</v>
      </c>
      <c r="P233" s="2">
        <f t="shared" si="139"/>
        <v>602.69000000000005</v>
      </c>
      <c r="Q233" s="2">
        <f t="shared" ca="1" si="139"/>
        <v>192.52217993642398</v>
      </c>
      <c r="R233" s="2">
        <f t="shared" ca="1" si="139"/>
        <v>136.97205148418817</v>
      </c>
      <c r="S233" s="155">
        <f t="shared" ca="1" si="127"/>
        <v>124.03351235558374</v>
      </c>
      <c r="T233" s="156">
        <f t="shared" ca="1" si="128"/>
        <v>23256283.566671953</v>
      </c>
      <c r="U233" s="203">
        <f t="shared" ca="1" si="129"/>
        <v>20312088.138550032</v>
      </c>
      <c r="V233" s="156">
        <f t="shared" ca="1" si="130"/>
        <v>-2944195.4281219207</v>
      </c>
      <c r="W233" s="156">
        <f>IF(Cockpit_monthly!$H$3=2,($V$10)*'Generated data'!$B$6,$V$10)</f>
        <v>110</v>
      </c>
      <c r="X233" s="156">
        <f>IF(Cockpit_monthly!$H$3=2,($V$11)*'Generated data'!$B$6,$V$11)</f>
        <v>230</v>
      </c>
      <c r="AJ233" s="172">
        <f t="shared" ca="1" si="131"/>
        <v>117.26934822689107</v>
      </c>
      <c r="AK233" s="172">
        <f t="shared" ca="1" si="132"/>
        <v>21988002.792542074</v>
      </c>
      <c r="AL233" s="208">
        <f t="shared" ca="1" si="133"/>
        <v>20312088.138550032</v>
      </c>
      <c r="AM233" s="173">
        <f t="shared" ca="1" si="134"/>
        <v>-1675914.6539920419</v>
      </c>
      <c r="AN233" s="173">
        <f>IF(Cockpit_monthly!$H$3=2,($AM$10)*'Generated data'!$B$6,$AM$10)</f>
        <v>110</v>
      </c>
      <c r="AO233" s="173">
        <f>IF(Cockpit_monthly!$H$3=2,($AM$11)*'Generated data'!$B$6,$AM$11)</f>
        <v>230</v>
      </c>
      <c r="AQ233" s="155">
        <f t="shared" ca="1" si="135"/>
        <v>120.04447913079434</v>
      </c>
      <c r="AR233" s="155">
        <f t="shared" ca="1" si="136"/>
        <v>22508339.83702394</v>
      </c>
      <c r="AS233" s="203">
        <f t="shared" ca="1" si="137"/>
        <v>20312088.138550032</v>
      </c>
      <c r="AT233" s="156">
        <f t="shared" ca="1" si="138"/>
        <v>-2196251.698473908</v>
      </c>
      <c r="AU233" s="156">
        <f>IF(Cockpit_monthly!$H$3=2,($AS$10)*'Generated data'!$B$6,$AS$10)</f>
        <v>110</v>
      </c>
      <c r="AV233" s="156">
        <f>IF(Cockpit_monthly!$H$3=2,($AS$11)*'Generated data'!$B$6,$AS$11)</f>
        <v>230</v>
      </c>
    </row>
    <row r="234" spans="1:48">
      <c r="A234" s="131" t="str">
        <f t="shared" si="126"/>
        <v>Q1 2034</v>
      </c>
      <c r="B234" s="20">
        <v>2034</v>
      </c>
      <c r="C234" s="20">
        <v>1</v>
      </c>
      <c r="E234" s="2">
        <f t="shared" ca="1" si="139"/>
        <v>126.03082007055252</v>
      </c>
      <c r="F234" s="2">
        <f t="shared" ca="1" si="139"/>
        <v>107.06123377210086</v>
      </c>
      <c r="G234" s="2">
        <f t="shared" ca="1" si="139"/>
        <v>143.16999999999999</v>
      </c>
      <c r="H234" s="2">
        <f t="shared" ca="1" si="139"/>
        <v>119.06024616019322</v>
      </c>
      <c r="I234" s="2">
        <f t="shared" ca="1" si="139"/>
        <v>147.34794568140816</v>
      </c>
      <c r="J234" s="2">
        <f t="shared" ca="1" si="139"/>
        <v>264.6074776259191</v>
      </c>
      <c r="K234" s="2">
        <f t="shared" ca="1" si="139"/>
        <v>140.40661140274153</v>
      </c>
      <c r="L234" s="2">
        <f t="shared" ca="1" si="139"/>
        <v>267.95147963065398</v>
      </c>
      <c r="M234" s="2">
        <f t="shared" ca="1" si="139"/>
        <v>909.47899732416761</v>
      </c>
      <c r="N234" s="2">
        <f t="shared" ca="1" si="139"/>
        <v>839.6594615242193</v>
      </c>
      <c r="O234" s="2">
        <f t="shared" si="139"/>
        <v>766.64333333333332</v>
      </c>
      <c r="P234" s="2">
        <f t="shared" si="139"/>
        <v>615.64333333333332</v>
      </c>
      <c r="Q234" s="2">
        <f t="shared" ca="1" si="139"/>
        <v>161.01514952033372</v>
      </c>
      <c r="R234" s="2">
        <f t="shared" ca="1" si="139"/>
        <v>122.63250292465648</v>
      </c>
      <c r="S234" s="155">
        <f t="shared" ca="1" si="127"/>
        <v>129.48497897838251</v>
      </c>
      <c r="T234" s="156">
        <f t="shared" ca="1" si="128"/>
        <v>24278433.55844672</v>
      </c>
      <c r="U234" s="203">
        <f t="shared" ca="1" si="129"/>
        <v>23630778.763228599</v>
      </c>
      <c r="V234" s="156">
        <f t="shared" ca="1" si="130"/>
        <v>-647654.79521812126</v>
      </c>
      <c r="W234" s="156">
        <f>IF(Cockpit_monthly!$H$3=2,($V$10)*'Generated data'!$B$6,$V$10)</f>
        <v>110</v>
      </c>
      <c r="X234" s="156">
        <f>IF(Cockpit_monthly!$H$3=2,($V$11)*'Generated data'!$B$6,$V$11)</f>
        <v>230</v>
      </c>
      <c r="AJ234" s="172">
        <f t="shared" ca="1" si="131"/>
        <v>118.35306757991866</v>
      </c>
      <c r="AK234" s="172">
        <f t="shared" ca="1" si="132"/>
        <v>22191200.171234749</v>
      </c>
      <c r="AL234" s="208">
        <f t="shared" ca="1" si="133"/>
        <v>23630778.763228599</v>
      </c>
      <c r="AM234" s="173">
        <f t="shared" ca="1" si="134"/>
        <v>1439578.5919938497</v>
      </c>
      <c r="AN234" s="173">
        <f>IF(Cockpit_monthly!$H$3=2,($AM$10)*'Generated data'!$B$6,$AM$10)</f>
        <v>110</v>
      </c>
      <c r="AO234" s="173">
        <f>IF(Cockpit_monthly!$H$3=2,($AM$11)*'Generated data'!$B$6,$AM$11)</f>
        <v>230</v>
      </c>
      <c r="AQ234" s="155">
        <f t="shared" ca="1" si="135"/>
        <v>124.16100638638564</v>
      </c>
      <c r="AR234" s="155">
        <f t="shared" ca="1" si="136"/>
        <v>23280188.697447307</v>
      </c>
      <c r="AS234" s="203">
        <f t="shared" ca="1" si="137"/>
        <v>23630778.763228599</v>
      </c>
      <c r="AT234" s="156">
        <f t="shared" ca="1" si="138"/>
        <v>350590.06578129157</v>
      </c>
      <c r="AU234" s="156">
        <f>IF(Cockpit_monthly!$H$3=2,($AS$10)*'Generated data'!$B$6,$AS$10)</f>
        <v>110</v>
      </c>
      <c r="AV234" s="156">
        <f>IF(Cockpit_monthly!$H$3=2,($AS$11)*'Generated data'!$B$6,$AS$11)</f>
        <v>230</v>
      </c>
    </row>
    <row r="235" spans="1:48">
      <c r="A235" s="131" t="str">
        <f t="shared" si="126"/>
        <v>Q2 2034</v>
      </c>
      <c r="B235" s="20">
        <v>2034</v>
      </c>
      <c r="C235" s="20">
        <v>2</v>
      </c>
      <c r="E235" s="2">
        <f t="shared" ca="1" si="139"/>
        <v>108.99827682752012</v>
      </c>
      <c r="F235" s="2">
        <f t="shared" ca="1" si="139"/>
        <v>89.624979630604273</v>
      </c>
      <c r="G235" s="2">
        <f t="shared" ca="1" si="139"/>
        <v>143.16999999999999</v>
      </c>
      <c r="H235" s="2">
        <f t="shared" ca="1" si="139"/>
        <v>155.41305177132813</v>
      </c>
      <c r="I235" s="2">
        <f t="shared" ca="1" si="139"/>
        <v>121.74617416246728</v>
      </c>
      <c r="J235" s="2">
        <f t="shared" ca="1" si="139"/>
        <v>261.19502795438905</v>
      </c>
      <c r="K235" s="2">
        <f t="shared" ca="1" si="139"/>
        <v>139.92122862082681</v>
      </c>
      <c r="L235" s="2">
        <f t="shared" ca="1" si="139"/>
        <v>272.06624806838931</v>
      </c>
      <c r="M235" s="2">
        <f t="shared" ca="1" si="139"/>
        <v>891.04514048457713</v>
      </c>
      <c r="N235" s="2">
        <f t="shared" ca="1" si="139"/>
        <v>937.33554255436275</v>
      </c>
      <c r="O235" s="2">
        <f t="shared" si="139"/>
        <v>772.31</v>
      </c>
      <c r="P235" s="2">
        <f t="shared" si="139"/>
        <v>621.30999999999995</v>
      </c>
      <c r="Q235" s="2">
        <f t="shared" ca="1" si="139"/>
        <v>185.56352446457592</v>
      </c>
      <c r="R235" s="2">
        <f t="shared" ca="1" si="139"/>
        <v>136.78286577528931</v>
      </c>
      <c r="S235" s="155">
        <f t="shared" ca="1" si="127"/>
        <v>126.50758553353016</v>
      </c>
      <c r="T235" s="156">
        <f t="shared" ca="1" si="128"/>
        <v>23720172.287536904</v>
      </c>
      <c r="U235" s="203">
        <f t="shared" ca="1" si="129"/>
        <v>20437176.905160021</v>
      </c>
      <c r="V235" s="156">
        <f t="shared" ca="1" si="130"/>
        <v>-3282995.3823768832</v>
      </c>
      <c r="W235" s="156">
        <f>IF(Cockpit_monthly!$H$3=2,($V$10)*'Generated data'!$B$6,$V$10)</f>
        <v>110</v>
      </c>
      <c r="X235" s="156">
        <f>IF(Cockpit_monthly!$H$3=2,($V$11)*'Generated data'!$B$6,$V$11)</f>
        <v>230</v>
      </c>
      <c r="AJ235" s="172">
        <f t="shared" ca="1" si="131"/>
        <v>120.4608705118044</v>
      </c>
      <c r="AK235" s="172">
        <f t="shared" ca="1" si="132"/>
        <v>22586413.220963325</v>
      </c>
      <c r="AL235" s="208">
        <f t="shared" ca="1" si="133"/>
        <v>20437176.905160021</v>
      </c>
      <c r="AM235" s="173">
        <f t="shared" ca="1" si="134"/>
        <v>-2149236.3158033043</v>
      </c>
      <c r="AN235" s="173">
        <f>IF(Cockpit_monthly!$H$3=2,($AM$10)*'Generated data'!$B$6,$AM$10)</f>
        <v>110</v>
      </c>
      <c r="AO235" s="173">
        <f>IF(Cockpit_monthly!$H$3=2,($AM$11)*'Generated data'!$B$6,$AM$11)</f>
        <v>230</v>
      </c>
      <c r="AQ235" s="155">
        <f t="shared" ca="1" si="135"/>
        <v>122.97260586390962</v>
      </c>
      <c r="AR235" s="155">
        <f t="shared" ca="1" si="136"/>
        <v>23057363.599483054</v>
      </c>
      <c r="AS235" s="203">
        <f t="shared" ca="1" si="137"/>
        <v>20437176.905160021</v>
      </c>
      <c r="AT235" s="156">
        <f t="shared" ca="1" si="138"/>
        <v>-2620186.6943230331</v>
      </c>
      <c r="AU235" s="156">
        <f>IF(Cockpit_monthly!$H$3=2,($AS$10)*'Generated data'!$B$6,$AS$10)</f>
        <v>110</v>
      </c>
      <c r="AV235" s="156">
        <f>IF(Cockpit_monthly!$H$3=2,($AS$11)*'Generated data'!$B$6,$AS$11)</f>
        <v>230</v>
      </c>
    </row>
    <row r="236" spans="1:48">
      <c r="A236" s="131" t="str">
        <f t="shared" si="126"/>
        <v>Q3 2034</v>
      </c>
      <c r="B236" s="20">
        <v>2034</v>
      </c>
      <c r="C236" s="20">
        <v>3</v>
      </c>
      <c r="E236" s="2">
        <f t="shared" ref="E236:R241" ca="1" si="140">SUMPRODUCT(($A$14:$A$181=$A236)*(E$14:E$181))/SUMPRODUCT(($A$14:$A$181=$A236)*1)</f>
        <v>126.18046421823983</v>
      </c>
      <c r="F236" s="2">
        <f t="shared" ca="1" si="140"/>
        <v>108.12515980566185</v>
      </c>
      <c r="G236" s="2">
        <f t="shared" ca="1" si="140"/>
        <v>143.16999999999999</v>
      </c>
      <c r="H236" s="2">
        <f t="shared" ca="1" si="140"/>
        <v>127.16196915851077</v>
      </c>
      <c r="I236" s="2">
        <f t="shared" ca="1" si="140"/>
        <v>136.74585789931257</v>
      </c>
      <c r="J236" s="2">
        <f t="shared" ca="1" si="140"/>
        <v>311.07969988966704</v>
      </c>
      <c r="K236" s="2">
        <f t="shared" ca="1" si="140"/>
        <v>128.77207184975063</v>
      </c>
      <c r="L236" s="2">
        <f t="shared" ca="1" si="140"/>
        <v>274.62060009491319</v>
      </c>
      <c r="M236" s="2">
        <f t="shared" ca="1" si="140"/>
        <v>837.91145643973277</v>
      </c>
      <c r="N236" s="2">
        <f t="shared" ca="1" si="140"/>
        <v>825.53126859492966</v>
      </c>
      <c r="O236" s="2">
        <f t="shared" si="140"/>
        <v>765.35666666666668</v>
      </c>
      <c r="P236" s="2">
        <f t="shared" si="140"/>
        <v>614.35666666666668</v>
      </c>
      <c r="Q236" s="2">
        <f t="shared" ca="1" si="140"/>
        <v>222.08708166205065</v>
      </c>
      <c r="R236" s="2">
        <f t="shared" ca="1" si="140"/>
        <v>130.91976632150951</v>
      </c>
      <c r="S236" s="155">
        <f t="shared" ca="1" si="127"/>
        <v>125.4389074440593</v>
      </c>
      <c r="T236" s="156">
        <f t="shared" ca="1" si="128"/>
        <v>23519795.145761117</v>
      </c>
      <c r="U236" s="203">
        <f t="shared" ca="1" si="129"/>
        <v>23658837.040919971</v>
      </c>
      <c r="V236" s="156">
        <f t="shared" ca="1" si="130"/>
        <v>139041.89515885338</v>
      </c>
      <c r="W236" s="156">
        <f>IF(Cockpit_monthly!$H$3=2,($V$10)*'Generated data'!$B$6,$V$10)</f>
        <v>110</v>
      </c>
      <c r="X236" s="156">
        <f>IF(Cockpit_monthly!$H$3=2,($V$11)*'Generated data'!$B$6,$V$11)</f>
        <v>230</v>
      </c>
      <c r="AJ236" s="172">
        <f t="shared" ca="1" si="131"/>
        <v>117.05778629637506</v>
      </c>
      <c r="AK236" s="172">
        <f t="shared" ca="1" si="132"/>
        <v>21948334.930570323</v>
      </c>
      <c r="AL236" s="208">
        <f t="shared" ca="1" si="133"/>
        <v>23658837.040919971</v>
      </c>
      <c r="AM236" s="173">
        <f t="shared" ca="1" si="134"/>
        <v>1710502.1103496477</v>
      </c>
      <c r="AN236" s="173">
        <f>IF(Cockpit_monthly!$H$3=2,($AM$10)*'Generated data'!$B$6,$AM$10)</f>
        <v>110</v>
      </c>
      <c r="AO236" s="173">
        <f>IF(Cockpit_monthly!$H$3=2,($AM$11)*'Generated data'!$B$6,$AM$11)</f>
        <v>230</v>
      </c>
      <c r="AQ236" s="155">
        <f t="shared" ca="1" si="135"/>
        <v>124.67619156512217</v>
      </c>
      <c r="AR236" s="155">
        <f t="shared" ca="1" si="136"/>
        <v>23376785.918460406</v>
      </c>
      <c r="AS236" s="203">
        <f t="shared" ca="1" si="137"/>
        <v>23658837.040919971</v>
      </c>
      <c r="AT236" s="156">
        <f t="shared" ca="1" si="138"/>
        <v>282051.12245956436</v>
      </c>
      <c r="AU236" s="156">
        <f>IF(Cockpit_monthly!$H$3=2,($AS$10)*'Generated data'!$B$6,$AS$10)</f>
        <v>110</v>
      </c>
      <c r="AV236" s="156">
        <f>IF(Cockpit_monthly!$H$3=2,($AS$11)*'Generated data'!$B$6,$AS$11)</f>
        <v>230</v>
      </c>
    </row>
    <row r="237" spans="1:48">
      <c r="A237" s="131" t="str">
        <f t="shared" si="126"/>
        <v>Q4 2034</v>
      </c>
      <c r="B237" s="20">
        <v>2034</v>
      </c>
      <c r="C237" s="20">
        <v>4</v>
      </c>
      <c r="E237" s="2">
        <f t="shared" ca="1" si="140"/>
        <v>131.25499171232539</v>
      </c>
      <c r="F237" s="2">
        <f t="shared" ca="1" si="140"/>
        <v>95.792513466525008</v>
      </c>
      <c r="G237" s="2">
        <f t="shared" ca="1" si="140"/>
        <v>143.16999999999999</v>
      </c>
      <c r="H237" s="2">
        <f t="shared" ca="1" si="140"/>
        <v>130.17858339443325</v>
      </c>
      <c r="I237" s="2">
        <f t="shared" ca="1" si="140"/>
        <v>124.41049781683036</v>
      </c>
      <c r="J237" s="2">
        <f t="shared" ca="1" si="140"/>
        <v>298.14661576596262</v>
      </c>
      <c r="K237" s="2">
        <f t="shared" ca="1" si="140"/>
        <v>130.27412636524724</v>
      </c>
      <c r="L237" s="2">
        <f t="shared" ca="1" si="140"/>
        <v>295.47373127250961</v>
      </c>
      <c r="M237" s="2">
        <f t="shared" ca="1" si="140"/>
        <v>861.63240042791676</v>
      </c>
      <c r="N237" s="2">
        <f t="shared" ca="1" si="140"/>
        <v>888.30895356263534</v>
      </c>
      <c r="O237" s="2">
        <f t="shared" si="140"/>
        <v>765.69</v>
      </c>
      <c r="P237" s="2">
        <f t="shared" si="140"/>
        <v>614.69000000000005</v>
      </c>
      <c r="Q237" s="2">
        <f t="shared" ca="1" si="140"/>
        <v>200.72273786688706</v>
      </c>
      <c r="R237" s="2">
        <f t="shared" ca="1" si="140"/>
        <v>136.80622912012834</v>
      </c>
      <c r="S237" s="155">
        <f t="shared" ca="1" si="127"/>
        <v>125.4388677417909</v>
      </c>
      <c r="T237" s="156">
        <f t="shared" ca="1" si="128"/>
        <v>23519787.701585796</v>
      </c>
      <c r="U237" s="203">
        <f t="shared" ca="1" si="129"/>
        <v>24610310.946061011</v>
      </c>
      <c r="V237" s="156">
        <f t="shared" ca="1" si="130"/>
        <v>1090523.2444752157</v>
      </c>
      <c r="W237" s="156">
        <f>IF(Cockpit_monthly!$H$3=2,($V$10)*'Generated data'!$B$6,$V$10)</f>
        <v>110</v>
      </c>
      <c r="X237" s="156">
        <f>IF(Cockpit_monthly!$H$3=2,($V$11)*'Generated data'!$B$6,$V$11)</f>
        <v>230</v>
      </c>
      <c r="AJ237" s="172">
        <f t="shared" ca="1" si="131"/>
        <v>118.56599228620661</v>
      </c>
      <c r="AK237" s="172">
        <f t="shared" ca="1" si="132"/>
        <v>22231123.553663738</v>
      </c>
      <c r="AL237" s="208">
        <f t="shared" ca="1" si="133"/>
        <v>24610310.946061011</v>
      </c>
      <c r="AM237" s="173">
        <f t="shared" ca="1" si="134"/>
        <v>2379187.3923972733</v>
      </c>
      <c r="AN237" s="173">
        <f>IF(Cockpit_monthly!$H$3=2,($AM$10)*'Generated data'!$B$6,$AM$10)</f>
        <v>110</v>
      </c>
      <c r="AO237" s="173">
        <f>IF(Cockpit_monthly!$H$3=2,($AM$11)*'Generated data'!$B$6,$AM$11)</f>
        <v>230</v>
      </c>
      <c r="AQ237" s="155">
        <f t="shared" ca="1" si="135"/>
        <v>123.83534533693921</v>
      </c>
      <c r="AR237" s="155">
        <f t="shared" ca="1" si="136"/>
        <v>23219127.250676103</v>
      </c>
      <c r="AS237" s="203">
        <f t="shared" ca="1" si="137"/>
        <v>24610310.946061011</v>
      </c>
      <c r="AT237" s="156">
        <f t="shared" ca="1" si="138"/>
        <v>1391183.6953849085</v>
      </c>
      <c r="AU237" s="156">
        <f>IF(Cockpit_monthly!$H$3=2,($AS$10)*'Generated data'!$B$6,$AS$10)</f>
        <v>110</v>
      </c>
      <c r="AV237" s="156">
        <f>IF(Cockpit_monthly!$H$3=2,($AS$11)*'Generated data'!$B$6,$AS$11)</f>
        <v>230</v>
      </c>
    </row>
    <row r="238" spans="1:48">
      <c r="A238" s="131" t="str">
        <f t="shared" si="126"/>
        <v>Q1 2035</v>
      </c>
      <c r="B238" s="20">
        <v>2035</v>
      </c>
      <c r="C238" s="20">
        <v>1</v>
      </c>
      <c r="E238" s="2">
        <f t="shared" ca="1" si="140"/>
        <v>144.70929454403824</v>
      </c>
      <c r="F238" s="2">
        <f t="shared" ca="1" si="140"/>
        <v>101.61412464931966</v>
      </c>
      <c r="G238" s="2">
        <f t="shared" ca="1" si="140"/>
        <v>143.16999999999999</v>
      </c>
      <c r="H238" s="2">
        <f t="shared" ca="1" si="140"/>
        <v>130.49974944469167</v>
      </c>
      <c r="I238" s="2">
        <f t="shared" ca="1" si="140"/>
        <v>139.30814802818392</v>
      </c>
      <c r="J238" s="2">
        <f t="shared" ca="1" si="140"/>
        <v>267.87571750333433</v>
      </c>
      <c r="K238" s="2">
        <f t="shared" ca="1" si="140"/>
        <v>129.81923686221157</v>
      </c>
      <c r="L238" s="2">
        <f t="shared" ca="1" si="140"/>
        <v>290.75039816843736</v>
      </c>
      <c r="M238" s="2">
        <f t="shared" ca="1" si="140"/>
        <v>847.2566807085027</v>
      </c>
      <c r="N238" s="2">
        <f t="shared" ca="1" si="140"/>
        <v>841.90224014391526</v>
      </c>
      <c r="O238" s="2">
        <f t="shared" si="140"/>
        <v>778.64333333333332</v>
      </c>
      <c r="P238" s="2">
        <f t="shared" si="140"/>
        <v>627.64333333333332</v>
      </c>
      <c r="Q238" s="2">
        <f t="shared" ca="1" si="140"/>
        <v>201.75181346279632</v>
      </c>
      <c r="R238" s="2">
        <f t="shared" ca="1" si="140"/>
        <v>148.19203983255969</v>
      </c>
      <c r="S238" s="155">
        <f t="shared" ca="1" si="127"/>
        <v>126.06690647663584</v>
      </c>
      <c r="T238" s="156">
        <f t="shared" ca="1" si="128"/>
        <v>23637544.964369219</v>
      </c>
      <c r="U238" s="203">
        <f t="shared" ca="1" si="129"/>
        <v>27132992.727007169</v>
      </c>
      <c r="V238" s="156">
        <f t="shared" ca="1" si="130"/>
        <v>3495447.7626379505</v>
      </c>
      <c r="W238" s="156">
        <f>IF(Cockpit_monthly!$H$3=2,($V$10)*'Generated data'!$B$6,$V$10)</f>
        <v>110</v>
      </c>
      <c r="X238" s="156">
        <f>IF(Cockpit_monthly!$H$3=2,($V$11)*'Generated data'!$B$6,$V$11)</f>
        <v>230</v>
      </c>
      <c r="AJ238" s="172">
        <f t="shared" ca="1" si="131"/>
        <v>117.5065539407379</v>
      </c>
      <c r="AK238" s="172">
        <f t="shared" ca="1" si="132"/>
        <v>22032478.863888357</v>
      </c>
      <c r="AL238" s="208">
        <f t="shared" ca="1" si="133"/>
        <v>27132992.727007169</v>
      </c>
      <c r="AM238" s="173">
        <f t="shared" ca="1" si="134"/>
        <v>5100513.8631188124</v>
      </c>
      <c r="AN238" s="173">
        <f>IF(Cockpit_monthly!$H$3=2,($AM$10)*'Generated data'!$B$6,$AM$10)</f>
        <v>110</v>
      </c>
      <c r="AO238" s="173">
        <f>IF(Cockpit_monthly!$H$3=2,($AM$11)*'Generated data'!$B$6,$AM$11)</f>
        <v>230</v>
      </c>
      <c r="AQ238" s="155">
        <f t="shared" ca="1" si="135"/>
        <v>120.99913503696121</v>
      </c>
      <c r="AR238" s="155">
        <f t="shared" ca="1" si="136"/>
        <v>22687337.819430225</v>
      </c>
      <c r="AS238" s="203">
        <f t="shared" ca="1" si="137"/>
        <v>27132992.727007169</v>
      </c>
      <c r="AT238" s="156">
        <f t="shared" ca="1" si="138"/>
        <v>4445654.9075769447</v>
      </c>
      <c r="AU238" s="156">
        <f>IF(Cockpit_monthly!$H$3=2,($AS$10)*'Generated data'!$B$6,$AS$10)</f>
        <v>110</v>
      </c>
      <c r="AV238" s="156">
        <f>IF(Cockpit_monthly!$H$3=2,($AS$11)*'Generated data'!$B$6,$AS$11)</f>
        <v>230</v>
      </c>
    </row>
    <row r="239" spans="1:48">
      <c r="A239" s="131" t="str">
        <f t="shared" si="126"/>
        <v>Q2 2035</v>
      </c>
      <c r="B239" s="20">
        <v>2035</v>
      </c>
      <c r="C239" s="20">
        <v>2</v>
      </c>
      <c r="E239" s="2">
        <f t="shared" ca="1" si="140"/>
        <v>133.38610314279666</v>
      </c>
      <c r="F239" s="2">
        <f t="shared" ca="1" si="140"/>
        <v>109.0745219955971</v>
      </c>
      <c r="G239" s="2">
        <f t="shared" ca="1" si="140"/>
        <v>143.16999999999999</v>
      </c>
      <c r="H239" s="2">
        <f t="shared" ca="1" si="140"/>
        <v>134.63456532303024</v>
      </c>
      <c r="I239" s="2">
        <f t="shared" ca="1" si="140"/>
        <v>133.87506940036587</v>
      </c>
      <c r="J239" s="2">
        <f t="shared" ca="1" si="140"/>
        <v>308.87082868832539</v>
      </c>
      <c r="K239" s="2">
        <f t="shared" ca="1" si="140"/>
        <v>140.69262472779852</v>
      </c>
      <c r="L239" s="2">
        <f t="shared" ca="1" si="140"/>
        <v>284.2484006777438</v>
      </c>
      <c r="M239" s="2">
        <f t="shared" ca="1" si="140"/>
        <v>756.23833812880605</v>
      </c>
      <c r="N239" s="2">
        <f t="shared" ca="1" si="140"/>
        <v>841.55958354434961</v>
      </c>
      <c r="O239" s="2">
        <f t="shared" si="140"/>
        <v>784.31</v>
      </c>
      <c r="P239" s="2">
        <f t="shared" si="140"/>
        <v>633.30999999999995</v>
      </c>
      <c r="Q239" s="2">
        <f t="shared" ca="1" si="140"/>
        <v>183.89014958903934</v>
      </c>
      <c r="R239" s="2">
        <f t="shared" ca="1" si="140"/>
        <v>128.42667668815761</v>
      </c>
      <c r="S239" s="155">
        <f t="shared" ca="1" si="127"/>
        <v>121.60237736539074</v>
      </c>
      <c r="T239" s="156">
        <f t="shared" ca="1" si="128"/>
        <v>22800445.756010763</v>
      </c>
      <c r="U239" s="203">
        <f t="shared" ca="1" si="129"/>
        <v>25009894.339274373</v>
      </c>
      <c r="V239" s="156">
        <f t="shared" ca="1" si="130"/>
        <v>2209448.5832636096</v>
      </c>
      <c r="W239" s="156">
        <f>IF(Cockpit_monthly!$H$3=2,($V$10)*'Generated data'!$B$6,$V$10)</f>
        <v>110</v>
      </c>
      <c r="X239" s="156">
        <f>IF(Cockpit_monthly!$H$3=2,($V$11)*'Generated data'!$B$6,$V$11)</f>
        <v>230</v>
      </c>
      <c r="AJ239" s="172">
        <f t="shared" ca="1" si="131"/>
        <v>118.41907139186634</v>
      </c>
      <c r="AK239" s="172">
        <f t="shared" ca="1" si="132"/>
        <v>22203575.88597494</v>
      </c>
      <c r="AL239" s="208">
        <f t="shared" ca="1" si="133"/>
        <v>25009894.339274373</v>
      </c>
      <c r="AM239" s="173">
        <f t="shared" ca="1" si="134"/>
        <v>2806318.453299433</v>
      </c>
      <c r="AN239" s="173">
        <f>IF(Cockpit_monthly!$H$3=2,($AM$10)*'Generated data'!$B$6,$AM$10)</f>
        <v>110</v>
      </c>
      <c r="AO239" s="173">
        <f>IF(Cockpit_monthly!$H$3=2,($AM$11)*'Generated data'!$B$6,$AM$11)</f>
        <v>230</v>
      </c>
      <c r="AQ239" s="155">
        <f t="shared" ca="1" si="135"/>
        <v>119.69948209450324</v>
      </c>
      <c r="AR239" s="155">
        <f t="shared" ca="1" si="136"/>
        <v>22443652.892719358</v>
      </c>
      <c r="AS239" s="203">
        <f t="shared" ca="1" si="137"/>
        <v>25009894.339274373</v>
      </c>
      <c r="AT239" s="156">
        <f t="shared" ca="1" si="138"/>
        <v>2566241.4465550147</v>
      </c>
      <c r="AU239" s="156">
        <f>IF(Cockpit_monthly!$H$3=2,($AS$10)*'Generated data'!$B$6,$AS$10)</f>
        <v>110</v>
      </c>
      <c r="AV239" s="156">
        <f>IF(Cockpit_monthly!$H$3=2,($AS$11)*'Generated data'!$B$6,$AS$11)</f>
        <v>230</v>
      </c>
    </row>
    <row r="240" spans="1:48">
      <c r="A240" s="131" t="str">
        <f t="shared" si="126"/>
        <v>Q3 2035</v>
      </c>
      <c r="B240" s="20">
        <v>2035</v>
      </c>
      <c r="C240" s="20">
        <v>3</v>
      </c>
      <c r="E240" s="2">
        <f t="shared" ca="1" si="140"/>
        <v>143.49334473788011</v>
      </c>
      <c r="F240" s="2">
        <f t="shared" ca="1" si="140"/>
        <v>121.10260662887448</v>
      </c>
      <c r="G240" s="2">
        <f t="shared" ca="1" si="140"/>
        <v>143.16999999999999</v>
      </c>
      <c r="H240" s="2">
        <f t="shared" ca="1" si="140"/>
        <v>139.8145173506141</v>
      </c>
      <c r="I240" s="2">
        <f t="shared" ca="1" si="140"/>
        <v>154.43427411018811</v>
      </c>
      <c r="J240" s="2">
        <f t="shared" ca="1" si="140"/>
        <v>263.93237735693003</v>
      </c>
      <c r="K240" s="2">
        <f t="shared" ca="1" si="140"/>
        <v>133.97196946554234</v>
      </c>
      <c r="L240" s="2">
        <f t="shared" ca="1" si="140"/>
        <v>300.85994969287145</v>
      </c>
      <c r="M240" s="2">
        <f t="shared" ca="1" si="140"/>
        <v>995.99090543647344</v>
      </c>
      <c r="N240" s="2">
        <f t="shared" ca="1" si="140"/>
        <v>826.60657031704579</v>
      </c>
      <c r="O240" s="2">
        <f t="shared" si="140"/>
        <v>777.35666666666668</v>
      </c>
      <c r="P240" s="2">
        <f t="shared" si="140"/>
        <v>626.35666666666668</v>
      </c>
      <c r="Q240" s="2">
        <f t="shared" ca="1" si="140"/>
        <v>204.84906100781458</v>
      </c>
      <c r="R240" s="2">
        <f t="shared" ca="1" si="140"/>
        <v>154.98289562912862</v>
      </c>
      <c r="S240" s="155">
        <f t="shared" ca="1" si="127"/>
        <v>133.89111534083614</v>
      </c>
      <c r="T240" s="156">
        <f t="shared" ca="1" si="128"/>
        <v>25104584.126406774</v>
      </c>
      <c r="U240" s="203">
        <f t="shared" ca="1" si="129"/>
        <v>26905002.138352521</v>
      </c>
      <c r="V240" s="156">
        <f t="shared" ca="1" si="130"/>
        <v>1800418.0119457468</v>
      </c>
      <c r="W240" s="156">
        <f>IF(Cockpit_monthly!$H$3=2,($V$10)*'Generated data'!$B$6,$V$10)</f>
        <v>110</v>
      </c>
      <c r="X240" s="156">
        <f>IF(Cockpit_monthly!$H$3=2,($V$11)*'Generated data'!$B$6,$V$11)</f>
        <v>230</v>
      </c>
      <c r="AJ240" s="172">
        <f t="shared" ca="1" si="131"/>
        <v>117.52143427098245</v>
      </c>
      <c r="AK240" s="172">
        <f t="shared" ca="1" si="132"/>
        <v>22035268.925809208</v>
      </c>
      <c r="AL240" s="208">
        <f t="shared" ca="1" si="133"/>
        <v>26905002.138352521</v>
      </c>
      <c r="AM240" s="173">
        <f t="shared" ca="1" si="134"/>
        <v>4869733.2125433125</v>
      </c>
      <c r="AN240" s="173">
        <f>IF(Cockpit_monthly!$H$3=2,($AM$10)*'Generated data'!$B$6,$AM$10)</f>
        <v>110</v>
      </c>
      <c r="AO240" s="173">
        <f>IF(Cockpit_monthly!$H$3=2,($AM$11)*'Generated data'!$B$6,$AM$11)</f>
        <v>230</v>
      </c>
      <c r="AQ240" s="155">
        <f t="shared" ca="1" si="135"/>
        <v>126.9236740104447</v>
      </c>
      <c r="AR240" s="155">
        <f t="shared" ca="1" si="136"/>
        <v>23798188.876958381</v>
      </c>
      <c r="AS240" s="203">
        <f t="shared" ca="1" si="137"/>
        <v>26905002.138352521</v>
      </c>
      <c r="AT240" s="156">
        <f t="shared" ca="1" si="138"/>
        <v>3106813.2613941394</v>
      </c>
      <c r="AU240" s="156">
        <f>IF(Cockpit_monthly!$H$3=2,($AS$10)*'Generated data'!$B$6,$AS$10)</f>
        <v>110</v>
      </c>
      <c r="AV240" s="156">
        <f>IF(Cockpit_monthly!$H$3=2,($AS$11)*'Generated data'!$B$6,$AS$11)</f>
        <v>230</v>
      </c>
    </row>
    <row r="241" spans="1:48">
      <c r="A241" s="131" t="str">
        <f t="shared" si="126"/>
        <v>Q4 2035</v>
      </c>
      <c r="B241" s="20">
        <v>2035</v>
      </c>
      <c r="C241" s="20">
        <v>4</v>
      </c>
      <c r="E241" s="2">
        <f t="shared" ca="1" si="140"/>
        <v>124.67286339557002</v>
      </c>
      <c r="F241" s="2">
        <f t="shared" ca="1" si="140"/>
        <v>113.07563586363433</v>
      </c>
      <c r="G241" s="2">
        <f t="shared" ca="1" si="140"/>
        <v>143.16999999999999</v>
      </c>
      <c r="H241" s="2">
        <f t="shared" ca="1" si="140"/>
        <v>135.4417411708441</v>
      </c>
      <c r="I241" s="2">
        <f t="shared" ca="1" si="140"/>
        <v>133.07486824517409</v>
      </c>
      <c r="J241" s="2">
        <f t="shared" ca="1" si="140"/>
        <v>280.13087845440117</v>
      </c>
      <c r="K241" s="2">
        <f t="shared" ca="1" si="140"/>
        <v>148.5013699359483</v>
      </c>
      <c r="L241" s="2">
        <f t="shared" ca="1" si="140"/>
        <v>258.06675220868937</v>
      </c>
      <c r="M241" s="2">
        <f t="shared" ca="1" si="140"/>
        <v>898.08866893600555</v>
      </c>
      <c r="N241" s="2">
        <f t="shared" ca="1" si="140"/>
        <v>922.84760868796138</v>
      </c>
      <c r="O241" s="2">
        <f t="shared" si="140"/>
        <v>777.69</v>
      </c>
      <c r="P241" s="2">
        <f t="shared" si="140"/>
        <v>626.69000000000005</v>
      </c>
      <c r="Q241" s="2">
        <f t="shared" ca="1" si="140"/>
        <v>187.61528920809155</v>
      </c>
      <c r="R241" s="2">
        <f t="shared" ca="1" si="140"/>
        <v>135.14409520730305</v>
      </c>
      <c r="S241" s="155">
        <f t="shared" ca="1" si="127"/>
        <v>127.77608259239128</v>
      </c>
      <c r="T241" s="156">
        <f t="shared" ca="1" si="128"/>
        <v>23958015.486073364</v>
      </c>
      <c r="U241" s="203">
        <f t="shared" ca="1" si="129"/>
        <v>23376161.886669379</v>
      </c>
      <c r="V241" s="156">
        <f t="shared" ca="1" si="130"/>
        <v>-581853.59940398484</v>
      </c>
      <c r="W241" s="156">
        <f>IF(Cockpit_monthly!$H$3=2,($V$10)*'Generated data'!$B$6,$V$10)</f>
        <v>110</v>
      </c>
      <c r="X241" s="156">
        <f>IF(Cockpit_monthly!$H$3=2,($V$11)*'Generated data'!$B$6,$V$11)</f>
        <v>230</v>
      </c>
      <c r="AJ241" s="172">
        <f t="shared" ca="1" si="131"/>
        <v>120.86814792417694</v>
      </c>
      <c r="AK241" s="172">
        <f t="shared" ca="1" si="132"/>
        <v>22662777.735783175</v>
      </c>
      <c r="AL241" s="208">
        <f t="shared" ca="1" si="133"/>
        <v>23376161.886669379</v>
      </c>
      <c r="AM241" s="173">
        <f t="shared" ca="1" si="134"/>
        <v>713384.15088620409</v>
      </c>
      <c r="AN241" s="173">
        <f>IF(Cockpit_monthly!$H$3=2,($AM$10)*'Generated data'!$B$6,$AM$10)</f>
        <v>110</v>
      </c>
      <c r="AO241" s="173">
        <f>IF(Cockpit_monthly!$H$3=2,($AM$11)*'Generated data'!$B$6,$AM$11)</f>
        <v>230</v>
      </c>
      <c r="AQ241" s="155">
        <f t="shared" ca="1" si="135"/>
        <v>124.30292349771325</v>
      </c>
      <c r="AR241" s="155">
        <f t="shared" ca="1" si="136"/>
        <v>23306798.155821234</v>
      </c>
      <c r="AS241" s="203">
        <f t="shared" ca="1" si="137"/>
        <v>23376161.886669379</v>
      </c>
      <c r="AT241" s="156">
        <f t="shared" ca="1" si="138"/>
        <v>69363.73084814474</v>
      </c>
      <c r="AU241" s="156">
        <f>IF(Cockpit_monthly!$H$3=2,($AS$10)*'Generated data'!$B$6,$AS$10)</f>
        <v>110</v>
      </c>
      <c r="AV241" s="156">
        <f>IF(Cockpit_monthly!$H$3=2,($AS$11)*'Generated data'!$B$6,$AS$11)</f>
        <v>230</v>
      </c>
    </row>
  </sheetData>
  <mergeCells count="3">
    <mergeCell ref="A7:A9"/>
    <mergeCell ref="Z1:AC1"/>
    <mergeCell ref="AE1:AH1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52A55-1914-4560-8A06-6719F9D49E84}">
  <sheetPr>
    <tabColor theme="8" tint="0.79998168889431442"/>
  </sheetPr>
  <dimension ref="A1:K236"/>
  <sheetViews>
    <sheetView showGridLines="0" topLeftCell="A169" workbookViewId="0">
      <selection activeCell="I165" sqref="I165:I176"/>
    </sheetView>
  </sheetViews>
  <sheetFormatPr baseColWidth="10" defaultRowHeight="14.5"/>
  <cols>
    <col min="5" max="5" width="10.90625" style="124"/>
    <col min="6" max="6" width="14.08984375" bestFit="1" customWidth="1"/>
    <col min="7" max="7" width="12.08984375" bestFit="1" customWidth="1"/>
    <col min="8" max="8" width="10.90625" style="124"/>
    <col min="9" max="9" width="14.1796875" style="124" bestFit="1" customWidth="1"/>
    <col min="10" max="10" width="16.1796875" style="124" bestFit="1" customWidth="1"/>
    <col min="11" max="11" width="12.7265625" style="124" customWidth="1"/>
  </cols>
  <sheetData>
    <row r="1" spans="1:11" ht="15.5" thickTop="1" thickBot="1">
      <c r="H1" s="218" t="s">
        <v>293</v>
      </c>
      <c r="I1" s="179"/>
      <c r="J1" s="179"/>
      <c r="K1" s="179"/>
    </row>
    <row r="2" spans="1:11" ht="15" thickTop="1">
      <c r="H2" s="141"/>
      <c r="I2" s="141" t="s">
        <v>82</v>
      </c>
      <c r="J2" s="220">
        <f>Cockpit_Formula_7!E15</f>
        <v>0.7</v>
      </c>
      <c r="K2" s="141"/>
    </row>
    <row r="3" spans="1:11">
      <c r="H3" s="141"/>
      <c r="I3" s="141" t="s">
        <v>83</v>
      </c>
      <c r="J3" s="204">
        <f>Cockpit_Formula_7!H15</f>
        <v>0.3</v>
      </c>
      <c r="K3" s="141"/>
    </row>
    <row r="4" spans="1:11">
      <c r="H4" s="141"/>
      <c r="I4" s="141" t="s">
        <v>218</v>
      </c>
      <c r="J4" s="204">
        <f>Cockpit_Formula_7!K15</f>
        <v>0.2</v>
      </c>
      <c r="K4" s="141"/>
    </row>
    <row r="5" spans="1:11">
      <c r="H5" s="141"/>
      <c r="I5" s="141" t="s">
        <v>296</v>
      </c>
      <c r="J5" s="230">
        <f>Cockpit_Formula_7!E17</f>
        <v>110</v>
      </c>
      <c r="K5" s="141"/>
    </row>
    <row r="6" spans="1:11">
      <c r="H6" s="141"/>
      <c r="I6" s="141" t="s">
        <v>302</v>
      </c>
      <c r="J6" s="145">
        <f>Cockpit_Formula_7!H17</f>
        <v>0.05</v>
      </c>
      <c r="K6" s="141"/>
    </row>
    <row r="7" spans="1:11">
      <c r="H7" s="141"/>
      <c r="I7" s="141"/>
      <c r="J7" s="202"/>
      <c r="K7" s="141"/>
    </row>
    <row r="8" spans="1:11">
      <c r="A8" s="45" t="s">
        <v>91</v>
      </c>
      <c r="B8" s="45" t="s">
        <v>15</v>
      </c>
      <c r="C8" s="45" t="s">
        <v>16</v>
      </c>
      <c r="D8" s="45" t="s">
        <v>17</v>
      </c>
      <c r="E8" s="45" t="s">
        <v>29</v>
      </c>
      <c r="F8" s="228" t="s">
        <v>294</v>
      </c>
      <c r="G8" s="228" t="s">
        <v>295</v>
      </c>
      <c r="H8" s="141"/>
      <c r="I8" s="149" t="s">
        <v>272</v>
      </c>
      <c r="J8" s="150" t="s">
        <v>79</v>
      </c>
      <c r="K8" s="141"/>
    </row>
    <row r="9" spans="1:11">
      <c r="A9" s="209" t="str">
        <f>_xlfn.CONCAT("Q",C9," ",B9)</f>
        <v>Q1 2022</v>
      </c>
      <c r="B9" s="20">
        <v>2022</v>
      </c>
      <c r="C9" s="20">
        <v>1</v>
      </c>
      <c r="D9" s="20">
        <v>1</v>
      </c>
      <c r="E9" s="210">
        <f>IF(Cockpit_Formula_7!$H$3=2,(235.333333333333)*'Generated data'!$B$6,235.333333333333)</f>
        <v>282.39999999999958</v>
      </c>
      <c r="F9" s="2">
        <f>'Prices S_ACS'!F242</f>
        <v>220</v>
      </c>
      <c r="G9" s="2">
        <f>'Prices S_ACS'!N242</f>
        <v>13.333333333333334</v>
      </c>
      <c r="H9" s="153"/>
      <c r="I9" s="212">
        <f>IF(Cockpit_Formula_7!$H$3=2,$J$2*$J$5+$J$3*(F9+$J$4*G9)*'Generated data'!$B$6,$J$2*$J$5+$J$3*(F9+$J$4*G9))</f>
        <v>157.16</v>
      </c>
      <c r="J9" s="212">
        <f>Monthly_prices_forcast_variat!L14-I9</f>
        <v>141.84</v>
      </c>
      <c r="K9" s="141"/>
    </row>
    <row r="10" spans="1:11">
      <c r="A10" s="131" t="str">
        <f t="shared" ref="A10:A20" si="0">_xlfn.CONCAT("Q",C10," ",B10)</f>
        <v>Q1 2022</v>
      </c>
      <c r="B10" s="20">
        <v>2022</v>
      </c>
      <c r="C10" s="20">
        <v>1</v>
      </c>
      <c r="D10" s="20">
        <v>2</v>
      </c>
      <c r="E10" s="129">
        <f>IF(Cockpit_Formula_7!$H$3=2,(236.333333333333)*'Generated data'!$B$6,236.333333333333)</f>
        <v>283.59999999999957</v>
      </c>
      <c r="F10" s="2">
        <f>'Prices S_ACS'!F243</f>
        <v>220</v>
      </c>
      <c r="G10" s="2">
        <f>'Prices S_ACS'!N243</f>
        <v>14</v>
      </c>
      <c r="H10" s="153"/>
      <c r="I10" s="212">
        <f>IF(Cockpit_Formula_7!$H$3=2,$J$2*$J$5+$J$3*(F10+$J$4*G10)*'Generated data'!$B$6,$J$2*$J$5+$J$3*(F10+$J$4*G10))</f>
        <v>157.208</v>
      </c>
      <c r="J10" s="144">
        <f>Monthly_prices_forcast_variat!L15-I10</f>
        <v>163.792</v>
      </c>
      <c r="K10" s="141"/>
    </row>
    <row r="11" spans="1:11">
      <c r="A11" s="131" t="str">
        <f t="shared" si="0"/>
        <v>Q1 2022</v>
      </c>
      <c r="B11" s="20">
        <v>2022</v>
      </c>
      <c r="C11" s="20">
        <v>1</v>
      </c>
      <c r="D11" s="20">
        <v>3</v>
      </c>
      <c r="E11" s="129">
        <f>IF(Cockpit_Formula_7!$H$3=2,(247.9)*'Generated data'!$B$6,247.9)</f>
        <v>297.48</v>
      </c>
      <c r="F11" s="2">
        <f>'Prices S_ACS'!F244</f>
        <v>220</v>
      </c>
      <c r="G11" s="2">
        <f>'Prices S_ACS'!N244</f>
        <v>16</v>
      </c>
      <c r="H11" s="153"/>
      <c r="I11" s="212">
        <f>IF(Cockpit_Formula_7!$H$3=2,$J$2*$J$5+$J$3*(F11+$J$4*G11)*'Generated data'!$B$6,$J$2*$J$5+$J$3*(F11+$J$4*G11))</f>
        <v>157.35199999999998</v>
      </c>
      <c r="J11" s="144">
        <f>Monthly_prices_forcast_variat!L16-I11</f>
        <v>163.64800000000002</v>
      </c>
      <c r="K11" s="141"/>
    </row>
    <row r="12" spans="1:11">
      <c r="A12" s="131" t="str">
        <f t="shared" si="0"/>
        <v>Q2 2022</v>
      </c>
      <c r="B12" s="20">
        <v>2022</v>
      </c>
      <c r="C12" s="20">
        <v>2</v>
      </c>
      <c r="D12" s="20">
        <v>4</v>
      </c>
      <c r="E12" s="129">
        <f>IF(Cockpit_Formula_7!$H$3=2,(258.333333333333)*'Generated data'!$B$6,258.333333333333)</f>
        <v>309.99999999999955</v>
      </c>
      <c r="F12" s="2">
        <f>'Prices S_ACS'!F245</f>
        <v>220</v>
      </c>
      <c r="G12" s="2">
        <f>'Prices S_ACS'!N245</f>
        <v>16.666666666666668</v>
      </c>
      <c r="H12" s="153"/>
      <c r="I12" s="212">
        <f>IF(Cockpit_Formula_7!$H$3=2,$J$2*$J$5+$J$3*(F12+$J$4*G12)*'Generated data'!$B$6,$J$2*$J$5+$J$3*(F12+$J$4*G12))</f>
        <v>157.39999999999998</v>
      </c>
      <c r="J12" s="144">
        <f>Monthly_prices_forcast_variat!L17-I12</f>
        <v>156.26666666666671</v>
      </c>
      <c r="K12" s="141"/>
    </row>
    <row r="13" spans="1:11">
      <c r="A13" s="131" t="str">
        <f t="shared" si="0"/>
        <v>Q2 2022</v>
      </c>
      <c r="B13" s="20">
        <v>2022</v>
      </c>
      <c r="C13" s="20">
        <v>2</v>
      </c>
      <c r="D13" s="20">
        <v>5</v>
      </c>
      <c r="E13" s="129">
        <f>IF(Cockpit_Formula_7!$H$3=2,(259)*'Generated data'!$B$6,259)</f>
        <v>310.8</v>
      </c>
      <c r="F13" s="2">
        <f>'Prices S_ACS'!F246</f>
        <v>220</v>
      </c>
      <c r="G13" s="2">
        <f>'Prices S_ACS'!N246</f>
        <v>16.666666666666668</v>
      </c>
      <c r="H13" s="153"/>
      <c r="I13" s="212">
        <f>IF(Cockpit_Formula_7!$H$3=2,$J$2*$J$5+$J$3*(F13+$J$4*G13)*'Generated data'!$B$6,$J$2*$J$5+$J$3*(F13+$J$4*G13))</f>
        <v>157.39999999999998</v>
      </c>
      <c r="J13" s="144">
        <f>Monthly_prices_forcast_variat!L18-I13</f>
        <v>203.26666666666671</v>
      </c>
      <c r="K13" s="141"/>
    </row>
    <row r="14" spans="1:11">
      <c r="A14" s="131" t="str">
        <f t="shared" si="0"/>
        <v>Q2 2022</v>
      </c>
      <c r="B14" s="20">
        <v>2022</v>
      </c>
      <c r="C14" s="20">
        <v>2</v>
      </c>
      <c r="D14" s="20">
        <v>6</v>
      </c>
      <c r="E14" s="129">
        <f>IF(Cockpit_Formula_7!$H$3=2,(261)*'Generated data'!$B$6,261)</f>
        <v>313.2</v>
      </c>
      <c r="F14" s="2">
        <f>'Prices S_ACS'!F247</f>
        <v>218</v>
      </c>
      <c r="G14" s="2">
        <f>'Prices S_ACS'!N247</f>
        <v>18.533333333333335</v>
      </c>
      <c r="H14" s="153"/>
      <c r="I14" s="212">
        <f>IF(Cockpit_Formula_7!$H$3=2,$J$2*$J$5+$J$3*(F14+$J$4*G14)*'Generated data'!$B$6,$J$2*$J$5+$J$3*(F14+$J$4*G14))</f>
        <v>156.81439999999998</v>
      </c>
      <c r="J14" s="144">
        <f>Monthly_prices_forcast_variat!L19-I14</f>
        <v>243.51893333333334</v>
      </c>
      <c r="K14" s="141"/>
    </row>
    <row r="15" spans="1:11">
      <c r="A15" s="131" t="str">
        <f t="shared" si="0"/>
        <v>Q3 2022</v>
      </c>
      <c r="B15" s="20">
        <v>2022</v>
      </c>
      <c r="C15" s="20">
        <v>3</v>
      </c>
      <c r="D15" s="20">
        <v>7</v>
      </c>
      <c r="E15" s="129">
        <f>IF(Cockpit_Formula_7!$H$3=2,(261.666666666667)*'Generated data'!$B$6,261.666666666667)</f>
        <v>314.0000000000004</v>
      </c>
      <c r="F15" s="2">
        <f>'Prices S_ACS'!F248</f>
        <v>198.75</v>
      </c>
      <c r="G15" s="2">
        <f>'Prices S_ACS'!N248</f>
        <v>21.333333333333332</v>
      </c>
      <c r="H15" s="153"/>
      <c r="I15" s="212">
        <f>IF(Cockpit_Formula_7!$H$3=2,$J$2*$J$5+$J$3*(F15+$J$4*G15)*'Generated data'!$B$6,$J$2*$J$5+$J$3*(F15+$J$4*G15))</f>
        <v>150.08600000000001</v>
      </c>
      <c r="J15" s="144">
        <f>Monthly_prices_forcast_variat!L20-I15</f>
        <v>289.91399999999999</v>
      </c>
      <c r="K15" s="141"/>
    </row>
    <row r="16" spans="1:11">
      <c r="A16" s="131" t="str">
        <f t="shared" si="0"/>
        <v>Q3 2022</v>
      </c>
      <c r="B16" s="20">
        <v>2022</v>
      </c>
      <c r="C16" s="20">
        <v>3</v>
      </c>
      <c r="D16" s="20">
        <v>8</v>
      </c>
      <c r="E16" s="129">
        <f>IF(Cockpit_Formula_7!$H$3=2,(261.666666666667)*'Generated data'!$B$6,261.666666666667)</f>
        <v>314.0000000000004</v>
      </c>
      <c r="F16" s="2">
        <f>'Prices S_ACS'!F249</f>
        <v>153.75</v>
      </c>
      <c r="G16" s="2">
        <f>'Prices S_ACS'!N249</f>
        <v>22</v>
      </c>
      <c r="H16" s="153"/>
      <c r="I16" s="212">
        <f>IF(Cockpit_Formula_7!$H$3=2,$J$2*$J$5+$J$3*(F16+$J$4*G16)*'Generated data'!$B$6,$J$2*$J$5+$J$3*(F16+$J$4*G16))</f>
        <v>133.934</v>
      </c>
      <c r="J16" s="144">
        <f>Monthly_prices_forcast_variat!L21-I16</f>
        <v>306.81600000000003</v>
      </c>
      <c r="K16" s="141"/>
    </row>
    <row r="17" spans="1:11">
      <c r="A17" s="131" t="str">
        <f t="shared" si="0"/>
        <v>Q3 2022</v>
      </c>
      <c r="B17" s="20">
        <v>2022</v>
      </c>
      <c r="C17" s="20">
        <v>3</v>
      </c>
      <c r="D17" s="20">
        <v>9</v>
      </c>
      <c r="E17" s="129">
        <f>IF(Cockpit_Formula_7!$H$3=2,(261.533333333333)*'Generated data'!$B$6,261.533333333333)</f>
        <v>313.83999999999963</v>
      </c>
      <c r="F17" s="2">
        <f>'Prices S_ACS'!F250</f>
        <v>71.599999999999994</v>
      </c>
      <c r="G17" s="2">
        <f>'Prices S_ACS'!N250</f>
        <v>22</v>
      </c>
      <c r="H17" s="153"/>
      <c r="I17" s="212">
        <f>IF(Cockpit_Formula_7!$H$3=2,$J$2*$J$5+$J$3*(F17+$J$4*G17)*'Generated data'!$B$6,$J$2*$J$5+$J$3*(F17+$J$4*G17))</f>
        <v>104.36</v>
      </c>
      <c r="J17" s="144">
        <f>Monthly_prices_forcast_variat!L22-I17</f>
        <v>271.64</v>
      </c>
      <c r="K17" s="141"/>
    </row>
    <row r="18" spans="1:11">
      <c r="A18" s="131" t="str">
        <f t="shared" si="0"/>
        <v>Q4 2022</v>
      </c>
      <c r="B18" s="20">
        <v>2022</v>
      </c>
      <c r="C18" s="20">
        <v>4</v>
      </c>
      <c r="D18" s="20">
        <v>10</v>
      </c>
      <c r="E18" s="129">
        <f>IF(Cockpit_Formula_7!$H$3=2,(245.083333333333)*'Generated data'!$B$6,245.083333333333)</f>
        <v>294.09999999999957</v>
      </c>
      <c r="F18" s="2">
        <f>'Prices S_ACS'!F251</f>
        <v>48</v>
      </c>
      <c r="G18" s="2">
        <f>'Prices S_ACS'!N251</f>
        <v>22.833333333333332</v>
      </c>
      <c r="H18" s="153"/>
      <c r="I18" s="212">
        <f>IF(Cockpit_Formula_7!$H$3=2,$J$2*$J$5+$J$3*(F18+$J$4*G18)*'Generated data'!$B$6,$J$2*$J$5+$J$3*(F18+$J$4*G18))</f>
        <v>95.923999999999992</v>
      </c>
      <c r="J18" s="144">
        <f>Monthly_prices_forcast_variat!L23-I18</f>
        <v>193.40933333333334</v>
      </c>
      <c r="K18" s="141"/>
    </row>
    <row r="19" spans="1:11">
      <c r="A19" s="131" t="str">
        <f t="shared" si="0"/>
        <v>Q4 2022</v>
      </c>
      <c r="B19" s="20">
        <v>2022</v>
      </c>
      <c r="C19" s="20">
        <v>4</v>
      </c>
      <c r="D19" s="20">
        <v>11</v>
      </c>
      <c r="E19" s="129">
        <f>IF(Cockpit_Formula_7!$H$3=2,(200.75)*'Generated data'!$B$6,200.75)</f>
        <v>240.89999999999998</v>
      </c>
      <c r="F19" s="2">
        <f>'Prices S_ACS'!F252</f>
        <v>38.5</v>
      </c>
      <c r="G19" s="2">
        <f>'Prices S_ACS'!N252</f>
        <v>24.5</v>
      </c>
      <c r="H19" s="153"/>
      <c r="I19" s="212">
        <f>IF(Cockpit_Formula_7!$H$3=2,$J$2*$J$5+$J$3*(F19+$J$4*G19)*'Generated data'!$B$6,$J$2*$J$5+$J$3*(F19+$J$4*G19))</f>
        <v>92.623999999999995</v>
      </c>
      <c r="J19" s="144">
        <f>Monthly_prices_forcast_variat!L24-I19</f>
        <v>97.542666666666662</v>
      </c>
      <c r="K19" s="141"/>
    </row>
    <row r="20" spans="1:11">
      <c r="A20" s="131" t="str">
        <f t="shared" si="0"/>
        <v>Q4 2022</v>
      </c>
      <c r="B20" s="20">
        <v>2022</v>
      </c>
      <c r="C20" s="20">
        <v>4</v>
      </c>
      <c r="D20" s="20">
        <v>12</v>
      </c>
      <c r="E20" s="129">
        <f>IF(Cockpit_Formula_7!$H$3=2,(118.6)*'Generated data'!$B$6,118.6)</f>
        <v>142.32</v>
      </c>
      <c r="F20" s="2">
        <f>'Prices S_ACS'!F253</f>
        <v>36.5</v>
      </c>
      <c r="G20" s="2">
        <f>'Prices S_ACS'!N253</f>
        <v>20.533333333333335</v>
      </c>
      <c r="H20" s="153"/>
      <c r="I20" s="212">
        <f>IF(Cockpit_Formula_7!$H$3=2,$J$2*$J$5+$J$3*(F20+$J$4*G20)*'Generated data'!$B$6,$J$2*$J$5+$J$3*(F20+$J$4*G20))</f>
        <v>91.618399999999994</v>
      </c>
      <c r="J20" s="144">
        <f>Monthly_prices_forcast_variat!L25-I20</f>
        <v>60.964933333333349</v>
      </c>
      <c r="K20" s="141"/>
    </row>
    <row r="21" spans="1:11">
      <c r="A21" s="131" t="str">
        <f>_xlfn.CONCAT("Q",C21," ",B21)</f>
        <v>Q1 2023</v>
      </c>
      <c r="B21" s="20">
        <v>2023</v>
      </c>
      <c r="C21" s="20">
        <v>1</v>
      </c>
      <c r="D21" s="20">
        <v>1</v>
      </c>
      <c r="E21" s="137">
        <f>IF(Cockpit_Formula_7!$H$3=2,(159.448818897638)*'Generated data'!$B$6,159.448818897638)</f>
        <v>191.33858267716559</v>
      </c>
      <c r="F21" s="2">
        <f>'Prices S_ACS'!F254</f>
        <v>34</v>
      </c>
      <c r="G21" s="2">
        <f>'Prices S_ACS'!N254</f>
        <v>26</v>
      </c>
      <c r="H21" s="153"/>
      <c r="I21" s="212">
        <f>IF(Cockpit_Formula_7!$H$3=2,$J$2*$J$5+$J$3*(F21+$J$4*G21)*'Generated data'!$B$6,$J$2*$J$5+$J$3*(F21+$J$4*G21))</f>
        <v>91.111999999999995</v>
      </c>
      <c r="J21" s="144">
        <f>Monthly_prices_forcast_variat!L26-I21</f>
        <v>45.804666666666662</v>
      </c>
      <c r="K21" s="141"/>
    </row>
    <row r="22" spans="1:11">
      <c r="A22" s="131" t="str">
        <f t="shared" ref="A22:A85" si="1">_xlfn.CONCAT("Q",C22," ",B22)</f>
        <v>Q1 2023</v>
      </c>
      <c r="B22" s="20">
        <v>2023</v>
      </c>
      <c r="C22" s="20">
        <v>1</v>
      </c>
      <c r="D22" s="20">
        <v>2</v>
      </c>
      <c r="E22" s="137">
        <f>IF(Cockpit_Formula_7!$H$3=2,(144.389763779528)*'Generated data'!$B$6,144.389763779528)</f>
        <v>173.26771653543361</v>
      </c>
      <c r="F22" s="2">
        <f>'Prices S_ACS'!F255</f>
        <v>28</v>
      </c>
      <c r="G22" s="2">
        <f>'Prices S_ACS'!N255</f>
        <v>26.333333333333332</v>
      </c>
      <c r="H22" s="153"/>
      <c r="I22" s="212">
        <f>IF(Cockpit_Formula_7!$H$3=2,$J$2*$J$5+$J$3*(F22+$J$4*G22)*'Generated data'!$B$6,$J$2*$J$5+$J$3*(F22+$J$4*G22))</f>
        <v>88.975999999999999</v>
      </c>
      <c r="J22" s="144">
        <f>Monthly_prices_forcast_variat!L27-I22</f>
        <v>56.024000000000001</v>
      </c>
      <c r="K22" s="141"/>
    </row>
    <row r="23" spans="1:11">
      <c r="A23" s="131" t="str">
        <f t="shared" si="1"/>
        <v>Q1 2023</v>
      </c>
      <c r="B23" s="20">
        <v>2023</v>
      </c>
      <c r="C23" s="20">
        <v>1</v>
      </c>
      <c r="D23" s="20">
        <v>3</v>
      </c>
      <c r="E23" s="137">
        <f>IF(Cockpit_Formula_7!$H$3=2,(96.7322834645669)*'Generated data'!$B$6,96.7322834645669)</f>
        <v>116.07874015748028</v>
      </c>
      <c r="F23" s="2">
        <f>'Prices S_ACS'!F256</f>
        <v>11.6</v>
      </c>
      <c r="G23" s="2">
        <f>'Prices S_ACS'!N256</f>
        <v>24.8</v>
      </c>
      <c r="H23" s="153"/>
      <c r="I23" s="212">
        <f>IF(Cockpit_Formula_7!$H$3=2,$J$2*$J$5+$J$3*(F23+$J$4*G23)*'Generated data'!$B$6,$J$2*$J$5+$J$3*(F23+$J$4*G23))</f>
        <v>82.961600000000004</v>
      </c>
      <c r="J23" s="144">
        <f>Monthly_prices_forcast_variat!L28-I23</f>
        <v>78.038399999999996</v>
      </c>
      <c r="K23" s="141"/>
    </row>
    <row r="24" spans="1:11">
      <c r="A24" s="131" t="str">
        <f t="shared" si="1"/>
        <v>Q2 2023</v>
      </c>
      <c r="B24" s="20">
        <v>2023</v>
      </c>
      <c r="C24" s="20">
        <v>2</v>
      </c>
      <c r="D24" s="20">
        <v>4</v>
      </c>
      <c r="E24" s="137">
        <f>IF(Cockpit_Formula_7!$H$3=2,(90.3543307086614)*'Generated data'!$B$6,90.3543307086614)</f>
        <v>108.42519685039368</v>
      </c>
      <c r="F24" s="2">
        <f>'Prices S_ACS'!F257</f>
        <v>10</v>
      </c>
      <c r="G24" s="2">
        <f>'Prices S_ACS'!N257</f>
        <v>24</v>
      </c>
      <c r="H24" s="153"/>
      <c r="I24" s="212">
        <f>IF(Cockpit_Formula_7!$H$3=2,$J$2*$J$5+$J$3*(F24+$J$4*G24)*'Generated data'!$B$6,$J$2*$J$5+$J$3*(F24+$J$4*G24))</f>
        <v>82.328000000000003</v>
      </c>
      <c r="J24" s="144">
        <f>Monthly_prices_forcast_variat!L29-I24</f>
        <v>94.671999999999997</v>
      </c>
      <c r="K24" s="141"/>
    </row>
    <row r="25" spans="1:11">
      <c r="A25" s="131" t="str">
        <f t="shared" si="1"/>
        <v>Q2 2023</v>
      </c>
      <c r="B25" s="20">
        <v>2023</v>
      </c>
      <c r="C25" s="20">
        <v>2</v>
      </c>
      <c r="D25" s="20">
        <v>5</v>
      </c>
      <c r="E25" s="137">
        <f>IF(Cockpit_Formula_7!$H$3=2,(98.3267716535433)*'Generated data'!$B$6,98.3267716535433)</f>
        <v>117.99212598425196</v>
      </c>
      <c r="F25" s="2">
        <f>'Prices S_ACS'!F258</f>
        <v>13</v>
      </c>
      <c r="G25" s="2">
        <f>'Prices S_ACS'!N258</f>
        <v>24</v>
      </c>
      <c r="H25" s="153"/>
      <c r="I25" s="212">
        <f>IF(Cockpit_Formula_7!$H$3=2,$J$2*$J$5+$J$3*(F25+$J$4*G25)*'Generated data'!$B$6,$J$2*$J$5+$J$3*(F25+$J$4*G25))</f>
        <v>83.408000000000001</v>
      </c>
      <c r="J25" s="144">
        <f>Monthly_prices_forcast_variat!L30-I25</f>
        <v>91.591999999999999</v>
      </c>
      <c r="K25" s="141"/>
    </row>
    <row r="26" spans="1:11">
      <c r="A26" s="131" t="str">
        <f t="shared" si="1"/>
        <v>Q2 2023</v>
      </c>
      <c r="B26" s="20">
        <v>2023</v>
      </c>
      <c r="C26" s="20">
        <v>2</v>
      </c>
      <c r="D26" s="20">
        <v>6</v>
      </c>
      <c r="E26" s="137">
        <f>IF(Cockpit_Formula_7!$H$3=2,(91.5944881889764)*'Generated data'!$B$6,91.5944881889764)</f>
        <v>109.91338582677167</v>
      </c>
      <c r="F26" s="2">
        <f>'Prices S_ACS'!F259</f>
        <v>11.8</v>
      </c>
      <c r="G26" s="2">
        <f>'Prices S_ACS'!N259</f>
        <v>22.666666666666668</v>
      </c>
      <c r="H26" s="153"/>
      <c r="I26" s="212">
        <f>IF(Cockpit_Formula_7!$H$3=2,$J$2*$J$5+$J$3*(F26+$J$4*G26)*'Generated data'!$B$6,$J$2*$J$5+$J$3*(F26+$J$4*G26))</f>
        <v>82.88</v>
      </c>
      <c r="J26" s="144">
        <f>Monthly_prices_forcast_variat!L31-I26</f>
        <v>80.12</v>
      </c>
      <c r="K26" s="141"/>
    </row>
    <row r="27" spans="1:11">
      <c r="A27" s="131" t="str">
        <f t="shared" si="1"/>
        <v>Q3 2023</v>
      </c>
      <c r="B27" s="20">
        <v>2023</v>
      </c>
      <c r="C27" s="20">
        <v>3</v>
      </c>
      <c r="D27" s="20">
        <v>7</v>
      </c>
      <c r="E27" s="137">
        <f>IF(Cockpit_Formula_7!$H$3=2,(83.2677165354331)*'Generated data'!$B$6,83.2677165354331)</f>
        <v>99.921259842519717</v>
      </c>
      <c r="F27" s="2">
        <f>'Prices S_ACS'!F260</f>
        <v>10</v>
      </c>
      <c r="G27" s="2">
        <f>'Prices S_ACS'!N260</f>
        <v>21.333333333333332</v>
      </c>
      <c r="H27" s="153"/>
      <c r="I27" s="212">
        <f>IF(Cockpit_Formula_7!$H$3=2,$J$2*$J$5+$J$3*(F27+$J$4*G27)*'Generated data'!$B$6,$J$2*$J$5+$J$3*(F27+$J$4*G27))</f>
        <v>82.135999999999996</v>
      </c>
      <c r="J27" s="144">
        <f>Monthly_prices_forcast_variat!L32-I27</f>
        <v>68.864000000000004</v>
      </c>
      <c r="K27" s="141"/>
    </row>
    <row r="28" spans="1:11">
      <c r="A28" s="131" t="str">
        <f t="shared" si="1"/>
        <v>Q3 2023</v>
      </c>
      <c r="B28" s="20">
        <v>2023</v>
      </c>
      <c r="C28" s="20">
        <v>3</v>
      </c>
      <c r="D28" s="20">
        <v>8</v>
      </c>
      <c r="E28" s="47">
        <f>IF(Cockpit_Formula_7!$H$3=2,('Prices S_ACS'!S261)*'Generated data'!$B$6,'Prices S_ACS'!S261)</f>
        <v>108</v>
      </c>
      <c r="F28" s="2">
        <f>'Prices S_ACS'!F261</f>
        <v>16</v>
      </c>
      <c r="G28" s="2">
        <f>'Prices S_ACS'!N261</f>
        <v>17.866666666666667</v>
      </c>
      <c r="H28" s="153"/>
      <c r="I28" s="212">
        <f>IF(Cockpit_Formula_7!$H$3=2,$J$2*$J$5+$J$3*(F28+$J$4*G28)*'Generated data'!$B$6,$J$2*$J$5+$J$3*(F28+$J$4*G28))</f>
        <v>84.046400000000006</v>
      </c>
      <c r="J28" s="144">
        <f>Monthly_prices_forcast_variat!L33-I28</f>
        <v>48.953599999999994</v>
      </c>
      <c r="K28" s="141"/>
    </row>
    <row r="29" spans="1:11">
      <c r="A29" s="131" t="str">
        <f t="shared" si="1"/>
        <v>Q3 2023</v>
      </c>
      <c r="B29" s="20">
        <v>2023</v>
      </c>
      <c r="C29" s="20">
        <v>3</v>
      </c>
      <c r="D29" s="20">
        <v>9</v>
      </c>
      <c r="E29" s="47">
        <f>IF(Cockpit_Formula_7!$H$3=2,('Prices S_ACS'!S262)*'Generated data'!$B$6,'Prices S_ACS'!S262)</f>
        <v>108</v>
      </c>
      <c r="F29" s="2">
        <f>'Prices S_ACS'!F262</f>
        <v>47</v>
      </c>
      <c r="G29" s="2">
        <f>'Prices S_ACS'!N262</f>
        <v>18</v>
      </c>
      <c r="H29" s="153"/>
      <c r="I29" s="212">
        <f>IF(Cockpit_Formula_7!$H$3=2,$J$2*$J$5+$J$3*(F29+$J$4*G29)*'Generated data'!$B$6,$J$2*$J$5+$J$3*(F29+$J$4*G29))</f>
        <v>95.215999999999994</v>
      </c>
      <c r="J29" s="144">
        <f>Monthly_prices_forcast_variat!L34-I29</f>
        <v>21.784000000000006</v>
      </c>
      <c r="K29" s="141"/>
    </row>
    <row r="30" spans="1:11">
      <c r="A30" s="131" t="str">
        <f t="shared" si="1"/>
        <v>Q4 2023</v>
      </c>
      <c r="B30" s="20">
        <v>2023</v>
      </c>
      <c r="C30" s="20">
        <v>4</v>
      </c>
      <c r="D30" s="20">
        <v>10</v>
      </c>
      <c r="E30" s="47">
        <f>IF(Cockpit_Formula_7!$H$3=2,('Prices S_ACS'!S263)*'Generated data'!$B$6,'Prices S_ACS'!S263)</f>
        <v>120</v>
      </c>
      <c r="F30" s="2">
        <f>'Prices S_ACS'!F263</f>
        <v>68.75</v>
      </c>
      <c r="G30" s="2">
        <f>'Prices S_ACS'!N263</f>
        <v>20.166666666666668</v>
      </c>
      <c r="H30" s="153"/>
      <c r="I30" s="212">
        <f>IF(Cockpit_Formula_7!$H$3=2,$J$2*$J$5+$J$3*(F30+$J$4*G30)*'Generated data'!$B$6,$J$2*$J$5+$J$3*(F30+$J$4*G30))</f>
        <v>103.202</v>
      </c>
      <c r="J30" s="144">
        <f>Monthly_prices_forcast_variat!L35-I30</f>
        <v>-2.2019999999999982</v>
      </c>
      <c r="K30" s="141"/>
    </row>
    <row r="31" spans="1:11">
      <c r="A31" s="131" t="str">
        <f t="shared" si="1"/>
        <v>Q4 2023</v>
      </c>
      <c r="B31" s="20">
        <v>2023</v>
      </c>
      <c r="C31" s="20">
        <v>4</v>
      </c>
      <c r="D31" s="20">
        <v>11</v>
      </c>
      <c r="E31" s="47">
        <f>IF(Cockpit_Formula_7!$H$3=2,('Prices S_ACS'!S264)*'Generated data'!$B$6,'Prices S_ACS'!S264)</f>
        <v>120</v>
      </c>
      <c r="F31" s="2">
        <f>'Prices S_ACS'!F264</f>
        <v>58</v>
      </c>
      <c r="G31" s="2">
        <f>'Prices S_ACS'!N264</f>
        <v>21.333333333333332</v>
      </c>
      <c r="H31" s="153"/>
      <c r="I31" s="212">
        <f>IF(Cockpit_Formula_7!$H$3=2,$J$2*$J$5+$J$3*(F31+$J$4*G31)*'Generated data'!$B$6,$J$2*$J$5+$J$3*(F31+$J$4*G31))</f>
        <v>99.415999999999997</v>
      </c>
      <c r="J31" s="144">
        <f>Monthly_prices_forcast_variat!L36-I31</f>
        <v>3.9173333333333318</v>
      </c>
      <c r="K31" s="141"/>
    </row>
    <row r="32" spans="1:11">
      <c r="A32" s="131" t="str">
        <f t="shared" si="1"/>
        <v>Q4 2023</v>
      </c>
      <c r="B32" s="20">
        <v>2023</v>
      </c>
      <c r="C32" s="20">
        <v>4</v>
      </c>
      <c r="D32" s="20">
        <v>12</v>
      </c>
      <c r="E32" s="47">
        <f>IF(Cockpit_Formula_7!$H$3=2,('Prices S_ACS'!S265)*'Generated data'!$B$6,'Prices S_ACS'!S265)</f>
        <v>114</v>
      </c>
      <c r="F32" s="2">
        <f>'Prices S_ACS'!F265</f>
        <v>49.333333333333336</v>
      </c>
      <c r="G32" s="2">
        <f>'Prices S_ACS'!N265</f>
        <v>16</v>
      </c>
      <c r="H32" s="153"/>
      <c r="I32" s="212">
        <f>IF(Cockpit_Formula_7!$H$3=2,$J$2*$J$5+$J$3*(F32+$J$4*G32)*'Generated data'!$B$6,$J$2*$J$5+$J$3*(F32+$J$4*G32))</f>
        <v>95.912000000000006</v>
      </c>
      <c r="J32" s="144">
        <f>Monthly_prices_forcast_variat!L37-I32</f>
        <v>20.087999999999994</v>
      </c>
      <c r="K32" s="141"/>
    </row>
    <row r="33" spans="1:11">
      <c r="A33" s="131" t="str">
        <f t="shared" si="1"/>
        <v>Q1 2024</v>
      </c>
      <c r="B33" s="20">
        <v>2024</v>
      </c>
      <c r="C33" s="20">
        <v>1</v>
      </c>
      <c r="D33" s="20">
        <v>1</v>
      </c>
      <c r="E33" s="47">
        <f>IF(Cockpit_Formula_7!$H$3=2,('Prices S_ACS'!S266)*'Generated data'!$B$6,'Prices S_ACS'!S266)</f>
        <v>100.2</v>
      </c>
      <c r="F33" s="2">
        <f>'Prices S_ACS'!F266</f>
        <v>41.5</v>
      </c>
      <c r="G33" s="2">
        <f>'Prices S_ACS'!N266</f>
        <v>21.333333333333332</v>
      </c>
      <c r="H33" s="153"/>
      <c r="I33" s="212">
        <f>IF(Cockpit_Formula_7!$H$3=2,$J$2*$J$5+$J$3*(F33+$J$4*G33)*'Generated data'!$B$6,$J$2*$J$5+$J$3*(F33+$J$4*G33))</f>
        <v>93.475999999999999</v>
      </c>
      <c r="J33" s="144">
        <f>Monthly_prices_forcast_variat!L38-I33</f>
        <v>35.190666666666658</v>
      </c>
      <c r="K33" s="141"/>
    </row>
    <row r="34" spans="1:11">
      <c r="A34" s="131" t="str">
        <f t="shared" si="1"/>
        <v>Q1 2024</v>
      </c>
      <c r="B34" s="20">
        <v>2024</v>
      </c>
      <c r="C34" s="20">
        <v>1</v>
      </c>
      <c r="D34" s="20">
        <v>2</v>
      </c>
      <c r="E34" s="47">
        <f>IF(Cockpit_Formula_7!$H$3=2,('Prices S_ACS'!S267)*'Generated data'!$B$6,'Prices S_ACS'!S267)</f>
        <v>96</v>
      </c>
      <c r="F34" s="2">
        <f>'Prices S_ACS'!F267</f>
        <v>42</v>
      </c>
      <c r="G34" s="2">
        <f>'Prices S_ACS'!N267</f>
        <v>22.400000000000002</v>
      </c>
      <c r="H34" s="153"/>
      <c r="I34" s="212">
        <f>IF(Cockpit_Formula_7!$H$3=2,$J$2*$J$5+$J$3*(F34+$J$4*G34)*'Generated data'!$B$6,$J$2*$J$5+$J$3*(F34+$J$4*G34))</f>
        <v>93.732799999999997</v>
      </c>
      <c r="J34" s="144">
        <f>Monthly_prices_forcast_variat!L39-I34</f>
        <v>37.93386666666666</v>
      </c>
      <c r="K34" s="141"/>
    </row>
    <row r="35" spans="1:11">
      <c r="A35" s="131" t="str">
        <f t="shared" si="1"/>
        <v>Q1 2024</v>
      </c>
      <c r="B35" s="20">
        <v>2024</v>
      </c>
      <c r="C35" s="20">
        <v>1</v>
      </c>
      <c r="D35" s="20">
        <v>3</v>
      </c>
      <c r="E35" s="47">
        <f>IF(Cockpit_Formula_7!$H$3=2,('Prices S_ACS'!S268)*'Generated data'!$B$6,'Prices S_ACS'!S268)</f>
        <v>97.8</v>
      </c>
      <c r="F35" s="2">
        <f>'Prices S_ACS'!F268</f>
        <v>51</v>
      </c>
      <c r="G35" s="2">
        <f>'Prices S_ACS'!N268</f>
        <v>22.666666666666668</v>
      </c>
      <c r="H35" s="153"/>
      <c r="I35" s="212">
        <f>IF(Cockpit_Formula_7!$H$3=2,$J$2*$J$5+$J$3*(F35+$J$4*G35)*'Generated data'!$B$6,$J$2*$J$5+$J$3*(F35+$J$4*G35))</f>
        <v>96.992000000000004</v>
      </c>
      <c r="J35" s="144">
        <f>Monthly_prices_forcast_variat!L40-I35</f>
        <v>28.007999999999996</v>
      </c>
      <c r="K35" s="141"/>
    </row>
    <row r="36" spans="1:11">
      <c r="A36" s="131" t="str">
        <f t="shared" si="1"/>
        <v>Q2 2024</v>
      </c>
      <c r="B36" s="20">
        <v>2024</v>
      </c>
      <c r="C36" s="20">
        <v>2</v>
      </c>
      <c r="D36" s="20">
        <v>4</v>
      </c>
      <c r="E36" s="47">
        <f>IF(Cockpit_Formula_7!$H$3=2,('Prices S_ACS'!S269)*'Generated data'!$B$6,'Prices S_ACS'!S269)</f>
        <v>126</v>
      </c>
      <c r="F36" s="2">
        <f>'Prices S_ACS'!F269</f>
        <v>60.5</v>
      </c>
      <c r="G36" s="2">
        <f>'Prices S_ACS'!N269</f>
        <v>21.333333333333332</v>
      </c>
      <c r="H36" s="153"/>
      <c r="I36" s="212">
        <f>IF(Cockpit_Formula_7!$H$3=2,$J$2*$J$5+$J$3*(F36+$J$4*G36)*'Generated data'!$B$6,$J$2*$J$5+$J$3*(F36+$J$4*G36))</f>
        <v>100.316</v>
      </c>
      <c r="J36" s="144">
        <f>Monthly_prices_forcast_variat!L41-I36</f>
        <v>18.017333333333326</v>
      </c>
      <c r="K36" s="141"/>
    </row>
    <row r="37" spans="1:11">
      <c r="A37" s="131" t="str">
        <f t="shared" si="1"/>
        <v>Q2 2024</v>
      </c>
      <c r="B37" s="20">
        <v>2024</v>
      </c>
      <c r="C37" s="20">
        <v>2</v>
      </c>
      <c r="D37" s="20">
        <v>5</v>
      </c>
      <c r="E37" s="47">
        <f>IF(Cockpit_Formula_7!$H$3=2,('Prices S_ACS'!S270)*'Generated data'!$B$6,'Prices S_ACS'!S270)</f>
        <v>144</v>
      </c>
      <c r="F37" s="2">
        <f>'Prices S_ACS'!F270</f>
        <v>72.2</v>
      </c>
      <c r="G37" s="2">
        <f>'Prices S_ACS'!N270</f>
        <v>21.333333333333332</v>
      </c>
      <c r="H37" s="153"/>
      <c r="I37" s="212">
        <f>IF(Cockpit_Formula_7!$H$3=2,$J$2*$J$5+$J$3*(F37+$J$4*G37)*'Generated data'!$B$6,$J$2*$J$5+$J$3*(F37+$J$4*G37))</f>
        <v>104.52800000000001</v>
      </c>
      <c r="J37" s="144">
        <f>Monthly_prices_forcast_variat!L42-I37</f>
        <v>12.138666666666666</v>
      </c>
      <c r="K37" s="141"/>
    </row>
    <row r="38" spans="1:11">
      <c r="A38" s="131" t="str">
        <f t="shared" si="1"/>
        <v>Q2 2024</v>
      </c>
      <c r="B38" s="20">
        <v>2024</v>
      </c>
      <c r="C38" s="20">
        <v>2</v>
      </c>
      <c r="D38" s="20">
        <v>6</v>
      </c>
      <c r="E38" s="47">
        <f>IF(Cockpit_Formula_7!$H$3=2,('Prices S_ACS'!S271)*'Generated data'!$B$6,'Prices S_ACS'!S271)</f>
        <v>147</v>
      </c>
      <c r="F38" s="2">
        <f>'Prices S_ACS'!F271</f>
        <v>75</v>
      </c>
      <c r="G38" s="2">
        <f>'Prices S_ACS'!N271</f>
        <v>21.333333333333332</v>
      </c>
      <c r="H38" s="153"/>
      <c r="I38" s="212">
        <f>IF(Cockpit_Formula_7!$H$3=2,$J$2*$J$5+$J$3*(F38+$J$4*G38)*'Generated data'!$B$6,$J$2*$J$5+$J$3*(F38+$J$4*G38))</f>
        <v>105.536</v>
      </c>
      <c r="J38" s="144">
        <f>Monthly_prices_forcast_variat!L43-I38</f>
        <v>12.797333333333327</v>
      </c>
      <c r="K38" s="141"/>
    </row>
    <row r="39" spans="1:11">
      <c r="A39" s="131" t="str">
        <f t="shared" si="1"/>
        <v>Q3 2024</v>
      </c>
      <c r="B39" s="20">
        <v>2024</v>
      </c>
      <c r="C39" s="20">
        <v>3</v>
      </c>
      <c r="D39" s="20">
        <v>7</v>
      </c>
      <c r="E39" s="47">
        <f>IF(Cockpit_Formula_7!$H$3=2,('Prices S_ACS'!S272)*'Generated data'!$B$6,'Prices S_ACS'!S272)</f>
        <v>150</v>
      </c>
      <c r="F39" s="2">
        <f>'Prices S_ACS'!F272</f>
        <v>80</v>
      </c>
      <c r="G39" s="2">
        <f>'Prices S_ACS'!N272</f>
        <v>20</v>
      </c>
      <c r="H39" s="153"/>
      <c r="I39" s="212">
        <f>IF(Cockpit_Formula_7!$H$3=2,$J$2*$J$5+$J$3*(F39+$J$4*G39)*'Generated data'!$B$6,$J$2*$J$5+$J$3*(F39+$J$4*G39))</f>
        <v>107.24</v>
      </c>
      <c r="J39" s="144">
        <f>Monthly_prices_forcast_variat!L44-I39</f>
        <v>12.760000000000005</v>
      </c>
      <c r="K39" s="141"/>
    </row>
    <row r="40" spans="1:11">
      <c r="A40" s="131" t="str">
        <f t="shared" si="1"/>
        <v>Q3 2024</v>
      </c>
      <c r="B40" s="20">
        <v>2024</v>
      </c>
      <c r="C40" s="20">
        <v>3</v>
      </c>
      <c r="D40" s="20">
        <v>8</v>
      </c>
      <c r="E40" s="47">
        <f>IF(Cockpit_Formula_7!$H$3=2,('Prices S_ACS'!S273)*'Generated data'!$B$6,'Prices S_ACS'!S273)</f>
        <v>150</v>
      </c>
      <c r="F40" s="2">
        <f>'Prices S_ACS'!F273</f>
        <v>84</v>
      </c>
      <c r="G40" s="2">
        <f>'Prices S_ACS'!N273</f>
        <v>20</v>
      </c>
      <c r="H40" s="153"/>
      <c r="I40" s="212">
        <f>IF(Cockpit_Formula_7!$H$3=2,$J$2*$J$5+$J$3*(F40+$J$4*G40)*'Generated data'!$B$6,$J$2*$J$5+$J$3*(F40+$J$4*G40))</f>
        <v>108.67999999999999</v>
      </c>
      <c r="J40" s="144">
        <f>Monthly_prices_forcast_variat!L45-I40</f>
        <v>11.153333333333336</v>
      </c>
      <c r="K40" s="141"/>
    </row>
    <row r="41" spans="1:11">
      <c r="A41" s="131" t="str">
        <f t="shared" si="1"/>
        <v>Q3 2024</v>
      </c>
      <c r="B41" s="20">
        <v>2024</v>
      </c>
      <c r="C41" s="20">
        <v>3</v>
      </c>
      <c r="D41" s="20">
        <v>9</v>
      </c>
      <c r="E41" s="47">
        <f>IF(Cockpit_Formula_7!$H$3=2,('Prices S_ACS'!S274)*'Generated data'!$B$6,'Prices S_ACS'!S274)</f>
        <v>153</v>
      </c>
      <c r="F41" s="2">
        <f>'Prices S_ACS'!F274</f>
        <v>85</v>
      </c>
      <c r="G41" s="2">
        <f>'Prices S_ACS'!N274</f>
        <v>18.666666666666668</v>
      </c>
      <c r="H41" s="153"/>
      <c r="I41" s="212">
        <f>IF(Cockpit_Formula_7!$H$3=2,$J$2*$J$5+$J$3*(F41+$J$4*G41)*'Generated data'!$B$6,$J$2*$J$5+$J$3*(F41+$J$4*G41))</f>
        <v>108.944</v>
      </c>
      <c r="J41" s="144">
        <f>Monthly_prices_forcast_variat!L46-I41</f>
        <v>10.555999999999997</v>
      </c>
      <c r="K41" s="141"/>
    </row>
    <row r="42" spans="1:11">
      <c r="A42" s="131" t="str">
        <f t="shared" si="1"/>
        <v>Q4 2024</v>
      </c>
      <c r="B42" s="20">
        <v>2024</v>
      </c>
      <c r="C42" s="20">
        <v>4</v>
      </c>
      <c r="D42" s="20">
        <v>10</v>
      </c>
      <c r="E42" s="47">
        <f>IF(Cockpit_Formula_7!$H$3=2,('Prices S_ACS'!S275)*'Generated data'!$B$6,'Prices S_ACS'!S275)</f>
        <v>165.6</v>
      </c>
      <c r="F42" s="2">
        <f>'Prices S_ACS'!F275</f>
        <v>102</v>
      </c>
      <c r="G42" s="2">
        <f>'Prices S_ACS'!N275</f>
        <v>18.666666666666668</v>
      </c>
      <c r="H42" s="153"/>
      <c r="I42" s="212">
        <f>IF(Cockpit_Formula_7!$H$3=2,$J$2*$J$5+$J$3*(F42+$J$4*G42)*'Generated data'!$B$6,$J$2*$J$5+$J$3*(F42+$J$4*G42))</f>
        <v>115.06399999999999</v>
      </c>
      <c r="J42" s="144">
        <f>Monthly_prices_forcast_variat!L47-I42</f>
        <v>4.1026666666666785</v>
      </c>
      <c r="K42" s="141"/>
    </row>
    <row r="43" spans="1:11">
      <c r="A43" s="131" t="str">
        <f t="shared" si="1"/>
        <v>Q4 2024</v>
      </c>
      <c r="B43" s="20">
        <v>2024</v>
      </c>
      <c r="C43" s="20">
        <v>4</v>
      </c>
      <c r="D43" s="20">
        <v>11</v>
      </c>
      <c r="E43" s="47">
        <f>IF(Cockpit_Formula_7!$H$3=2,('Prices S_ACS'!S276)*'Generated data'!$B$6,'Prices S_ACS'!S276)</f>
        <v>180</v>
      </c>
      <c r="F43" s="2">
        <f>'Prices S_ACS'!F276</f>
        <v>105</v>
      </c>
      <c r="G43" s="2">
        <f>'Prices S_ACS'!N276</f>
        <v>18.333333333333332</v>
      </c>
      <c r="H43" s="153"/>
      <c r="I43" s="212">
        <f>IF(Cockpit_Formula_7!$H$3=2,$J$2*$J$5+$J$3*(F43+$J$4*G43)*'Generated data'!$B$6,$J$2*$J$5+$J$3*(F43+$J$4*G43))</f>
        <v>116.12</v>
      </c>
      <c r="J43" s="144">
        <f>Monthly_prices_forcast_variat!L48-I43</f>
        <v>2.8799999999999955</v>
      </c>
      <c r="K43" s="141"/>
    </row>
    <row r="44" spans="1:11">
      <c r="A44" s="131" t="str">
        <f t="shared" si="1"/>
        <v>Q4 2024</v>
      </c>
      <c r="B44" s="20">
        <v>2024</v>
      </c>
      <c r="C44" s="20">
        <v>4</v>
      </c>
      <c r="D44" s="20">
        <v>12</v>
      </c>
      <c r="E44" s="47">
        <f>IF(Cockpit_Formula_7!$H$3=2,('Prices S_ACS'!S277)*'Generated data'!$B$6,'Prices S_ACS'!S277)</f>
        <v>180</v>
      </c>
      <c r="F44" s="2">
        <f>'Prices S_ACS'!F277</f>
        <v>105</v>
      </c>
      <c r="G44" s="2">
        <f>'Prices S_ACS'!N277</f>
        <v>13</v>
      </c>
      <c r="H44" s="153"/>
      <c r="I44" s="212">
        <f>IF(Cockpit_Formula_7!$H$3=2,$J$2*$J$5+$J$3*(F44+$J$4*G44)*'Generated data'!$B$6,$J$2*$J$5+$J$3*(F44+$J$4*G44))</f>
        <v>115.73599999999999</v>
      </c>
      <c r="J44" s="144">
        <f>Monthly_prices_forcast_variat!L49-I44</f>
        <v>13.597333333333353</v>
      </c>
      <c r="K44" s="141"/>
    </row>
    <row r="45" spans="1:11">
      <c r="A45" s="131" t="str">
        <f t="shared" si="1"/>
        <v>Q1 2025</v>
      </c>
      <c r="B45" s="20">
        <v>2025</v>
      </c>
      <c r="C45" s="20">
        <v>1</v>
      </c>
      <c r="D45" s="20">
        <v>1</v>
      </c>
      <c r="E45" s="47">
        <f>IF(Cockpit_Formula_7!$H$3=2,('Prices S_ACS'!S278)*'Generated data'!$B$6,'Prices S_ACS'!S278)</f>
        <v>180</v>
      </c>
      <c r="F45" s="2">
        <f>'Prices S_ACS'!F278</f>
        <v>115</v>
      </c>
      <c r="G45" s="2">
        <f>'Prices S_ACS'!N278</f>
        <v>17.333333333333332</v>
      </c>
      <c r="H45" s="153"/>
      <c r="I45" s="212">
        <f>IF(Cockpit_Formula_7!$H$3=2,$J$2*$J$5+$J$3*(F45+$J$4*G45)*'Generated data'!$B$6,$J$2*$J$5+$J$3*(F45+$J$4*G45))</f>
        <v>119.648</v>
      </c>
      <c r="J45" s="144">
        <f>Monthly_prices_forcast_variat!L50-I45</f>
        <v>20.018666666666661</v>
      </c>
      <c r="K45" s="141"/>
    </row>
    <row r="46" spans="1:11">
      <c r="A46" s="131" t="str">
        <f t="shared" si="1"/>
        <v>Q1 2025</v>
      </c>
      <c r="B46" s="20">
        <v>2025</v>
      </c>
      <c r="C46" s="20">
        <v>1</v>
      </c>
      <c r="D46" s="20">
        <v>2</v>
      </c>
      <c r="E46" s="47">
        <f>IF(Cockpit_Formula_7!$H$3=2,('Prices S_ACS'!S279)*'Generated data'!$B$6,'Prices S_ACS'!S279)</f>
        <v>180</v>
      </c>
      <c r="F46" s="2">
        <f>'Prices S_ACS'!F279</f>
        <v>108.75</v>
      </c>
      <c r="G46" s="2">
        <f>'Prices S_ACS'!N279</f>
        <v>16.666666666666668</v>
      </c>
      <c r="H46" s="153"/>
      <c r="I46" s="212">
        <f>IF(Cockpit_Formula_7!$H$3=2,$J$2*$J$5+$J$3*(F46+$J$4*G46)*'Generated data'!$B$6,$J$2*$J$5+$J$3*(F46+$J$4*G46))</f>
        <v>117.35</v>
      </c>
      <c r="J46" s="144">
        <f>Monthly_prices_forcast_variat!L51-I46</f>
        <v>39.650000000000006</v>
      </c>
      <c r="K46" s="141"/>
    </row>
    <row r="47" spans="1:11">
      <c r="A47" s="131" t="str">
        <f t="shared" si="1"/>
        <v>Q1 2025</v>
      </c>
      <c r="B47" s="20">
        <v>2025</v>
      </c>
      <c r="C47" s="20">
        <v>1</v>
      </c>
      <c r="D47" s="20">
        <v>3</v>
      </c>
      <c r="E47" s="47">
        <f>IF(Cockpit_Formula_7!$H$3=2,('Prices S_ACS'!S280)*'Generated data'!$B$6,'Prices S_ACS'!S280)</f>
        <v>141</v>
      </c>
      <c r="F47" s="2">
        <f>'Prices S_ACS'!F280</f>
        <v>69.75</v>
      </c>
      <c r="G47" s="2">
        <f>'Prices S_ACS'!N280</f>
        <v>16</v>
      </c>
      <c r="H47" s="153"/>
      <c r="I47" s="212">
        <f>IF(Cockpit_Formula_7!$H$3=2,$J$2*$J$5+$J$3*(F47+$J$4*G47)*'Generated data'!$B$6,$J$2*$J$5+$J$3*(F47+$J$4*G47))</f>
        <v>103.262</v>
      </c>
      <c r="J47" s="144">
        <f>Monthly_prices_forcast_variat!L52-I47</f>
        <v>65.404666666666657</v>
      </c>
      <c r="K47" s="141"/>
    </row>
    <row r="48" spans="1:11">
      <c r="A48" s="131" t="str">
        <f t="shared" si="1"/>
        <v>Q2 2025</v>
      </c>
      <c r="B48" s="20">
        <v>2025</v>
      </c>
      <c r="C48" s="20">
        <v>2</v>
      </c>
      <c r="D48" s="20">
        <v>4</v>
      </c>
      <c r="E48" s="47">
        <f>IF(Cockpit_Formula_7!$H$3=2,('Prices S_ACS'!S281)*'Generated data'!$B$6,'Prices S_ACS'!S281)</f>
        <v>145.5</v>
      </c>
      <c r="F48" s="2">
        <f>'Prices S_ACS'!F281</f>
        <v>94.5</v>
      </c>
      <c r="G48" s="2">
        <f>'Prices S_ACS'!N281</f>
        <v>16</v>
      </c>
      <c r="H48" s="153"/>
      <c r="I48" s="212">
        <f>IF(Cockpit_Formula_7!$H$3=2,$J$2*$J$5+$J$3*(F48+$J$4*G48)*'Generated data'!$B$6,$J$2*$J$5+$J$3*(F48+$J$4*G48))</f>
        <v>112.172</v>
      </c>
      <c r="J48" s="144">
        <f>Monthly_prices_forcast_variat!L53-I48</f>
        <v>68.161333333333346</v>
      </c>
      <c r="K48" s="141"/>
    </row>
    <row r="49" spans="1:11">
      <c r="A49" s="131" t="str">
        <f t="shared" si="1"/>
        <v>Q2 2025</v>
      </c>
      <c r="B49" s="20">
        <v>2025</v>
      </c>
      <c r="C49" s="20">
        <v>2</v>
      </c>
      <c r="D49" s="20">
        <v>5</v>
      </c>
      <c r="E49" s="47">
        <f>IF(Cockpit_Formula_7!$H$3=2,('Prices S_ACS'!S282)*'Generated data'!$B$6,'Prices S_ACS'!S282)</f>
        <v>183.6</v>
      </c>
      <c r="F49" s="2">
        <f>'Prices S_ACS'!F282</f>
        <v>111.2</v>
      </c>
      <c r="G49" s="2">
        <f>'Prices S_ACS'!N282</f>
        <v>16</v>
      </c>
      <c r="H49" s="153"/>
      <c r="I49" s="212">
        <f>IF(Cockpit_Formula_7!$H$3=2,$J$2*$J$5+$J$3*(F49+$J$4*G49)*'Generated data'!$B$6,$J$2*$J$5+$J$3*(F49+$J$4*G49))</f>
        <v>118.184</v>
      </c>
      <c r="J49" s="144">
        <f>Monthly_prices_forcast_variat!L54-I49</f>
        <v>94.48266666666666</v>
      </c>
      <c r="K49" s="141"/>
    </row>
    <row r="50" spans="1:11">
      <c r="A50" s="131" t="str">
        <f t="shared" si="1"/>
        <v>Q2 2025</v>
      </c>
      <c r="B50" s="20">
        <v>2025</v>
      </c>
      <c r="C50" s="20">
        <v>2</v>
      </c>
      <c r="D50" s="20">
        <v>6</v>
      </c>
      <c r="E50" s="47">
        <f>IF(Cockpit_Formula_7!$H$3=2,('Prices S_ACS'!S283)*'Generated data'!$B$6,'Prices S_ACS'!S283)</f>
        <v>192</v>
      </c>
      <c r="F50" s="2">
        <f>'Prices S_ACS'!F283</f>
        <v>131.25</v>
      </c>
      <c r="G50" s="2">
        <f>'Prices S_ACS'!N283</f>
        <v>15</v>
      </c>
      <c r="H50" s="153"/>
      <c r="I50" s="212">
        <f>IF(Cockpit_Formula_7!$H$3=2,$J$2*$J$5+$J$3*(F50+$J$4*G50)*'Generated data'!$B$6,$J$2*$J$5+$J$3*(F50+$J$4*G50))</f>
        <v>125.33</v>
      </c>
      <c r="J50" s="144">
        <f>Monthly_prices_forcast_variat!L55-I50</f>
        <v>115.00333333333334</v>
      </c>
      <c r="K50" s="141"/>
    </row>
    <row r="51" spans="1:11">
      <c r="A51" s="131" t="str">
        <f t="shared" si="1"/>
        <v>Q3 2025</v>
      </c>
      <c r="B51" s="20">
        <v>2025</v>
      </c>
      <c r="C51" s="20">
        <v>3</v>
      </c>
      <c r="D51" s="20">
        <v>7</v>
      </c>
      <c r="E51" s="47">
        <f>IF(Cockpit_Formula_7!$H$3=2,('Prices S_ACS'!S284)*'Generated data'!$B$6,'Prices S_ACS'!S284)</f>
        <v>204</v>
      </c>
      <c r="F51" s="2">
        <f>'Prices S_ACS'!F284</f>
        <v>124</v>
      </c>
      <c r="G51" s="2">
        <f>'Prices S_ACS'!N284</f>
        <v>14.666666666666666</v>
      </c>
      <c r="H51" s="153"/>
      <c r="I51" s="212">
        <f>IF(Cockpit_Formula_7!$H$3=2,$J$2*$J$5+$J$3*(F51+$J$4*G51)*'Generated data'!$B$6,$J$2*$J$5+$J$3*(F51+$J$4*G51))</f>
        <v>122.696</v>
      </c>
      <c r="J51" s="144">
        <f>Monthly_prices_forcast_variat!L56-I51</f>
        <v>145.304</v>
      </c>
      <c r="K51" s="141"/>
    </row>
    <row r="52" spans="1:11">
      <c r="A52" s="131" t="str">
        <f t="shared" si="1"/>
        <v>Q3 2025</v>
      </c>
      <c r="B52" s="20">
        <v>2025</v>
      </c>
      <c r="C52" s="20">
        <v>3</v>
      </c>
      <c r="D52" s="20">
        <v>8</v>
      </c>
      <c r="E52" s="47">
        <f>IF(Cockpit_Formula_7!$H$3=2,('Prices S_ACS'!S285)*'Generated data'!$B$6,'Prices S_ACS'!S285)</f>
        <v>198</v>
      </c>
      <c r="F52" s="2">
        <f>'Prices S_ACS'!F285</f>
        <v>116.25</v>
      </c>
      <c r="G52" s="2">
        <f>'Prices S_ACS'!N285</f>
        <v>14.666666666666666</v>
      </c>
      <c r="H52" s="153"/>
      <c r="I52" s="212">
        <f>IF(Cockpit_Formula_7!$H$3=2,$J$2*$J$5+$J$3*(F52+$J$4*G52)*'Generated data'!$B$6,$J$2*$J$5+$J$3*(F52+$J$4*G52))</f>
        <v>119.90600000000001</v>
      </c>
      <c r="J52" s="144">
        <f>Monthly_prices_forcast_variat!L57-I52</f>
        <v>150.76066666666668</v>
      </c>
      <c r="K52" s="141"/>
    </row>
    <row r="53" spans="1:11">
      <c r="A53" s="131" t="str">
        <f t="shared" si="1"/>
        <v>Q3 2025</v>
      </c>
      <c r="B53" s="20">
        <v>2025</v>
      </c>
      <c r="C53" s="20">
        <v>3</v>
      </c>
      <c r="D53" s="20">
        <v>9</v>
      </c>
      <c r="E53" s="47">
        <f>IF(Cockpit_Formula_7!$H$3=2,('Prices S_ACS'!S286)*'Generated data'!$B$6,'Prices S_ACS'!S286)</f>
        <v>156</v>
      </c>
      <c r="F53" s="2">
        <f>'Prices S_ACS'!F286</f>
        <v>79.5</v>
      </c>
      <c r="G53" s="2">
        <f>'Prices S_ACS'!N286</f>
        <v>14.666666666666666</v>
      </c>
      <c r="H53" s="153"/>
      <c r="I53" s="212">
        <f>IF(Cockpit_Formula_7!$H$3=2,$J$2*$J$5+$J$3*(F53+$J$4*G53)*'Generated data'!$B$6,$J$2*$J$5+$J$3*(F53+$J$4*G53))</f>
        <v>106.676</v>
      </c>
      <c r="J53" s="144">
        <f>Monthly_prices_forcast_variat!L58-I53</f>
        <v>170.65733333333333</v>
      </c>
      <c r="K53" s="141"/>
    </row>
    <row r="54" spans="1:11">
      <c r="A54" s="131" t="str">
        <f t="shared" si="1"/>
        <v>Q4 2025</v>
      </c>
      <c r="B54" s="20">
        <v>2025</v>
      </c>
      <c r="C54" s="20">
        <v>4</v>
      </c>
      <c r="D54" s="20">
        <v>10</v>
      </c>
      <c r="E54" s="47">
        <f>IF(Cockpit_Formula_7!$H$3=2,('Prices S_ACS'!S287)*'Generated data'!$B$6,'Prices S_ACS'!S287)</f>
        <v>156</v>
      </c>
      <c r="F54" s="2">
        <f>'Prices S_ACS'!F287</f>
        <v>80.2</v>
      </c>
      <c r="G54" s="2">
        <f>'Prices S_ACS'!N287</f>
        <v>13.6</v>
      </c>
      <c r="H54" s="153"/>
      <c r="I54" s="212">
        <f>IF(Cockpit_Formula_7!$H$3=2,$J$2*$J$5+$J$3*(F54+$J$4*G54)*'Generated data'!$B$6,$J$2*$J$5+$J$3*(F54+$J$4*G54))</f>
        <v>106.85120000000001</v>
      </c>
      <c r="J54" s="144">
        <f>Monthly_prices_forcast_variat!L59-I54</f>
        <v>177.14879999999999</v>
      </c>
      <c r="K54" s="141"/>
    </row>
    <row r="55" spans="1:11">
      <c r="A55" s="131" t="str">
        <f t="shared" si="1"/>
        <v>Q4 2025</v>
      </c>
      <c r="B55" s="20">
        <v>2025</v>
      </c>
      <c r="C55" s="20">
        <v>4</v>
      </c>
      <c r="D55" s="20">
        <v>11</v>
      </c>
      <c r="E55" s="47">
        <f>IF(Cockpit_Formula_7!$H$3=2,('Prices S_ACS'!S288)*'Generated data'!$B$6,'Prices S_ACS'!S288)</f>
        <v>159</v>
      </c>
      <c r="F55" s="2">
        <f>'Prices S_ACS'!F288</f>
        <v>97.75</v>
      </c>
      <c r="G55" s="2">
        <f>'Prices S_ACS'!N288</f>
        <v>14.666666666666666</v>
      </c>
      <c r="H55" s="153"/>
      <c r="I55" s="212">
        <f>IF(Cockpit_Formula_7!$H$3=2,$J$2*$J$5+$J$3*(F55+$J$4*G55)*'Generated data'!$B$6,$J$2*$J$5+$J$3*(F55+$J$4*G55))</f>
        <v>113.246</v>
      </c>
      <c r="J55" s="144">
        <f>Monthly_prices_forcast_variat!L60-I55</f>
        <v>185.95400000000001</v>
      </c>
      <c r="K55" s="141"/>
    </row>
    <row r="56" spans="1:11">
      <c r="A56" s="131" t="str">
        <f t="shared" si="1"/>
        <v>Q4 2025</v>
      </c>
      <c r="B56" s="20">
        <v>2025</v>
      </c>
      <c r="C56" s="20">
        <v>4</v>
      </c>
      <c r="D56" s="20">
        <v>12</v>
      </c>
      <c r="E56" s="47">
        <f>IF(Cockpit_Formula_7!$H$3=2,('Prices S_ACS'!S289)*'Generated data'!$B$6,'Prices S_ACS'!S289)</f>
        <v>163.19999999999999</v>
      </c>
      <c r="F56" s="2">
        <f>'Prices S_ACS'!F289</f>
        <v>106</v>
      </c>
      <c r="G56" s="2">
        <f>'Prices S_ACS'!N289</f>
        <v>14.666666666666666</v>
      </c>
      <c r="H56" s="153"/>
      <c r="I56" s="212">
        <f>IF(Cockpit_Formula_7!$H$3=2,$J$2*$J$5+$J$3*(F56+$J$4*G56)*'Generated data'!$B$6,$J$2*$J$5+$J$3*(F56+$J$4*G56))</f>
        <v>116.21600000000001</v>
      </c>
      <c r="J56" s="144">
        <f>Monthly_prices_forcast_variat!L61-I56</f>
        <v>196.98399999999998</v>
      </c>
      <c r="K56" s="141"/>
    </row>
    <row r="57" spans="1:11">
      <c r="A57" s="131" t="str">
        <f t="shared" si="1"/>
        <v>Q1 2026</v>
      </c>
      <c r="B57" s="40">
        <v>2026</v>
      </c>
      <c r="C57" s="40">
        <v>1</v>
      </c>
      <c r="D57" s="40">
        <v>1</v>
      </c>
      <c r="E57" s="130">
        <f ca="1">IF(Cockpit_Formula_7!$H$3=2,(VLOOKUP(B57,'Generated data'!$A$14:$J$23,2,FALSE)*(1+((RAND()*0.4)-0.2)))*'Generated data'!$B$6,VLOOKUP(B57,'Generated data'!$A$14:$J$23,2,FALSE)*(1+((RAND()*0.4)-0.2)))</f>
        <v>134.00655191400693</v>
      </c>
      <c r="F57" s="229">
        <f ca="1">IF(Cockpit_monthly!$H$3=2,(VLOOKUP(B57,'Generated data'!$A$14:$J$23,3,FALSE)*(1+((RAND()*0.4)-0.2)))*'Generated data'!$B$6,VLOOKUP(B57,'Generated data'!$A$14:$J$23,3,FALSE)*(1+((RAND()*0.4)-0.2)))</f>
        <v>108.72787263575691</v>
      </c>
      <c r="G57" s="229">
        <f ca="1">IF(Cockpit_monthly!$H$3=2,(VLOOKUP(B57,'Generated data'!$A$14:$K$23,11,FALSE)*(1+((RAND()*0.4)-0.2)))*'Generated data'!$B$6,VLOOKUP(B57,'Generated data'!$A$14:$K$23,11,FALSE)*(1+((RAND()*0.4)-0.2)))</f>
        <v>18.356480084420635</v>
      </c>
      <c r="H57" s="153"/>
      <c r="I57" s="212">
        <f ca="1">IF(Cockpit_Formula_7!$H$3=2,$J$2*$J$5+$J$3*(F57+$J$4*G57)*'Generated data'!$B$6,$J$2*$J$5+$J$3*(F57+$J$4*G57))</f>
        <v>117.46370071495078</v>
      </c>
      <c r="J57" s="144">
        <f ca="1">Monthly_prices_forcast_variat!L62-I57</f>
        <v>209.7362992850492</v>
      </c>
      <c r="K57" s="141"/>
    </row>
    <row r="58" spans="1:11">
      <c r="A58" s="131" t="str">
        <f t="shared" si="1"/>
        <v>Q1 2026</v>
      </c>
      <c r="B58" s="40">
        <v>2026</v>
      </c>
      <c r="C58" s="40">
        <v>1</v>
      </c>
      <c r="D58" s="40">
        <v>2</v>
      </c>
      <c r="E58" s="130">
        <f ca="1">IF(Cockpit_Formula_7!$H$3=2,(VLOOKUP(B58,'Generated data'!$A$14:$J$23,2,FALSE)*(1+((RAND()*0.4)-0.2)))*'Generated data'!$B$6,VLOOKUP(B58,'Generated data'!$A$14:$J$23,2,FALSE)*(1+((RAND()*0.4)-0.2)))</f>
        <v>193.60793457713001</v>
      </c>
      <c r="F58" s="229">
        <f ca="1">IF(Cockpit_monthly!$H$3=2,(VLOOKUP(B58,'Generated data'!$A$14:$J$23,3,FALSE)*(1+((RAND()*0.4)-0.2)))*'Generated data'!$B$6,VLOOKUP(B58,'Generated data'!$A$14:$J$23,3,FALSE)*(1+((RAND()*0.4)-0.2)))</f>
        <v>122.34011475953953</v>
      </c>
      <c r="G58" s="229">
        <f ca="1">IF(Cockpit_monthly!$H$3=2,(VLOOKUP(B58,'Generated data'!$A$14:$K$23,11,FALSE)*(1+((RAND()*0.4)-0.2)))*'Generated data'!$B$6,VLOOKUP(B58,'Generated data'!$A$14:$K$23,11,FALSE)*(1+((RAND()*0.4)-0.2)))</f>
        <v>23.765968952581687</v>
      </c>
      <c r="H58" s="153"/>
      <c r="I58" s="212">
        <f ca="1">IF(Cockpit_Formula_7!$H$3=2,$J$2*$J$5+$J$3*(F58+$J$4*G58)*'Generated data'!$B$6,$J$2*$J$5+$J$3*(F58+$J$4*G58))</f>
        <v>122.75359107802012</v>
      </c>
      <c r="J58" s="144">
        <f ca="1">Monthly_prices_forcast_variat!L63-I58</f>
        <v>185.80431151551068</v>
      </c>
      <c r="K58" s="141"/>
    </row>
    <row r="59" spans="1:11">
      <c r="A59" s="131" t="str">
        <f t="shared" si="1"/>
        <v>Q1 2026</v>
      </c>
      <c r="B59" s="40">
        <v>2026</v>
      </c>
      <c r="C59" s="40">
        <v>1</v>
      </c>
      <c r="D59" s="40">
        <v>3</v>
      </c>
      <c r="E59" s="130">
        <f ca="1">IF(Cockpit_Formula_7!$H$3=2,(VLOOKUP(B59,'Generated data'!$A$14:$J$23,2,FALSE)*(1+((RAND()*0.4)-0.2)))*'Generated data'!$B$6,VLOOKUP(B59,'Generated data'!$A$14:$J$23,2,FALSE)*(1+((RAND()*0.4)-0.2)))</f>
        <v>138.86582437692022</v>
      </c>
      <c r="F59" s="229">
        <f ca="1">IF(Cockpit_monthly!$H$3=2,(VLOOKUP(B59,'Generated data'!$A$14:$J$23,3,FALSE)*(1+((RAND()*0.4)-0.2)))*'Generated data'!$B$6,VLOOKUP(B59,'Generated data'!$A$14:$J$23,3,FALSE)*(1+((RAND()*0.4)-0.2)))</f>
        <v>106.23497594759394</v>
      </c>
      <c r="G59" s="229">
        <f ca="1">IF(Cockpit_monthly!$H$3=2,(VLOOKUP(B59,'Generated data'!$A$14:$K$23,11,FALSE)*(1+((RAND()*0.4)-0.2)))*'Generated data'!$B$6,VLOOKUP(B59,'Generated data'!$A$14:$K$23,11,FALSE)*(1+((RAND()*0.4)-0.2)))</f>
        <v>22.110360077475811</v>
      </c>
      <c r="H59" s="153"/>
      <c r="I59" s="212">
        <f ca="1">IF(Cockpit_Formula_7!$H$3=2,$J$2*$J$5+$J$3*(F59+$J$4*G59)*'Generated data'!$B$6,$J$2*$J$5+$J$3*(F59+$J$4*G59))</f>
        <v>116.83653726671207</v>
      </c>
      <c r="J59" s="144">
        <f ca="1">Monthly_prices_forcast_variat!L64-I59</f>
        <v>189.74016373799157</v>
      </c>
      <c r="K59" s="141"/>
    </row>
    <row r="60" spans="1:11">
      <c r="A60" s="131" t="str">
        <f t="shared" si="1"/>
        <v>Q2 2026</v>
      </c>
      <c r="B60" s="40">
        <v>2026</v>
      </c>
      <c r="C60" s="40">
        <v>2</v>
      </c>
      <c r="D60" s="40">
        <v>4</v>
      </c>
      <c r="E60" s="130">
        <f ca="1">IF(Cockpit_Formula_7!$H$3=2,(VLOOKUP(B60,'Generated data'!$A$14:$J$23,2,FALSE)*(1+((RAND()*0.4)-0.2)))*'Generated data'!$B$6,VLOOKUP(B60,'Generated data'!$A$14:$J$23,2,FALSE)*(1+((RAND()*0.4)-0.2)))</f>
        <v>133.33603032257795</v>
      </c>
      <c r="F60" s="229">
        <f ca="1">IF(Cockpit_monthly!$H$3=2,(VLOOKUP(B60,'Generated data'!$A$14:$J$23,3,FALSE)*(1+((RAND()*0.4)-0.2)))*'Generated data'!$B$6,VLOOKUP(B60,'Generated data'!$A$14:$J$23,3,FALSE)*(1+((RAND()*0.4)-0.2)))</f>
        <v>133.60880550185502</v>
      </c>
      <c r="G60" s="229">
        <f ca="1">IF(Cockpit_monthly!$H$3=2,(VLOOKUP(B60,'Generated data'!$A$14:$K$23,11,FALSE)*(1+((RAND()*0.4)-0.2)))*'Generated data'!$B$6,VLOOKUP(B60,'Generated data'!$A$14:$K$23,11,FALSE)*(1+((RAND()*0.4)-0.2)))</f>
        <v>24.366917924319772</v>
      </c>
      <c r="H60" s="153"/>
      <c r="I60" s="212">
        <f ca="1">IF(Cockpit_Formula_7!$H$3=2,$J$2*$J$5+$J$3*(F60+$J$4*G60)*'Generated data'!$B$6,$J$2*$J$5+$J$3*(F60+$J$4*G60))</f>
        <v>126.85358807121882</v>
      </c>
      <c r="J60" s="144">
        <f ca="1">Monthly_prices_forcast_variat!L65-I60</f>
        <v>166.97778757068221</v>
      </c>
      <c r="K60" s="141"/>
    </row>
    <row r="61" spans="1:11">
      <c r="A61" s="131" t="str">
        <f t="shared" si="1"/>
        <v>Q2 2026</v>
      </c>
      <c r="B61" s="40">
        <v>2026</v>
      </c>
      <c r="C61" s="40">
        <v>2</v>
      </c>
      <c r="D61" s="40">
        <v>5</v>
      </c>
      <c r="E61" s="130">
        <f ca="1">IF(Cockpit_Formula_7!$H$3=2,(VLOOKUP(B61,'Generated data'!$A$14:$J$23,2,FALSE)*(1+((RAND()*0.4)-0.2)))*'Generated data'!$B$6,VLOOKUP(B61,'Generated data'!$A$14:$J$23,2,FALSE)*(1+((RAND()*0.4)-0.2)))</f>
        <v>157.07024643332753</v>
      </c>
      <c r="F61" s="229">
        <f ca="1">IF(Cockpit_monthly!$H$3=2,(VLOOKUP(B61,'Generated data'!$A$14:$J$23,3,FALSE)*(1+((RAND()*0.4)-0.2)))*'Generated data'!$B$6,VLOOKUP(B61,'Generated data'!$A$14:$J$23,3,FALSE)*(1+((RAND()*0.4)-0.2)))</f>
        <v>123.80670965821787</v>
      </c>
      <c r="G61" s="229">
        <f ca="1">IF(Cockpit_monthly!$H$3=2,(VLOOKUP(B61,'Generated data'!$A$14:$K$23,11,FALSE)*(1+((RAND()*0.4)-0.2)))*'Generated data'!$B$6,VLOOKUP(B61,'Generated data'!$A$14:$K$23,11,FALSE)*(1+((RAND()*0.4)-0.2)))</f>
        <v>21.472657303371417</v>
      </c>
      <c r="H61" s="153"/>
      <c r="I61" s="212">
        <f ca="1">IF(Cockpit_Formula_7!$H$3=2,$J$2*$J$5+$J$3*(F61+$J$4*G61)*'Generated data'!$B$6,$J$2*$J$5+$J$3*(F61+$J$4*G61))</f>
        <v>123.11644680280116</v>
      </c>
      <c r="J61" s="144">
        <f ca="1">Monthly_prices_forcast_variat!L66-I61</f>
        <v>193.01042292632954</v>
      </c>
      <c r="K61" s="141"/>
    </row>
    <row r="62" spans="1:11">
      <c r="A62" s="131" t="str">
        <f t="shared" si="1"/>
        <v>Q2 2026</v>
      </c>
      <c r="B62" s="40">
        <v>2026</v>
      </c>
      <c r="C62" s="40">
        <v>2</v>
      </c>
      <c r="D62" s="40">
        <v>6</v>
      </c>
      <c r="E62" s="130">
        <f ca="1">IF(Cockpit_Formula_7!$H$3=2,(VLOOKUP(B62,'Generated data'!$A$14:$J$23,2,FALSE)*(1+((RAND()*0.4)-0.2)))*'Generated data'!$B$6,VLOOKUP(B62,'Generated data'!$A$14:$J$23,2,FALSE)*(1+((RAND()*0.4)-0.2)))</f>
        <v>148.66205290674779</v>
      </c>
      <c r="F62" s="229">
        <f ca="1">IF(Cockpit_monthly!$H$3=2,(VLOOKUP(B62,'Generated data'!$A$14:$J$23,3,FALSE)*(1+((RAND()*0.4)-0.2)))*'Generated data'!$B$6,VLOOKUP(B62,'Generated data'!$A$14:$J$23,3,FALSE)*(1+((RAND()*0.4)-0.2)))</f>
        <v>107.11935933470865</v>
      </c>
      <c r="G62" s="229">
        <f ca="1">IF(Cockpit_monthly!$H$3=2,(VLOOKUP(B62,'Generated data'!$A$14:$K$23,11,FALSE)*(1+((RAND()*0.4)-0.2)))*'Generated data'!$B$6,VLOOKUP(B62,'Generated data'!$A$14:$K$23,11,FALSE)*(1+((RAND()*0.4)-0.2)))</f>
        <v>17.890004806484274</v>
      </c>
      <c r="H62" s="153"/>
      <c r="I62" s="212">
        <f ca="1">IF(Cockpit_Formula_7!$H$3=2,$J$2*$J$5+$J$3*(F62+$J$4*G62)*'Generated data'!$B$6,$J$2*$J$5+$J$3*(F62+$J$4*G62))</f>
        <v>116.85104970656198</v>
      </c>
      <c r="J62" s="144">
        <f ca="1">Monthly_prices_forcast_variat!L67-I62</f>
        <v>205.52346302065604</v>
      </c>
      <c r="K62" s="141"/>
    </row>
    <row r="63" spans="1:11">
      <c r="A63" s="131" t="str">
        <f t="shared" si="1"/>
        <v>Q3 2026</v>
      </c>
      <c r="B63" s="40">
        <v>2026</v>
      </c>
      <c r="C63" s="40">
        <v>3</v>
      </c>
      <c r="D63" s="40">
        <v>7</v>
      </c>
      <c r="E63" s="130">
        <f ca="1">IF(Cockpit_Formula_7!$H$3=2,(VLOOKUP(B63,'Generated data'!$A$14:$J$23,2,FALSE)*(1+((RAND()*0.4)-0.2)))*'Generated data'!$B$6,VLOOKUP(B63,'Generated data'!$A$14:$J$23,2,FALSE)*(1+((RAND()*0.4)-0.2)))</f>
        <v>138.98655838668509</v>
      </c>
      <c r="F63" s="229">
        <f ca="1">IF(Cockpit_monthly!$H$3=2,(VLOOKUP(B63,'Generated data'!$A$14:$J$23,3,FALSE)*(1+((RAND()*0.4)-0.2)))*'Generated data'!$B$6,VLOOKUP(B63,'Generated data'!$A$14:$J$23,3,FALSE)*(1+((RAND()*0.4)-0.2)))</f>
        <v>120.93404841559105</v>
      </c>
      <c r="G63" s="229">
        <f ca="1">IF(Cockpit_monthly!$H$3=2,(VLOOKUP(B63,'Generated data'!$A$14:$K$23,11,FALSE)*(1+((RAND()*0.4)-0.2)))*'Generated data'!$B$6,VLOOKUP(B63,'Generated data'!$A$14:$K$23,11,FALSE)*(1+((RAND()*0.4)-0.2)))</f>
        <v>23.868204809395298</v>
      </c>
      <c r="H63" s="153"/>
      <c r="I63" s="212">
        <f ca="1">IF(Cockpit_Formula_7!$H$3=2,$J$2*$J$5+$J$3*(F63+$J$4*G63)*'Generated data'!$B$6,$J$2*$J$5+$J$3*(F63+$J$4*G63))</f>
        <v>122.25476817588924</v>
      </c>
      <c r="J63" s="144">
        <f ca="1">Monthly_prices_forcast_variat!L68-I63</f>
        <v>212.47484711632234</v>
      </c>
      <c r="K63" s="141"/>
    </row>
    <row r="64" spans="1:11">
      <c r="A64" s="131" t="str">
        <f t="shared" si="1"/>
        <v>Q3 2026</v>
      </c>
      <c r="B64" s="40">
        <v>2026</v>
      </c>
      <c r="C64" s="40">
        <v>3</v>
      </c>
      <c r="D64" s="40">
        <v>8</v>
      </c>
      <c r="E64" s="130">
        <f ca="1">IF(Cockpit_Formula_7!$H$3=2,(VLOOKUP(B64,'Generated data'!$A$14:$J$23,2,FALSE)*(1+((RAND()*0.4)-0.2)))*'Generated data'!$B$6,VLOOKUP(B64,'Generated data'!$A$14:$J$23,2,FALSE)*(1+((RAND()*0.4)-0.2)))</f>
        <v>183.32685564425211</v>
      </c>
      <c r="F64" s="229">
        <f ca="1">IF(Cockpit_monthly!$H$3=2,(VLOOKUP(B64,'Generated data'!$A$14:$J$23,3,FALSE)*(1+((RAND()*0.4)-0.2)))*'Generated data'!$B$6,VLOOKUP(B64,'Generated data'!$A$14:$J$23,3,FALSE)*(1+((RAND()*0.4)-0.2)))</f>
        <v>111.42609116776643</v>
      </c>
      <c r="G64" s="229">
        <f ca="1">IF(Cockpit_monthly!$H$3=2,(VLOOKUP(B64,'Generated data'!$A$14:$K$23,11,FALSE)*(1+((RAND()*0.4)-0.2)))*'Generated data'!$B$6,VLOOKUP(B64,'Generated data'!$A$14:$K$23,11,FALSE)*(1+((RAND()*0.4)-0.2)))</f>
        <v>19.370927011986982</v>
      </c>
      <c r="H64" s="153"/>
      <c r="I64" s="212">
        <f ca="1">IF(Cockpit_Formula_7!$H$3=2,$J$2*$J$5+$J$3*(F64+$J$4*G64)*'Generated data'!$B$6,$J$2*$J$5+$J$3*(F64+$J$4*G64))</f>
        <v>118.50809956525899</v>
      </c>
      <c r="J64" s="144">
        <f ca="1">Monthly_prices_forcast_variat!L69-I64</f>
        <v>216.13199911149127</v>
      </c>
      <c r="K64" s="141"/>
    </row>
    <row r="65" spans="1:11">
      <c r="A65" s="131" t="str">
        <f t="shared" si="1"/>
        <v>Q3 2026</v>
      </c>
      <c r="B65" s="40">
        <v>2026</v>
      </c>
      <c r="C65" s="40">
        <v>3</v>
      </c>
      <c r="D65" s="40">
        <v>9</v>
      </c>
      <c r="E65" s="130">
        <f ca="1">IF(Cockpit_Formula_7!$H$3=2,(VLOOKUP(B65,'Generated data'!$A$14:$J$23,2,FALSE)*(1+((RAND()*0.4)-0.2)))*'Generated data'!$B$6,VLOOKUP(B65,'Generated data'!$A$14:$J$23,2,FALSE)*(1+((RAND()*0.4)-0.2)))</f>
        <v>191.41020323119184</v>
      </c>
      <c r="F65" s="229">
        <f ca="1">IF(Cockpit_monthly!$H$3=2,(VLOOKUP(B65,'Generated data'!$A$14:$J$23,3,FALSE)*(1+((RAND()*0.4)-0.2)))*'Generated data'!$B$6,VLOOKUP(B65,'Generated data'!$A$14:$J$23,3,FALSE)*(1+((RAND()*0.4)-0.2)))</f>
        <v>110.66836025576252</v>
      </c>
      <c r="G65" s="229">
        <f ca="1">IF(Cockpit_monthly!$H$3=2,(VLOOKUP(B65,'Generated data'!$A$14:$K$23,11,FALSE)*(1+((RAND()*0.4)-0.2)))*'Generated data'!$B$6,VLOOKUP(B65,'Generated data'!$A$14:$K$23,11,FALSE)*(1+((RAND()*0.4)-0.2)))</f>
        <v>24.125574897912465</v>
      </c>
      <c r="H65" s="153"/>
      <c r="I65" s="212">
        <f ca="1">IF(Cockpit_Formula_7!$H$3=2,$J$2*$J$5+$J$3*(F65+$J$4*G65)*'Generated data'!$B$6,$J$2*$J$5+$J$3*(F65+$J$4*G65))</f>
        <v>118.57765108472421</v>
      </c>
      <c r="J65" s="144">
        <f ca="1">Monthly_prices_forcast_variat!L70-I65</f>
        <v>200.90290407707386</v>
      </c>
      <c r="K65" s="141"/>
    </row>
    <row r="66" spans="1:11">
      <c r="A66" s="131" t="str">
        <f t="shared" si="1"/>
        <v>Q4 2026</v>
      </c>
      <c r="B66" s="40">
        <v>2026</v>
      </c>
      <c r="C66" s="40">
        <v>4</v>
      </c>
      <c r="D66" s="40">
        <v>10</v>
      </c>
      <c r="E66" s="130">
        <f ca="1">IF(Cockpit_Formula_7!$H$3=2,(VLOOKUP(B66,'Generated data'!$A$14:$J$23,2,FALSE)*(1+((RAND()*0.4)-0.2)))*'Generated data'!$B$6,VLOOKUP(B66,'Generated data'!$A$14:$J$23,2,FALSE)*(1+((RAND()*0.4)-0.2)))</f>
        <v>136.21168730259396</v>
      </c>
      <c r="F66" s="229">
        <f ca="1">IF(Cockpit_monthly!$H$3=2,(VLOOKUP(B66,'Generated data'!$A$14:$J$23,3,FALSE)*(1+((RAND()*0.4)-0.2)))*'Generated data'!$B$6,VLOOKUP(B66,'Generated data'!$A$14:$J$23,3,FALSE)*(1+((RAND()*0.4)-0.2)))</f>
        <v>128.50642175344711</v>
      </c>
      <c r="G66" s="229">
        <f ca="1">IF(Cockpit_monthly!$H$3=2,(VLOOKUP(B66,'Generated data'!$A$14:$K$23,11,FALSE)*(1+((RAND()*0.4)-0.2)))*'Generated data'!$B$6,VLOOKUP(B66,'Generated data'!$A$14:$K$23,11,FALSE)*(1+((RAND()*0.4)-0.2)))</f>
        <v>17.97525859300827</v>
      </c>
      <c r="H66" s="153"/>
      <c r="I66" s="212">
        <f ca="1">IF(Cockpit_Formula_7!$H$3=2,$J$2*$J$5+$J$3*(F66+$J$4*G66)*'Generated data'!$B$6,$J$2*$J$5+$J$3*(F66+$J$4*G66))</f>
        <v>124.55653044993755</v>
      </c>
      <c r="J66" s="144">
        <f ca="1">Monthly_prices_forcast_variat!L71-I66</f>
        <v>184.65114371078363</v>
      </c>
      <c r="K66" s="141"/>
    </row>
    <row r="67" spans="1:11">
      <c r="A67" s="131" t="str">
        <f t="shared" si="1"/>
        <v>Q4 2026</v>
      </c>
      <c r="B67" s="40">
        <v>2026</v>
      </c>
      <c r="C67" s="40">
        <v>4</v>
      </c>
      <c r="D67" s="40">
        <v>11</v>
      </c>
      <c r="E67" s="130">
        <f ca="1">IF(Cockpit_Formula_7!$H$3=2,(VLOOKUP(B67,'Generated data'!$A$14:$J$23,2,FALSE)*(1+((RAND()*0.4)-0.2)))*'Generated data'!$B$6,VLOOKUP(B67,'Generated data'!$A$14:$J$23,2,FALSE)*(1+((RAND()*0.4)-0.2)))</f>
        <v>143.18401124815682</v>
      </c>
      <c r="F67" s="229">
        <f ca="1">IF(Cockpit_monthly!$H$3=2,(VLOOKUP(B67,'Generated data'!$A$14:$J$23,3,FALSE)*(1+((RAND()*0.4)-0.2)))*'Generated data'!$B$6,VLOOKUP(B67,'Generated data'!$A$14:$J$23,3,FALSE)*(1+((RAND()*0.4)-0.2)))</f>
        <v>117.53969565532118</v>
      </c>
      <c r="G67" s="229">
        <f ca="1">IF(Cockpit_monthly!$H$3=2,(VLOOKUP(B67,'Generated data'!$A$14:$K$23,11,FALSE)*(1+((RAND()*0.4)-0.2)))*'Generated data'!$B$6,VLOOKUP(B67,'Generated data'!$A$14:$K$23,11,FALSE)*(1+((RAND()*0.4)-0.2)))</f>
        <v>22.016213189729473</v>
      </c>
      <c r="H67" s="153"/>
      <c r="I67" s="212">
        <f ca="1">IF(Cockpit_Formula_7!$H$3=2,$J$2*$J$5+$J$3*(F67+$J$4*G67)*'Generated data'!$B$6,$J$2*$J$5+$J$3*(F67+$J$4*G67))</f>
        <v>120.89945778557615</v>
      </c>
      <c r="J67" s="144">
        <f ca="1">Monthly_prices_forcast_variat!L72-I67</f>
        <v>187.36688483071833</v>
      </c>
      <c r="K67" s="141"/>
    </row>
    <row r="68" spans="1:11">
      <c r="A68" s="131" t="str">
        <f t="shared" si="1"/>
        <v>Q4 2026</v>
      </c>
      <c r="B68" s="40">
        <v>2026</v>
      </c>
      <c r="C68" s="40">
        <v>4</v>
      </c>
      <c r="D68" s="40">
        <v>12</v>
      </c>
      <c r="E68" s="130">
        <f ca="1">IF(Cockpit_Formula_7!$H$3=2,(VLOOKUP(B68,'Generated data'!$A$14:$J$23,2,FALSE)*(1+((RAND()*0.4)-0.2)))*'Generated data'!$B$6,VLOOKUP(B68,'Generated data'!$A$14:$J$23,2,FALSE)*(1+((RAND()*0.4)-0.2)))</f>
        <v>192.50941171049826</v>
      </c>
      <c r="F68" s="229">
        <f ca="1">IF(Cockpit_monthly!$H$3=2,(VLOOKUP(B68,'Generated data'!$A$14:$J$23,3,FALSE)*(1+((RAND()*0.4)-0.2)))*'Generated data'!$B$6,VLOOKUP(B68,'Generated data'!$A$14:$J$23,3,FALSE)*(1+((RAND()*0.4)-0.2)))</f>
        <v>128.02931331402993</v>
      </c>
      <c r="G68" s="229">
        <f ca="1">IF(Cockpit_monthly!$H$3=2,(VLOOKUP(B68,'Generated data'!$A$14:$K$23,11,FALSE)*(1+((RAND()*0.4)-0.2)))*'Generated data'!$B$6,VLOOKUP(B68,'Generated data'!$A$14:$K$23,11,FALSE)*(1+((RAND()*0.4)-0.2)))</f>
        <v>17.184769659705172</v>
      </c>
      <c r="H68" s="153"/>
      <c r="I68" s="212">
        <f ca="1">IF(Cockpit_Formula_7!$H$3=2,$J$2*$J$5+$J$3*(F68+$J$4*G68)*'Generated data'!$B$6,$J$2*$J$5+$J$3*(F68+$J$4*G68))</f>
        <v>124.32785620854955</v>
      </c>
      <c r="J68" s="144">
        <f ca="1">Monthly_prices_forcast_variat!L73-I68</f>
        <v>163.91100557477003</v>
      </c>
      <c r="K68" s="141"/>
    </row>
    <row r="69" spans="1:11">
      <c r="A69" s="131" t="str">
        <f t="shared" si="1"/>
        <v>Q1 2027</v>
      </c>
      <c r="B69" s="40">
        <v>2027</v>
      </c>
      <c r="C69" s="40">
        <v>1</v>
      </c>
      <c r="D69" s="40">
        <v>1</v>
      </c>
      <c r="E69" s="130">
        <f ca="1">IF(Cockpit_Formula_7!$H$3=2,(VLOOKUP(B69,'Generated data'!$A$14:$J$23,2,FALSE)*(1+((RAND()*0.4)-0.2)))*'Generated data'!$B$6,VLOOKUP(B69,'Generated data'!$A$14:$J$23,2,FALSE)*(1+((RAND()*0.4)-0.2)))</f>
        <v>138.94347038078172</v>
      </c>
      <c r="F69" s="229">
        <f ca="1">IF(Cockpit_monthly!$H$3=2,(VLOOKUP(B69,'Generated data'!$A$14:$J$23,3,FALSE)*(1+((RAND()*0.4)-0.2)))*'Generated data'!$B$6,VLOOKUP(B69,'Generated data'!$A$14:$J$23,3,FALSE)*(1+((RAND()*0.4)-0.2)))</f>
        <v>96.239907441639488</v>
      </c>
      <c r="G69" s="229">
        <f ca="1">IF(Cockpit_monthly!$H$3=2,(VLOOKUP(B69,'Generated data'!$A$14:$K$23,11,FALSE)*(1+((RAND()*0.4)-0.2)))*'Generated data'!$B$6,VLOOKUP(B69,'Generated data'!$A$14:$K$23,11,FALSE)*(1+((RAND()*0.4)-0.2)))</f>
        <v>20.96370097385493</v>
      </c>
      <c r="H69" s="153"/>
      <c r="I69" s="212">
        <f ca="1">IF(Cockpit_Formula_7!$H$3=2,$J$2*$J$5+$J$3*(F69+$J$4*G69)*'Generated data'!$B$6,$J$2*$J$5+$J$3*(F69+$J$4*G69))</f>
        <v>113.15575314910777</v>
      </c>
      <c r="J69" s="144">
        <f ca="1">Monthly_prices_forcast_variat!L74-I69</f>
        <v>191.14905369831078</v>
      </c>
      <c r="K69" s="141"/>
    </row>
    <row r="70" spans="1:11">
      <c r="A70" s="131" t="str">
        <f t="shared" si="1"/>
        <v>Q1 2027</v>
      </c>
      <c r="B70" s="40">
        <v>2027</v>
      </c>
      <c r="C70" s="40">
        <v>1</v>
      </c>
      <c r="D70" s="40">
        <v>2</v>
      </c>
      <c r="E70" s="130">
        <f ca="1">IF(Cockpit_Formula_7!$H$3=2,(VLOOKUP(B70,'Generated data'!$A$14:$J$23,2,FALSE)*(1+((RAND()*0.4)-0.2)))*'Generated data'!$B$6,VLOOKUP(B70,'Generated data'!$A$14:$J$23,2,FALSE)*(1+((RAND()*0.4)-0.2)))</f>
        <v>136.5086485858107</v>
      </c>
      <c r="F70" s="229">
        <f ca="1">IF(Cockpit_monthly!$H$3=2,(VLOOKUP(B70,'Generated data'!$A$14:$J$23,3,FALSE)*(1+((RAND()*0.4)-0.2)))*'Generated data'!$B$6,VLOOKUP(B70,'Generated data'!$A$14:$J$23,3,FALSE)*(1+((RAND()*0.4)-0.2)))</f>
        <v>107.91653608307604</v>
      </c>
      <c r="G70" s="229">
        <f ca="1">IF(Cockpit_monthly!$H$3=2,(VLOOKUP(B70,'Generated data'!$A$14:$K$23,11,FALSE)*(1+((RAND()*0.4)-0.2)))*'Generated data'!$B$6,VLOOKUP(B70,'Generated data'!$A$14:$K$23,11,FALSE)*(1+((RAND()*0.4)-0.2)))</f>
        <v>20.284353833449192</v>
      </c>
      <c r="H70" s="153"/>
      <c r="I70" s="212">
        <f ca="1">IF(Cockpit_Formula_7!$H$3=2,$J$2*$J$5+$J$3*(F70+$J$4*G70)*'Generated data'!$B$6,$J$2*$J$5+$J$3*(F70+$J$4*G70))</f>
        <v>117.31042646591573</v>
      </c>
      <c r="J70" s="144">
        <f ca="1">Monthly_prices_forcast_variat!L75-I70</f>
        <v>184.1802442642246</v>
      </c>
      <c r="K70" s="141"/>
    </row>
    <row r="71" spans="1:11">
      <c r="A71" s="131" t="str">
        <f t="shared" si="1"/>
        <v>Q1 2027</v>
      </c>
      <c r="B71" s="40">
        <v>2027</v>
      </c>
      <c r="C71" s="40">
        <v>1</v>
      </c>
      <c r="D71" s="40">
        <v>3</v>
      </c>
      <c r="E71" s="130">
        <f ca="1">IF(Cockpit_Formula_7!$H$3=2,(VLOOKUP(B71,'Generated data'!$A$14:$J$23,2,FALSE)*(1+((RAND()*0.4)-0.2)))*'Generated data'!$B$6,VLOOKUP(B71,'Generated data'!$A$14:$J$23,2,FALSE)*(1+((RAND()*0.4)-0.2)))</f>
        <v>143.45413325987849</v>
      </c>
      <c r="F71" s="229">
        <f ca="1">IF(Cockpit_monthly!$H$3=2,(VLOOKUP(B71,'Generated data'!$A$14:$J$23,3,FALSE)*(1+((RAND()*0.4)-0.2)))*'Generated data'!$B$6,VLOOKUP(B71,'Generated data'!$A$14:$J$23,3,FALSE)*(1+((RAND()*0.4)-0.2)))</f>
        <v>90.36215366544748</v>
      </c>
      <c r="G71" s="229">
        <f ca="1">IF(Cockpit_monthly!$H$3=2,(VLOOKUP(B71,'Generated data'!$A$14:$K$23,11,FALSE)*(1+((RAND()*0.4)-0.2)))*'Generated data'!$B$6,VLOOKUP(B71,'Generated data'!$A$14:$K$23,11,FALSE)*(1+((RAND()*0.4)-0.2)))</f>
        <v>22.774546067684991</v>
      </c>
      <c r="H71" s="153"/>
      <c r="I71" s="212">
        <f ca="1">IF(Cockpit_Formula_7!$H$3=2,$J$2*$J$5+$J$3*(F71+$J$4*G71)*'Generated data'!$B$6,$J$2*$J$5+$J$3*(F71+$J$4*G71))</f>
        <v>111.17014263643441</v>
      </c>
      <c r="J71" s="144">
        <f ca="1">Monthly_prices_forcast_variat!L76-I71</f>
        <v>211.79477755295042</v>
      </c>
      <c r="K71" s="141"/>
    </row>
    <row r="72" spans="1:11">
      <c r="A72" s="131" t="str">
        <f t="shared" si="1"/>
        <v>Q2 2027</v>
      </c>
      <c r="B72" s="40">
        <v>2027</v>
      </c>
      <c r="C72" s="40">
        <v>2</v>
      </c>
      <c r="D72" s="40">
        <v>4</v>
      </c>
      <c r="E72" s="130">
        <f ca="1">IF(Cockpit_Formula_7!$H$3=2,(VLOOKUP(B72,'Generated data'!$A$14:$J$23,2,FALSE)*(1+((RAND()*0.4)-0.2)))*'Generated data'!$B$6,VLOOKUP(B72,'Generated data'!$A$14:$J$23,2,FALSE)*(1+((RAND()*0.4)-0.2)))</f>
        <v>154.43759696553877</v>
      </c>
      <c r="F72" s="229">
        <f ca="1">IF(Cockpit_monthly!$H$3=2,(VLOOKUP(B72,'Generated data'!$A$14:$J$23,3,FALSE)*(1+((RAND()*0.4)-0.2)))*'Generated data'!$B$6,VLOOKUP(B72,'Generated data'!$A$14:$J$23,3,FALSE)*(1+((RAND()*0.4)-0.2)))</f>
        <v>106.70141453191677</v>
      </c>
      <c r="G72" s="229">
        <f ca="1">IF(Cockpit_monthly!$H$3=2,(VLOOKUP(B72,'Generated data'!$A$14:$K$23,11,FALSE)*(1+((RAND()*0.4)-0.2)))*'Generated data'!$B$6,VLOOKUP(B72,'Generated data'!$A$14:$K$23,11,FALSE)*(1+((RAND()*0.4)-0.2)))</f>
        <v>20.662393341679667</v>
      </c>
      <c r="H72" s="153"/>
      <c r="I72" s="212">
        <f ca="1">IF(Cockpit_Formula_7!$H$3=2,$J$2*$J$5+$J$3*(F72+$J$4*G72)*'Generated data'!$B$6,$J$2*$J$5+$J$3*(F72+$J$4*G72))</f>
        <v>116.90020155209098</v>
      </c>
      <c r="J72" s="144">
        <f ca="1">Monthly_prices_forcast_variat!L77-I72</f>
        <v>172.02692544639083</v>
      </c>
      <c r="K72" s="141"/>
    </row>
    <row r="73" spans="1:11">
      <c r="A73" s="131" t="str">
        <f t="shared" si="1"/>
        <v>Q2 2027</v>
      </c>
      <c r="B73" s="40">
        <v>2027</v>
      </c>
      <c r="C73" s="40">
        <v>2</v>
      </c>
      <c r="D73" s="40">
        <v>5</v>
      </c>
      <c r="E73" s="130">
        <f ca="1">IF(Cockpit_Formula_7!$H$3=2,(VLOOKUP(B73,'Generated data'!$A$14:$J$23,2,FALSE)*(1+((RAND()*0.4)-0.2)))*'Generated data'!$B$6,VLOOKUP(B73,'Generated data'!$A$14:$J$23,2,FALSE)*(1+((RAND()*0.4)-0.2)))</f>
        <v>148.55964836063359</v>
      </c>
      <c r="F73" s="229">
        <f ca="1">IF(Cockpit_monthly!$H$3=2,(VLOOKUP(B73,'Generated data'!$A$14:$J$23,3,FALSE)*(1+((RAND()*0.4)-0.2)))*'Generated data'!$B$6,VLOOKUP(B73,'Generated data'!$A$14:$J$23,3,FALSE)*(1+((RAND()*0.4)-0.2)))</f>
        <v>116.71238916987571</v>
      </c>
      <c r="G73" s="229">
        <f ca="1">IF(Cockpit_monthly!$H$3=2,(VLOOKUP(B73,'Generated data'!$A$14:$K$23,11,FALSE)*(1+((RAND()*0.4)-0.2)))*'Generated data'!$B$6,VLOOKUP(B73,'Generated data'!$A$14:$K$23,11,FALSE)*(1+((RAND()*0.4)-0.2)))</f>
        <v>21.690672888669919</v>
      </c>
      <c r="H73" s="153"/>
      <c r="I73" s="212">
        <f ca="1">IF(Cockpit_Formula_7!$H$3=2,$J$2*$J$5+$J$3*(F73+$J$4*G73)*'Generated data'!$B$6,$J$2*$J$5+$J$3*(F73+$J$4*G73))</f>
        <v>120.57818854913948</v>
      </c>
      <c r="J73" s="144">
        <f ca="1">Monthly_prices_forcast_variat!L78-I73</f>
        <v>151.48905970374324</v>
      </c>
      <c r="K73" s="141"/>
    </row>
    <row r="74" spans="1:11">
      <c r="A74" s="131" t="str">
        <f t="shared" si="1"/>
        <v>Q2 2027</v>
      </c>
      <c r="B74" s="40">
        <v>2027</v>
      </c>
      <c r="C74" s="40">
        <v>2</v>
      </c>
      <c r="D74" s="40">
        <v>6</v>
      </c>
      <c r="E74" s="130">
        <f ca="1">IF(Cockpit_Formula_7!$H$3=2,(VLOOKUP(B74,'Generated data'!$A$14:$J$23,2,FALSE)*(1+((RAND()*0.4)-0.2)))*'Generated data'!$B$6,VLOOKUP(B74,'Generated data'!$A$14:$J$23,2,FALSE)*(1+((RAND()*0.4)-0.2)))</f>
        <v>136.3183733234801</v>
      </c>
      <c r="F74" s="229">
        <f ca="1">IF(Cockpit_monthly!$H$3=2,(VLOOKUP(B74,'Generated data'!$A$14:$J$23,3,FALSE)*(1+((RAND()*0.4)-0.2)))*'Generated data'!$B$6,VLOOKUP(B74,'Generated data'!$A$14:$J$23,3,FALSE)*(1+((RAND()*0.4)-0.2)))</f>
        <v>108.28112627888356</v>
      </c>
      <c r="G74" s="229">
        <f ca="1">IF(Cockpit_monthly!$H$3=2,(VLOOKUP(B74,'Generated data'!$A$14:$K$23,11,FALSE)*(1+((RAND()*0.4)-0.2)))*'Generated data'!$B$6,VLOOKUP(B74,'Generated data'!$A$14:$K$23,11,FALSE)*(1+((RAND()*0.4)-0.2)))</f>
        <v>21.199899167300011</v>
      </c>
      <c r="H74" s="153"/>
      <c r="I74" s="212">
        <f ca="1">IF(Cockpit_Formula_7!$H$3=2,$J$2*$J$5+$J$3*(F74+$J$4*G74)*'Generated data'!$B$6,$J$2*$J$5+$J$3*(F74+$J$4*G74))</f>
        <v>117.50759820044368</v>
      </c>
      <c r="J74" s="144">
        <f ca="1">Monthly_prices_forcast_variat!L79-I74</f>
        <v>129.40712819482584</v>
      </c>
      <c r="K74" s="141"/>
    </row>
    <row r="75" spans="1:11">
      <c r="A75" s="131" t="str">
        <f t="shared" si="1"/>
        <v>Q3 2027</v>
      </c>
      <c r="B75" s="40">
        <v>2027</v>
      </c>
      <c r="C75" s="40">
        <v>3</v>
      </c>
      <c r="D75" s="40">
        <v>7</v>
      </c>
      <c r="E75" s="130">
        <f ca="1">IF(Cockpit_Formula_7!$H$3=2,(VLOOKUP(B75,'Generated data'!$A$14:$J$23,2,FALSE)*(1+((RAND()*0.4)-0.2)))*'Generated data'!$B$6,VLOOKUP(B75,'Generated data'!$A$14:$J$23,2,FALSE)*(1+((RAND()*0.4)-0.2)))</f>
        <v>163.19975759146399</v>
      </c>
      <c r="F75" s="229">
        <f ca="1">IF(Cockpit_monthly!$H$3=2,(VLOOKUP(B75,'Generated data'!$A$14:$J$23,3,FALSE)*(1+((RAND()*0.4)-0.2)))*'Generated data'!$B$6,VLOOKUP(B75,'Generated data'!$A$14:$J$23,3,FALSE)*(1+((RAND()*0.4)-0.2)))</f>
        <v>105.5707058913051</v>
      </c>
      <c r="G75" s="229">
        <f ca="1">IF(Cockpit_monthly!$H$3=2,(VLOOKUP(B75,'Generated data'!$A$14:$K$23,11,FALSE)*(1+((RAND()*0.4)-0.2)))*'Generated data'!$B$6,VLOOKUP(B75,'Generated data'!$A$14:$K$23,11,FALSE)*(1+((RAND()*0.4)-0.2)))</f>
        <v>21.404974410318896</v>
      </c>
      <c r="H75" s="153"/>
      <c r="I75" s="212">
        <f ca="1">IF(Cockpit_Formula_7!$H$3=2,$J$2*$J$5+$J$3*(F75+$J$4*G75)*'Generated data'!$B$6,$J$2*$J$5+$J$3*(F75+$J$4*G75))</f>
        <v>116.54661227841279</v>
      </c>
      <c r="J75" s="144">
        <f ca="1">Monthly_prices_forcast_variat!L80-I75</f>
        <v>151.38128604551275</v>
      </c>
      <c r="K75" s="141"/>
    </row>
    <row r="76" spans="1:11">
      <c r="A76" s="131" t="str">
        <f t="shared" si="1"/>
        <v>Q3 2027</v>
      </c>
      <c r="B76" s="40">
        <v>2027</v>
      </c>
      <c r="C76" s="40">
        <v>3</v>
      </c>
      <c r="D76" s="40">
        <v>8</v>
      </c>
      <c r="E76" s="130">
        <f ca="1">IF(Cockpit_Formula_7!$H$3=2,(VLOOKUP(B76,'Generated data'!$A$14:$J$23,2,FALSE)*(1+((RAND()*0.4)-0.2)))*'Generated data'!$B$6,VLOOKUP(B76,'Generated data'!$A$14:$J$23,2,FALSE)*(1+((RAND()*0.4)-0.2)))</f>
        <v>125.49663337258184</v>
      </c>
      <c r="F76" s="229">
        <f ca="1">IF(Cockpit_monthly!$H$3=2,(VLOOKUP(B76,'Generated data'!$A$14:$J$23,3,FALSE)*(1+((RAND()*0.4)-0.2)))*'Generated data'!$B$6,VLOOKUP(B76,'Generated data'!$A$14:$J$23,3,FALSE)*(1+((RAND()*0.4)-0.2)))</f>
        <v>127.0180911835201</v>
      </c>
      <c r="G76" s="229">
        <f ca="1">IF(Cockpit_monthly!$H$3=2,(VLOOKUP(B76,'Generated data'!$A$14:$K$23,11,FALSE)*(1+((RAND()*0.4)-0.2)))*'Generated data'!$B$6,VLOOKUP(B76,'Generated data'!$A$14:$K$23,11,FALSE)*(1+((RAND()*0.4)-0.2)))</f>
        <v>21.878124688666801</v>
      </c>
      <c r="H76" s="153"/>
      <c r="I76" s="212">
        <f ca="1">IF(Cockpit_Formula_7!$H$3=2,$J$2*$J$5+$J$3*(F76+$J$4*G76)*'Generated data'!$B$6,$J$2*$J$5+$J$3*(F76+$J$4*G76))</f>
        <v>124.30173780365124</v>
      </c>
      <c r="J76" s="144">
        <f ca="1">Monthly_prices_forcast_variat!L81-I76</f>
        <v>138.36956158517751</v>
      </c>
      <c r="K76" s="141"/>
    </row>
    <row r="77" spans="1:11">
      <c r="A77" s="131" t="str">
        <f t="shared" si="1"/>
        <v>Q3 2027</v>
      </c>
      <c r="B77" s="40">
        <v>2027</v>
      </c>
      <c r="C77" s="40">
        <v>3</v>
      </c>
      <c r="D77" s="40">
        <v>9</v>
      </c>
      <c r="E77" s="130">
        <f ca="1">IF(Cockpit_Formula_7!$H$3=2,(VLOOKUP(B77,'Generated data'!$A$14:$J$23,2,FALSE)*(1+((RAND()*0.4)-0.2)))*'Generated data'!$B$6,VLOOKUP(B77,'Generated data'!$A$14:$J$23,2,FALSE)*(1+((RAND()*0.4)-0.2)))</f>
        <v>172.63017040575389</v>
      </c>
      <c r="F77" s="229">
        <f ca="1">IF(Cockpit_monthly!$H$3=2,(VLOOKUP(B77,'Generated data'!$A$14:$J$23,3,FALSE)*(1+((RAND()*0.4)-0.2)))*'Generated data'!$B$6,VLOOKUP(B77,'Generated data'!$A$14:$J$23,3,FALSE)*(1+((RAND()*0.4)-0.2)))</f>
        <v>119.64009719601202</v>
      </c>
      <c r="G77" s="229">
        <f ca="1">IF(Cockpit_monthly!$H$3=2,(VLOOKUP(B77,'Generated data'!$A$14:$K$23,11,FALSE)*(1+((RAND()*0.4)-0.2)))*'Generated data'!$B$6,VLOOKUP(B77,'Generated data'!$A$14:$K$23,11,FALSE)*(1+((RAND()*0.4)-0.2)))</f>
        <v>22.460971948654624</v>
      </c>
      <c r="H77" s="153"/>
      <c r="I77" s="212">
        <f ca="1">IF(Cockpit_Formula_7!$H$3=2,$J$2*$J$5+$J$3*(F77+$J$4*G77)*'Generated data'!$B$6,$J$2*$J$5+$J$3*(F77+$J$4*G77))</f>
        <v>121.68762497086746</v>
      </c>
      <c r="J77" s="144">
        <f ca="1">Monthly_prices_forcast_variat!L82-I77</f>
        <v>169.66778874262221</v>
      </c>
      <c r="K77" s="141"/>
    </row>
    <row r="78" spans="1:11">
      <c r="A78" s="131" t="str">
        <f t="shared" si="1"/>
        <v>Q4 2027</v>
      </c>
      <c r="B78" s="40">
        <v>2027</v>
      </c>
      <c r="C78" s="40">
        <v>4</v>
      </c>
      <c r="D78" s="40">
        <v>10</v>
      </c>
      <c r="E78" s="130">
        <f ca="1">IF(Cockpit_Formula_7!$H$3=2,(VLOOKUP(B78,'Generated data'!$A$14:$J$23,2,FALSE)*(1+((RAND()*0.4)-0.2)))*'Generated data'!$B$6,VLOOKUP(B78,'Generated data'!$A$14:$J$23,2,FALSE)*(1+((RAND()*0.4)-0.2)))</f>
        <v>137.53533351347076</v>
      </c>
      <c r="F78" s="229">
        <f ca="1">IF(Cockpit_monthly!$H$3=2,(VLOOKUP(B78,'Generated data'!$A$14:$J$23,3,FALSE)*(1+((RAND()*0.4)-0.2)))*'Generated data'!$B$6,VLOOKUP(B78,'Generated data'!$A$14:$J$23,3,FALSE)*(1+((RAND()*0.4)-0.2)))</f>
        <v>89.339613410258238</v>
      </c>
      <c r="G78" s="229">
        <f ca="1">IF(Cockpit_monthly!$H$3=2,(VLOOKUP(B78,'Generated data'!$A$14:$K$23,11,FALSE)*(1+((RAND()*0.4)-0.2)))*'Generated data'!$B$6,VLOOKUP(B78,'Generated data'!$A$14:$K$23,11,FALSE)*(1+((RAND()*0.4)-0.2)))</f>
        <v>17.767252136931589</v>
      </c>
      <c r="H78" s="153"/>
      <c r="I78" s="212">
        <f ca="1">IF(Cockpit_Formula_7!$H$3=2,$J$2*$J$5+$J$3*(F78+$J$4*G78)*'Generated data'!$B$6,$J$2*$J$5+$J$3*(F78+$J$4*G78))</f>
        <v>110.44150298155205</v>
      </c>
      <c r="J78" s="144">
        <f ca="1">Monthly_prices_forcast_variat!L83-I78</f>
        <v>164.63427986076573</v>
      </c>
      <c r="K78" s="141"/>
    </row>
    <row r="79" spans="1:11">
      <c r="A79" s="131" t="str">
        <f t="shared" si="1"/>
        <v>Q4 2027</v>
      </c>
      <c r="B79" s="40">
        <v>2027</v>
      </c>
      <c r="C79" s="40">
        <v>4</v>
      </c>
      <c r="D79" s="40">
        <v>11</v>
      </c>
      <c r="E79" s="130">
        <f ca="1">IF(Cockpit_Formula_7!$H$3=2,(VLOOKUP(B79,'Generated data'!$A$14:$J$23,2,FALSE)*(1+((RAND()*0.4)-0.2)))*'Generated data'!$B$6,VLOOKUP(B79,'Generated data'!$A$14:$J$23,2,FALSE)*(1+((RAND()*0.4)-0.2)))</f>
        <v>139.66935822792288</v>
      </c>
      <c r="F79" s="229">
        <f ca="1">IF(Cockpit_monthly!$H$3=2,(VLOOKUP(B79,'Generated data'!$A$14:$J$23,3,FALSE)*(1+((RAND()*0.4)-0.2)))*'Generated data'!$B$6,VLOOKUP(B79,'Generated data'!$A$14:$J$23,3,FALSE)*(1+((RAND()*0.4)-0.2)))</f>
        <v>119.2112132061377</v>
      </c>
      <c r="G79" s="229">
        <f ca="1">IF(Cockpit_monthly!$H$3=2,(VLOOKUP(B79,'Generated data'!$A$14:$K$23,11,FALSE)*(1+((RAND()*0.4)-0.2)))*'Generated data'!$B$6,VLOOKUP(B79,'Generated data'!$A$14:$K$23,11,FALSE)*(1+((RAND()*0.4)-0.2)))</f>
        <v>18.634262941810196</v>
      </c>
      <c r="H79" s="153"/>
      <c r="I79" s="212">
        <f ca="1">IF(Cockpit_Formula_7!$H$3=2,$J$2*$J$5+$J$3*(F79+$J$4*G79)*'Generated data'!$B$6,$J$2*$J$5+$J$3*(F79+$J$4*G79))</f>
        <v>121.25770368601991</v>
      </c>
      <c r="J79" s="144">
        <f ca="1">Monthly_prices_forcast_variat!L84-I79</f>
        <v>158.91232472497393</v>
      </c>
      <c r="K79" s="141"/>
    </row>
    <row r="80" spans="1:11">
      <c r="A80" s="131" t="str">
        <f t="shared" si="1"/>
        <v>Q4 2027</v>
      </c>
      <c r="B80" s="40">
        <v>2027</v>
      </c>
      <c r="C80" s="40">
        <v>4</v>
      </c>
      <c r="D80" s="40">
        <v>12</v>
      </c>
      <c r="E80" s="130">
        <f ca="1">IF(Cockpit_Formula_7!$H$3=2,(VLOOKUP(B80,'Generated data'!$A$14:$J$23,2,FALSE)*(1+((RAND()*0.4)-0.2)))*'Generated data'!$B$6,VLOOKUP(B80,'Generated data'!$A$14:$J$23,2,FALSE)*(1+((RAND()*0.4)-0.2)))</f>
        <v>142.83590552883959</v>
      </c>
      <c r="F80" s="229">
        <f ca="1">IF(Cockpit_monthly!$H$3=2,(VLOOKUP(B80,'Generated data'!$A$14:$J$23,3,FALSE)*(1+((RAND()*0.4)-0.2)))*'Generated data'!$B$6,VLOOKUP(B80,'Generated data'!$A$14:$J$23,3,FALSE)*(1+((RAND()*0.4)-0.2)))</f>
        <v>105.19192687579101</v>
      </c>
      <c r="G80" s="229">
        <f ca="1">IF(Cockpit_monthly!$H$3=2,(VLOOKUP(B80,'Generated data'!$A$14:$K$23,11,FALSE)*(1+((RAND()*0.4)-0.2)))*'Generated data'!$B$6,VLOOKUP(B80,'Generated data'!$A$14:$K$23,11,FALSE)*(1+((RAND()*0.4)-0.2)))</f>
        <v>20.416578939852354</v>
      </c>
      <c r="H80" s="153"/>
      <c r="I80" s="212">
        <f ca="1">IF(Cockpit_Formula_7!$H$3=2,$J$2*$J$5+$J$3*(F80+$J$4*G80)*'Generated data'!$B$6,$J$2*$J$5+$J$3*(F80+$J$4*G80))</f>
        <v>116.33908735895413</v>
      </c>
      <c r="J80" s="144">
        <f ca="1">Monthly_prices_forcast_variat!L85-I80</f>
        <v>163.24773690593338</v>
      </c>
      <c r="K80" s="141"/>
    </row>
    <row r="81" spans="1:11">
      <c r="A81" s="131" t="str">
        <f t="shared" si="1"/>
        <v>Q1 2028</v>
      </c>
      <c r="B81" s="40">
        <v>2028</v>
      </c>
      <c r="C81" s="40">
        <v>1</v>
      </c>
      <c r="D81" s="40">
        <v>1</v>
      </c>
      <c r="E81" s="130">
        <f ca="1">IF(Cockpit_Formula_7!$H$3=2,(VLOOKUP(B81,'Generated data'!$A$14:$J$23,2,FALSE)*(1+((RAND()*0.4)-0.2)))*'Generated data'!$B$6,VLOOKUP(B81,'Generated data'!$A$14:$J$23,2,FALSE)*(1+((RAND()*0.4)-0.2)))</f>
        <v>159.43508473752911</v>
      </c>
      <c r="F81" s="229">
        <f ca="1">IF(Cockpit_monthly!$H$3=2,(VLOOKUP(B81,'Generated data'!$A$14:$J$23,3,FALSE)*(1+((RAND()*0.4)-0.2)))*'Generated data'!$B$6,VLOOKUP(B81,'Generated data'!$A$14:$J$23,3,FALSE)*(1+((RAND()*0.4)-0.2)))</f>
        <v>73.519138301560091</v>
      </c>
      <c r="G81" s="229">
        <f ca="1">IF(Cockpit_monthly!$H$3=2,(VLOOKUP(B81,'Generated data'!$A$14:$K$23,11,FALSE)*(1+((RAND()*0.4)-0.2)))*'Generated data'!$B$6,VLOOKUP(B81,'Generated data'!$A$14:$K$23,11,FALSE)*(1+((RAND()*0.4)-0.2)))</f>
        <v>29.837438436448465</v>
      </c>
      <c r="H81" s="153"/>
      <c r="I81" s="212">
        <f ca="1">IF(Cockpit_Formula_7!$H$3=2,$J$2*$J$5+$J$3*(F81+$J$4*G81)*'Generated data'!$B$6,$J$2*$J$5+$J$3*(F81+$J$4*G81))</f>
        <v>105.61518535598591</v>
      </c>
      <c r="J81" s="144">
        <f ca="1">Monthly_prices_forcast_variat!L86-I81</f>
        <v>163.6751894455671</v>
      </c>
      <c r="K81" s="141"/>
    </row>
    <row r="82" spans="1:11">
      <c r="A82" s="131" t="str">
        <f t="shared" si="1"/>
        <v>Q1 2028</v>
      </c>
      <c r="B82" s="40">
        <v>2028</v>
      </c>
      <c r="C82" s="40">
        <v>1</v>
      </c>
      <c r="D82" s="40">
        <v>2</v>
      </c>
      <c r="E82" s="130">
        <f ca="1">IF(Cockpit_Formula_7!$H$3=2,(VLOOKUP(B82,'Generated data'!$A$14:$J$23,2,FALSE)*(1+((RAND()*0.4)-0.2)))*'Generated data'!$B$6,VLOOKUP(B82,'Generated data'!$A$14:$J$23,2,FALSE)*(1+((RAND()*0.4)-0.2)))</f>
        <v>143.47857154889218</v>
      </c>
      <c r="F82" s="229">
        <f ca="1">IF(Cockpit_monthly!$H$3=2,(VLOOKUP(B82,'Generated data'!$A$14:$J$23,3,FALSE)*(1+((RAND()*0.4)-0.2)))*'Generated data'!$B$6,VLOOKUP(B82,'Generated data'!$A$14:$J$23,3,FALSE)*(1+((RAND()*0.4)-0.2)))</f>
        <v>105.11459268500163</v>
      </c>
      <c r="G82" s="229">
        <f ca="1">IF(Cockpit_monthly!$H$3=2,(VLOOKUP(B82,'Generated data'!$A$14:$K$23,11,FALSE)*(1+((RAND()*0.4)-0.2)))*'Generated data'!$B$6,VLOOKUP(B82,'Generated data'!$A$14:$K$23,11,FALSE)*(1+((RAND()*0.4)-0.2)))</f>
        <v>26.508962773155119</v>
      </c>
      <c r="H82" s="153"/>
      <c r="I82" s="212">
        <f ca="1">IF(Cockpit_Formula_7!$H$3=2,$J$2*$J$5+$J$3*(F82+$J$4*G82)*'Generated data'!$B$6,$J$2*$J$5+$J$3*(F82+$J$4*G82))</f>
        <v>116.74989868626776</v>
      </c>
      <c r="J82" s="144">
        <f ca="1">Monthly_prices_forcast_variat!L87-I82</f>
        <v>143.78318573295465</v>
      </c>
      <c r="K82" s="141"/>
    </row>
    <row r="83" spans="1:11">
      <c r="A83" s="131" t="str">
        <f t="shared" si="1"/>
        <v>Q1 2028</v>
      </c>
      <c r="B83" s="40">
        <v>2028</v>
      </c>
      <c r="C83" s="40">
        <v>1</v>
      </c>
      <c r="D83" s="40">
        <v>3</v>
      </c>
      <c r="E83" s="130">
        <f ca="1">IF(Cockpit_Formula_7!$H$3=2,(VLOOKUP(B83,'Generated data'!$A$14:$J$23,2,FALSE)*(1+((RAND()*0.4)-0.2)))*'Generated data'!$B$6,VLOOKUP(B83,'Generated data'!$A$14:$J$23,2,FALSE)*(1+((RAND()*0.4)-0.2)))</f>
        <v>129.05089315706954</v>
      </c>
      <c r="F83" s="229">
        <f ca="1">IF(Cockpit_monthly!$H$3=2,(VLOOKUP(B83,'Generated data'!$A$14:$J$23,3,FALSE)*(1+((RAND()*0.4)-0.2)))*'Generated data'!$B$6,VLOOKUP(B83,'Generated data'!$A$14:$J$23,3,FALSE)*(1+((RAND()*0.4)-0.2)))</f>
        <v>106.24319166318968</v>
      </c>
      <c r="G83" s="229">
        <f ca="1">IF(Cockpit_monthly!$H$3=2,(VLOOKUP(B83,'Generated data'!$A$14:$K$23,11,FALSE)*(1+((RAND()*0.4)-0.2)))*'Generated data'!$B$6,VLOOKUP(B83,'Generated data'!$A$14:$K$23,11,FALSE)*(1+((RAND()*0.4)-0.2)))</f>
        <v>27.300546138807917</v>
      </c>
      <c r="H83" s="153"/>
      <c r="I83" s="212">
        <f ca="1">IF(Cockpit_Formula_7!$H$3=2,$J$2*$J$5+$J$3*(F83+$J$4*G83)*'Generated data'!$B$6,$J$2*$J$5+$J$3*(F83+$J$4*G83))</f>
        <v>117.21318832074245</v>
      </c>
      <c r="J83" s="144">
        <f ca="1">Monthly_prices_forcast_variat!L88-I83</f>
        <v>113.66582022056262</v>
      </c>
      <c r="K83" s="141"/>
    </row>
    <row r="84" spans="1:11">
      <c r="A84" s="131" t="str">
        <f t="shared" si="1"/>
        <v>Q2 2028</v>
      </c>
      <c r="B84" s="40">
        <v>2028</v>
      </c>
      <c r="C84" s="40">
        <v>2</v>
      </c>
      <c r="D84" s="40">
        <v>4</v>
      </c>
      <c r="E84" s="130">
        <f ca="1">IF(Cockpit_Formula_7!$H$3=2,(VLOOKUP(B84,'Generated data'!$A$14:$J$23,2,FALSE)*(1+((RAND()*0.4)-0.2)))*'Generated data'!$B$6,VLOOKUP(B84,'Generated data'!$A$14:$J$23,2,FALSE)*(1+((RAND()*0.4)-0.2)))</f>
        <v>141.59569209978591</v>
      </c>
      <c r="F84" s="229">
        <f ca="1">IF(Cockpit_monthly!$H$3=2,(VLOOKUP(B84,'Generated data'!$A$14:$J$23,3,FALSE)*(1+((RAND()*0.4)-0.2)))*'Generated data'!$B$6,VLOOKUP(B84,'Generated data'!$A$14:$J$23,3,FALSE)*(1+((RAND()*0.4)-0.2)))</f>
        <v>106.55013587678448</v>
      </c>
      <c r="G84" s="229">
        <f ca="1">IF(Cockpit_monthly!$H$3=2,(VLOOKUP(B84,'Generated data'!$A$14:$K$23,11,FALSE)*(1+((RAND()*0.4)-0.2)))*'Generated data'!$B$6,VLOOKUP(B84,'Generated data'!$A$14:$K$23,11,FALSE)*(1+((RAND()*0.4)-0.2)))</f>
        <v>21.508664122222225</v>
      </c>
      <c r="H84" s="153"/>
      <c r="I84" s="212">
        <f ca="1">IF(Cockpit_Formula_7!$H$3=2,$J$2*$J$5+$J$3*(F84+$J$4*G84)*'Generated data'!$B$6,$J$2*$J$5+$J$3*(F84+$J$4*G84))</f>
        <v>116.90667273244242</v>
      </c>
      <c r="J84" s="144">
        <f ca="1">Monthly_prices_forcast_variat!L89-I84</f>
        <v>122.59659893183752</v>
      </c>
      <c r="K84" s="141"/>
    </row>
    <row r="85" spans="1:11">
      <c r="A85" s="131" t="str">
        <f t="shared" si="1"/>
        <v>Q2 2028</v>
      </c>
      <c r="B85" s="40">
        <v>2028</v>
      </c>
      <c r="C85" s="40">
        <v>2</v>
      </c>
      <c r="D85" s="40">
        <v>5</v>
      </c>
      <c r="E85" s="130">
        <f ca="1">IF(Cockpit_Formula_7!$H$3=2,(VLOOKUP(B85,'Generated data'!$A$14:$J$23,2,FALSE)*(1+((RAND()*0.4)-0.2)))*'Generated data'!$B$6,VLOOKUP(B85,'Generated data'!$A$14:$J$23,2,FALSE)*(1+((RAND()*0.4)-0.2)))</f>
        <v>127.18708889379322</v>
      </c>
      <c r="F85" s="229">
        <f ca="1">IF(Cockpit_monthly!$H$3=2,(VLOOKUP(B85,'Generated data'!$A$14:$J$23,3,FALSE)*(1+((RAND()*0.4)-0.2)))*'Generated data'!$B$6,VLOOKUP(B85,'Generated data'!$A$14:$J$23,3,FALSE)*(1+((RAND()*0.4)-0.2)))</f>
        <v>74.271442167673598</v>
      </c>
      <c r="G85" s="229">
        <f ca="1">IF(Cockpit_monthly!$H$3=2,(VLOOKUP(B85,'Generated data'!$A$14:$K$23,11,FALSE)*(1+((RAND()*0.4)-0.2)))*'Generated data'!$B$6,VLOOKUP(B85,'Generated data'!$A$14:$K$23,11,FALSE)*(1+((RAND()*0.4)-0.2)))</f>
        <v>28.735101959662941</v>
      </c>
      <c r="H85" s="153"/>
      <c r="I85" s="212">
        <f ca="1">IF(Cockpit_Formula_7!$H$3=2,$J$2*$J$5+$J$3*(F85+$J$4*G85)*'Generated data'!$B$6,$J$2*$J$5+$J$3*(F85+$J$4*G85))</f>
        <v>105.80664652145822</v>
      </c>
      <c r="J85" s="144">
        <f ca="1">Monthly_prices_forcast_variat!L90-I85</f>
        <v>133.83436834498829</v>
      </c>
      <c r="K85" s="141"/>
    </row>
    <row r="86" spans="1:11">
      <c r="A86" s="131" t="str">
        <f t="shared" ref="A86:A149" si="2">_xlfn.CONCAT("Q",C86," ",B86)</f>
        <v>Q2 2028</v>
      </c>
      <c r="B86" s="40">
        <v>2028</v>
      </c>
      <c r="C86" s="40">
        <v>2</v>
      </c>
      <c r="D86" s="40">
        <v>6</v>
      </c>
      <c r="E86" s="130">
        <f ca="1">IF(Cockpit_Formula_7!$H$3=2,(VLOOKUP(B86,'Generated data'!$A$14:$J$23,2,FALSE)*(1+((RAND()*0.4)-0.2)))*'Generated data'!$B$6,VLOOKUP(B86,'Generated data'!$A$14:$J$23,2,FALSE)*(1+((RAND()*0.4)-0.2)))</f>
        <v>140.27946059511672</v>
      </c>
      <c r="F86" s="229">
        <f ca="1">IF(Cockpit_monthly!$H$3=2,(VLOOKUP(B86,'Generated data'!$A$14:$J$23,3,FALSE)*(1+((RAND()*0.4)-0.2)))*'Generated data'!$B$6,VLOOKUP(B86,'Generated data'!$A$14:$J$23,3,FALSE)*(1+((RAND()*0.4)-0.2)))</f>
        <v>104.65507988676907</v>
      </c>
      <c r="G86" s="229">
        <f ca="1">IF(Cockpit_monthly!$H$3=2,(VLOOKUP(B86,'Generated data'!$A$14:$K$23,11,FALSE)*(1+((RAND()*0.4)-0.2)))*'Generated data'!$B$6,VLOOKUP(B86,'Generated data'!$A$14:$K$23,11,FALSE)*(1+((RAND()*0.4)-0.2)))</f>
        <v>22.156733840660699</v>
      </c>
      <c r="H86" s="153"/>
      <c r="I86" s="212">
        <f ca="1">IF(Cockpit_Formula_7!$H$3=2,$J$2*$J$5+$J$3*(F86+$J$4*G86)*'Generated data'!$B$6,$J$2*$J$5+$J$3*(F86+$J$4*G86))</f>
        <v>116.27111359576443</v>
      </c>
      <c r="J86" s="144">
        <f ca="1">Monthly_prices_forcast_variat!L91-I86</f>
        <v>129.35545520908681</v>
      </c>
      <c r="K86" s="141"/>
    </row>
    <row r="87" spans="1:11">
      <c r="A87" s="131" t="str">
        <f t="shared" si="2"/>
        <v>Q3 2028</v>
      </c>
      <c r="B87" s="40">
        <v>2028</v>
      </c>
      <c r="C87" s="40">
        <v>3</v>
      </c>
      <c r="D87" s="40">
        <v>7</v>
      </c>
      <c r="E87" s="130">
        <f ca="1">IF(Cockpit_Formula_7!$H$3=2,(VLOOKUP(B87,'Generated data'!$A$14:$J$23,2,FALSE)*(1+((RAND()*0.4)-0.2)))*'Generated data'!$B$6,VLOOKUP(B87,'Generated data'!$A$14:$J$23,2,FALSE)*(1+((RAND()*0.4)-0.2)))</f>
        <v>106.72267473507125</v>
      </c>
      <c r="F87" s="229">
        <f ca="1">IF(Cockpit_monthly!$H$3=2,(VLOOKUP(B87,'Generated data'!$A$14:$J$23,3,FALSE)*(1+((RAND()*0.4)-0.2)))*'Generated data'!$B$6,VLOOKUP(B87,'Generated data'!$A$14:$J$23,3,FALSE)*(1+((RAND()*0.4)-0.2)))</f>
        <v>88.487996235910842</v>
      </c>
      <c r="G87" s="229">
        <f ca="1">IF(Cockpit_monthly!$H$3=2,(VLOOKUP(B87,'Generated data'!$A$14:$K$23,11,FALSE)*(1+((RAND()*0.4)-0.2)))*'Generated data'!$B$6,VLOOKUP(B87,'Generated data'!$A$14:$K$23,11,FALSE)*(1+((RAND()*0.4)-0.2)))</f>
        <v>23.053936601584603</v>
      </c>
      <c r="H87" s="153"/>
      <c r="I87" s="212">
        <f ca="1">IF(Cockpit_Formula_7!$H$3=2,$J$2*$J$5+$J$3*(F87+$J$4*G87)*'Generated data'!$B$6,$J$2*$J$5+$J$3*(F87+$J$4*G87))</f>
        <v>110.51556208024199</v>
      </c>
      <c r="J87" s="144">
        <f ca="1">Monthly_prices_forcast_variat!L92-I87</f>
        <v>136.10082487017365</v>
      </c>
      <c r="K87" s="141"/>
    </row>
    <row r="88" spans="1:11">
      <c r="A88" s="131" t="str">
        <f t="shared" si="2"/>
        <v>Q3 2028</v>
      </c>
      <c r="B88" s="40">
        <v>2028</v>
      </c>
      <c r="C88" s="40">
        <v>3</v>
      </c>
      <c r="D88" s="40">
        <v>8</v>
      </c>
      <c r="E88" s="130">
        <f ca="1">IF(Cockpit_Formula_7!$H$3=2,(VLOOKUP(B88,'Generated data'!$A$14:$J$23,2,FALSE)*(1+((RAND()*0.4)-0.2)))*'Generated data'!$B$6,VLOOKUP(B88,'Generated data'!$A$14:$J$23,2,FALSE)*(1+((RAND()*0.4)-0.2)))</f>
        <v>142.62714100421198</v>
      </c>
      <c r="F88" s="229">
        <f ca="1">IF(Cockpit_monthly!$H$3=2,(VLOOKUP(B88,'Generated data'!$A$14:$J$23,3,FALSE)*(1+((RAND()*0.4)-0.2)))*'Generated data'!$B$6,VLOOKUP(B88,'Generated data'!$A$14:$J$23,3,FALSE)*(1+((RAND()*0.4)-0.2)))</f>
        <v>91.460767462060687</v>
      </c>
      <c r="G88" s="229">
        <f ca="1">IF(Cockpit_monthly!$H$3=2,(VLOOKUP(B88,'Generated data'!$A$14:$K$23,11,FALSE)*(1+((RAND()*0.4)-0.2)))*'Generated data'!$B$6,VLOOKUP(B88,'Generated data'!$A$14:$K$23,11,FALSE)*(1+((RAND()*0.4)-0.2)))</f>
        <v>25.156021218375141</v>
      </c>
      <c r="H88" s="153"/>
      <c r="I88" s="212">
        <f ca="1">IF(Cockpit_Formula_7!$H$3=2,$J$2*$J$5+$J$3*(F88+$J$4*G88)*'Generated data'!$B$6,$J$2*$J$5+$J$3*(F88+$J$4*G88))</f>
        <v>111.73710981406487</v>
      </c>
      <c r="J88" s="144">
        <f ca="1">Monthly_prices_forcast_variat!L93-I88</f>
        <v>129.08520718998909</v>
      </c>
      <c r="K88" s="141"/>
    </row>
    <row r="89" spans="1:11">
      <c r="A89" s="131" t="str">
        <f t="shared" si="2"/>
        <v>Q3 2028</v>
      </c>
      <c r="B89" s="40">
        <v>2028</v>
      </c>
      <c r="C89" s="40">
        <v>3</v>
      </c>
      <c r="D89" s="40">
        <v>9</v>
      </c>
      <c r="E89" s="130">
        <f ca="1">IF(Cockpit_Formula_7!$H$3=2,(VLOOKUP(B89,'Generated data'!$A$14:$J$23,2,FALSE)*(1+((RAND()*0.4)-0.2)))*'Generated data'!$B$6,VLOOKUP(B89,'Generated data'!$A$14:$J$23,2,FALSE)*(1+((RAND()*0.4)-0.2)))</f>
        <v>119.98170242834176</v>
      </c>
      <c r="F89" s="229">
        <f ca="1">IF(Cockpit_monthly!$H$3=2,(VLOOKUP(B89,'Generated data'!$A$14:$J$23,3,FALSE)*(1+((RAND()*0.4)-0.2)))*'Generated data'!$B$6,VLOOKUP(B89,'Generated data'!$A$14:$J$23,3,FALSE)*(1+((RAND()*0.4)-0.2)))</f>
        <v>107.58803824733631</v>
      </c>
      <c r="G89" s="229">
        <f ca="1">IF(Cockpit_monthly!$H$3=2,(VLOOKUP(B89,'Generated data'!$A$14:$K$23,11,FALSE)*(1+((RAND()*0.4)-0.2)))*'Generated data'!$B$6,VLOOKUP(B89,'Generated data'!$A$14:$K$23,11,FALSE)*(1+((RAND()*0.4)-0.2)))</f>
        <v>27.428748017347559</v>
      </c>
      <c r="H89" s="153"/>
      <c r="I89" s="212">
        <f ca="1">IF(Cockpit_Formula_7!$H$3=2,$J$2*$J$5+$J$3*(F89+$J$4*G89)*'Generated data'!$B$6,$J$2*$J$5+$J$3*(F89+$J$4*G89))</f>
        <v>117.70656362629009</v>
      </c>
      <c r="J89" s="144">
        <f ca="1">Monthly_prices_forcast_variat!L94-I89</f>
        <v>126.60671952502102</v>
      </c>
      <c r="K89" s="141"/>
    </row>
    <row r="90" spans="1:11">
      <c r="A90" s="131" t="str">
        <f t="shared" si="2"/>
        <v>Q4 2028</v>
      </c>
      <c r="B90" s="40">
        <v>2028</v>
      </c>
      <c r="C90" s="40">
        <v>4</v>
      </c>
      <c r="D90" s="40">
        <v>10</v>
      </c>
      <c r="E90" s="130">
        <f ca="1">IF(Cockpit_Formula_7!$H$3=2,(VLOOKUP(B90,'Generated data'!$A$14:$J$23,2,FALSE)*(1+((RAND()*0.4)-0.2)))*'Generated data'!$B$6,VLOOKUP(B90,'Generated data'!$A$14:$J$23,2,FALSE)*(1+((RAND()*0.4)-0.2)))</f>
        <v>112.02206215680523</v>
      </c>
      <c r="F90" s="229">
        <f ca="1">IF(Cockpit_monthly!$H$3=2,(VLOOKUP(B90,'Generated data'!$A$14:$J$23,3,FALSE)*(1+((RAND()*0.4)-0.2)))*'Generated data'!$B$6,VLOOKUP(B90,'Generated data'!$A$14:$J$23,3,FALSE)*(1+((RAND()*0.4)-0.2)))</f>
        <v>73.413301357770891</v>
      </c>
      <c r="G90" s="229">
        <f ca="1">IF(Cockpit_monthly!$H$3=2,(VLOOKUP(B90,'Generated data'!$A$14:$K$23,11,FALSE)*(1+((RAND()*0.4)-0.2)))*'Generated data'!$B$6,VLOOKUP(B90,'Generated data'!$A$14:$K$23,11,FALSE)*(1+((RAND()*0.4)-0.2)))</f>
        <v>28.065589742306297</v>
      </c>
      <c r="H90" s="153"/>
      <c r="I90" s="212">
        <f ca="1">IF(Cockpit_Formula_7!$H$3=2,$J$2*$J$5+$J$3*(F90+$J$4*G90)*'Generated data'!$B$6,$J$2*$J$5+$J$3*(F90+$J$4*G90))</f>
        <v>105.44951095024358</v>
      </c>
      <c r="J90" s="144">
        <f ca="1">Monthly_prices_forcast_variat!L95-I90</f>
        <v>140.77872784387347</v>
      </c>
      <c r="K90" s="141"/>
    </row>
    <row r="91" spans="1:11">
      <c r="A91" s="131" t="str">
        <f t="shared" si="2"/>
        <v>Q4 2028</v>
      </c>
      <c r="B91" s="40">
        <v>2028</v>
      </c>
      <c r="C91" s="40">
        <v>4</v>
      </c>
      <c r="D91" s="40">
        <v>11</v>
      </c>
      <c r="E91" s="130">
        <f ca="1">IF(Cockpit_Formula_7!$H$3=2,(VLOOKUP(B91,'Generated data'!$A$14:$J$23,2,FALSE)*(1+((RAND()*0.4)-0.2)))*'Generated data'!$B$6,VLOOKUP(B91,'Generated data'!$A$14:$J$23,2,FALSE)*(1+((RAND()*0.4)-0.2)))</f>
        <v>141.53254126306857</v>
      </c>
      <c r="F91" s="229">
        <f ca="1">IF(Cockpit_monthly!$H$3=2,(VLOOKUP(B91,'Generated data'!$A$14:$J$23,3,FALSE)*(1+((RAND()*0.4)-0.2)))*'Generated data'!$B$6,VLOOKUP(B91,'Generated data'!$A$14:$J$23,3,FALSE)*(1+((RAND()*0.4)-0.2)))</f>
        <v>76.519478087704812</v>
      </c>
      <c r="G91" s="229">
        <f ca="1">IF(Cockpit_monthly!$H$3=2,(VLOOKUP(B91,'Generated data'!$A$14:$K$23,11,FALSE)*(1+((RAND()*0.4)-0.2)))*'Generated data'!$B$6,VLOOKUP(B91,'Generated data'!$A$14:$K$23,11,FALSE)*(1+((RAND()*0.4)-0.2)))</f>
        <v>27.894479931970139</v>
      </c>
      <c r="H91" s="153"/>
      <c r="I91" s="212">
        <f ca="1">IF(Cockpit_Formula_7!$H$3=2,$J$2*$J$5+$J$3*(F91+$J$4*G91)*'Generated data'!$B$6,$J$2*$J$5+$J$3*(F91+$J$4*G91))</f>
        <v>106.55541466667557</v>
      </c>
      <c r="J91" s="144">
        <f ca="1">Monthly_prices_forcast_variat!L96-I91</f>
        <v>165.63228433637943</v>
      </c>
      <c r="K91" s="141"/>
    </row>
    <row r="92" spans="1:11">
      <c r="A92" s="131" t="str">
        <f t="shared" si="2"/>
        <v>Q4 2028</v>
      </c>
      <c r="B92" s="40">
        <v>2028</v>
      </c>
      <c r="C92" s="40">
        <v>4</v>
      </c>
      <c r="D92" s="40">
        <v>12</v>
      </c>
      <c r="E92" s="130">
        <f ca="1">IF(Cockpit_Formula_7!$H$3=2,(VLOOKUP(B92,'Generated data'!$A$14:$J$23,2,FALSE)*(1+((RAND()*0.4)-0.2)))*'Generated data'!$B$6,VLOOKUP(B92,'Generated data'!$A$14:$J$23,2,FALSE)*(1+((RAND()*0.4)-0.2)))</f>
        <v>107.64607657857822</v>
      </c>
      <c r="F92" s="229">
        <f ca="1">IF(Cockpit_monthly!$H$3=2,(VLOOKUP(B92,'Generated data'!$A$14:$J$23,3,FALSE)*(1+((RAND()*0.4)-0.2)))*'Generated data'!$B$6,VLOOKUP(B92,'Generated data'!$A$14:$J$23,3,FALSE)*(1+((RAND()*0.4)-0.2)))</f>
        <v>105.07184877425627</v>
      </c>
      <c r="G92" s="229">
        <f ca="1">IF(Cockpit_monthly!$H$3=2,(VLOOKUP(B92,'Generated data'!$A$14:$K$23,11,FALSE)*(1+((RAND()*0.4)-0.2)))*'Generated data'!$B$6,VLOOKUP(B92,'Generated data'!$A$14:$K$23,11,FALSE)*(1+((RAND()*0.4)-0.2)))</f>
        <v>28.326360012980086</v>
      </c>
      <c r="H92" s="153"/>
      <c r="I92" s="212">
        <f ca="1">IF(Cockpit_Formula_7!$H$3=2,$J$2*$J$5+$J$3*(F92+$J$4*G92)*'Generated data'!$B$6,$J$2*$J$5+$J$3*(F92+$J$4*G92))</f>
        <v>116.86536347966683</v>
      </c>
      <c r="J92" s="144">
        <f ca="1">Monthly_prices_forcast_variat!L97-I92</f>
        <v>168.81604529324147</v>
      </c>
      <c r="K92" s="141"/>
    </row>
    <row r="93" spans="1:11">
      <c r="A93" s="131" t="str">
        <f t="shared" si="2"/>
        <v>Q1 2029</v>
      </c>
      <c r="B93" s="40">
        <v>2029</v>
      </c>
      <c r="C93" s="40">
        <v>1</v>
      </c>
      <c r="D93" s="40">
        <v>1</v>
      </c>
      <c r="E93" s="130">
        <f ca="1">IF(Cockpit_Formula_7!$H$3=2,(VLOOKUP(B93,'Generated data'!$A$14:$J$23,2,FALSE)*(1+((RAND()*0.4)-0.2)))*'Generated data'!$B$6,VLOOKUP(B93,'Generated data'!$A$14:$J$23,2,FALSE)*(1+((RAND()*0.4)-0.2)))</f>
        <v>147.70629902760712</v>
      </c>
      <c r="F93" s="229">
        <f ca="1">IF(Cockpit_monthly!$H$3=2,(VLOOKUP(B93,'Generated data'!$A$14:$J$23,3,FALSE)*(1+((RAND()*0.4)-0.2)))*'Generated data'!$B$6,VLOOKUP(B93,'Generated data'!$A$14:$J$23,3,FALSE)*(1+((RAND()*0.4)-0.2)))</f>
        <v>82.846675752301863</v>
      </c>
      <c r="G93" s="229">
        <f ca="1">IF(Cockpit_monthly!$H$3=2,(VLOOKUP(B93,'Generated data'!$A$14:$K$23,11,FALSE)*(1+((RAND()*0.4)-0.2)))*'Generated data'!$B$6,VLOOKUP(B93,'Generated data'!$A$14:$K$23,11,FALSE)*(1+((RAND()*0.4)-0.2)))</f>
        <v>26.065457809237941</v>
      </c>
      <c r="H93" s="153"/>
      <c r="I93" s="212">
        <f ca="1">IF(Cockpit_Formula_7!$H$3=2,$J$2*$J$5+$J$3*(F93+$J$4*G93)*'Generated data'!$B$6,$J$2*$J$5+$J$3*(F93+$J$4*G93))</f>
        <v>108.7015162330938</v>
      </c>
      <c r="J93" s="144">
        <f ca="1">Monthly_prices_forcast_variat!L98-I93</f>
        <v>162.12565548070398</v>
      </c>
      <c r="K93" s="141"/>
    </row>
    <row r="94" spans="1:11">
      <c r="A94" s="131" t="str">
        <f t="shared" si="2"/>
        <v>Q1 2029</v>
      </c>
      <c r="B94" s="40">
        <v>2029</v>
      </c>
      <c r="C94" s="40">
        <v>1</v>
      </c>
      <c r="D94" s="40">
        <v>2</v>
      </c>
      <c r="E94" s="130">
        <f ca="1">IF(Cockpit_Formula_7!$H$3=2,(VLOOKUP(B94,'Generated data'!$A$14:$J$23,2,FALSE)*(1+((RAND()*0.4)-0.2)))*'Generated data'!$B$6,VLOOKUP(B94,'Generated data'!$A$14:$J$23,2,FALSE)*(1+((RAND()*0.4)-0.2)))</f>
        <v>122.95396567613683</v>
      </c>
      <c r="F94" s="229">
        <f ca="1">IF(Cockpit_monthly!$H$3=2,(VLOOKUP(B94,'Generated data'!$A$14:$J$23,3,FALSE)*(1+((RAND()*0.4)-0.2)))*'Generated data'!$B$6,VLOOKUP(B94,'Generated data'!$A$14:$J$23,3,FALSE)*(1+((RAND()*0.4)-0.2)))</f>
        <v>88.28345182652528</v>
      </c>
      <c r="G94" s="229">
        <f ca="1">IF(Cockpit_monthly!$H$3=2,(VLOOKUP(B94,'Generated data'!$A$14:$K$23,11,FALSE)*(1+((RAND()*0.4)-0.2)))*'Generated data'!$B$6,VLOOKUP(B94,'Generated data'!$A$14:$K$23,11,FALSE)*(1+((RAND()*0.4)-0.2)))</f>
        <v>21.534998302183702</v>
      </c>
      <c r="H94" s="153"/>
      <c r="I94" s="212">
        <f ca="1">IF(Cockpit_Formula_7!$H$3=2,$J$2*$J$5+$J$3*(F94+$J$4*G94)*'Generated data'!$B$6,$J$2*$J$5+$J$3*(F94+$J$4*G94))</f>
        <v>110.33256253530632</v>
      </c>
      <c r="J94" s="144">
        <f ca="1">Monthly_prices_forcast_variat!L99-I94</f>
        <v>148.01970931230861</v>
      </c>
      <c r="K94" s="141"/>
    </row>
    <row r="95" spans="1:11">
      <c r="A95" s="131" t="str">
        <f t="shared" si="2"/>
        <v>Q1 2029</v>
      </c>
      <c r="B95" s="40">
        <v>2029</v>
      </c>
      <c r="C95" s="40">
        <v>1</v>
      </c>
      <c r="D95" s="40">
        <v>3</v>
      </c>
      <c r="E95" s="130">
        <f ca="1">IF(Cockpit_Formula_7!$H$3=2,(VLOOKUP(B95,'Generated data'!$A$14:$J$23,2,FALSE)*(1+((RAND()*0.4)-0.2)))*'Generated data'!$B$6,VLOOKUP(B95,'Generated data'!$A$14:$J$23,2,FALSE)*(1+((RAND()*0.4)-0.2)))</f>
        <v>115.11981783463561</v>
      </c>
      <c r="F95" s="229">
        <f ca="1">IF(Cockpit_monthly!$H$3=2,(VLOOKUP(B95,'Generated data'!$A$14:$J$23,3,FALSE)*(1+((RAND()*0.4)-0.2)))*'Generated data'!$B$6,VLOOKUP(B95,'Generated data'!$A$14:$J$23,3,FALSE)*(1+((RAND()*0.4)-0.2)))</f>
        <v>96.721745692584776</v>
      </c>
      <c r="G95" s="229">
        <f ca="1">IF(Cockpit_monthly!$H$3=2,(VLOOKUP(B95,'Generated data'!$A$14:$K$23,11,FALSE)*(1+((RAND()*0.4)-0.2)))*'Generated data'!$B$6,VLOOKUP(B95,'Generated data'!$A$14:$K$23,11,FALSE)*(1+((RAND()*0.4)-0.2)))</f>
        <v>25.63590057295486</v>
      </c>
      <c r="H95" s="153"/>
      <c r="I95" s="212">
        <f ca="1">IF(Cockpit_Formula_7!$H$3=2,$J$2*$J$5+$J$3*(F95+$J$4*G95)*'Generated data'!$B$6,$J$2*$J$5+$J$3*(F95+$J$4*G95))</f>
        <v>113.66561329058327</v>
      </c>
      <c r="J95" s="144">
        <f ca="1">Monthly_prices_forcast_variat!L100-I95</f>
        <v>121.02744892354023</v>
      </c>
      <c r="K95" s="141"/>
    </row>
    <row r="96" spans="1:11">
      <c r="A96" s="131" t="str">
        <f t="shared" si="2"/>
        <v>Q2 2029</v>
      </c>
      <c r="B96" s="40">
        <v>2029</v>
      </c>
      <c r="C96" s="40">
        <v>2</v>
      </c>
      <c r="D96" s="40">
        <v>4</v>
      </c>
      <c r="E96" s="130">
        <f ca="1">IF(Cockpit_Formula_7!$H$3=2,(VLOOKUP(B96,'Generated data'!$A$14:$J$23,2,FALSE)*(1+((RAND()*0.4)-0.2)))*'Generated data'!$B$6,VLOOKUP(B96,'Generated data'!$A$14:$J$23,2,FALSE)*(1+((RAND()*0.4)-0.2)))</f>
        <v>106.66043149764774</v>
      </c>
      <c r="F96" s="229">
        <f ca="1">IF(Cockpit_monthly!$H$3=2,(VLOOKUP(B96,'Generated data'!$A$14:$J$23,3,FALSE)*(1+((RAND()*0.4)-0.2)))*'Generated data'!$B$6,VLOOKUP(B96,'Generated data'!$A$14:$J$23,3,FALSE)*(1+((RAND()*0.4)-0.2)))</f>
        <v>70.842398045462218</v>
      </c>
      <c r="G96" s="229">
        <f ca="1">IF(Cockpit_monthly!$H$3=2,(VLOOKUP(B96,'Generated data'!$A$14:$K$23,11,FALSE)*(1+((RAND()*0.4)-0.2)))*'Generated data'!$B$6,VLOOKUP(B96,'Generated data'!$A$14:$K$23,11,FALSE)*(1+((RAND()*0.4)-0.2)))</f>
        <v>17.717115154691903</v>
      </c>
      <c r="H96" s="153"/>
      <c r="I96" s="212">
        <f ca="1">IF(Cockpit_Formula_7!$H$3=2,$J$2*$J$5+$J$3*(F96+$J$4*G96)*'Generated data'!$B$6,$J$2*$J$5+$J$3*(F96+$J$4*G96))</f>
        <v>103.77889558750422</v>
      </c>
      <c r="J96" s="144">
        <f ca="1">Monthly_prices_forcast_variat!L101-I96</f>
        <v>136.16483420833728</v>
      </c>
      <c r="K96" s="141"/>
    </row>
    <row r="97" spans="1:11">
      <c r="A97" s="131" t="str">
        <f t="shared" si="2"/>
        <v>Q2 2029</v>
      </c>
      <c r="B97" s="40">
        <v>2029</v>
      </c>
      <c r="C97" s="40">
        <v>2</v>
      </c>
      <c r="D97" s="40">
        <v>5</v>
      </c>
      <c r="E97" s="130">
        <f ca="1">IF(Cockpit_Formula_7!$H$3=2,(VLOOKUP(B97,'Generated data'!$A$14:$J$23,2,FALSE)*(1+((RAND()*0.4)-0.2)))*'Generated data'!$B$6,VLOOKUP(B97,'Generated data'!$A$14:$J$23,2,FALSE)*(1+((RAND()*0.4)-0.2)))</f>
        <v>124.74579454910652</v>
      </c>
      <c r="F97" s="229">
        <f ca="1">IF(Cockpit_monthly!$H$3=2,(VLOOKUP(B97,'Generated data'!$A$14:$J$23,3,FALSE)*(1+((RAND()*0.4)-0.2)))*'Generated data'!$B$6,VLOOKUP(B97,'Generated data'!$A$14:$J$23,3,FALSE)*(1+((RAND()*0.4)-0.2)))</f>
        <v>88.879692011221593</v>
      </c>
      <c r="G97" s="229">
        <f ca="1">IF(Cockpit_monthly!$H$3=2,(VLOOKUP(B97,'Generated data'!$A$14:$K$23,11,FALSE)*(1+((RAND()*0.4)-0.2)))*'Generated data'!$B$6,VLOOKUP(B97,'Generated data'!$A$14:$K$23,11,FALSE)*(1+((RAND()*0.4)-0.2)))</f>
        <v>19.145805753845554</v>
      </c>
      <c r="H97" s="153"/>
      <c r="I97" s="212">
        <f ca="1">IF(Cockpit_Formula_7!$H$3=2,$J$2*$J$5+$J$3*(F97+$J$4*G97)*'Generated data'!$B$6,$J$2*$J$5+$J$3*(F97+$J$4*G97))</f>
        <v>110.37518713831665</v>
      </c>
      <c r="J97" s="144">
        <f ca="1">Monthly_prices_forcast_variat!L102-I97</f>
        <v>109.37445792228237</v>
      </c>
      <c r="K97" s="141"/>
    </row>
    <row r="98" spans="1:11">
      <c r="A98" s="131" t="str">
        <f t="shared" si="2"/>
        <v>Q2 2029</v>
      </c>
      <c r="B98" s="40">
        <v>2029</v>
      </c>
      <c r="C98" s="40">
        <v>2</v>
      </c>
      <c r="D98" s="40">
        <v>6</v>
      </c>
      <c r="E98" s="130">
        <f ca="1">IF(Cockpit_Formula_7!$H$3=2,(VLOOKUP(B98,'Generated data'!$A$14:$J$23,2,FALSE)*(1+((RAND()*0.4)-0.2)))*'Generated data'!$B$6,VLOOKUP(B98,'Generated data'!$A$14:$J$23,2,FALSE)*(1+((RAND()*0.4)-0.2)))</f>
        <v>128.87760308589054</v>
      </c>
      <c r="F98" s="229">
        <f ca="1">IF(Cockpit_monthly!$H$3=2,(VLOOKUP(B98,'Generated data'!$A$14:$J$23,3,FALSE)*(1+((RAND()*0.4)-0.2)))*'Generated data'!$B$6,VLOOKUP(B98,'Generated data'!$A$14:$J$23,3,FALSE)*(1+((RAND()*0.4)-0.2)))</f>
        <v>86.650667926472138</v>
      </c>
      <c r="G98" s="229">
        <f ca="1">IF(Cockpit_monthly!$H$3=2,(VLOOKUP(B98,'Generated data'!$A$14:$K$23,11,FALSE)*(1+((RAND()*0.4)-0.2)))*'Generated data'!$B$6,VLOOKUP(B98,'Generated data'!$A$14:$K$23,11,FALSE)*(1+((RAND()*0.4)-0.2)))</f>
        <v>23.460536799734744</v>
      </c>
      <c r="H98" s="153"/>
      <c r="I98" s="212">
        <f ca="1">IF(Cockpit_Formula_7!$H$3=2,$J$2*$J$5+$J$3*(F98+$J$4*G98)*'Generated data'!$B$6,$J$2*$J$5+$J$3*(F98+$J$4*G98))</f>
        <v>109.88339910311086</v>
      </c>
      <c r="J98" s="144">
        <f ca="1">Monthly_prices_forcast_variat!L103-I98</f>
        <v>110.05036815864685</v>
      </c>
      <c r="K98" s="141"/>
    </row>
    <row r="99" spans="1:11">
      <c r="A99" s="131" t="str">
        <f t="shared" si="2"/>
        <v>Q3 2029</v>
      </c>
      <c r="B99" s="40">
        <v>2029</v>
      </c>
      <c r="C99" s="40">
        <v>3</v>
      </c>
      <c r="D99" s="40">
        <v>7</v>
      </c>
      <c r="E99" s="130">
        <f ca="1">IF(Cockpit_Formula_7!$H$3=2,(VLOOKUP(B99,'Generated data'!$A$14:$J$23,2,FALSE)*(1+((RAND()*0.4)-0.2)))*'Generated data'!$B$6,VLOOKUP(B99,'Generated data'!$A$14:$J$23,2,FALSE)*(1+((RAND()*0.4)-0.2)))</f>
        <v>109.17235592018427</v>
      </c>
      <c r="F99" s="229">
        <f ca="1">IF(Cockpit_monthly!$H$3=2,(VLOOKUP(B99,'Generated data'!$A$14:$J$23,3,FALSE)*(1+((RAND()*0.4)-0.2)))*'Generated data'!$B$6,VLOOKUP(B99,'Generated data'!$A$14:$J$23,3,FALSE)*(1+((RAND()*0.4)-0.2)))</f>
        <v>77.746719112805607</v>
      </c>
      <c r="G99" s="229">
        <f ca="1">IF(Cockpit_monthly!$H$3=2,(VLOOKUP(B99,'Generated data'!$A$14:$K$23,11,FALSE)*(1+((RAND()*0.4)-0.2)))*'Generated data'!$B$6,VLOOKUP(B99,'Generated data'!$A$14:$K$23,11,FALSE)*(1+((RAND()*0.4)-0.2)))</f>
        <v>23.99590975225485</v>
      </c>
      <c r="H99" s="153"/>
      <c r="I99" s="212">
        <f ca="1">IF(Cockpit_Formula_7!$H$3=2,$J$2*$J$5+$J$3*(F99+$J$4*G99)*'Generated data'!$B$6,$J$2*$J$5+$J$3*(F99+$J$4*G99))</f>
        <v>106.71652438277236</v>
      </c>
      <c r="J99" s="144">
        <f ca="1">Monthly_prices_forcast_variat!L104-I99</f>
        <v>122.78583045638895</v>
      </c>
      <c r="K99" s="141"/>
    </row>
    <row r="100" spans="1:11">
      <c r="A100" s="131" t="str">
        <f t="shared" si="2"/>
        <v>Q3 2029</v>
      </c>
      <c r="B100" s="40">
        <v>2029</v>
      </c>
      <c r="C100" s="40">
        <v>3</v>
      </c>
      <c r="D100" s="40">
        <v>8</v>
      </c>
      <c r="E100" s="130">
        <f ca="1">IF(Cockpit_Formula_7!$H$3=2,(VLOOKUP(B100,'Generated data'!$A$14:$J$23,2,FALSE)*(1+((RAND()*0.4)-0.2)))*'Generated data'!$B$6,VLOOKUP(B100,'Generated data'!$A$14:$J$23,2,FALSE)*(1+((RAND()*0.4)-0.2)))</f>
        <v>109.05175506679929</v>
      </c>
      <c r="F100" s="229">
        <f ca="1">IF(Cockpit_monthly!$H$3=2,(VLOOKUP(B100,'Generated data'!$A$14:$J$23,3,FALSE)*(1+((RAND()*0.4)-0.2)))*'Generated data'!$B$6,VLOOKUP(B100,'Generated data'!$A$14:$J$23,3,FALSE)*(1+((RAND()*0.4)-0.2)))</f>
        <v>89.245265579188413</v>
      </c>
      <c r="G100" s="229">
        <f ca="1">IF(Cockpit_monthly!$H$3=2,(VLOOKUP(B100,'Generated data'!$A$14:$K$23,11,FALSE)*(1+((RAND()*0.4)-0.2)))*'Generated data'!$B$6,VLOOKUP(B100,'Generated data'!$A$14:$K$23,11,FALSE)*(1+((RAND()*0.4)-0.2)))</f>
        <v>22.431456721242093</v>
      </c>
      <c r="H100" s="153"/>
      <c r="I100" s="212">
        <f ca="1">IF(Cockpit_Formula_7!$H$3=2,$J$2*$J$5+$J$3*(F100+$J$4*G100)*'Generated data'!$B$6,$J$2*$J$5+$J$3*(F100+$J$4*G100))</f>
        <v>110.74336049243726</v>
      </c>
      <c r="J100" s="144">
        <f ca="1">Monthly_prices_forcast_variat!L105-I100</f>
        <v>125.54224998992223</v>
      </c>
      <c r="K100" s="141"/>
    </row>
    <row r="101" spans="1:11">
      <c r="A101" s="131" t="str">
        <f t="shared" si="2"/>
        <v>Q3 2029</v>
      </c>
      <c r="B101" s="40">
        <v>2029</v>
      </c>
      <c r="C101" s="40">
        <v>3</v>
      </c>
      <c r="D101" s="40">
        <v>9</v>
      </c>
      <c r="E101" s="130">
        <f ca="1">IF(Cockpit_Formula_7!$H$3=2,(VLOOKUP(B101,'Generated data'!$A$14:$J$23,2,FALSE)*(1+((RAND()*0.4)-0.2)))*'Generated data'!$B$6,VLOOKUP(B101,'Generated data'!$A$14:$J$23,2,FALSE)*(1+((RAND()*0.4)-0.2)))</f>
        <v>121.49149325958754</v>
      </c>
      <c r="F101" s="229">
        <f ca="1">IF(Cockpit_monthly!$H$3=2,(VLOOKUP(B101,'Generated data'!$A$14:$J$23,3,FALSE)*(1+((RAND()*0.4)-0.2)))*'Generated data'!$B$6,VLOOKUP(B101,'Generated data'!$A$14:$J$23,3,FALSE)*(1+((RAND()*0.4)-0.2)))</f>
        <v>94.651471035455344</v>
      </c>
      <c r="G101" s="229">
        <f ca="1">IF(Cockpit_monthly!$H$3=2,(VLOOKUP(B101,'Generated data'!$A$14:$K$23,11,FALSE)*(1+((RAND()*0.4)-0.2)))*'Generated data'!$B$6,VLOOKUP(B101,'Generated data'!$A$14:$K$23,11,FALSE)*(1+((RAND()*0.4)-0.2)))</f>
        <v>20.898329070255588</v>
      </c>
      <c r="H101" s="153"/>
      <c r="I101" s="212">
        <f ca="1">IF(Cockpit_Formula_7!$H$3=2,$J$2*$J$5+$J$3*(F101+$J$4*G101)*'Generated data'!$B$6,$J$2*$J$5+$J$3*(F101+$J$4*G101))</f>
        <v>112.57920926582233</v>
      </c>
      <c r="J101" s="144">
        <f ca="1">Monthly_prices_forcast_variat!L106-I101</f>
        <v>122.73408595686774</v>
      </c>
      <c r="K101" s="141"/>
    </row>
    <row r="102" spans="1:11">
      <c r="A102" s="131" t="str">
        <f t="shared" si="2"/>
        <v>Q4 2029</v>
      </c>
      <c r="B102" s="40">
        <v>2029</v>
      </c>
      <c r="C102" s="40">
        <v>4</v>
      </c>
      <c r="D102" s="40">
        <v>10</v>
      </c>
      <c r="E102" s="130">
        <f ca="1">IF(Cockpit_Formula_7!$H$3=2,(VLOOKUP(B102,'Generated data'!$A$14:$J$23,2,FALSE)*(1+((RAND()*0.4)-0.2)))*'Generated data'!$B$6,VLOOKUP(B102,'Generated data'!$A$14:$J$23,2,FALSE)*(1+((RAND()*0.4)-0.2)))</f>
        <v>102.63437757496936</v>
      </c>
      <c r="F102" s="229">
        <f ca="1">IF(Cockpit_monthly!$H$3=2,(VLOOKUP(B102,'Generated data'!$A$14:$J$23,3,FALSE)*(1+((RAND()*0.4)-0.2)))*'Generated data'!$B$6,VLOOKUP(B102,'Generated data'!$A$14:$J$23,3,FALSE)*(1+((RAND()*0.4)-0.2)))</f>
        <v>73.873848146868539</v>
      </c>
      <c r="G102" s="229">
        <f ca="1">IF(Cockpit_monthly!$H$3=2,(VLOOKUP(B102,'Generated data'!$A$14:$K$23,11,FALSE)*(1+((RAND()*0.4)-0.2)))*'Generated data'!$B$6,VLOOKUP(B102,'Generated data'!$A$14:$K$23,11,FALSE)*(1+((RAND()*0.4)-0.2)))</f>
        <v>18.137288802013611</v>
      </c>
      <c r="H102" s="153"/>
      <c r="I102" s="212">
        <f ca="1">IF(Cockpit_Formula_7!$H$3=2,$J$2*$J$5+$J$3*(F102+$J$4*G102)*'Generated data'!$B$6,$J$2*$J$5+$J$3*(F102+$J$4*G102))</f>
        <v>104.90047012661765</v>
      </c>
      <c r="J102" s="144">
        <f ca="1">Monthly_prices_forcast_variat!L107-I102</f>
        <v>128.86623629345388</v>
      </c>
      <c r="K102" s="141"/>
    </row>
    <row r="103" spans="1:11">
      <c r="A103" s="131" t="str">
        <f t="shared" si="2"/>
        <v>Q4 2029</v>
      </c>
      <c r="B103" s="40">
        <v>2029</v>
      </c>
      <c r="C103" s="40">
        <v>4</v>
      </c>
      <c r="D103" s="40">
        <v>11</v>
      </c>
      <c r="E103" s="130">
        <f ca="1">IF(Cockpit_Formula_7!$H$3=2,(VLOOKUP(B103,'Generated data'!$A$14:$J$23,2,FALSE)*(1+((RAND()*0.4)-0.2)))*'Generated data'!$B$6,VLOOKUP(B103,'Generated data'!$A$14:$J$23,2,FALSE)*(1+((RAND()*0.4)-0.2)))</f>
        <v>100.17420063315124</v>
      </c>
      <c r="F103" s="229">
        <f ca="1">IF(Cockpit_monthly!$H$3=2,(VLOOKUP(B103,'Generated data'!$A$14:$J$23,3,FALSE)*(1+((RAND()*0.4)-0.2)))*'Generated data'!$B$6,VLOOKUP(B103,'Generated data'!$A$14:$J$23,3,FALSE)*(1+((RAND()*0.4)-0.2)))</f>
        <v>92.849817766469442</v>
      </c>
      <c r="G103" s="229">
        <f ca="1">IF(Cockpit_monthly!$H$3=2,(VLOOKUP(B103,'Generated data'!$A$14:$K$23,11,FALSE)*(1+((RAND()*0.4)-0.2)))*'Generated data'!$B$6,VLOOKUP(B103,'Generated data'!$A$14:$K$23,11,FALSE)*(1+((RAND()*0.4)-0.2)))</f>
        <v>19.835358971783382</v>
      </c>
      <c r="H103" s="153"/>
      <c r="I103" s="212">
        <f ca="1">IF(Cockpit_Formula_7!$H$3=2,$J$2*$J$5+$J$3*(F103+$J$4*G103)*'Generated data'!$B$6,$J$2*$J$5+$J$3*(F103+$J$4*G103))</f>
        <v>111.85408024189741</v>
      </c>
      <c r="J103" s="144">
        <f ca="1">Monthly_prices_forcast_variat!L108-I103</f>
        <v>121.05068599904936</v>
      </c>
      <c r="K103" s="141"/>
    </row>
    <row r="104" spans="1:11">
      <c r="A104" s="131" t="str">
        <f t="shared" si="2"/>
        <v>Q4 2029</v>
      </c>
      <c r="B104" s="40">
        <v>2029</v>
      </c>
      <c r="C104" s="40">
        <v>4</v>
      </c>
      <c r="D104" s="40">
        <v>12</v>
      </c>
      <c r="E104" s="130">
        <f ca="1">IF(Cockpit_Formula_7!$H$3=2,(VLOOKUP(B104,'Generated data'!$A$14:$J$23,2,FALSE)*(1+((RAND()*0.4)-0.2)))*'Generated data'!$B$6,VLOOKUP(B104,'Generated data'!$A$14:$J$23,2,FALSE)*(1+((RAND()*0.4)-0.2)))</f>
        <v>106.86237748985772</v>
      </c>
      <c r="F104" s="229">
        <f ca="1">IF(Cockpit_monthly!$H$3=2,(VLOOKUP(B104,'Generated data'!$A$14:$J$23,3,FALSE)*(1+((RAND()*0.4)-0.2)))*'Generated data'!$B$6,VLOOKUP(B104,'Generated data'!$A$14:$J$23,3,FALSE)*(1+((RAND()*0.4)-0.2)))</f>
        <v>74.876313807395107</v>
      </c>
      <c r="G104" s="229">
        <f ca="1">IF(Cockpit_monthly!$H$3=2,(VLOOKUP(B104,'Generated data'!$A$14:$K$23,11,FALSE)*(1+((RAND()*0.4)-0.2)))*'Generated data'!$B$6,VLOOKUP(B104,'Generated data'!$A$14:$K$23,11,FALSE)*(1+((RAND()*0.4)-0.2)))</f>
        <v>22.603316068983322</v>
      </c>
      <c r="H104" s="153"/>
      <c r="I104" s="212">
        <f ca="1">IF(Cockpit_Formula_7!$H$3=2,$J$2*$J$5+$J$3*(F104+$J$4*G104)*'Generated data'!$B$6,$J$2*$J$5+$J$3*(F104+$J$4*G104))</f>
        <v>105.58291172762904</v>
      </c>
      <c r="J104" s="144">
        <f ca="1">Monthly_prices_forcast_variat!L109-I104</f>
        <v>128.14488459474595</v>
      </c>
      <c r="K104" s="141"/>
    </row>
    <row r="105" spans="1:11">
      <c r="A105" s="131" t="str">
        <f t="shared" si="2"/>
        <v>Q1 2030</v>
      </c>
      <c r="B105" s="40">
        <v>2030</v>
      </c>
      <c r="C105" s="40">
        <v>1</v>
      </c>
      <c r="D105" s="40">
        <v>1</v>
      </c>
      <c r="E105" s="130">
        <f ca="1">IF(Cockpit_Formula_7!$H$3=2,(VLOOKUP(B105,'Generated data'!$A$14:$J$23,2,FALSE)*(1+((RAND()*0.4)-0.2)))*'Generated data'!$B$6,VLOOKUP(B105,'Generated data'!$A$14:$J$23,2,FALSE)*(1+((RAND()*0.4)-0.2)))</f>
        <v>136.84343798197642</v>
      </c>
      <c r="F105" s="229">
        <f ca="1">IF(Cockpit_monthly!$H$3=2,(VLOOKUP(B105,'Generated data'!$A$14:$J$23,3,FALSE)*(1+((RAND()*0.4)-0.2)))*'Generated data'!$B$6,VLOOKUP(B105,'Generated data'!$A$14:$J$23,3,FALSE)*(1+((RAND()*0.4)-0.2)))</f>
        <v>96.812968518025826</v>
      </c>
      <c r="G105" s="229">
        <f ca="1">IF(Cockpit_monthly!$H$3=2,(VLOOKUP(B105,'Generated data'!$A$14:$K$23,11,FALSE)*(1+((RAND()*0.4)-0.2)))*'Generated data'!$B$6,VLOOKUP(B105,'Generated data'!$A$14:$K$23,11,FALSE)*(1+((RAND()*0.4)-0.2)))</f>
        <v>14.454214048186737</v>
      </c>
      <c r="H105" s="153"/>
      <c r="I105" s="212">
        <f ca="1">IF(Cockpit_Formula_7!$H$3=2,$J$2*$J$5+$J$3*(F105+$J$4*G105)*'Generated data'!$B$6*(1+$J$6),$J$2*$J$5+$J$3*(F105+$J$4*G105)*(1+$J$6))</f>
        <v>114.68804068185668</v>
      </c>
      <c r="J105" s="144">
        <f ca="1">Monthly_prices_forcast_variat!L110-I105</f>
        <v>108.32249656456906</v>
      </c>
      <c r="K105" s="141"/>
    </row>
    <row r="106" spans="1:11">
      <c r="A106" s="131" t="str">
        <f t="shared" si="2"/>
        <v>Q1 2030</v>
      </c>
      <c r="B106" s="40">
        <v>2030</v>
      </c>
      <c r="C106" s="40">
        <v>1</v>
      </c>
      <c r="D106" s="40">
        <v>2</v>
      </c>
      <c r="E106" s="130">
        <f ca="1">IF(Cockpit_Formula_7!$H$3=2,(VLOOKUP(B106,'Generated data'!$A$14:$J$23,2,FALSE)*(1+((RAND()*0.4)-0.2)))*'Generated data'!$B$6,VLOOKUP(B106,'Generated data'!$A$14:$J$23,2,FALSE)*(1+((RAND()*0.4)-0.2)))</f>
        <v>170.73650323557075</v>
      </c>
      <c r="F106" s="229">
        <f ca="1">IF(Cockpit_monthly!$H$3=2,(VLOOKUP(B106,'Generated data'!$A$14:$J$23,3,FALSE)*(1+((RAND()*0.4)-0.2)))*'Generated data'!$B$6,VLOOKUP(B106,'Generated data'!$A$14:$J$23,3,FALSE)*(1+((RAND()*0.4)-0.2)))</f>
        <v>101.66138329073974</v>
      </c>
      <c r="G106" s="229">
        <f ca="1">IF(Cockpit_monthly!$H$3=2,(VLOOKUP(B106,'Generated data'!$A$14:$K$23,11,FALSE)*(1+((RAND()*0.4)-0.2)))*'Generated data'!$B$6,VLOOKUP(B106,'Generated data'!$A$14:$K$23,11,FALSE)*(1+((RAND()*0.4)-0.2)))</f>
        <v>16.309009599171482</v>
      </c>
      <c r="H106" s="153"/>
      <c r="I106" s="212">
        <f ca="1">IF(Cockpit_Formula_7!$H$3=2,$J$2*$J$5+$J$3*(F106+$J$4*G106)*'Generated data'!$B$6*(1+$J$6),$J$2*$J$5+$J$3*(F106+$J$4*G106)*(1+$J$6))</f>
        <v>116.66096400959698</v>
      </c>
      <c r="J106" s="144">
        <f ca="1">Monthly_prices_forcast_variat!L111-I106</f>
        <v>116.70134449093207</v>
      </c>
      <c r="K106" s="141"/>
    </row>
    <row r="107" spans="1:11">
      <c r="A107" s="131" t="str">
        <f t="shared" si="2"/>
        <v>Q1 2030</v>
      </c>
      <c r="B107" s="40">
        <v>2030</v>
      </c>
      <c r="C107" s="40">
        <v>1</v>
      </c>
      <c r="D107" s="40">
        <v>3</v>
      </c>
      <c r="E107" s="130">
        <f ca="1">IF(Cockpit_Formula_7!$H$3=2,(VLOOKUP(B107,'Generated data'!$A$14:$J$23,2,FALSE)*(1+((RAND()*0.4)-0.2)))*'Generated data'!$B$6,VLOOKUP(B107,'Generated data'!$A$14:$J$23,2,FALSE)*(1+((RAND()*0.4)-0.2)))</f>
        <v>154.78072140935751</v>
      </c>
      <c r="F107" s="229">
        <f ca="1">IF(Cockpit_monthly!$H$3=2,(VLOOKUP(B107,'Generated data'!$A$14:$J$23,3,FALSE)*(1+((RAND()*0.4)-0.2)))*'Generated data'!$B$6,VLOOKUP(B107,'Generated data'!$A$14:$J$23,3,FALSE)*(1+((RAND()*0.4)-0.2)))</f>
        <v>113.60623932625265</v>
      </c>
      <c r="G107" s="229">
        <f ca="1">IF(Cockpit_monthly!$H$3=2,(VLOOKUP(B107,'Generated data'!$A$14:$K$23,11,FALSE)*(1+((RAND()*0.4)-0.2)))*'Generated data'!$B$6,VLOOKUP(B107,'Generated data'!$A$14:$K$23,11,FALSE)*(1+((RAND()*0.4)-0.2)))</f>
        <v>18.921174354489601</v>
      </c>
      <c r="H107" s="153"/>
      <c r="I107" s="212">
        <f ca="1">IF(Cockpit_Formula_7!$H$3=2,$J$2*$J$5+$J$3*(F107+$J$4*G107)*'Generated data'!$B$6*(1+$J$6),$J$2*$J$5+$J$3*(F107+$J$4*G107)*(1+$J$6))</f>
        <v>121.37359924652291</v>
      </c>
      <c r="J107" s="144">
        <f ca="1">Monthly_prices_forcast_variat!L112-I107</f>
        <v>139.2864140289214</v>
      </c>
      <c r="K107" s="141"/>
    </row>
    <row r="108" spans="1:11">
      <c r="A108" s="131" t="str">
        <f t="shared" si="2"/>
        <v>Q2 2030</v>
      </c>
      <c r="B108" s="40">
        <v>2030</v>
      </c>
      <c r="C108" s="40">
        <v>2</v>
      </c>
      <c r="D108" s="40">
        <v>4</v>
      </c>
      <c r="E108" s="130">
        <f ca="1">IF(Cockpit_Formula_7!$H$3=2,(VLOOKUP(B108,'Generated data'!$A$14:$J$23,2,FALSE)*(1+((RAND()*0.4)-0.2)))*'Generated data'!$B$6,VLOOKUP(B108,'Generated data'!$A$14:$J$23,2,FALSE)*(1+((RAND()*0.4)-0.2)))</f>
        <v>126.7168191338029</v>
      </c>
      <c r="F108" s="229">
        <f ca="1">IF(Cockpit_monthly!$H$3=2,(VLOOKUP(B108,'Generated data'!$A$14:$J$23,3,FALSE)*(1+((RAND()*0.4)-0.2)))*'Generated data'!$B$6,VLOOKUP(B108,'Generated data'!$A$14:$J$23,3,FALSE)*(1+((RAND()*0.4)-0.2)))</f>
        <v>106.60908215443906</v>
      </c>
      <c r="G108" s="229">
        <f ca="1">IF(Cockpit_monthly!$H$3=2,(VLOOKUP(B108,'Generated data'!$A$14:$K$23,11,FALSE)*(1+((RAND()*0.4)-0.2)))*'Generated data'!$B$6,VLOOKUP(B108,'Generated data'!$A$14:$K$23,11,FALSE)*(1+((RAND()*0.4)-0.2)))</f>
        <v>19.073288478126255</v>
      </c>
      <c r="H108" s="153"/>
      <c r="I108" s="212">
        <f ca="1">IF(Cockpit_Formula_7!$H$3=2,$J$2*$J$5+$J$3*(F108+$J$4*G108)*'Generated data'!$B$6*(1+$J$6),$J$2*$J$5+$J$3*(F108+$J$4*G108)*(1+$J$6))</f>
        <v>118.74017366332433</v>
      </c>
      <c r="J108" s="144">
        <f ca="1">Monthly_prices_forcast_variat!L113-I108</f>
        <v>168.16476600212232</v>
      </c>
      <c r="K108" s="141"/>
    </row>
    <row r="109" spans="1:11">
      <c r="A109" s="131" t="str">
        <f t="shared" si="2"/>
        <v>Q2 2030</v>
      </c>
      <c r="B109" s="40">
        <v>2030</v>
      </c>
      <c r="C109" s="40">
        <v>2</v>
      </c>
      <c r="D109" s="40">
        <v>5</v>
      </c>
      <c r="E109" s="130">
        <f ca="1">IF(Cockpit_Formula_7!$H$3=2,(VLOOKUP(B109,'Generated data'!$A$14:$J$23,2,FALSE)*(1+((RAND()*0.4)-0.2)))*'Generated data'!$B$6,VLOOKUP(B109,'Generated data'!$A$14:$J$23,2,FALSE)*(1+((RAND()*0.4)-0.2)))</f>
        <v>142.24977220960909</v>
      </c>
      <c r="F109" s="229">
        <f ca="1">IF(Cockpit_monthly!$H$3=2,(VLOOKUP(B109,'Generated data'!$A$14:$J$23,3,FALSE)*(1+((RAND()*0.4)-0.2)))*'Generated data'!$B$6,VLOOKUP(B109,'Generated data'!$A$14:$J$23,3,FALSE)*(1+((RAND()*0.4)-0.2)))</f>
        <v>128.92833014081415</v>
      </c>
      <c r="G109" s="229">
        <f ca="1">IF(Cockpit_monthly!$H$3=2,(VLOOKUP(B109,'Generated data'!$A$14:$K$23,11,FALSE)*(1+((RAND()*0.4)-0.2)))*'Generated data'!$B$6,VLOOKUP(B109,'Generated data'!$A$14:$K$23,11,FALSE)*(1+((RAND()*0.4)-0.2)))</f>
        <v>15.117925499482597</v>
      </c>
      <c r="H109" s="153"/>
      <c r="I109" s="212">
        <f ca="1">IF(Cockpit_Formula_7!$H$3=2,$J$2*$J$5+$J$3*(F109+$J$4*G109)*'Generated data'!$B$6*(1+$J$6),$J$2*$J$5+$J$3*(F109+$J$4*G109)*(1+$J$6))</f>
        <v>126.87782396098862</v>
      </c>
      <c r="J109" s="144">
        <f ca="1">Monthly_prices_forcast_variat!L114-I109</f>
        <v>153.82594501969265</v>
      </c>
      <c r="K109" s="141"/>
    </row>
    <row r="110" spans="1:11">
      <c r="A110" s="131" t="str">
        <f t="shared" si="2"/>
        <v>Q2 2030</v>
      </c>
      <c r="B110" s="40">
        <v>2030</v>
      </c>
      <c r="C110" s="40">
        <v>2</v>
      </c>
      <c r="D110" s="40">
        <v>6</v>
      </c>
      <c r="E110" s="130">
        <f ca="1">IF(Cockpit_Formula_7!$H$3=2,(VLOOKUP(B110,'Generated data'!$A$14:$J$23,2,FALSE)*(1+((RAND()*0.4)-0.2)))*'Generated data'!$B$6,VLOOKUP(B110,'Generated data'!$A$14:$J$23,2,FALSE)*(1+((RAND()*0.4)-0.2)))</f>
        <v>143.9868913401294</v>
      </c>
      <c r="F110" s="229">
        <f ca="1">IF(Cockpit_monthly!$H$3=2,(VLOOKUP(B110,'Generated data'!$A$14:$J$23,3,FALSE)*(1+((RAND()*0.4)-0.2)))*'Generated data'!$B$6,VLOOKUP(B110,'Generated data'!$A$14:$J$23,3,FALSE)*(1+((RAND()*0.4)-0.2)))</f>
        <v>99.414279591216243</v>
      </c>
      <c r="G110" s="229">
        <f ca="1">IF(Cockpit_monthly!$H$3=2,(VLOOKUP(B110,'Generated data'!$A$14:$K$23,11,FALSE)*(1+((RAND()*0.4)-0.2)))*'Generated data'!$B$6,VLOOKUP(B110,'Generated data'!$A$14:$K$23,11,FALSE)*(1+((RAND()*0.4)-0.2)))</f>
        <v>15.111091128431694</v>
      </c>
      <c r="H110" s="153"/>
      <c r="I110" s="212">
        <f ca="1">IF(Cockpit_Formula_7!$H$3=2,$J$2*$J$5+$J$3*(F110+$J$4*G110)*'Generated data'!$B$6*(1+$J$6),$J$2*$J$5+$J$3*(F110+$J$4*G110)*(1+$J$6))</f>
        <v>115.72099617478918</v>
      </c>
      <c r="J110" s="144">
        <f ca="1">Monthly_prices_forcast_variat!L115-I110</f>
        <v>161.83682203506126</v>
      </c>
      <c r="K110" s="141"/>
    </row>
    <row r="111" spans="1:11">
      <c r="A111" s="131" t="str">
        <f t="shared" si="2"/>
        <v>Q3 2030</v>
      </c>
      <c r="B111" s="40">
        <v>2030</v>
      </c>
      <c r="C111" s="40">
        <v>3</v>
      </c>
      <c r="D111" s="40">
        <v>7</v>
      </c>
      <c r="E111" s="130">
        <f ca="1">IF(Cockpit_Formula_7!$H$3=2,(VLOOKUP(B111,'Generated data'!$A$14:$J$23,2,FALSE)*(1+((RAND()*0.4)-0.2)))*'Generated data'!$B$6,VLOOKUP(B111,'Generated data'!$A$14:$J$23,2,FALSE)*(1+((RAND()*0.4)-0.2)))</f>
        <v>159.98560323173913</v>
      </c>
      <c r="F111" s="229">
        <f ca="1">IF(Cockpit_monthly!$H$3=2,(VLOOKUP(B111,'Generated data'!$A$14:$J$23,3,FALSE)*(1+((RAND()*0.4)-0.2)))*'Generated data'!$B$6,VLOOKUP(B111,'Generated data'!$A$14:$J$23,3,FALSE)*(1+((RAND()*0.4)-0.2)))</f>
        <v>112.30686576770968</v>
      </c>
      <c r="G111" s="229">
        <f ca="1">IF(Cockpit_monthly!$H$3=2,(VLOOKUP(B111,'Generated data'!$A$14:$K$23,11,FALSE)*(1+((RAND()*0.4)-0.2)))*'Generated data'!$B$6,VLOOKUP(B111,'Generated data'!$A$14:$K$23,11,FALSE)*(1+((RAND()*0.4)-0.2)))</f>
        <v>20.316232266061245</v>
      </c>
      <c r="H111" s="153"/>
      <c r="I111" s="212">
        <f ca="1">IF(Cockpit_Formula_7!$H$3=2,$J$2*$J$5+$J$3*(F111+$J$4*G111)*'Generated data'!$B$6*(1+$J$6),$J$2*$J$5+$J$3*(F111+$J$4*G111)*(1+$J$6))</f>
        <v>120.98790241950849</v>
      </c>
      <c r="J111" s="144">
        <f ca="1">Monthly_prices_forcast_variat!L116-I111</f>
        <v>138.4058252673052</v>
      </c>
      <c r="K111" s="141"/>
    </row>
    <row r="112" spans="1:11">
      <c r="A112" s="131" t="str">
        <f t="shared" si="2"/>
        <v>Q3 2030</v>
      </c>
      <c r="B112" s="40">
        <v>2030</v>
      </c>
      <c r="C112" s="40">
        <v>3</v>
      </c>
      <c r="D112" s="40">
        <v>8</v>
      </c>
      <c r="E112" s="130">
        <f ca="1">IF(Cockpit_Formula_7!$H$3=2,(VLOOKUP(B112,'Generated data'!$A$14:$J$23,2,FALSE)*(1+((RAND()*0.4)-0.2)))*'Generated data'!$B$6,VLOOKUP(B112,'Generated data'!$A$14:$J$23,2,FALSE)*(1+((RAND()*0.4)-0.2)))</f>
        <v>177.40069024205448</v>
      </c>
      <c r="F112" s="229">
        <f ca="1">IF(Cockpit_monthly!$H$3=2,(VLOOKUP(B112,'Generated data'!$A$14:$J$23,3,FALSE)*(1+((RAND()*0.4)-0.2)))*'Generated data'!$B$6,VLOOKUP(B112,'Generated data'!$A$14:$J$23,3,FALSE)*(1+((RAND()*0.4)-0.2)))</f>
        <v>92.229656165040879</v>
      </c>
      <c r="G112" s="229">
        <f ca="1">IF(Cockpit_monthly!$H$3=2,(VLOOKUP(B112,'Generated data'!$A$14:$K$23,11,FALSE)*(1+((RAND()*0.4)-0.2)))*'Generated data'!$B$6,VLOOKUP(B112,'Generated data'!$A$14:$K$23,11,FALSE)*(1+((RAND()*0.4)-0.2)))</f>
        <v>19.03753256517933</v>
      </c>
      <c r="H112" s="153"/>
      <c r="I112" s="212">
        <f ca="1">IF(Cockpit_Formula_7!$H$3=2,$J$2*$J$5+$J$3*(F112+$J$4*G112)*'Generated data'!$B$6*(1+$J$6),$J$2*$J$5+$J$3*(F112+$J$4*G112)*(1+$J$6))</f>
        <v>113.30204749231299</v>
      </c>
      <c r="J112" s="144">
        <f ca="1">Monthly_prices_forcast_variat!L117-I112</f>
        <v>140.14511349598456</v>
      </c>
      <c r="K112" s="141"/>
    </row>
    <row r="113" spans="1:11">
      <c r="A113" s="131" t="str">
        <f t="shared" si="2"/>
        <v>Q3 2030</v>
      </c>
      <c r="B113" s="40">
        <v>2030</v>
      </c>
      <c r="C113" s="40">
        <v>3</v>
      </c>
      <c r="D113" s="40">
        <v>9</v>
      </c>
      <c r="E113" s="130">
        <f ca="1">IF(Cockpit_Formula_7!$H$3=2,(VLOOKUP(B113,'Generated data'!$A$14:$J$23,2,FALSE)*(1+((RAND()*0.4)-0.2)))*'Generated data'!$B$6,VLOOKUP(B113,'Generated data'!$A$14:$J$23,2,FALSE)*(1+((RAND()*0.4)-0.2)))</f>
        <v>179.61616240392632</v>
      </c>
      <c r="F113" s="229">
        <f ca="1">IF(Cockpit_monthly!$H$3=2,(VLOOKUP(B113,'Generated data'!$A$14:$J$23,3,FALSE)*(1+((RAND()*0.4)-0.2)))*'Generated data'!$B$6,VLOOKUP(B113,'Generated data'!$A$14:$J$23,3,FALSE)*(1+((RAND()*0.4)-0.2)))</f>
        <v>110.95476265653964</v>
      </c>
      <c r="G113" s="229">
        <f ca="1">IF(Cockpit_monthly!$H$3=2,(VLOOKUP(B113,'Generated data'!$A$14:$K$23,11,FALSE)*(1+((RAND()*0.4)-0.2)))*'Generated data'!$B$6,VLOOKUP(B113,'Generated data'!$A$14:$K$23,11,FALSE)*(1+((RAND()*0.4)-0.2)))</f>
        <v>18.318548547910037</v>
      </c>
      <c r="H113" s="153"/>
      <c r="I113" s="212">
        <f ca="1">IF(Cockpit_Formula_7!$H$3=2,$J$2*$J$5+$J$3*(F113+$J$4*G113)*'Generated data'!$B$6*(1+$J$6),$J$2*$J$5+$J$3*(F113+$J$4*G113)*(1+$J$6))</f>
        <v>120.32578255439398</v>
      </c>
      <c r="J113" s="144">
        <f ca="1">Monthly_prices_forcast_variat!L118-I113</f>
        <v>112.52527512824284</v>
      </c>
      <c r="K113" s="141"/>
    </row>
    <row r="114" spans="1:11">
      <c r="A114" s="131" t="str">
        <f t="shared" si="2"/>
        <v>Q4 2030</v>
      </c>
      <c r="B114" s="40">
        <v>2030</v>
      </c>
      <c r="C114" s="40">
        <v>4</v>
      </c>
      <c r="D114" s="40">
        <v>10</v>
      </c>
      <c r="E114" s="130">
        <f ca="1">IF(Cockpit_Formula_7!$H$3=2,(VLOOKUP(B114,'Generated data'!$A$14:$J$23,2,FALSE)*(1+((RAND()*0.4)-0.2)))*'Generated data'!$B$6,VLOOKUP(B114,'Generated data'!$A$14:$J$23,2,FALSE)*(1+((RAND()*0.4)-0.2)))</f>
        <v>150.52233674611193</v>
      </c>
      <c r="F114" s="229">
        <f ca="1">IF(Cockpit_monthly!$H$3=2,(VLOOKUP(B114,'Generated data'!$A$14:$J$23,3,FALSE)*(1+((RAND()*0.4)-0.2)))*'Generated data'!$B$6,VLOOKUP(B114,'Generated data'!$A$14:$J$23,3,FALSE)*(1+((RAND()*0.4)-0.2)))</f>
        <v>103.76060753069756</v>
      </c>
      <c r="G114" s="229">
        <f ca="1">IF(Cockpit_monthly!$H$3=2,(VLOOKUP(B114,'Generated data'!$A$14:$K$23,11,FALSE)*(1+((RAND()*0.4)-0.2)))*'Generated data'!$B$6,VLOOKUP(B114,'Generated data'!$A$14:$K$23,11,FALSE)*(1+((RAND()*0.4)-0.2)))</f>
        <v>18.317240093822459</v>
      </c>
      <c r="H114" s="153"/>
      <c r="I114" s="212">
        <f ca="1">IF(Cockpit_Formula_7!$H$3=2,$J$2*$J$5+$J$3*(F114+$J$4*G114)*'Generated data'!$B$6*(1+$J$6),$J$2*$J$5+$J$3*(F114+$J$4*G114)*(1+$J$6))</f>
        <v>117.60629299769666</v>
      </c>
      <c r="J114" s="144">
        <f ca="1">Monthly_prices_forcast_variat!L119-I114</f>
        <v>111.97259583633549</v>
      </c>
      <c r="K114" s="141"/>
    </row>
    <row r="115" spans="1:11">
      <c r="A115" s="131" t="str">
        <f t="shared" si="2"/>
        <v>Q4 2030</v>
      </c>
      <c r="B115" s="40">
        <v>2030</v>
      </c>
      <c r="C115" s="40">
        <v>4</v>
      </c>
      <c r="D115" s="40">
        <v>11</v>
      </c>
      <c r="E115" s="130">
        <f ca="1">IF(Cockpit_Formula_7!$H$3=2,(VLOOKUP(B115,'Generated data'!$A$14:$J$23,2,FALSE)*(1+((RAND()*0.4)-0.2)))*'Generated data'!$B$6,VLOOKUP(B115,'Generated data'!$A$14:$J$23,2,FALSE)*(1+((RAND()*0.4)-0.2)))</f>
        <v>170.09796230625858</v>
      </c>
      <c r="F115" s="229">
        <f ca="1">IF(Cockpit_monthly!$H$3=2,(VLOOKUP(B115,'Generated data'!$A$14:$J$23,3,FALSE)*(1+((RAND()*0.4)-0.2)))*'Generated data'!$B$6,VLOOKUP(B115,'Generated data'!$A$14:$J$23,3,FALSE)*(1+((RAND()*0.4)-0.2)))</f>
        <v>91.884780027911731</v>
      </c>
      <c r="G115" s="229">
        <f ca="1">IF(Cockpit_monthly!$H$3=2,(VLOOKUP(B115,'Generated data'!$A$14:$K$23,11,FALSE)*(1+((RAND()*0.4)-0.2)))*'Generated data'!$B$6,VLOOKUP(B115,'Generated data'!$A$14:$K$23,11,FALSE)*(1+((RAND()*0.4)-0.2)))</f>
        <v>15.406228462149418</v>
      </c>
      <c r="H115" s="153"/>
      <c r="I115" s="212">
        <f ca="1">IF(Cockpit_Formula_7!$H$3=2,$J$2*$J$5+$J$3*(F115+$J$4*G115)*'Generated data'!$B$6*(1+$J$6),$J$2*$J$5+$J$3*(F115+$J$4*G115)*(1+$J$6))</f>
        <v>112.89715772228914</v>
      </c>
      <c r="J115" s="144">
        <f ca="1">Monthly_prices_forcast_variat!L120-I115</f>
        <v>133.73935229148384</v>
      </c>
      <c r="K115" s="141"/>
    </row>
    <row r="116" spans="1:11">
      <c r="A116" s="131" t="str">
        <f t="shared" si="2"/>
        <v>Q4 2030</v>
      </c>
      <c r="B116" s="40">
        <v>2030</v>
      </c>
      <c r="C116" s="40">
        <v>4</v>
      </c>
      <c r="D116" s="40">
        <v>12</v>
      </c>
      <c r="E116" s="130">
        <f ca="1">IF(Cockpit_Formula_7!$H$3=2,(VLOOKUP(B116,'Generated data'!$A$14:$J$23,2,FALSE)*(1+((RAND()*0.4)-0.2)))*'Generated data'!$B$6,VLOOKUP(B116,'Generated data'!$A$14:$J$23,2,FALSE)*(1+((RAND()*0.4)-0.2)))</f>
        <v>158.68724571064996</v>
      </c>
      <c r="F116" s="229">
        <f ca="1">IF(Cockpit_monthly!$H$3=2,(VLOOKUP(B116,'Generated data'!$A$14:$J$23,3,FALSE)*(1+((RAND()*0.4)-0.2)))*'Generated data'!$B$6,VLOOKUP(B116,'Generated data'!$A$14:$J$23,3,FALSE)*(1+((RAND()*0.4)-0.2)))</f>
        <v>103.61876099460518</v>
      </c>
      <c r="G116" s="229">
        <f ca="1">IF(Cockpit_monthly!$H$3=2,(VLOOKUP(B116,'Generated data'!$A$14:$K$23,11,FALSE)*(1+((RAND()*0.4)-0.2)))*'Generated data'!$B$6,VLOOKUP(B116,'Generated data'!$A$14:$K$23,11,FALSE)*(1+((RAND()*0.4)-0.2)))</f>
        <v>17.934920623138034</v>
      </c>
      <c r="H116" s="153"/>
      <c r="I116" s="212">
        <f ca="1">IF(Cockpit_Formula_7!$H$3=2,$J$2*$J$5+$J$3*(F116+$J$4*G116)*'Generated data'!$B$6*(1+$J$6),$J$2*$J$5+$J$3*(F116+$J$4*G116)*(1+$J$6))</f>
        <v>117.52377165506999</v>
      </c>
      <c r="J116" s="144">
        <f ca="1">Monthly_prices_forcast_variat!L121-I116</f>
        <v>128.4060221855257</v>
      </c>
      <c r="K116" s="141"/>
    </row>
    <row r="117" spans="1:11">
      <c r="A117" s="131" t="str">
        <f t="shared" si="2"/>
        <v>Q1 2031</v>
      </c>
      <c r="B117" s="40">
        <v>2031</v>
      </c>
      <c r="C117" s="40">
        <v>1</v>
      </c>
      <c r="D117" s="40">
        <v>1</v>
      </c>
      <c r="E117" s="130">
        <f ca="1">IF(Cockpit_Formula_7!$H$3=2,(VLOOKUP(B117,'Generated data'!$A$14:$J$23,2,FALSE)*(1+((RAND()*0.4)-0.2)))*'Generated data'!$B$6,VLOOKUP(B117,'Generated data'!$A$14:$J$23,2,FALSE)*(1+((RAND()*0.4)-0.2)))</f>
        <v>131.88846450691878</v>
      </c>
      <c r="F117" s="229">
        <f ca="1">IF(Cockpit_monthly!$H$3=2,(VLOOKUP(B117,'Generated data'!$A$14:$J$23,3,FALSE)*(1+((RAND()*0.4)-0.2)))*'Generated data'!$B$6,VLOOKUP(B117,'Generated data'!$A$14:$J$23,3,FALSE)*(1+((RAND()*0.4)-0.2)))</f>
        <v>104.42074117836752</v>
      </c>
      <c r="G117" s="229">
        <f ca="1">IF(Cockpit_monthly!$H$3=2,(VLOOKUP(B117,'Generated data'!$A$14:$K$23,11,FALSE)*(1+((RAND()*0.4)-0.2)))*'Generated data'!$B$6,VLOOKUP(B117,'Generated data'!$A$14:$K$23,11,FALSE)*(1+((RAND()*0.4)-0.2)))</f>
        <v>20.92168511104698</v>
      </c>
      <c r="H117" s="153"/>
      <c r="I117" s="212">
        <f ca="1">IF(Cockpit_Formula_7!$H$3=2,$J$2*$J$5+$J$3*(F117+$J$4*G117)*'Generated data'!$B$6*(1+$J$6)*(1+$J$6),$J$2*$J$5+$J$3*(F117+$J$4*G117)*(1+$J$6)*(1+$J$6))</f>
        <v>120.10535553780898</v>
      </c>
      <c r="J117" s="144">
        <f ca="1">Monthly_prices_forcast_variat!L122-I117</f>
        <v>128.65442242550131</v>
      </c>
      <c r="K117" s="141"/>
    </row>
    <row r="118" spans="1:11">
      <c r="A118" s="131" t="str">
        <f t="shared" si="2"/>
        <v>Q1 2031</v>
      </c>
      <c r="B118" s="40">
        <v>2031</v>
      </c>
      <c r="C118" s="40">
        <v>1</v>
      </c>
      <c r="D118" s="40">
        <v>2</v>
      </c>
      <c r="E118" s="130">
        <f ca="1">IF(Cockpit_Formula_7!$H$3=2,(VLOOKUP(B118,'Generated data'!$A$14:$J$23,2,FALSE)*(1+((RAND()*0.4)-0.2)))*'Generated data'!$B$6,VLOOKUP(B118,'Generated data'!$A$14:$J$23,2,FALSE)*(1+((RAND()*0.4)-0.2)))</f>
        <v>172.17916153862427</v>
      </c>
      <c r="F118" s="229">
        <f ca="1">IF(Cockpit_monthly!$H$3=2,(VLOOKUP(B118,'Generated data'!$A$14:$J$23,3,FALSE)*(1+((RAND()*0.4)-0.2)))*'Generated data'!$B$6,VLOOKUP(B118,'Generated data'!$A$14:$J$23,3,FALSE)*(1+((RAND()*0.4)-0.2)))</f>
        <v>112.38361687076184</v>
      </c>
      <c r="G118" s="229">
        <f ca="1">IF(Cockpit_monthly!$H$3=2,(VLOOKUP(B118,'Generated data'!$A$14:$K$23,11,FALSE)*(1+((RAND()*0.4)-0.2)))*'Generated data'!$B$6,VLOOKUP(B118,'Generated data'!$A$14:$K$23,11,FALSE)*(1+((RAND()*0.4)-0.2)))</f>
        <v>16.94925181690747</v>
      </c>
      <c r="H118" s="153"/>
      <c r="I118" s="212">
        <f ca="1">IF(Cockpit_Formula_7!$H$3=2,$J$2*$J$5+$J$3*(F118+$J$4*G118)*'Generated data'!$B$6*(1+$J$6)*(1+$J$6),$J$2*$J$5+$J$3*(F118+$J$4*G118)*(1+$J$6)*(1+$J$6))</f>
        <v>122.9504891452315</v>
      </c>
      <c r="J118" s="144">
        <f ca="1">Monthly_prices_forcast_variat!L123-I118</f>
        <v>120.97839190959752</v>
      </c>
      <c r="K118" s="141"/>
    </row>
    <row r="119" spans="1:11">
      <c r="A119" s="131" t="str">
        <f t="shared" si="2"/>
        <v>Q1 2031</v>
      </c>
      <c r="B119" s="40">
        <v>2031</v>
      </c>
      <c r="C119" s="40">
        <v>1</v>
      </c>
      <c r="D119" s="40">
        <v>3</v>
      </c>
      <c r="E119" s="130">
        <f ca="1">IF(Cockpit_Formula_7!$H$3=2,(VLOOKUP(B119,'Generated data'!$A$14:$J$23,2,FALSE)*(1+((RAND()*0.4)-0.2)))*'Generated data'!$B$6,VLOOKUP(B119,'Generated data'!$A$14:$J$23,2,FALSE)*(1+((RAND()*0.4)-0.2)))</f>
        <v>170.54928056321026</v>
      </c>
      <c r="F119" s="229">
        <f ca="1">IF(Cockpit_monthly!$H$3=2,(VLOOKUP(B119,'Generated data'!$A$14:$J$23,3,FALSE)*(1+((RAND()*0.4)-0.2)))*'Generated data'!$B$6,VLOOKUP(B119,'Generated data'!$A$14:$J$23,3,FALSE)*(1+((RAND()*0.4)-0.2)))</f>
        <v>114.71926252160615</v>
      </c>
      <c r="G119" s="229">
        <f ca="1">IF(Cockpit_monthly!$H$3=2,(VLOOKUP(B119,'Generated data'!$A$14:$K$23,11,FALSE)*(1+((RAND()*0.4)-0.2)))*'Generated data'!$B$6,VLOOKUP(B119,'Generated data'!$A$14:$K$23,11,FALSE)*(1+((RAND()*0.4)-0.2)))</f>
        <v>19.442189323744838</v>
      </c>
      <c r="H119" s="153"/>
      <c r="I119" s="212">
        <f ca="1">IF(Cockpit_Formula_7!$H$3=2,$J$2*$J$5+$J$3*(F119+$J$4*G119)*'Generated data'!$B$6*(1+$J$6)*(1+$J$6),$J$2*$J$5+$J$3*(F119+$J$4*G119)*(1+$J$6)*(1+$J$6))</f>
        <v>124.07539628334435</v>
      </c>
      <c r="J119" s="144">
        <f ca="1">Monthly_prices_forcast_variat!L124-I119</f>
        <v>147.32424819267283</v>
      </c>
      <c r="K119" s="141"/>
    </row>
    <row r="120" spans="1:11">
      <c r="A120" s="131" t="str">
        <f t="shared" si="2"/>
        <v>Q2 2031</v>
      </c>
      <c r="B120" s="40">
        <v>2031</v>
      </c>
      <c r="C120" s="40">
        <v>2</v>
      </c>
      <c r="D120" s="40">
        <v>4</v>
      </c>
      <c r="E120" s="130">
        <f ca="1">IF(Cockpit_Formula_7!$H$3=2,(VLOOKUP(B120,'Generated data'!$A$14:$J$23,2,FALSE)*(1+((RAND()*0.4)-0.2)))*'Generated data'!$B$6,VLOOKUP(B120,'Generated data'!$A$14:$J$23,2,FALSE)*(1+((RAND()*0.4)-0.2)))</f>
        <v>133.02806572630857</v>
      </c>
      <c r="F120" s="229">
        <f ca="1">IF(Cockpit_monthly!$H$3=2,(VLOOKUP(B120,'Generated data'!$A$14:$J$23,3,FALSE)*(1+((RAND()*0.4)-0.2)))*'Generated data'!$B$6,VLOOKUP(B120,'Generated data'!$A$14:$J$23,3,FALSE)*(1+((RAND()*0.4)-0.2)))</f>
        <v>118.04474658911866</v>
      </c>
      <c r="G120" s="229">
        <f ca="1">IF(Cockpit_monthly!$H$3=2,(VLOOKUP(B120,'Generated data'!$A$14:$K$23,11,FALSE)*(1+((RAND()*0.4)-0.2)))*'Generated data'!$B$6,VLOOKUP(B120,'Generated data'!$A$14:$K$23,11,FALSE)*(1+((RAND()*0.4)-0.2)))</f>
        <v>17.372438928773043</v>
      </c>
      <c r="H120" s="153"/>
      <c r="I120" s="212">
        <f ca="1">IF(Cockpit_Formula_7!$H$3=2,$J$2*$J$5+$J$3*(F120+$J$4*G120)*'Generated data'!$B$6*(1+$J$6)*(1+$J$6),$J$2*$J$5+$J$3*(F120+$J$4*G120)*(1+$J$6)*(1+$J$6))</f>
        <v>125.2309841233872</v>
      </c>
      <c r="J120" s="144">
        <f ca="1">Monthly_prices_forcast_variat!L125-I120</f>
        <v>158.22676015320877</v>
      </c>
      <c r="K120" s="141"/>
    </row>
    <row r="121" spans="1:11">
      <c r="A121" s="131" t="str">
        <f t="shared" si="2"/>
        <v>Q2 2031</v>
      </c>
      <c r="B121" s="40">
        <v>2031</v>
      </c>
      <c r="C121" s="40">
        <v>2</v>
      </c>
      <c r="D121" s="40">
        <v>5</v>
      </c>
      <c r="E121" s="130">
        <f ca="1">IF(Cockpit_Formula_7!$H$3=2,(VLOOKUP(B121,'Generated data'!$A$14:$J$23,2,FALSE)*(1+((RAND()*0.4)-0.2)))*'Generated data'!$B$6,VLOOKUP(B121,'Generated data'!$A$14:$J$23,2,FALSE)*(1+((RAND()*0.4)-0.2)))</f>
        <v>155.90092362510759</v>
      </c>
      <c r="F121" s="229">
        <f ca="1">IF(Cockpit_monthly!$H$3=2,(VLOOKUP(B121,'Generated data'!$A$14:$J$23,3,FALSE)*(1+((RAND()*0.4)-0.2)))*'Generated data'!$B$6,VLOOKUP(B121,'Generated data'!$A$14:$J$23,3,FALSE)*(1+((RAND()*0.4)-0.2)))</f>
        <v>104.19457146777499</v>
      </c>
      <c r="G121" s="229">
        <f ca="1">IF(Cockpit_monthly!$H$3=2,(VLOOKUP(B121,'Generated data'!$A$14:$K$23,11,FALSE)*(1+((RAND()*0.4)-0.2)))*'Generated data'!$B$6,VLOOKUP(B121,'Generated data'!$A$14:$K$23,11,FALSE)*(1+((RAND()*0.4)-0.2)))</f>
        <v>16.538571134049651</v>
      </c>
      <c r="H121" s="153"/>
      <c r="I121" s="212">
        <f ca="1">IF(Cockpit_Formula_7!$H$3=2,$J$2*$J$5+$J$3*(F121+$J$4*G121)*'Generated data'!$B$6*(1+$J$6)*(1+$J$6),$J$2*$J$5+$J$3*(F121+$J$4*G121)*(1+$J$6)*(1+$J$6))</f>
        <v>119.66765719218076</v>
      </c>
      <c r="J121" s="144">
        <f ca="1">Monthly_prices_forcast_variat!L126-I121</f>
        <v>171.76976273742332</v>
      </c>
      <c r="K121" s="141"/>
    </row>
    <row r="122" spans="1:11">
      <c r="A122" s="131" t="str">
        <f t="shared" si="2"/>
        <v>Q2 2031</v>
      </c>
      <c r="B122" s="40">
        <v>2031</v>
      </c>
      <c r="C122" s="40">
        <v>2</v>
      </c>
      <c r="D122" s="40">
        <v>6</v>
      </c>
      <c r="E122" s="130">
        <f ca="1">IF(Cockpit_Formula_7!$H$3=2,(VLOOKUP(B122,'Generated data'!$A$14:$J$23,2,FALSE)*(1+((RAND()*0.4)-0.2)))*'Generated data'!$B$6,VLOOKUP(B122,'Generated data'!$A$14:$J$23,2,FALSE)*(1+((RAND()*0.4)-0.2)))</f>
        <v>135.03541263453482</v>
      </c>
      <c r="F122" s="229">
        <f ca="1">IF(Cockpit_monthly!$H$3=2,(VLOOKUP(B122,'Generated data'!$A$14:$J$23,3,FALSE)*(1+((RAND()*0.4)-0.2)))*'Generated data'!$B$6,VLOOKUP(B122,'Generated data'!$A$14:$J$23,3,FALSE)*(1+((RAND()*0.4)-0.2)))</f>
        <v>105.58955890041466</v>
      </c>
      <c r="G122" s="229">
        <f ca="1">IF(Cockpit_monthly!$H$3=2,(VLOOKUP(B122,'Generated data'!$A$14:$K$23,11,FALSE)*(1+((RAND()*0.4)-0.2)))*'Generated data'!$B$6,VLOOKUP(B122,'Generated data'!$A$14:$K$23,11,FALSE)*(1+((RAND()*0.4)-0.2)))</f>
        <v>18.258956796922991</v>
      </c>
      <c r="H122" s="153"/>
      <c r="I122" s="212">
        <f ca="1">IF(Cockpit_Formula_7!$H$3=2,$J$2*$J$5+$J$3*(F122+$J$4*G122)*'Generated data'!$B$6*(1+$J$6)*(1+$J$6),$J$2*$J$5+$J$3*(F122+$J$4*G122)*(1+$J$6)*(1+$J$6))</f>
        <v>120.35789191811433</v>
      </c>
      <c r="J122" s="144">
        <f ca="1">Monthly_prices_forcast_variat!L127-I122</f>
        <v>149.26651724928797</v>
      </c>
      <c r="K122" s="141"/>
    </row>
    <row r="123" spans="1:11">
      <c r="A123" s="131" t="str">
        <f t="shared" si="2"/>
        <v>Q3 2031</v>
      </c>
      <c r="B123" s="40">
        <v>2031</v>
      </c>
      <c r="C123" s="40">
        <v>3</v>
      </c>
      <c r="D123" s="40">
        <v>7</v>
      </c>
      <c r="E123" s="130">
        <f ca="1">IF(Cockpit_Formula_7!$H$3=2,(VLOOKUP(B123,'Generated data'!$A$14:$J$23,2,FALSE)*(1+((RAND()*0.4)-0.2)))*'Generated data'!$B$6,VLOOKUP(B123,'Generated data'!$A$14:$J$23,2,FALSE)*(1+((RAND()*0.4)-0.2)))</f>
        <v>176.33698516361602</v>
      </c>
      <c r="F123" s="229">
        <f ca="1">IF(Cockpit_monthly!$H$3=2,(VLOOKUP(B123,'Generated data'!$A$14:$J$23,3,FALSE)*(1+((RAND()*0.4)-0.2)))*'Generated data'!$B$6,VLOOKUP(B123,'Generated data'!$A$14:$J$23,3,FALSE)*(1+((RAND()*0.4)-0.2)))</f>
        <v>118.94694964233892</v>
      </c>
      <c r="G123" s="229">
        <f ca="1">IF(Cockpit_monthly!$H$3=2,(VLOOKUP(B123,'Generated data'!$A$14:$K$23,11,FALSE)*(1+((RAND()*0.4)-0.2)))*'Generated data'!$B$6,VLOOKUP(B123,'Generated data'!$A$14:$K$23,11,FALSE)*(1+((RAND()*0.4)-0.2)))</f>
        <v>18.617851558995341</v>
      </c>
      <c r="H123" s="153"/>
      <c r="I123" s="212">
        <f ca="1">IF(Cockpit_Formula_7!$H$3=2,$J$2*$J$5+$J$3*(F123+$J$4*G123)*'Generated data'!$B$6*(1+$J$6)*(1+$J$6),$J$2*$J$5+$J$3*(F123+$J$4*G123)*(1+$J$6)*(1+$J$6))</f>
        <v>125.68792936979737</v>
      </c>
      <c r="J123" s="144">
        <f ca="1">Monthly_prices_forcast_variat!L128-I123</f>
        <v>146.83348978419815</v>
      </c>
      <c r="K123" s="141"/>
    </row>
    <row r="124" spans="1:11">
      <c r="A124" s="131" t="str">
        <f t="shared" si="2"/>
        <v>Q3 2031</v>
      </c>
      <c r="B124" s="40">
        <v>2031</v>
      </c>
      <c r="C124" s="40">
        <v>3</v>
      </c>
      <c r="D124" s="40">
        <v>8</v>
      </c>
      <c r="E124" s="130">
        <f ca="1">IF(Cockpit_Formula_7!$H$3=2,(VLOOKUP(B124,'Generated data'!$A$14:$J$23,2,FALSE)*(1+((RAND()*0.4)-0.2)))*'Generated data'!$B$6,VLOOKUP(B124,'Generated data'!$A$14:$J$23,2,FALSE)*(1+((RAND()*0.4)-0.2)))</f>
        <v>171.45712064470212</v>
      </c>
      <c r="F124" s="229">
        <f ca="1">IF(Cockpit_monthly!$H$3=2,(VLOOKUP(B124,'Generated data'!$A$14:$J$23,3,FALSE)*(1+((RAND()*0.4)-0.2)))*'Generated data'!$B$6,VLOOKUP(B124,'Generated data'!$A$14:$J$23,3,FALSE)*(1+((RAND()*0.4)-0.2)))</f>
        <v>115.15825959102109</v>
      </c>
      <c r="G124" s="229">
        <f ca="1">IF(Cockpit_monthly!$H$3=2,(VLOOKUP(B124,'Generated data'!$A$14:$K$23,11,FALSE)*(1+((RAND()*0.4)-0.2)))*'Generated data'!$B$6,VLOOKUP(B124,'Generated data'!$A$14:$K$23,11,FALSE)*(1+((RAND()*0.4)-0.2)))</f>
        <v>22.372406795225302</v>
      </c>
      <c r="H124" s="153"/>
      <c r="I124" s="212">
        <f ca="1">IF(Cockpit_Formula_7!$H$3=2,$J$2*$J$5+$J$3*(F124+$J$4*G124)*'Generated data'!$B$6*(1+$J$6)*(1+$J$6),$J$2*$J$5+$J$3*(F124+$J$4*G124)*(1+$J$6)*(1+$J$6))</f>
        <v>124.48223488308126</v>
      </c>
      <c r="J124" s="144">
        <f ca="1">Monthly_prices_forcast_variat!L129-I124</f>
        <v>143.49807264418712</v>
      </c>
      <c r="K124" s="141"/>
    </row>
    <row r="125" spans="1:11">
      <c r="A125" s="131" t="str">
        <f t="shared" si="2"/>
        <v>Q3 2031</v>
      </c>
      <c r="B125" s="40">
        <v>2031</v>
      </c>
      <c r="C125" s="40">
        <v>3</v>
      </c>
      <c r="D125" s="40">
        <v>9</v>
      </c>
      <c r="E125" s="130">
        <f ca="1">IF(Cockpit_Formula_7!$H$3=2,(VLOOKUP(B125,'Generated data'!$A$14:$J$23,2,FALSE)*(1+((RAND()*0.4)-0.2)))*'Generated data'!$B$6,VLOOKUP(B125,'Generated data'!$A$14:$J$23,2,FALSE)*(1+((RAND()*0.4)-0.2)))</f>
        <v>139.89575775869969</v>
      </c>
      <c r="F125" s="229">
        <f ca="1">IF(Cockpit_monthly!$H$3=2,(VLOOKUP(B125,'Generated data'!$A$14:$J$23,3,FALSE)*(1+((RAND()*0.4)-0.2)))*'Generated data'!$B$6,VLOOKUP(B125,'Generated data'!$A$14:$J$23,3,FALSE)*(1+((RAND()*0.4)-0.2)))</f>
        <v>103.67091954444012</v>
      </c>
      <c r="G125" s="229">
        <f ca="1">IF(Cockpit_monthly!$H$3=2,(VLOOKUP(B125,'Generated data'!$A$14:$K$23,11,FALSE)*(1+((RAND()*0.4)-0.2)))*'Generated data'!$B$6,VLOOKUP(B125,'Generated data'!$A$14:$K$23,11,FALSE)*(1+((RAND()*0.4)-0.2)))</f>
        <v>17.845189033983935</v>
      </c>
      <c r="H125" s="153"/>
      <c r="I125" s="212">
        <f ca="1">IF(Cockpit_Formula_7!$H$3=2,$J$2*$J$5+$J$3*(F125+$J$4*G125)*'Generated data'!$B$6*(1+$J$6)*(1+$J$6),$J$2*$J$5+$J$3*(F125+$J$4*G125)*(1+$J$6)*(1+$J$6))</f>
        <v>119.56353907270594</v>
      </c>
      <c r="J125" s="144">
        <f ca="1">Monthly_prices_forcast_variat!L130-I125</f>
        <v>170.86236776817103</v>
      </c>
      <c r="K125" s="141"/>
    </row>
    <row r="126" spans="1:11">
      <c r="A126" s="131" t="str">
        <f t="shared" si="2"/>
        <v>Q4 2031</v>
      </c>
      <c r="B126" s="40">
        <v>2031</v>
      </c>
      <c r="C126" s="40">
        <v>4</v>
      </c>
      <c r="D126" s="40">
        <v>10</v>
      </c>
      <c r="E126" s="130">
        <f ca="1">IF(Cockpit_Formula_7!$H$3=2,(VLOOKUP(B126,'Generated data'!$A$14:$J$23,2,FALSE)*(1+((RAND()*0.4)-0.2)))*'Generated data'!$B$6,VLOOKUP(B126,'Generated data'!$A$14:$J$23,2,FALSE)*(1+((RAND()*0.4)-0.2)))</f>
        <v>136.50719399405079</v>
      </c>
      <c r="F126" s="229">
        <f ca="1">IF(Cockpit_monthly!$H$3=2,(VLOOKUP(B126,'Generated data'!$A$14:$J$23,3,FALSE)*(1+((RAND()*0.4)-0.2)))*'Generated data'!$B$6,VLOOKUP(B126,'Generated data'!$A$14:$J$23,3,FALSE)*(1+((RAND()*0.4)-0.2)))</f>
        <v>115.24961148891829</v>
      </c>
      <c r="G126" s="229">
        <f ca="1">IF(Cockpit_monthly!$H$3=2,(VLOOKUP(B126,'Generated data'!$A$14:$K$23,11,FALSE)*(1+((RAND()*0.4)-0.2)))*'Generated data'!$B$6,VLOOKUP(B126,'Generated data'!$A$14:$K$23,11,FALSE)*(1+((RAND()*0.4)-0.2)))</f>
        <v>20.523437174534802</v>
      </c>
      <c r="H126" s="153"/>
      <c r="I126" s="212">
        <f ca="1">IF(Cockpit_Formula_7!$H$3=2,$J$2*$J$5+$J$3*(F126+$J$4*G126)*'Generated data'!$B$6*(1+$J$6)*(1+$J$6),$J$2*$J$5+$J$3*(F126+$J$4*G126)*(1+$J$6)*(1+$J$6))</f>
        <v>124.37172124286624</v>
      </c>
      <c r="J126" s="144">
        <f ca="1">Monthly_prices_forcast_variat!L131-I126</f>
        <v>143.30388696287164</v>
      </c>
      <c r="K126" s="141"/>
    </row>
    <row r="127" spans="1:11">
      <c r="A127" s="131" t="str">
        <f t="shared" si="2"/>
        <v>Q4 2031</v>
      </c>
      <c r="B127" s="40">
        <v>2031</v>
      </c>
      <c r="C127" s="40">
        <v>4</v>
      </c>
      <c r="D127" s="40">
        <v>11</v>
      </c>
      <c r="E127" s="130">
        <f ca="1">IF(Cockpit_Formula_7!$H$3=2,(VLOOKUP(B127,'Generated data'!$A$14:$J$23,2,FALSE)*(1+((RAND()*0.4)-0.2)))*'Generated data'!$B$6,VLOOKUP(B127,'Generated data'!$A$14:$J$23,2,FALSE)*(1+((RAND()*0.4)-0.2)))</f>
        <v>129.69718526821006</v>
      </c>
      <c r="F127" s="229">
        <f ca="1">IF(Cockpit_monthly!$H$3=2,(VLOOKUP(B127,'Generated data'!$A$14:$J$23,3,FALSE)*(1+((RAND()*0.4)-0.2)))*'Generated data'!$B$6,VLOOKUP(B127,'Generated data'!$A$14:$J$23,3,FALSE)*(1+((RAND()*0.4)-0.2)))</f>
        <v>99.377976141428661</v>
      </c>
      <c r="G127" s="229">
        <f ca="1">IF(Cockpit_monthly!$H$3=2,(VLOOKUP(B127,'Generated data'!$A$14:$K$23,11,FALSE)*(1+((RAND()*0.4)-0.2)))*'Generated data'!$B$6,VLOOKUP(B127,'Generated data'!$A$14:$K$23,11,FALSE)*(1+((RAND()*0.4)-0.2)))</f>
        <v>19.043876034330452</v>
      </c>
      <c r="H127" s="153"/>
      <c r="I127" s="212">
        <f ca="1">IF(Cockpit_Formula_7!$H$3=2,$J$2*$J$5+$J$3*(F127+$J$4*G127)*'Generated data'!$B$6*(1+$J$6)*(1+$J$6),$J$2*$J$5+$J$3*(F127+$J$4*G127)*(1+$J$6)*(1+$J$6))</f>
        <v>117.95482161013818</v>
      </c>
      <c r="J127" s="144">
        <f ca="1">Monthly_prices_forcast_variat!L132-I127</f>
        <v>151.94008168781147</v>
      </c>
      <c r="K127" s="141"/>
    </row>
    <row r="128" spans="1:11">
      <c r="A128" s="131" t="str">
        <f t="shared" si="2"/>
        <v>Q4 2031</v>
      </c>
      <c r="B128" s="40">
        <v>2031</v>
      </c>
      <c r="C128" s="40">
        <v>4</v>
      </c>
      <c r="D128" s="40">
        <v>12</v>
      </c>
      <c r="E128" s="130">
        <f ca="1">IF(Cockpit_Formula_7!$H$3=2,(VLOOKUP(B128,'Generated data'!$A$14:$J$23,2,FALSE)*(1+((RAND()*0.4)-0.2)))*'Generated data'!$B$6,VLOOKUP(B128,'Generated data'!$A$14:$J$23,2,FALSE)*(1+((RAND()*0.4)-0.2)))</f>
        <v>144.72424980318507</v>
      </c>
      <c r="F128" s="229">
        <f ca="1">IF(Cockpit_monthly!$H$3=2,(VLOOKUP(B128,'Generated data'!$A$14:$J$23,3,FALSE)*(1+((RAND()*0.4)-0.2)))*'Generated data'!$B$6,VLOOKUP(B128,'Generated data'!$A$14:$J$23,3,FALSE)*(1+((RAND()*0.4)-0.2)))</f>
        <v>112.24059679552556</v>
      </c>
      <c r="G128" s="229">
        <f ca="1">IF(Cockpit_monthly!$H$3=2,(VLOOKUP(B128,'Generated data'!$A$14:$K$23,11,FALSE)*(1+((RAND()*0.4)-0.2)))*'Generated data'!$B$6,VLOOKUP(B128,'Generated data'!$A$14:$K$23,11,FALSE)*(1+((RAND()*0.4)-0.2)))</f>
        <v>21.70257369120986</v>
      </c>
      <c r="H128" s="153"/>
      <c r="I128" s="212">
        <f ca="1">IF(Cockpit_Formula_7!$H$3=2,$J$2*$J$5+$J$3*(F128+$J$4*G128)*'Generated data'!$B$6*(1+$J$6)*(1+$J$6),$J$2*$J$5+$J$3*(F128+$J$4*G128)*(1+$J$6)*(1+$J$6))</f>
        <v>123.27104316775234</v>
      </c>
      <c r="J128" s="144">
        <f ca="1">Monthly_prices_forcast_variat!L133-I128</f>
        <v>121.73067939473498</v>
      </c>
      <c r="K128" s="141"/>
    </row>
    <row r="129" spans="1:11">
      <c r="A129" s="131" t="str">
        <f t="shared" si="2"/>
        <v>Q1 2032</v>
      </c>
      <c r="B129" s="40">
        <v>2032</v>
      </c>
      <c r="C129" s="40">
        <v>1</v>
      </c>
      <c r="D129" s="40">
        <v>1</v>
      </c>
      <c r="E129" s="130">
        <f ca="1">IF(Cockpit_Formula_7!$H$3=2,(VLOOKUP(B129,'Generated data'!$A$14:$J$23,2,FALSE)*(1+((RAND()*0.4)-0.2)))*'Generated data'!$B$6,VLOOKUP(B129,'Generated data'!$A$14:$J$23,2,FALSE)*(1+((RAND()*0.4)-0.2)))</f>
        <v>129.25003835844856</v>
      </c>
      <c r="F129" s="229">
        <f ca="1">IF(Cockpit_monthly!$H$3=2,(VLOOKUP(B129,'Generated data'!$A$14:$J$23,3,FALSE)*(1+((RAND()*0.4)-0.2)))*'Generated data'!$B$6,VLOOKUP(B129,'Generated data'!$A$14:$J$23,3,FALSE)*(1+((RAND()*0.4)-0.2)))</f>
        <v>122.8781113360869</v>
      </c>
      <c r="G129" s="229">
        <f ca="1">IF(Cockpit_monthly!$H$3=2,(VLOOKUP(B129,'Generated data'!$A$14:$K$23,11,FALSE)*(1+((RAND()*0.4)-0.2)))*'Generated data'!$B$6,VLOOKUP(B129,'Generated data'!$A$14:$K$23,11,FALSE)*(1+((RAND()*0.4)-0.2)))</f>
        <v>22.686713496770022</v>
      </c>
      <c r="H129" s="153"/>
      <c r="I129" s="212">
        <f ca="1">IF(Cockpit_Formula_7!$H$3=2,$J$2*$J$5+$J$3*(F129+$J$4*G129)*'Generated data'!$B$6*(1+$J$6)*(1+$J$6)*(1+$J$6),$J$2*$J$5+$J$3*(F129+$J$4*G129)*(1+$J$6)*(1+$J$6)*(1+$J$6))</f>
        <v>130.09975339199983</v>
      </c>
      <c r="J129" s="144">
        <f ca="1">Monthly_prices_forcast_variat!L134-I129</f>
        <v>139.69037254597427</v>
      </c>
      <c r="K129" s="141"/>
    </row>
    <row r="130" spans="1:11">
      <c r="A130" s="131" t="str">
        <f t="shared" si="2"/>
        <v>Q1 2032</v>
      </c>
      <c r="B130" s="40">
        <v>2032</v>
      </c>
      <c r="C130" s="40">
        <v>1</v>
      </c>
      <c r="D130" s="40">
        <v>2</v>
      </c>
      <c r="E130" s="130">
        <f ca="1">IF(Cockpit_Formula_7!$H$3=2,(VLOOKUP(B130,'Generated data'!$A$14:$J$23,2,FALSE)*(1+((RAND()*0.4)-0.2)))*'Generated data'!$B$6,VLOOKUP(B130,'Generated data'!$A$14:$J$23,2,FALSE)*(1+((RAND()*0.4)-0.2)))</f>
        <v>134.9411982082986</v>
      </c>
      <c r="F130" s="229">
        <f ca="1">IF(Cockpit_monthly!$H$3=2,(VLOOKUP(B130,'Generated data'!$A$14:$J$23,3,FALSE)*(1+((RAND()*0.4)-0.2)))*'Generated data'!$B$6,VLOOKUP(B130,'Generated data'!$A$14:$J$23,3,FALSE)*(1+((RAND()*0.4)-0.2)))</f>
        <v>96.928899074521183</v>
      </c>
      <c r="G130" s="229">
        <f ca="1">IF(Cockpit_monthly!$H$3=2,(VLOOKUP(B130,'Generated data'!$A$14:$K$23,11,FALSE)*(1+((RAND()*0.4)-0.2)))*'Generated data'!$B$6,VLOOKUP(B130,'Generated data'!$A$14:$K$23,11,FALSE)*(1+((RAND()*0.4)-0.2)))</f>
        <v>19.561357513723113</v>
      </c>
      <c r="H130" s="153"/>
      <c r="I130" s="212">
        <f ca="1">IF(Cockpit_Formula_7!$H$3=2,$J$2*$J$5+$J$3*(F130+$J$4*G130)*'Generated data'!$B$6*(1+$J$6)*(1+$J$6)*(1+$J$6),$J$2*$J$5+$J$3*(F130+$J$4*G130)*(1+$J$6)*(1+$J$6)*(1+$J$6))</f>
        <v>119.02505363222264</v>
      </c>
      <c r="J130" s="144">
        <f ca="1">Monthly_prices_forcast_variat!L135-I130</f>
        <v>154.648575109901</v>
      </c>
      <c r="K130" s="141"/>
    </row>
    <row r="131" spans="1:11">
      <c r="A131" s="131" t="str">
        <f t="shared" si="2"/>
        <v>Q1 2032</v>
      </c>
      <c r="B131" s="40">
        <v>2032</v>
      </c>
      <c r="C131" s="40">
        <v>1</v>
      </c>
      <c r="D131" s="40">
        <v>3</v>
      </c>
      <c r="E131" s="130">
        <f ca="1">IF(Cockpit_Formula_7!$H$3=2,(VLOOKUP(B131,'Generated data'!$A$14:$J$23,2,FALSE)*(1+((RAND()*0.4)-0.2)))*'Generated data'!$B$6,VLOOKUP(B131,'Generated data'!$A$14:$J$23,2,FALSE)*(1+((RAND()*0.4)-0.2)))</f>
        <v>178.34505463033057</v>
      </c>
      <c r="F131" s="229">
        <f ca="1">IF(Cockpit_monthly!$H$3=2,(VLOOKUP(B131,'Generated data'!$A$14:$J$23,3,FALSE)*(1+((RAND()*0.4)-0.2)))*'Generated data'!$B$6,VLOOKUP(B131,'Generated data'!$A$14:$J$23,3,FALSE)*(1+((RAND()*0.4)-0.2)))</f>
        <v>109.83242879399043</v>
      </c>
      <c r="G131" s="229">
        <f ca="1">IF(Cockpit_monthly!$H$3=2,(VLOOKUP(B131,'Generated data'!$A$14:$K$23,11,FALSE)*(1+((RAND()*0.4)-0.2)))*'Generated data'!$B$6,VLOOKUP(B131,'Generated data'!$A$14:$K$23,11,FALSE)*(1+((RAND()*0.4)-0.2)))</f>
        <v>25.084425150240584</v>
      </c>
      <c r="H131" s="153"/>
      <c r="I131" s="212">
        <f ca="1">IF(Cockpit_Formula_7!$H$3=2,$J$2*$J$5+$J$3*(F131+$J$4*G131)*'Generated data'!$B$6*(1+$J$6)*(1+$J$6)*(1+$J$6),$J$2*$J$5+$J$3*(F131+$J$4*G131)*(1+$J$6)*(1+$J$6)*(1+$J$6))</f>
        <v>124.86287728959894</v>
      </c>
      <c r="J131" s="144">
        <f ca="1">Monthly_prices_forcast_variat!L136-I131</f>
        <v>166.20495808453825</v>
      </c>
      <c r="K131" s="141"/>
    </row>
    <row r="132" spans="1:11">
      <c r="A132" s="131" t="str">
        <f t="shared" si="2"/>
        <v>Q2 2032</v>
      </c>
      <c r="B132" s="40">
        <v>2032</v>
      </c>
      <c r="C132" s="40">
        <v>2</v>
      </c>
      <c r="D132" s="40">
        <v>4</v>
      </c>
      <c r="E132" s="130">
        <f ca="1">IF(Cockpit_Formula_7!$H$3=2,(VLOOKUP(B132,'Generated data'!$A$14:$J$23,2,FALSE)*(1+((RAND()*0.4)-0.2)))*'Generated data'!$B$6,VLOOKUP(B132,'Generated data'!$A$14:$J$23,2,FALSE)*(1+((RAND()*0.4)-0.2)))</f>
        <v>133.8533041059016</v>
      </c>
      <c r="F132" s="229">
        <f ca="1">IF(Cockpit_monthly!$H$3=2,(VLOOKUP(B132,'Generated data'!$A$14:$J$23,3,FALSE)*(1+((RAND()*0.4)-0.2)))*'Generated data'!$B$6,VLOOKUP(B132,'Generated data'!$A$14:$J$23,3,FALSE)*(1+((RAND()*0.4)-0.2)))</f>
        <v>97.518251819427434</v>
      </c>
      <c r="G132" s="229">
        <f ca="1">IF(Cockpit_monthly!$H$3=2,(VLOOKUP(B132,'Generated data'!$A$14:$K$23,11,FALSE)*(1+((RAND()*0.4)-0.2)))*'Generated data'!$B$6,VLOOKUP(B132,'Generated data'!$A$14:$K$23,11,FALSE)*(1+((RAND()*0.4)-0.2)))</f>
        <v>17.234757093652696</v>
      </c>
      <c r="H132" s="153"/>
      <c r="I132" s="212">
        <f ca="1">IF(Cockpit_Formula_7!$H$3=2,$J$2*$J$5+$J$3*(F132+$J$4*G132)*'Generated data'!$B$6*(1+$J$6)*(1+$J$6)*(1+$J$6),$J$2*$J$5+$J$3*(F132+$J$4*G132)*(1+$J$6)*(1+$J$6)*(1+$J$6))</f>
        <v>119.07674362348615</v>
      </c>
      <c r="J132" s="144">
        <f ca="1">Monthly_prices_forcast_variat!L137-I132</f>
        <v>164.93276394783254</v>
      </c>
      <c r="K132" s="141"/>
    </row>
    <row r="133" spans="1:11">
      <c r="A133" s="131" t="str">
        <f t="shared" si="2"/>
        <v>Q2 2032</v>
      </c>
      <c r="B133" s="40">
        <v>2032</v>
      </c>
      <c r="C133" s="40">
        <v>2</v>
      </c>
      <c r="D133" s="40">
        <v>5</v>
      </c>
      <c r="E133" s="130">
        <f ca="1">IF(Cockpit_Formula_7!$H$3=2,(VLOOKUP(B133,'Generated data'!$A$14:$J$23,2,FALSE)*(1+((RAND()*0.4)-0.2)))*'Generated data'!$B$6,VLOOKUP(B133,'Generated data'!$A$14:$J$23,2,FALSE)*(1+((RAND()*0.4)-0.2)))</f>
        <v>145.16128246849496</v>
      </c>
      <c r="F133" s="229">
        <f ca="1">IF(Cockpit_monthly!$H$3=2,(VLOOKUP(B133,'Generated data'!$A$14:$J$23,3,FALSE)*(1+((RAND()*0.4)-0.2)))*'Generated data'!$B$6,VLOOKUP(B133,'Generated data'!$A$14:$J$23,3,FALSE)*(1+((RAND()*0.4)-0.2)))</f>
        <v>125.30758762850921</v>
      </c>
      <c r="G133" s="229">
        <f ca="1">IF(Cockpit_monthly!$H$3=2,(VLOOKUP(B133,'Generated data'!$A$14:$K$23,11,FALSE)*(1+((RAND()*0.4)-0.2)))*'Generated data'!$B$6,VLOOKUP(B133,'Generated data'!$A$14:$K$23,11,FALSE)*(1+((RAND()*0.4)-0.2)))</f>
        <v>20.224623754828112</v>
      </c>
      <c r="H133" s="153"/>
      <c r="I133" s="212">
        <f ca="1">IF(Cockpit_Formula_7!$H$3=2,$J$2*$J$5+$J$3*(F133+$J$4*G133)*'Generated data'!$B$6*(1+$J$6)*(1+$J$6)*(1+$J$6),$J$2*$J$5+$J$3*(F133+$J$4*G133)*(1+$J$6)*(1+$J$6)*(1+$J$6))</f>
        <v>130.90701277158425</v>
      </c>
      <c r="J133" s="144">
        <f ca="1">Monthly_prices_forcast_variat!L138-I133</f>
        <v>136.54453931120523</v>
      </c>
      <c r="K133" s="141"/>
    </row>
    <row r="134" spans="1:11">
      <c r="A134" s="131" t="str">
        <f t="shared" si="2"/>
        <v>Q2 2032</v>
      </c>
      <c r="B134" s="40">
        <v>2032</v>
      </c>
      <c r="C134" s="40">
        <v>2</v>
      </c>
      <c r="D134" s="40">
        <v>6</v>
      </c>
      <c r="E134" s="130">
        <f ca="1">IF(Cockpit_Formula_7!$H$3=2,(VLOOKUP(B134,'Generated data'!$A$14:$J$23,2,FALSE)*(1+((RAND()*0.4)-0.2)))*'Generated data'!$B$6,VLOOKUP(B134,'Generated data'!$A$14:$J$23,2,FALSE)*(1+((RAND()*0.4)-0.2)))</f>
        <v>156.05141473396066</v>
      </c>
      <c r="F134" s="229">
        <f ca="1">IF(Cockpit_monthly!$H$3=2,(VLOOKUP(B134,'Generated data'!$A$14:$J$23,3,FALSE)*(1+((RAND()*0.4)-0.2)))*'Generated data'!$B$6,VLOOKUP(B134,'Generated data'!$A$14:$J$23,3,FALSE)*(1+((RAND()*0.4)-0.2)))</f>
        <v>115.64081926920588</v>
      </c>
      <c r="G134" s="229">
        <f ca="1">IF(Cockpit_monthly!$H$3=2,(VLOOKUP(B134,'Generated data'!$A$14:$K$23,11,FALSE)*(1+((RAND()*0.4)-0.2)))*'Generated data'!$B$6,VLOOKUP(B134,'Generated data'!$A$14:$K$23,11,FALSE)*(1+((RAND()*0.4)-0.2)))</f>
        <v>19.217251867486112</v>
      </c>
      <c r="H134" s="153"/>
      <c r="I134" s="212">
        <f ca="1">IF(Cockpit_Formula_7!$H$3=2,$J$2*$J$5+$J$3*(F134+$J$4*G134)*'Generated data'!$B$6*(1+$J$6)*(1+$J$6)*(1+$J$6),$J$2*$J$5+$J$3*(F134+$J$4*G134)*(1+$J$6)*(1+$J$6)*(1+$J$6))</f>
        <v>126.7944719522483</v>
      </c>
      <c r="J134" s="144">
        <f ca="1">Monthly_prices_forcast_variat!L139-I134</f>
        <v>149.12542207817731</v>
      </c>
      <c r="K134" s="141"/>
    </row>
    <row r="135" spans="1:11">
      <c r="A135" s="131" t="str">
        <f t="shared" si="2"/>
        <v>Q3 2032</v>
      </c>
      <c r="B135" s="40">
        <v>2032</v>
      </c>
      <c r="C135" s="40">
        <v>3</v>
      </c>
      <c r="D135" s="40">
        <v>7</v>
      </c>
      <c r="E135" s="130">
        <f ca="1">IF(Cockpit_Formula_7!$H$3=2,(VLOOKUP(B135,'Generated data'!$A$14:$J$23,2,FALSE)*(1+((RAND()*0.4)-0.2)))*'Generated data'!$B$6,VLOOKUP(B135,'Generated data'!$A$14:$J$23,2,FALSE)*(1+((RAND()*0.4)-0.2)))</f>
        <v>159.96405348710155</v>
      </c>
      <c r="F135" s="229">
        <f ca="1">IF(Cockpit_monthly!$H$3=2,(VLOOKUP(B135,'Generated data'!$A$14:$J$23,3,FALSE)*(1+((RAND()*0.4)-0.2)))*'Generated data'!$B$6,VLOOKUP(B135,'Generated data'!$A$14:$J$23,3,FALSE)*(1+((RAND()*0.4)-0.2)))</f>
        <v>110.20271081823813</v>
      </c>
      <c r="G135" s="229">
        <f ca="1">IF(Cockpit_monthly!$H$3=2,(VLOOKUP(B135,'Generated data'!$A$14:$K$23,11,FALSE)*(1+((RAND()*0.4)-0.2)))*'Generated data'!$B$6,VLOOKUP(B135,'Generated data'!$A$14:$K$23,11,FALSE)*(1+((RAND()*0.4)-0.2)))</f>
        <v>22.297421345266525</v>
      </c>
      <c r="H135" s="153"/>
      <c r="I135" s="212">
        <f ca="1">IF(Cockpit_Formula_7!$H$3=2,$J$2*$J$5+$J$3*(F135+$J$4*G135)*'Generated data'!$B$6*(1+$J$6)*(1+$J$6)*(1+$J$6),$J$2*$J$5+$J$3*(F135+$J$4*G135)*(1+$J$6)*(1+$J$6)*(1+$J$6))</f>
        <v>124.78489649165327</v>
      </c>
      <c r="J135" s="144">
        <f ca="1">Monthly_prices_forcast_variat!L140-I135</f>
        <v>163.48065559700746</v>
      </c>
      <c r="K135" s="141"/>
    </row>
    <row r="136" spans="1:11">
      <c r="A136" s="131" t="str">
        <f t="shared" si="2"/>
        <v>Q3 2032</v>
      </c>
      <c r="B136" s="40">
        <v>2032</v>
      </c>
      <c r="C136" s="40">
        <v>3</v>
      </c>
      <c r="D136" s="40">
        <v>8</v>
      </c>
      <c r="E136" s="130">
        <f ca="1">IF(Cockpit_Formula_7!$H$3=2,(VLOOKUP(B136,'Generated data'!$A$14:$J$23,2,FALSE)*(1+((RAND()*0.4)-0.2)))*'Generated data'!$B$6,VLOOKUP(B136,'Generated data'!$A$14:$J$23,2,FALSE)*(1+((RAND()*0.4)-0.2)))</f>
        <v>154.43660027052834</v>
      </c>
      <c r="F136" s="229">
        <f ca="1">IF(Cockpit_monthly!$H$3=2,(VLOOKUP(B136,'Generated data'!$A$14:$J$23,3,FALSE)*(1+((RAND()*0.4)-0.2)))*'Generated data'!$B$6,VLOOKUP(B136,'Generated data'!$A$14:$J$23,3,FALSE)*(1+((RAND()*0.4)-0.2)))</f>
        <v>96.816575926787067</v>
      </c>
      <c r="G136" s="229">
        <f ca="1">IF(Cockpit_monthly!$H$3=2,(VLOOKUP(B136,'Generated data'!$A$14:$K$23,11,FALSE)*(1+((RAND()*0.4)-0.2)))*'Generated data'!$B$6,VLOOKUP(B136,'Generated data'!$A$14:$K$23,11,FALSE)*(1+((RAND()*0.4)-0.2)))</f>
        <v>20.293904655442553</v>
      </c>
      <c r="H136" s="153"/>
      <c r="I136" s="212">
        <f ca="1">IF(Cockpit_Formula_7!$H$3=2,$J$2*$J$5+$J$3*(F136+$J$4*G136)*'Generated data'!$B$6*(1+$J$6)*(1+$J$6)*(1+$J$6),$J$2*$J$5+$J$3*(F136+$J$4*G136)*(1+$J$6)*(1+$J$6)*(1+$J$6))</f>
        <v>119.03930059373536</v>
      </c>
      <c r="J136" s="144">
        <f ca="1">Monthly_prices_forcast_variat!L141-I136</f>
        <v>203.4632956362781</v>
      </c>
      <c r="K136" s="141"/>
    </row>
    <row r="137" spans="1:11">
      <c r="A137" s="131" t="str">
        <f t="shared" si="2"/>
        <v>Q3 2032</v>
      </c>
      <c r="B137" s="40">
        <v>2032</v>
      </c>
      <c r="C137" s="40">
        <v>3</v>
      </c>
      <c r="D137" s="40">
        <v>9</v>
      </c>
      <c r="E137" s="130">
        <f ca="1">IF(Cockpit_Formula_7!$H$3=2,(VLOOKUP(B137,'Generated data'!$A$14:$J$23,2,FALSE)*(1+((RAND()*0.4)-0.2)))*'Generated data'!$B$6,VLOOKUP(B137,'Generated data'!$A$14:$J$23,2,FALSE)*(1+((RAND()*0.4)-0.2)))</f>
        <v>129.56413688396722</v>
      </c>
      <c r="F137" s="229">
        <f ca="1">IF(Cockpit_monthly!$H$3=2,(VLOOKUP(B137,'Generated data'!$A$14:$J$23,3,FALSE)*(1+((RAND()*0.4)-0.2)))*'Generated data'!$B$6,VLOOKUP(B137,'Generated data'!$A$14:$J$23,3,FALSE)*(1+((RAND()*0.4)-0.2)))</f>
        <v>110.14464696760923</v>
      </c>
      <c r="G137" s="229">
        <f ca="1">IF(Cockpit_monthly!$H$3=2,(VLOOKUP(B137,'Generated data'!$A$14:$K$23,11,FALSE)*(1+((RAND()*0.4)-0.2)))*'Generated data'!$B$6,VLOOKUP(B137,'Generated data'!$A$14:$K$23,11,FALSE)*(1+((RAND()*0.4)-0.2)))</f>
        <v>23.355638853687097</v>
      </c>
      <c r="H137" s="153"/>
      <c r="I137" s="212">
        <f ca="1">IF(Cockpit_Formula_7!$H$3=2,$J$2*$J$5+$J$3*(F137+$J$4*G137)*'Generated data'!$B$6*(1+$J$6)*(1+$J$6)*(1+$J$6),$J$2*$J$5+$J$3*(F137+$J$4*G137)*(1+$J$6)*(1+$J$6)*(1+$J$6))</f>
        <v>124.84890004333228</v>
      </c>
      <c r="J137" s="144">
        <f ca="1">Monthly_prices_forcast_variat!L142-I137</f>
        <v>200.35491338241508</v>
      </c>
      <c r="K137" s="141"/>
    </row>
    <row r="138" spans="1:11">
      <c r="A138" s="131" t="str">
        <f t="shared" si="2"/>
        <v>Q4 2032</v>
      </c>
      <c r="B138" s="40">
        <v>2032</v>
      </c>
      <c r="C138" s="40">
        <v>4</v>
      </c>
      <c r="D138" s="40">
        <v>10</v>
      </c>
      <c r="E138" s="130">
        <f ca="1">IF(Cockpit_Formula_7!$H$3=2,(VLOOKUP(B138,'Generated data'!$A$14:$J$23,2,FALSE)*(1+((RAND()*0.4)-0.2)))*'Generated data'!$B$6,VLOOKUP(B138,'Generated data'!$A$14:$J$23,2,FALSE)*(1+((RAND()*0.4)-0.2)))</f>
        <v>132.84971271026723</v>
      </c>
      <c r="F138" s="229">
        <f ca="1">IF(Cockpit_monthly!$H$3=2,(VLOOKUP(B138,'Generated data'!$A$14:$J$23,3,FALSE)*(1+((RAND()*0.4)-0.2)))*'Generated data'!$B$6,VLOOKUP(B138,'Generated data'!$A$14:$J$23,3,FALSE)*(1+((RAND()*0.4)-0.2)))</f>
        <v>99.499278656878872</v>
      </c>
      <c r="G138" s="229">
        <f ca="1">IF(Cockpit_monthly!$H$3=2,(VLOOKUP(B138,'Generated data'!$A$14:$K$23,11,FALSE)*(1+((RAND()*0.4)-0.2)))*'Generated data'!$B$6,VLOOKUP(B138,'Generated data'!$A$14:$K$23,11,FALSE)*(1+((RAND()*0.4)-0.2)))</f>
        <v>21.588444009574474</v>
      </c>
      <c r="H138" s="153"/>
      <c r="I138" s="212">
        <f ca="1">IF(Cockpit_Formula_7!$H$3=2,$J$2*$J$5+$J$3*(F138+$J$4*G138)*'Generated data'!$B$6*(1+$J$6)*(1+$J$6)*(1+$J$6),$J$2*$J$5+$J$3*(F138+$J$4*G138)*(1+$J$6)*(1+$J$6)*(1+$J$6))</f>
        <v>120.26520210361501</v>
      </c>
      <c r="J138" s="144">
        <f ca="1">Monthly_prices_forcast_variat!L143-I138</f>
        <v>205.12832428919836</v>
      </c>
      <c r="K138" s="141"/>
    </row>
    <row r="139" spans="1:11">
      <c r="A139" s="131" t="str">
        <f t="shared" si="2"/>
        <v>Q4 2032</v>
      </c>
      <c r="B139" s="40">
        <v>2032</v>
      </c>
      <c r="C139" s="40">
        <v>4</v>
      </c>
      <c r="D139" s="40">
        <v>11</v>
      </c>
      <c r="E139" s="130">
        <f ca="1">IF(Cockpit_Formula_7!$H$3=2,(VLOOKUP(B139,'Generated data'!$A$14:$J$23,2,FALSE)*(1+((RAND()*0.4)-0.2)))*'Generated data'!$B$6,VLOOKUP(B139,'Generated data'!$A$14:$J$23,2,FALSE)*(1+((RAND()*0.4)-0.2)))</f>
        <v>131.93326033069656</v>
      </c>
      <c r="F139" s="229">
        <f ca="1">IF(Cockpit_monthly!$H$3=2,(VLOOKUP(B139,'Generated data'!$A$14:$J$23,3,FALSE)*(1+((RAND()*0.4)-0.2)))*'Generated data'!$B$6,VLOOKUP(B139,'Generated data'!$A$14:$J$23,3,FALSE)*(1+((RAND()*0.4)-0.2)))</f>
        <v>127.53982168246496</v>
      </c>
      <c r="G139" s="229">
        <f ca="1">IF(Cockpit_monthly!$H$3=2,(VLOOKUP(B139,'Generated data'!$A$14:$K$23,11,FALSE)*(1+((RAND()*0.4)-0.2)))*'Generated data'!$B$6,VLOOKUP(B139,'Generated data'!$A$14:$K$23,11,FALSE)*(1+((RAND()*0.4)-0.2)))</f>
        <v>18.971887361798018</v>
      </c>
      <c r="H139" s="153"/>
      <c r="I139" s="212">
        <f ca="1">IF(Cockpit_Formula_7!$H$3=2,$J$2*$J$5+$J$3*(F139+$J$4*G139)*'Generated data'!$B$6*(1+$J$6)*(1+$J$6)*(1+$J$6),$J$2*$J$5+$J$3*(F139+$J$4*G139)*(1+$J$6)*(1+$J$6)*(1+$J$6))</f>
        <v>131.73287082677737</v>
      </c>
      <c r="J139" s="144">
        <f ca="1">Monthly_prices_forcast_variat!L144-I139</f>
        <v>191.1298608435296</v>
      </c>
      <c r="K139" s="141"/>
    </row>
    <row r="140" spans="1:11">
      <c r="A140" s="131" t="str">
        <f t="shared" si="2"/>
        <v>Q4 2032</v>
      </c>
      <c r="B140" s="40">
        <v>2032</v>
      </c>
      <c r="C140" s="40">
        <v>4</v>
      </c>
      <c r="D140" s="40">
        <v>12</v>
      </c>
      <c r="E140" s="130">
        <f ca="1">IF(Cockpit_Formula_7!$H$3=2,(VLOOKUP(B140,'Generated data'!$A$14:$J$23,2,FALSE)*(1+((RAND()*0.4)-0.2)))*'Generated data'!$B$6,VLOOKUP(B140,'Generated data'!$A$14:$J$23,2,FALSE)*(1+((RAND()*0.4)-0.2)))</f>
        <v>151.82617726644034</v>
      </c>
      <c r="F140" s="229">
        <f ca="1">IF(Cockpit_monthly!$H$3=2,(VLOOKUP(B140,'Generated data'!$A$14:$J$23,3,FALSE)*(1+((RAND()*0.4)-0.2)))*'Generated data'!$B$6,VLOOKUP(B140,'Generated data'!$A$14:$J$23,3,FALSE)*(1+((RAND()*0.4)-0.2)))</f>
        <v>89.354585474289919</v>
      </c>
      <c r="G140" s="229">
        <f ca="1">IF(Cockpit_monthly!$H$3=2,(VLOOKUP(B140,'Generated data'!$A$14:$K$23,11,FALSE)*(1+((RAND()*0.4)-0.2)))*'Generated data'!$B$6,VLOOKUP(B140,'Generated data'!$A$14:$K$23,11,FALSE)*(1+((RAND()*0.4)-0.2)))</f>
        <v>24.548861248096657</v>
      </c>
      <c r="H140" s="153"/>
      <c r="I140" s="212">
        <f ca="1">IF(Cockpit_Formula_7!$H$3=2,$J$2*$J$5+$J$3*(F140+$J$4*G140)*'Generated data'!$B$6*(1+$J$6)*(1+$J$6)*(1+$J$6),$J$2*$J$5+$J$3*(F140+$J$4*G140)*(1+$J$6)*(1+$J$6)*(1+$J$6))</f>
        <v>116.28419975965056</v>
      </c>
      <c r="J140" s="144">
        <f ca="1">Monthly_prices_forcast_variat!L145-I140</f>
        <v>176.53738268431022</v>
      </c>
      <c r="K140" s="141"/>
    </row>
    <row r="141" spans="1:11">
      <c r="A141" s="131" t="str">
        <f t="shared" si="2"/>
        <v>Q1 2033</v>
      </c>
      <c r="B141" s="40">
        <v>2033</v>
      </c>
      <c r="C141" s="40">
        <v>1</v>
      </c>
      <c r="D141" s="40">
        <v>1</v>
      </c>
      <c r="E141" s="130">
        <f ca="1">IF(Cockpit_Formula_7!$H$3=2,(VLOOKUP(B141,'Generated data'!$A$14:$J$23,2,FALSE)*(1+((RAND()*0.4)-0.2)))*'Generated data'!$B$6,VLOOKUP(B141,'Generated data'!$A$14:$J$23,2,FALSE)*(1+((RAND()*0.4)-0.2)))</f>
        <v>125.10266611705671</v>
      </c>
      <c r="F141" s="229">
        <f ca="1">IF(Cockpit_monthly!$H$3=2,(VLOOKUP(B141,'Generated data'!$A$14:$J$23,3,FALSE)*(1+((RAND()*0.4)-0.2)))*'Generated data'!$B$6,VLOOKUP(B141,'Generated data'!$A$14:$J$23,3,FALSE)*(1+((RAND()*0.4)-0.2)))</f>
        <v>121.88114946899918</v>
      </c>
      <c r="G141" s="229">
        <f ca="1">IF(Cockpit_monthly!$H$3=2,(VLOOKUP(B141,'Generated data'!$A$14:$K$23,11,FALSE)*(1+((RAND()*0.4)-0.2)))*'Generated data'!$B$6,VLOOKUP(B141,'Generated data'!$A$14:$K$23,11,FALSE)*(1+((RAND()*0.4)-0.2)))</f>
        <v>24.456835427572603</v>
      </c>
      <c r="H141" s="153"/>
      <c r="I141" s="212">
        <f ca="1">IF(Cockpit_Formula_7!$H$3=2,$J$2*$J$5+$J$3*(F141+$J$4*G141)*'Generated data'!$B$6*(1+$J$6)*(1+$J$6)*(1+$J$6)*(1+$J$6),$J$2*$J$5+$J$3*(F141+$J$4*G141)*(1+$J$6)*(1+$J$6)*(1+$J$6)*(1+$J$6))</f>
        <v>132.47340303208637</v>
      </c>
      <c r="J141" s="144">
        <f ca="1">Monthly_prices_forcast_variat!L146-I141</f>
        <v>162.67326440717477</v>
      </c>
      <c r="K141" s="141"/>
    </row>
    <row r="142" spans="1:11">
      <c r="A142" s="131" t="str">
        <f t="shared" si="2"/>
        <v>Q1 2033</v>
      </c>
      <c r="B142" s="40">
        <v>2033</v>
      </c>
      <c r="C142" s="40">
        <v>1</v>
      </c>
      <c r="D142" s="40">
        <v>2</v>
      </c>
      <c r="E142" s="130">
        <f ca="1">IF(Cockpit_Formula_7!$H$3=2,(VLOOKUP(B142,'Generated data'!$A$14:$J$23,2,FALSE)*(1+((RAND()*0.4)-0.2)))*'Generated data'!$B$6,VLOOKUP(B142,'Generated data'!$A$14:$J$23,2,FALSE)*(1+((RAND()*0.4)-0.2)))</f>
        <v>119.27083805454109</v>
      </c>
      <c r="F142" s="229">
        <f ca="1">IF(Cockpit_monthly!$H$3=2,(VLOOKUP(B142,'Generated data'!$A$14:$J$23,3,FALSE)*(1+((RAND()*0.4)-0.2)))*'Generated data'!$B$6,VLOOKUP(B142,'Generated data'!$A$14:$J$23,3,FALSE)*(1+((RAND()*0.4)-0.2)))</f>
        <v>114.11122997276354</v>
      </c>
      <c r="G142" s="229">
        <f ca="1">IF(Cockpit_monthly!$H$3=2,(VLOOKUP(B142,'Generated data'!$A$14:$K$23,11,FALSE)*(1+((RAND()*0.4)-0.2)))*'Generated data'!$B$6,VLOOKUP(B142,'Generated data'!$A$14:$K$23,11,FALSE)*(1+((RAND()*0.4)-0.2)))</f>
        <v>29.808512283881072</v>
      </c>
      <c r="H142" s="153"/>
      <c r="I142" s="212">
        <f ca="1">IF(Cockpit_Formula_7!$H$3=2,$J$2*$J$5+$J$3*(F142+$J$4*G142)*'Generated data'!$B$6*(1+$J$6)*(1+$J$6)*(1+$J$6)*(1+$J$6),$J$2*$J$5+$J$3*(F142+$J$4*G142)*(1+$J$6)*(1+$J$6)*(1+$J$6)*(1+$J$6))</f>
        <v>129.54178393661596</v>
      </c>
      <c r="J142" s="144">
        <f ca="1">Monthly_prices_forcast_variat!L147-I142</f>
        <v>139.82643137966147</v>
      </c>
      <c r="K142" s="141"/>
    </row>
    <row r="143" spans="1:11">
      <c r="A143" s="131" t="str">
        <f t="shared" si="2"/>
        <v>Q1 2033</v>
      </c>
      <c r="B143" s="40">
        <v>2033</v>
      </c>
      <c r="C143" s="40">
        <v>1</v>
      </c>
      <c r="D143" s="40">
        <v>3</v>
      </c>
      <c r="E143" s="130">
        <f ca="1">IF(Cockpit_Formula_7!$H$3=2,(VLOOKUP(B143,'Generated data'!$A$14:$J$23,2,FALSE)*(1+((RAND()*0.4)-0.2)))*'Generated data'!$B$6,VLOOKUP(B143,'Generated data'!$A$14:$J$23,2,FALSE)*(1+((RAND()*0.4)-0.2)))</f>
        <v>125.51785586378739</v>
      </c>
      <c r="F143" s="229">
        <f ca="1">IF(Cockpit_monthly!$H$3=2,(VLOOKUP(B143,'Generated data'!$A$14:$J$23,3,FALSE)*(1+((RAND()*0.4)-0.2)))*'Generated data'!$B$6,VLOOKUP(B143,'Generated data'!$A$14:$J$23,3,FALSE)*(1+((RAND()*0.4)-0.2)))</f>
        <v>90.131084962925911</v>
      </c>
      <c r="G143" s="229">
        <f ca="1">IF(Cockpit_monthly!$H$3=2,(VLOOKUP(B143,'Generated data'!$A$14:$K$23,11,FALSE)*(1+((RAND()*0.4)-0.2)))*'Generated data'!$B$6,VLOOKUP(B143,'Generated data'!$A$14:$K$23,11,FALSE)*(1+((RAND()*0.4)-0.2)))</f>
        <v>26.409606618267873</v>
      </c>
      <c r="H143" s="153"/>
      <c r="I143" s="212">
        <f ca="1">IF(Cockpit_Formula_7!$H$3=2,$J$2*$J$5+$J$3*(F143+$J$4*G143)*'Generated data'!$B$6*(1+$J$6)*(1+$J$6)*(1+$J$6)*(1+$J$6),$J$2*$J$5+$J$3*(F143+$J$4*G143)*(1+$J$6)*(1+$J$6)*(1+$J$6)*(1+$J$6))</f>
        <v>118.7510379701456</v>
      </c>
      <c r="J143" s="144">
        <f ca="1">Monthly_prices_forcast_variat!L148-I143</f>
        <v>153.83976493967583</v>
      </c>
      <c r="K143" s="141"/>
    </row>
    <row r="144" spans="1:11">
      <c r="A144" s="131" t="str">
        <f t="shared" si="2"/>
        <v>Q2 2033</v>
      </c>
      <c r="B144" s="40">
        <v>2033</v>
      </c>
      <c r="C144" s="40">
        <v>2</v>
      </c>
      <c r="D144" s="40">
        <v>4</v>
      </c>
      <c r="E144" s="130">
        <f ca="1">IF(Cockpit_Formula_7!$H$3=2,(VLOOKUP(B144,'Generated data'!$A$14:$J$23,2,FALSE)*(1+((RAND()*0.4)-0.2)))*'Generated data'!$B$6,VLOOKUP(B144,'Generated data'!$A$14:$J$23,2,FALSE)*(1+((RAND()*0.4)-0.2)))</f>
        <v>145.23714708993748</v>
      </c>
      <c r="F144" s="229">
        <f ca="1">IF(Cockpit_monthly!$H$3=2,(VLOOKUP(B144,'Generated data'!$A$14:$J$23,3,FALSE)*(1+((RAND()*0.4)-0.2)))*'Generated data'!$B$6,VLOOKUP(B144,'Generated data'!$A$14:$J$23,3,FALSE)*(1+((RAND()*0.4)-0.2)))</f>
        <v>105.96315146290377</v>
      </c>
      <c r="G144" s="229">
        <f ca="1">IF(Cockpit_monthly!$H$3=2,(VLOOKUP(B144,'Generated data'!$A$14:$K$23,11,FALSE)*(1+((RAND()*0.4)-0.2)))*'Generated data'!$B$6,VLOOKUP(B144,'Generated data'!$A$14:$K$23,11,FALSE)*(1+((RAND()*0.4)-0.2)))</f>
        <v>26.17640930503314</v>
      </c>
      <c r="H144" s="153"/>
      <c r="I144" s="212">
        <f ca="1">IF(Cockpit_Formula_7!$H$3=2,$J$2*$J$5+$J$3*(F144+$J$4*G144)*'Generated data'!$B$6*(1+$J$6)*(1+$J$6)*(1+$J$6)*(1+$J$6),$J$2*$J$5+$J$3*(F144+$J$4*G144)*(1+$J$6)*(1+$J$6)*(1+$J$6)*(1+$J$6))</f>
        <v>125.65846065035169</v>
      </c>
      <c r="J144" s="144">
        <f ca="1">Monthly_prices_forcast_variat!L149-I144</f>
        <v>125.36783863524568</v>
      </c>
      <c r="K144" s="141"/>
    </row>
    <row r="145" spans="1:11">
      <c r="A145" s="131" t="str">
        <f t="shared" si="2"/>
        <v>Q2 2033</v>
      </c>
      <c r="B145" s="40">
        <v>2033</v>
      </c>
      <c r="C145" s="40">
        <v>2</v>
      </c>
      <c r="D145" s="40">
        <v>5</v>
      </c>
      <c r="E145" s="130">
        <f ca="1">IF(Cockpit_Formula_7!$H$3=2,(VLOOKUP(B145,'Generated data'!$A$14:$J$23,2,FALSE)*(1+((RAND()*0.4)-0.2)))*'Generated data'!$B$6,VLOOKUP(B145,'Generated data'!$A$14:$J$23,2,FALSE)*(1+((RAND()*0.4)-0.2)))</f>
        <v>137.84719649923429</v>
      </c>
      <c r="F145" s="229">
        <f ca="1">IF(Cockpit_monthly!$H$3=2,(VLOOKUP(B145,'Generated data'!$A$14:$J$23,3,FALSE)*(1+((RAND()*0.4)-0.2)))*'Generated data'!$B$6,VLOOKUP(B145,'Generated data'!$A$14:$J$23,3,FALSE)*(1+((RAND()*0.4)-0.2)))</f>
        <v>114.57762992398362</v>
      </c>
      <c r="G145" s="229">
        <f ca="1">IF(Cockpit_monthly!$H$3=2,(VLOOKUP(B145,'Generated data'!$A$14:$K$23,11,FALSE)*(1+((RAND()*0.4)-0.2)))*'Generated data'!$B$6,VLOOKUP(B145,'Generated data'!$A$14:$K$23,11,FALSE)*(1+((RAND()*0.4)-0.2)))</f>
        <v>21.129409966123063</v>
      </c>
      <c r="H145" s="153"/>
      <c r="I145" s="212">
        <f ca="1">IF(Cockpit_Formula_7!$H$3=2,$J$2*$J$5+$J$3*(F145+$J$4*G145)*'Generated data'!$B$6*(1+$J$6)*(1+$J$6)*(1+$J$6)*(1+$J$6),$J$2*$J$5+$J$3*(F145+$J$4*G145)*(1+$J$6)*(1+$J$6)*(1+$J$6)*(1+$J$6))</f>
        <v>128.9863080526338</v>
      </c>
      <c r="J145" s="144">
        <f ca="1">Monthly_prices_forcast_variat!L150-I145</f>
        <v>123.95222400906553</v>
      </c>
      <c r="K145" s="141"/>
    </row>
    <row r="146" spans="1:11">
      <c r="A146" s="131" t="str">
        <f t="shared" si="2"/>
        <v>Q2 2033</v>
      </c>
      <c r="B146" s="40">
        <v>2033</v>
      </c>
      <c r="C146" s="40">
        <v>2</v>
      </c>
      <c r="D146" s="40">
        <v>6</v>
      </c>
      <c r="E146" s="130">
        <f ca="1">IF(Cockpit_Formula_7!$H$3=2,(VLOOKUP(B146,'Generated data'!$A$14:$J$23,2,FALSE)*(1+((RAND()*0.4)-0.2)))*'Generated data'!$B$6,VLOOKUP(B146,'Generated data'!$A$14:$J$23,2,FALSE)*(1+((RAND()*0.4)-0.2)))</f>
        <v>168.98114298471813</v>
      </c>
      <c r="F146" s="229">
        <f ca="1">IF(Cockpit_monthly!$H$3=2,(VLOOKUP(B146,'Generated data'!$A$14:$J$23,3,FALSE)*(1+((RAND()*0.4)-0.2)))*'Generated data'!$B$6,VLOOKUP(B146,'Generated data'!$A$14:$J$23,3,FALSE)*(1+((RAND()*0.4)-0.2)))</f>
        <v>112.54774386992905</v>
      </c>
      <c r="G146" s="229">
        <f ca="1">IF(Cockpit_monthly!$H$3=2,(VLOOKUP(B146,'Generated data'!$A$14:$K$23,11,FALSE)*(1+((RAND()*0.4)-0.2)))*'Generated data'!$B$6,VLOOKUP(B146,'Generated data'!$A$14:$K$23,11,FALSE)*(1+((RAND()*0.4)-0.2)))</f>
        <v>26.071207795432876</v>
      </c>
      <c r="H146" s="153"/>
      <c r="I146" s="212">
        <f ca="1">IF(Cockpit_Formula_7!$H$3=2,$J$2*$J$5+$J$3*(F146+$J$4*G146)*'Generated data'!$B$6*(1+$J$6)*(1+$J$6)*(1+$J$6)*(1+$J$6),$J$2*$J$5+$J$3*(F146+$J$4*G146)*(1+$J$6)*(1+$J$6)*(1+$J$6)*(1+$J$6))</f>
        <v>128.53055454849587</v>
      </c>
      <c r="J146" s="144">
        <f ca="1">Monthly_prices_forcast_variat!L151-I146</f>
        <v>152.32108855038749</v>
      </c>
      <c r="K146" s="141"/>
    </row>
    <row r="147" spans="1:11">
      <c r="A147" s="131" t="str">
        <f t="shared" si="2"/>
        <v>Q3 2033</v>
      </c>
      <c r="B147" s="40">
        <v>2033</v>
      </c>
      <c r="C147" s="40">
        <v>3</v>
      </c>
      <c r="D147" s="40">
        <v>7</v>
      </c>
      <c r="E147" s="130">
        <f ca="1">IF(Cockpit_Formula_7!$H$3=2,(VLOOKUP(B147,'Generated data'!$A$14:$J$23,2,FALSE)*(1+((RAND()*0.4)-0.2)))*'Generated data'!$B$6,VLOOKUP(B147,'Generated data'!$A$14:$J$23,2,FALSE)*(1+((RAND()*0.4)-0.2)))</f>
        <v>174.55066037235974</v>
      </c>
      <c r="F147" s="229">
        <f ca="1">IF(Cockpit_monthly!$H$3=2,(VLOOKUP(B147,'Generated data'!$A$14:$J$23,3,FALSE)*(1+((RAND()*0.4)-0.2)))*'Generated data'!$B$6,VLOOKUP(B147,'Generated data'!$A$14:$J$23,3,FALSE)*(1+((RAND()*0.4)-0.2)))</f>
        <v>97.297434964875791</v>
      </c>
      <c r="G147" s="229">
        <f ca="1">IF(Cockpit_monthly!$H$3=2,(VLOOKUP(B147,'Generated data'!$A$14:$K$23,11,FALSE)*(1+((RAND()*0.4)-0.2)))*'Generated data'!$B$6,VLOOKUP(B147,'Generated data'!$A$14:$K$23,11,FALSE)*(1+((RAND()*0.4)-0.2)))</f>
        <v>21.593439568768737</v>
      </c>
      <c r="H147" s="153"/>
      <c r="I147" s="212">
        <f ca="1">IF(Cockpit_Formula_7!$H$3=2,$J$2*$J$5+$J$3*(F147+$J$4*G147)*'Generated data'!$B$6*(1+$J$6)*(1+$J$6)*(1+$J$6)*(1+$J$6),$J$2*$J$5+$J$3*(F147+$J$4*G147)*(1+$J$6)*(1+$J$6)*(1+$J$6)*(1+$J$6))</f>
        <v>121.46541168550719</v>
      </c>
      <c r="J147" s="144">
        <f ca="1">Monthly_prices_forcast_variat!L152-I147</f>
        <v>175.46560476973605</v>
      </c>
      <c r="K147" s="141"/>
    </row>
    <row r="148" spans="1:11">
      <c r="A148" s="131" t="str">
        <f t="shared" si="2"/>
        <v>Q3 2033</v>
      </c>
      <c r="B148" s="40">
        <v>2033</v>
      </c>
      <c r="C148" s="40">
        <v>3</v>
      </c>
      <c r="D148" s="40">
        <v>8</v>
      </c>
      <c r="E148" s="130">
        <f ca="1">IF(Cockpit_Formula_7!$H$3=2,(VLOOKUP(B148,'Generated data'!$A$14:$J$23,2,FALSE)*(1+((RAND()*0.4)-0.2)))*'Generated data'!$B$6,VLOOKUP(B148,'Generated data'!$A$14:$J$23,2,FALSE)*(1+((RAND()*0.4)-0.2)))</f>
        <v>122.14249371474286</v>
      </c>
      <c r="F148" s="229">
        <f ca="1">IF(Cockpit_monthly!$H$3=2,(VLOOKUP(B148,'Generated data'!$A$14:$J$23,3,FALSE)*(1+((RAND()*0.4)-0.2)))*'Generated data'!$B$6,VLOOKUP(B148,'Generated data'!$A$14:$J$23,3,FALSE)*(1+((RAND()*0.4)-0.2)))</f>
        <v>119.99409101951088</v>
      </c>
      <c r="G148" s="229">
        <f ca="1">IF(Cockpit_monthly!$H$3=2,(VLOOKUP(B148,'Generated data'!$A$14:$K$23,11,FALSE)*(1+((RAND()*0.4)-0.2)))*'Generated data'!$B$6,VLOOKUP(B148,'Generated data'!$A$14:$K$23,11,FALSE)*(1+((RAND()*0.4)-0.2)))</f>
        <v>21.145675048903396</v>
      </c>
      <c r="H148" s="153"/>
      <c r="I148" s="212">
        <f ca="1">IF(Cockpit_Formula_7!$H$3=2,$J$2*$J$5+$J$3*(F148+$J$4*G148)*'Generated data'!$B$6*(1+$J$6)*(1+$J$6)*(1+$J$6)*(1+$J$6),$J$2*$J$5+$J$3*(F148+$J$4*G148)*(1+$J$6)*(1+$J$6)*(1+$J$6)*(1+$J$6))</f>
        <v>131.35787874815597</v>
      </c>
      <c r="J148" s="144">
        <f ca="1">Monthly_prices_forcast_variat!L153-I148</f>
        <v>179.4289052788516</v>
      </c>
      <c r="K148" s="141"/>
    </row>
    <row r="149" spans="1:11">
      <c r="A149" s="131" t="str">
        <f t="shared" si="2"/>
        <v>Q3 2033</v>
      </c>
      <c r="B149" s="40">
        <v>2033</v>
      </c>
      <c r="C149" s="40">
        <v>3</v>
      </c>
      <c r="D149" s="40">
        <v>9</v>
      </c>
      <c r="E149" s="130">
        <f ca="1">IF(Cockpit_Formula_7!$H$3=2,(VLOOKUP(B149,'Generated data'!$A$14:$J$23,2,FALSE)*(1+((RAND()*0.4)-0.2)))*'Generated data'!$B$6,VLOOKUP(B149,'Generated data'!$A$14:$J$23,2,FALSE)*(1+((RAND()*0.4)-0.2)))</f>
        <v>132.83573499374162</v>
      </c>
      <c r="F149" s="229">
        <f ca="1">IF(Cockpit_monthly!$H$3=2,(VLOOKUP(B149,'Generated data'!$A$14:$J$23,3,FALSE)*(1+((RAND()*0.4)-0.2)))*'Generated data'!$B$6,VLOOKUP(B149,'Generated data'!$A$14:$J$23,3,FALSE)*(1+((RAND()*0.4)-0.2)))</f>
        <v>97.742183079759144</v>
      </c>
      <c r="G149" s="229">
        <f ca="1">IF(Cockpit_monthly!$H$3=2,(VLOOKUP(B149,'Generated data'!$A$14:$K$23,11,FALSE)*(1+((RAND()*0.4)-0.2)))*'Generated data'!$B$6,VLOOKUP(B149,'Generated data'!$A$14:$K$23,11,FALSE)*(1+((RAND()*0.4)-0.2)))</f>
        <v>25.7917532646517</v>
      </c>
      <c r="H149" s="153"/>
      <c r="I149" s="212">
        <f ca="1">IF(Cockpit_Formula_7!$H$3=2,$J$2*$J$5+$J$3*(F149+$J$4*G149)*'Generated data'!$B$6*(1+$J$6)*(1+$J$6)*(1+$J$6)*(1+$J$6),$J$2*$J$5+$J$3*(F149+$J$4*G149)*(1+$J$6)*(1+$J$6)*(1+$J$6)*(1+$J$6))</f>
        <v>122.02744707695118</v>
      </c>
      <c r="J149" s="144">
        <f ca="1">Monthly_prices_forcast_variat!L154-I149</f>
        <v>195.99364451772161</v>
      </c>
      <c r="K149" s="141"/>
    </row>
    <row r="150" spans="1:11">
      <c r="A150" s="131" t="str">
        <f t="shared" ref="A150:A176" si="3">_xlfn.CONCAT("Q",C150," ",B150)</f>
        <v>Q4 2033</v>
      </c>
      <c r="B150" s="40">
        <v>2033</v>
      </c>
      <c r="C150" s="40">
        <v>4</v>
      </c>
      <c r="D150" s="40">
        <v>10</v>
      </c>
      <c r="E150" s="130">
        <f ca="1">IF(Cockpit_Formula_7!$H$3=2,(VLOOKUP(B150,'Generated data'!$A$14:$J$23,2,FALSE)*(1+((RAND()*0.4)-0.2)))*'Generated data'!$B$6,VLOOKUP(B150,'Generated data'!$A$14:$J$23,2,FALSE)*(1+((RAND()*0.4)-0.2)))</f>
        <v>152.84010661898901</v>
      </c>
      <c r="F150" s="229">
        <f ca="1">IF(Cockpit_monthly!$H$3=2,(VLOOKUP(B150,'Generated data'!$A$14:$J$23,3,FALSE)*(1+((RAND()*0.4)-0.2)))*'Generated data'!$B$6,VLOOKUP(B150,'Generated data'!$A$14:$J$23,3,FALSE)*(1+((RAND()*0.4)-0.2)))</f>
        <v>100.26486480402396</v>
      </c>
      <c r="G150" s="229">
        <f ca="1">IF(Cockpit_monthly!$H$3=2,(VLOOKUP(B150,'Generated data'!$A$14:$K$23,11,FALSE)*(1+((RAND()*0.4)-0.2)))*'Generated data'!$B$6,VLOOKUP(B150,'Generated data'!$A$14:$K$23,11,FALSE)*(1+((RAND()*0.4)-0.2)))</f>
        <v>24.586451532565082</v>
      </c>
      <c r="H150" s="153"/>
      <c r="I150" s="212">
        <f ca="1">IF(Cockpit_Formula_7!$H$3=2,$J$2*$J$5+$J$3*(F150+$J$4*G150)*'Generated data'!$B$6*(1+$J$6)*(1+$J$6)*(1+$J$6)*(1+$J$6),$J$2*$J$5+$J$3*(F150+$J$4*G150)*(1+$J$6)*(1+$J$6)*(1+$J$6)*(1+$J$6))</f>
        <v>123.02584409311777</v>
      </c>
      <c r="J150" s="144">
        <f ca="1">Monthly_prices_forcast_variat!L155-I150</f>
        <v>196.9519905867387</v>
      </c>
      <c r="K150" s="141"/>
    </row>
    <row r="151" spans="1:11">
      <c r="A151" s="131" t="str">
        <f t="shared" si="3"/>
        <v>Q4 2033</v>
      </c>
      <c r="B151" s="40">
        <v>2033</v>
      </c>
      <c r="C151" s="40">
        <v>4</v>
      </c>
      <c r="D151" s="40">
        <v>11</v>
      </c>
      <c r="E151" s="130">
        <f ca="1">IF(Cockpit_Formula_7!$H$3=2,(VLOOKUP(B151,'Generated data'!$A$14:$J$23,2,FALSE)*(1+((RAND()*0.4)-0.2)))*'Generated data'!$B$6,VLOOKUP(B151,'Generated data'!$A$14:$J$23,2,FALSE)*(1+((RAND()*0.4)-0.2)))</f>
        <v>170.63000803066208</v>
      </c>
      <c r="F151" s="229">
        <f ca="1">IF(Cockpit_monthly!$H$3=2,(VLOOKUP(B151,'Generated data'!$A$14:$J$23,3,FALSE)*(1+((RAND()*0.4)-0.2)))*'Generated data'!$B$6,VLOOKUP(B151,'Generated data'!$A$14:$J$23,3,FALSE)*(1+((RAND()*0.4)-0.2)))</f>
        <v>107.6034107250575</v>
      </c>
      <c r="G151" s="229">
        <f ca="1">IF(Cockpit_monthly!$H$3=2,(VLOOKUP(B151,'Generated data'!$A$14:$K$23,11,FALSE)*(1+((RAND()*0.4)-0.2)))*'Generated data'!$B$6,VLOOKUP(B151,'Generated data'!$A$14:$K$23,11,FALSE)*(1+((RAND()*0.4)-0.2)))</f>
        <v>25.24350154197684</v>
      </c>
      <c r="H151" s="153"/>
      <c r="I151" s="212">
        <f ca="1">IF(Cockpit_Formula_7!$H$3=2,$J$2*$J$5+$J$3*(F151+$J$4*G151)*'Generated data'!$B$6*(1+$J$6)*(1+$J$6)*(1+$J$6)*(1+$J$6),$J$2*$J$5+$J$3*(F151+$J$4*G151)*(1+$J$6)*(1+$J$6)*(1+$J$6)*(1+$J$6))</f>
        <v>126.29456421326813</v>
      </c>
      <c r="J151" s="144">
        <f ca="1">Monthly_prices_forcast_variat!L156-I151</f>
        <v>176.17693417552402</v>
      </c>
      <c r="K151" s="141"/>
    </row>
    <row r="152" spans="1:11">
      <c r="A152" s="131" t="str">
        <f t="shared" si="3"/>
        <v>Q4 2033</v>
      </c>
      <c r="B152" s="40">
        <v>2033</v>
      </c>
      <c r="C152" s="40">
        <v>4</v>
      </c>
      <c r="D152" s="40">
        <v>12</v>
      </c>
      <c r="E152" s="130">
        <f ca="1">IF(Cockpit_Formula_7!$H$3=2,(VLOOKUP(B152,'Generated data'!$A$14:$J$23,2,FALSE)*(1+((RAND()*0.4)-0.2)))*'Generated data'!$B$6,VLOOKUP(B152,'Generated data'!$A$14:$J$23,2,FALSE)*(1+((RAND()*0.4)-0.2)))</f>
        <v>137.24030692872176</v>
      </c>
      <c r="F152" s="229">
        <f ca="1">IF(Cockpit_monthly!$H$3=2,(VLOOKUP(B152,'Generated data'!$A$14:$J$23,3,FALSE)*(1+((RAND()*0.4)-0.2)))*'Generated data'!$B$6,VLOOKUP(B152,'Generated data'!$A$14:$J$23,3,FALSE)*(1+((RAND()*0.4)-0.2)))</f>
        <v>109.64175397435788</v>
      </c>
      <c r="G152" s="229">
        <f ca="1">IF(Cockpit_monthly!$H$3=2,(VLOOKUP(B152,'Generated data'!$A$14:$K$23,11,FALSE)*(1+((RAND()*0.4)-0.2)))*'Generated data'!$B$6,VLOOKUP(B152,'Generated data'!$A$14:$K$23,11,FALSE)*(1+((RAND()*0.4)-0.2)))</f>
        <v>30.256531985169939</v>
      </c>
      <c r="H152" s="153"/>
      <c r="I152" s="212">
        <f ca="1">IF(Cockpit_Formula_7!$H$3=2,$J$2*$J$5+$J$3*(F152+$J$4*G152)*'Generated data'!$B$6*(1+$J$6)*(1+$J$6)*(1+$J$6)*(1+$J$6),$J$2*$J$5+$J$3*(F152+$J$4*G152)*(1+$J$6)*(1+$J$6)*(1+$J$6)*(1+$J$6))</f>
        <v>127.6252296666995</v>
      </c>
      <c r="J152" s="144">
        <f ca="1">Monthly_prices_forcast_variat!L157-I152</f>
        <v>148.68668389126321</v>
      </c>
      <c r="K152" s="141"/>
    </row>
    <row r="153" spans="1:11">
      <c r="A153" s="131" t="str">
        <f t="shared" si="3"/>
        <v>Q1 2034</v>
      </c>
      <c r="B153" s="40">
        <v>2034</v>
      </c>
      <c r="C153" s="40">
        <v>1</v>
      </c>
      <c r="D153" s="40">
        <v>1</v>
      </c>
      <c r="E153" s="130">
        <f ca="1">IF(Cockpit_Formula_7!$H$3=2,(VLOOKUP(B153,'Generated data'!$A$14:$J$23,2,FALSE)*(1+((RAND()*0.4)-0.2)))*'Generated data'!$B$6,VLOOKUP(B153,'Generated data'!$A$14:$J$23,2,FALSE)*(1+((RAND()*0.4)-0.2)))</f>
        <v>168.35021394349056</v>
      </c>
      <c r="F153" s="229">
        <f ca="1">IF(Cockpit_monthly!$H$3=2,(VLOOKUP(B153,'Generated data'!$A$14:$J$23,3,FALSE)*(1+((RAND()*0.4)-0.2)))*'Generated data'!$B$6,VLOOKUP(B153,'Generated data'!$A$14:$J$23,3,FALSE)*(1+((RAND()*0.4)-0.2)))</f>
        <v>101.37568620392491</v>
      </c>
      <c r="G153" s="229">
        <f ca="1">IF(Cockpit_monthly!$H$3=2,(VLOOKUP(B153,'Generated data'!$A$14:$K$23,11,FALSE)*(1+((RAND()*0.4)-0.2)))*'Generated data'!$B$6,VLOOKUP(B153,'Generated data'!$A$14:$K$23,11,FALSE)*(1+((RAND()*0.4)-0.2)))</f>
        <v>23.793094519999119</v>
      </c>
      <c r="H153" s="153"/>
      <c r="I153" s="212">
        <f ca="1">IF(Cockpit_Formula_7!$H$3=2,$J$2*$J$5+$J$3*(F153+$J$4*G153)*'Generated data'!$B$6*(1+$J$6)*(1+$J$6)*(1+$J$6)*(1+$J$6)*(1+$J$6),$J$2*$J$5+$J$3*(F153+$J$4*G153)*(1+$J$6)*(1+$J$6)*(1+$J$6)*(1+$J$6)*(1+$J$6))</f>
        <v>125.76461243287781</v>
      </c>
      <c r="J153" s="144">
        <f ca="1">Monthly_prices_forcast_variat!L158-I153</f>
        <v>142.58100047992639</v>
      </c>
      <c r="K153" s="141"/>
    </row>
    <row r="154" spans="1:11">
      <c r="A154" s="131" t="str">
        <f t="shared" si="3"/>
        <v>Q1 2034</v>
      </c>
      <c r="B154" s="40">
        <v>2034</v>
      </c>
      <c r="C154" s="40">
        <v>1</v>
      </c>
      <c r="D154" s="40">
        <v>2</v>
      </c>
      <c r="E154" s="130">
        <f ca="1">IF(Cockpit_Formula_7!$H$3=2,(VLOOKUP(B154,'Generated data'!$A$14:$J$23,2,FALSE)*(1+((RAND()*0.4)-0.2)))*'Generated data'!$B$6,VLOOKUP(B154,'Generated data'!$A$14:$J$23,2,FALSE)*(1+((RAND()*0.4)-0.2)))</f>
        <v>145.5239335747718</v>
      </c>
      <c r="F154" s="229">
        <f ca="1">IF(Cockpit_monthly!$H$3=2,(VLOOKUP(B154,'Generated data'!$A$14:$J$23,3,FALSE)*(1+((RAND()*0.4)-0.2)))*'Generated data'!$B$6,VLOOKUP(B154,'Generated data'!$A$14:$J$23,3,FALSE)*(1+((RAND()*0.4)-0.2)))</f>
        <v>81.732415760266946</v>
      </c>
      <c r="G154" s="229">
        <f ca="1">IF(Cockpit_monthly!$H$3=2,(VLOOKUP(B154,'Generated data'!$A$14:$K$23,11,FALSE)*(1+((RAND()*0.4)-0.2)))*'Generated data'!$B$6,VLOOKUP(B154,'Generated data'!$A$14:$K$23,11,FALSE)*(1+((RAND()*0.4)-0.2)))</f>
        <v>30.417519204279944</v>
      </c>
      <c r="H154" s="153"/>
      <c r="I154" s="212">
        <f ca="1">IF(Cockpit_Formula_7!$H$3=2,$J$2*$J$5+$J$3*(F154+$J$4*G154)*'Generated data'!$B$6*(1+$J$6)*(1+$J$6)*(1+$J$6)*(1+$J$6)*(1+$J$6),$J$2*$J$5+$J$3*(F154+$J$4*G154)*(1+$J$6)*(1+$J$6)*(1+$J$6)*(1+$J$6)*(1+$J$6))</f>
        <v>117.34802206912241</v>
      </c>
      <c r="J154" s="144">
        <f ca="1">Monthly_prices_forcast_variat!L159-I154</f>
        <v>157.36950436877243</v>
      </c>
      <c r="K154" s="141"/>
    </row>
    <row r="155" spans="1:11">
      <c r="A155" s="131" t="str">
        <f t="shared" si="3"/>
        <v>Q1 2034</v>
      </c>
      <c r="B155" s="40">
        <v>2034</v>
      </c>
      <c r="C155" s="40">
        <v>1</v>
      </c>
      <c r="D155" s="40">
        <v>3</v>
      </c>
      <c r="E155" s="130">
        <f ca="1">IF(Cockpit_Formula_7!$H$3=2,(VLOOKUP(B155,'Generated data'!$A$14:$J$23,2,FALSE)*(1+((RAND()*0.4)-0.2)))*'Generated data'!$B$6,VLOOKUP(B155,'Generated data'!$A$14:$J$23,2,FALSE)*(1+((RAND()*0.4)-0.2)))</f>
        <v>118.38907848975775</v>
      </c>
      <c r="F155" s="229">
        <f ca="1">IF(Cockpit_monthly!$H$3=2,(VLOOKUP(B155,'Generated data'!$A$14:$J$23,3,FALSE)*(1+((RAND()*0.4)-0.2)))*'Generated data'!$B$6,VLOOKUP(B155,'Generated data'!$A$14:$J$23,3,FALSE)*(1+((RAND()*0.4)-0.2)))</f>
        <v>119.18099738363873</v>
      </c>
      <c r="G155" s="229">
        <f ca="1">IF(Cockpit_monthly!$H$3=2,(VLOOKUP(B155,'Generated data'!$A$14:$K$23,11,FALSE)*(1+((RAND()*0.4)-0.2)))*'Generated data'!$B$6,VLOOKUP(B155,'Generated data'!$A$14:$K$23,11,FALSE)*(1+((RAND()*0.4)-0.2)))</f>
        <v>32.024652718047768</v>
      </c>
      <c r="H155" s="153"/>
      <c r="I155" s="212">
        <f ca="1">IF(Cockpit_Formula_7!$H$3=2,$J$2*$J$5+$J$3*(F155+$J$4*G155)*'Generated data'!$B$6*(1+$J$6)*(1+$J$6)*(1+$J$6)*(1+$J$6)*(1+$J$6),$J$2*$J$5+$J$3*(F155+$J$4*G155)*(1+$J$6)*(1+$J$6)*(1+$J$6)*(1+$J$6)*(1+$J$6))</f>
        <v>134.70188155628031</v>
      </c>
      <c r="J155" s="144">
        <f ca="1">Monthly_prices_forcast_variat!L160-I155</f>
        <v>126.08941798498265</v>
      </c>
      <c r="K155" s="141"/>
    </row>
    <row r="156" spans="1:11">
      <c r="A156" s="131" t="str">
        <f t="shared" si="3"/>
        <v>Q2 2034</v>
      </c>
      <c r="B156" s="40">
        <v>2034</v>
      </c>
      <c r="C156" s="40">
        <v>2</v>
      </c>
      <c r="D156" s="40">
        <v>4</v>
      </c>
      <c r="E156" s="130">
        <f ca="1">IF(Cockpit_Formula_7!$H$3=2,(VLOOKUP(B156,'Generated data'!$A$14:$J$23,2,FALSE)*(1+((RAND()*0.4)-0.2)))*'Generated data'!$B$6,VLOOKUP(B156,'Generated data'!$A$14:$J$23,2,FALSE)*(1+((RAND()*0.4)-0.2)))</f>
        <v>145.90084238720664</v>
      </c>
      <c r="F156" s="229">
        <f ca="1">IF(Cockpit_monthly!$H$3=2,(VLOOKUP(B156,'Generated data'!$A$14:$J$23,3,FALSE)*(1+((RAND()*0.4)-0.2)))*'Generated data'!$B$6,VLOOKUP(B156,'Generated data'!$A$14:$J$23,3,FALSE)*(1+((RAND()*0.4)-0.2)))</f>
        <v>81.995921440743729</v>
      </c>
      <c r="G156" s="229">
        <f ca="1">IF(Cockpit_monthly!$H$3=2,(VLOOKUP(B156,'Generated data'!$A$14:$K$23,11,FALSE)*(1+((RAND()*0.4)-0.2)))*'Generated data'!$B$6,VLOOKUP(B156,'Generated data'!$A$14:$K$23,11,FALSE)*(1+((RAND()*0.4)-0.2)))</f>
        <v>24.117238608744117</v>
      </c>
      <c r="H156" s="153"/>
      <c r="I156" s="212">
        <f ca="1">IF(Cockpit_Formula_7!$H$3=2,$J$2*$J$5+$J$3*(F156+$J$4*G156)*'Generated data'!$B$6*(1+$J$6)*(1+$J$6)*(1+$J$6)*(1+$J$6)*(1+$J$6),$J$2*$J$5+$J$3*(F156+$J$4*G156)*(1+$J$6)*(1+$J$6)*(1+$J$6)*(1+$J$6)*(1+$J$6))</f>
        <v>116.89014564678934</v>
      </c>
      <c r="J156" s="144">
        <f ca="1">Monthly_prices_forcast_variat!L161-I156</f>
        <v>147.71733197912977</v>
      </c>
      <c r="K156" s="141"/>
    </row>
    <row r="157" spans="1:11">
      <c r="A157" s="131" t="str">
        <f t="shared" si="3"/>
        <v>Q2 2034</v>
      </c>
      <c r="B157" s="40">
        <v>2034</v>
      </c>
      <c r="C157" s="40">
        <v>2</v>
      </c>
      <c r="D157" s="40">
        <v>5</v>
      </c>
      <c r="E157" s="130">
        <f ca="1">IF(Cockpit_Formula_7!$H$3=2,(VLOOKUP(B157,'Generated data'!$A$14:$J$23,2,FALSE)*(1+((RAND()*0.4)-0.2)))*'Generated data'!$B$6,VLOOKUP(B157,'Generated data'!$A$14:$J$23,2,FALSE)*(1+((RAND()*0.4)-0.2)))</f>
        <v>152.3769648148949</v>
      </c>
      <c r="F157" s="229">
        <f ca="1">IF(Cockpit_monthly!$H$3=2,(VLOOKUP(B157,'Generated data'!$A$14:$J$23,3,FALSE)*(1+((RAND()*0.4)-0.2)))*'Generated data'!$B$6,VLOOKUP(B157,'Generated data'!$A$14:$J$23,3,FALSE)*(1+((RAND()*0.4)-0.2)))</f>
        <v>80.464445889867207</v>
      </c>
      <c r="G157" s="229">
        <f ca="1">IF(Cockpit_monthly!$H$3=2,(VLOOKUP(B157,'Generated data'!$A$14:$K$23,11,FALSE)*(1+((RAND()*0.4)-0.2)))*'Generated data'!$B$6,VLOOKUP(B157,'Generated data'!$A$14:$K$23,11,FALSE)*(1+((RAND()*0.4)-0.2)))</f>
        <v>25.01863387028267</v>
      </c>
      <c r="H157" s="153"/>
      <c r="I157" s="212">
        <f ca="1">IF(Cockpit_Formula_7!$H$3=2,$J$2*$J$5+$J$3*(F157+$J$4*G157)*'Generated data'!$B$6*(1+$J$6)*(1+$J$6)*(1+$J$6)*(1+$J$6)*(1+$J$6),$J$2*$J$5+$J$3*(F157+$J$4*G157)*(1+$J$6)*(1+$J$6)*(1+$J$6)*(1+$J$6)*(1+$J$6))</f>
        <v>116.26932306255166</v>
      </c>
      <c r="J157" s="144">
        <f ca="1">Monthly_prices_forcast_variat!L162-I157</f>
        <v>157.15539676284885</v>
      </c>
      <c r="K157" s="141"/>
    </row>
    <row r="158" spans="1:11">
      <c r="A158" s="131" t="str">
        <f t="shared" si="3"/>
        <v>Q2 2034</v>
      </c>
      <c r="B158" s="40">
        <v>2034</v>
      </c>
      <c r="C158" s="40">
        <v>2</v>
      </c>
      <c r="D158" s="40">
        <v>6</v>
      </c>
      <c r="E158" s="130">
        <f ca="1">IF(Cockpit_Formula_7!$H$3=2,(VLOOKUP(B158,'Generated data'!$A$14:$J$23,2,FALSE)*(1+((RAND()*0.4)-0.2)))*'Generated data'!$B$6,VLOOKUP(B158,'Generated data'!$A$14:$J$23,2,FALSE)*(1+((RAND()*0.4)-0.2)))</f>
        <v>160.81813052554131</v>
      </c>
      <c r="F158" s="229">
        <f ca="1">IF(Cockpit_monthly!$H$3=2,(VLOOKUP(B158,'Generated data'!$A$14:$J$23,3,FALSE)*(1+((RAND()*0.4)-0.2)))*'Generated data'!$B$6,VLOOKUP(B158,'Generated data'!$A$14:$J$23,3,FALSE)*(1+((RAND()*0.4)-0.2)))</f>
        <v>85.481043991611145</v>
      </c>
      <c r="G158" s="229">
        <f ca="1">IF(Cockpit_monthly!$H$3=2,(VLOOKUP(B158,'Generated data'!$A$14:$K$23,11,FALSE)*(1+((RAND()*0.4)-0.2)))*'Generated data'!$B$6,VLOOKUP(B158,'Generated data'!$A$14:$K$23,11,FALSE)*(1+((RAND()*0.4)-0.2)))</f>
        <v>29.060949990592039</v>
      </c>
      <c r="H158" s="153"/>
      <c r="I158" s="212">
        <f ca="1">IF(Cockpit_Formula_7!$H$3=2,$J$2*$J$5+$J$3*(F158+$J$4*G158)*'Generated data'!$B$6*(1+$J$6)*(1+$J$6)*(1+$J$6)*(1+$J$6)*(1+$J$6),$J$2*$J$5+$J$3*(F158+$J$4*G158)*(1+$J$6)*(1+$J$6)*(1+$J$6)*(1+$J$6)*(1+$J$6))</f>
        <v>118.94571367595246</v>
      </c>
      <c r="J158" s="144">
        <f ca="1">Monthly_prices_forcast_variat!L163-I158</f>
        <v>159.22083307789586</v>
      </c>
      <c r="K158" s="141"/>
    </row>
    <row r="159" spans="1:11">
      <c r="A159" s="131" t="str">
        <f t="shared" si="3"/>
        <v>Q3 2034</v>
      </c>
      <c r="B159" s="40">
        <v>2034</v>
      </c>
      <c r="C159" s="40">
        <v>3</v>
      </c>
      <c r="D159" s="40">
        <v>7</v>
      </c>
      <c r="E159" s="130">
        <f ca="1">IF(Cockpit_Formula_7!$H$3=2,(VLOOKUP(B159,'Generated data'!$A$14:$J$23,2,FALSE)*(1+((RAND()*0.4)-0.2)))*'Generated data'!$B$6,VLOOKUP(B159,'Generated data'!$A$14:$J$23,2,FALSE)*(1+((RAND()*0.4)-0.2)))</f>
        <v>124.83851154935678</v>
      </c>
      <c r="F159" s="229">
        <f ca="1">IF(Cockpit_monthly!$H$3=2,(VLOOKUP(B159,'Generated data'!$A$14:$J$23,3,FALSE)*(1+((RAND()*0.4)-0.2)))*'Generated data'!$B$6,VLOOKUP(B159,'Generated data'!$A$14:$J$23,3,FALSE)*(1+((RAND()*0.4)-0.2)))</f>
        <v>101.24729201261904</v>
      </c>
      <c r="G159" s="229">
        <f ca="1">IF(Cockpit_monthly!$H$3=2,(VLOOKUP(B159,'Generated data'!$A$14:$K$23,11,FALSE)*(1+((RAND()*0.4)-0.2)))*'Generated data'!$B$6,VLOOKUP(B159,'Generated data'!$A$14:$K$23,11,FALSE)*(1+((RAND()*0.4)-0.2)))</f>
        <v>23.485273755972379</v>
      </c>
      <c r="H159" s="153"/>
      <c r="I159" s="212">
        <f ca="1">IF(Cockpit_Formula_7!$H$3=2,$J$2*$J$5+$J$3*(F159+$J$4*G159)*'Generated data'!$B$6*(1+$J$6)*(1+$J$6)*(1+$J$6)*(1+$J$6)*(1+$J$6),$J$2*$J$5+$J$3*(F159+$J$4*G159)*(1+$J$6)*(1+$J$6)*(1+$J$6)*(1+$J$6)*(1+$J$6))</f>
        <v>125.67733391327423</v>
      </c>
      <c r="J159" s="144">
        <f ca="1">Monthly_prices_forcast_variat!L164-I159</f>
        <v>135.51769404111482</v>
      </c>
      <c r="K159" s="141"/>
    </row>
    <row r="160" spans="1:11">
      <c r="A160" s="131" t="str">
        <f t="shared" si="3"/>
        <v>Q3 2034</v>
      </c>
      <c r="B160" s="40">
        <v>2034</v>
      </c>
      <c r="C160" s="40">
        <v>3</v>
      </c>
      <c r="D160" s="40">
        <v>8</v>
      </c>
      <c r="E160" s="130">
        <f ca="1">IF(Cockpit_Formula_7!$H$3=2,(VLOOKUP(B160,'Generated data'!$A$14:$J$23,2,FALSE)*(1+((RAND()*0.4)-0.2)))*'Generated data'!$B$6,VLOOKUP(B160,'Generated data'!$A$14:$J$23,2,FALSE)*(1+((RAND()*0.4)-0.2)))</f>
        <v>123.58389933373748</v>
      </c>
      <c r="F160" s="229">
        <f ca="1">IF(Cockpit_monthly!$H$3=2,(VLOOKUP(B160,'Generated data'!$A$14:$J$23,3,FALSE)*(1+((RAND()*0.4)-0.2)))*'Generated data'!$B$6,VLOOKUP(B160,'Generated data'!$A$14:$J$23,3,FALSE)*(1+((RAND()*0.4)-0.2)))</f>
        <v>106.72947339930559</v>
      </c>
      <c r="G160" s="229">
        <f ca="1">IF(Cockpit_monthly!$H$3=2,(VLOOKUP(B160,'Generated data'!$A$14:$K$23,11,FALSE)*(1+((RAND()*0.4)-0.2)))*'Generated data'!$B$6,VLOOKUP(B160,'Generated data'!$A$14:$K$23,11,FALSE)*(1+((RAND()*0.4)-0.2)))</f>
        <v>27.898172712494549</v>
      </c>
      <c r="H160" s="153"/>
      <c r="I160" s="212">
        <f ca="1">IF(Cockpit_Formula_7!$H$3=2,$J$2*$J$5+$J$3*(F160+$J$4*G160)*'Generated data'!$B$6*(1+$J$6)*(1+$J$6)*(1+$J$6)*(1+$J$6)*(1+$J$6),$J$2*$J$5+$J$3*(F160+$J$4*G160)*(1+$J$6)*(1+$J$6)*(1+$J$6)*(1+$J$6)*(1+$J$6))</f>
        <v>128.60169575610107</v>
      </c>
      <c r="J160" s="144">
        <f ca="1">Monthly_prices_forcast_variat!L165-I160</f>
        <v>137.74685762782164</v>
      </c>
      <c r="K160" s="141"/>
    </row>
    <row r="161" spans="1:11">
      <c r="A161" s="131" t="str">
        <f t="shared" si="3"/>
        <v>Q3 2034</v>
      </c>
      <c r="B161" s="40">
        <v>2034</v>
      </c>
      <c r="C161" s="40">
        <v>3</v>
      </c>
      <c r="D161" s="40">
        <v>9</v>
      </c>
      <c r="E161" s="130">
        <f ca="1">IF(Cockpit_Formula_7!$H$3=2,(VLOOKUP(B161,'Generated data'!$A$14:$J$23,2,FALSE)*(1+((RAND()*0.4)-0.2)))*'Generated data'!$B$6,VLOOKUP(B161,'Generated data'!$A$14:$J$23,2,FALSE)*(1+((RAND()*0.4)-0.2)))</f>
        <v>130.9621389535591</v>
      </c>
      <c r="F161" s="229">
        <f ca="1">IF(Cockpit_monthly!$H$3=2,(VLOOKUP(B161,'Generated data'!$A$14:$J$23,3,FALSE)*(1+((RAND()*0.4)-0.2)))*'Generated data'!$B$6,VLOOKUP(B161,'Generated data'!$A$14:$J$23,3,FALSE)*(1+((RAND()*0.4)-0.2)))</f>
        <v>108.05278149555858</v>
      </c>
      <c r="G161" s="229">
        <f ca="1">IF(Cockpit_monthly!$H$3=2,(VLOOKUP(B161,'Generated data'!$A$14:$K$23,11,FALSE)*(1+((RAND()*0.4)-0.2)))*'Generated data'!$B$6,VLOOKUP(B161,'Generated data'!$A$14:$K$23,11,FALSE)*(1+((RAND()*0.4)-0.2)))</f>
        <v>24.451381342997959</v>
      </c>
      <c r="H161" s="153"/>
      <c r="I161" s="212">
        <f ca="1">IF(Cockpit_Formula_7!$H$3=2,$J$2*$J$5+$J$3*(F161+$J$4*G161)*'Generated data'!$B$6*(1+$J$6)*(1+$J$6)*(1+$J$6)*(1+$J$6)*(1+$J$6),$J$2*$J$5+$J$3*(F161+$J$4*G161)*(1+$J$6)*(1+$J$6)*(1+$J$6)*(1+$J$6)*(1+$J$6))</f>
        <v>128.89297120523634</v>
      </c>
      <c r="J161" s="144">
        <f ca="1">Monthly_prices_forcast_variat!L166-I161</f>
        <v>167.42524774119141</v>
      </c>
      <c r="K161" s="141"/>
    </row>
    <row r="162" spans="1:11">
      <c r="A162" s="131" t="str">
        <f t="shared" si="3"/>
        <v>Q4 2034</v>
      </c>
      <c r="B162" s="40">
        <v>2034</v>
      </c>
      <c r="C162" s="40">
        <v>4</v>
      </c>
      <c r="D162" s="40">
        <v>10</v>
      </c>
      <c r="E162" s="130">
        <f ca="1">IF(Cockpit_Formula_7!$H$3=2,(VLOOKUP(B162,'Generated data'!$A$14:$J$23,2,FALSE)*(1+((RAND()*0.4)-0.2)))*'Generated data'!$B$6,VLOOKUP(B162,'Generated data'!$A$14:$J$23,2,FALSE)*(1+((RAND()*0.4)-0.2)))</f>
        <v>125.11107315206485</v>
      </c>
      <c r="F162" s="229">
        <f ca="1">IF(Cockpit_monthly!$H$3=2,(VLOOKUP(B162,'Generated data'!$A$14:$J$23,3,FALSE)*(1+((RAND()*0.4)-0.2)))*'Generated data'!$B$6,VLOOKUP(B162,'Generated data'!$A$14:$J$23,3,FALSE)*(1+((RAND()*0.4)-0.2)))</f>
        <v>115.78150476877629</v>
      </c>
      <c r="G162" s="229">
        <f ca="1">IF(Cockpit_monthly!$H$3=2,(VLOOKUP(B162,'Generated data'!$A$14:$K$23,11,FALSE)*(1+((RAND()*0.4)-0.2)))*'Generated data'!$B$6,VLOOKUP(B162,'Generated data'!$A$14:$K$23,11,FALSE)*(1+((RAND()*0.4)-0.2)))</f>
        <v>27.732404894416661</v>
      </c>
      <c r="H162" s="153"/>
      <c r="I162" s="212">
        <f ca="1">IF(Cockpit_Formula_7!$H$3=2,$J$2*$J$5+$J$3*(F162+$J$4*G162)*'Generated data'!$B$6*(1+$J$6)*(1+$J$6)*(1+$J$6)*(1+$J$6)*(1+$J$6),$J$2*$J$5+$J$3*(F162+$J$4*G162)*(1+$J$6)*(1+$J$6)*(1+$J$6)*(1+$J$6)*(1+$J$6))</f>
        <v>132.74552164100027</v>
      </c>
      <c r="J162" s="144">
        <f ca="1">Monthly_prices_forcast_variat!L167-I162</f>
        <v>178.33417824866677</v>
      </c>
      <c r="K162" s="141"/>
    </row>
    <row r="163" spans="1:11">
      <c r="A163" s="131" t="str">
        <f t="shared" si="3"/>
        <v>Q4 2034</v>
      </c>
      <c r="B163" s="40">
        <v>2034</v>
      </c>
      <c r="C163" s="40">
        <v>4</v>
      </c>
      <c r="D163" s="40">
        <v>11</v>
      </c>
      <c r="E163" s="130">
        <f ca="1">IF(Cockpit_Formula_7!$H$3=2,(VLOOKUP(B163,'Generated data'!$A$14:$J$23,2,FALSE)*(1+((RAND()*0.4)-0.2)))*'Generated data'!$B$6,VLOOKUP(B163,'Generated data'!$A$14:$J$23,2,FALSE)*(1+((RAND()*0.4)-0.2)))</f>
        <v>170.77685668200132</v>
      </c>
      <c r="F163" s="229">
        <f ca="1">IF(Cockpit_monthly!$H$3=2,(VLOOKUP(B163,'Generated data'!$A$14:$J$23,3,FALSE)*(1+((RAND()*0.4)-0.2)))*'Generated data'!$B$6,VLOOKUP(B163,'Generated data'!$A$14:$J$23,3,FALSE)*(1+((RAND()*0.4)-0.2)))</f>
        <v>110.58131024304446</v>
      </c>
      <c r="G163" s="229">
        <f ca="1">IF(Cockpit_monthly!$H$3=2,(VLOOKUP(B163,'Generated data'!$A$14:$K$23,11,FALSE)*(1+((RAND()*0.4)-0.2)))*'Generated data'!$B$6,VLOOKUP(B163,'Generated data'!$A$14:$K$23,11,FALSE)*(1+((RAND()*0.4)-0.2)))</f>
        <v>24.751645931561345</v>
      </c>
      <c r="H163" s="153"/>
      <c r="I163" s="212">
        <f ca="1">IF(Cockpit_Formula_7!$H$3=2,$J$2*$J$5+$J$3*(F163+$J$4*G163)*'Generated data'!$B$6*(1+$J$6)*(1+$J$6)*(1+$J$6)*(1+$J$6)*(1+$J$6),$J$2*$J$5+$J$3*(F163+$J$4*G163)*(1+$J$6)*(1+$J$6)*(1+$J$6)*(1+$J$6)*(1+$J$6))</f>
        <v>130.08232446407098</v>
      </c>
      <c r="J163" s="144">
        <f ca="1">Monthly_prices_forcast_variat!L168-I163</f>
        <v>160.10179758680593</v>
      </c>
      <c r="K163" s="141"/>
    </row>
    <row r="164" spans="1:11">
      <c r="A164" s="131" t="str">
        <f t="shared" si="3"/>
        <v>Q4 2034</v>
      </c>
      <c r="B164" s="40">
        <v>2034</v>
      </c>
      <c r="C164" s="40">
        <v>4</v>
      </c>
      <c r="D164" s="40">
        <v>12</v>
      </c>
      <c r="E164" s="130">
        <f ca="1">IF(Cockpit_Formula_7!$H$3=2,(VLOOKUP(B164,'Generated data'!$A$14:$J$23,2,FALSE)*(1+((RAND()*0.4)-0.2)))*'Generated data'!$B$6,VLOOKUP(B164,'Generated data'!$A$14:$J$23,2,FALSE)*(1+((RAND()*0.4)-0.2)))</f>
        <v>117.18288372823679</v>
      </c>
      <c r="F164" s="229">
        <f ca="1">IF(Cockpit_monthly!$H$3=2,(VLOOKUP(B164,'Generated data'!$A$14:$J$23,3,FALSE)*(1+((RAND()*0.4)-0.2)))*'Generated data'!$B$6,VLOOKUP(B164,'Generated data'!$A$14:$J$23,3,FALSE)*(1+((RAND()*0.4)-0.2)))</f>
        <v>115.60079702998172</v>
      </c>
      <c r="G164" s="229">
        <f ca="1">IF(Cockpit_monthly!$H$3=2,(VLOOKUP(B164,'Generated data'!$A$14:$K$23,11,FALSE)*(1+((RAND()*0.4)-0.2)))*'Generated data'!$B$6,VLOOKUP(B164,'Generated data'!$A$14:$K$23,11,FALSE)*(1+((RAND()*0.4)-0.2)))</f>
        <v>25.264558264933992</v>
      </c>
      <c r="H164" s="153"/>
      <c r="I164" s="212">
        <f ca="1">IF(Cockpit_Formula_7!$H$3=2,$J$2*$J$5+$J$3*(F164+$J$4*G164)*'Generated data'!$B$6*(1+$J$6)*(1+$J$6)*(1+$J$6)*(1+$J$6)*(1+$J$6),$J$2*$J$5+$J$3*(F164+$J$4*G164)*(1+$J$6)*(1+$J$6)*(1+$J$6)*(1+$J$6)*(1+$J$6))</f>
        <v>132.43571738215479</v>
      </c>
      <c r="J164" s="144">
        <f ca="1">Monthly_prices_forcast_variat!L169-I164</f>
        <v>152.72165449482998</v>
      </c>
      <c r="K164" s="141"/>
    </row>
    <row r="165" spans="1:11">
      <c r="A165" s="131" t="str">
        <f t="shared" si="3"/>
        <v>Q1 2035</v>
      </c>
      <c r="B165" s="40">
        <v>2035</v>
      </c>
      <c r="C165" s="40">
        <v>1</v>
      </c>
      <c r="D165" s="40">
        <v>1</v>
      </c>
      <c r="E165" s="130">
        <f ca="1">IF(Cockpit_Formula_7!$H$3=2,(VLOOKUP(B165,'Generated data'!$A$14:$J$23,2,FALSE)*(1+((RAND()*0.4)-0.2)))*'Generated data'!$B$6,VLOOKUP(B165,'Generated data'!$A$14:$J$23,2,FALSE)*(1+((RAND()*0.4)-0.2)))</f>
        <v>134.52014259812188</v>
      </c>
      <c r="F165" s="229">
        <f ca="1">IF(Cockpit_monthly!$H$3=2,(VLOOKUP(B165,'Generated data'!$A$14:$J$23,3,FALSE)*(1+((RAND()*0.4)-0.2)))*'Generated data'!$B$6,VLOOKUP(B165,'Generated data'!$A$14:$J$23,3,FALSE)*(1+((RAND()*0.4)-0.2)))</f>
        <v>105.54173707292868</v>
      </c>
      <c r="G165" s="229">
        <f ca="1">IF(Cockpit_monthly!$H$3=2,(VLOOKUP(B165,'Generated data'!$A$14:$K$23,11,FALSE)*(1+((RAND()*0.4)-0.2)))*'Generated data'!$B$6,VLOOKUP(B165,'Generated data'!$A$14:$K$23,11,FALSE)*(1+((RAND()*0.4)-0.2)))</f>
        <v>17.095668255934832</v>
      </c>
      <c r="H165" s="153"/>
      <c r="I165" s="212">
        <f ca="1">IF(Cockpit_Formula_7!$H$3=2,$J$2*$J$5+$J$3*(F165+$J$4*G165)*'Generated data'!$B$6*(1+$J$6)*(1+$J$6)*(1+$J$6)*(1+$J$6)*(1+$J$6)*(1+$J$6),$J$2*$J$5+$J$3*(F165+$J$4*G165)*(1+$J$6)*(1+$J$6)*(1+$J$6)*(1+$J$6)*(1+$J$6)*(1+$J$6))</f>
        <v>129.56647562819296</v>
      </c>
      <c r="J165" s="144">
        <f ca="1">Monthly_prices_forcast_variat!L170-I165</f>
        <v>168.58014013776966</v>
      </c>
      <c r="K165" s="141"/>
    </row>
    <row r="166" spans="1:11">
      <c r="A166" s="131" t="str">
        <f t="shared" si="3"/>
        <v>Q1 2035</v>
      </c>
      <c r="B166" s="40">
        <v>2035</v>
      </c>
      <c r="C166" s="40">
        <v>1</v>
      </c>
      <c r="D166" s="40">
        <v>2</v>
      </c>
      <c r="E166" s="130">
        <f ca="1">IF(Cockpit_Formula_7!$H$3=2,(VLOOKUP(B166,'Generated data'!$A$14:$J$23,2,FALSE)*(1+((RAND()*0.4)-0.2)))*'Generated data'!$B$6,VLOOKUP(B166,'Generated data'!$A$14:$J$23,2,FALSE)*(1+((RAND()*0.4)-0.2)))</f>
        <v>137.74977145758706</v>
      </c>
      <c r="F166" s="229">
        <f ca="1">IF(Cockpit_monthly!$H$3=2,(VLOOKUP(B166,'Generated data'!$A$14:$J$23,3,FALSE)*(1+((RAND()*0.4)-0.2)))*'Generated data'!$B$6,VLOOKUP(B166,'Generated data'!$A$14:$J$23,3,FALSE)*(1+((RAND()*0.4)-0.2)))</f>
        <v>99.88089669564458</v>
      </c>
      <c r="G166" s="229">
        <f ca="1">IF(Cockpit_monthly!$H$3=2,(VLOOKUP(B166,'Generated data'!$A$14:$K$23,11,FALSE)*(1+((RAND()*0.4)-0.2)))*'Generated data'!$B$6,VLOOKUP(B166,'Generated data'!$A$14:$K$23,11,FALSE)*(1+((RAND()*0.4)-0.2)))</f>
        <v>17.248328976618392</v>
      </c>
      <c r="H166" s="153"/>
      <c r="I166" s="212">
        <f ca="1">IF(Cockpit_Formula_7!$H$3=2,$J$2*$J$5+$J$3*(F166+$J$4*G166)*'Generated data'!$B$6*(1+$J$6)*(1+$J$6)*(1+$J$6)*(1+$J$6)*(1+$J$6)*(1+$J$6),$J$2*$J$5+$J$3*(F166+$J$4*G166)*(1+$J$6)*(1+$J$6)*(1+$J$6)*(1+$J$6)*(1+$J$6)*(1+$J$6))</f>
        <v>126.85022108149127</v>
      </c>
      <c r="J166" s="144">
        <f ca="1">Monthly_prices_forcast_variat!L171-I166</f>
        <v>174.15329510370202</v>
      </c>
      <c r="K166" s="141"/>
    </row>
    <row r="167" spans="1:11">
      <c r="A167" s="131" t="str">
        <f t="shared" si="3"/>
        <v>Q1 2035</v>
      </c>
      <c r="B167" s="40">
        <v>2035</v>
      </c>
      <c r="C167" s="40">
        <v>1</v>
      </c>
      <c r="D167" s="40">
        <v>3</v>
      </c>
      <c r="E167" s="130">
        <f ca="1">IF(Cockpit_Formula_7!$H$3=2,(VLOOKUP(B167,'Generated data'!$A$14:$J$23,2,FALSE)*(1+((RAND()*0.4)-0.2)))*'Generated data'!$B$6,VLOOKUP(B167,'Generated data'!$A$14:$J$23,2,FALSE)*(1+((RAND()*0.4)-0.2)))</f>
        <v>128.59811103975207</v>
      </c>
      <c r="F167" s="229">
        <f ca="1">IF(Cockpit_monthly!$H$3=2,(VLOOKUP(B167,'Generated data'!$A$14:$J$23,3,FALSE)*(1+((RAND()*0.4)-0.2)))*'Generated data'!$B$6,VLOOKUP(B167,'Generated data'!$A$14:$J$23,3,FALSE)*(1+((RAND()*0.4)-0.2)))</f>
        <v>90.660093022417385</v>
      </c>
      <c r="G167" s="229">
        <f ca="1">IF(Cockpit_monthly!$H$3=2,(VLOOKUP(B167,'Generated data'!$A$14:$K$23,11,FALSE)*(1+((RAND()*0.4)-0.2)))*'Generated data'!$B$6,VLOOKUP(B167,'Generated data'!$A$14:$K$23,11,FALSE)*(1+((RAND()*0.4)-0.2)))</f>
        <v>17.108131210968651</v>
      </c>
      <c r="H167" s="153"/>
      <c r="I167" s="212">
        <f ca="1">IF(Cockpit_Formula_7!$H$3=2,$J$2*$J$5+$J$3*(F167+$J$4*G167)*'Generated data'!$B$6*(1+$J$6)*(1+$J$6)*(1+$J$6)*(1+$J$6)*(1+$J$6)*(1+$J$6),$J$2*$J$5+$J$3*(F167+$J$4*G167)*(1+$J$6)*(1+$J$6)*(1+$J$6)*(1+$J$6)*(1+$J$6)*(1+$J$6))</f>
        <v>122.38826066564374</v>
      </c>
      <c r="J167" s="144">
        <f ca="1">Monthly_prices_forcast_variat!L172-I167</f>
        <v>150.7128018885123</v>
      </c>
      <c r="K167" s="141"/>
    </row>
    <row r="168" spans="1:11">
      <c r="A168" s="131" t="str">
        <f t="shared" si="3"/>
        <v>Q2 2035</v>
      </c>
      <c r="B168" s="40">
        <v>2035</v>
      </c>
      <c r="C168" s="40">
        <v>2</v>
      </c>
      <c r="D168" s="40">
        <v>4</v>
      </c>
      <c r="E168" s="130">
        <f ca="1">IF(Cockpit_Formula_7!$H$3=2,(VLOOKUP(B168,'Generated data'!$A$14:$J$23,2,FALSE)*(1+((RAND()*0.4)-0.2)))*'Generated data'!$B$6,VLOOKUP(B168,'Generated data'!$A$14:$J$23,2,FALSE)*(1+((RAND()*0.4)-0.2)))</f>
        <v>150.09127717686965</v>
      </c>
      <c r="F168" s="229">
        <f ca="1">IF(Cockpit_monthly!$H$3=2,(VLOOKUP(B168,'Generated data'!$A$14:$J$23,3,FALSE)*(1+((RAND()*0.4)-0.2)))*'Generated data'!$B$6,VLOOKUP(B168,'Generated data'!$A$14:$J$23,3,FALSE)*(1+((RAND()*0.4)-0.2)))</f>
        <v>123.14759172515154</v>
      </c>
      <c r="G168" s="229">
        <f ca="1">IF(Cockpit_monthly!$H$3=2,(VLOOKUP(B168,'Generated data'!$A$14:$K$23,11,FALSE)*(1+((RAND()*0.4)-0.2)))*'Generated data'!$B$6,VLOOKUP(B168,'Generated data'!$A$14:$K$23,11,FALSE)*(1+((RAND()*0.4)-0.2)))</f>
        <v>18.6583024864963</v>
      </c>
      <c r="H168" s="153"/>
      <c r="I168" s="212">
        <f ca="1">IF(Cockpit_Formula_7!$H$3=2,$J$2*$J$5+$J$3*(F168+$J$4*G168)*'Generated data'!$B$6*(1+$J$6)*(1+$J$6)*(1+$J$6)*(1+$J$6)*(1+$J$6)*(1+$J$6),$J$2*$J$5+$J$3*(F168+$J$4*G168)*(1+$J$6)*(1+$J$6)*(1+$J$6)*(1+$J$6)*(1+$J$6)*(1+$J$6))</f>
        <v>138.21091980406382</v>
      </c>
      <c r="J168" s="144">
        <f ca="1">Monthly_prices_forcast_variat!L173-I168</f>
        <v>129.66479769927051</v>
      </c>
      <c r="K168" s="141"/>
    </row>
    <row r="169" spans="1:11">
      <c r="A169" s="131" t="str">
        <f t="shared" si="3"/>
        <v>Q2 2035</v>
      </c>
      <c r="B169" s="40">
        <v>2035</v>
      </c>
      <c r="C169" s="40">
        <v>2</v>
      </c>
      <c r="D169" s="40">
        <v>5</v>
      </c>
      <c r="E169" s="130">
        <f ca="1">IF(Cockpit_Formula_7!$H$3=2,(VLOOKUP(B169,'Generated data'!$A$14:$J$23,2,FALSE)*(1+((RAND()*0.4)-0.2)))*'Generated data'!$B$6,VLOOKUP(B169,'Generated data'!$A$14:$J$23,2,FALSE)*(1+((RAND()*0.4)-0.2)))</f>
        <v>143.91589291639917</v>
      </c>
      <c r="F169" s="229">
        <f ca="1">IF(Cockpit_monthly!$H$3=2,(VLOOKUP(B169,'Generated data'!$A$14:$J$23,3,FALSE)*(1+((RAND()*0.4)-0.2)))*'Generated data'!$B$6,VLOOKUP(B169,'Generated data'!$A$14:$J$23,3,FALSE)*(1+((RAND()*0.4)-0.2)))</f>
        <v>125.48662116030225</v>
      </c>
      <c r="G169" s="229">
        <f ca="1">IF(Cockpit_monthly!$H$3=2,(VLOOKUP(B169,'Generated data'!$A$14:$K$23,11,FALSE)*(1+((RAND()*0.4)-0.2)))*'Generated data'!$B$6,VLOOKUP(B169,'Generated data'!$A$14:$K$23,11,FALSE)*(1+((RAND()*0.4)-0.2)))</f>
        <v>19.59447025674049</v>
      </c>
      <c r="H169" s="153"/>
      <c r="I169" s="212">
        <f ca="1">IF(Cockpit_Formula_7!$H$3=2,$J$2*$J$5+$J$3*(F169+$J$4*G169)*'Generated data'!$B$6*(1+$J$6)*(1+$J$6)*(1+$J$6)*(1+$J$6)*(1+$J$6)*(1+$J$6),$J$2*$J$5+$J$3*(F169+$J$4*G169)*(1+$J$6)*(1+$J$6)*(1+$J$6)*(1+$J$6)*(1+$J$6)*(1+$J$6))</f>
        <v>139.42967605086733</v>
      </c>
      <c r="J169" s="144">
        <f ca="1">Monthly_prices_forcast_variat!L174-I169</f>
        <v>136.69179057049195</v>
      </c>
      <c r="K169" s="141"/>
    </row>
    <row r="170" spans="1:11">
      <c r="A170" s="131" t="str">
        <f t="shared" si="3"/>
        <v>Q2 2035</v>
      </c>
      <c r="B170" s="40">
        <v>2035</v>
      </c>
      <c r="C170" s="40">
        <v>2</v>
      </c>
      <c r="D170" s="40">
        <v>6</v>
      </c>
      <c r="E170" s="130">
        <f ca="1">IF(Cockpit_Formula_7!$H$3=2,(VLOOKUP(B170,'Generated data'!$A$14:$J$23,2,FALSE)*(1+((RAND()*0.4)-0.2)))*'Generated data'!$B$6,VLOOKUP(B170,'Generated data'!$A$14:$J$23,2,FALSE)*(1+((RAND()*0.4)-0.2)))</f>
        <v>161.21260474321741</v>
      </c>
      <c r="F170" s="229">
        <f ca="1">IF(Cockpit_monthly!$H$3=2,(VLOOKUP(B170,'Generated data'!$A$14:$J$23,3,FALSE)*(1+((RAND()*0.4)-0.2)))*'Generated data'!$B$6,VLOOKUP(B170,'Generated data'!$A$14:$J$23,3,FALSE)*(1+((RAND()*0.4)-0.2)))</f>
        <v>103.08417389910437</v>
      </c>
      <c r="G170" s="229">
        <f ca="1">IF(Cockpit_monthly!$H$3=2,(VLOOKUP(B170,'Generated data'!$A$14:$K$23,11,FALSE)*(1+((RAND()*0.4)-0.2)))*'Generated data'!$B$6,VLOOKUP(B170,'Generated data'!$A$14:$K$23,11,FALSE)*(1+((RAND()*0.4)-0.2)))</f>
        <v>22.602997753739082</v>
      </c>
      <c r="H170" s="153"/>
      <c r="I170" s="212">
        <f ca="1">IF(Cockpit_Formula_7!$H$3=2,$J$2*$J$5+$J$3*(F170+$J$4*G170)*'Generated data'!$B$6*(1+$J$6)*(1+$J$6)*(1+$J$6)*(1+$J$6)*(1+$J$6)*(1+$J$6),$J$2*$J$5+$J$3*(F170+$J$4*G170)*(1+$J$6)*(1+$J$6)*(1+$J$6)*(1+$J$6)*(1+$J$6)*(1+$J$6))</f>
        <v>128.91224761181155</v>
      </c>
      <c r="J170" s="144">
        <f ca="1">Monthly_prices_forcast_variat!L175-I170</f>
        <v>179.83577029672625</v>
      </c>
      <c r="K170" s="141"/>
    </row>
    <row r="171" spans="1:11">
      <c r="A171" s="131" t="str">
        <f t="shared" si="3"/>
        <v>Q3 2035</v>
      </c>
      <c r="B171" s="40">
        <v>2035</v>
      </c>
      <c r="C171" s="40">
        <v>3</v>
      </c>
      <c r="D171" s="40">
        <v>7</v>
      </c>
      <c r="E171" s="130">
        <f ca="1">IF(Cockpit_Formula_7!$H$3=2,(VLOOKUP(B171,'Generated data'!$A$14:$J$23,2,FALSE)*(1+((RAND()*0.4)-0.2)))*'Generated data'!$B$6,VLOOKUP(B171,'Generated data'!$A$14:$J$23,2,FALSE)*(1+((RAND()*0.4)-0.2)))</f>
        <v>130.22061279826019</v>
      </c>
      <c r="F171" s="229">
        <f ca="1">IF(Cockpit_monthly!$H$3=2,(VLOOKUP(B171,'Generated data'!$A$14:$J$23,3,FALSE)*(1+((RAND()*0.4)-0.2)))*'Generated data'!$B$6,VLOOKUP(B171,'Generated data'!$A$14:$J$23,3,FALSE)*(1+((RAND()*0.4)-0.2)))</f>
        <v>126.83528476637601</v>
      </c>
      <c r="G171" s="229">
        <f ca="1">IF(Cockpit_monthly!$H$3=2,(VLOOKUP(B171,'Generated data'!$A$14:$K$23,11,FALSE)*(1+((RAND()*0.4)-0.2)))*'Generated data'!$B$6,VLOOKUP(B171,'Generated data'!$A$14:$K$23,11,FALSE)*(1+((RAND()*0.4)-0.2)))</f>
        <v>21.749214231662911</v>
      </c>
      <c r="H171" s="153"/>
      <c r="I171" s="212">
        <f ca="1">IF(Cockpit_Formula_7!$H$3=2,$J$2*$J$5+$J$3*(F171+$J$4*G171)*'Generated data'!$B$6*(1+$J$6)*(1+$J$6)*(1+$J$6)*(1+$J$6)*(1+$J$6)*(1+$J$6),$J$2*$J$5+$J$3*(F171+$J$4*G171)*(1+$J$6)*(1+$J$6)*(1+$J$6)*(1+$J$6)*(1+$J$6)*(1+$J$6))</f>
        <v>140.28822234630502</v>
      </c>
      <c r="J171" s="144">
        <f ca="1">Monthly_prices_forcast_variat!L176-I171</f>
        <v>168.58260634202037</v>
      </c>
      <c r="K171" s="141"/>
    </row>
    <row r="172" spans="1:11">
      <c r="A172" s="131" t="str">
        <f t="shared" si="3"/>
        <v>Q3 2035</v>
      </c>
      <c r="B172" s="40">
        <v>2035</v>
      </c>
      <c r="C172" s="40">
        <v>3</v>
      </c>
      <c r="D172" s="40">
        <v>8</v>
      </c>
      <c r="E172" s="130">
        <f ca="1">IF(Cockpit_Formula_7!$H$3=2,(VLOOKUP(B172,'Generated data'!$A$14:$J$23,2,FALSE)*(1+((RAND()*0.4)-0.2)))*'Generated data'!$B$6,VLOOKUP(B172,'Generated data'!$A$14:$J$23,2,FALSE)*(1+((RAND()*0.4)-0.2)))</f>
        <v>160.67559713636186</v>
      </c>
      <c r="F172" s="229">
        <f ca="1">IF(Cockpit_monthly!$H$3=2,(VLOOKUP(B172,'Generated data'!$A$14:$J$23,3,FALSE)*(1+((RAND()*0.4)-0.2)))*'Generated data'!$B$6,VLOOKUP(B172,'Generated data'!$A$14:$J$23,3,FALSE)*(1+((RAND()*0.4)-0.2)))</f>
        <v>116.08906723740579</v>
      </c>
      <c r="G172" s="229">
        <f ca="1">IF(Cockpit_monthly!$H$3=2,(VLOOKUP(B172,'Generated data'!$A$14:$K$23,11,FALSE)*(1+((RAND()*0.4)-0.2)))*'Generated data'!$B$6,VLOOKUP(B172,'Generated data'!$A$14:$K$23,11,FALSE)*(1+((RAND()*0.4)-0.2)))</f>
        <v>17.405031056019766</v>
      </c>
      <c r="H172" s="153"/>
      <c r="I172" s="212">
        <f ca="1">IF(Cockpit_Formula_7!$H$3=2,$J$2*$J$5+$J$3*(F172+$J$4*G172)*'Generated data'!$B$6*(1+$J$6)*(1+$J$6)*(1+$J$6)*(1+$J$6)*(1+$J$6)*(1+$J$6),$J$2*$J$5+$J$3*(F172+$J$4*G172)*(1+$J$6)*(1+$J$6)*(1+$J$6)*(1+$J$6)*(1+$J$6)*(1+$J$6))</f>
        <v>134.68472030396947</v>
      </c>
      <c r="J172" s="144">
        <f ca="1">Monthly_prices_forcast_variat!L177-I172</f>
        <v>175.7721532753884</v>
      </c>
      <c r="K172" s="141"/>
    </row>
    <row r="173" spans="1:11">
      <c r="A173" s="131" t="str">
        <f t="shared" si="3"/>
        <v>Q3 2035</v>
      </c>
      <c r="B173" s="40">
        <v>2035</v>
      </c>
      <c r="C173" s="40">
        <v>3</v>
      </c>
      <c r="D173" s="40">
        <v>9</v>
      </c>
      <c r="E173" s="130">
        <f ca="1">IF(Cockpit_Formula_7!$H$3=2,(VLOOKUP(B173,'Generated data'!$A$14:$J$23,2,FALSE)*(1+((RAND()*0.4)-0.2)))*'Generated data'!$B$6,VLOOKUP(B173,'Generated data'!$A$14:$J$23,2,FALSE)*(1+((RAND()*0.4)-0.2)))</f>
        <v>164.22058708954197</v>
      </c>
      <c r="F173" s="229">
        <f ca="1">IF(Cockpit_monthly!$H$3=2,(VLOOKUP(B173,'Generated data'!$A$14:$J$23,3,FALSE)*(1+((RAND()*0.4)-0.2)))*'Generated data'!$B$6,VLOOKUP(B173,'Generated data'!$A$14:$J$23,3,FALSE)*(1+((RAND()*0.4)-0.2)))</f>
        <v>123.48314184897501</v>
      </c>
      <c r="G173" s="229">
        <f ca="1">IF(Cockpit_monthly!$H$3=2,(VLOOKUP(B173,'Generated data'!$A$14:$K$23,11,FALSE)*(1+((RAND()*0.4)-0.2)))*'Generated data'!$B$6,VLOOKUP(B173,'Generated data'!$A$14:$K$23,11,FALSE)*(1+((RAND()*0.4)-0.2)))</f>
        <v>20.081608192384198</v>
      </c>
      <c r="H173" s="153"/>
      <c r="I173" s="212">
        <f ca="1">IF(Cockpit_Formula_7!$H$3=2,$J$2*$J$5+$J$3*(F173+$J$4*G173)*'Generated data'!$B$6*(1+$J$6)*(1+$J$6)*(1+$J$6)*(1+$J$6)*(1+$J$6)*(1+$J$6),$J$2*$J$5+$J$3*(F173+$J$4*G173)*(1+$J$6)*(1+$J$6)*(1+$J$6)*(1+$J$6)*(1+$J$6)*(1+$J$6))</f>
        <v>138.51013107256182</v>
      </c>
      <c r="J173" s="144">
        <f ca="1">Monthly_prices_forcast_variat!L178-I173</f>
        <v>144.74201573836939</v>
      </c>
      <c r="K173" s="141"/>
    </row>
    <row r="174" spans="1:11">
      <c r="A174" s="131" t="str">
        <f t="shared" si="3"/>
        <v>Q4 2035</v>
      </c>
      <c r="B174" s="40">
        <v>2035</v>
      </c>
      <c r="C174" s="40">
        <v>4</v>
      </c>
      <c r="D174" s="40">
        <v>10</v>
      </c>
      <c r="E174" s="130">
        <f ca="1">IF(Cockpit_Formula_7!$H$3=2,(VLOOKUP(B174,'Generated data'!$A$14:$J$23,2,FALSE)*(1+((RAND()*0.4)-0.2)))*'Generated data'!$B$6,VLOOKUP(B174,'Generated data'!$A$14:$J$23,2,FALSE)*(1+((RAND()*0.4)-0.2)))</f>
        <v>177.45109641812596</v>
      </c>
      <c r="F174" s="229">
        <f ca="1">IF(Cockpit_monthly!$H$3=2,(VLOOKUP(B174,'Generated data'!$A$14:$J$23,3,FALSE)*(1+((RAND()*0.4)-0.2)))*'Generated data'!$B$6,VLOOKUP(B174,'Generated data'!$A$14:$J$23,3,FALSE)*(1+((RAND()*0.4)-0.2)))</f>
        <v>103.34345490551318</v>
      </c>
      <c r="G174" s="229">
        <f ca="1">IF(Cockpit_monthly!$H$3=2,(VLOOKUP(B174,'Generated data'!$A$14:$K$23,11,FALSE)*(1+((RAND()*0.4)-0.2)))*'Generated data'!$B$6,VLOOKUP(B174,'Generated data'!$A$14:$K$23,11,FALSE)*(1+((RAND()*0.4)-0.2)))</f>
        <v>19.201271949135961</v>
      </c>
      <c r="H174" s="153"/>
      <c r="I174" s="212">
        <f ca="1">IF(Cockpit_Formula_7!$H$3=2,$J$2*$J$5+$J$3*(F174+$J$4*G174)*'Generated data'!$B$6*(1+$J$6)*(1+$J$6)*(1+$J$6)*(1+$J$6)*(1+$J$6)*(1+$J$6),$J$2*$J$5+$J$3*(F174+$J$4*G174)*(1+$J$6)*(1+$J$6)*(1+$J$6)*(1+$J$6)*(1+$J$6)*(1+$J$6))</f>
        <v>128.70911176617307</v>
      </c>
      <c r="J174" s="144">
        <f ca="1">Monthly_prices_forcast_variat!L179-I174</f>
        <v>135.22326559075697</v>
      </c>
      <c r="K174" s="141"/>
    </row>
    <row r="175" spans="1:11">
      <c r="A175" s="131" t="str">
        <f t="shared" si="3"/>
        <v>Q4 2035</v>
      </c>
      <c r="B175" s="40">
        <v>2035</v>
      </c>
      <c r="C175" s="40">
        <v>4</v>
      </c>
      <c r="D175" s="40">
        <v>11</v>
      </c>
      <c r="E175" s="130">
        <f ca="1">IF(Cockpit_Formula_7!$H$3=2,(VLOOKUP(B175,'Generated data'!$A$14:$J$23,2,FALSE)*(1+((RAND()*0.4)-0.2)))*'Generated data'!$B$6,VLOOKUP(B175,'Generated data'!$A$14:$J$23,2,FALSE)*(1+((RAND()*0.4)-0.2)))</f>
        <v>159.61988646837247</v>
      </c>
      <c r="F175" s="229">
        <f ca="1">IF(Cockpit_monthly!$H$3=2,(VLOOKUP(B175,'Generated data'!$A$14:$J$23,3,FALSE)*(1+((RAND()*0.4)-0.2)))*'Generated data'!$B$6,VLOOKUP(B175,'Generated data'!$A$14:$J$23,3,FALSE)*(1+((RAND()*0.4)-0.2)))</f>
        <v>87.569815790344705</v>
      </c>
      <c r="G175" s="229">
        <f ca="1">IF(Cockpit_monthly!$H$3=2,(VLOOKUP(B175,'Generated data'!$A$14:$K$23,11,FALSE)*(1+((RAND()*0.4)-0.2)))*'Generated data'!$B$6,VLOOKUP(B175,'Generated data'!$A$14:$K$23,11,FALSE)*(1+((RAND()*0.4)-0.2)))</f>
        <v>18.570661887262517</v>
      </c>
      <c r="H175" s="153"/>
      <c r="I175" s="212">
        <f ca="1">IF(Cockpit_Formula_7!$H$3=2,$J$2*$J$5+$J$3*(F175+$J$4*G175)*'Generated data'!$B$6*(1+$J$6)*(1+$J$6)*(1+$J$6)*(1+$J$6)*(1+$J$6)*(1+$J$6),$J$2*$J$5+$J$3*(F175+$J$4*G175)*(1+$J$6)*(1+$J$6)*(1+$J$6)*(1+$J$6)*(1+$J$6)*(1+$J$6))</f>
        <v>121.03851955953327</v>
      </c>
      <c r="J175" s="144">
        <f ca="1">Monthly_prices_forcast_variat!L180-I175</f>
        <v>136.03887203459959</v>
      </c>
      <c r="K175" s="141"/>
    </row>
    <row r="176" spans="1:11">
      <c r="A176" s="131" t="str">
        <f t="shared" si="3"/>
        <v>Q4 2035</v>
      </c>
      <c r="B176" s="40">
        <v>2035</v>
      </c>
      <c r="C176" s="40">
        <v>4</v>
      </c>
      <c r="D176" s="40">
        <v>12</v>
      </c>
      <c r="E176" s="130">
        <f ca="1">IF(Cockpit_Formula_7!$H$3=2,(VLOOKUP(B176,'Generated data'!$A$14:$J$23,2,FALSE)*(1+((RAND()*0.4)-0.2)))*'Generated data'!$B$6,VLOOKUP(B176,'Generated data'!$A$14:$J$23,2,FALSE)*(1+((RAND()*0.4)-0.2)))</f>
        <v>162.68363496184293</v>
      </c>
      <c r="F176" s="229">
        <f ca="1">IF(Cockpit_monthly!$H$3=2,(VLOOKUP(B176,'Generated data'!$A$14:$J$23,3,FALSE)*(1+((RAND()*0.4)-0.2)))*'Generated data'!$B$6,VLOOKUP(B176,'Generated data'!$A$14:$J$23,3,FALSE)*(1+((RAND()*0.4)-0.2)))</f>
        <v>126.30853990124946</v>
      </c>
      <c r="G176" s="229">
        <f ca="1">IF(Cockpit_monthly!$H$3=2,(VLOOKUP(B176,'Generated data'!$A$14:$K$23,11,FALSE)*(1+((RAND()*0.4)-0.2)))*'Generated data'!$B$6,VLOOKUP(B176,'Generated data'!$A$14:$K$23,11,FALSE)*(1+((RAND()*0.4)-0.2)))</f>
        <v>16.282128190331647</v>
      </c>
      <c r="H176" s="153"/>
      <c r="I176" s="212">
        <f ca="1">IF(Cockpit_Formula_7!$H$3=2,$J$2*$J$5+$J$3*(F176+$J$4*G176)*'Generated data'!$B$6*(1+$J$6)*(1+$J$6)*(1+$J$6)*(1+$J$6)*(1+$J$6)*(1+$J$6),$J$2*$J$5+$J$3*(F176+$J$4*G176)*(1+$J$6)*(1+$J$6)*(1+$J$6)*(1+$J$6)*(1+$J$6)*(1+$J$6))</f>
        <v>139.50660037890756</v>
      </c>
      <c r="J176" s="144">
        <f ca="1">Monthly_prices_forcast_variat!L181-I176</f>
        <v>113.68388729609762</v>
      </c>
      <c r="K176" s="141"/>
    </row>
    <row r="177" spans="1:11">
      <c r="H177" s="152"/>
      <c r="I177" s="143"/>
      <c r="J177" s="143"/>
      <c r="K177" s="141"/>
    </row>
    <row r="178" spans="1:11">
      <c r="H178" s="153"/>
      <c r="I178" s="153"/>
      <c r="J178" s="153"/>
      <c r="K178" s="141"/>
    </row>
    <row r="179" spans="1:11">
      <c r="H179" s="154"/>
      <c r="I179" s="154"/>
      <c r="J179" s="154"/>
      <c r="K179" s="153"/>
    </row>
    <row r="180" spans="1:11">
      <c r="A180" s="45" t="s">
        <v>91</v>
      </c>
      <c r="B180" s="45" t="s">
        <v>15</v>
      </c>
      <c r="C180" s="45" t="s">
        <v>16</v>
      </c>
      <c r="E180" s="45" t="s">
        <v>29</v>
      </c>
      <c r="F180" s="228" t="s">
        <v>294</v>
      </c>
      <c r="G180" s="228" t="s">
        <v>295</v>
      </c>
      <c r="H180" s="198" t="s">
        <v>233</v>
      </c>
      <c r="I180" s="198" t="s">
        <v>221</v>
      </c>
      <c r="J180" s="198" t="s">
        <v>222</v>
      </c>
      <c r="K180" s="198" t="s">
        <v>278</v>
      </c>
    </row>
    <row r="181" spans="1:11">
      <c r="A181" s="131" t="str">
        <f t="shared" ref="A181:A212" si="4">_xlfn.CONCAT("Q",C181," ",B181)</f>
        <v>Q1 2022</v>
      </c>
      <c r="B181" s="20">
        <v>2022</v>
      </c>
      <c r="C181" s="20">
        <v>1</v>
      </c>
      <c r="E181" s="2">
        <f t="shared" ref="E181:G200" ca="1" si="5">SUMPRODUCT(($A$9:$A$176=$A181)*(E$9:E$176))/SUMPRODUCT(($A$9:$A$176=$A181)*1)</f>
        <v>287.82666666666637</v>
      </c>
      <c r="F181" s="2">
        <f t="shared" ca="1" si="5"/>
        <v>220</v>
      </c>
      <c r="G181" s="2">
        <f t="shared" ca="1" si="5"/>
        <v>14.444444444444445</v>
      </c>
      <c r="H181" s="155">
        <f ca="1">SUMPRODUCT((Monthly_prices_forcast_variat!$A$14:$A$181=Monthly_prices_forcast_variat!$A186)*(I$9:I$176))/SUMPRODUCT((Monthly_prices_forcast_variat!$A$14:$A$181=Monthly_prices_forcast_variat!$A186)*1)</f>
        <v>157.23999999999998</v>
      </c>
      <c r="I181" s="155">
        <f ca="1">H181*750000/4</f>
        <v>29482499.999999996</v>
      </c>
      <c r="J181" s="203">
        <f ca="1">E181*750000/4</f>
        <v>53967499.999999948</v>
      </c>
      <c r="K181" s="156">
        <f t="shared" ref="K181:K212" ca="1" si="6">J181-I181</f>
        <v>24484999.999999952</v>
      </c>
    </row>
    <row r="182" spans="1:11">
      <c r="A182" s="131" t="str">
        <f t="shared" si="4"/>
        <v>Q2 2022</v>
      </c>
      <c r="B182" s="20">
        <v>2022</v>
      </c>
      <c r="C182" s="20">
        <v>2</v>
      </c>
      <c r="E182" s="2">
        <f t="shared" ca="1" si="5"/>
        <v>311.3333333333332</v>
      </c>
      <c r="F182" s="2">
        <f t="shared" ca="1" si="5"/>
        <v>219.33333333333334</v>
      </c>
      <c r="G182" s="2">
        <f t="shared" ca="1" si="5"/>
        <v>17.288888888888891</v>
      </c>
      <c r="H182" s="155">
        <f ca="1">SUMPRODUCT((Monthly_prices_forcast_variat!$A$14:$A$181=Monthly_prices_forcast_variat!$A187)*(I$9:I$176))/SUMPRODUCT((Monthly_prices_forcast_variat!$A$14:$A$181=Monthly_prices_forcast_variat!$A187)*1)</f>
        <v>157.20479999999998</v>
      </c>
      <c r="I182" s="155">
        <f t="shared" ref="I182:I236" ca="1" si="7">H182*750000/4</f>
        <v>29475899.999999996</v>
      </c>
      <c r="J182" s="203">
        <f t="shared" ref="J182:J236" ca="1" si="8">E182*750000/4</f>
        <v>58374999.999999978</v>
      </c>
      <c r="K182" s="156">
        <f t="shared" ca="1" si="6"/>
        <v>28899099.999999981</v>
      </c>
    </row>
    <row r="183" spans="1:11">
      <c r="A183" s="131" t="str">
        <f t="shared" si="4"/>
        <v>Q3 2022</v>
      </c>
      <c r="B183" s="20">
        <v>2022</v>
      </c>
      <c r="C183" s="20">
        <v>3</v>
      </c>
      <c r="E183" s="2">
        <f t="shared" ca="1" si="5"/>
        <v>313.94666666666677</v>
      </c>
      <c r="F183" s="2">
        <f t="shared" ca="1" si="5"/>
        <v>141.36666666666667</v>
      </c>
      <c r="G183" s="2">
        <f t="shared" ca="1" si="5"/>
        <v>21.777777777777775</v>
      </c>
      <c r="H183" s="155">
        <f ca="1">SUMPRODUCT((Monthly_prices_forcast_variat!$A$14:$A$181=Monthly_prices_forcast_variat!$A188)*(I$9:I$176))/SUMPRODUCT((Monthly_prices_forcast_variat!$A$14:$A$181=Monthly_prices_forcast_variat!$A188)*1)</f>
        <v>129.46</v>
      </c>
      <c r="I183" s="155">
        <f t="shared" ca="1" si="7"/>
        <v>24273750</v>
      </c>
      <c r="J183" s="203">
        <f t="shared" ca="1" si="8"/>
        <v>58865000.000000022</v>
      </c>
      <c r="K183" s="156">
        <f t="shared" ca="1" si="6"/>
        <v>34591250.000000022</v>
      </c>
    </row>
    <row r="184" spans="1:11">
      <c r="A184" s="131" t="str">
        <f t="shared" si="4"/>
        <v>Q4 2022</v>
      </c>
      <c r="B184" s="20">
        <v>2022</v>
      </c>
      <c r="C184" s="20">
        <v>4</v>
      </c>
      <c r="E184" s="2">
        <f t="shared" ca="1" si="5"/>
        <v>225.77333333333317</v>
      </c>
      <c r="F184" s="2">
        <f t="shared" ca="1" si="5"/>
        <v>41</v>
      </c>
      <c r="G184" s="2">
        <f t="shared" ca="1" si="5"/>
        <v>22.62222222222222</v>
      </c>
      <c r="H184" s="155">
        <f ca="1">SUMPRODUCT((Monthly_prices_forcast_variat!$A$14:$A$181=Monthly_prices_forcast_variat!$A189)*(I$9:I$176))/SUMPRODUCT((Monthly_prices_forcast_variat!$A$14:$A$181=Monthly_prices_forcast_variat!$A189)*1)</f>
        <v>93.388800000000003</v>
      </c>
      <c r="I184" s="155">
        <f t="shared" ca="1" si="7"/>
        <v>17510400</v>
      </c>
      <c r="J184" s="203">
        <f t="shared" ca="1" si="8"/>
        <v>42332499.99999997</v>
      </c>
      <c r="K184" s="156">
        <f t="shared" ca="1" si="6"/>
        <v>24822099.99999997</v>
      </c>
    </row>
    <row r="185" spans="1:11">
      <c r="A185" s="131" t="str">
        <f t="shared" si="4"/>
        <v>Q1 2023</v>
      </c>
      <c r="B185" s="20">
        <v>2023</v>
      </c>
      <c r="C185" s="20">
        <v>1</v>
      </c>
      <c r="E185" s="2">
        <f t="shared" ca="1" si="5"/>
        <v>160.22834645669317</v>
      </c>
      <c r="F185" s="2">
        <f t="shared" ca="1" si="5"/>
        <v>24.533333333333331</v>
      </c>
      <c r="G185" s="2">
        <f t="shared" ca="1" si="5"/>
        <v>25.711111111111109</v>
      </c>
      <c r="H185" s="155">
        <f ca="1">SUMPRODUCT((Monthly_prices_forcast_variat!$A$14:$A$181=Monthly_prices_forcast_variat!$A190)*(I$9:I$176))/SUMPRODUCT((Monthly_prices_forcast_variat!$A$14:$A$181=Monthly_prices_forcast_variat!$A190)*1)</f>
        <v>87.683199999999999</v>
      </c>
      <c r="I185" s="155">
        <f t="shared" ca="1" si="7"/>
        <v>16440600</v>
      </c>
      <c r="J185" s="203">
        <f t="shared" ca="1" si="8"/>
        <v>30042814.96062997</v>
      </c>
      <c r="K185" s="156">
        <f t="shared" ca="1" si="6"/>
        <v>13602214.96062997</v>
      </c>
    </row>
    <row r="186" spans="1:11">
      <c r="A186" s="131" t="str">
        <f t="shared" si="4"/>
        <v>Q2 2023</v>
      </c>
      <c r="B186" s="20">
        <v>2023</v>
      </c>
      <c r="C186" s="20">
        <v>2</v>
      </c>
      <c r="E186" s="2">
        <f t="shared" ca="1" si="5"/>
        <v>112.11023622047243</v>
      </c>
      <c r="F186" s="2">
        <f t="shared" ca="1" si="5"/>
        <v>11.6</v>
      </c>
      <c r="G186" s="2">
        <f t="shared" ca="1" si="5"/>
        <v>23.555555555555557</v>
      </c>
      <c r="H186" s="155">
        <f ca="1">SUMPRODUCT((Monthly_prices_forcast_variat!$A$14:$A$181=Monthly_prices_forcast_variat!$A191)*(I$9:I$176))/SUMPRODUCT((Monthly_prices_forcast_variat!$A$14:$A$181=Monthly_prices_forcast_variat!$A191)*1)</f>
        <v>82.872</v>
      </c>
      <c r="I186" s="155">
        <f t="shared" ca="1" si="7"/>
        <v>15538500</v>
      </c>
      <c r="J186" s="203">
        <f t="shared" ca="1" si="8"/>
        <v>21020669.291338582</v>
      </c>
      <c r="K186" s="156">
        <f t="shared" ca="1" si="6"/>
        <v>5482169.2913385816</v>
      </c>
    </row>
    <row r="187" spans="1:11">
      <c r="A187" s="131" t="str">
        <f t="shared" si="4"/>
        <v>Q3 2023</v>
      </c>
      <c r="B187" s="20">
        <v>2023</v>
      </c>
      <c r="C187" s="20">
        <v>3</v>
      </c>
      <c r="E187" s="2">
        <f t="shared" ca="1" si="5"/>
        <v>105.30708661417323</v>
      </c>
      <c r="F187" s="2">
        <f t="shared" ca="1" si="5"/>
        <v>24.333333333333332</v>
      </c>
      <c r="G187" s="2">
        <f t="shared" ca="1" si="5"/>
        <v>19.066666666666666</v>
      </c>
      <c r="H187" s="155">
        <f ca="1">SUMPRODUCT((Monthly_prices_forcast_variat!$A$14:$A$181=Monthly_prices_forcast_variat!$A192)*(I$9:I$176))/SUMPRODUCT((Monthly_prices_forcast_variat!$A$14:$A$181=Monthly_prices_forcast_variat!$A192)*1)</f>
        <v>87.132799999999989</v>
      </c>
      <c r="I187" s="155">
        <f t="shared" ca="1" si="7"/>
        <v>16337399.999999998</v>
      </c>
      <c r="J187" s="203">
        <f t="shared" ca="1" si="8"/>
        <v>19745078.740157481</v>
      </c>
      <c r="K187" s="156">
        <f t="shared" ca="1" si="6"/>
        <v>3407678.7401574831</v>
      </c>
    </row>
    <row r="188" spans="1:11">
      <c r="A188" s="131" t="str">
        <f t="shared" si="4"/>
        <v>Q4 2023</v>
      </c>
      <c r="B188" s="20">
        <v>2023</v>
      </c>
      <c r="C188" s="20">
        <v>4</v>
      </c>
      <c r="E188" s="2">
        <f t="shared" ca="1" si="5"/>
        <v>118</v>
      </c>
      <c r="F188" s="2">
        <f t="shared" ca="1" si="5"/>
        <v>58.69444444444445</v>
      </c>
      <c r="G188" s="2">
        <f t="shared" ca="1" si="5"/>
        <v>19.166666666666668</v>
      </c>
      <c r="H188" s="155">
        <f ca="1">SUMPRODUCT((Monthly_prices_forcast_variat!$A$14:$A$181=Monthly_prices_forcast_variat!$A193)*(I$9:I$176))/SUMPRODUCT((Monthly_prices_forcast_variat!$A$14:$A$181=Monthly_prices_forcast_variat!$A193)*1)</f>
        <v>99.509999999999991</v>
      </c>
      <c r="I188" s="155">
        <f t="shared" ca="1" si="7"/>
        <v>18658125</v>
      </c>
      <c r="J188" s="203">
        <f t="shared" ca="1" si="8"/>
        <v>22125000</v>
      </c>
      <c r="K188" s="156">
        <f t="shared" ca="1" si="6"/>
        <v>3466875</v>
      </c>
    </row>
    <row r="189" spans="1:11">
      <c r="A189" s="131" t="str">
        <f t="shared" si="4"/>
        <v>Q1 2024</v>
      </c>
      <c r="B189" s="20">
        <v>2024</v>
      </c>
      <c r="C189" s="20">
        <v>1</v>
      </c>
      <c r="E189" s="2">
        <f t="shared" ca="1" si="5"/>
        <v>98</v>
      </c>
      <c r="F189" s="2">
        <f t="shared" ca="1" si="5"/>
        <v>44.833333333333336</v>
      </c>
      <c r="G189" s="2">
        <f t="shared" ca="1" si="5"/>
        <v>22.133333333333336</v>
      </c>
      <c r="H189" s="155">
        <f ca="1">SUMPRODUCT((Monthly_prices_forcast_variat!$A$14:$A$181=Monthly_prices_forcast_variat!$A194)*(I$9:I$176))/SUMPRODUCT((Monthly_prices_forcast_variat!$A$14:$A$181=Monthly_prices_forcast_variat!$A194)*1)</f>
        <v>94.73360000000001</v>
      </c>
      <c r="I189" s="155">
        <f t="shared" ca="1" si="7"/>
        <v>17762550</v>
      </c>
      <c r="J189" s="203">
        <f t="shared" ca="1" si="8"/>
        <v>18375000</v>
      </c>
      <c r="K189" s="156">
        <f t="shared" ca="1" si="6"/>
        <v>612450</v>
      </c>
    </row>
    <row r="190" spans="1:11">
      <c r="A190" s="131" t="str">
        <f t="shared" si="4"/>
        <v>Q2 2024</v>
      </c>
      <c r="B190" s="20">
        <v>2024</v>
      </c>
      <c r="C190" s="20">
        <v>2</v>
      </c>
      <c r="E190" s="2">
        <f t="shared" ca="1" si="5"/>
        <v>139</v>
      </c>
      <c r="F190" s="2">
        <f t="shared" ca="1" si="5"/>
        <v>69.233333333333334</v>
      </c>
      <c r="G190" s="2">
        <f t="shared" ca="1" si="5"/>
        <v>21.333333333333332</v>
      </c>
      <c r="H190" s="155">
        <f ca="1">SUMPRODUCT((Monthly_prices_forcast_variat!$A$14:$A$181=Monthly_prices_forcast_variat!$A195)*(I$9:I$176))/SUMPRODUCT((Monthly_prices_forcast_variat!$A$14:$A$181=Monthly_prices_forcast_variat!$A195)*1)</f>
        <v>103.46</v>
      </c>
      <c r="I190" s="155">
        <f t="shared" ca="1" si="7"/>
        <v>19398750</v>
      </c>
      <c r="J190" s="203">
        <f t="shared" ca="1" si="8"/>
        <v>26062500</v>
      </c>
      <c r="K190" s="156">
        <f t="shared" ca="1" si="6"/>
        <v>6663750</v>
      </c>
    </row>
    <row r="191" spans="1:11">
      <c r="A191" s="131" t="str">
        <f t="shared" si="4"/>
        <v>Q3 2024</v>
      </c>
      <c r="B191" s="20">
        <v>2024</v>
      </c>
      <c r="C191" s="20">
        <v>3</v>
      </c>
      <c r="E191" s="2">
        <f t="shared" ca="1" si="5"/>
        <v>151</v>
      </c>
      <c r="F191" s="2">
        <f t="shared" ca="1" si="5"/>
        <v>83</v>
      </c>
      <c r="G191" s="2">
        <f t="shared" ca="1" si="5"/>
        <v>19.555555555555557</v>
      </c>
      <c r="H191" s="155">
        <f ca="1">SUMPRODUCT((Monthly_prices_forcast_variat!$A$14:$A$181=Monthly_prices_forcast_variat!$A196)*(I$9:I$176))/SUMPRODUCT((Monthly_prices_forcast_variat!$A$14:$A$181=Monthly_prices_forcast_variat!$A196)*1)</f>
        <v>108.288</v>
      </c>
      <c r="I191" s="155">
        <f t="shared" ca="1" si="7"/>
        <v>20304000</v>
      </c>
      <c r="J191" s="203">
        <f t="shared" ca="1" si="8"/>
        <v>28312500</v>
      </c>
      <c r="K191" s="156">
        <f t="shared" ca="1" si="6"/>
        <v>8008500</v>
      </c>
    </row>
    <row r="192" spans="1:11">
      <c r="A192" s="131" t="str">
        <f t="shared" si="4"/>
        <v>Q4 2024</v>
      </c>
      <c r="B192" s="20">
        <v>2024</v>
      </c>
      <c r="C192" s="20">
        <v>4</v>
      </c>
      <c r="E192" s="2">
        <f t="shared" ca="1" si="5"/>
        <v>175.20000000000002</v>
      </c>
      <c r="F192" s="2">
        <f t="shared" ca="1" si="5"/>
        <v>104</v>
      </c>
      <c r="G192" s="2">
        <f t="shared" ca="1" si="5"/>
        <v>16.666666666666668</v>
      </c>
      <c r="H192" s="155">
        <f ca="1">SUMPRODUCT((Monthly_prices_forcast_variat!$A$14:$A$181=Monthly_prices_forcast_variat!$A197)*(I$9:I$176))/SUMPRODUCT((Monthly_prices_forcast_variat!$A$14:$A$181=Monthly_prices_forcast_variat!$A197)*1)</f>
        <v>115.63999999999999</v>
      </c>
      <c r="I192" s="155">
        <f t="shared" ca="1" si="7"/>
        <v>21682499.999999996</v>
      </c>
      <c r="J192" s="203">
        <f t="shared" ca="1" si="8"/>
        <v>32850000.000000004</v>
      </c>
      <c r="K192" s="156">
        <f t="shared" ca="1" si="6"/>
        <v>11167500.000000007</v>
      </c>
    </row>
    <row r="193" spans="1:11">
      <c r="A193" s="131" t="str">
        <f t="shared" si="4"/>
        <v>Q1 2025</v>
      </c>
      <c r="B193" s="20">
        <v>2025</v>
      </c>
      <c r="C193" s="20">
        <v>1</v>
      </c>
      <c r="E193" s="2">
        <f t="shared" ca="1" si="5"/>
        <v>167</v>
      </c>
      <c r="F193" s="2">
        <f t="shared" ca="1" si="5"/>
        <v>97.833333333333329</v>
      </c>
      <c r="G193" s="2">
        <f t="shared" ca="1" si="5"/>
        <v>16.666666666666668</v>
      </c>
      <c r="H193" s="155">
        <f ca="1">SUMPRODUCT((Monthly_prices_forcast_variat!$A$14:$A$181=Monthly_prices_forcast_variat!$A198)*(I$9:I$176))/SUMPRODUCT((Monthly_prices_forcast_variat!$A$14:$A$181=Monthly_prices_forcast_variat!$A198)*1)</f>
        <v>113.42</v>
      </c>
      <c r="I193" s="155">
        <f t="shared" ca="1" si="7"/>
        <v>21266250</v>
      </c>
      <c r="J193" s="203">
        <f t="shared" ca="1" si="8"/>
        <v>31312500</v>
      </c>
      <c r="K193" s="156">
        <f t="shared" ca="1" si="6"/>
        <v>10046250</v>
      </c>
    </row>
    <row r="194" spans="1:11">
      <c r="A194" s="131" t="str">
        <f t="shared" si="4"/>
        <v>Q2 2025</v>
      </c>
      <c r="B194" s="20">
        <v>2025</v>
      </c>
      <c r="C194" s="20">
        <v>2</v>
      </c>
      <c r="E194" s="2">
        <f t="shared" ca="1" si="5"/>
        <v>173.70000000000002</v>
      </c>
      <c r="F194" s="2">
        <f t="shared" ca="1" si="5"/>
        <v>112.31666666666666</v>
      </c>
      <c r="G194" s="2">
        <f t="shared" ca="1" si="5"/>
        <v>15.666666666666666</v>
      </c>
      <c r="H194" s="155">
        <f ca="1">SUMPRODUCT((Monthly_prices_forcast_variat!$A$14:$A$181=Monthly_prices_forcast_variat!$A199)*(I$9:I$176))/SUMPRODUCT((Monthly_prices_forcast_variat!$A$14:$A$181=Monthly_prices_forcast_variat!$A199)*1)</f>
        <v>118.562</v>
      </c>
      <c r="I194" s="155">
        <f t="shared" ca="1" si="7"/>
        <v>22230375</v>
      </c>
      <c r="J194" s="203">
        <f t="shared" ca="1" si="8"/>
        <v>32568750.000000004</v>
      </c>
      <c r="K194" s="156">
        <f t="shared" ca="1" si="6"/>
        <v>10338375.000000004</v>
      </c>
    </row>
    <row r="195" spans="1:11">
      <c r="A195" s="131" t="str">
        <f t="shared" si="4"/>
        <v>Q3 2025</v>
      </c>
      <c r="B195" s="20">
        <v>2025</v>
      </c>
      <c r="C195" s="20">
        <v>3</v>
      </c>
      <c r="E195" s="2">
        <f t="shared" ca="1" si="5"/>
        <v>186</v>
      </c>
      <c r="F195" s="2">
        <f t="shared" ca="1" si="5"/>
        <v>106.58333333333333</v>
      </c>
      <c r="G195" s="2">
        <f t="shared" ca="1" si="5"/>
        <v>14.666666666666666</v>
      </c>
      <c r="H195" s="155">
        <f ca="1">SUMPRODUCT((Monthly_prices_forcast_variat!$A$14:$A$181=Monthly_prices_forcast_variat!$A200)*(I$9:I$176))/SUMPRODUCT((Monthly_prices_forcast_variat!$A$14:$A$181=Monthly_prices_forcast_variat!$A200)*1)</f>
        <v>116.426</v>
      </c>
      <c r="I195" s="155">
        <f t="shared" ca="1" si="7"/>
        <v>21829875</v>
      </c>
      <c r="J195" s="203">
        <f t="shared" ca="1" si="8"/>
        <v>34875000</v>
      </c>
      <c r="K195" s="156">
        <f t="shared" ca="1" si="6"/>
        <v>13045125</v>
      </c>
    </row>
    <row r="196" spans="1:11">
      <c r="A196" s="131" t="str">
        <f t="shared" si="4"/>
        <v>Q4 2025</v>
      </c>
      <c r="B196" s="20">
        <v>2025</v>
      </c>
      <c r="C196" s="20">
        <v>4</v>
      </c>
      <c r="E196" s="2">
        <f t="shared" ca="1" si="5"/>
        <v>159.4</v>
      </c>
      <c r="F196" s="2">
        <f t="shared" ca="1" si="5"/>
        <v>94.649999999999991</v>
      </c>
      <c r="G196" s="2">
        <f t="shared" ca="1" si="5"/>
        <v>14.31111111111111</v>
      </c>
      <c r="H196" s="155">
        <f ca="1">SUMPRODUCT((Monthly_prices_forcast_variat!$A$14:$A$181=Monthly_prices_forcast_variat!$A201)*(I$9:I$176))/SUMPRODUCT((Monthly_prices_forcast_variat!$A$14:$A$181=Monthly_prices_forcast_variat!$A201)*1)</f>
        <v>112.1044</v>
      </c>
      <c r="I196" s="155">
        <f t="shared" ca="1" si="7"/>
        <v>21019575</v>
      </c>
      <c r="J196" s="203">
        <f t="shared" ca="1" si="8"/>
        <v>29887500</v>
      </c>
      <c r="K196" s="156">
        <f t="shared" ca="1" si="6"/>
        <v>8867925</v>
      </c>
    </row>
    <row r="197" spans="1:11">
      <c r="A197" s="131" t="str">
        <f t="shared" si="4"/>
        <v>Q1 2026</v>
      </c>
      <c r="B197" s="20">
        <v>2026</v>
      </c>
      <c r="C197" s="20">
        <v>1</v>
      </c>
      <c r="E197" s="2">
        <f t="shared" ca="1" si="5"/>
        <v>155.49343695601905</v>
      </c>
      <c r="F197" s="2">
        <f t="shared" ca="1" si="5"/>
        <v>112.43432111429679</v>
      </c>
      <c r="G197" s="2">
        <f t="shared" ca="1" si="5"/>
        <v>21.41093637149271</v>
      </c>
      <c r="H197" s="155">
        <f ca="1">SUMPRODUCT((Monthly_prices_forcast_variat!$A$14:$A$181=Monthly_prices_forcast_variat!$A202)*(I$9:I$176))/SUMPRODUCT((Monthly_prices_forcast_variat!$A$14:$A$181=Monthly_prices_forcast_variat!$A202)*1)</f>
        <v>119.01794301989433</v>
      </c>
      <c r="I197" s="155">
        <f t="shared" ca="1" si="7"/>
        <v>22315864.316230189</v>
      </c>
      <c r="J197" s="203">
        <f t="shared" ca="1" si="8"/>
        <v>29155019.429253571</v>
      </c>
      <c r="K197" s="156">
        <f t="shared" ca="1" si="6"/>
        <v>6839155.1130233817</v>
      </c>
    </row>
    <row r="198" spans="1:11">
      <c r="A198" s="131" t="str">
        <f t="shared" si="4"/>
        <v>Q2 2026</v>
      </c>
      <c r="B198" s="20">
        <v>2026</v>
      </c>
      <c r="C198" s="20">
        <v>2</v>
      </c>
      <c r="E198" s="2">
        <f t="shared" ca="1" si="5"/>
        <v>146.35610988755107</v>
      </c>
      <c r="F198" s="2">
        <f t="shared" ca="1" si="5"/>
        <v>121.51162483159385</v>
      </c>
      <c r="G198" s="2">
        <f t="shared" ca="1" si="5"/>
        <v>21.243193344725153</v>
      </c>
      <c r="H198" s="155">
        <f ca="1">SUMPRODUCT((Monthly_prices_forcast_variat!$A$14:$A$181=Monthly_prices_forcast_variat!$A203)*(I$9:I$176))/SUMPRODUCT((Monthly_prices_forcast_variat!$A$14:$A$181=Monthly_prices_forcast_variat!$A203)*1)</f>
        <v>122.27369486019398</v>
      </c>
      <c r="I198" s="155">
        <f t="shared" ca="1" si="7"/>
        <v>22926317.786286373</v>
      </c>
      <c r="J198" s="203">
        <f t="shared" ca="1" si="8"/>
        <v>27441770.603915825</v>
      </c>
      <c r="K198" s="156">
        <f t="shared" ca="1" si="6"/>
        <v>4515452.8176294528</v>
      </c>
    </row>
    <row r="199" spans="1:11">
      <c r="A199" s="131" t="str">
        <f t="shared" si="4"/>
        <v>Q3 2026</v>
      </c>
      <c r="B199" s="20">
        <v>2026</v>
      </c>
      <c r="C199" s="20">
        <v>3</v>
      </c>
      <c r="E199" s="2">
        <f t="shared" ca="1" si="5"/>
        <v>171.24120575404302</v>
      </c>
      <c r="F199" s="2">
        <f t="shared" ca="1" si="5"/>
        <v>114.34283327970667</v>
      </c>
      <c r="G199" s="2">
        <f t="shared" ca="1" si="5"/>
        <v>22.454902239764916</v>
      </c>
      <c r="H199" s="155">
        <f ca="1">SUMPRODUCT((Monthly_prices_forcast_variat!$A$14:$A$181=Monthly_prices_forcast_variat!$A204)*(I$9:I$176))/SUMPRODUCT((Monthly_prices_forcast_variat!$A$14:$A$181=Monthly_prices_forcast_variat!$A204)*1)</f>
        <v>119.78017294195747</v>
      </c>
      <c r="I199" s="155">
        <f t="shared" ca="1" si="7"/>
        <v>22458782.426617026</v>
      </c>
      <c r="J199" s="203">
        <f t="shared" ca="1" si="8"/>
        <v>32107726.078883067</v>
      </c>
      <c r="K199" s="156">
        <f t="shared" ca="1" si="6"/>
        <v>9648943.6522660404</v>
      </c>
    </row>
    <row r="200" spans="1:11">
      <c r="A200" s="131" t="str">
        <f t="shared" si="4"/>
        <v>Q4 2026</v>
      </c>
      <c r="B200" s="20">
        <v>2026</v>
      </c>
      <c r="C200" s="20">
        <v>4</v>
      </c>
      <c r="E200" s="2">
        <f t="shared" ca="1" si="5"/>
        <v>157.30170342041637</v>
      </c>
      <c r="F200" s="2">
        <f t="shared" ca="1" si="5"/>
        <v>124.69181024093274</v>
      </c>
      <c r="G200" s="2">
        <f t="shared" ca="1" si="5"/>
        <v>19.058747147480972</v>
      </c>
      <c r="H200" s="155">
        <f ca="1">SUMPRODUCT((Monthly_prices_forcast_variat!$A$14:$A$181=Monthly_prices_forcast_variat!$A205)*(I$9:I$176))/SUMPRODUCT((Monthly_prices_forcast_variat!$A$14:$A$181=Monthly_prices_forcast_variat!$A205)*1)</f>
        <v>123.2612814813544</v>
      </c>
      <c r="I200" s="155">
        <f t="shared" ca="1" si="7"/>
        <v>23111490.277753949</v>
      </c>
      <c r="J200" s="203">
        <f t="shared" ca="1" si="8"/>
        <v>29494069.39132807</v>
      </c>
      <c r="K200" s="156">
        <f t="shared" ca="1" si="6"/>
        <v>6382579.1135741211</v>
      </c>
    </row>
    <row r="201" spans="1:11">
      <c r="A201" s="131" t="str">
        <f t="shared" si="4"/>
        <v>Q1 2027</v>
      </c>
      <c r="B201" s="20">
        <v>2027</v>
      </c>
      <c r="C201" s="20">
        <v>1</v>
      </c>
      <c r="E201" s="2">
        <f t="shared" ref="E201:G220" ca="1" si="9">SUMPRODUCT(($A$9:$A$176=$A201)*(E$9:E$176))/SUMPRODUCT(($A$9:$A$176=$A201)*1)</f>
        <v>139.63541740882363</v>
      </c>
      <c r="F201" s="2">
        <f t="shared" ca="1" si="9"/>
        <v>98.17286573005434</v>
      </c>
      <c r="G201" s="2">
        <f t="shared" ca="1" si="9"/>
        <v>21.340866958329702</v>
      </c>
      <c r="H201" s="155">
        <f ca="1">SUMPRODUCT((Monthly_prices_forcast_variat!$A$14:$A$181=Monthly_prices_forcast_variat!$A206)*(I$9:I$176))/SUMPRODUCT((Monthly_prices_forcast_variat!$A$14:$A$181=Monthly_prices_forcast_variat!$A206)*1)</f>
        <v>113.87877408381929</v>
      </c>
      <c r="I201" s="155">
        <f t="shared" ca="1" si="7"/>
        <v>21352270.140716117</v>
      </c>
      <c r="J201" s="203">
        <f t="shared" ca="1" si="8"/>
        <v>26181640.76415443</v>
      </c>
      <c r="K201" s="156">
        <f t="shared" ca="1" si="6"/>
        <v>4829370.6234383136</v>
      </c>
    </row>
    <row r="202" spans="1:11">
      <c r="A202" s="131" t="str">
        <f t="shared" si="4"/>
        <v>Q2 2027</v>
      </c>
      <c r="B202" s="20">
        <v>2027</v>
      </c>
      <c r="C202" s="20">
        <v>2</v>
      </c>
      <c r="E202" s="2">
        <f t="shared" ca="1" si="9"/>
        <v>146.43853954988415</v>
      </c>
      <c r="F202" s="2">
        <f t="shared" ca="1" si="9"/>
        <v>110.56497666022534</v>
      </c>
      <c r="G202" s="2">
        <f t="shared" ca="1" si="9"/>
        <v>21.18432179921653</v>
      </c>
      <c r="H202" s="155">
        <f ca="1">SUMPRODUCT((Monthly_prices_forcast_variat!$A$14:$A$181=Monthly_prices_forcast_variat!$A207)*(I$9:I$176))/SUMPRODUCT((Monthly_prices_forcast_variat!$A$14:$A$181=Monthly_prices_forcast_variat!$A207)*1)</f>
        <v>118.32866276722471</v>
      </c>
      <c r="I202" s="155">
        <f t="shared" ca="1" si="7"/>
        <v>22186624.268854633</v>
      </c>
      <c r="J202" s="203">
        <f t="shared" ca="1" si="8"/>
        <v>27457226.16560328</v>
      </c>
      <c r="K202" s="156">
        <f t="shared" ca="1" si="6"/>
        <v>5270601.8967486471</v>
      </c>
    </row>
    <row r="203" spans="1:11">
      <c r="A203" s="131" t="str">
        <f t="shared" si="4"/>
        <v>Q3 2027</v>
      </c>
      <c r="B203" s="20">
        <v>2027</v>
      </c>
      <c r="C203" s="20">
        <v>3</v>
      </c>
      <c r="E203" s="2">
        <f t="shared" ca="1" si="9"/>
        <v>153.77552045659991</v>
      </c>
      <c r="F203" s="2">
        <f t="shared" ca="1" si="9"/>
        <v>117.40963142361242</v>
      </c>
      <c r="G203" s="2">
        <f t="shared" ca="1" si="9"/>
        <v>21.914690349213441</v>
      </c>
      <c r="H203" s="155">
        <f ca="1">SUMPRODUCT((Monthly_prices_forcast_variat!$A$14:$A$181=Monthly_prices_forcast_variat!$A208)*(I$9:I$176))/SUMPRODUCT((Monthly_prices_forcast_variat!$A$14:$A$181=Monthly_prices_forcast_variat!$A208)*1)</f>
        <v>120.84532501764382</v>
      </c>
      <c r="I203" s="155">
        <f t="shared" ca="1" si="7"/>
        <v>22658498.440808214</v>
      </c>
      <c r="J203" s="203">
        <f t="shared" ca="1" si="8"/>
        <v>28832910.085612483</v>
      </c>
      <c r="K203" s="156">
        <f t="shared" ca="1" si="6"/>
        <v>6174411.6448042691</v>
      </c>
    </row>
    <row r="204" spans="1:11">
      <c r="A204" s="131" t="str">
        <f t="shared" si="4"/>
        <v>Q4 2027</v>
      </c>
      <c r="B204" s="20">
        <v>2027</v>
      </c>
      <c r="C204" s="20">
        <v>4</v>
      </c>
      <c r="E204" s="2">
        <f t="shared" ca="1" si="9"/>
        <v>140.01353242341108</v>
      </c>
      <c r="F204" s="2">
        <f t="shared" ca="1" si="9"/>
        <v>104.58091783072898</v>
      </c>
      <c r="G204" s="2">
        <f t="shared" ca="1" si="9"/>
        <v>18.939364672864713</v>
      </c>
      <c r="H204" s="155">
        <f ca="1">SUMPRODUCT((Monthly_prices_forcast_variat!$A$14:$A$181=Monthly_prices_forcast_variat!$A209)*(I$9:I$176))/SUMPRODUCT((Monthly_prices_forcast_variat!$A$14:$A$181=Monthly_prices_forcast_variat!$A209)*1)</f>
        <v>116.01276467550871</v>
      </c>
      <c r="I204" s="155">
        <f t="shared" ca="1" si="7"/>
        <v>21752393.376657881</v>
      </c>
      <c r="J204" s="203">
        <f t="shared" ca="1" si="8"/>
        <v>26252537.329389576</v>
      </c>
      <c r="K204" s="156">
        <f t="shared" ca="1" si="6"/>
        <v>4500143.952731695</v>
      </c>
    </row>
    <row r="205" spans="1:11">
      <c r="A205" s="131" t="str">
        <f t="shared" si="4"/>
        <v>Q1 2028</v>
      </c>
      <c r="B205" s="20">
        <v>2028</v>
      </c>
      <c r="C205" s="20">
        <v>1</v>
      </c>
      <c r="E205" s="2">
        <f t="shared" ca="1" si="9"/>
        <v>143.98818314783028</v>
      </c>
      <c r="F205" s="2">
        <f t="shared" ca="1" si="9"/>
        <v>94.958974216583798</v>
      </c>
      <c r="G205" s="2">
        <f t="shared" ca="1" si="9"/>
        <v>27.882315782803833</v>
      </c>
      <c r="H205" s="155">
        <f ca="1">SUMPRODUCT((Monthly_prices_forcast_variat!$A$14:$A$181=Monthly_prices_forcast_variat!$A210)*(I$9:I$176))/SUMPRODUCT((Monthly_prices_forcast_variat!$A$14:$A$181=Monthly_prices_forcast_variat!$A210)*1)</f>
        <v>113.19275745433204</v>
      </c>
      <c r="I205" s="155">
        <f t="shared" ca="1" si="7"/>
        <v>21223642.022687256</v>
      </c>
      <c r="J205" s="203">
        <f t="shared" ca="1" si="8"/>
        <v>26997784.340218179</v>
      </c>
      <c r="K205" s="156">
        <f t="shared" ca="1" si="6"/>
        <v>5774142.3175309226</v>
      </c>
    </row>
    <row r="206" spans="1:11">
      <c r="A206" s="131" t="str">
        <f t="shared" si="4"/>
        <v>Q2 2028</v>
      </c>
      <c r="B206" s="20">
        <v>2028</v>
      </c>
      <c r="C206" s="20">
        <v>2</v>
      </c>
      <c r="E206" s="2">
        <f t="shared" ca="1" si="9"/>
        <v>136.35408052956529</v>
      </c>
      <c r="F206" s="2">
        <f t="shared" ca="1" si="9"/>
        <v>95.158885977075713</v>
      </c>
      <c r="G206" s="2">
        <f t="shared" ca="1" si="9"/>
        <v>24.133499974181955</v>
      </c>
      <c r="H206" s="155">
        <f ca="1">SUMPRODUCT((Monthly_prices_forcast_variat!$A$14:$A$181=Monthly_prices_forcast_variat!$A211)*(I$9:I$176))/SUMPRODUCT((Monthly_prices_forcast_variat!$A$14:$A$181=Monthly_prices_forcast_variat!$A211)*1)</f>
        <v>112.99481094988835</v>
      </c>
      <c r="I206" s="155">
        <f t="shared" ca="1" si="7"/>
        <v>21186527.053104065</v>
      </c>
      <c r="J206" s="203">
        <f t="shared" ca="1" si="8"/>
        <v>25566390.099293493</v>
      </c>
      <c r="K206" s="156">
        <f t="shared" ca="1" si="6"/>
        <v>4379863.0461894274</v>
      </c>
    </row>
    <row r="207" spans="1:11">
      <c r="A207" s="131" t="str">
        <f t="shared" si="4"/>
        <v>Q3 2028</v>
      </c>
      <c r="B207" s="20">
        <v>2028</v>
      </c>
      <c r="C207" s="20">
        <v>3</v>
      </c>
      <c r="E207" s="2">
        <f t="shared" ca="1" si="9"/>
        <v>123.11050605587501</v>
      </c>
      <c r="F207" s="2">
        <f t="shared" ca="1" si="9"/>
        <v>95.845600648435948</v>
      </c>
      <c r="G207" s="2">
        <f t="shared" ca="1" si="9"/>
        <v>25.212901945769101</v>
      </c>
      <c r="H207" s="155">
        <f ca="1">SUMPRODUCT((Monthly_prices_forcast_variat!$A$14:$A$181=Monthly_prices_forcast_variat!$A212)*(I$9:I$176))/SUMPRODUCT((Monthly_prices_forcast_variat!$A$14:$A$181=Monthly_prices_forcast_variat!$A212)*1)</f>
        <v>113.31974517353233</v>
      </c>
      <c r="I207" s="155">
        <f t="shared" ca="1" si="7"/>
        <v>21247452.220037311</v>
      </c>
      <c r="J207" s="203">
        <f t="shared" ca="1" si="8"/>
        <v>23083219.885476563</v>
      </c>
      <c r="K207" s="156">
        <f t="shared" ca="1" si="6"/>
        <v>1835767.6654392518</v>
      </c>
    </row>
    <row r="208" spans="1:11">
      <c r="A208" s="131" t="str">
        <f t="shared" si="4"/>
        <v>Q4 2028</v>
      </c>
      <c r="B208" s="20">
        <v>2028</v>
      </c>
      <c r="C208" s="20">
        <v>4</v>
      </c>
      <c r="E208" s="2">
        <f t="shared" ca="1" si="9"/>
        <v>120.40022666615067</v>
      </c>
      <c r="F208" s="2">
        <f t="shared" ca="1" si="9"/>
        <v>85.001542739910661</v>
      </c>
      <c r="G208" s="2">
        <f t="shared" ca="1" si="9"/>
        <v>28.095476562418842</v>
      </c>
      <c r="H208" s="155">
        <f ca="1">SUMPRODUCT((Monthly_prices_forcast_variat!$A$14:$A$181=Monthly_prices_forcast_variat!$A213)*(I$9:I$176))/SUMPRODUCT((Monthly_prices_forcast_variat!$A$14:$A$181=Monthly_prices_forcast_variat!$A213)*1)</f>
        <v>109.62342969886198</v>
      </c>
      <c r="I208" s="155">
        <f t="shared" ca="1" si="7"/>
        <v>20554393.068536621</v>
      </c>
      <c r="J208" s="203">
        <f t="shared" ca="1" si="8"/>
        <v>22575042.49990325</v>
      </c>
      <c r="K208" s="156">
        <f t="shared" ca="1" si="6"/>
        <v>2020649.4313666299</v>
      </c>
    </row>
    <row r="209" spans="1:11">
      <c r="A209" s="131" t="str">
        <f t="shared" si="4"/>
        <v>Q1 2029</v>
      </c>
      <c r="B209" s="20">
        <v>2029</v>
      </c>
      <c r="C209" s="20">
        <v>1</v>
      </c>
      <c r="E209" s="2">
        <f t="shared" ca="1" si="9"/>
        <v>128.59336084612653</v>
      </c>
      <c r="F209" s="2">
        <f t="shared" ca="1" si="9"/>
        <v>89.283957757137316</v>
      </c>
      <c r="G209" s="2">
        <f t="shared" ca="1" si="9"/>
        <v>24.412118894792169</v>
      </c>
      <c r="H209" s="155">
        <f ca="1">SUMPRODUCT((Monthly_prices_forcast_variat!$A$14:$A$181=Monthly_prices_forcast_variat!$A214)*(I$9:I$176))/SUMPRODUCT((Monthly_prices_forcast_variat!$A$14:$A$181=Monthly_prices_forcast_variat!$A214)*1)</f>
        <v>110.89989735299446</v>
      </c>
      <c r="I209" s="155">
        <f t="shared" ca="1" si="7"/>
        <v>20793730.753686462</v>
      </c>
      <c r="J209" s="203">
        <f t="shared" ca="1" si="8"/>
        <v>24111255.158648726</v>
      </c>
      <c r="K209" s="156">
        <f t="shared" ca="1" si="6"/>
        <v>3317524.404962264</v>
      </c>
    </row>
    <row r="210" spans="1:11">
      <c r="A210" s="131" t="str">
        <f t="shared" si="4"/>
        <v>Q2 2029</v>
      </c>
      <c r="B210" s="20">
        <v>2029</v>
      </c>
      <c r="C210" s="20">
        <v>2</v>
      </c>
      <c r="E210" s="2">
        <f t="shared" ca="1" si="9"/>
        <v>120.09460971088158</v>
      </c>
      <c r="F210" s="2">
        <f t="shared" ca="1" si="9"/>
        <v>82.124252661051983</v>
      </c>
      <c r="G210" s="2">
        <f t="shared" ca="1" si="9"/>
        <v>20.107819236090734</v>
      </c>
      <c r="H210" s="155">
        <f ca="1">SUMPRODUCT((Monthly_prices_forcast_variat!$A$14:$A$181=Monthly_prices_forcast_variat!$A215)*(I$9:I$176))/SUMPRODUCT((Monthly_prices_forcast_variat!$A$14:$A$181=Monthly_prices_forcast_variat!$A215)*1)</f>
        <v>108.01249394297724</v>
      </c>
      <c r="I210" s="155">
        <f t="shared" ca="1" si="7"/>
        <v>20252342.614308234</v>
      </c>
      <c r="J210" s="203">
        <f t="shared" ca="1" si="8"/>
        <v>22517739.320790298</v>
      </c>
      <c r="K210" s="156">
        <f t="shared" ca="1" si="6"/>
        <v>2265396.706482064</v>
      </c>
    </row>
    <row r="211" spans="1:11">
      <c r="A211" s="131" t="str">
        <f t="shared" si="4"/>
        <v>Q3 2029</v>
      </c>
      <c r="B211" s="20">
        <v>2029</v>
      </c>
      <c r="C211" s="20">
        <v>3</v>
      </c>
      <c r="E211" s="2">
        <f t="shared" ca="1" si="9"/>
        <v>113.23853474885703</v>
      </c>
      <c r="F211" s="2">
        <f t="shared" ca="1" si="9"/>
        <v>87.214485242483121</v>
      </c>
      <c r="G211" s="2">
        <f t="shared" ca="1" si="9"/>
        <v>22.441898514584178</v>
      </c>
      <c r="H211" s="155">
        <f ca="1">SUMPRODUCT((Monthly_prices_forcast_variat!$A$14:$A$181=Monthly_prices_forcast_variat!$A216)*(I$9:I$176))/SUMPRODUCT((Monthly_prices_forcast_variat!$A$14:$A$181=Monthly_prices_forcast_variat!$A216)*1)</f>
        <v>110.01303138034399</v>
      </c>
      <c r="I211" s="155">
        <f t="shared" ca="1" si="7"/>
        <v>20627443.383814499</v>
      </c>
      <c r="J211" s="203">
        <f t="shared" ca="1" si="8"/>
        <v>21232225.265410695</v>
      </c>
      <c r="K211" s="156">
        <f t="shared" ca="1" si="6"/>
        <v>604781.88159619644</v>
      </c>
    </row>
    <row r="212" spans="1:11">
      <c r="A212" s="131" t="str">
        <f t="shared" si="4"/>
        <v>Q4 2029</v>
      </c>
      <c r="B212" s="20">
        <v>2029</v>
      </c>
      <c r="C212" s="20">
        <v>4</v>
      </c>
      <c r="E212" s="2">
        <f t="shared" ca="1" si="9"/>
        <v>103.22365189932611</v>
      </c>
      <c r="F212" s="2">
        <f t="shared" ca="1" si="9"/>
        <v>80.533326573577696</v>
      </c>
      <c r="G212" s="2">
        <f t="shared" ca="1" si="9"/>
        <v>20.191987947593436</v>
      </c>
      <c r="H212" s="155">
        <f ca="1">SUMPRODUCT((Monthly_prices_forcast_variat!$A$14:$A$181=Monthly_prices_forcast_variat!$A217)*(I$9:I$176))/SUMPRODUCT((Monthly_prices_forcast_variat!$A$14:$A$181=Monthly_prices_forcast_variat!$A217)*1)</f>
        <v>107.44582069871471</v>
      </c>
      <c r="I212" s="155">
        <f t="shared" ca="1" si="7"/>
        <v>20146091.381009009</v>
      </c>
      <c r="J212" s="203">
        <f t="shared" ca="1" si="8"/>
        <v>19354434.731123645</v>
      </c>
      <c r="K212" s="156">
        <f t="shared" ca="1" si="6"/>
        <v>-791656.64988536388</v>
      </c>
    </row>
    <row r="213" spans="1:11">
      <c r="A213" s="131" t="str">
        <f t="shared" ref="A213:A244" si="10">_xlfn.CONCAT("Q",C213," ",B213)</f>
        <v>Q1 2030</v>
      </c>
      <c r="B213" s="20">
        <v>2030</v>
      </c>
      <c r="C213" s="20">
        <v>1</v>
      </c>
      <c r="E213" s="2">
        <f t="shared" ca="1" si="9"/>
        <v>154.12022087563489</v>
      </c>
      <c r="F213" s="2">
        <f t="shared" ca="1" si="9"/>
        <v>104.02686371167273</v>
      </c>
      <c r="G213" s="2">
        <f t="shared" ca="1" si="9"/>
        <v>16.56146600061594</v>
      </c>
      <c r="H213" s="155">
        <f ca="1">SUMPRODUCT((Monthly_prices_forcast_variat!$A$14:$A$181=Monthly_prices_forcast_variat!$A218)*(I$9:I$176))/SUMPRODUCT((Monthly_prices_forcast_variat!$A$14:$A$181=Monthly_prices_forcast_variat!$A218)*1)</f>
        <v>117.57420131265887</v>
      </c>
      <c r="I213" s="155">
        <f t="shared" ca="1" si="7"/>
        <v>22045162.746123537</v>
      </c>
      <c r="J213" s="203">
        <f t="shared" ca="1" si="8"/>
        <v>28897541.414181542</v>
      </c>
      <c r="K213" s="156">
        <f t="shared" ref="K213:K244" ca="1" si="11">J213-I213</f>
        <v>6852378.6680580042</v>
      </c>
    </row>
    <row r="214" spans="1:11">
      <c r="A214" s="131" t="str">
        <f t="shared" si="10"/>
        <v>Q2 2030</v>
      </c>
      <c r="B214" s="20">
        <v>2030</v>
      </c>
      <c r="C214" s="20">
        <v>2</v>
      </c>
      <c r="E214" s="2">
        <f t="shared" ca="1" si="9"/>
        <v>137.65116089451382</v>
      </c>
      <c r="F214" s="2">
        <f t="shared" ca="1" si="9"/>
        <v>111.65056396215648</v>
      </c>
      <c r="G214" s="2">
        <f t="shared" ca="1" si="9"/>
        <v>16.434101702013518</v>
      </c>
      <c r="H214" s="155">
        <f ca="1">SUMPRODUCT((Monthly_prices_forcast_variat!$A$14:$A$181=Monthly_prices_forcast_variat!$A219)*(I$9:I$176))/SUMPRODUCT((Monthly_prices_forcast_variat!$A$14:$A$181=Monthly_prices_forcast_variat!$A219)*1)</f>
        <v>120.44633126636738</v>
      </c>
      <c r="I214" s="155">
        <f t="shared" ca="1" si="7"/>
        <v>22583687.112443883</v>
      </c>
      <c r="J214" s="203">
        <f t="shared" ca="1" si="8"/>
        <v>25809592.667721342</v>
      </c>
      <c r="K214" s="156">
        <f t="shared" ca="1" si="11"/>
        <v>3225905.5552774593</v>
      </c>
    </row>
    <row r="215" spans="1:11">
      <c r="A215" s="131" t="str">
        <f t="shared" si="10"/>
        <v>Q3 2030</v>
      </c>
      <c r="B215" s="20">
        <v>2030</v>
      </c>
      <c r="C215" s="20">
        <v>3</v>
      </c>
      <c r="E215" s="2">
        <f t="shared" ca="1" si="9"/>
        <v>172.33415195923999</v>
      </c>
      <c r="F215" s="2">
        <f t="shared" ca="1" si="9"/>
        <v>105.16376152976341</v>
      </c>
      <c r="G215" s="2">
        <f t="shared" ca="1" si="9"/>
        <v>19.22410445971687</v>
      </c>
      <c r="H215" s="155">
        <f ca="1">SUMPRODUCT((Monthly_prices_forcast_variat!$A$14:$A$181=Monthly_prices_forcast_variat!$A220)*(I$9:I$176))/SUMPRODUCT((Monthly_prices_forcast_variat!$A$14:$A$181=Monthly_prices_forcast_variat!$A220)*1)</f>
        <v>118.20524415540517</v>
      </c>
      <c r="I215" s="155">
        <f t="shared" ca="1" si="7"/>
        <v>22163483.279138468</v>
      </c>
      <c r="J215" s="203">
        <f t="shared" ca="1" si="8"/>
        <v>32312653.492357496</v>
      </c>
      <c r="K215" s="156">
        <f t="shared" ca="1" si="11"/>
        <v>10149170.213219028</v>
      </c>
    </row>
    <row r="216" spans="1:11">
      <c r="A216" s="131" t="str">
        <f t="shared" si="10"/>
        <v>Q4 2030</v>
      </c>
      <c r="B216" s="20">
        <v>2030</v>
      </c>
      <c r="C216" s="20">
        <v>4</v>
      </c>
      <c r="E216" s="2">
        <f t="shared" ca="1" si="9"/>
        <v>159.7691815876735</v>
      </c>
      <c r="F216" s="2">
        <f t="shared" ca="1" si="9"/>
        <v>99.754716184404813</v>
      </c>
      <c r="G216" s="2">
        <f t="shared" ca="1" si="9"/>
        <v>17.219463059703305</v>
      </c>
      <c r="H216" s="155">
        <f ca="1">SUMPRODUCT((Monthly_prices_forcast_variat!$A$14:$A$181=Monthly_prices_forcast_variat!$A221)*(I$9:I$176))/SUMPRODUCT((Monthly_prices_forcast_variat!$A$14:$A$181=Monthly_prices_forcast_variat!$A221)*1)</f>
        <v>116.00907412501859</v>
      </c>
      <c r="I216" s="155">
        <f t="shared" ca="1" si="7"/>
        <v>21751701.398440983</v>
      </c>
      <c r="J216" s="203">
        <f t="shared" ca="1" si="8"/>
        <v>29956721.547688782</v>
      </c>
      <c r="K216" s="156">
        <f t="shared" ca="1" si="11"/>
        <v>8205020.1492477991</v>
      </c>
    </row>
    <row r="217" spans="1:11">
      <c r="A217" s="131" t="str">
        <f t="shared" si="10"/>
        <v>Q1 2031</v>
      </c>
      <c r="B217" s="20">
        <v>2031</v>
      </c>
      <c r="C217" s="20">
        <v>1</v>
      </c>
      <c r="E217" s="2">
        <f t="shared" ca="1" si="9"/>
        <v>158.20563553625109</v>
      </c>
      <c r="F217" s="2">
        <f t="shared" ca="1" si="9"/>
        <v>110.5078735235785</v>
      </c>
      <c r="G217" s="2">
        <f t="shared" ca="1" si="9"/>
        <v>19.104375417233097</v>
      </c>
      <c r="H217" s="155">
        <f ca="1">SUMPRODUCT((Monthly_prices_forcast_variat!$A$14:$A$181=Monthly_prices_forcast_variat!$A222)*(I$9:I$176))/SUMPRODUCT((Monthly_prices_forcast_variat!$A$14:$A$181=Monthly_prices_forcast_variat!$A222)*1)</f>
        <v>122.37708032212828</v>
      </c>
      <c r="I217" s="155">
        <f t="shared" ca="1" si="7"/>
        <v>22945702.560399052</v>
      </c>
      <c r="J217" s="203">
        <f t="shared" ca="1" si="8"/>
        <v>29663556.663047079</v>
      </c>
      <c r="K217" s="156">
        <f t="shared" ca="1" si="11"/>
        <v>6717854.1026480272</v>
      </c>
    </row>
    <row r="218" spans="1:11">
      <c r="A218" s="131" t="str">
        <f t="shared" si="10"/>
        <v>Q2 2031</v>
      </c>
      <c r="B218" s="20">
        <v>2031</v>
      </c>
      <c r="C218" s="20">
        <v>2</v>
      </c>
      <c r="E218" s="2">
        <f t="shared" ca="1" si="9"/>
        <v>141.32146732865033</v>
      </c>
      <c r="F218" s="2">
        <f t="shared" ca="1" si="9"/>
        <v>109.27629231910277</v>
      </c>
      <c r="G218" s="2">
        <f t="shared" ca="1" si="9"/>
        <v>17.389988953248562</v>
      </c>
      <c r="H218" s="155">
        <f ca="1">SUMPRODUCT((Monthly_prices_forcast_variat!$A$14:$A$181=Monthly_prices_forcast_variat!$A223)*(I$9:I$176))/SUMPRODUCT((Monthly_prices_forcast_variat!$A$14:$A$181=Monthly_prices_forcast_variat!$A223)*1)</f>
        <v>121.75217774456075</v>
      </c>
      <c r="I218" s="155">
        <f t="shared" ca="1" si="7"/>
        <v>22828533.327105142</v>
      </c>
      <c r="J218" s="203">
        <f t="shared" ca="1" si="8"/>
        <v>26497775.124121938</v>
      </c>
      <c r="K218" s="156">
        <f t="shared" ca="1" si="11"/>
        <v>3669241.7970167957</v>
      </c>
    </row>
    <row r="219" spans="1:11">
      <c r="A219" s="131" t="str">
        <f t="shared" si="10"/>
        <v>Q3 2031</v>
      </c>
      <c r="B219" s="20">
        <v>2031</v>
      </c>
      <c r="C219" s="20">
        <v>3</v>
      </c>
      <c r="E219" s="2">
        <f t="shared" ca="1" si="9"/>
        <v>162.5632878556726</v>
      </c>
      <c r="F219" s="2">
        <f t="shared" ca="1" si="9"/>
        <v>112.5920429259334</v>
      </c>
      <c r="G219" s="2">
        <f t="shared" ca="1" si="9"/>
        <v>19.611815796068193</v>
      </c>
      <c r="H219" s="155">
        <f ca="1">SUMPRODUCT((Monthly_prices_forcast_variat!$A$14:$A$181=Monthly_prices_forcast_variat!$A224)*(I$9:I$176))/SUMPRODUCT((Monthly_prices_forcast_variat!$A$14:$A$181=Monthly_prices_forcast_variat!$A224)*1)</f>
        <v>123.24456777519485</v>
      </c>
      <c r="I219" s="155">
        <f t="shared" ca="1" si="7"/>
        <v>23108356.457849033</v>
      </c>
      <c r="J219" s="203">
        <f t="shared" ca="1" si="8"/>
        <v>30480616.472938612</v>
      </c>
      <c r="K219" s="156">
        <f t="shared" ca="1" si="11"/>
        <v>7372260.0150895789</v>
      </c>
    </row>
    <row r="220" spans="1:11">
      <c r="A220" s="131" t="str">
        <f t="shared" si="10"/>
        <v>Q4 2031</v>
      </c>
      <c r="B220" s="20">
        <v>2031</v>
      </c>
      <c r="C220" s="20">
        <v>4</v>
      </c>
      <c r="E220" s="2">
        <f t="shared" ca="1" si="9"/>
        <v>136.97620968848199</v>
      </c>
      <c r="F220" s="2">
        <f t="shared" ca="1" si="9"/>
        <v>108.95606147529084</v>
      </c>
      <c r="G220" s="2">
        <f t="shared" ca="1" si="9"/>
        <v>20.423295633358375</v>
      </c>
      <c r="H220" s="155">
        <f ca="1">SUMPRODUCT((Monthly_prices_forcast_variat!$A$14:$A$181=Monthly_prices_forcast_variat!$A225)*(I$9:I$176))/SUMPRODUCT((Monthly_prices_forcast_variat!$A$14:$A$181=Monthly_prices_forcast_variat!$A225)*1)</f>
        <v>121.86586200691892</v>
      </c>
      <c r="I220" s="155">
        <f t="shared" ca="1" si="7"/>
        <v>22849849.126297295</v>
      </c>
      <c r="J220" s="203">
        <f t="shared" ca="1" si="8"/>
        <v>25683039.316590372</v>
      </c>
      <c r="K220" s="156">
        <f t="shared" ca="1" si="11"/>
        <v>2833190.1902930774</v>
      </c>
    </row>
    <row r="221" spans="1:11">
      <c r="A221" s="131" t="str">
        <f t="shared" si="10"/>
        <v>Q1 2032</v>
      </c>
      <c r="B221" s="20">
        <v>2032</v>
      </c>
      <c r="C221" s="20">
        <v>1</v>
      </c>
      <c r="E221" s="2">
        <f t="shared" ref="E221:G236" ca="1" si="12">SUMPRODUCT(($A$9:$A$176=$A221)*(E$9:E$176))/SUMPRODUCT(($A$9:$A$176=$A221)*1)</f>
        <v>147.51209706569259</v>
      </c>
      <c r="F221" s="2">
        <f t="shared" ca="1" si="12"/>
        <v>109.8798130681995</v>
      </c>
      <c r="G221" s="2">
        <f t="shared" ca="1" si="12"/>
        <v>22.444165386911237</v>
      </c>
      <c r="H221" s="155">
        <f ca="1">SUMPRODUCT((Monthly_prices_forcast_variat!$A$14:$A$181=Monthly_prices_forcast_variat!$A226)*(I$9:I$176))/SUMPRODUCT((Monthly_prices_forcast_variat!$A$14:$A$181=Monthly_prices_forcast_variat!$A226)*1)</f>
        <v>124.66256143794048</v>
      </c>
      <c r="I221" s="155">
        <f t="shared" ca="1" si="7"/>
        <v>23374230.26961384</v>
      </c>
      <c r="J221" s="203">
        <f t="shared" ca="1" si="8"/>
        <v>27658518.199817359</v>
      </c>
      <c r="K221" s="156">
        <f t="shared" ca="1" si="11"/>
        <v>4284287.9302035198</v>
      </c>
    </row>
    <row r="222" spans="1:11">
      <c r="A222" s="131" t="str">
        <f t="shared" si="10"/>
        <v>Q2 2032</v>
      </c>
      <c r="B222" s="20">
        <v>2032</v>
      </c>
      <c r="C222" s="20">
        <v>2</v>
      </c>
      <c r="E222" s="2">
        <f t="shared" ca="1" si="12"/>
        <v>145.02200043611907</v>
      </c>
      <c r="F222" s="2">
        <f t="shared" ca="1" si="12"/>
        <v>112.82221957238085</v>
      </c>
      <c r="G222" s="2">
        <f t="shared" ca="1" si="12"/>
        <v>18.892210905322305</v>
      </c>
      <c r="H222" s="155">
        <f ca="1">SUMPRODUCT((Monthly_prices_forcast_variat!$A$14:$A$181=Monthly_prices_forcast_variat!$A227)*(I$9:I$176))/SUMPRODUCT((Monthly_prices_forcast_variat!$A$14:$A$181=Monthly_prices_forcast_variat!$A227)*1)</f>
        <v>125.59274278243957</v>
      </c>
      <c r="I222" s="155">
        <f t="shared" ca="1" si="7"/>
        <v>23548639.271707419</v>
      </c>
      <c r="J222" s="203">
        <f t="shared" ca="1" si="8"/>
        <v>27191625.081772327</v>
      </c>
      <c r="K222" s="156">
        <f t="shared" ca="1" si="11"/>
        <v>3642985.8100649081</v>
      </c>
    </row>
    <row r="223" spans="1:11">
      <c r="A223" s="131" t="str">
        <f t="shared" si="10"/>
        <v>Q3 2032</v>
      </c>
      <c r="B223" s="20">
        <v>2032</v>
      </c>
      <c r="C223" s="20">
        <v>3</v>
      </c>
      <c r="E223" s="2">
        <f t="shared" ca="1" si="12"/>
        <v>147.98826354719904</v>
      </c>
      <c r="F223" s="2">
        <f t="shared" ca="1" si="12"/>
        <v>105.72131123754481</v>
      </c>
      <c r="G223" s="2">
        <f t="shared" ca="1" si="12"/>
        <v>21.982321618132058</v>
      </c>
      <c r="H223" s="155">
        <f ca="1">SUMPRODUCT((Monthly_prices_forcast_variat!$A$14:$A$181=Monthly_prices_forcast_variat!$A228)*(I$9:I$176))/SUMPRODUCT((Monthly_prices_forcast_variat!$A$14:$A$181=Monthly_prices_forcast_variat!$A228)*1)</f>
        <v>122.89103237624029</v>
      </c>
      <c r="I223" s="155">
        <f t="shared" ca="1" si="7"/>
        <v>23042068.570545055</v>
      </c>
      <c r="J223" s="203">
        <f t="shared" ca="1" si="8"/>
        <v>27747799.415099818</v>
      </c>
      <c r="K223" s="156">
        <f t="shared" ca="1" si="11"/>
        <v>4705730.8445547633</v>
      </c>
    </row>
    <row r="224" spans="1:11">
      <c r="A224" s="131" t="str">
        <f t="shared" si="10"/>
        <v>Q4 2032</v>
      </c>
      <c r="B224" s="20">
        <v>2032</v>
      </c>
      <c r="C224" s="20">
        <v>4</v>
      </c>
      <c r="E224" s="2">
        <f t="shared" ca="1" si="12"/>
        <v>138.8697167691347</v>
      </c>
      <c r="F224" s="2">
        <f t="shared" ca="1" si="12"/>
        <v>105.46456193787792</v>
      </c>
      <c r="G224" s="2">
        <f t="shared" ca="1" si="12"/>
        <v>21.703064206489717</v>
      </c>
      <c r="H224" s="155">
        <f ca="1">SUMPRODUCT((Monthly_prices_forcast_variat!$A$14:$A$181=Monthly_prices_forcast_variat!$A229)*(I$9:I$176))/SUMPRODUCT((Monthly_prices_forcast_variat!$A$14:$A$181=Monthly_prices_forcast_variat!$A229)*1)</f>
        <v>122.76075756334764</v>
      </c>
      <c r="I224" s="155">
        <f t="shared" ca="1" si="7"/>
        <v>23017642.043127682</v>
      </c>
      <c r="J224" s="203">
        <f t="shared" ca="1" si="8"/>
        <v>26038071.894212756</v>
      </c>
      <c r="K224" s="156">
        <f t="shared" ca="1" si="11"/>
        <v>3020429.8510850742</v>
      </c>
    </row>
    <row r="225" spans="1:11">
      <c r="A225" s="131" t="str">
        <f t="shared" si="10"/>
        <v>Q1 2033</v>
      </c>
      <c r="B225" s="20">
        <v>2033</v>
      </c>
      <c r="C225" s="20">
        <v>1</v>
      </c>
      <c r="E225" s="2">
        <f t="shared" ca="1" si="12"/>
        <v>123.29712001179507</v>
      </c>
      <c r="F225" s="2">
        <f t="shared" ca="1" si="12"/>
        <v>108.70782146822955</v>
      </c>
      <c r="G225" s="2">
        <f t="shared" ca="1" si="12"/>
        <v>26.891651443240516</v>
      </c>
      <c r="H225" s="155">
        <f ca="1">SUMPRODUCT((Monthly_prices_forcast_variat!$A$14:$A$181=Monthly_prices_forcast_variat!$A230)*(I$9:I$176))/SUMPRODUCT((Monthly_prices_forcast_variat!$A$14:$A$181=Monthly_prices_forcast_variat!$A230)*1)</f>
        <v>126.92207497961597</v>
      </c>
      <c r="I225" s="155">
        <f t="shared" ca="1" si="7"/>
        <v>23797889.058677994</v>
      </c>
      <c r="J225" s="203">
        <f t="shared" ca="1" si="8"/>
        <v>23118210.002211574</v>
      </c>
      <c r="K225" s="156">
        <f t="shared" ca="1" si="11"/>
        <v>-679679.05646641925</v>
      </c>
    </row>
    <row r="226" spans="1:11">
      <c r="A226" s="131" t="str">
        <f t="shared" si="10"/>
        <v>Q2 2033</v>
      </c>
      <c r="B226" s="20">
        <v>2033</v>
      </c>
      <c r="C226" s="20">
        <v>2</v>
      </c>
      <c r="E226" s="2">
        <f t="shared" ca="1" si="12"/>
        <v>150.68849552462999</v>
      </c>
      <c r="F226" s="2">
        <f t="shared" ca="1" si="12"/>
        <v>111.0295084189388</v>
      </c>
      <c r="G226" s="2">
        <f t="shared" ca="1" si="12"/>
        <v>24.459009022196359</v>
      </c>
      <c r="H226" s="155">
        <f ca="1">SUMPRODUCT((Monthly_prices_forcast_variat!$A$14:$A$181=Monthly_prices_forcast_variat!$A231)*(I$9:I$176))/SUMPRODUCT((Monthly_prices_forcast_variat!$A$14:$A$181=Monthly_prices_forcast_variat!$A231)*1)</f>
        <v>127.72510775049379</v>
      </c>
      <c r="I226" s="155">
        <f t="shared" ca="1" si="7"/>
        <v>23948457.703217585</v>
      </c>
      <c r="J226" s="203">
        <f t="shared" ca="1" si="8"/>
        <v>28254092.910868123</v>
      </c>
      <c r="K226" s="156">
        <f t="shared" ca="1" si="11"/>
        <v>4305635.2076505385</v>
      </c>
    </row>
    <row r="227" spans="1:11">
      <c r="A227" s="131" t="str">
        <f t="shared" si="10"/>
        <v>Q3 2033</v>
      </c>
      <c r="B227" s="20">
        <v>2033</v>
      </c>
      <c r="C227" s="20">
        <v>3</v>
      </c>
      <c r="E227" s="2">
        <f t="shared" ca="1" si="12"/>
        <v>143.17629636028141</v>
      </c>
      <c r="F227" s="2">
        <f t="shared" ca="1" si="12"/>
        <v>105.01123635471527</v>
      </c>
      <c r="G227" s="2">
        <f t="shared" ca="1" si="12"/>
        <v>22.843622627441277</v>
      </c>
      <c r="H227" s="155">
        <f ca="1">SUMPRODUCT((Monthly_prices_forcast_variat!$A$14:$A$181=Monthly_prices_forcast_variat!$A232)*(I$9:I$176))/SUMPRODUCT((Monthly_prices_forcast_variat!$A$14:$A$181=Monthly_prices_forcast_variat!$A232)*1)</f>
        <v>124.95024583687143</v>
      </c>
      <c r="I227" s="155">
        <f t="shared" ca="1" si="7"/>
        <v>23428171.094413392</v>
      </c>
      <c r="J227" s="203">
        <f t="shared" ca="1" si="8"/>
        <v>26845555.567552764</v>
      </c>
      <c r="K227" s="156">
        <f t="shared" ca="1" si="11"/>
        <v>3417384.4731393717</v>
      </c>
    </row>
    <row r="228" spans="1:11">
      <c r="A228" s="131" t="str">
        <f t="shared" si="10"/>
        <v>Q4 2033</v>
      </c>
      <c r="B228" s="20">
        <v>2033</v>
      </c>
      <c r="C228" s="20">
        <v>4</v>
      </c>
      <c r="E228" s="2">
        <f t="shared" ca="1" si="12"/>
        <v>153.57014052612431</v>
      </c>
      <c r="F228" s="2">
        <f t="shared" ca="1" si="12"/>
        <v>105.83667650114644</v>
      </c>
      <c r="G228" s="2">
        <f t="shared" ca="1" si="12"/>
        <v>26.695495019903955</v>
      </c>
      <c r="H228" s="155">
        <f ca="1">SUMPRODUCT((Monthly_prices_forcast_variat!$A$14:$A$181=Monthly_prices_forcast_variat!$A233)*(I$9:I$176))/SUMPRODUCT((Monthly_prices_forcast_variat!$A$14:$A$181=Monthly_prices_forcast_variat!$A233)*1)</f>
        <v>125.64854599102847</v>
      </c>
      <c r="I228" s="155">
        <f t="shared" ca="1" si="7"/>
        <v>23559102.373317838</v>
      </c>
      <c r="J228" s="203">
        <f t="shared" ca="1" si="8"/>
        <v>28794401.348648306</v>
      </c>
      <c r="K228" s="156">
        <f t="shared" ca="1" si="11"/>
        <v>5235298.9753304683</v>
      </c>
    </row>
    <row r="229" spans="1:11">
      <c r="A229" s="131" t="str">
        <f t="shared" si="10"/>
        <v>Q1 2034</v>
      </c>
      <c r="B229" s="20">
        <v>2034</v>
      </c>
      <c r="C229" s="20">
        <v>1</v>
      </c>
      <c r="E229" s="2">
        <f t="shared" ca="1" si="12"/>
        <v>144.08774200267337</v>
      </c>
      <c r="F229" s="2">
        <f t="shared" ca="1" si="12"/>
        <v>100.76303311594353</v>
      </c>
      <c r="G229" s="2">
        <f t="shared" ca="1" si="12"/>
        <v>28.745088814108943</v>
      </c>
      <c r="H229" s="155">
        <f ca="1">SUMPRODUCT((Monthly_prices_forcast_variat!$A$14:$A$181=Monthly_prices_forcast_variat!$A234)*(I$9:I$176))/SUMPRODUCT((Monthly_prices_forcast_variat!$A$14:$A$181=Monthly_prices_forcast_variat!$A234)*1)</f>
        <v>125.93817201942686</v>
      </c>
      <c r="I229" s="155">
        <f t="shared" ca="1" si="7"/>
        <v>23613407.253642537</v>
      </c>
      <c r="J229" s="203">
        <f t="shared" ca="1" si="8"/>
        <v>27016451.625501256</v>
      </c>
      <c r="K229" s="156">
        <f t="shared" ca="1" si="11"/>
        <v>3403044.3718587197</v>
      </c>
    </row>
    <row r="230" spans="1:11">
      <c r="A230" s="131" t="str">
        <f t="shared" si="10"/>
        <v>Q2 2034</v>
      </c>
      <c r="B230" s="20">
        <v>2034</v>
      </c>
      <c r="C230" s="20">
        <v>2</v>
      </c>
      <c r="E230" s="2">
        <f t="shared" ca="1" si="12"/>
        <v>153.03197924254764</v>
      </c>
      <c r="F230" s="2">
        <f t="shared" ca="1" si="12"/>
        <v>82.647137107407374</v>
      </c>
      <c r="G230" s="2">
        <f t="shared" ca="1" si="12"/>
        <v>26.065607489872942</v>
      </c>
      <c r="H230" s="155">
        <f ca="1">SUMPRODUCT((Monthly_prices_forcast_variat!$A$14:$A$181=Monthly_prices_forcast_variat!$A235)*(I$9:I$176))/SUMPRODUCT((Monthly_prices_forcast_variat!$A$14:$A$181=Monthly_prices_forcast_variat!$A235)*1)</f>
        <v>117.36839412843115</v>
      </c>
      <c r="I230" s="155">
        <f t="shared" ca="1" si="7"/>
        <v>22006573.899080839</v>
      </c>
      <c r="J230" s="203">
        <f t="shared" ca="1" si="8"/>
        <v>28693496.107977681</v>
      </c>
      <c r="K230" s="156">
        <f t="shared" ca="1" si="11"/>
        <v>6686922.2088968419</v>
      </c>
    </row>
    <row r="231" spans="1:11">
      <c r="A231" s="131" t="str">
        <f t="shared" si="10"/>
        <v>Q3 2034</v>
      </c>
      <c r="B231" s="20">
        <v>2034</v>
      </c>
      <c r="C231" s="20">
        <v>3</v>
      </c>
      <c r="E231" s="2">
        <f t="shared" ca="1" si="12"/>
        <v>126.46151661221779</v>
      </c>
      <c r="F231" s="2">
        <f t="shared" ca="1" si="12"/>
        <v>105.34318230249441</v>
      </c>
      <c r="G231" s="2">
        <f t="shared" ca="1" si="12"/>
        <v>25.278275937154962</v>
      </c>
      <c r="H231" s="155">
        <f ca="1">SUMPRODUCT((Monthly_prices_forcast_variat!$A$14:$A$181=Monthly_prices_forcast_variat!$A236)*(I$9:I$176))/SUMPRODUCT((Monthly_prices_forcast_variat!$A$14:$A$181=Monthly_prices_forcast_variat!$A236)*1)</f>
        <v>127.72400029153721</v>
      </c>
      <c r="I231" s="155">
        <f t="shared" ca="1" si="7"/>
        <v>23948250.054663226</v>
      </c>
      <c r="J231" s="203">
        <f t="shared" ca="1" si="8"/>
        <v>23711534.364790834</v>
      </c>
      <c r="K231" s="156">
        <f t="shared" ca="1" si="11"/>
        <v>-236715.68987239152</v>
      </c>
    </row>
    <row r="232" spans="1:11">
      <c r="A232" s="131" t="str">
        <f t="shared" si="10"/>
        <v>Q4 2034</v>
      </c>
      <c r="B232" s="20">
        <v>2034</v>
      </c>
      <c r="C232" s="20">
        <v>4</v>
      </c>
      <c r="E232" s="2">
        <f t="shared" ca="1" si="12"/>
        <v>137.69027118743432</v>
      </c>
      <c r="F232" s="2">
        <f t="shared" ca="1" si="12"/>
        <v>113.98787068060081</v>
      </c>
      <c r="G232" s="2">
        <f t="shared" ca="1" si="12"/>
        <v>25.916203030304001</v>
      </c>
      <c r="H232" s="155">
        <f ca="1">SUMPRODUCT((Monthly_prices_forcast_variat!$A$14:$A$181=Monthly_prices_forcast_variat!$A237)*(I$9:I$176))/SUMPRODUCT((Monthly_prices_forcast_variat!$A$14:$A$181=Monthly_prices_forcast_variat!$A237)*1)</f>
        <v>131.75452116240868</v>
      </c>
      <c r="I232" s="155">
        <f t="shared" ca="1" si="7"/>
        <v>24703972.717951626</v>
      </c>
      <c r="J232" s="203">
        <f t="shared" ca="1" si="8"/>
        <v>25816925.847643934</v>
      </c>
      <c r="K232" s="156">
        <f t="shared" ca="1" si="11"/>
        <v>1112953.1296923086</v>
      </c>
    </row>
    <row r="233" spans="1:11">
      <c r="A233" s="131" t="str">
        <f t="shared" si="10"/>
        <v>Q1 2035</v>
      </c>
      <c r="B233" s="20">
        <v>2035</v>
      </c>
      <c r="C233" s="20">
        <v>1</v>
      </c>
      <c r="E233" s="2">
        <f t="shared" ca="1" si="12"/>
        <v>133.62267503182034</v>
      </c>
      <c r="F233" s="2">
        <f t="shared" ca="1" si="12"/>
        <v>98.694242263663554</v>
      </c>
      <c r="G233" s="2">
        <f t="shared" ca="1" si="12"/>
        <v>17.150709481173958</v>
      </c>
      <c r="H233" s="155">
        <f ca="1">SUMPRODUCT((Monthly_prices_forcast_variat!$A$14:$A$181=Monthly_prices_forcast_variat!$A238)*(I$9:I$176))/SUMPRODUCT((Monthly_prices_forcast_variat!$A$14:$A$181=Monthly_prices_forcast_variat!$A238)*1)</f>
        <v>126.26831912510931</v>
      </c>
      <c r="I233" s="155">
        <f t="shared" ca="1" si="7"/>
        <v>23675309.835957997</v>
      </c>
      <c r="J233" s="203">
        <f t="shared" ca="1" si="8"/>
        <v>25054251.568466313</v>
      </c>
      <c r="K233" s="156">
        <f t="shared" ca="1" si="11"/>
        <v>1378941.7325083166</v>
      </c>
    </row>
    <row r="234" spans="1:11">
      <c r="A234" s="131" t="str">
        <f t="shared" si="10"/>
        <v>Q2 2035</v>
      </c>
      <c r="B234" s="20">
        <v>2035</v>
      </c>
      <c r="C234" s="20">
        <v>2</v>
      </c>
      <c r="E234" s="2">
        <f t="shared" ca="1" si="12"/>
        <v>151.7399249454954</v>
      </c>
      <c r="F234" s="2">
        <f t="shared" ca="1" si="12"/>
        <v>117.23946226151939</v>
      </c>
      <c r="G234" s="2">
        <f t="shared" ca="1" si="12"/>
        <v>20.285256832325292</v>
      </c>
      <c r="H234" s="155">
        <f ca="1">SUMPRODUCT((Monthly_prices_forcast_variat!$A$14:$A$181=Monthly_prices_forcast_variat!$A239)*(I$9:I$176))/SUMPRODUCT((Monthly_prices_forcast_variat!$A$14:$A$181=Monthly_prices_forcast_variat!$A239)*1)</f>
        <v>135.51761448891423</v>
      </c>
      <c r="I234" s="155">
        <f t="shared" ca="1" si="7"/>
        <v>25409552.716671418</v>
      </c>
      <c r="J234" s="203">
        <f t="shared" ca="1" si="8"/>
        <v>28451235.927280389</v>
      </c>
      <c r="K234" s="156">
        <f t="shared" ca="1" si="11"/>
        <v>3041683.2106089704</v>
      </c>
    </row>
    <row r="235" spans="1:11">
      <c r="A235" s="131" t="str">
        <f t="shared" si="10"/>
        <v>Q3 2035</v>
      </c>
      <c r="B235" s="20">
        <v>2035</v>
      </c>
      <c r="C235" s="20">
        <v>3</v>
      </c>
      <c r="E235" s="2">
        <f t="shared" ca="1" si="12"/>
        <v>151.70559900805469</v>
      </c>
      <c r="F235" s="2">
        <f t="shared" ca="1" si="12"/>
        <v>122.13583128425228</v>
      </c>
      <c r="G235" s="2">
        <f t="shared" ca="1" si="12"/>
        <v>19.745284493355626</v>
      </c>
      <c r="H235" s="155">
        <f ca="1">SUMPRODUCT((Monthly_prices_forcast_variat!$A$14:$A$181=Monthly_prices_forcast_variat!$A240)*(I$9:I$176))/SUMPRODUCT((Monthly_prices_forcast_variat!$A$14:$A$181=Monthly_prices_forcast_variat!$A240)*1)</f>
        <v>137.82769124094543</v>
      </c>
      <c r="I235" s="155">
        <f t="shared" ca="1" si="7"/>
        <v>25842692.107677266</v>
      </c>
      <c r="J235" s="203">
        <f t="shared" ca="1" si="8"/>
        <v>28444799.814010255</v>
      </c>
      <c r="K235" s="156">
        <f t="shared" ca="1" si="11"/>
        <v>2602107.706332989</v>
      </c>
    </row>
    <row r="236" spans="1:11">
      <c r="A236" s="131" t="str">
        <f t="shared" si="10"/>
        <v>Q4 2035</v>
      </c>
      <c r="B236" s="20">
        <v>2035</v>
      </c>
      <c r="C236" s="20">
        <v>4</v>
      </c>
      <c r="E236" s="2">
        <f t="shared" ca="1" si="12"/>
        <v>166.58487261611378</v>
      </c>
      <c r="F236" s="2">
        <f t="shared" ca="1" si="12"/>
        <v>105.74060353236911</v>
      </c>
      <c r="G236" s="2">
        <f t="shared" ca="1" si="12"/>
        <v>18.018020675576707</v>
      </c>
      <c r="H236" s="155">
        <f ca="1">SUMPRODUCT((Monthly_prices_forcast_variat!$A$14:$A$181=Monthly_prices_forcast_variat!$A241)*(I$9:I$176))/SUMPRODUCT((Monthly_prices_forcast_variat!$A$14:$A$181=Monthly_prices_forcast_variat!$A241)*1)</f>
        <v>129.75141056820462</v>
      </c>
      <c r="I236" s="155">
        <f t="shared" ca="1" si="7"/>
        <v>24328389.481538367</v>
      </c>
      <c r="J236" s="203">
        <f t="shared" ca="1" si="8"/>
        <v>31234663.615521334</v>
      </c>
      <c r="K236" s="156">
        <f t="shared" ca="1" si="11"/>
        <v>6906274.1339829676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710AA-EE9A-455B-9E4A-7B72CACBA057}">
  <dimension ref="A1:FM3"/>
  <sheetViews>
    <sheetView tabSelected="1" workbookViewId="0">
      <selection activeCell="A2" sqref="A2"/>
    </sheetView>
  </sheetViews>
  <sheetFormatPr baseColWidth="10" defaultRowHeight="14.5"/>
  <sheetData>
    <row r="1" spans="1:169">
      <c r="A1" t="s">
        <v>91</v>
      </c>
    </row>
    <row r="2" spans="1:169" s="124" customFormat="1">
      <c r="A2" s="124" t="s">
        <v>29</v>
      </c>
      <c r="B2" s="124">
        <v>235.333333333333</v>
      </c>
      <c r="C2" s="124">
        <v>236.333333333333</v>
      </c>
      <c r="D2" s="124">
        <v>247.9</v>
      </c>
      <c r="E2" s="124">
        <v>258.33333333333297</v>
      </c>
      <c r="F2" s="124">
        <v>259</v>
      </c>
      <c r="G2" s="124">
        <v>261</v>
      </c>
      <c r="H2" s="124">
        <v>261.66666666666703</v>
      </c>
      <c r="I2" s="124">
        <v>261.66666666666703</v>
      </c>
      <c r="J2" s="124">
        <v>261.53333333333302</v>
      </c>
      <c r="K2" s="124">
        <v>245.083333333333</v>
      </c>
      <c r="L2" s="124">
        <v>200.75</v>
      </c>
      <c r="M2" s="124">
        <v>118.6</v>
      </c>
      <c r="N2" s="124">
        <v>159.44881889763801</v>
      </c>
      <c r="O2" s="124">
        <v>144.38976377952801</v>
      </c>
      <c r="P2" s="124">
        <v>96.732283464566905</v>
      </c>
      <c r="Q2" s="124">
        <v>90.354330708661394</v>
      </c>
      <c r="R2" s="124">
        <v>98.326771653543304</v>
      </c>
      <c r="S2" s="124">
        <v>91.594488188976399</v>
      </c>
      <c r="T2" s="124">
        <v>83.267716535433095</v>
      </c>
      <c r="U2" s="124">
        <v>90</v>
      </c>
      <c r="V2" s="124">
        <v>90</v>
      </c>
      <c r="W2" s="124">
        <v>100</v>
      </c>
      <c r="X2" s="124">
        <v>100</v>
      </c>
      <c r="Y2" s="124">
        <v>95</v>
      </c>
      <c r="Z2" s="124">
        <v>83.5</v>
      </c>
      <c r="AA2" s="124">
        <v>80</v>
      </c>
      <c r="AB2" s="124">
        <v>81.5</v>
      </c>
      <c r="AC2" s="124">
        <v>105</v>
      </c>
      <c r="AD2" s="124">
        <v>120</v>
      </c>
      <c r="AE2" s="124">
        <v>122.5</v>
      </c>
      <c r="AF2" s="124">
        <v>125</v>
      </c>
      <c r="AG2" s="124">
        <v>125</v>
      </c>
      <c r="AH2" s="124">
        <v>127.5</v>
      </c>
      <c r="AI2" s="124">
        <v>138</v>
      </c>
      <c r="AJ2" s="124">
        <v>150</v>
      </c>
      <c r="AK2" s="124">
        <v>150</v>
      </c>
      <c r="AL2" s="124">
        <v>150</v>
      </c>
      <c r="AM2" s="124">
        <v>150</v>
      </c>
      <c r="AN2" s="124">
        <v>117.5</v>
      </c>
      <c r="AO2" s="124">
        <v>121.25</v>
      </c>
      <c r="AP2" s="124">
        <v>153</v>
      </c>
      <c r="AQ2" s="124">
        <v>160</v>
      </c>
      <c r="AR2" s="124">
        <v>170</v>
      </c>
      <c r="AS2" s="124">
        <v>165</v>
      </c>
      <c r="AT2" s="124">
        <v>130</v>
      </c>
      <c r="AU2" s="124">
        <v>130</v>
      </c>
      <c r="AV2" s="124">
        <v>132.5</v>
      </c>
      <c r="AW2" s="124">
        <v>136</v>
      </c>
      <c r="AX2" s="124">
        <v>112.66089874549657</v>
      </c>
      <c r="AY2" s="124">
        <v>149.18300346289504</v>
      </c>
      <c r="AZ2" s="124">
        <v>115.21824231685403</v>
      </c>
      <c r="BA2" s="124">
        <v>153.05706553887825</v>
      </c>
      <c r="BB2" s="124">
        <v>135.96613690278468</v>
      </c>
      <c r="BC2" s="124">
        <v>142.51017623807562</v>
      </c>
      <c r="BD2" s="124">
        <v>127.94687651417169</v>
      </c>
      <c r="BE2" s="124">
        <v>150.01425643604668</v>
      </c>
      <c r="BF2" s="124">
        <v>151.12809739789137</v>
      </c>
      <c r="BG2" s="124">
        <v>155.36753207377794</v>
      </c>
      <c r="BH2" s="124">
        <v>146.29158814300126</v>
      </c>
      <c r="BI2" s="124">
        <v>112.26970445981902</v>
      </c>
      <c r="BJ2" s="124">
        <v>134.58823443765471</v>
      </c>
      <c r="BK2" s="124">
        <v>151.12789860330147</v>
      </c>
      <c r="BL2" s="124">
        <v>113.2757584951863</v>
      </c>
      <c r="BM2" s="124">
        <v>113.80780486124411</v>
      </c>
      <c r="BN2" s="124">
        <v>122.50997369977308</v>
      </c>
      <c r="BO2" s="124">
        <v>135.94677877950843</v>
      </c>
      <c r="BP2" s="124">
        <v>138.8877255390172</v>
      </c>
      <c r="BQ2" s="124">
        <v>134.3972430860801</v>
      </c>
      <c r="BR2" s="124">
        <v>109.48214917682418</v>
      </c>
      <c r="BS2" s="124">
        <v>152.44184986770466</v>
      </c>
      <c r="BT2" s="124">
        <v>143.69242274443954</v>
      </c>
      <c r="BU2" s="124">
        <v>130.20108261298952</v>
      </c>
      <c r="BV2" s="124">
        <v>90.619661771622006</v>
      </c>
      <c r="BW2" s="124">
        <v>128.29989118375482</v>
      </c>
      <c r="BX2" s="124">
        <v>96.144306133552632</v>
      </c>
      <c r="BY2" s="124">
        <v>114.46187728066106</v>
      </c>
      <c r="BZ2" s="124">
        <v>112.77106329073179</v>
      </c>
      <c r="CA2" s="124">
        <v>120.1979861571871</v>
      </c>
      <c r="CB2" s="124">
        <v>105.48155575597049</v>
      </c>
      <c r="CC2" s="124">
        <v>117.36175377479228</v>
      </c>
      <c r="CD2" s="124">
        <v>93.054901224584285</v>
      </c>
      <c r="CE2" s="124">
        <v>92.020230477079991</v>
      </c>
      <c r="CF2" s="124">
        <v>117.64564083688349</v>
      </c>
      <c r="CG2" s="124">
        <v>110.02742540372145</v>
      </c>
      <c r="CH2" s="124">
        <v>118.72129122518346</v>
      </c>
      <c r="CI2" s="124">
        <v>103.36135093024166</v>
      </c>
      <c r="CJ2" s="124">
        <v>106.94895619252925</v>
      </c>
      <c r="CK2" s="124">
        <v>85.711442818741304</v>
      </c>
      <c r="CL2" s="124">
        <v>120.92057174142347</v>
      </c>
      <c r="CM2" s="124">
        <v>85.836586675954351</v>
      </c>
      <c r="CN2" s="124">
        <v>90.776198131284318</v>
      </c>
      <c r="CO2" s="124">
        <v>93.930159414396911</v>
      </c>
      <c r="CP2" s="124">
        <v>101.60569989176928</v>
      </c>
      <c r="CQ2" s="124">
        <v>86.365287385944924</v>
      </c>
      <c r="CR2" s="124">
        <v>85.022189826872065</v>
      </c>
      <c r="CS2" s="124">
        <v>105.00880120127287</v>
      </c>
      <c r="CT2" s="124">
        <v>122.79595960026066</v>
      </c>
      <c r="CU2" s="124">
        <v>150.63883144978413</v>
      </c>
      <c r="CV2" s="124">
        <v>104.85009302634981</v>
      </c>
      <c r="CW2" s="124">
        <v>115.13861418026667</v>
      </c>
      <c r="CX2" s="124">
        <v>117.46563353809481</v>
      </c>
      <c r="CY2" s="124">
        <v>146.57344446218588</v>
      </c>
      <c r="CZ2" s="124">
        <v>130.20219085724378</v>
      </c>
      <c r="DA2" s="124">
        <v>151.90067332120981</v>
      </c>
      <c r="DB2" s="124">
        <v>134.40538531132535</v>
      </c>
      <c r="DC2" s="124">
        <v>137.48337244720707</v>
      </c>
      <c r="DD2" s="124">
        <v>127.23432570606636</v>
      </c>
      <c r="DE2" s="124">
        <v>136.80874551705961</v>
      </c>
      <c r="DF2" s="124">
        <v>100.88767869228762</v>
      </c>
      <c r="DG2" s="124">
        <v>124.46666656060432</v>
      </c>
      <c r="DH2" s="124">
        <v>102.39499698414454</v>
      </c>
      <c r="DI2" s="124">
        <v>139.08475185047556</v>
      </c>
      <c r="DJ2" s="124">
        <v>134.89993076014025</v>
      </c>
      <c r="DK2" s="124">
        <v>104.00877691811371</v>
      </c>
      <c r="DL2" s="124">
        <v>111.6977732754666</v>
      </c>
      <c r="DM2" s="124">
        <v>141.52602246262364</v>
      </c>
      <c r="DN2" s="124">
        <v>139.57690692053467</v>
      </c>
      <c r="DO2" s="124">
        <v>129.87023525740906</v>
      </c>
      <c r="DP2" s="124">
        <v>101.91168458594613</v>
      </c>
      <c r="DQ2" s="124">
        <v>131.14236205087451</v>
      </c>
      <c r="DR2" s="124">
        <v>155.49425750572959</v>
      </c>
      <c r="DS2" s="124">
        <v>127.44575687461081</v>
      </c>
      <c r="DT2" s="124">
        <v>143.97921737399528</v>
      </c>
      <c r="DU2" s="124">
        <v>141.45718466450688</v>
      </c>
      <c r="DV2" s="124">
        <v>157.02347276619247</v>
      </c>
      <c r="DW2" s="124">
        <v>127.9801591793409</v>
      </c>
      <c r="DX2" s="124">
        <v>151.29545645536038</v>
      </c>
      <c r="DY2" s="124">
        <v>113.88692452272699</v>
      </c>
      <c r="DZ2" s="124">
        <v>153.82163365256912</v>
      </c>
      <c r="EA2" s="124">
        <v>113.00821982836986</v>
      </c>
      <c r="EB2" s="124">
        <v>107.09254111816985</v>
      </c>
      <c r="EC2" s="124">
        <v>110.83023150929264</v>
      </c>
      <c r="ED2" s="124">
        <v>130.982209249851</v>
      </c>
      <c r="EE2" s="124">
        <v>142.95362600129152</v>
      </c>
      <c r="EF2" s="124">
        <v>100.73305636384612</v>
      </c>
      <c r="EG2" s="124">
        <v>128.80386614782634</v>
      </c>
      <c r="EH2" s="124">
        <v>107.79872861920718</v>
      </c>
      <c r="EI2" s="124">
        <v>123.73959049036444</v>
      </c>
      <c r="EJ2" s="124">
        <v>128.60324786227562</v>
      </c>
      <c r="EK2" s="124">
        <v>135.2040943593982</v>
      </c>
      <c r="EL2" s="124">
        <v>142.59120233813323</v>
      </c>
      <c r="EM2" s="124">
        <v>127.54518604583991</v>
      </c>
      <c r="EN2" s="124">
        <v>134.35980827826546</v>
      </c>
      <c r="EO2" s="124">
        <v>117.90888396809262</v>
      </c>
      <c r="EP2" s="124">
        <v>110.08493763866649</v>
      </c>
      <c r="EQ2" s="124">
        <v>103.20037546813182</v>
      </c>
      <c r="ER2" s="124">
        <v>109.7010032646168</v>
      </c>
      <c r="ES2" s="124">
        <v>123.907047862968</v>
      </c>
      <c r="ET2" s="124">
        <v>112.81478188707931</v>
      </c>
      <c r="EU2" s="124">
        <v>106.16002119655643</v>
      </c>
      <c r="EV2" s="124">
        <v>124.90470498387634</v>
      </c>
      <c r="EW2" s="124">
        <v>103.44846148504907</v>
      </c>
      <c r="EX2" s="124">
        <v>137.53577111193246</v>
      </c>
      <c r="EY2" s="124">
        <v>97.607193236509431</v>
      </c>
      <c r="EZ2" s="124">
        <v>120.9125871917917</v>
      </c>
      <c r="FA2" s="124">
        <v>98.275132597880656</v>
      </c>
      <c r="FB2" s="124">
        <v>131.56184117851348</v>
      </c>
      <c r="FC2" s="124">
        <v>108.79427763378858</v>
      </c>
      <c r="FD2" s="124">
        <v>121.40097320107276</v>
      </c>
      <c r="FE2" s="124">
        <v>118.21651459119241</v>
      </c>
      <c r="FF2" s="124">
        <v>134.21202328758392</v>
      </c>
      <c r="FG2" s="124">
        <v>117.55829396251919</v>
      </c>
      <c r="FH2" s="124">
        <v>132.44628387750049</v>
      </c>
      <c r="FI2" s="124">
        <v>142.93632401727064</v>
      </c>
      <c r="FJ2" s="124">
        <v>151.61203900102927</v>
      </c>
      <c r="FK2" s="124">
        <v>123.06253577334076</v>
      </c>
      <c r="FL2" s="124">
        <v>103.75775571188463</v>
      </c>
      <c r="FM2" s="124">
        <v>151.36488385986382</v>
      </c>
    </row>
    <row r="3" spans="1:169">
      <c r="A3" s="124" t="s">
        <v>272</v>
      </c>
      <c r="B3" s="124">
        <v>143.80000000000001</v>
      </c>
      <c r="C3" s="124">
        <v>143.84</v>
      </c>
      <c r="D3" s="124">
        <v>143.95999999999998</v>
      </c>
      <c r="E3" s="124">
        <v>144</v>
      </c>
      <c r="F3" s="124">
        <v>144</v>
      </c>
      <c r="G3" s="124">
        <v>143.512</v>
      </c>
      <c r="H3" s="124">
        <v>137.905</v>
      </c>
      <c r="I3" s="124">
        <v>124.44499999999999</v>
      </c>
      <c r="J3" s="124">
        <v>99.8</v>
      </c>
      <c r="K3" s="124">
        <v>92.77</v>
      </c>
      <c r="L3" s="124">
        <v>90.02</v>
      </c>
      <c r="M3" s="124">
        <v>89.182000000000002</v>
      </c>
      <c r="N3" s="124">
        <v>88.76</v>
      </c>
      <c r="O3" s="124">
        <v>86.98</v>
      </c>
      <c r="P3" s="124">
        <v>81.968000000000004</v>
      </c>
      <c r="Q3" s="124">
        <v>81.44</v>
      </c>
      <c r="R3" s="124">
        <v>82.34</v>
      </c>
      <c r="S3" s="124">
        <v>81.900000000000006</v>
      </c>
      <c r="T3" s="124">
        <v>81.28</v>
      </c>
      <c r="U3" s="124">
        <v>82.872</v>
      </c>
      <c r="V3" s="124">
        <v>92.18</v>
      </c>
      <c r="W3" s="124">
        <v>98.834999999999994</v>
      </c>
      <c r="X3" s="124">
        <v>95.68</v>
      </c>
      <c r="Y3" s="124">
        <v>92.76</v>
      </c>
      <c r="Z3" s="124">
        <v>90.73</v>
      </c>
      <c r="AA3" s="124">
        <v>90.944000000000003</v>
      </c>
      <c r="AB3" s="124">
        <v>93.66</v>
      </c>
      <c r="AC3" s="124">
        <v>96.43</v>
      </c>
      <c r="AD3" s="124">
        <v>99.94</v>
      </c>
      <c r="AE3" s="124">
        <v>100.78</v>
      </c>
      <c r="AF3" s="124">
        <v>102.2</v>
      </c>
      <c r="AG3" s="124">
        <v>103.4</v>
      </c>
      <c r="AH3" s="124">
        <v>103.62</v>
      </c>
      <c r="AI3" s="124">
        <v>108.72</v>
      </c>
      <c r="AJ3" s="124">
        <v>109.6</v>
      </c>
      <c r="AK3" s="124">
        <v>109.28</v>
      </c>
      <c r="AL3" s="124">
        <v>112.53999999999999</v>
      </c>
      <c r="AM3" s="124">
        <v>110.625</v>
      </c>
      <c r="AN3" s="124">
        <v>98.885000000000005</v>
      </c>
      <c r="AO3" s="124">
        <v>106.31</v>
      </c>
      <c r="AP3" s="124">
        <v>111.32</v>
      </c>
      <c r="AQ3" s="124">
        <v>117.27500000000001</v>
      </c>
      <c r="AR3" s="124">
        <v>115.08</v>
      </c>
      <c r="AS3" s="124">
        <v>112.755</v>
      </c>
      <c r="AT3" s="124">
        <v>101.73</v>
      </c>
      <c r="AU3" s="124">
        <v>101.876</v>
      </c>
      <c r="AV3" s="124">
        <v>107.205</v>
      </c>
      <c r="AW3" s="124">
        <v>109.68</v>
      </c>
      <c r="AX3" s="124">
        <v>118.3871443114858</v>
      </c>
      <c r="AY3" s="124">
        <v>111.53906742572298</v>
      </c>
      <c r="AZ3" s="124">
        <v>114.1310886786531</v>
      </c>
      <c r="BA3" s="124">
        <v>118.27458147623162</v>
      </c>
      <c r="BB3" s="124">
        <v>113.80157750755802</v>
      </c>
      <c r="BC3" s="124">
        <v>113.03589624769182</v>
      </c>
      <c r="BD3" s="124">
        <v>110.80408765167726</v>
      </c>
      <c r="BE3" s="124">
        <v>114.39336169189734</v>
      </c>
      <c r="BF3" s="124">
        <v>112.96995389867192</v>
      </c>
      <c r="BG3" s="124">
        <v>106.63632878564054</v>
      </c>
      <c r="BH3" s="124">
        <v>117.51062220670644</v>
      </c>
      <c r="BI3" s="124">
        <v>118.94887968275088</v>
      </c>
      <c r="BJ3" s="124">
        <v>114.67066928070463</v>
      </c>
      <c r="BK3" s="124">
        <v>112.56207609836611</v>
      </c>
      <c r="BL3" s="124">
        <v>113.76788922902918</v>
      </c>
      <c r="BM3" s="124">
        <v>108.18762629407021</v>
      </c>
      <c r="BN3" s="124">
        <v>109.44526081081898</v>
      </c>
      <c r="BO3" s="124">
        <v>115.05731237578797</v>
      </c>
      <c r="BP3" s="124">
        <v>115.85026962231171</v>
      </c>
      <c r="BQ3" s="124">
        <v>116.10441744268752</v>
      </c>
      <c r="BR3" s="124">
        <v>112.63011510050923</v>
      </c>
      <c r="BS3" s="124">
        <v>115.52470480998377</v>
      </c>
      <c r="BT3" s="124">
        <v>106.79589150448379</v>
      </c>
      <c r="BU3" s="124">
        <v>112.22134974053907</v>
      </c>
      <c r="BV3" s="124">
        <v>101.46229684062681</v>
      </c>
      <c r="BW3" s="124">
        <v>109.73224093345436</v>
      </c>
      <c r="BX3" s="124">
        <v>106.71406724966768</v>
      </c>
      <c r="BY3" s="124">
        <v>103.62898096965131</v>
      </c>
      <c r="BZ3" s="124">
        <v>109.89535654134649</v>
      </c>
      <c r="CA3" s="124">
        <v>105.60752763528686</v>
      </c>
      <c r="CB3" s="124">
        <v>106.29725223392384</v>
      </c>
      <c r="CC3" s="124">
        <v>104.50775596880462</v>
      </c>
      <c r="CD3" s="124">
        <v>103.51430227616808</v>
      </c>
      <c r="CE3" s="124">
        <v>103.26070547730038</v>
      </c>
      <c r="CF3" s="124">
        <v>106.56277381886936</v>
      </c>
      <c r="CG3" s="124">
        <v>107.02751357232167</v>
      </c>
      <c r="CH3" s="124">
        <v>99.007562898030983</v>
      </c>
      <c r="CI3" s="124">
        <v>104.609921312789</v>
      </c>
      <c r="CJ3" s="124">
        <v>98.868526334437263</v>
      </c>
      <c r="CK3" s="124">
        <v>107.11856768924468</v>
      </c>
      <c r="CL3" s="124">
        <v>106.39294122619614</v>
      </c>
      <c r="CM3" s="124">
        <v>102.04414753816818</v>
      </c>
      <c r="CN3" s="124">
        <v>99.705980027487072</v>
      </c>
      <c r="CO3" s="124">
        <v>106.20821151051658</v>
      </c>
      <c r="CP3" s="124">
        <v>102.54337898148722</v>
      </c>
      <c r="CQ3" s="124">
        <v>98.808660512227192</v>
      </c>
      <c r="CR3" s="124">
        <v>101.11548988353402</v>
      </c>
      <c r="CS3" s="124">
        <v>98.800178625034448</v>
      </c>
      <c r="CT3" s="124">
        <v>109.91292287456218</v>
      </c>
      <c r="CU3" s="124">
        <v>112.6639198966835</v>
      </c>
      <c r="CV3" s="124">
        <v>113.26556292280623</v>
      </c>
      <c r="CW3" s="124">
        <v>104.54155456185286</v>
      </c>
      <c r="CX3" s="124">
        <v>115.78825892092249</v>
      </c>
      <c r="CY3" s="124">
        <v>111.41302649407379</v>
      </c>
      <c r="CZ3" s="124">
        <v>108.57532044194572</v>
      </c>
      <c r="DA3" s="124">
        <v>113.72345630626268</v>
      </c>
      <c r="DB3" s="124">
        <v>104.49093384704169</v>
      </c>
      <c r="DC3" s="124">
        <v>112.97551006313779</v>
      </c>
      <c r="DD3" s="124">
        <v>116.1340620842345</v>
      </c>
      <c r="DE3" s="124">
        <v>114.19485534371191</v>
      </c>
      <c r="DF3" s="124">
        <v>103.58543213785183</v>
      </c>
      <c r="DG3" s="124">
        <v>104.76283869566723</v>
      </c>
      <c r="DH3" s="124">
        <v>112.46992702488996</v>
      </c>
      <c r="DI3" s="124">
        <v>113.7089551489772</v>
      </c>
      <c r="DJ3" s="124">
        <v>112.04372243562594</v>
      </c>
      <c r="DK3" s="124">
        <v>110.66604065088605</v>
      </c>
      <c r="DL3" s="124">
        <v>111.07992511612449</v>
      </c>
      <c r="DM3" s="124">
        <v>111.62310961785157</v>
      </c>
      <c r="DN3" s="124">
        <v>110.61550383458484</v>
      </c>
      <c r="DO3" s="124">
        <v>111.62847936474547</v>
      </c>
      <c r="DP3" s="124">
        <v>105.95263606376571</v>
      </c>
      <c r="DQ3" s="124">
        <v>104.54800387102159</v>
      </c>
      <c r="DR3" s="124">
        <v>115.67234697035521</v>
      </c>
      <c r="DS3" s="124">
        <v>112.95864470336156</v>
      </c>
      <c r="DT3" s="124">
        <v>116.45772919164929</v>
      </c>
      <c r="DU3" s="124">
        <v>117.7676303105428</v>
      </c>
      <c r="DV3" s="124">
        <v>111.86576359096632</v>
      </c>
      <c r="DW3" s="124">
        <v>113.09922500022195</v>
      </c>
      <c r="DX3" s="124">
        <v>114.78337937144886</v>
      </c>
      <c r="DY3" s="124">
        <v>109.06472423315941</v>
      </c>
      <c r="DZ3" s="124">
        <v>116.15093046774361</v>
      </c>
      <c r="EA3" s="124">
        <v>108.09580467904011</v>
      </c>
      <c r="EB3" s="124">
        <v>113.01031418126041</v>
      </c>
      <c r="EC3" s="124">
        <v>105.32563544690942</v>
      </c>
      <c r="ED3" s="124">
        <v>108.36224602869348</v>
      </c>
      <c r="EE3" s="124">
        <v>113.15433985163583</v>
      </c>
      <c r="EF3" s="124">
        <v>105.13109912693761</v>
      </c>
      <c r="EG3" s="124">
        <v>115.0495752404031</v>
      </c>
      <c r="EH3" s="124">
        <v>104.35950380581357</v>
      </c>
      <c r="EI3" s="124">
        <v>104.87273462664035</v>
      </c>
      <c r="EJ3" s="124">
        <v>110.34592430494799</v>
      </c>
      <c r="EK3" s="124">
        <v>109.31041159210332</v>
      </c>
      <c r="EL3" s="124">
        <v>110.1280135456642</v>
      </c>
      <c r="EM3" s="124">
        <v>105.54433610333756</v>
      </c>
      <c r="EN3" s="124">
        <v>110.75097013941311</v>
      </c>
      <c r="EO3" s="124">
        <v>105.54789321432293</v>
      </c>
      <c r="EP3" s="124">
        <v>110.24454316167075</v>
      </c>
      <c r="EQ3" s="124">
        <v>114.66525718848172</v>
      </c>
      <c r="ER3" s="124">
        <v>105.16341279749943</v>
      </c>
      <c r="ES3" s="124">
        <v>112.05344450947493</v>
      </c>
      <c r="ET3" s="124">
        <v>112.22069660245211</v>
      </c>
      <c r="EU3" s="124">
        <v>110.36482980454842</v>
      </c>
      <c r="EV3" s="124">
        <v>107.49753455347526</v>
      </c>
      <c r="EW3" s="124">
        <v>109.65968722288059</v>
      </c>
      <c r="EX3" s="124">
        <v>106.99265491172343</v>
      </c>
      <c r="EY3" s="124">
        <v>110.5981935900431</v>
      </c>
      <c r="EZ3" s="124">
        <v>110.68850829016569</v>
      </c>
      <c r="FA3" s="124">
        <v>111.53945290196046</v>
      </c>
      <c r="FB3" s="124">
        <v>110.02278947772552</v>
      </c>
      <c r="FC3" s="124">
        <v>109.6358640483156</v>
      </c>
      <c r="FD3" s="124">
        <v>115.19053017746228</v>
      </c>
      <c r="FE3" s="124">
        <v>111.59635850099818</v>
      </c>
      <c r="FF3" s="124">
        <v>111.96441999919102</v>
      </c>
      <c r="FG3" s="124">
        <v>106.28265218668034</v>
      </c>
      <c r="FH3" s="124">
        <v>111.11681951923585</v>
      </c>
      <c r="FI3" s="124">
        <v>105.53413987698644</v>
      </c>
      <c r="FJ3" s="124">
        <v>109.70643552414604</v>
      </c>
      <c r="FK3" s="124">
        <v>114.64085515424307</v>
      </c>
      <c r="FL3" s="124">
        <v>105.72669994580306</v>
      </c>
      <c r="FM3" s="124">
        <v>109.29903035396434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Tabe of contents</vt:lpstr>
      <vt:lpstr>Inputs &gt;</vt:lpstr>
      <vt:lpstr>Prices S_ACS</vt:lpstr>
      <vt:lpstr>Phosphate historical prices</vt:lpstr>
      <vt:lpstr>Phosphate monthly prices</vt:lpstr>
      <vt:lpstr>Generated data</vt:lpstr>
      <vt:lpstr>Outputs &gt;</vt:lpstr>
      <vt:lpstr>Cockpit_monthly</vt:lpstr>
      <vt:lpstr>Cockpit_yearly</vt:lpstr>
      <vt:lpstr>Cockpit_Formula_7</vt:lpstr>
      <vt:lpstr>Simulators</vt:lpstr>
      <vt:lpstr>Yearly_prices_forecast_CRU</vt:lpstr>
      <vt:lpstr>Yearly_prices_forecast_S&amp;P</vt:lpstr>
      <vt:lpstr>Monthly_prices_forecast_direct</vt:lpstr>
      <vt:lpstr>Monthly_prices_forcast_variat</vt:lpstr>
      <vt:lpstr>Formula_7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Oussoulous Yahya</dc:creator>
  <cp:lastModifiedBy>Rhazouani Anas</cp:lastModifiedBy>
  <dcterms:created xsi:type="dcterms:W3CDTF">2026-02-02T17:49:00Z</dcterms:created>
  <dcterms:modified xsi:type="dcterms:W3CDTF">2026-02-16T12:04:53Z</dcterms:modified>
</cp:coreProperties>
</file>